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 - Trapezoidal V" sheetId="1" r:id="rId5"/>
    <sheet state="visible" name="Ejercicio 2 - Triangular V" sheetId="2" r:id="rId6"/>
    <sheet state="visible" name="Ejercicio 3 - TIR" sheetId="3" r:id="rId7"/>
    <sheet state="visible" name="Ejercicio 3 - Simulacion" sheetId="4" r:id="rId8"/>
    <sheet state="visible" name="Ejercicio 4 - Camiones" sheetId="5" r:id="rId9"/>
  </sheets>
  <definedNames/>
  <calcPr/>
</workbook>
</file>

<file path=xl/sharedStrings.xml><?xml version="1.0" encoding="utf-8"?>
<sst xmlns="http://schemas.openxmlformats.org/spreadsheetml/2006/main" count="273" uniqueCount="190">
  <si>
    <t>N° sim</t>
  </si>
  <si>
    <t>R (AF)</t>
  </si>
  <si>
    <t>AF simulado</t>
  </si>
  <si>
    <t>R (AC)</t>
  </si>
  <si>
    <t>AC simulado</t>
  </si>
  <si>
    <t>R (x año 1)</t>
  </si>
  <si>
    <t>x año 1</t>
  </si>
  <si>
    <t>R (x año 2)</t>
  </si>
  <si>
    <t>x año 2</t>
  </si>
  <si>
    <t>R (x año 3)</t>
  </si>
  <si>
    <t>x año 3</t>
  </si>
  <si>
    <t>R (x año 4)</t>
  </si>
  <si>
    <t>x año 4</t>
  </si>
  <si>
    <t>R (x año 5)</t>
  </si>
  <si>
    <t>x año 5</t>
  </si>
  <si>
    <t>R (i año 1)</t>
  </si>
  <si>
    <t>i año 1</t>
  </si>
  <si>
    <t>R (i año 2)</t>
  </si>
  <si>
    <t>i año 2</t>
  </si>
  <si>
    <t>R (i año 3)</t>
  </si>
  <si>
    <t>i año 3</t>
  </si>
  <si>
    <t>R (i año 4)</t>
  </si>
  <si>
    <t>i año 4</t>
  </si>
  <si>
    <t>R (i año 5)</t>
  </si>
  <si>
    <t>i año 5</t>
  </si>
  <si>
    <t>Inflación acum. año 1</t>
  </si>
  <si>
    <t>Inflación acum. año 2</t>
  </si>
  <si>
    <t>Inflación acum. año 3</t>
  </si>
  <si>
    <t>Inflación acum. año 4</t>
  </si>
  <si>
    <t>Inflación acum. año 5</t>
  </si>
  <si>
    <t>Inv. adicional AC año 1</t>
  </si>
  <si>
    <t>Inv. adicional AC año 2</t>
  </si>
  <si>
    <t>Inv. adicional AC año 3</t>
  </si>
  <si>
    <t>Inv. adicional AC año 4</t>
  </si>
  <si>
    <t>Inv. adicional AC año 5</t>
  </si>
  <si>
    <t>Flujo antes imp. año 1 (corriente)</t>
  </si>
  <si>
    <t>Flujo antes imp. año 2 (corriente)</t>
  </si>
  <si>
    <t>Flujo antes imp. año 3 (corriente)</t>
  </si>
  <si>
    <t>Flujo antes imp. año 4 (corriente)</t>
  </si>
  <si>
    <t>Flujo antes imp. año 5 (corriente)</t>
  </si>
  <si>
    <t>Depreciación (fija)</t>
  </si>
  <si>
    <t>Ingreso gravable año 1</t>
  </si>
  <si>
    <t>Ingreso gravable año 2</t>
  </si>
  <si>
    <t>Ingreso gravable año 3</t>
  </si>
  <si>
    <t>Ingreso gravable año 4</t>
  </si>
  <si>
    <t>Ingreso gravable año 5</t>
  </si>
  <si>
    <t>Impuestos año 1</t>
  </si>
  <si>
    <t>Impuestos año 2</t>
  </si>
  <si>
    <t>Impuestos año 3</t>
  </si>
  <si>
    <t>Impuestos año 4</t>
  </si>
  <si>
    <t>Impuestos año 5</t>
  </si>
  <si>
    <t>Flujo desp. imp. año 1 (corriente)</t>
  </si>
  <si>
    <t>Flujo desp. imp. año 2 (corriente)</t>
  </si>
  <si>
    <t>Flujo desp. imp. año 3 (corriente)</t>
  </si>
  <si>
    <t>Flujo desp. imp. año 4 (corriente)</t>
  </si>
  <si>
    <t>Flujo desp. imp. año 5 (corriente)</t>
  </si>
  <si>
    <t>Flujo desp. imp. año 1 (constante)</t>
  </si>
  <si>
    <t>Flujo desp. imp. año 2 (constante)</t>
  </si>
  <si>
    <t>Flujo desp. imp. año 3 (constante)</t>
  </si>
  <si>
    <t>Flujo desp. imp. año 4 (constante)</t>
  </si>
  <si>
    <t>Flujo desp. imp. año 5 (constante)</t>
  </si>
  <si>
    <t>VR: AC recuperado (nominal)</t>
  </si>
  <si>
    <t>VR: 20% AF recuperado (nominal)</t>
  </si>
  <si>
    <t>VR antes de impuestos</t>
  </si>
  <si>
    <t>VR impuestos</t>
  </si>
  <si>
    <t>VR pesos corrientes</t>
  </si>
  <si>
    <t>VR pesos constantes</t>
  </si>
  <si>
    <t>Flujo año 0</t>
  </si>
  <si>
    <t>Flujo año 1</t>
  </si>
  <si>
    <t>Flujo año 2</t>
  </si>
  <si>
    <t>Flujo año 3</t>
  </si>
  <si>
    <t>Flujo año 4</t>
  </si>
  <si>
    <t>Flujo año 5</t>
  </si>
  <si>
    <t>TIR simulada</t>
  </si>
  <si>
    <t xml:space="preserve">Ejercicio 1  </t>
  </si>
  <si>
    <t xml:space="preserve">Ejercicio 2 </t>
  </si>
  <si>
    <t>EJERCICIO 3</t>
  </si>
  <si>
    <t>Parámetros</t>
  </si>
  <si>
    <t>Parámetros generales</t>
  </si>
  <si>
    <t>a (punto 1) =</t>
  </si>
  <si>
    <t>Tasa de impuestos (T)</t>
  </si>
  <si>
    <t>a =</t>
  </si>
  <si>
    <t>Debe cumplirse: a &lt; c &lt; b</t>
  </si>
  <si>
    <t>Debe cumplirse: 0 &lt; a &lt; b &lt; c</t>
  </si>
  <si>
    <t>c (vértice) =</t>
  </si>
  <si>
    <t>b =</t>
  </si>
  <si>
    <t>TREMA</t>
  </si>
  <si>
    <t>b (punto 3) =</t>
  </si>
  <si>
    <t>c =</t>
  </si>
  <si>
    <t>N° simulaciones =</t>
  </si>
  <si>
    <t>Vida fiscal del activo (años)</t>
  </si>
  <si>
    <t>Umbral de aceptación Prob(TIR&gt;TREMA)</t>
  </si>
  <si>
    <t>Áreas (Paso 1 de la teoría)</t>
  </si>
  <si>
    <t>Número de simulaciones</t>
  </si>
  <si>
    <t>A1 =</t>
  </si>
  <si>
    <t>Áreas (deducidas en la teoría, Paso 1)</t>
  </si>
  <si>
    <t>Activo fijo y activo circulante inicial (distribución triangular)</t>
  </si>
  <si>
    <t>A2 =</t>
  </si>
  <si>
    <t>Variable</t>
  </si>
  <si>
    <t>a (mínimo / optimista)</t>
  </si>
  <si>
    <t>b (moda / más probable)</t>
  </si>
  <si>
    <t>c (máximo / pesimista)</t>
  </si>
  <si>
    <t>Activo fijo inicial (AF)</t>
  </si>
  <si>
    <t>Suma =</t>
  </si>
  <si>
    <t>Activo circulante inicial (AC)</t>
  </si>
  <si>
    <t>A3 =</t>
  </si>
  <si>
    <t>Flujo de efectivo antes de impuestos, por año (triangular, igual los 5 años)</t>
  </si>
  <si>
    <t>iteracion</t>
  </si>
  <si>
    <t>R_region</t>
  </si>
  <si>
    <t>R_valor</t>
  </si>
  <si>
    <t>Region</t>
  </si>
  <si>
    <t>X</t>
  </si>
  <si>
    <t>Región 1: X = a*√R                        Región 2: X = a + (b−a)*R             Región 3: X = c − (c−b)*√(1−R)</t>
  </si>
  <si>
    <t>Flujo antes de impuestos (x)</t>
  </si>
  <si>
    <t>Tasas de inflación, por año (triangular)</t>
  </si>
  <si>
    <t>Año</t>
  </si>
  <si>
    <t>i</t>
  </si>
  <si>
    <t>Región</t>
  </si>
  <si>
    <t>Fórmula de X según región (Paso 5 de la teoría): Región 1 -&gt; a*SQRT(R_valor) | Región 2 -&gt; a+(b-a)*R_valor | Región 3 -&gt; c-(c-b)*SQRT(1-R_valor)</t>
  </si>
  <si>
    <t xml:space="preserve">Extremos teóricos </t>
  </si>
  <si>
    <t>TIR mínima (todo pesimista)</t>
  </si>
  <si>
    <t>TIR máxima (todo optimista)</t>
  </si>
  <si>
    <t>── Resultados de la simulación ──</t>
  </si>
  <si>
    <t>Tabla de frecuencia acumulada de la TIR simulada (Pasos 3, 8 y 9)</t>
  </si>
  <si>
    <t>Intervalo #</t>
  </si>
  <si>
    <t>Límite inferior (%)</t>
  </si>
  <si>
    <t>Límite superior (%)</t>
  </si>
  <si>
    <t>Frecuencia</t>
  </si>
  <si>
    <t>Fracción</t>
  </si>
  <si>
    <t>Fracción acumulada</t>
  </si>
  <si>
    <t>Resultado principal</t>
  </si>
  <si>
    <t>Prob(TIR &gt; TREMA)</t>
  </si>
  <si>
    <t>Umbral requerido por la administración</t>
  </si>
  <si>
    <t>Decisión</t>
  </si>
  <si>
    <t xml:space="preserve">Ejercicio 4 </t>
  </si>
  <si>
    <t>Nº camiones a comprar:</t>
  </si>
  <si>
    <t>Comparación de 8 escenarios (conectada — ver fila 285)</t>
  </si>
  <si>
    <t>(simulación interactiva individual)</t>
  </si>
  <si>
    <t>N° camiones</t>
  </si>
  <si>
    <t>Costo Fijo ($)</t>
  </si>
  <si>
    <t>Costo Externo ($)</t>
  </si>
  <si>
    <t>Costo Total ($)</t>
  </si>
  <si>
    <t>Tabla de Capacidad por Camión (ton/día)</t>
  </si>
  <si>
    <t>Tabla de Producción Diaria (toneladas)</t>
  </si>
  <si>
    <t>Prob. acumulada (F)</t>
  </si>
  <si>
    <t>Lím. inf. ton (G)</t>
  </si>
  <si>
    <t>Lím. sup. ton (H)</t>
  </si>
  <si>
    <t>Prob. acum. (K)</t>
  </si>
  <si>
    <t>Lím. inf. ton (L)</t>
  </si>
  <si>
    <t>Lím. sup. ton (M)</t>
  </si>
  <si>
    <t>Día</t>
  </si>
  <si>
    <t>R_Producción</t>
  </si>
  <si>
    <t>Producción del Día</t>
  </si>
  <si>
    <t>R_Camión</t>
  </si>
  <si>
    <t>Capacidad Prom. x Camión</t>
  </si>
  <si>
    <t>Capacidad Flotilla Total</t>
  </si>
  <si>
    <t>Excedente (Ton)</t>
  </si>
  <si>
    <t>Costo Flete Externo</t>
  </si>
  <si>
    <t>OPT. CAMIONES</t>
  </si>
  <si>
    <t>Promedio X =</t>
  </si>
  <si>
    <t>Mínimo X =</t>
  </si>
  <si>
    <t>Máximo X =</t>
  </si>
  <si>
    <t>Histograma vs. densidad teórica (dominio [a, b])</t>
  </si>
  <si>
    <t>Bin</t>
  </si>
  <si>
    <t>Lím. inf.</t>
  </si>
  <si>
    <t>Lím. sup.</t>
  </si>
  <si>
    <t>Punto medio</t>
  </si>
  <si>
    <t>Densidad emp.</t>
  </si>
  <si>
    <t>Densidad teór.</t>
  </si>
  <si>
    <t>Histograma vs. densidad teórica (dominio [0, c])</t>
  </si>
  <si>
    <t>h (altura meseta) =</t>
  </si>
  <si>
    <t>Costo Anual de Camiones =</t>
  </si>
  <si>
    <t>Costo Anual Flete Externo =</t>
  </si>
  <si>
    <t>COSTO TOTAL =</t>
  </si>
  <si>
    <t>8 simulaciones independientes corriendo en paralelo (N = 8 a 15)</t>
  </si>
  <si>
    <t>N = 8</t>
  </si>
  <si>
    <t>N = 9</t>
  </si>
  <si>
    <t>N = 10</t>
  </si>
  <si>
    <t>N = 11</t>
  </si>
  <si>
    <t>N = 12</t>
  </si>
  <si>
    <t>N = 13</t>
  </si>
  <si>
    <t>N = 14</t>
  </si>
  <si>
    <t>N = 15</t>
  </si>
  <si>
    <t>R_Prod</t>
  </si>
  <si>
    <t>Producción</t>
  </si>
  <si>
    <t>R_Cam</t>
  </si>
  <si>
    <t>Capacidad</t>
  </si>
  <si>
    <t>Flota</t>
  </si>
  <si>
    <t>Excedente</t>
  </si>
  <si>
    <t>CostoFlete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</si>
</sst>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%"/>
    <numFmt numFmtId="166" formatCode="0.000"/>
  </numFmts>
  <fonts count="20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b/>
      <sz val="14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sz val="9.0"/>
      <color theme="1"/>
      <name val="Calibri"/>
    </font>
    <font>
      <b/>
      <sz val="14.0"/>
      <color rgb="FF2F5597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>
      <sz val="9.0"/>
      <color rgb="FF666666"/>
      <name val="Arial"/>
    </font>
    <font>
      <sz val="11.0"/>
      <color theme="1"/>
      <name val="Times New Roman"/>
    </font>
    <font>
      <b/>
      <sz val="12.0"/>
      <color theme="1"/>
      <name val="Arial"/>
    </font>
    <font>
      <b/>
      <sz val="11.0"/>
      <color rgb="FF008000"/>
      <name val="Arial"/>
    </font>
    <font>
      <b/>
      <sz val="1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</fills>
  <borders count="2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B0B0B0"/>
      </right>
      <top style="thin">
        <color rgb="FF00000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000000"/>
      </top>
      <bottom style="thin">
        <color rgb="FFB0B0B0"/>
      </bottom>
    </border>
    <border>
      <left style="thin">
        <color rgb="FFB0B0B0"/>
      </left>
      <right style="thin">
        <color rgb="FF000000"/>
      </right>
      <top style="thin">
        <color rgb="FF000000"/>
      </top>
      <bottom style="thin">
        <color rgb="FFB0B0B0"/>
      </bottom>
    </border>
    <border>
      <left style="thin">
        <color rgb="FF00000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00000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B0B0B0"/>
      </right>
      <top style="thin">
        <color rgb="FFB0B0B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000000"/>
      </bottom>
    </border>
    <border>
      <left style="thin">
        <color rgb="FFB0B0B0"/>
      </left>
      <right style="thin">
        <color rgb="FF000000"/>
      </right>
      <top style="thin">
        <color rgb="FFB0B0B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3" numFmtId="0" xfId="0" applyFont="1"/>
    <xf borderId="0" fillId="0" fontId="4" numFmtId="0" xfId="0" applyFont="1"/>
    <xf borderId="0" fillId="0" fontId="2" numFmtId="165" xfId="0" applyFont="1" applyNumberFormat="1"/>
    <xf borderId="0" fillId="0" fontId="5" numFmtId="0" xfId="0" applyFont="1"/>
    <xf borderId="0" fillId="0" fontId="6" numFmtId="0" xfId="0" applyAlignment="1" applyFont="1">
      <alignment horizontal="center" shrinkToFit="0" wrapText="1"/>
    </xf>
    <xf borderId="2" fillId="0" fontId="5" numFmtId="0" xfId="0" applyBorder="1" applyFont="1"/>
    <xf borderId="2" fillId="0" fontId="3" numFmtId="0" xfId="0" applyBorder="1" applyFont="1"/>
    <xf borderId="0" fillId="0" fontId="3" numFmtId="0" xfId="0" applyAlignment="1" applyFont="1">
      <alignment shrinkToFit="0" wrapText="1"/>
    </xf>
    <xf borderId="2" fillId="0" fontId="7" numFmtId="0" xfId="0" applyBorder="1" applyFont="1"/>
    <xf borderId="3" fillId="3" fontId="8" numFmtId="0" xfId="0" applyBorder="1" applyFill="1" applyFont="1"/>
    <xf borderId="2" fillId="0" fontId="7" numFmtId="165" xfId="0" applyBorder="1" applyFont="1" applyNumberFormat="1"/>
    <xf borderId="2" fillId="0" fontId="7" numFmtId="1" xfId="0" applyBorder="1" applyFont="1" applyNumberFormat="1"/>
    <xf borderId="2" fillId="0" fontId="7" numFmtId="3" xfId="0" applyBorder="1" applyFont="1" applyNumberFormat="1"/>
    <xf borderId="3" fillId="0" fontId="9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4" fillId="0" fontId="7" numFmtId="3" xfId="0" applyBorder="1" applyFont="1" applyNumberFormat="1"/>
    <xf borderId="5" fillId="2" fontId="5" numFmtId="0" xfId="0" applyAlignment="1" applyBorder="1" applyFill="1" applyFont="1">
      <alignment horizontal="center"/>
    </xf>
    <xf borderId="6" fillId="2" fontId="5" numFmtId="0" xfId="0" applyAlignment="1" applyBorder="1" applyFill="1" applyFont="1">
      <alignment horizontal="center"/>
    </xf>
    <xf borderId="7" fillId="2" fontId="5" numFmtId="0" xfId="0" applyAlignment="1" applyBorder="1" applyFill="1" applyFont="1">
      <alignment horizontal="center"/>
    </xf>
    <xf borderId="0" fillId="0" fontId="10" numFmtId="0" xfId="0" applyAlignment="1" applyFont="1">
      <alignment shrinkToFit="0" vertical="top" wrapText="1"/>
    </xf>
    <xf borderId="8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4" fillId="0" fontId="7" numFmtId="165" xfId="0" applyBorder="1" applyFont="1" applyNumberFormat="1"/>
    <xf borderId="9" fillId="0" fontId="9" numFmtId="0" xfId="0" applyAlignment="1" applyBorder="1" applyFont="1">
      <alignment horizontal="center"/>
    </xf>
    <xf borderId="2" fillId="0" fontId="3" numFmtId="165" xfId="0" applyBorder="1" applyFont="1" applyNumberFormat="1"/>
    <xf borderId="0" fillId="0" fontId="11" numFmtId="0" xfId="0" applyFont="1"/>
    <xf borderId="4" fillId="2" fontId="12" numFmtId="0" xfId="0" applyAlignment="1" applyBorder="1" applyFill="1" applyFont="1">
      <alignment horizontal="center" shrinkToFit="0" vertical="center" wrapText="1"/>
    </xf>
    <xf borderId="4" fillId="0" fontId="13" numFmtId="0" xfId="0" applyBorder="1" applyFont="1"/>
    <xf borderId="4" fillId="0" fontId="13" numFmtId="2" xfId="0" applyBorder="1" applyFont="1" applyNumberFormat="1"/>
    <xf borderId="4" fillId="0" fontId="13" numFmtId="166" xfId="0" applyBorder="1" applyFont="1" applyNumberFormat="1"/>
    <xf borderId="0" fillId="0" fontId="2" numFmtId="2" xfId="0" applyFont="1" applyNumberFormat="1"/>
    <xf borderId="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9" fillId="0" fontId="3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2" fillId="0" fontId="13" numFmtId="0" xfId="0" applyBorder="1" applyFont="1"/>
    <xf borderId="2" fillId="0" fontId="14" numFmtId="0" xfId="0" applyBorder="1" applyFont="1"/>
    <xf borderId="0" fillId="0" fontId="15" numFmtId="0" xfId="0" applyFont="1"/>
    <xf borderId="0" fillId="0" fontId="6" numFmtId="0" xfId="0" applyFont="1"/>
    <xf borderId="3" fillId="4" fontId="5" numFmtId="0" xfId="0" applyAlignment="1" applyBorder="1" applyFill="1" applyFont="1">
      <alignment horizontal="center"/>
    </xf>
    <xf borderId="3" fillId="0" fontId="3" numFmtId="0" xfId="0" applyBorder="1" applyFont="1"/>
    <xf borderId="2" fillId="5" fontId="5" numFmtId="0" xfId="0" applyAlignment="1" applyBorder="1" applyFill="1" applyFont="1">
      <alignment horizontal="center"/>
    </xf>
    <xf borderId="2" fillId="0" fontId="7" numFmtId="0" xfId="0" applyAlignment="1" applyBorder="1" applyFont="1">
      <alignment horizontal="center"/>
    </xf>
    <xf borderId="2" fillId="6" fontId="16" numFmtId="0" xfId="0" applyBorder="1" applyFill="1" applyFont="1"/>
    <xf borderId="2" fillId="6" fontId="16" numFmtId="0" xfId="0" applyAlignment="1" applyBorder="1" applyFill="1" applyFont="1">
      <alignment shrinkToFit="0" wrapText="1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3" fillId="5" fontId="5" numFmtId="0" xfId="0" applyAlignment="1" applyBorder="1" applyFill="1" applyFont="1">
      <alignment horizontal="center"/>
    </xf>
    <xf borderId="14" fillId="5" fontId="5" numFmtId="0" xfId="0" applyAlignment="1" applyBorder="1" applyFill="1" applyFont="1">
      <alignment horizontal="center"/>
    </xf>
    <xf borderId="15" fillId="5" fontId="5" numFmtId="0" xfId="0" applyAlignment="1" applyBorder="1" applyFill="1" applyFont="1">
      <alignment horizontal="center"/>
    </xf>
    <xf borderId="16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19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/>
    </xf>
    <xf borderId="0" fillId="0" fontId="7" numFmtId="0" xfId="0" applyFont="1"/>
    <xf borderId="0" fillId="0" fontId="17" numFmtId="0" xfId="0" applyFont="1"/>
    <xf borderId="21" fillId="5" fontId="5" numFmtId="0" xfId="0" applyAlignment="1" applyBorder="1" applyFill="1" applyFont="1">
      <alignment horizontal="center"/>
    </xf>
    <xf borderId="0" fillId="0" fontId="18" numFmtId="0" xfId="0" applyFont="1"/>
    <xf borderId="0" fillId="0" fontId="19" numFmtId="0" xfId="0" applyFont="1"/>
    <xf borderId="21" fillId="4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Ejercicio 1 — Histograma (empírico) vs. densidad teórica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Densidad emp.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'Ejercicio 1 - Trapezoidal V'!$E$1026:$E$1045</c:f>
            </c:strRef>
          </c:cat>
          <c:val>
            <c:numRef>
              <c:f>'Ejercicio 1 - Trapezoidal V'!$G$1026:$G$1045</c:f>
              <c:numCache/>
            </c:numRef>
          </c:val>
        </c:ser>
        <c:axId val="1294759716"/>
        <c:axId val="1497166292"/>
      </c:barChart>
      <c:lineChart>
        <c:varyColors val="0"/>
        <c:ser>
          <c:idx val="1"/>
          <c:order val="1"/>
          <c:tx>
            <c:v>Densidad teór.</c:v>
          </c:tx>
          <c:spPr>
            <a:ln cmpd="sng" w="19050">
              <a:solidFill>
                <a:srgbClr val="E06C3C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'Ejercicio 1 - Trapezoidal V'!$E$1026:$E$1045</c:f>
            </c:strRef>
          </c:cat>
          <c:val>
            <c:numRef>
              <c:f>'Ejercicio 1 - Trapezoidal V'!$H$1026:$H$1045</c:f>
              <c:numCache/>
            </c:numRef>
          </c:val>
          <c:smooth val="0"/>
        </c:ser>
        <c:axId val="1294759716"/>
        <c:axId val="1497166292"/>
      </c:lineChart>
      <c:catAx>
        <c:axId val="1294759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97166292"/>
      </c:catAx>
      <c:valAx>
        <c:axId val="1497166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Densidad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475971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Ejercicio 2 — Histograma (empírico) vs. densidad teórica</a:t>
            </a:r>
          </a:p>
        </c:rich>
      </c:tx>
      <c:overlay val="0"/>
    </c:title>
    <c:plotArea>
      <c:layout>
        <c:manualLayout>
          <c:xMode val="edge"/>
          <c:yMode val="edge"/>
          <c:x val="0.0927484333034915"/>
          <c:y val="0.218784735087069"/>
          <c:w val="0.70940017905103"/>
          <c:h val="0.663949610967025"/>
        </c:manualLayout>
      </c:layout>
      <c:barChart>
        <c:barDir val="col"/>
        <c:ser>
          <c:idx val="0"/>
          <c:order val="0"/>
          <c:tx>
            <c:v>Densidad emp.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'Ejercicio 2 - Triangular V'!$E$1025:$E$1044</c:f>
            </c:strRef>
          </c:cat>
          <c:val>
            <c:numRef>
              <c:f>'Ejercicio 2 - Triangular V'!$G$1025:$G$1044</c:f>
              <c:numCache/>
            </c:numRef>
          </c:val>
        </c:ser>
        <c:axId val="1502799900"/>
        <c:axId val="1819477095"/>
      </c:barChart>
      <c:lineChart>
        <c:varyColors val="0"/>
        <c:ser>
          <c:idx val="1"/>
          <c:order val="1"/>
          <c:tx>
            <c:v>Densidad teór.</c:v>
          </c:tx>
          <c:spPr>
            <a:ln cmpd="sng" w="19050">
              <a:solidFill>
                <a:srgbClr val="E06C3C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'Ejercicio 2 - Triangular V'!$E$1025:$E$1044</c:f>
            </c:strRef>
          </c:cat>
          <c:val>
            <c:numRef>
              <c:f>'Ejercicio 2 - Triangular V'!$H$1025:$H$1044</c:f>
              <c:numCache/>
            </c:numRef>
          </c:val>
          <c:smooth val="0"/>
        </c:ser>
        <c:axId val="1502799900"/>
        <c:axId val="1819477095"/>
      </c:lineChart>
      <c:catAx>
        <c:axId val="1502799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9477095"/>
      </c:catAx>
      <c:valAx>
        <c:axId val="1819477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Densidad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279990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Histograma de la TIR simulada (1000 corridas)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'Ejercicio 3 - TIR'!$D$37:$D$56</c:f>
            </c:strRef>
          </c:cat>
          <c:val>
            <c:numRef>
              <c:f>'Ejercicio 3 - TIR'!$E$37:$E$56</c:f>
              <c:numCache/>
            </c:numRef>
          </c:val>
        </c:ser>
        <c:axId val="1213413281"/>
        <c:axId val="1801923630"/>
      </c:barChart>
      <c:catAx>
        <c:axId val="1213413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Intervalo de TIR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1923630"/>
      </c:catAx>
      <c:valAx>
        <c:axId val="1801923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3413281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Times New Roman"/>
              </a:defRPr>
            </a:pPr>
            <a:r>
              <a:rPr b="1" i="0" sz="1800">
                <a:solidFill>
                  <a:srgbClr val="000000"/>
                </a:solidFill>
                <a:latin typeface="Times New Roman"/>
              </a:rPr>
              <a:t>Costo Total Anual vs. Número de Camiones 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Costo Fijo ($)</c:v>
          </c:tx>
          <c:spPr>
            <a:ln cmpd="sng" w="19050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>
                  <a:alpha val="100000"/>
                </a:srgbClr>
              </a:solidFill>
              <a:ln cmpd="sng">
                <a:solidFill>
                  <a:srgbClr val="4472C4">
                    <a:alpha val="100000"/>
                  </a:srgbClr>
                </a:solidFill>
              </a:ln>
            </c:spPr>
          </c:marker>
          <c:cat>
            <c:strRef>
              <c:f>'Ejercicio 4 - Camiones'!$O$5:$O$12</c:f>
            </c:strRef>
          </c:cat>
          <c:val>
            <c:numRef>
              <c:f>'Ejercicio 4 - Camiones'!$P$5:$P$12</c:f>
              <c:numCache/>
            </c:numRef>
          </c:val>
          <c:smooth val="0"/>
        </c:ser>
        <c:ser>
          <c:idx val="1"/>
          <c:order val="1"/>
          <c:tx>
            <c:v>Costo Externo ($)</c:v>
          </c:tx>
          <c:spPr>
            <a:ln cmpd="sng" w="19050">
              <a:solidFill>
                <a:srgbClr val="ED7D31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'Ejercicio 4 - Camiones'!$O$5:$O$12</c:f>
            </c:strRef>
          </c:cat>
          <c:val>
            <c:numRef>
              <c:f>'Ejercicio 4 - Camiones'!$Q$5:$Q$12</c:f>
              <c:numCache/>
            </c:numRef>
          </c:val>
          <c:smooth val="0"/>
        </c:ser>
        <c:ser>
          <c:idx val="2"/>
          <c:order val="2"/>
          <c:tx>
            <c:v>Costo Total ($)</c:v>
          </c:tx>
          <c:spPr>
            <a:ln cmpd="sng" w="19050">
              <a:solidFill>
                <a:srgbClr val="70AD47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'Ejercicio 4 - Camiones'!$O$5:$O$12</c:f>
            </c:strRef>
          </c:cat>
          <c:val>
            <c:numRef>
              <c:f>'Ejercicio 4 - Camiones'!$R$5:$R$12</c:f>
              <c:numCache/>
            </c:numRef>
          </c:val>
          <c:smooth val="0"/>
        </c:ser>
        <c:axId val="1342741072"/>
        <c:axId val="1544870004"/>
      </c:lineChart>
      <c:catAx>
        <c:axId val="134274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Número de camiones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544870004"/>
      </c:catAx>
      <c:valAx>
        <c:axId val="1544870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Times New Roman"/>
                  </a:rPr>
                  <a:t>Costo Anual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  <c:crossAx val="1342741072"/>
      </c:valAx>
    </c:plotArea>
    <c:legend>
      <c:legendPos val="r"/>
      <c:legendEntry>
        <c:idx val="0"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Times New Roman"/>
              </a:defRPr>
            </a:pPr>
          </a:p>
        </c:txPr>
      </c:legendEntry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247650</xdr:colOff>
      <xdr:row>1024</xdr:row>
      <xdr:rowOff>28575</xdr:rowOff>
    </xdr:from>
    <xdr:ext cx="612457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1022</xdr:row>
      <xdr:rowOff>133350</xdr:rowOff>
    </xdr:from>
    <xdr:ext cx="6086475" cy="3590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35</xdr:row>
      <xdr:rowOff>9525</xdr:rowOff>
    </xdr:from>
    <xdr:ext cx="7553325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1066800</xdr:colOff>
      <xdr:row>15</xdr:row>
      <xdr:rowOff>66675</xdr:rowOff>
    </xdr:from>
    <xdr:ext cx="6705600" cy="3590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7.29"/>
    <col customWidth="1" min="4" max="4" width="14.0"/>
    <col customWidth="1" min="5" max="5" width="12.0"/>
    <col customWidth="1" min="6" max="6" width="27.29"/>
    <col customWidth="1" min="7" max="7" width="19.14"/>
    <col customWidth="1" min="8" max="8" width="16.71"/>
    <col customWidth="1" min="9" max="9" width="19.71"/>
    <col customWidth="1" min="10" max="10" width="20.86"/>
    <col customWidth="1" min="11" max="26" width="8.71"/>
  </cols>
  <sheetData>
    <row r="1" ht="13.5" customHeight="1">
      <c r="A1" s="5"/>
      <c r="B1" s="6" t="s">
        <v>74</v>
      </c>
      <c r="C1" s="6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5"/>
      <c r="B2" s="5"/>
      <c r="C2" s="5"/>
      <c r="D2" s="5"/>
      <c r="E2" s="5"/>
      <c r="F2" s="5"/>
      <c r="G2" s="5"/>
      <c r="H2" s="5"/>
      <c r="I2" s="9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8" t="s">
        <v>77</v>
      </c>
      <c r="C3" s="5"/>
      <c r="D3" s="5"/>
      <c r="E3" s="5"/>
      <c r="F3" s="5"/>
      <c r="G3" s="5"/>
      <c r="H3" s="5"/>
      <c r="I3" s="12"/>
      <c r="J3" s="1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5" t="s">
        <v>81</v>
      </c>
      <c r="C4" s="14">
        <v>3.0</v>
      </c>
      <c r="D4" s="5"/>
      <c r="E4" s="5"/>
      <c r="F4" s="5"/>
      <c r="G4" s="2" t="s">
        <v>83</v>
      </c>
      <c r="H4" s="5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5" t="s">
        <v>85</v>
      </c>
      <c r="C5" s="14">
        <v>7.0</v>
      </c>
      <c r="D5" s="5"/>
      <c r="E5" s="5"/>
      <c r="F5" s="5"/>
      <c r="G5" s="5"/>
      <c r="H5" s="5"/>
      <c r="I5" s="12"/>
      <c r="J5" s="1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5" t="s">
        <v>88</v>
      </c>
      <c r="C6" s="14">
        <v>10.0</v>
      </c>
      <c r="D6" s="5"/>
      <c r="E6" s="5"/>
      <c r="F6" s="5"/>
      <c r="G6" s="5"/>
      <c r="H6" s="5"/>
      <c r="I6" s="12"/>
      <c r="J6" s="1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5" t="s">
        <v>89</v>
      </c>
      <c r="C7" s="14">
        <v>1000.0</v>
      </c>
      <c r="D7" s="5"/>
      <c r="E7" s="5"/>
      <c r="F7" s="5"/>
      <c r="G7" s="5"/>
      <c r="H7" s="5"/>
      <c r="I7" s="12"/>
      <c r="J7" s="12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5"/>
      <c r="C8" s="5"/>
      <c r="D8" s="5"/>
      <c r="E8" s="5"/>
      <c r="F8" s="5"/>
      <c r="G8" s="5"/>
      <c r="H8" s="5"/>
      <c r="I8" s="12"/>
      <c r="J8" s="12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5"/>
      <c r="B9" s="8" t="s">
        <v>95</v>
      </c>
      <c r="C9" s="5"/>
      <c r="D9" s="5"/>
      <c r="E9" s="5"/>
      <c r="F9" s="5"/>
      <c r="G9" s="5"/>
      <c r="H9" s="5"/>
      <c r="I9" s="12"/>
      <c r="J9" s="12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 t="s">
        <v>94</v>
      </c>
      <c r="C10" s="18">
        <f>C4/(-C4+C5+C6)</f>
        <v>0.2142857143</v>
      </c>
      <c r="D10" s="5"/>
      <c r="E10" s="5"/>
      <c r="F10" s="5"/>
      <c r="G10" s="5"/>
      <c r="H10" s="5"/>
      <c r="I10" s="12"/>
      <c r="J10" s="1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 t="s">
        <v>97</v>
      </c>
      <c r="C11" s="18">
        <f>(2*C5-2*C4)/(-C4+C5+C6)</f>
        <v>0.5714285714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 t="s">
        <v>105</v>
      </c>
      <c r="C12" s="18">
        <f>(C6-C5)/(-C4+C5+C6)</f>
        <v>0.2142857143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 t="s">
        <v>103</v>
      </c>
      <c r="C13" s="18">
        <f>C10+C11+C12</f>
        <v>1</v>
      </c>
      <c r="D13" s="5"/>
      <c r="E13" s="5"/>
      <c r="F13" s="25" t="s">
        <v>112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"/>
      <c r="B16" s="22" t="s">
        <v>116</v>
      </c>
      <c r="C16" s="23" t="s">
        <v>108</v>
      </c>
      <c r="D16" s="23" t="s">
        <v>109</v>
      </c>
      <c r="E16" s="23" t="s">
        <v>117</v>
      </c>
      <c r="F16" s="24" t="s">
        <v>111</v>
      </c>
      <c r="G16" s="2" t="s">
        <v>118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5"/>
      <c r="B17" s="26">
        <v>1.0</v>
      </c>
      <c r="C17" s="27">
        <f t="shared" ref="C17:D17" si="1">RAND()</f>
        <v>0.380984076</v>
      </c>
      <c r="D17" s="27">
        <f t="shared" si="1"/>
        <v>0.4504255009</v>
      </c>
      <c r="E17" s="27">
        <f t="shared" ref="E17:E1016" si="3">IF(C17&lt;=$C$10,1,IF(C17&lt;=$C$10+$C$11,2,3))</f>
        <v>2</v>
      </c>
      <c r="F17" s="29">
        <f t="shared" ref="F17:F1016" si="4">IF(E17=1,$C$4*SQRT(D17),IF(E17=2,$C$4+($C$5-$C$4)*D17,$C$6-($C$6-$C$5)*SQRT(1-D17)))</f>
        <v>4.801702004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5"/>
      <c r="B18" s="26">
        <v>2.0</v>
      </c>
      <c r="C18" s="27">
        <f t="shared" ref="C18:D18" si="2">RAND()</f>
        <v>0.9995671072</v>
      </c>
      <c r="D18" s="27">
        <f t="shared" si="2"/>
        <v>0.5502667835</v>
      </c>
      <c r="E18" s="27">
        <f t="shared" si="3"/>
        <v>3</v>
      </c>
      <c r="F18" s="29">
        <f t="shared" si="4"/>
        <v>7.988135455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26">
        <v>3.0</v>
      </c>
      <c r="C19" s="27">
        <f t="shared" ref="C19:D19" si="5">RAND()</f>
        <v>0.2123529476</v>
      </c>
      <c r="D19" s="27">
        <f t="shared" si="5"/>
        <v>0.1316999757</v>
      </c>
      <c r="E19" s="27">
        <f t="shared" si="3"/>
        <v>1</v>
      </c>
      <c r="F19" s="29">
        <f t="shared" si="4"/>
        <v>1.088714738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26">
        <v>4.0</v>
      </c>
      <c r="C20" s="27">
        <f t="shared" ref="C20:D20" si="6">RAND()</f>
        <v>0.5846208433</v>
      </c>
      <c r="D20" s="27">
        <f t="shared" si="6"/>
        <v>0.03625922383</v>
      </c>
      <c r="E20" s="27">
        <f t="shared" si="3"/>
        <v>2</v>
      </c>
      <c r="F20" s="29">
        <f t="shared" si="4"/>
        <v>3.145036895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26">
        <v>5.0</v>
      </c>
      <c r="C21" s="27">
        <f t="shared" ref="C21:D21" si="7">RAND()</f>
        <v>0.3401570474</v>
      </c>
      <c r="D21" s="27">
        <f t="shared" si="7"/>
        <v>0.4088641366</v>
      </c>
      <c r="E21" s="27">
        <f t="shared" si="3"/>
        <v>2</v>
      </c>
      <c r="F21" s="29">
        <f t="shared" si="4"/>
        <v>4.635456546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26">
        <v>6.0</v>
      </c>
      <c r="C22" s="27">
        <f t="shared" ref="C22:D22" si="8">RAND()</f>
        <v>0.6942452952</v>
      </c>
      <c r="D22" s="27">
        <f t="shared" si="8"/>
        <v>0.697365997</v>
      </c>
      <c r="E22" s="27">
        <f t="shared" si="3"/>
        <v>2</v>
      </c>
      <c r="F22" s="29">
        <f t="shared" si="4"/>
        <v>5.789463988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26">
        <v>7.0</v>
      </c>
      <c r="C23" s="27">
        <f t="shared" ref="C23:D23" si="9">RAND()</f>
        <v>0.6465963472</v>
      </c>
      <c r="D23" s="27">
        <f t="shared" si="9"/>
        <v>0.4536254055</v>
      </c>
      <c r="E23" s="27">
        <f t="shared" si="3"/>
        <v>2</v>
      </c>
      <c r="F23" s="29">
        <f t="shared" si="4"/>
        <v>4.814501622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26">
        <v>8.0</v>
      </c>
      <c r="C24" s="27">
        <f t="shared" ref="C24:D24" si="10">RAND()</f>
        <v>0.4474600024</v>
      </c>
      <c r="D24" s="27">
        <f t="shared" si="10"/>
        <v>0.3692787172</v>
      </c>
      <c r="E24" s="27">
        <f t="shared" si="3"/>
        <v>2</v>
      </c>
      <c r="F24" s="29">
        <f t="shared" si="4"/>
        <v>4.477114869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26">
        <v>9.0</v>
      </c>
      <c r="C25" s="27">
        <f t="shared" ref="C25:D25" si="11">RAND()</f>
        <v>0.02557376418</v>
      </c>
      <c r="D25" s="27">
        <f t="shared" si="11"/>
        <v>0.6571383158</v>
      </c>
      <c r="E25" s="27">
        <f t="shared" si="3"/>
        <v>1</v>
      </c>
      <c r="F25" s="29">
        <f t="shared" si="4"/>
        <v>2.431922047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26">
        <v>10.0</v>
      </c>
      <c r="C26" s="27">
        <f t="shared" ref="C26:D26" si="12">RAND()</f>
        <v>0.2321951722</v>
      </c>
      <c r="D26" s="27">
        <f t="shared" si="12"/>
        <v>0.7867620637</v>
      </c>
      <c r="E26" s="27">
        <f t="shared" si="3"/>
        <v>2</v>
      </c>
      <c r="F26" s="29">
        <f t="shared" si="4"/>
        <v>6.147048255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26">
        <v>11.0</v>
      </c>
      <c r="C27" s="27">
        <f t="shared" ref="C27:D27" si="13">RAND()</f>
        <v>0.402386499</v>
      </c>
      <c r="D27" s="27">
        <f t="shared" si="13"/>
        <v>0.003976467679</v>
      </c>
      <c r="E27" s="27">
        <f t="shared" si="3"/>
        <v>2</v>
      </c>
      <c r="F27" s="29">
        <f t="shared" si="4"/>
        <v>3.015905871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26">
        <v>12.0</v>
      </c>
      <c r="C28" s="27">
        <f t="shared" ref="C28:D28" si="14">RAND()</f>
        <v>0.8759375345</v>
      </c>
      <c r="D28" s="27">
        <f t="shared" si="14"/>
        <v>0.7875509347</v>
      </c>
      <c r="E28" s="27">
        <f t="shared" si="3"/>
        <v>3</v>
      </c>
      <c r="F28" s="29">
        <f t="shared" si="4"/>
        <v>8.617234081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26">
        <v>13.0</v>
      </c>
      <c r="C29" s="27">
        <f t="shared" ref="C29:D29" si="15">RAND()</f>
        <v>0.30707178</v>
      </c>
      <c r="D29" s="27">
        <f t="shared" si="15"/>
        <v>0.1359486107</v>
      </c>
      <c r="E29" s="27">
        <f t="shared" si="3"/>
        <v>2</v>
      </c>
      <c r="F29" s="29">
        <f t="shared" si="4"/>
        <v>3.543794443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26">
        <v>14.0</v>
      </c>
      <c r="C30" s="27">
        <f t="shared" ref="C30:D30" si="16">RAND()</f>
        <v>0.8992275699</v>
      </c>
      <c r="D30" s="27">
        <f t="shared" si="16"/>
        <v>0.5440123519</v>
      </c>
      <c r="E30" s="27">
        <f t="shared" si="3"/>
        <v>3</v>
      </c>
      <c r="F30" s="29">
        <f t="shared" si="4"/>
        <v>7.974194276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26">
        <v>15.0</v>
      </c>
      <c r="C31" s="27">
        <f t="shared" ref="C31:D31" si="17">RAND()</f>
        <v>0.5915027863</v>
      </c>
      <c r="D31" s="27">
        <f t="shared" si="17"/>
        <v>0.7525711219</v>
      </c>
      <c r="E31" s="27">
        <f t="shared" si="3"/>
        <v>2</v>
      </c>
      <c r="F31" s="29">
        <f t="shared" si="4"/>
        <v>6.010284488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26">
        <v>16.0</v>
      </c>
      <c r="C32" s="27">
        <f t="shared" ref="C32:D32" si="18">RAND()</f>
        <v>0.9572050451</v>
      </c>
      <c r="D32" s="27">
        <f t="shared" si="18"/>
        <v>0.07835729161</v>
      </c>
      <c r="E32" s="27">
        <f t="shared" si="3"/>
        <v>3</v>
      </c>
      <c r="F32" s="29">
        <f t="shared" si="4"/>
        <v>7.119933269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26">
        <v>17.0</v>
      </c>
      <c r="C33" s="27">
        <f t="shared" ref="C33:D33" si="19">RAND()</f>
        <v>0.1382079136</v>
      </c>
      <c r="D33" s="27">
        <f t="shared" si="19"/>
        <v>0.5158266577</v>
      </c>
      <c r="E33" s="27">
        <f t="shared" si="3"/>
        <v>1</v>
      </c>
      <c r="F33" s="29">
        <f t="shared" si="4"/>
        <v>2.154632201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26">
        <v>18.0</v>
      </c>
      <c r="C34" s="27">
        <f t="shared" ref="C34:D34" si="20">RAND()</f>
        <v>0.8175360788</v>
      </c>
      <c r="D34" s="27">
        <f t="shared" si="20"/>
        <v>0.2939676236</v>
      </c>
      <c r="E34" s="27">
        <f t="shared" si="3"/>
        <v>3</v>
      </c>
      <c r="F34" s="29">
        <f t="shared" si="4"/>
        <v>7.479228018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26">
        <v>19.0</v>
      </c>
      <c r="C35" s="27">
        <f t="shared" ref="C35:D35" si="21">RAND()</f>
        <v>0.3699498594</v>
      </c>
      <c r="D35" s="27">
        <f t="shared" si="21"/>
        <v>0.7453723722</v>
      </c>
      <c r="E35" s="27">
        <f t="shared" si="3"/>
        <v>2</v>
      </c>
      <c r="F35" s="29">
        <f t="shared" si="4"/>
        <v>5.981489489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26">
        <v>20.0</v>
      </c>
      <c r="C36" s="27">
        <f t="shared" ref="C36:D36" si="22">RAND()</f>
        <v>0.4569764002</v>
      </c>
      <c r="D36" s="27">
        <f t="shared" si="22"/>
        <v>0.648748177</v>
      </c>
      <c r="E36" s="27">
        <f t="shared" si="3"/>
        <v>2</v>
      </c>
      <c r="F36" s="29">
        <f t="shared" si="4"/>
        <v>5.594992708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26">
        <v>21.0</v>
      </c>
      <c r="C37" s="27">
        <f t="shared" ref="C37:D37" si="23">RAND()</f>
        <v>0.768701887</v>
      </c>
      <c r="D37" s="27">
        <f t="shared" si="23"/>
        <v>0.9544643527</v>
      </c>
      <c r="E37" s="27">
        <f t="shared" si="3"/>
        <v>2</v>
      </c>
      <c r="F37" s="29">
        <f t="shared" si="4"/>
        <v>6.817857411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26">
        <v>22.0</v>
      </c>
      <c r="C38" s="27">
        <f t="shared" ref="C38:D38" si="24">RAND()</f>
        <v>0.795444431</v>
      </c>
      <c r="D38" s="27">
        <f t="shared" si="24"/>
        <v>0.9307377258</v>
      </c>
      <c r="E38" s="27">
        <f t="shared" si="3"/>
        <v>3</v>
      </c>
      <c r="F38" s="29">
        <f t="shared" si="4"/>
        <v>9.210468197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26">
        <v>23.0</v>
      </c>
      <c r="C39" s="27">
        <f t="shared" ref="C39:D39" si="25">RAND()</f>
        <v>0.7017741936</v>
      </c>
      <c r="D39" s="27">
        <f t="shared" si="25"/>
        <v>0.2500129573</v>
      </c>
      <c r="E39" s="27">
        <f t="shared" si="3"/>
        <v>2</v>
      </c>
      <c r="F39" s="29">
        <f t="shared" si="4"/>
        <v>4.000051829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26">
        <v>24.0</v>
      </c>
      <c r="C40" s="27">
        <f t="shared" ref="C40:D40" si="26">RAND()</f>
        <v>0.0783330586</v>
      </c>
      <c r="D40" s="27">
        <f t="shared" si="26"/>
        <v>0.03655513237</v>
      </c>
      <c r="E40" s="27">
        <f t="shared" si="3"/>
        <v>1</v>
      </c>
      <c r="F40" s="29">
        <f t="shared" si="4"/>
        <v>0.5735818959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26">
        <v>25.0</v>
      </c>
      <c r="C41" s="27">
        <f t="shared" ref="C41:D41" si="27">RAND()</f>
        <v>0.6480734487</v>
      </c>
      <c r="D41" s="27">
        <f t="shared" si="27"/>
        <v>0.1314793842</v>
      </c>
      <c r="E41" s="27">
        <f t="shared" si="3"/>
        <v>2</v>
      </c>
      <c r="F41" s="29">
        <f t="shared" si="4"/>
        <v>3.525917537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26">
        <v>26.0</v>
      </c>
      <c r="C42" s="27">
        <f t="shared" ref="C42:D42" si="28">RAND()</f>
        <v>0.2080459138</v>
      </c>
      <c r="D42" s="27">
        <f t="shared" si="28"/>
        <v>0.2552802149</v>
      </c>
      <c r="E42" s="27">
        <f t="shared" si="3"/>
        <v>1</v>
      </c>
      <c r="F42" s="29">
        <f t="shared" si="4"/>
        <v>1.515757874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26">
        <v>27.0</v>
      </c>
      <c r="C43" s="27">
        <f t="shared" ref="C43:D43" si="29">RAND()</f>
        <v>0.4510524718</v>
      </c>
      <c r="D43" s="27">
        <f t="shared" si="29"/>
        <v>0.6174923635</v>
      </c>
      <c r="E43" s="27">
        <f t="shared" si="3"/>
        <v>2</v>
      </c>
      <c r="F43" s="29">
        <f t="shared" si="4"/>
        <v>5.469969454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26">
        <v>28.0</v>
      </c>
      <c r="C44" s="27">
        <f t="shared" ref="C44:D44" si="30">RAND()</f>
        <v>0.2981898667</v>
      </c>
      <c r="D44" s="27">
        <f t="shared" si="30"/>
        <v>0.02036476988</v>
      </c>
      <c r="E44" s="27">
        <f t="shared" si="3"/>
        <v>2</v>
      </c>
      <c r="F44" s="29">
        <f t="shared" si="4"/>
        <v>3.08145908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26">
        <v>29.0</v>
      </c>
      <c r="C45" s="27">
        <f t="shared" ref="C45:D45" si="31">RAND()</f>
        <v>0.7946735748</v>
      </c>
      <c r="D45" s="27">
        <f t="shared" si="31"/>
        <v>0.5164580657</v>
      </c>
      <c r="E45" s="27">
        <f t="shared" si="3"/>
        <v>3</v>
      </c>
      <c r="F45" s="29">
        <f t="shared" si="4"/>
        <v>7.913884613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26">
        <v>30.0</v>
      </c>
      <c r="C46" s="27">
        <f t="shared" ref="C46:D46" si="32">RAND()</f>
        <v>0.1529065585</v>
      </c>
      <c r="D46" s="27">
        <f t="shared" si="32"/>
        <v>0.9970494176</v>
      </c>
      <c r="E46" s="27">
        <f t="shared" si="3"/>
        <v>1</v>
      </c>
      <c r="F46" s="29">
        <f t="shared" si="4"/>
        <v>2.995570857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37">
        <v>31.0</v>
      </c>
      <c r="C47" s="38">
        <f t="shared" ref="C47:D47" si="33">RAND()</f>
        <v>0.5181465777</v>
      </c>
      <c r="D47" s="38">
        <f t="shared" si="33"/>
        <v>0.1640316647</v>
      </c>
      <c r="E47" s="38">
        <f t="shared" si="3"/>
        <v>2</v>
      </c>
      <c r="F47" s="39">
        <f t="shared" si="4"/>
        <v>3.656126659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40">
        <v>32.0</v>
      </c>
      <c r="C48" s="27">
        <f t="shared" ref="C48:D48" si="34">RAND()</f>
        <v>0.1745184978</v>
      </c>
      <c r="D48" s="38">
        <f t="shared" si="34"/>
        <v>0.4500670203</v>
      </c>
      <c r="E48" s="38">
        <f t="shared" si="3"/>
        <v>1</v>
      </c>
      <c r="F48" s="39">
        <f t="shared" si="4"/>
        <v>2.012611036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40">
        <v>33.0</v>
      </c>
      <c r="C49" s="27">
        <f t="shared" ref="C49:D49" si="35">RAND()</f>
        <v>0.2334118568</v>
      </c>
      <c r="D49" s="38">
        <f t="shared" si="35"/>
        <v>0.9677181097</v>
      </c>
      <c r="E49" s="38">
        <f t="shared" si="3"/>
        <v>2</v>
      </c>
      <c r="F49" s="39">
        <f t="shared" si="4"/>
        <v>6.870872439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40">
        <v>34.0</v>
      </c>
      <c r="C50" s="27">
        <f t="shared" ref="C50:D50" si="36">RAND()</f>
        <v>0.6806669135</v>
      </c>
      <c r="D50" s="38">
        <f t="shared" si="36"/>
        <v>0.2043061759</v>
      </c>
      <c r="E50" s="38">
        <f t="shared" si="3"/>
        <v>2</v>
      </c>
      <c r="F50" s="39">
        <f t="shared" si="4"/>
        <v>3.817224703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37">
        <v>35.0</v>
      </c>
      <c r="C51" s="38">
        <f t="shared" ref="C51:D51" si="37">RAND()</f>
        <v>0.5810470065</v>
      </c>
      <c r="D51" s="38">
        <f t="shared" si="37"/>
        <v>0.5342982042</v>
      </c>
      <c r="E51" s="38">
        <f t="shared" si="3"/>
        <v>2</v>
      </c>
      <c r="F51" s="39">
        <f t="shared" si="4"/>
        <v>5.137192817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37">
        <v>36.0</v>
      </c>
      <c r="C52" s="38">
        <f t="shared" ref="C52:D52" si="38">RAND()</f>
        <v>0.7137141842</v>
      </c>
      <c r="D52" s="38">
        <f t="shared" si="38"/>
        <v>0.9283795795</v>
      </c>
      <c r="E52" s="38">
        <f t="shared" si="3"/>
        <v>2</v>
      </c>
      <c r="F52" s="39">
        <f t="shared" si="4"/>
        <v>6.713518318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37">
        <v>37.0</v>
      </c>
      <c r="C53" s="38">
        <f t="shared" ref="C53:D53" si="39">RAND()</f>
        <v>0.2158331893</v>
      </c>
      <c r="D53" s="38">
        <f t="shared" si="39"/>
        <v>0.1820856017</v>
      </c>
      <c r="E53" s="38">
        <f t="shared" si="3"/>
        <v>2</v>
      </c>
      <c r="F53" s="39">
        <f t="shared" si="4"/>
        <v>3.728342407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37">
        <v>38.0</v>
      </c>
      <c r="C54" s="38">
        <f t="shared" ref="C54:D54" si="40">RAND()</f>
        <v>0.9872919158</v>
      </c>
      <c r="D54" s="38">
        <f t="shared" si="40"/>
        <v>0.5871035769</v>
      </c>
      <c r="E54" s="38">
        <f t="shared" si="3"/>
        <v>3</v>
      </c>
      <c r="F54" s="39">
        <f t="shared" si="4"/>
        <v>8.072289491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37">
        <v>39.0</v>
      </c>
      <c r="C55" s="38">
        <f t="shared" ref="C55:D55" si="41">RAND()</f>
        <v>0.6286023867</v>
      </c>
      <c r="D55" s="38">
        <f t="shared" si="41"/>
        <v>0.945689201</v>
      </c>
      <c r="E55" s="38">
        <f t="shared" si="3"/>
        <v>2</v>
      </c>
      <c r="F55" s="39">
        <f t="shared" si="4"/>
        <v>6.782756804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37">
        <v>40.0</v>
      </c>
      <c r="C56" s="38">
        <f t="shared" ref="C56:D56" si="42">RAND()</f>
        <v>0.6150311425</v>
      </c>
      <c r="D56" s="38">
        <f t="shared" si="42"/>
        <v>0.513788708</v>
      </c>
      <c r="E56" s="38">
        <f t="shared" si="3"/>
        <v>2</v>
      </c>
      <c r="F56" s="39">
        <f t="shared" si="4"/>
        <v>5.055154832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37">
        <v>41.0</v>
      </c>
      <c r="C57" s="38">
        <f t="shared" ref="C57:D57" si="43">RAND()</f>
        <v>0.3277993896</v>
      </c>
      <c r="D57" s="38">
        <f t="shared" si="43"/>
        <v>0.2200816716</v>
      </c>
      <c r="E57" s="38">
        <f t="shared" si="3"/>
        <v>2</v>
      </c>
      <c r="F57" s="39">
        <f t="shared" si="4"/>
        <v>3.880326687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37">
        <v>42.0</v>
      </c>
      <c r="C58" s="38">
        <f t="shared" ref="C58:D58" si="44">RAND()</f>
        <v>0.0728818968</v>
      </c>
      <c r="D58" s="38">
        <f t="shared" si="44"/>
        <v>0.8276273242</v>
      </c>
      <c r="E58" s="38">
        <f t="shared" si="3"/>
        <v>1</v>
      </c>
      <c r="F58" s="39">
        <f t="shared" si="4"/>
        <v>2.729220753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37">
        <v>43.0</v>
      </c>
      <c r="C59" s="38">
        <f t="shared" ref="C59:D59" si="45">RAND()</f>
        <v>0.8796601274</v>
      </c>
      <c r="D59" s="38">
        <f t="shared" si="45"/>
        <v>0.4330890302</v>
      </c>
      <c r="E59" s="38">
        <f t="shared" si="3"/>
        <v>3</v>
      </c>
      <c r="F59" s="39">
        <f t="shared" si="4"/>
        <v>7.741195288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37">
        <v>44.0</v>
      </c>
      <c r="C60" s="38">
        <f t="shared" ref="C60:D60" si="46">RAND()</f>
        <v>0.4678004796</v>
      </c>
      <c r="D60" s="38">
        <f t="shared" si="46"/>
        <v>0.6866367505</v>
      </c>
      <c r="E60" s="38">
        <f t="shared" si="3"/>
        <v>2</v>
      </c>
      <c r="F60" s="39">
        <f t="shared" si="4"/>
        <v>5.746547002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37">
        <v>45.0</v>
      </c>
      <c r="C61" s="38">
        <f t="shared" ref="C61:D61" si="47">RAND()</f>
        <v>0.2628820631</v>
      </c>
      <c r="D61" s="38">
        <f t="shared" si="47"/>
        <v>0.3162666498</v>
      </c>
      <c r="E61" s="38">
        <f t="shared" si="3"/>
        <v>2</v>
      </c>
      <c r="F61" s="39">
        <f t="shared" si="4"/>
        <v>4.265066599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37">
        <v>46.0</v>
      </c>
      <c r="C62" s="38">
        <f t="shared" ref="C62:D62" si="48">RAND()</f>
        <v>0.5213725792</v>
      </c>
      <c r="D62" s="38">
        <f t="shared" si="48"/>
        <v>0.8344840242</v>
      </c>
      <c r="E62" s="38">
        <f t="shared" si="3"/>
        <v>2</v>
      </c>
      <c r="F62" s="39">
        <f t="shared" si="4"/>
        <v>6.337936097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37">
        <v>47.0</v>
      </c>
      <c r="C63" s="38">
        <f t="shared" ref="C63:D63" si="49">RAND()</f>
        <v>0.8706191737</v>
      </c>
      <c r="D63" s="38">
        <f t="shared" si="49"/>
        <v>0.7144926375</v>
      </c>
      <c r="E63" s="38">
        <f t="shared" si="3"/>
        <v>3</v>
      </c>
      <c r="F63" s="39">
        <f t="shared" si="4"/>
        <v>8.397013331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37">
        <v>48.0</v>
      </c>
      <c r="C64" s="38">
        <f t="shared" ref="C64:D64" si="50">RAND()</f>
        <v>0.7671839988</v>
      </c>
      <c r="D64" s="38">
        <f t="shared" si="50"/>
        <v>0.9226246554</v>
      </c>
      <c r="E64" s="38">
        <f t="shared" si="3"/>
        <v>2</v>
      </c>
      <c r="F64" s="39">
        <f t="shared" si="4"/>
        <v>6.690498622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37">
        <v>49.0</v>
      </c>
      <c r="C65" s="38">
        <f t="shared" ref="C65:D65" si="51">RAND()</f>
        <v>0.9936753101</v>
      </c>
      <c r="D65" s="38">
        <f t="shared" si="51"/>
        <v>0.4510900843</v>
      </c>
      <c r="E65" s="38">
        <f t="shared" si="3"/>
        <v>3</v>
      </c>
      <c r="F65" s="39">
        <f t="shared" si="4"/>
        <v>7.777346352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37">
        <v>50.0</v>
      </c>
      <c r="C66" s="38">
        <f t="shared" ref="C66:D66" si="52">RAND()</f>
        <v>0.7361148761</v>
      </c>
      <c r="D66" s="38">
        <f t="shared" si="52"/>
        <v>0.4106942228</v>
      </c>
      <c r="E66" s="38">
        <f t="shared" si="3"/>
        <v>2</v>
      </c>
      <c r="F66" s="39">
        <f t="shared" si="4"/>
        <v>4.642776891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37">
        <v>51.0</v>
      </c>
      <c r="C67" s="38">
        <f t="shared" ref="C67:D67" si="53">RAND()</f>
        <v>0.4636229075</v>
      </c>
      <c r="D67" s="38">
        <f t="shared" si="53"/>
        <v>0.580112969</v>
      </c>
      <c r="E67" s="38">
        <f t="shared" si="3"/>
        <v>2</v>
      </c>
      <c r="F67" s="39">
        <f t="shared" si="4"/>
        <v>5.320451876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37">
        <v>52.0</v>
      </c>
      <c r="C68" s="38">
        <f t="shared" ref="C68:D68" si="54">RAND()</f>
        <v>0.4355059765</v>
      </c>
      <c r="D68" s="38">
        <f t="shared" si="54"/>
        <v>0.3517875498</v>
      </c>
      <c r="E68" s="38">
        <f t="shared" si="3"/>
        <v>2</v>
      </c>
      <c r="F68" s="39">
        <f t="shared" si="4"/>
        <v>4.407150199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37">
        <v>53.0</v>
      </c>
      <c r="C69" s="38">
        <f t="shared" ref="C69:D69" si="55">RAND()</f>
        <v>0.3085877399</v>
      </c>
      <c r="D69" s="38">
        <f t="shared" si="55"/>
        <v>0.7084474087</v>
      </c>
      <c r="E69" s="38">
        <f t="shared" si="3"/>
        <v>2</v>
      </c>
      <c r="F69" s="39">
        <f t="shared" si="4"/>
        <v>5.833789635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37">
        <v>54.0</v>
      </c>
      <c r="C70" s="38">
        <f t="shared" ref="C70:D70" si="56">RAND()</f>
        <v>0.178240747</v>
      </c>
      <c r="D70" s="38">
        <f t="shared" si="56"/>
        <v>0.8295615522</v>
      </c>
      <c r="E70" s="38">
        <f t="shared" si="3"/>
        <v>1</v>
      </c>
      <c r="F70" s="39">
        <f t="shared" si="4"/>
        <v>2.73240809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37">
        <v>55.0</v>
      </c>
      <c r="C71" s="38">
        <f t="shared" ref="C71:D71" si="57">RAND()</f>
        <v>0.2785962514</v>
      </c>
      <c r="D71" s="38">
        <f t="shared" si="57"/>
        <v>0.7710676247</v>
      </c>
      <c r="E71" s="38">
        <f t="shared" si="3"/>
        <v>2</v>
      </c>
      <c r="F71" s="39">
        <f t="shared" si="4"/>
        <v>6.084270499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37">
        <v>56.0</v>
      </c>
      <c r="C72" s="38">
        <f t="shared" ref="C72:D72" si="58">RAND()</f>
        <v>0.8887444299</v>
      </c>
      <c r="D72" s="38">
        <f t="shared" si="58"/>
        <v>0.1460404394</v>
      </c>
      <c r="E72" s="38">
        <f t="shared" si="3"/>
        <v>3</v>
      </c>
      <c r="F72" s="39">
        <f t="shared" si="4"/>
        <v>7.227702028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37">
        <v>57.0</v>
      </c>
      <c r="C73" s="38">
        <f t="shared" ref="C73:D73" si="59">RAND()</f>
        <v>0.1982753335</v>
      </c>
      <c r="D73" s="38">
        <f t="shared" si="59"/>
        <v>0.2722449417</v>
      </c>
      <c r="E73" s="38">
        <f t="shared" si="3"/>
        <v>1</v>
      </c>
      <c r="F73" s="39">
        <f t="shared" si="4"/>
        <v>1.5653129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37">
        <v>58.0</v>
      </c>
      <c r="C74" s="38">
        <f t="shared" ref="C74:D74" si="60">RAND()</f>
        <v>0.8978840774</v>
      </c>
      <c r="D74" s="38">
        <f t="shared" si="60"/>
        <v>0.3682531158</v>
      </c>
      <c r="E74" s="38">
        <f t="shared" si="3"/>
        <v>3</v>
      </c>
      <c r="F74" s="39">
        <f t="shared" si="4"/>
        <v>7.615524804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37">
        <v>59.0</v>
      </c>
      <c r="C75" s="38">
        <f t="shared" ref="C75:D75" si="61">RAND()</f>
        <v>0.5845580018</v>
      </c>
      <c r="D75" s="38">
        <f t="shared" si="61"/>
        <v>0.1584663666</v>
      </c>
      <c r="E75" s="38">
        <f t="shared" si="3"/>
        <v>2</v>
      </c>
      <c r="F75" s="39">
        <f t="shared" si="4"/>
        <v>3.633865466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37">
        <v>60.0</v>
      </c>
      <c r="C76" s="38">
        <f t="shared" ref="C76:D76" si="62">RAND()</f>
        <v>0.07155182337</v>
      </c>
      <c r="D76" s="38">
        <f t="shared" si="62"/>
        <v>0.4746796982</v>
      </c>
      <c r="E76" s="38">
        <f t="shared" si="3"/>
        <v>1</v>
      </c>
      <c r="F76" s="39">
        <f t="shared" si="4"/>
        <v>2.066910081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37">
        <v>61.0</v>
      </c>
      <c r="C77" s="38">
        <f t="shared" ref="C77:D77" si="63">RAND()</f>
        <v>0.3737282691</v>
      </c>
      <c r="D77" s="38">
        <f t="shared" si="63"/>
        <v>0.02562727419</v>
      </c>
      <c r="E77" s="38">
        <f t="shared" si="3"/>
        <v>2</v>
      </c>
      <c r="F77" s="39">
        <f t="shared" si="4"/>
        <v>3.102509097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37">
        <v>62.0</v>
      </c>
      <c r="C78" s="38">
        <f t="shared" ref="C78:D78" si="64">RAND()</f>
        <v>0.9227404387</v>
      </c>
      <c r="D78" s="38">
        <f t="shared" si="64"/>
        <v>0.935840179</v>
      </c>
      <c r="E78" s="38">
        <f t="shared" si="3"/>
        <v>3</v>
      </c>
      <c r="F78" s="39">
        <f t="shared" si="4"/>
        <v>9.240106331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37">
        <v>63.0</v>
      </c>
      <c r="C79" s="38">
        <f t="shared" ref="C79:D79" si="65">RAND()</f>
        <v>0.9991160664</v>
      </c>
      <c r="D79" s="38">
        <f t="shared" si="65"/>
        <v>0.6596973273</v>
      </c>
      <c r="E79" s="38">
        <f t="shared" si="3"/>
        <v>3</v>
      </c>
      <c r="F79" s="39">
        <f t="shared" si="4"/>
        <v>8.249935986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37">
        <v>64.0</v>
      </c>
      <c r="C80" s="38">
        <f t="shared" ref="C80:D80" si="66">RAND()</f>
        <v>0.2992151721</v>
      </c>
      <c r="D80" s="38">
        <f t="shared" si="66"/>
        <v>0.09476582771</v>
      </c>
      <c r="E80" s="38">
        <f t="shared" si="3"/>
        <v>2</v>
      </c>
      <c r="F80" s="39">
        <f t="shared" si="4"/>
        <v>3.379063311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37">
        <v>65.0</v>
      </c>
      <c r="C81" s="38">
        <f t="shared" ref="C81:D81" si="67">RAND()</f>
        <v>0.2771257917</v>
      </c>
      <c r="D81" s="38">
        <f t="shared" si="67"/>
        <v>0.1081216062</v>
      </c>
      <c r="E81" s="38">
        <f t="shared" si="3"/>
        <v>2</v>
      </c>
      <c r="F81" s="39">
        <f t="shared" si="4"/>
        <v>3.432486425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37">
        <v>66.0</v>
      </c>
      <c r="C82" s="38">
        <f t="shared" ref="C82:D82" si="68">RAND()</f>
        <v>0.8741136969</v>
      </c>
      <c r="D82" s="38">
        <f t="shared" si="68"/>
        <v>0.5507129387</v>
      </c>
      <c r="E82" s="38">
        <f t="shared" si="3"/>
        <v>3</v>
      </c>
      <c r="F82" s="39">
        <f t="shared" si="4"/>
        <v>7.989133632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37">
        <v>67.0</v>
      </c>
      <c r="C83" s="38">
        <f t="shared" ref="C83:D83" si="69">RAND()</f>
        <v>0.4397792015</v>
      </c>
      <c r="D83" s="38">
        <f t="shared" si="69"/>
        <v>0.7359368045</v>
      </c>
      <c r="E83" s="38">
        <f t="shared" si="3"/>
        <v>2</v>
      </c>
      <c r="F83" s="39">
        <f t="shared" si="4"/>
        <v>5.943747218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37">
        <v>68.0</v>
      </c>
      <c r="C84" s="38">
        <f t="shared" ref="C84:D84" si="70">RAND()</f>
        <v>0.1912535539</v>
      </c>
      <c r="D84" s="38">
        <f t="shared" si="70"/>
        <v>0.9021010385</v>
      </c>
      <c r="E84" s="38">
        <f t="shared" si="3"/>
        <v>1</v>
      </c>
      <c r="F84" s="39">
        <f t="shared" si="4"/>
        <v>2.849369991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37">
        <v>69.0</v>
      </c>
      <c r="C85" s="38">
        <f t="shared" ref="C85:D85" si="71">RAND()</f>
        <v>0.3069256472</v>
      </c>
      <c r="D85" s="38">
        <f t="shared" si="71"/>
        <v>0.4588061107</v>
      </c>
      <c r="E85" s="38">
        <f t="shared" si="3"/>
        <v>2</v>
      </c>
      <c r="F85" s="39">
        <f t="shared" si="4"/>
        <v>4.835224443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37">
        <v>70.0</v>
      </c>
      <c r="C86" s="38">
        <f t="shared" ref="C86:D86" si="72">RAND()</f>
        <v>0.5175107573</v>
      </c>
      <c r="D86" s="38">
        <f t="shared" si="72"/>
        <v>0.5716962905</v>
      </c>
      <c r="E86" s="38">
        <f t="shared" si="3"/>
        <v>2</v>
      </c>
      <c r="F86" s="39">
        <f t="shared" si="4"/>
        <v>5.286785162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37">
        <v>71.0</v>
      </c>
      <c r="C87" s="38">
        <f t="shared" ref="C87:D87" si="73">RAND()</f>
        <v>0.6466962379</v>
      </c>
      <c r="D87" s="38">
        <f t="shared" si="73"/>
        <v>0.5033836412</v>
      </c>
      <c r="E87" s="38">
        <f t="shared" si="3"/>
        <v>2</v>
      </c>
      <c r="F87" s="39">
        <f t="shared" si="4"/>
        <v>5.013534565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37">
        <v>72.0</v>
      </c>
      <c r="C88" s="38">
        <f t="shared" ref="C88:D88" si="74">RAND()</f>
        <v>0.4588909446</v>
      </c>
      <c r="D88" s="38">
        <f t="shared" si="74"/>
        <v>0.05855534468</v>
      </c>
      <c r="E88" s="38">
        <f t="shared" si="3"/>
        <v>2</v>
      </c>
      <c r="F88" s="39">
        <f t="shared" si="4"/>
        <v>3.234221379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37">
        <v>73.0</v>
      </c>
      <c r="C89" s="38">
        <f t="shared" ref="C89:D89" si="75">RAND()</f>
        <v>0.6202553188</v>
      </c>
      <c r="D89" s="38">
        <f t="shared" si="75"/>
        <v>0.3277103895</v>
      </c>
      <c r="E89" s="38">
        <f t="shared" si="3"/>
        <v>2</v>
      </c>
      <c r="F89" s="39">
        <f t="shared" si="4"/>
        <v>4.310841558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37">
        <v>74.0</v>
      </c>
      <c r="C90" s="38">
        <f t="shared" ref="C90:D90" si="76">RAND()</f>
        <v>0.8230106496</v>
      </c>
      <c r="D90" s="38">
        <f t="shared" si="76"/>
        <v>0.2678583646</v>
      </c>
      <c r="E90" s="38">
        <f t="shared" si="3"/>
        <v>3</v>
      </c>
      <c r="F90" s="39">
        <f t="shared" si="4"/>
        <v>7.433041738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37">
        <v>75.0</v>
      </c>
      <c r="C91" s="38">
        <f t="shared" ref="C91:D91" si="77">RAND()</f>
        <v>0.2536598152</v>
      </c>
      <c r="D91" s="38">
        <f t="shared" si="77"/>
        <v>0.4604462785</v>
      </c>
      <c r="E91" s="38">
        <f t="shared" si="3"/>
        <v>2</v>
      </c>
      <c r="F91" s="39">
        <f t="shared" si="4"/>
        <v>4.841785114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37">
        <v>76.0</v>
      </c>
      <c r="C92" s="38">
        <f t="shared" ref="C92:D92" si="78">RAND()</f>
        <v>0.817430641</v>
      </c>
      <c r="D92" s="38">
        <f t="shared" si="78"/>
        <v>0.6327831861</v>
      </c>
      <c r="E92" s="38">
        <f t="shared" si="3"/>
        <v>3</v>
      </c>
      <c r="F92" s="39">
        <f t="shared" si="4"/>
        <v>8.182047491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37">
        <v>77.0</v>
      </c>
      <c r="C93" s="38">
        <f t="shared" ref="C93:D93" si="79">RAND()</f>
        <v>0.798524587</v>
      </c>
      <c r="D93" s="38">
        <f t="shared" si="79"/>
        <v>0.9730079946</v>
      </c>
      <c r="E93" s="38">
        <f t="shared" si="3"/>
        <v>3</v>
      </c>
      <c r="F93" s="39">
        <f t="shared" si="4"/>
        <v>9.507122684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37">
        <v>78.0</v>
      </c>
      <c r="C94" s="38">
        <f t="shared" ref="C94:D94" si="80">RAND()</f>
        <v>0.5100475917</v>
      </c>
      <c r="D94" s="38">
        <f t="shared" si="80"/>
        <v>0.5239172373</v>
      </c>
      <c r="E94" s="38">
        <f t="shared" si="3"/>
        <v>2</v>
      </c>
      <c r="F94" s="39">
        <f t="shared" si="4"/>
        <v>5.095668949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37">
        <v>79.0</v>
      </c>
      <c r="C95" s="38">
        <f t="shared" ref="C95:D95" si="81">RAND()</f>
        <v>0.8226883298</v>
      </c>
      <c r="D95" s="38">
        <f t="shared" si="81"/>
        <v>0.5840864076</v>
      </c>
      <c r="E95" s="38">
        <f t="shared" si="3"/>
        <v>3</v>
      </c>
      <c r="F95" s="39">
        <f t="shared" si="4"/>
        <v>8.065259105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37">
        <v>80.0</v>
      </c>
      <c r="C96" s="38">
        <f t="shared" ref="C96:D96" si="82">RAND()</f>
        <v>0.8345973446</v>
      </c>
      <c r="D96" s="38">
        <f t="shared" si="82"/>
        <v>0.04391179103</v>
      </c>
      <c r="E96" s="38">
        <f t="shared" si="3"/>
        <v>3</v>
      </c>
      <c r="F96" s="39">
        <f t="shared" si="4"/>
        <v>7.066607104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37">
        <v>81.0</v>
      </c>
      <c r="C97" s="38">
        <f t="shared" ref="C97:D97" si="83">RAND()</f>
        <v>0.8662799068</v>
      </c>
      <c r="D97" s="38">
        <f t="shared" si="83"/>
        <v>0.2781621895</v>
      </c>
      <c r="E97" s="38">
        <f t="shared" si="3"/>
        <v>3</v>
      </c>
      <c r="F97" s="39">
        <f t="shared" si="4"/>
        <v>7.451168838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37">
        <v>82.0</v>
      </c>
      <c r="C98" s="38">
        <f t="shared" ref="C98:D98" si="84">RAND()</f>
        <v>0.9819123303</v>
      </c>
      <c r="D98" s="38">
        <f t="shared" si="84"/>
        <v>0.2213153564</v>
      </c>
      <c r="E98" s="38">
        <f t="shared" si="3"/>
        <v>3</v>
      </c>
      <c r="F98" s="39">
        <f t="shared" si="4"/>
        <v>7.352706704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37">
        <v>83.0</v>
      </c>
      <c r="C99" s="38">
        <f t="shared" ref="C99:D99" si="85">RAND()</f>
        <v>0.4772263251</v>
      </c>
      <c r="D99" s="38">
        <f t="shared" si="85"/>
        <v>0.08075066746</v>
      </c>
      <c r="E99" s="38">
        <f t="shared" si="3"/>
        <v>2</v>
      </c>
      <c r="F99" s="39">
        <f t="shared" si="4"/>
        <v>3.32300267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37">
        <v>84.0</v>
      </c>
      <c r="C100" s="38">
        <f t="shared" ref="C100:D100" si="86">RAND()</f>
        <v>0.09720123777</v>
      </c>
      <c r="D100" s="38">
        <f t="shared" si="86"/>
        <v>0.9815718535</v>
      </c>
      <c r="E100" s="38">
        <f t="shared" si="3"/>
        <v>1</v>
      </c>
      <c r="F100" s="39">
        <f t="shared" si="4"/>
        <v>2.972229244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37">
        <v>85.0</v>
      </c>
      <c r="C101" s="38">
        <f t="shared" ref="C101:D101" si="87">RAND()</f>
        <v>0.6386730401</v>
      </c>
      <c r="D101" s="38">
        <f t="shared" si="87"/>
        <v>0.8210380673</v>
      </c>
      <c r="E101" s="38">
        <f t="shared" si="3"/>
        <v>2</v>
      </c>
      <c r="F101" s="39">
        <f t="shared" si="4"/>
        <v>6.284152269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37">
        <v>86.0</v>
      </c>
      <c r="C102" s="38">
        <f t="shared" ref="C102:D102" si="88">RAND()</f>
        <v>0.01718929643</v>
      </c>
      <c r="D102" s="38">
        <f t="shared" si="88"/>
        <v>0.1094454655</v>
      </c>
      <c r="E102" s="38">
        <f t="shared" si="3"/>
        <v>1</v>
      </c>
      <c r="F102" s="39">
        <f t="shared" si="4"/>
        <v>0.9924762917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37">
        <v>87.0</v>
      </c>
      <c r="C103" s="38">
        <f t="shared" ref="C103:D103" si="89">RAND()</f>
        <v>0.7699802599</v>
      </c>
      <c r="D103" s="38">
        <f t="shared" si="89"/>
        <v>0.390797235</v>
      </c>
      <c r="E103" s="38">
        <f t="shared" si="3"/>
        <v>2</v>
      </c>
      <c r="F103" s="39">
        <f t="shared" si="4"/>
        <v>4.56318894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37">
        <v>88.0</v>
      </c>
      <c r="C104" s="38">
        <f t="shared" ref="C104:D104" si="90">RAND()</f>
        <v>0.6810181321</v>
      </c>
      <c r="D104" s="38">
        <f t="shared" si="90"/>
        <v>0.8906797607</v>
      </c>
      <c r="E104" s="38">
        <f t="shared" si="3"/>
        <v>2</v>
      </c>
      <c r="F104" s="39">
        <f t="shared" si="4"/>
        <v>6.562719043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37">
        <v>89.0</v>
      </c>
      <c r="C105" s="38">
        <f t="shared" ref="C105:D105" si="91">RAND()</f>
        <v>0.1395178558</v>
      </c>
      <c r="D105" s="38">
        <f t="shared" si="91"/>
        <v>0.006095364757</v>
      </c>
      <c r="E105" s="38">
        <f t="shared" si="3"/>
        <v>1</v>
      </c>
      <c r="F105" s="39">
        <f t="shared" si="4"/>
        <v>0.2342184511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37">
        <v>90.0</v>
      </c>
      <c r="C106" s="38">
        <f t="shared" ref="C106:D106" si="92">RAND()</f>
        <v>0.5785120666</v>
      </c>
      <c r="D106" s="38">
        <f t="shared" si="92"/>
        <v>0.7871754632</v>
      </c>
      <c r="E106" s="38">
        <f t="shared" si="3"/>
        <v>2</v>
      </c>
      <c r="F106" s="39">
        <f t="shared" si="4"/>
        <v>6.148701853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37">
        <v>91.0</v>
      </c>
      <c r="C107" s="38">
        <f t="shared" ref="C107:D107" si="93">RAND()</f>
        <v>0.2036331479</v>
      </c>
      <c r="D107" s="38">
        <f t="shared" si="93"/>
        <v>0.1400519168</v>
      </c>
      <c r="E107" s="38">
        <f t="shared" si="3"/>
        <v>1</v>
      </c>
      <c r="F107" s="39">
        <f t="shared" si="4"/>
        <v>1.122705327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37">
        <v>92.0</v>
      </c>
      <c r="C108" s="38">
        <f t="shared" ref="C108:D108" si="94">RAND()</f>
        <v>0.5425685128</v>
      </c>
      <c r="D108" s="38">
        <f t="shared" si="94"/>
        <v>0.5556698746</v>
      </c>
      <c r="E108" s="38">
        <f t="shared" si="3"/>
        <v>2</v>
      </c>
      <c r="F108" s="39">
        <f t="shared" si="4"/>
        <v>5.222679498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37">
        <v>93.0</v>
      </c>
      <c r="C109" s="38">
        <f t="shared" ref="C109:D109" si="95">RAND()</f>
        <v>0.8797605713</v>
      </c>
      <c r="D109" s="38">
        <f t="shared" si="95"/>
        <v>0.2311283318</v>
      </c>
      <c r="E109" s="38">
        <f t="shared" si="3"/>
        <v>3</v>
      </c>
      <c r="F109" s="39">
        <f t="shared" si="4"/>
        <v>7.369440171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37">
        <v>94.0</v>
      </c>
      <c r="C110" s="38">
        <f t="shared" ref="C110:D110" si="96">RAND()</f>
        <v>0.6234331272</v>
      </c>
      <c r="D110" s="38">
        <f t="shared" si="96"/>
        <v>0.7517343974</v>
      </c>
      <c r="E110" s="38">
        <f t="shared" si="3"/>
        <v>2</v>
      </c>
      <c r="F110" s="39">
        <f t="shared" si="4"/>
        <v>6.006937589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37">
        <v>95.0</v>
      </c>
      <c r="C111" s="38">
        <f t="shared" ref="C111:D111" si="97">RAND()</f>
        <v>0.3861577826</v>
      </c>
      <c r="D111" s="38">
        <f t="shared" si="97"/>
        <v>0.6081039479</v>
      </c>
      <c r="E111" s="38">
        <f t="shared" si="3"/>
        <v>2</v>
      </c>
      <c r="F111" s="39">
        <f t="shared" si="4"/>
        <v>5.432415792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37">
        <v>96.0</v>
      </c>
      <c r="C112" s="38">
        <f t="shared" ref="C112:D112" si="98">RAND()</f>
        <v>0.1165171271</v>
      </c>
      <c r="D112" s="38">
        <f t="shared" si="98"/>
        <v>0.7964147582</v>
      </c>
      <c r="E112" s="38">
        <f t="shared" si="3"/>
        <v>1</v>
      </c>
      <c r="F112" s="39">
        <f t="shared" si="4"/>
        <v>2.677262188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37">
        <v>97.0</v>
      </c>
      <c r="C113" s="38">
        <f t="shared" ref="C113:D113" si="99">RAND()</f>
        <v>0.1152906976</v>
      </c>
      <c r="D113" s="38">
        <f t="shared" si="99"/>
        <v>0.7016197947</v>
      </c>
      <c r="E113" s="38">
        <f t="shared" si="3"/>
        <v>1</v>
      </c>
      <c r="F113" s="39">
        <f t="shared" si="4"/>
        <v>2.512882439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37">
        <v>98.0</v>
      </c>
      <c r="C114" s="38">
        <f t="shared" ref="C114:D114" si="100">RAND()</f>
        <v>0.8578680247</v>
      </c>
      <c r="D114" s="38">
        <f t="shared" si="100"/>
        <v>0.3401849376</v>
      </c>
      <c r="E114" s="38">
        <f t="shared" si="3"/>
        <v>3</v>
      </c>
      <c r="F114" s="39">
        <f t="shared" si="4"/>
        <v>7.563129966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37">
        <v>99.0</v>
      </c>
      <c r="C115" s="38">
        <f t="shared" ref="C115:D115" si="101">RAND()</f>
        <v>0.1471752836</v>
      </c>
      <c r="D115" s="38">
        <f t="shared" si="101"/>
        <v>0.9401788632</v>
      </c>
      <c r="E115" s="38">
        <f t="shared" si="3"/>
        <v>1</v>
      </c>
      <c r="F115" s="39">
        <f t="shared" si="4"/>
        <v>2.908884626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37">
        <v>100.0</v>
      </c>
      <c r="C116" s="38">
        <f t="shared" ref="C116:D116" si="102">RAND()</f>
        <v>0.09870465195</v>
      </c>
      <c r="D116" s="38">
        <f t="shared" si="102"/>
        <v>0.7968592111</v>
      </c>
      <c r="E116" s="38">
        <f t="shared" si="3"/>
        <v>1</v>
      </c>
      <c r="F116" s="39">
        <f t="shared" si="4"/>
        <v>2.67800913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37">
        <v>101.0</v>
      </c>
      <c r="C117" s="38">
        <f t="shared" ref="C117:D117" si="103">RAND()</f>
        <v>0.8133709155</v>
      </c>
      <c r="D117" s="38">
        <f t="shared" si="103"/>
        <v>0.4286291294</v>
      </c>
      <c r="E117" s="38">
        <f t="shared" si="3"/>
        <v>3</v>
      </c>
      <c r="F117" s="39">
        <f t="shared" si="4"/>
        <v>7.732327661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37">
        <v>102.0</v>
      </c>
      <c r="C118" s="38">
        <f t="shared" ref="C118:D118" si="104">RAND()</f>
        <v>0.9594884117</v>
      </c>
      <c r="D118" s="38">
        <f t="shared" si="104"/>
        <v>0.7881225204</v>
      </c>
      <c r="E118" s="38">
        <f t="shared" si="3"/>
        <v>3</v>
      </c>
      <c r="F118" s="39">
        <f t="shared" si="4"/>
        <v>8.619095472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37">
        <v>103.0</v>
      </c>
      <c r="C119" s="38">
        <f t="shared" ref="C119:D119" si="105">RAND()</f>
        <v>0.06778200249</v>
      </c>
      <c r="D119" s="38">
        <f t="shared" si="105"/>
        <v>0.7679020597</v>
      </c>
      <c r="E119" s="38">
        <f t="shared" si="3"/>
        <v>1</v>
      </c>
      <c r="F119" s="39">
        <f t="shared" si="4"/>
        <v>2.628900633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37">
        <v>104.0</v>
      </c>
      <c r="C120" s="38">
        <f t="shared" ref="C120:D120" si="106">RAND()</f>
        <v>0.1223608745</v>
      </c>
      <c r="D120" s="38">
        <f t="shared" si="106"/>
        <v>0.1274347137</v>
      </c>
      <c r="E120" s="38">
        <f t="shared" si="3"/>
        <v>1</v>
      </c>
      <c r="F120" s="39">
        <f t="shared" si="4"/>
        <v>1.070939972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37">
        <v>105.0</v>
      </c>
      <c r="C121" s="38">
        <f t="shared" ref="C121:D121" si="107">RAND()</f>
        <v>0.9485664141</v>
      </c>
      <c r="D121" s="38">
        <f t="shared" si="107"/>
        <v>0.1502344969</v>
      </c>
      <c r="E121" s="38">
        <f t="shared" si="3"/>
        <v>3</v>
      </c>
      <c r="F121" s="39">
        <f t="shared" si="4"/>
        <v>7.23451821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37">
        <v>106.0</v>
      </c>
      <c r="C122" s="38">
        <f t="shared" ref="C122:D122" si="108">RAND()</f>
        <v>0.9166021659</v>
      </c>
      <c r="D122" s="38">
        <f t="shared" si="108"/>
        <v>0.5609051548</v>
      </c>
      <c r="E122" s="38">
        <f t="shared" si="3"/>
        <v>3</v>
      </c>
      <c r="F122" s="39">
        <f t="shared" si="4"/>
        <v>8.012073038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37">
        <v>107.0</v>
      </c>
      <c r="C123" s="38">
        <f t="shared" ref="C123:D123" si="109">RAND()</f>
        <v>0.7834944945</v>
      </c>
      <c r="D123" s="38">
        <f t="shared" si="109"/>
        <v>0.1239933581</v>
      </c>
      <c r="E123" s="38">
        <f t="shared" si="3"/>
        <v>2</v>
      </c>
      <c r="F123" s="39">
        <f t="shared" si="4"/>
        <v>3.495973432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37">
        <v>108.0</v>
      </c>
      <c r="C124" s="38">
        <f t="shared" ref="C124:D124" si="110">RAND()</f>
        <v>0.7938389265</v>
      </c>
      <c r="D124" s="38">
        <f t="shared" si="110"/>
        <v>0.09360819744</v>
      </c>
      <c r="E124" s="38">
        <f t="shared" si="3"/>
        <v>3</v>
      </c>
      <c r="F124" s="39">
        <f t="shared" si="4"/>
        <v>7.143861659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37">
        <v>109.0</v>
      </c>
      <c r="C125" s="38">
        <f t="shared" ref="C125:D125" si="111">RAND()</f>
        <v>0.9219049401</v>
      </c>
      <c r="D125" s="38">
        <f t="shared" si="111"/>
        <v>0.4019019577</v>
      </c>
      <c r="E125" s="38">
        <f t="shared" si="3"/>
        <v>3</v>
      </c>
      <c r="F125" s="39">
        <f t="shared" si="4"/>
        <v>7.679896041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37">
        <v>110.0</v>
      </c>
      <c r="C126" s="38">
        <f t="shared" ref="C126:D126" si="112">RAND()</f>
        <v>0.7774728827</v>
      </c>
      <c r="D126" s="38">
        <f t="shared" si="112"/>
        <v>0.5746316251</v>
      </c>
      <c r="E126" s="38">
        <f t="shared" si="3"/>
        <v>2</v>
      </c>
      <c r="F126" s="39">
        <f t="shared" si="4"/>
        <v>5.2985265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37">
        <v>111.0</v>
      </c>
      <c r="C127" s="38">
        <f t="shared" ref="C127:D127" si="113">RAND()</f>
        <v>0.1084386287</v>
      </c>
      <c r="D127" s="38">
        <f t="shared" si="113"/>
        <v>0.5369094878</v>
      </c>
      <c r="E127" s="38">
        <f t="shared" si="3"/>
        <v>1</v>
      </c>
      <c r="F127" s="39">
        <f t="shared" si="4"/>
        <v>2.198223235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37">
        <v>112.0</v>
      </c>
      <c r="C128" s="38">
        <f t="shared" ref="C128:D128" si="114">RAND()</f>
        <v>0.3442485756</v>
      </c>
      <c r="D128" s="38">
        <f t="shared" si="114"/>
        <v>0.6454595526</v>
      </c>
      <c r="E128" s="38">
        <f t="shared" si="3"/>
        <v>2</v>
      </c>
      <c r="F128" s="39">
        <f t="shared" si="4"/>
        <v>5.58183821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37">
        <v>113.0</v>
      </c>
      <c r="C129" s="38">
        <f t="shared" ref="C129:D129" si="115">RAND()</f>
        <v>0.3511012333</v>
      </c>
      <c r="D129" s="38">
        <f t="shared" si="115"/>
        <v>0.7277550115</v>
      </c>
      <c r="E129" s="38">
        <f t="shared" si="3"/>
        <v>2</v>
      </c>
      <c r="F129" s="39">
        <f t="shared" si="4"/>
        <v>5.911020046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37">
        <v>114.0</v>
      </c>
      <c r="C130" s="38">
        <f t="shared" ref="C130:D130" si="116">RAND()</f>
        <v>0.285695483</v>
      </c>
      <c r="D130" s="38">
        <f t="shared" si="116"/>
        <v>0.9172504496</v>
      </c>
      <c r="E130" s="38">
        <f t="shared" si="3"/>
        <v>2</v>
      </c>
      <c r="F130" s="39">
        <f t="shared" si="4"/>
        <v>6.669001799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37">
        <v>115.0</v>
      </c>
      <c r="C131" s="38">
        <f t="shared" ref="C131:D131" si="117">RAND()</f>
        <v>0.4986358356</v>
      </c>
      <c r="D131" s="38">
        <f t="shared" si="117"/>
        <v>0.9736776795</v>
      </c>
      <c r="E131" s="38">
        <f t="shared" si="3"/>
        <v>2</v>
      </c>
      <c r="F131" s="39">
        <f t="shared" si="4"/>
        <v>6.894710718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37">
        <v>116.0</v>
      </c>
      <c r="C132" s="38">
        <f t="shared" ref="C132:D132" si="118">RAND()</f>
        <v>0.9746558911</v>
      </c>
      <c r="D132" s="38">
        <f t="shared" si="118"/>
        <v>0.7169703437</v>
      </c>
      <c r="E132" s="38">
        <f t="shared" si="3"/>
        <v>3</v>
      </c>
      <c r="F132" s="39">
        <f t="shared" si="4"/>
        <v>8.403984052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37">
        <v>117.0</v>
      </c>
      <c r="C133" s="38">
        <f t="shared" ref="C133:D133" si="119">RAND()</f>
        <v>0.2150302776</v>
      </c>
      <c r="D133" s="38">
        <f t="shared" si="119"/>
        <v>0.07257044826</v>
      </c>
      <c r="E133" s="38">
        <f t="shared" si="3"/>
        <v>2</v>
      </c>
      <c r="F133" s="39">
        <f t="shared" si="4"/>
        <v>3.290281793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37">
        <v>118.0</v>
      </c>
      <c r="C134" s="38">
        <f t="shared" ref="C134:D134" si="120">RAND()</f>
        <v>0.5891581743</v>
      </c>
      <c r="D134" s="38">
        <f t="shared" si="120"/>
        <v>0.204595673</v>
      </c>
      <c r="E134" s="38">
        <f t="shared" si="3"/>
        <v>2</v>
      </c>
      <c r="F134" s="39">
        <f t="shared" si="4"/>
        <v>3.818382692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37">
        <v>119.0</v>
      </c>
      <c r="C135" s="38">
        <f t="shared" ref="C135:D135" si="121">RAND()</f>
        <v>0.623215623</v>
      </c>
      <c r="D135" s="38">
        <f t="shared" si="121"/>
        <v>0.8626406779</v>
      </c>
      <c r="E135" s="38">
        <f t="shared" si="3"/>
        <v>2</v>
      </c>
      <c r="F135" s="39">
        <f t="shared" si="4"/>
        <v>6.450562712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37">
        <v>120.0</v>
      </c>
      <c r="C136" s="38">
        <f t="shared" ref="C136:D136" si="122">RAND()</f>
        <v>0.8250553896</v>
      </c>
      <c r="D136" s="38">
        <f t="shared" si="122"/>
        <v>0.5287457568</v>
      </c>
      <c r="E136" s="38">
        <f t="shared" si="3"/>
        <v>3</v>
      </c>
      <c r="F136" s="39">
        <f t="shared" si="4"/>
        <v>7.940561196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37">
        <v>121.0</v>
      </c>
      <c r="C137" s="38">
        <f t="shared" ref="C137:D137" si="123">RAND()</f>
        <v>0.3522361072</v>
      </c>
      <c r="D137" s="38">
        <f t="shared" si="123"/>
        <v>0.7234269303</v>
      </c>
      <c r="E137" s="38">
        <f t="shared" si="3"/>
        <v>2</v>
      </c>
      <c r="F137" s="39">
        <f t="shared" si="4"/>
        <v>5.893707721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37">
        <v>122.0</v>
      </c>
      <c r="C138" s="38">
        <f t="shared" ref="C138:D138" si="124">RAND()</f>
        <v>0.4532854812</v>
      </c>
      <c r="D138" s="38">
        <f t="shared" si="124"/>
        <v>0.7618095616</v>
      </c>
      <c r="E138" s="38">
        <f t="shared" si="3"/>
        <v>2</v>
      </c>
      <c r="F138" s="39">
        <f t="shared" si="4"/>
        <v>6.047238247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37">
        <v>123.0</v>
      </c>
      <c r="C139" s="38">
        <f t="shared" ref="C139:D139" si="125">RAND()</f>
        <v>0.8446104092</v>
      </c>
      <c r="D139" s="38">
        <f t="shared" si="125"/>
        <v>0.772559395</v>
      </c>
      <c r="E139" s="38">
        <f t="shared" si="3"/>
        <v>3</v>
      </c>
      <c r="F139" s="39">
        <f t="shared" si="4"/>
        <v>8.569277999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37">
        <v>124.0</v>
      </c>
      <c r="C140" s="38">
        <f t="shared" ref="C140:D140" si="126">RAND()</f>
        <v>0.3811103148</v>
      </c>
      <c r="D140" s="38">
        <f t="shared" si="126"/>
        <v>0.08418093035</v>
      </c>
      <c r="E140" s="38">
        <f t="shared" si="3"/>
        <v>2</v>
      </c>
      <c r="F140" s="39">
        <f t="shared" si="4"/>
        <v>3.336723721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37">
        <v>125.0</v>
      </c>
      <c r="C141" s="38">
        <f t="shared" ref="C141:D141" si="127">RAND()</f>
        <v>0.6111138149</v>
      </c>
      <c r="D141" s="38">
        <f t="shared" si="127"/>
        <v>0.7802854722</v>
      </c>
      <c r="E141" s="38">
        <f t="shared" si="3"/>
        <v>2</v>
      </c>
      <c r="F141" s="39">
        <f t="shared" si="4"/>
        <v>6.121141889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37">
        <v>126.0</v>
      </c>
      <c r="C142" s="38">
        <f t="shared" ref="C142:D142" si="128">RAND()</f>
        <v>0.1836710074</v>
      </c>
      <c r="D142" s="38">
        <f t="shared" si="128"/>
        <v>0.4075266142</v>
      </c>
      <c r="E142" s="38">
        <f t="shared" si="3"/>
        <v>1</v>
      </c>
      <c r="F142" s="39">
        <f t="shared" si="4"/>
        <v>1.915134337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37">
        <v>127.0</v>
      </c>
      <c r="C143" s="38">
        <f t="shared" ref="C143:D143" si="129">RAND()</f>
        <v>0.2222651828</v>
      </c>
      <c r="D143" s="38">
        <f t="shared" si="129"/>
        <v>0.4504964825</v>
      </c>
      <c r="E143" s="38">
        <f t="shared" si="3"/>
        <v>2</v>
      </c>
      <c r="F143" s="39">
        <f t="shared" si="4"/>
        <v>4.80198593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37">
        <v>128.0</v>
      </c>
      <c r="C144" s="38">
        <f t="shared" ref="C144:D144" si="130">RAND()</f>
        <v>0.04769525402</v>
      </c>
      <c r="D144" s="38">
        <f t="shared" si="130"/>
        <v>0.8166214635</v>
      </c>
      <c r="E144" s="38">
        <f t="shared" si="3"/>
        <v>1</v>
      </c>
      <c r="F144" s="39">
        <f t="shared" si="4"/>
        <v>2.711013311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37">
        <v>129.0</v>
      </c>
      <c r="C145" s="38">
        <f t="shared" ref="C145:D145" si="131">RAND()</f>
        <v>0.5285043842</v>
      </c>
      <c r="D145" s="38">
        <f t="shared" si="131"/>
        <v>0.02638150574</v>
      </c>
      <c r="E145" s="38">
        <f t="shared" si="3"/>
        <v>2</v>
      </c>
      <c r="F145" s="39">
        <f t="shared" si="4"/>
        <v>3.105526023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37">
        <v>130.0</v>
      </c>
      <c r="C146" s="38">
        <f t="shared" ref="C146:D146" si="132">RAND()</f>
        <v>0.768872513</v>
      </c>
      <c r="D146" s="38">
        <f t="shared" si="132"/>
        <v>0.7363571836</v>
      </c>
      <c r="E146" s="38">
        <f t="shared" si="3"/>
        <v>2</v>
      </c>
      <c r="F146" s="39">
        <f t="shared" si="4"/>
        <v>5.945428734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37">
        <v>131.0</v>
      </c>
      <c r="C147" s="38">
        <f t="shared" ref="C147:D147" si="133">RAND()</f>
        <v>0.249120756</v>
      </c>
      <c r="D147" s="38">
        <f t="shared" si="133"/>
        <v>0.8281303857</v>
      </c>
      <c r="E147" s="38">
        <f t="shared" si="3"/>
        <v>2</v>
      </c>
      <c r="F147" s="39">
        <f t="shared" si="4"/>
        <v>6.312521543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37">
        <v>132.0</v>
      </c>
      <c r="C148" s="38">
        <f t="shared" ref="C148:D148" si="134">RAND()</f>
        <v>0.5645646305</v>
      </c>
      <c r="D148" s="38">
        <f t="shared" si="134"/>
        <v>0.1038574398</v>
      </c>
      <c r="E148" s="38">
        <f t="shared" si="3"/>
        <v>2</v>
      </c>
      <c r="F148" s="39">
        <f t="shared" si="4"/>
        <v>3.415429759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37">
        <v>133.0</v>
      </c>
      <c r="C149" s="38">
        <f t="shared" ref="C149:D149" si="135">RAND()</f>
        <v>0.2737934576</v>
      </c>
      <c r="D149" s="38">
        <f t="shared" si="135"/>
        <v>0.2421604675</v>
      </c>
      <c r="E149" s="38">
        <f t="shared" si="3"/>
        <v>2</v>
      </c>
      <c r="F149" s="39">
        <f t="shared" si="4"/>
        <v>3.96864187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37">
        <v>134.0</v>
      </c>
      <c r="C150" s="38">
        <f t="shared" ref="C150:D150" si="136">RAND()</f>
        <v>0.59105619</v>
      </c>
      <c r="D150" s="38">
        <f t="shared" si="136"/>
        <v>0.4446230486</v>
      </c>
      <c r="E150" s="38">
        <f t="shared" si="3"/>
        <v>2</v>
      </c>
      <c r="F150" s="39">
        <f t="shared" si="4"/>
        <v>4.778492194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37">
        <v>135.0</v>
      </c>
      <c r="C151" s="38">
        <f t="shared" ref="C151:D151" si="137">RAND()</f>
        <v>0.9061065843</v>
      </c>
      <c r="D151" s="38">
        <f t="shared" si="137"/>
        <v>0.2946261167</v>
      </c>
      <c r="E151" s="38">
        <f t="shared" si="3"/>
        <v>3</v>
      </c>
      <c r="F151" s="39">
        <f t="shared" si="4"/>
        <v>7.480403812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37">
        <v>136.0</v>
      </c>
      <c r="C152" s="38">
        <f t="shared" ref="C152:D152" si="138">RAND()</f>
        <v>0.9170097359</v>
      </c>
      <c r="D152" s="38">
        <f t="shared" si="138"/>
        <v>0.1563289417</v>
      </c>
      <c r="E152" s="38">
        <f t="shared" si="3"/>
        <v>3</v>
      </c>
      <c r="F152" s="39">
        <f t="shared" si="4"/>
        <v>7.244452954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37">
        <v>137.0</v>
      </c>
      <c r="C153" s="38">
        <f t="shared" ref="C153:D153" si="139">RAND()</f>
        <v>0.7372065813</v>
      </c>
      <c r="D153" s="38">
        <f t="shared" si="139"/>
        <v>0.4605899773</v>
      </c>
      <c r="E153" s="38">
        <f t="shared" si="3"/>
        <v>2</v>
      </c>
      <c r="F153" s="39">
        <f t="shared" si="4"/>
        <v>4.842359909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37">
        <v>138.0</v>
      </c>
      <c r="C154" s="38">
        <f t="shared" ref="C154:D154" si="140">RAND()</f>
        <v>0.4203409703</v>
      </c>
      <c r="D154" s="38">
        <f t="shared" si="140"/>
        <v>0.424961484</v>
      </c>
      <c r="E154" s="38">
        <f t="shared" si="3"/>
        <v>2</v>
      </c>
      <c r="F154" s="39">
        <f t="shared" si="4"/>
        <v>4.699845936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37">
        <v>139.0</v>
      </c>
      <c r="C155" s="38">
        <f t="shared" ref="C155:D155" si="141">RAND()</f>
        <v>0.7771050304</v>
      </c>
      <c r="D155" s="38">
        <f t="shared" si="141"/>
        <v>0.003915619804</v>
      </c>
      <c r="E155" s="38">
        <f t="shared" si="3"/>
        <v>2</v>
      </c>
      <c r="F155" s="39">
        <f t="shared" si="4"/>
        <v>3.015662479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37">
        <v>140.0</v>
      </c>
      <c r="C156" s="38">
        <f t="shared" ref="C156:D156" si="142">RAND()</f>
        <v>0.4031555744</v>
      </c>
      <c r="D156" s="38">
        <f t="shared" si="142"/>
        <v>0.6067104373</v>
      </c>
      <c r="E156" s="38">
        <f t="shared" si="3"/>
        <v>2</v>
      </c>
      <c r="F156" s="39">
        <f t="shared" si="4"/>
        <v>5.426841749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37">
        <v>141.0</v>
      </c>
      <c r="C157" s="38">
        <f t="shared" ref="C157:D157" si="143">RAND()</f>
        <v>0.06384517367</v>
      </c>
      <c r="D157" s="38">
        <f t="shared" si="143"/>
        <v>0.3970336654</v>
      </c>
      <c r="E157" s="38">
        <f t="shared" si="3"/>
        <v>1</v>
      </c>
      <c r="F157" s="39">
        <f t="shared" si="4"/>
        <v>1.890318224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37">
        <v>142.0</v>
      </c>
      <c r="C158" s="38">
        <f t="shared" ref="C158:D158" si="144">RAND()</f>
        <v>0.308107609</v>
      </c>
      <c r="D158" s="38">
        <f t="shared" si="144"/>
        <v>0.06732829507</v>
      </c>
      <c r="E158" s="38">
        <f t="shared" si="3"/>
        <v>2</v>
      </c>
      <c r="F158" s="39">
        <f t="shared" si="4"/>
        <v>3.26931318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37">
        <v>143.0</v>
      </c>
      <c r="C159" s="38">
        <f t="shared" ref="C159:D159" si="145">RAND()</f>
        <v>0.9053258804</v>
      </c>
      <c r="D159" s="38">
        <f t="shared" si="145"/>
        <v>0.2352170224</v>
      </c>
      <c r="E159" s="38">
        <f t="shared" si="3"/>
        <v>3</v>
      </c>
      <c r="F159" s="39">
        <f t="shared" si="4"/>
        <v>7.376443864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37">
        <v>144.0</v>
      </c>
      <c r="C160" s="38">
        <f t="shared" ref="C160:D160" si="146">RAND()</f>
        <v>0.5595888331</v>
      </c>
      <c r="D160" s="38">
        <f t="shared" si="146"/>
        <v>0.9810802976</v>
      </c>
      <c r="E160" s="38">
        <f t="shared" si="3"/>
        <v>2</v>
      </c>
      <c r="F160" s="39">
        <f t="shared" si="4"/>
        <v>6.92432119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37">
        <v>145.0</v>
      </c>
      <c r="C161" s="38">
        <f t="shared" ref="C161:D161" si="147">RAND()</f>
        <v>0.6391089085</v>
      </c>
      <c r="D161" s="38">
        <f t="shared" si="147"/>
        <v>0.3034726632</v>
      </c>
      <c r="E161" s="38">
        <f t="shared" si="3"/>
        <v>2</v>
      </c>
      <c r="F161" s="39">
        <f t="shared" si="4"/>
        <v>4.213890653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37">
        <v>146.0</v>
      </c>
      <c r="C162" s="38">
        <f t="shared" ref="C162:D162" si="148">RAND()</f>
        <v>0.4252017095</v>
      </c>
      <c r="D162" s="38">
        <f t="shared" si="148"/>
        <v>0.4470942993</v>
      </c>
      <c r="E162" s="38">
        <f t="shared" si="3"/>
        <v>2</v>
      </c>
      <c r="F162" s="39">
        <f t="shared" si="4"/>
        <v>4.788377197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37">
        <v>147.0</v>
      </c>
      <c r="C163" s="38">
        <f t="shared" ref="C163:D163" si="149">RAND()</f>
        <v>0.791756409</v>
      </c>
      <c r="D163" s="38">
        <f t="shared" si="149"/>
        <v>0.8578485151</v>
      </c>
      <c r="E163" s="38">
        <f t="shared" si="3"/>
        <v>3</v>
      </c>
      <c r="F163" s="39">
        <f t="shared" si="4"/>
        <v>8.868910541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37">
        <v>148.0</v>
      </c>
      <c r="C164" s="38">
        <f t="shared" ref="C164:D164" si="150">RAND()</f>
        <v>0.7182958841</v>
      </c>
      <c r="D164" s="38">
        <f t="shared" si="150"/>
        <v>0.1156708046</v>
      </c>
      <c r="E164" s="38">
        <f t="shared" si="3"/>
        <v>2</v>
      </c>
      <c r="F164" s="39">
        <f t="shared" si="4"/>
        <v>3.462683218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37">
        <v>149.0</v>
      </c>
      <c r="C165" s="38">
        <f t="shared" ref="C165:D165" si="151">RAND()</f>
        <v>0.5165018284</v>
      </c>
      <c r="D165" s="38">
        <f t="shared" si="151"/>
        <v>0.7947131074</v>
      </c>
      <c r="E165" s="38">
        <f t="shared" si="3"/>
        <v>2</v>
      </c>
      <c r="F165" s="39">
        <f t="shared" si="4"/>
        <v>6.178852429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37">
        <v>150.0</v>
      </c>
      <c r="C166" s="38">
        <f t="shared" ref="C166:D166" si="152">RAND()</f>
        <v>0.8528735552</v>
      </c>
      <c r="D166" s="38">
        <f t="shared" si="152"/>
        <v>0.8553441277</v>
      </c>
      <c r="E166" s="38">
        <f t="shared" si="3"/>
        <v>3</v>
      </c>
      <c r="F166" s="39">
        <f t="shared" si="4"/>
        <v>8.858990425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37">
        <v>151.0</v>
      </c>
      <c r="C167" s="38">
        <f t="shared" ref="C167:D167" si="153">RAND()</f>
        <v>0.4373288959</v>
      </c>
      <c r="D167" s="38">
        <f t="shared" si="153"/>
        <v>0.7648696563</v>
      </c>
      <c r="E167" s="38">
        <f t="shared" si="3"/>
        <v>2</v>
      </c>
      <c r="F167" s="39">
        <f t="shared" si="4"/>
        <v>6.059478625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37">
        <v>152.0</v>
      </c>
      <c r="C168" s="38">
        <f t="shared" ref="C168:D168" si="154">RAND()</f>
        <v>0.07043036427</v>
      </c>
      <c r="D168" s="38">
        <f t="shared" si="154"/>
        <v>0.4982329743</v>
      </c>
      <c r="E168" s="38">
        <f t="shared" si="3"/>
        <v>1</v>
      </c>
      <c r="F168" s="39">
        <f t="shared" si="4"/>
        <v>2.117568598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37">
        <v>153.0</v>
      </c>
      <c r="C169" s="38">
        <f t="shared" ref="C169:D169" si="155">RAND()</f>
        <v>0.5454212799</v>
      </c>
      <c r="D169" s="38">
        <f t="shared" si="155"/>
        <v>0.7733188958</v>
      </c>
      <c r="E169" s="38">
        <f t="shared" si="3"/>
        <v>2</v>
      </c>
      <c r="F169" s="39">
        <f t="shared" si="4"/>
        <v>6.093275583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37">
        <v>154.0</v>
      </c>
      <c r="C170" s="38">
        <f t="shared" ref="C170:D170" si="156">RAND()</f>
        <v>0.8274618707</v>
      </c>
      <c r="D170" s="38">
        <f t="shared" si="156"/>
        <v>0.43214983</v>
      </c>
      <c r="E170" s="38">
        <f t="shared" si="3"/>
        <v>3</v>
      </c>
      <c r="F170" s="39">
        <f t="shared" si="4"/>
        <v>7.739324984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37">
        <v>155.0</v>
      </c>
      <c r="C171" s="38">
        <f t="shared" ref="C171:D171" si="157">RAND()</f>
        <v>0.6126737551</v>
      </c>
      <c r="D171" s="38">
        <f t="shared" si="157"/>
        <v>0.7348088255</v>
      </c>
      <c r="E171" s="38">
        <f t="shared" si="3"/>
        <v>2</v>
      </c>
      <c r="F171" s="39">
        <f t="shared" si="4"/>
        <v>5.939235302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37">
        <v>156.0</v>
      </c>
      <c r="C172" s="38">
        <f t="shared" ref="C172:D172" si="158">RAND()</f>
        <v>0.2462177008</v>
      </c>
      <c r="D172" s="38">
        <f t="shared" si="158"/>
        <v>0.4593398435</v>
      </c>
      <c r="E172" s="38">
        <f t="shared" si="3"/>
        <v>2</v>
      </c>
      <c r="F172" s="39">
        <f t="shared" si="4"/>
        <v>4.837359374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37">
        <v>157.0</v>
      </c>
      <c r="C173" s="38">
        <f t="shared" ref="C173:D173" si="159">RAND()</f>
        <v>0.004379748662</v>
      </c>
      <c r="D173" s="38">
        <f t="shared" si="159"/>
        <v>0.4403607961</v>
      </c>
      <c r="E173" s="38">
        <f t="shared" si="3"/>
        <v>1</v>
      </c>
      <c r="F173" s="39">
        <f t="shared" si="4"/>
        <v>1.990790588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37">
        <v>158.0</v>
      </c>
      <c r="C174" s="38">
        <f t="shared" ref="C174:D174" si="160">RAND()</f>
        <v>0.964242685</v>
      </c>
      <c r="D174" s="38">
        <f t="shared" si="160"/>
        <v>0.5005062006</v>
      </c>
      <c r="E174" s="38">
        <f t="shared" si="3"/>
        <v>3</v>
      </c>
      <c r="F174" s="39">
        <f t="shared" si="4"/>
        <v>7.879753742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37">
        <v>159.0</v>
      </c>
      <c r="C175" s="38">
        <f t="shared" ref="C175:D175" si="161">RAND()</f>
        <v>0.6028036408</v>
      </c>
      <c r="D175" s="38">
        <f t="shared" si="161"/>
        <v>0.5567126249</v>
      </c>
      <c r="E175" s="38">
        <f t="shared" si="3"/>
        <v>2</v>
      </c>
      <c r="F175" s="39">
        <f t="shared" si="4"/>
        <v>5.2268505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37">
        <v>160.0</v>
      </c>
      <c r="C176" s="38">
        <f t="shared" ref="C176:D176" si="162">RAND()</f>
        <v>0.5853437838</v>
      </c>
      <c r="D176" s="38">
        <f t="shared" si="162"/>
        <v>0.116490828</v>
      </c>
      <c r="E176" s="38">
        <f t="shared" si="3"/>
        <v>2</v>
      </c>
      <c r="F176" s="39">
        <f t="shared" si="4"/>
        <v>3.465963312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37">
        <v>161.0</v>
      </c>
      <c r="C177" s="38">
        <f t="shared" ref="C177:D177" si="163">RAND()</f>
        <v>0.3742117547</v>
      </c>
      <c r="D177" s="38">
        <f t="shared" si="163"/>
        <v>0.520674571</v>
      </c>
      <c r="E177" s="38">
        <f t="shared" si="3"/>
        <v>2</v>
      </c>
      <c r="F177" s="39">
        <f t="shared" si="4"/>
        <v>5.082698284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37">
        <v>162.0</v>
      </c>
      <c r="C178" s="38">
        <f t="shared" ref="C178:D178" si="164">RAND()</f>
        <v>0.5415284758</v>
      </c>
      <c r="D178" s="38">
        <f t="shared" si="164"/>
        <v>0.5667784535</v>
      </c>
      <c r="E178" s="38">
        <f t="shared" si="3"/>
        <v>2</v>
      </c>
      <c r="F178" s="39">
        <f t="shared" si="4"/>
        <v>5.267113814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37">
        <v>163.0</v>
      </c>
      <c r="C179" s="38">
        <f t="shared" ref="C179:D179" si="165">RAND()</f>
        <v>0.5187997561</v>
      </c>
      <c r="D179" s="38">
        <f t="shared" si="165"/>
        <v>0.410979275</v>
      </c>
      <c r="E179" s="38">
        <f t="shared" si="3"/>
        <v>2</v>
      </c>
      <c r="F179" s="39">
        <f t="shared" si="4"/>
        <v>4.6439171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37">
        <v>164.0</v>
      </c>
      <c r="C180" s="38">
        <f t="shared" ref="C180:D180" si="166">RAND()</f>
        <v>0.4684636003</v>
      </c>
      <c r="D180" s="38">
        <f t="shared" si="166"/>
        <v>0.9826683225</v>
      </c>
      <c r="E180" s="38">
        <f t="shared" si="3"/>
        <v>2</v>
      </c>
      <c r="F180" s="39">
        <f t="shared" si="4"/>
        <v>6.93067329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37">
        <v>165.0</v>
      </c>
      <c r="C181" s="38">
        <f t="shared" ref="C181:D181" si="167">RAND()</f>
        <v>0.9961696262</v>
      </c>
      <c r="D181" s="38">
        <f t="shared" si="167"/>
        <v>0.2541723404</v>
      </c>
      <c r="E181" s="38">
        <f t="shared" si="3"/>
        <v>3</v>
      </c>
      <c r="F181" s="39">
        <f t="shared" si="4"/>
        <v>7.409160573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37">
        <v>166.0</v>
      </c>
      <c r="C182" s="38">
        <f t="shared" ref="C182:D182" si="168">RAND()</f>
        <v>0.01301678815</v>
      </c>
      <c r="D182" s="38">
        <f t="shared" si="168"/>
        <v>0.8529275453</v>
      </c>
      <c r="E182" s="38">
        <f t="shared" si="3"/>
        <v>1</v>
      </c>
      <c r="F182" s="39">
        <f t="shared" si="4"/>
        <v>2.770622296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37">
        <v>167.0</v>
      </c>
      <c r="C183" s="38">
        <f t="shared" ref="C183:D183" si="169">RAND()</f>
        <v>0.8945485181</v>
      </c>
      <c r="D183" s="38">
        <f t="shared" si="169"/>
        <v>0.4369149034</v>
      </c>
      <c r="E183" s="38">
        <f t="shared" si="3"/>
        <v>3</v>
      </c>
      <c r="F183" s="39">
        <f t="shared" si="4"/>
        <v>7.748830111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37">
        <v>168.0</v>
      </c>
      <c r="C184" s="38">
        <f t="shared" ref="C184:D184" si="170">RAND()</f>
        <v>0.3080050233</v>
      </c>
      <c r="D184" s="38">
        <f t="shared" si="170"/>
        <v>0.1910377875</v>
      </c>
      <c r="E184" s="38">
        <f t="shared" si="3"/>
        <v>2</v>
      </c>
      <c r="F184" s="39">
        <f t="shared" si="4"/>
        <v>3.76415115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37">
        <v>169.0</v>
      </c>
      <c r="C185" s="38">
        <f t="shared" ref="C185:D185" si="171">RAND()</f>
        <v>0.7514128224</v>
      </c>
      <c r="D185" s="38">
        <f t="shared" si="171"/>
        <v>0.4088529058</v>
      </c>
      <c r="E185" s="38">
        <f t="shared" si="3"/>
        <v>2</v>
      </c>
      <c r="F185" s="39">
        <f t="shared" si="4"/>
        <v>4.635411623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37">
        <v>170.0</v>
      </c>
      <c r="C186" s="38">
        <f t="shared" ref="C186:D186" si="172">RAND()</f>
        <v>0.5345518516</v>
      </c>
      <c r="D186" s="38">
        <f t="shared" si="172"/>
        <v>0.656441496</v>
      </c>
      <c r="E186" s="38">
        <f t="shared" si="3"/>
        <v>2</v>
      </c>
      <c r="F186" s="39">
        <f t="shared" si="4"/>
        <v>5.625765984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37">
        <v>171.0</v>
      </c>
      <c r="C187" s="38">
        <f t="shared" ref="C187:D187" si="173">RAND()</f>
        <v>0.6938032636</v>
      </c>
      <c r="D187" s="38">
        <f t="shared" si="173"/>
        <v>0.1376775372</v>
      </c>
      <c r="E187" s="38">
        <f t="shared" si="3"/>
        <v>2</v>
      </c>
      <c r="F187" s="39">
        <f t="shared" si="4"/>
        <v>3.550710149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37">
        <v>172.0</v>
      </c>
      <c r="C188" s="38">
        <f t="shared" ref="C188:D188" si="174">RAND()</f>
        <v>0.05523169553</v>
      </c>
      <c r="D188" s="38">
        <f t="shared" si="174"/>
        <v>0.3587707084</v>
      </c>
      <c r="E188" s="38">
        <f t="shared" si="3"/>
        <v>1</v>
      </c>
      <c r="F188" s="39">
        <f t="shared" si="4"/>
        <v>1.796924143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37">
        <v>173.0</v>
      </c>
      <c r="C189" s="38">
        <f t="shared" ref="C189:D189" si="175">RAND()</f>
        <v>0.5712477943</v>
      </c>
      <c r="D189" s="38">
        <f t="shared" si="175"/>
        <v>0.5565082363</v>
      </c>
      <c r="E189" s="38">
        <f t="shared" si="3"/>
        <v>2</v>
      </c>
      <c r="F189" s="39">
        <f t="shared" si="4"/>
        <v>5.226032945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37">
        <v>174.0</v>
      </c>
      <c r="C190" s="38">
        <f t="shared" ref="C190:D190" si="176">RAND()</f>
        <v>0.4408764356</v>
      </c>
      <c r="D190" s="38">
        <f t="shared" si="176"/>
        <v>0.7958164551</v>
      </c>
      <c r="E190" s="38">
        <f t="shared" si="3"/>
        <v>2</v>
      </c>
      <c r="F190" s="39">
        <f t="shared" si="4"/>
        <v>6.183265821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37">
        <v>175.0</v>
      </c>
      <c r="C191" s="38">
        <f t="shared" ref="C191:D191" si="177">RAND()</f>
        <v>0.04132236521</v>
      </c>
      <c r="D191" s="38">
        <f t="shared" si="177"/>
        <v>0.7742514354</v>
      </c>
      <c r="E191" s="38">
        <f t="shared" si="3"/>
        <v>1</v>
      </c>
      <c r="F191" s="39">
        <f t="shared" si="4"/>
        <v>2.639746753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37">
        <v>176.0</v>
      </c>
      <c r="C192" s="38">
        <f t="shared" ref="C192:D192" si="178">RAND()</f>
        <v>0.3705683834</v>
      </c>
      <c r="D192" s="38">
        <f t="shared" si="178"/>
        <v>0.2155093647</v>
      </c>
      <c r="E192" s="38">
        <f t="shared" si="3"/>
        <v>2</v>
      </c>
      <c r="F192" s="39">
        <f t="shared" si="4"/>
        <v>3.862037459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37">
        <v>177.0</v>
      </c>
      <c r="C193" s="38">
        <f t="shared" ref="C193:D193" si="179">RAND()</f>
        <v>0.541576616</v>
      </c>
      <c r="D193" s="38">
        <f t="shared" si="179"/>
        <v>0.1187252267</v>
      </c>
      <c r="E193" s="38">
        <f t="shared" si="3"/>
        <v>2</v>
      </c>
      <c r="F193" s="39">
        <f t="shared" si="4"/>
        <v>3.474900907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37">
        <v>178.0</v>
      </c>
      <c r="C194" s="38">
        <f t="shared" ref="C194:D194" si="180">RAND()</f>
        <v>0.2886153321</v>
      </c>
      <c r="D194" s="38">
        <f t="shared" si="180"/>
        <v>0.8925937475</v>
      </c>
      <c r="E194" s="38">
        <f t="shared" si="3"/>
        <v>2</v>
      </c>
      <c r="F194" s="39">
        <f t="shared" si="4"/>
        <v>6.57037499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37">
        <v>179.0</v>
      </c>
      <c r="C195" s="38">
        <f t="shared" ref="C195:D195" si="181">RAND()</f>
        <v>0.9615612725</v>
      </c>
      <c r="D195" s="38">
        <f t="shared" si="181"/>
        <v>0.1823192687</v>
      </c>
      <c r="E195" s="38">
        <f t="shared" si="3"/>
        <v>3</v>
      </c>
      <c r="F195" s="39">
        <f t="shared" si="4"/>
        <v>7.287228985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37">
        <v>180.0</v>
      </c>
      <c r="C196" s="38">
        <f t="shared" ref="C196:D196" si="182">RAND()</f>
        <v>0.9254808908</v>
      </c>
      <c r="D196" s="38">
        <f t="shared" si="182"/>
        <v>0.2557810812</v>
      </c>
      <c r="E196" s="38">
        <f t="shared" si="3"/>
        <v>3</v>
      </c>
      <c r="F196" s="39">
        <f t="shared" si="4"/>
        <v>7.411956285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37">
        <v>181.0</v>
      </c>
      <c r="C197" s="38">
        <f t="shared" ref="C197:D197" si="183">RAND()</f>
        <v>0.6003640774</v>
      </c>
      <c r="D197" s="38">
        <f t="shared" si="183"/>
        <v>0.2386329588</v>
      </c>
      <c r="E197" s="38">
        <f t="shared" si="3"/>
        <v>2</v>
      </c>
      <c r="F197" s="39">
        <f t="shared" si="4"/>
        <v>3.954531835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37">
        <v>182.0</v>
      </c>
      <c r="C198" s="38">
        <f t="shared" ref="C198:D198" si="184">RAND()</f>
        <v>0.2936462496</v>
      </c>
      <c r="D198" s="38">
        <f t="shared" si="184"/>
        <v>0.2653749219</v>
      </c>
      <c r="E198" s="38">
        <f t="shared" si="3"/>
        <v>2</v>
      </c>
      <c r="F198" s="39">
        <f t="shared" si="4"/>
        <v>4.061499688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37">
        <v>183.0</v>
      </c>
      <c r="C199" s="38">
        <f t="shared" ref="C199:D199" si="185">RAND()</f>
        <v>0.1593729349</v>
      </c>
      <c r="D199" s="38">
        <f t="shared" si="185"/>
        <v>0.509377964</v>
      </c>
      <c r="E199" s="38">
        <f t="shared" si="3"/>
        <v>1</v>
      </c>
      <c r="F199" s="39">
        <f t="shared" si="4"/>
        <v>2.141121593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37">
        <v>184.0</v>
      </c>
      <c r="C200" s="38">
        <f t="shared" ref="C200:D200" si="186">RAND()</f>
        <v>0.6567418302</v>
      </c>
      <c r="D200" s="38">
        <f t="shared" si="186"/>
        <v>0.8397092385</v>
      </c>
      <c r="E200" s="38">
        <f t="shared" si="3"/>
        <v>2</v>
      </c>
      <c r="F200" s="39">
        <f t="shared" si="4"/>
        <v>6.358836954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37">
        <v>185.0</v>
      </c>
      <c r="C201" s="38">
        <f t="shared" ref="C201:D201" si="187">RAND()</f>
        <v>0.3435346847</v>
      </c>
      <c r="D201" s="38">
        <f t="shared" si="187"/>
        <v>0.3629475993</v>
      </c>
      <c r="E201" s="38">
        <f t="shared" si="3"/>
        <v>2</v>
      </c>
      <c r="F201" s="39">
        <f t="shared" si="4"/>
        <v>4.451790397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37">
        <v>186.0</v>
      </c>
      <c r="C202" s="38">
        <f t="shared" ref="C202:D202" si="188">RAND()</f>
        <v>0.7341773826</v>
      </c>
      <c r="D202" s="38">
        <f t="shared" si="188"/>
        <v>0.7668993166</v>
      </c>
      <c r="E202" s="38">
        <f t="shared" si="3"/>
        <v>2</v>
      </c>
      <c r="F202" s="39">
        <f t="shared" si="4"/>
        <v>6.067597266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37">
        <v>187.0</v>
      </c>
      <c r="C203" s="38">
        <f t="shared" ref="C203:D203" si="189">RAND()</f>
        <v>0.4093976631</v>
      </c>
      <c r="D203" s="38">
        <f t="shared" si="189"/>
        <v>0.2141689655</v>
      </c>
      <c r="E203" s="38">
        <f t="shared" si="3"/>
        <v>2</v>
      </c>
      <c r="F203" s="39">
        <f t="shared" si="4"/>
        <v>3.856675862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37">
        <v>188.0</v>
      </c>
      <c r="C204" s="38">
        <f t="shared" ref="C204:D204" si="190">RAND()</f>
        <v>0.1777027842</v>
      </c>
      <c r="D204" s="38">
        <f t="shared" si="190"/>
        <v>0.362656639</v>
      </c>
      <c r="E204" s="38">
        <f t="shared" si="3"/>
        <v>1</v>
      </c>
      <c r="F204" s="39">
        <f t="shared" si="4"/>
        <v>1.80662939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37">
        <v>189.0</v>
      </c>
      <c r="C205" s="38">
        <f t="shared" ref="C205:D205" si="191">RAND()</f>
        <v>0.2525625984</v>
      </c>
      <c r="D205" s="38">
        <f t="shared" si="191"/>
        <v>0.5292183852</v>
      </c>
      <c r="E205" s="38">
        <f t="shared" si="3"/>
        <v>2</v>
      </c>
      <c r="F205" s="39">
        <f t="shared" si="4"/>
        <v>5.116873541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37">
        <v>190.0</v>
      </c>
      <c r="C206" s="38">
        <f t="shared" ref="C206:D206" si="192">RAND()</f>
        <v>0.165265534</v>
      </c>
      <c r="D206" s="38">
        <f t="shared" si="192"/>
        <v>0.9821837845</v>
      </c>
      <c r="E206" s="38">
        <f t="shared" si="3"/>
        <v>1</v>
      </c>
      <c r="F206" s="39">
        <f t="shared" si="4"/>
        <v>2.973155573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37">
        <v>191.0</v>
      </c>
      <c r="C207" s="38">
        <f t="shared" ref="C207:D207" si="193">RAND()</f>
        <v>0.4342996546</v>
      </c>
      <c r="D207" s="38">
        <f t="shared" si="193"/>
        <v>0.296471724</v>
      </c>
      <c r="E207" s="38">
        <f t="shared" si="3"/>
        <v>2</v>
      </c>
      <c r="F207" s="39">
        <f t="shared" si="4"/>
        <v>4.185886896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37">
        <v>192.0</v>
      </c>
      <c r="C208" s="38">
        <f t="shared" ref="C208:D208" si="194">RAND()</f>
        <v>0.9662319513</v>
      </c>
      <c r="D208" s="38">
        <f t="shared" si="194"/>
        <v>0.3419765444</v>
      </c>
      <c r="E208" s="38">
        <f t="shared" si="3"/>
        <v>3</v>
      </c>
      <c r="F208" s="39">
        <f t="shared" si="4"/>
        <v>7.566440652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37">
        <v>193.0</v>
      </c>
      <c r="C209" s="38">
        <f t="shared" ref="C209:D209" si="195">RAND()</f>
        <v>0.736118835</v>
      </c>
      <c r="D209" s="38">
        <f t="shared" si="195"/>
        <v>0.7447799205</v>
      </c>
      <c r="E209" s="38">
        <f t="shared" si="3"/>
        <v>2</v>
      </c>
      <c r="F209" s="39">
        <f t="shared" si="4"/>
        <v>5.979119682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37">
        <v>194.0</v>
      </c>
      <c r="C210" s="38">
        <f t="shared" ref="C210:D210" si="196">RAND()</f>
        <v>0.09617239812</v>
      </c>
      <c r="D210" s="38">
        <f t="shared" si="196"/>
        <v>0.8238877943</v>
      </c>
      <c r="E210" s="38">
        <f t="shared" si="3"/>
        <v>1</v>
      </c>
      <c r="F210" s="39">
        <f t="shared" si="4"/>
        <v>2.723047952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37">
        <v>195.0</v>
      </c>
      <c r="C211" s="38">
        <f t="shared" ref="C211:D211" si="197">RAND()</f>
        <v>0.2467343283</v>
      </c>
      <c r="D211" s="38">
        <f t="shared" si="197"/>
        <v>0.1325344944</v>
      </c>
      <c r="E211" s="38">
        <f t="shared" si="3"/>
        <v>2</v>
      </c>
      <c r="F211" s="39">
        <f t="shared" si="4"/>
        <v>3.530137978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37">
        <v>196.0</v>
      </c>
      <c r="C212" s="38">
        <f t="shared" ref="C212:D212" si="198">RAND()</f>
        <v>0.395266201</v>
      </c>
      <c r="D212" s="38">
        <f t="shared" si="198"/>
        <v>0.5278353275</v>
      </c>
      <c r="E212" s="38">
        <f t="shared" si="3"/>
        <v>2</v>
      </c>
      <c r="F212" s="39">
        <f t="shared" si="4"/>
        <v>5.11134131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37">
        <v>197.0</v>
      </c>
      <c r="C213" s="38">
        <f t="shared" ref="C213:D213" si="199">RAND()</f>
        <v>0.7384918255</v>
      </c>
      <c r="D213" s="38">
        <f t="shared" si="199"/>
        <v>0.5167674805</v>
      </c>
      <c r="E213" s="38">
        <f t="shared" si="3"/>
        <v>2</v>
      </c>
      <c r="F213" s="39">
        <f t="shared" si="4"/>
        <v>5.067069922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37">
        <v>198.0</v>
      </c>
      <c r="C214" s="38">
        <f t="shared" ref="C214:D214" si="200">RAND()</f>
        <v>0.1188707484</v>
      </c>
      <c r="D214" s="38">
        <f t="shared" si="200"/>
        <v>0.7104811799</v>
      </c>
      <c r="E214" s="38">
        <f t="shared" si="3"/>
        <v>1</v>
      </c>
      <c r="F214" s="39">
        <f t="shared" si="4"/>
        <v>2.52870137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37">
        <v>199.0</v>
      </c>
      <c r="C215" s="38">
        <f t="shared" ref="C215:D215" si="201">RAND()</f>
        <v>0.8059072033</v>
      </c>
      <c r="D215" s="38">
        <f t="shared" si="201"/>
        <v>0.47989408</v>
      </c>
      <c r="E215" s="38">
        <f t="shared" si="3"/>
        <v>3</v>
      </c>
      <c r="F215" s="39">
        <f t="shared" si="4"/>
        <v>7.836448919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37">
        <v>200.0</v>
      </c>
      <c r="C216" s="38">
        <f t="shared" ref="C216:D216" si="202">RAND()</f>
        <v>0.1494646654</v>
      </c>
      <c r="D216" s="38">
        <f t="shared" si="202"/>
        <v>0.4351101631</v>
      </c>
      <c r="E216" s="38">
        <f t="shared" si="3"/>
        <v>1</v>
      </c>
      <c r="F216" s="39">
        <f t="shared" si="4"/>
        <v>1.978886421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37">
        <v>201.0</v>
      </c>
      <c r="C217" s="38">
        <f t="shared" ref="C217:D217" si="203">RAND()</f>
        <v>0.3090992471</v>
      </c>
      <c r="D217" s="38">
        <f t="shared" si="203"/>
        <v>0.5466534245</v>
      </c>
      <c r="E217" s="38">
        <f t="shared" si="3"/>
        <v>2</v>
      </c>
      <c r="F217" s="39">
        <f t="shared" si="4"/>
        <v>5.186613698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37">
        <v>202.0</v>
      </c>
      <c r="C218" s="38">
        <f t="shared" ref="C218:D218" si="204">RAND()</f>
        <v>0.3441764302</v>
      </c>
      <c r="D218" s="38">
        <f t="shared" si="204"/>
        <v>0.1934563027</v>
      </c>
      <c r="E218" s="38">
        <f t="shared" si="3"/>
        <v>2</v>
      </c>
      <c r="F218" s="39">
        <f t="shared" si="4"/>
        <v>3.773825211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37">
        <v>203.0</v>
      </c>
      <c r="C219" s="38">
        <f t="shared" ref="C219:D219" si="205">RAND()</f>
        <v>0.4968111019</v>
      </c>
      <c r="D219" s="38">
        <f t="shared" si="205"/>
        <v>0.18506194</v>
      </c>
      <c r="E219" s="38">
        <f t="shared" si="3"/>
        <v>2</v>
      </c>
      <c r="F219" s="39">
        <f t="shared" si="4"/>
        <v>3.74024776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37">
        <v>204.0</v>
      </c>
      <c r="C220" s="38">
        <f t="shared" ref="C220:D220" si="206">RAND()</f>
        <v>0.08024078712</v>
      </c>
      <c r="D220" s="38">
        <f t="shared" si="206"/>
        <v>0.01465356825</v>
      </c>
      <c r="E220" s="38">
        <f t="shared" si="3"/>
        <v>1</v>
      </c>
      <c r="F220" s="39">
        <f t="shared" si="4"/>
        <v>0.3631557714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37">
        <v>205.0</v>
      </c>
      <c r="C221" s="38">
        <f t="shared" ref="C221:D221" si="207">RAND()</f>
        <v>0.4502598336</v>
      </c>
      <c r="D221" s="38">
        <f t="shared" si="207"/>
        <v>0.8381147409</v>
      </c>
      <c r="E221" s="38">
        <f t="shared" si="3"/>
        <v>2</v>
      </c>
      <c r="F221" s="39">
        <f t="shared" si="4"/>
        <v>6.352458964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37">
        <v>206.0</v>
      </c>
      <c r="C222" s="38">
        <f t="shared" ref="C222:D222" si="208">RAND()</f>
        <v>0.4013960608</v>
      </c>
      <c r="D222" s="38">
        <f t="shared" si="208"/>
        <v>0.1117399103</v>
      </c>
      <c r="E222" s="38">
        <f t="shared" si="3"/>
        <v>2</v>
      </c>
      <c r="F222" s="39">
        <f t="shared" si="4"/>
        <v>3.446959641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37">
        <v>207.0</v>
      </c>
      <c r="C223" s="38">
        <f t="shared" ref="C223:D223" si="209">RAND()</f>
        <v>0.3787059752</v>
      </c>
      <c r="D223" s="38">
        <f t="shared" si="209"/>
        <v>0.8785313878</v>
      </c>
      <c r="E223" s="38">
        <f t="shared" si="3"/>
        <v>2</v>
      </c>
      <c r="F223" s="39">
        <f t="shared" si="4"/>
        <v>6.514125551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37">
        <v>208.0</v>
      </c>
      <c r="C224" s="38">
        <f t="shared" ref="C224:D224" si="210">RAND()</f>
        <v>0.09148827645</v>
      </c>
      <c r="D224" s="38">
        <f t="shared" si="210"/>
        <v>0.5347566138</v>
      </c>
      <c r="E224" s="38">
        <f t="shared" si="3"/>
        <v>1</v>
      </c>
      <c r="F224" s="39">
        <f t="shared" si="4"/>
        <v>2.193811643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37">
        <v>209.0</v>
      </c>
      <c r="C225" s="38">
        <f t="shared" ref="C225:D225" si="211">RAND()</f>
        <v>0.7644962771</v>
      </c>
      <c r="D225" s="38">
        <f t="shared" si="211"/>
        <v>0.9836429941</v>
      </c>
      <c r="E225" s="38">
        <f t="shared" si="3"/>
        <v>2</v>
      </c>
      <c r="F225" s="39">
        <f t="shared" si="4"/>
        <v>6.934571977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37">
        <v>210.0</v>
      </c>
      <c r="C226" s="38">
        <f t="shared" ref="C226:D226" si="212">RAND()</f>
        <v>0.1880441779</v>
      </c>
      <c r="D226" s="38">
        <f t="shared" si="212"/>
        <v>0.09462418045</v>
      </c>
      <c r="E226" s="38">
        <f t="shared" si="3"/>
        <v>1</v>
      </c>
      <c r="F226" s="39">
        <f t="shared" si="4"/>
        <v>0.9228313086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37">
        <v>211.0</v>
      </c>
      <c r="C227" s="38">
        <f t="shared" ref="C227:D227" si="213">RAND()</f>
        <v>0.3691309243</v>
      </c>
      <c r="D227" s="38">
        <f t="shared" si="213"/>
        <v>0.4737865226</v>
      </c>
      <c r="E227" s="38">
        <f t="shared" si="3"/>
        <v>2</v>
      </c>
      <c r="F227" s="39">
        <f t="shared" si="4"/>
        <v>4.895146091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37">
        <v>212.0</v>
      </c>
      <c r="C228" s="38">
        <f t="shared" ref="C228:D228" si="214">RAND()</f>
        <v>0.219605906</v>
      </c>
      <c r="D228" s="38">
        <f t="shared" si="214"/>
        <v>0.1274306588</v>
      </c>
      <c r="E228" s="38">
        <f t="shared" si="3"/>
        <v>2</v>
      </c>
      <c r="F228" s="39">
        <f t="shared" si="4"/>
        <v>3.509722635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37">
        <v>213.0</v>
      </c>
      <c r="C229" s="38">
        <f t="shared" ref="C229:D229" si="215">RAND()</f>
        <v>0.9079914708</v>
      </c>
      <c r="D229" s="38">
        <f t="shared" si="215"/>
        <v>0.193159485</v>
      </c>
      <c r="E229" s="38">
        <f t="shared" si="3"/>
        <v>3</v>
      </c>
      <c r="F229" s="39">
        <f t="shared" si="4"/>
        <v>7.305270953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37">
        <v>214.0</v>
      </c>
      <c r="C230" s="38">
        <f t="shared" ref="C230:D230" si="216">RAND()</f>
        <v>0.01809827821</v>
      </c>
      <c r="D230" s="38">
        <f t="shared" si="216"/>
        <v>0.5089509072</v>
      </c>
      <c r="E230" s="38">
        <f t="shared" si="3"/>
        <v>1</v>
      </c>
      <c r="F230" s="39">
        <f t="shared" si="4"/>
        <v>2.140223859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37">
        <v>215.0</v>
      </c>
      <c r="C231" s="38">
        <f t="shared" ref="C231:D231" si="217">RAND()</f>
        <v>0.5307159325</v>
      </c>
      <c r="D231" s="38">
        <f t="shared" si="217"/>
        <v>0.60047035</v>
      </c>
      <c r="E231" s="38">
        <f t="shared" si="3"/>
        <v>2</v>
      </c>
      <c r="F231" s="39">
        <f t="shared" si="4"/>
        <v>5.4018814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37">
        <v>216.0</v>
      </c>
      <c r="C232" s="38">
        <f t="shared" ref="C232:D232" si="218">RAND()</f>
        <v>0.6739647181</v>
      </c>
      <c r="D232" s="38">
        <f t="shared" si="218"/>
        <v>0.8691674515</v>
      </c>
      <c r="E232" s="38">
        <f t="shared" si="3"/>
        <v>2</v>
      </c>
      <c r="F232" s="39">
        <f t="shared" si="4"/>
        <v>6.476669806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37">
        <v>217.0</v>
      </c>
      <c r="C233" s="38">
        <f t="shared" ref="C233:D233" si="219">RAND()</f>
        <v>0.6234218312</v>
      </c>
      <c r="D233" s="38">
        <f t="shared" si="219"/>
        <v>0.707000534</v>
      </c>
      <c r="E233" s="38">
        <f t="shared" si="3"/>
        <v>2</v>
      </c>
      <c r="F233" s="39">
        <f t="shared" si="4"/>
        <v>5.828002136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37">
        <v>218.0</v>
      </c>
      <c r="C234" s="38">
        <f t="shared" ref="C234:D234" si="220">RAND()</f>
        <v>0.8104233095</v>
      </c>
      <c r="D234" s="38">
        <f t="shared" si="220"/>
        <v>0.7519462469</v>
      </c>
      <c r="E234" s="38">
        <f t="shared" si="3"/>
        <v>3</v>
      </c>
      <c r="F234" s="39">
        <f t="shared" si="4"/>
        <v>8.505850149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37">
        <v>219.0</v>
      </c>
      <c r="C235" s="38">
        <f t="shared" ref="C235:D235" si="221">RAND()</f>
        <v>0.4102862786</v>
      </c>
      <c r="D235" s="38">
        <f t="shared" si="221"/>
        <v>0.1965963849</v>
      </c>
      <c r="E235" s="38">
        <f t="shared" si="3"/>
        <v>2</v>
      </c>
      <c r="F235" s="39">
        <f t="shared" si="4"/>
        <v>3.78638554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37">
        <v>220.0</v>
      </c>
      <c r="C236" s="38">
        <f t="shared" ref="C236:D236" si="222">RAND()</f>
        <v>0.2377508448</v>
      </c>
      <c r="D236" s="38">
        <f t="shared" si="222"/>
        <v>0.7121258243</v>
      </c>
      <c r="E236" s="38">
        <f t="shared" si="3"/>
        <v>2</v>
      </c>
      <c r="F236" s="39">
        <f t="shared" si="4"/>
        <v>5.848503297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37">
        <v>221.0</v>
      </c>
      <c r="C237" s="38">
        <f t="shared" ref="C237:D237" si="223">RAND()</f>
        <v>0.1732432796</v>
      </c>
      <c r="D237" s="38">
        <f t="shared" si="223"/>
        <v>0.5959883454</v>
      </c>
      <c r="E237" s="38">
        <f t="shared" si="3"/>
        <v>1</v>
      </c>
      <c r="F237" s="39">
        <f t="shared" si="4"/>
        <v>2.316008443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37">
        <v>222.0</v>
      </c>
      <c r="C238" s="38">
        <f t="shared" ref="C238:D238" si="224">RAND()</f>
        <v>0.4834122467</v>
      </c>
      <c r="D238" s="38">
        <f t="shared" si="224"/>
        <v>0.1280180103</v>
      </c>
      <c r="E238" s="38">
        <f t="shared" si="3"/>
        <v>2</v>
      </c>
      <c r="F238" s="39">
        <f t="shared" si="4"/>
        <v>3.512072041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37">
        <v>223.0</v>
      </c>
      <c r="C239" s="38">
        <f t="shared" ref="C239:D239" si="225">RAND()</f>
        <v>0.9432297895</v>
      </c>
      <c r="D239" s="38">
        <f t="shared" si="225"/>
        <v>0.3606640185</v>
      </c>
      <c r="E239" s="38">
        <f t="shared" si="3"/>
        <v>3</v>
      </c>
      <c r="F239" s="39">
        <f t="shared" si="4"/>
        <v>7.601245358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37">
        <v>224.0</v>
      </c>
      <c r="C240" s="38">
        <f t="shared" ref="C240:D240" si="226">RAND()</f>
        <v>0.09415546986</v>
      </c>
      <c r="D240" s="38">
        <f t="shared" si="226"/>
        <v>0.05923260424</v>
      </c>
      <c r="E240" s="38">
        <f t="shared" si="3"/>
        <v>1</v>
      </c>
      <c r="F240" s="39">
        <f t="shared" si="4"/>
        <v>0.7301324798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37">
        <v>225.0</v>
      </c>
      <c r="C241" s="38">
        <f t="shared" ref="C241:D241" si="227">RAND()</f>
        <v>0.3236068519</v>
      </c>
      <c r="D241" s="38">
        <f t="shared" si="227"/>
        <v>0.5929056691</v>
      </c>
      <c r="E241" s="38">
        <f t="shared" si="3"/>
        <v>2</v>
      </c>
      <c r="F241" s="39">
        <f t="shared" si="4"/>
        <v>5.371622676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37">
        <v>226.0</v>
      </c>
      <c r="C242" s="38">
        <f t="shared" ref="C242:D242" si="228">RAND()</f>
        <v>0.7775525633</v>
      </c>
      <c r="D242" s="38">
        <f t="shared" si="228"/>
        <v>0.4159910909</v>
      </c>
      <c r="E242" s="38">
        <f t="shared" si="3"/>
        <v>2</v>
      </c>
      <c r="F242" s="39">
        <f t="shared" si="4"/>
        <v>4.663964364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37">
        <v>227.0</v>
      </c>
      <c r="C243" s="38">
        <f t="shared" ref="C243:D243" si="229">RAND()</f>
        <v>0.7808233129</v>
      </c>
      <c r="D243" s="38">
        <f t="shared" si="229"/>
        <v>0.2217650243</v>
      </c>
      <c r="E243" s="38">
        <f t="shared" si="3"/>
        <v>2</v>
      </c>
      <c r="F243" s="39">
        <f t="shared" si="4"/>
        <v>3.887060097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37">
        <v>228.0</v>
      </c>
      <c r="C244" s="38">
        <f t="shared" ref="C244:D244" si="230">RAND()</f>
        <v>0.8391731152</v>
      </c>
      <c r="D244" s="38">
        <f t="shared" si="230"/>
        <v>0.2854743681</v>
      </c>
      <c r="E244" s="38">
        <f t="shared" si="3"/>
        <v>3</v>
      </c>
      <c r="F244" s="39">
        <f t="shared" si="4"/>
        <v>7.46411146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37">
        <v>229.0</v>
      </c>
      <c r="C245" s="38">
        <f t="shared" ref="C245:D245" si="231">RAND()</f>
        <v>0.639432543</v>
      </c>
      <c r="D245" s="38">
        <f t="shared" si="231"/>
        <v>0.522543088</v>
      </c>
      <c r="E245" s="38">
        <f t="shared" si="3"/>
        <v>2</v>
      </c>
      <c r="F245" s="39">
        <f t="shared" si="4"/>
        <v>5.090172352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37">
        <v>230.0</v>
      </c>
      <c r="C246" s="38">
        <f t="shared" ref="C246:D246" si="232">RAND()</f>
        <v>0.3145431477</v>
      </c>
      <c r="D246" s="38">
        <f t="shared" si="232"/>
        <v>0.632671161</v>
      </c>
      <c r="E246" s="38">
        <f t="shared" si="3"/>
        <v>2</v>
      </c>
      <c r="F246" s="39">
        <f t="shared" si="4"/>
        <v>5.530684644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37">
        <v>231.0</v>
      </c>
      <c r="C247" s="38">
        <f t="shared" ref="C247:D247" si="233">RAND()</f>
        <v>0.02419187393</v>
      </c>
      <c r="D247" s="38">
        <f t="shared" si="233"/>
        <v>0.02424482436</v>
      </c>
      <c r="E247" s="38">
        <f t="shared" si="3"/>
        <v>1</v>
      </c>
      <c r="F247" s="39">
        <f t="shared" si="4"/>
        <v>0.4671224885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37">
        <v>232.0</v>
      </c>
      <c r="C248" s="38">
        <f t="shared" ref="C248:D248" si="234">RAND()</f>
        <v>0.1698084298</v>
      </c>
      <c r="D248" s="38">
        <f t="shared" si="234"/>
        <v>0.04769573299</v>
      </c>
      <c r="E248" s="38">
        <f t="shared" si="3"/>
        <v>1</v>
      </c>
      <c r="F248" s="39">
        <f t="shared" si="4"/>
        <v>0.6551805834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37">
        <v>233.0</v>
      </c>
      <c r="C249" s="38">
        <f t="shared" ref="C249:D249" si="235">RAND()</f>
        <v>0.7427712379</v>
      </c>
      <c r="D249" s="38">
        <f t="shared" si="235"/>
        <v>0.1015898559</v>
      </c>
      <c r="E249" s="38">
        <f t="shared" si="3"/>
        <v>2</v>
      </c>
      <c r="F249" s="39">
        <f t="shared" si="4"/>
        <v>3.406359424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37">
        <v>234.0</v>
      </c>
      <c r="C250" s="38">
        <f t="shared" ref="C250:D250" si="236">RAND()</f>
        <v>0.81974979</v>
      </c>
      <c r="D250" s="38">
        <f t="shared" si="236"/>
        <v>0.4292904523</v>
      </c>
      <c r="E250" s="38">
        <f t="shared" si="3"/>
        <v>3</v>
      </c>
      <c r="F250" s="39">
        <f t="shared" si="4"/>
        <v>7.73364038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37">
        <v>235.0</v>
      </c>
      <c r="C251" s="38">
        <f t="shared" ref="C251:D251" si="237">RAND()</f>
        <v>0.25579963</v>
      </c>
      <c r="D251" s="38">
        <f t="shared" si="237"/>
        <v>0.843208894</v>
      </c>
      <c r="E251" s="38">
        <f t="shared" si="3"/>
        <v>2</v>
      </c>
      <c r="F251" s="39">
        <f t="shared" si="4"/>
        <v>6.372835576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37">
        <v>236.0</v>
      </c>
      <c r="C252" s="38">
        <f t="shared" ref="C252:D252" si="238">RAND()</f>
        <v>0.4952803268</v>
      </c>
      <c r="D252" s="38">
        <f t="shared" si="238"/>
        <v>0.796508879</v>
      </c>
      <c r="E252" s="38">
        <f t="shared" si="3"/>
        <v>2</v>
      </c>
      <c r="F252" s="39">
        <f t="shared" si="4"/>
        <v>6.186035516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37">
        <v>237.0</v>
      </c>
      <c r="C253" s="38">
        <f t="shared" ref="C253:D253" si="239">RAND()</f>
        <v>0.359436922</v>
      </c>
      <c r="D253" s="38">
        <f t="shared" si="239"/>
        <v>0.3649903133</v>
      </c>
      <c r="E253" s="38">
        <f t="shared" si="3"/>
        <v>2</v>
      </c>
      <c r="F253" s="39">
        <f t="shared" si="4"/>
        <v>4.459961253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37">
        <v>238.0</v>
      </c>
      <c r="C254" s="38">
        <f t="shared" ref="C254:D254" si="240">RAND()</f>
        <v>0.08420182</v>
      </c>
      <c r="D254" s="38">
        <f t="shared" si="240"/>
        <v>0.01930366724</v>
      </c>
      <c r="E254" s="38">
        <f t="shared" si="3"/>
        <v>1</v>
      </c>
      <c r="F254" s="39">
        <f t="shared" si="4"/>
        <v>0.4168129139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37">
        <v>239.0</v>
      </c>
      <c r="C255" s="38">
        <f t="shared" ref="C255:D255" si="241">RAND()</f>
        <v>0.4478492112</v>
      </c>
      <c r="D255" s="38">
        <f t="shared" si="241"/>
        <v>0.3481409009</v>
      </c>
      <c r="E255" s="38">
        <f t="shared" si="3"/>
        <v>2</v>
      </c>
      <c r="F255" s="39">
        <f t="shared" si="4"/>
        <v>4.392563604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37">
        <v>240.0</v>
      </c>
      <c r="C256" s="38">
        <f t="shared" ref="C256:D256" si="242">RAND()</f>
        <v>0.5088518294</v>
      </c>
      <c r="D256" s="38">
        <f t="shared" si="242"/>
        <v>0.5064580749</v>
      </c>
      <c r="E256" s="38">
        <f t="shared" si="3"/>
        <v>2</v>
      </c>
      <c r="F256" s="39">
        <f t="shared" si="4"/>
        <v>5.025832299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37">
        <v>241.0</v>
      </c>
      <c r="C257" s="38">
        <f t="shared" ref="C257:D257" si="243">RAND()</f>
        <v>0.432991974</v>
      </c>
      <c r="D257" s="38">
        <f t="shared" si="243"/>
        <v>0.7419903697</v>
      </c>
      <c r="E257" s="38">
        <f t="shared" si="3"/>
        <v>2</v>
      </c>
      <c r="F257" s="39">
        <f t="shared" si="4"/>
        <v>5.967961479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37">
        <v>242.0</v>
      </c>
      <c r="C258" s="38">
        <f t="shared" ref="C258:D258" si="244">RAND()</f>
        <v>0.422996125</v>
      </c>
      <c r="D258" s="38">
        <f t="shared" si="244"/>
        <v>0.5291661506</v>
      </c>
      <c r="E258" s="38">
        <f t="shared" si="3"/>
        <v>2</v>
      </c>
      <c r="F258" s="39">
        <f t="shared" si="4"/>
        <v>5.116664603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37">
        <v>243.0</v>
      </c>
      <c r="C259" s="38">
        <f t="shared" ref="C259:D259" si="245">RAND()</f>
        <v>0.796692315</v>
      </c>
      <c r="D259" s="38">
        <f t="shared" si="245"/>
        <v>0.8141264179</v>
      </c>
      <c r="E259" s="38">
        <f t="shared" si="3"/>
        <v>3</v>
      </c>
      <c r="F259" s="39">
        <f t="shared" si="4"/>
        <v>8.706608242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37">
        <v>244.0</v>
      </c>
      <c r="C260" s="38">
        <f t="shared" ref="C260:D260" si="246">RAND()</f>
        <v>0.5792027389</v>
      </c>
      <c r="D260" s="38">
        <f t="shared" si="246"/>
        <v>0.2743722175</v>
      </c>
      <c r="E260" s="38">
        <f t="shared" si="3"/>
        <v>2</v>
      </c>
      <c r="F260" s="39">
        <f t="shared" si="4"/>
        <v>4.09748887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37">
        <v>245.0</v>
      </c>
      <c r="C261" s="38">
        <f t="shared" ref="C261:D261" si="247">RAND()</f>
        <v>0.3205205574</v>
      </c>
      <c r="D261" s="38">
        <f t="shared" si="247"/>
        <v>0.8529487118</v>
      </c>
      <c r="E261" s="38">
        <f t="shared" si="3"/>
        <v>2</v>
      </c>
      <c r="F261" s="39">
        <f t="shared" si="4"/>
        <v>6.411794847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37">
        <v>246.0</v>
      </c>
      <c r="C262" s="38">
        <f t="shared" ref="C262:D262" si="248">RAND()</f>
        <v>0.0988893614</v>
      </c>
      <c r="D262" s="38">
        <f t="shared" si="248"/>
        <v>0.1881403039</v>
      </c>
      <c r="E262" s="38">
        <f t="shared" si="3"/>
        <v>1</v>
      </c>
      <c r="F262" s="39">
        <f t="shared" si="4"/>
        <v>1.301254293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37">
        <v>247.0</v>
      </c>
      <c r="C263" s="38">
        <f t="shared" ref="C263:D263" si="249">RAND()</f>
        <v>0.7833304709</v>
      </c>
      <c r="D263" s="38">
        <f t="shared" si="249"/>
        <v>0.1436517147</v>
      </c>
      <c r="E263" s="38">
        <f t="shared" si="3"/>
        <v>2</v>
      </c>
      <c r="F263" s="39">
        <f t="shared" si="4"/>
        <v>3.574606859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37">
        <v>248.0</v>
      </c>
      <c r="C264" s="38">
        <f t="shared" ref="C264:D264" si="250">RAND()</f>
        <v>0.6728015738</v>
      </c>
      <c r="D264" s="38">
        <f t="shared" si="250"/>
        <v>0.1008769483</v>
      </c>
      <c r="E264" s="38">
        <f t="shared" si="3"/>
        <v>2</v>
      </c>
      <c r="F264" s="39">
        <f t="shared" si="4"/>
        <v>3.403507793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37">
        <v>249.0</v>
      </c>
      <c r="C265" s="38">
        <f t="shared" ref="C265:D265" si="251">RAND()</f>
        <v>0.1012264235</v>
      </c>
      <c r="D265" s="38">
        <f t="shared" si="251"/>
        <v>0.427090366</v>
      </c>
      <c r="E265" s="38">
        <f t="shared" si="3"/>
        <v>1</v>
      </c>
      <c r="F265" s="39">
        <f t="shared" si="4"/>
        <v>1.960564535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37">
        <v>250.0</v>
      </c>
      <c r="C266" s="38">
        <f t="shared" ref="C266:D266" si="252">RAND()</f>
        <v>0.4230226103</v>
      </c>
      <c r="D266" s="38">
        <f t="shared" si="252"/>
        <v>0.8288406805</v>
      </c>
      <c r="E266" s="38">
        <f t="shared" si="3"/>
        <v>2</v>
      </c>
      <c r="F266" s="39">
        <f t="shared" si="4"/>
        <v>6.315362722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37">
        <v>251.0</v>
      </c>
      <c r="C267" s="38">
        <f t="shared" ref="C267:D267" si="253">RAND()</f>
        <v>0.7923123403</v>
      </c>
      <c r="D267" s="38">
        <f t="shared" si="253"/>
        <v>0.006674519012</v>
      </c>
      <c r="E267" s="38">
        <f t="shared" si="3"/>
        <v>3</v>
      </c>
      <c r="F267" s="39">
        <f t="shared" si="4"/>
        <v>7.01002854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37">
        <v>252.0</v>
      </c>
      <c r="C268" s="38">
        <f t="shared" ref="C268:D268" si="254">RAND()</f>
        <v>0.4025219757</v>
      </c>
      <c r="D268" s="38">
        <f t="shared" si="254"/>
        <v>0.866327993</v>
      </c>
      <c r="E268" s="38">
        <f t="shared" si="3"/>
        <v>2</v>
      </c>
      <c r="F268" s="39">
        <f t="shared" si="4"/>
        <v>6.465311972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37">
        <v>253.0</v>
      </c>
      <c r="C269" s="38">
        <f t="shared" ref="C269:D269" si="255">RAND()</f>
        <v>0.326743183</v>
      </c>
      <c r="D269" s="38">
        <f t="shared" si="255"/>
        <v>0.3517308382</v>
      </c>
      <c r="E269" s="38">
        <f t="shared" si="3"/>
        <v>2</v>
      </c>
      <c r="F269" s="39">
        <f t="shared" si="4"/>
        <v>4.406923353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37">
        <v>254.0</v>
      </c>
      <c r="C270" s="38">
        <f t="shared" ref="C270:D270" si="256">RAND()</f>
        <v>0.01913738624</v>
      </c>
      <c r="D270" s="38">
        <f t="shared" si="256"/>
        <v>0.7571419138</v>
      </c>
      <c r="E270" s="38">
        <f t="shared" si="3"/>
        <v>1</v>
      </c>
      <c r="F270" s="39">
        <f t="shared" si="4"/>
        <v>2.610417059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37">
        <v>255.0</v>
      </c>
      <c r="C271" s="38">
        <f t="shared" ref="C271:D271" si="257">RAND()</f>
        <v>0.4348097583</v>
      </c>
      <c r="D271" s="38">
        <f t="shared" si="257"/>
        <v>0.3326395762</v>
      </c>
      <c r="E271" s="38">
        <f t="shared" si="3"/>
        <v>2</v>
      </c>
      <c r="F271" s="39">
        <f t="shared" si="4"/>
        <v>4.330558305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37">
        <v>256.0</v>
      </c>
      <c r="C272" s="38">
        <f t="shared" ref="C272:D272" si="258">RAND()</f>
        <v>0.7127881735</v>
      </c>
      <c r="D272" s="38">
        <f t="shared" si="258"/>
        <v>0.2399649406</v>
      </c>
      <c r="E272" s="38">
        <f t="shared" si="3"/>
        <v>2</v>
      </c>
      <c r="F272" s="39">
        <f t="shared" si="4"/>
        <v>3.959859762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37">
        <v>257.0</v>
      </c>
      <c r="C273" s="38">
        <f t="shared" ref="C273:D273" si="259">RAND()</f>
        <v>0.1211463589</v>
      </c>
      <c r="D273" s="38">
        <f t="shared" si="259"/>
        <v>0.7551010871</v>
      </c>
      <c r="E273" s="38">
        <f t="shared" si="3"/>
        <v>1</v>
      </c>
      <c r="F273" s="39">
        <f t="shared" si="4"/>
        <v>2.606896581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37">
        <v>258.0</v>
      </c>
      <c r="C274" s="38">
        <f t="shared" ref="C274:D274" si="260">RAND()</f>
        <v>0.04330557814</v>
      </c>
      <c r="D274" s="38">
        <f t="shared" si="260"/>
        <v>0.1682376675</v>
      </c>
      <c r="E274" s="38">
        <f t="shared" si="3"/>
        <v>1</v>
      </c>
      <c r="F274" s="39">
        <f t="shared" si="4"/>
        <v>1.230503558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37">
        <v>259.0</v>
      </c>
      <c r="C275" s="38">
        <f t="shared" ref="C275:D275" si="261">RAND()</f>
        <v>0.3163814926</v>
      </c>
      <c r="D275" s="38">
        <f t="shared" si="261"/>
        <v>0.2953389571</v>
      </c>
      <c r="E275" s="38">
        <f t="shared" si="3"/>
        <v>2</v>
      </c>
      <c r="F275" s="39">
        <f t="shared" si="4"/>
        <v>4.181355828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37">
        <v>260.0</v>
      </c>
      <c r="C276" s="38">
        <f t="shared" ref="C276:D276" si="262">RAND()</f>
        <v>0.6578227347</v>
      </c>
      <c r="D276" s="38">
        <f t="shared" si="262"/>
        <v>0.01987527677</v>
      </c>
      <c r="E276" s="38">
        <f t="shared" si="3"/>
        <v>2</v>
      </c>
      <c r="F276" s="39">
        <f t="shared" si="4"/>
        <v>3.079501107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37">
        <v>261.0</v>
      </c>
      <c r="C277" s="38">
        <f t="shared" ref="C277:D277" si="263">RAND()</f>
        <v>0.3990084147</v>
      </c>
      <c r="D277" s="38">
        <f t="shared" si="263"/>
        <v>0.197755024</v>
      </c>
      <c r="E277" s="38">
        <f t="shared" si="3"/>
        <v>2</v>
      </c>
      <c r="F277" s="39">
        <f t="shared" si="4"/>
        <v>3.791020096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37">
        <v>262.0</v>
      </c>
      <c r="C278" s="38">
        <f t="shared" ref="C278:D278" si="264">RAND()</f>
        <v>0.9881100662</v>
      </c>
      <c r="D278" s="38">
        <f t="shared" si="264"/>
        <v>0.9350533254</v>
      </c>
      <c r="E278" s="38">
        <f t="shared" si="3"/>
        <v>3</v>
      </c>
      <c r="F278" s="39">
        <f t="shared" si="4"/>
        <v>9.235460876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37">
        <v>263.0</v>
      </c>
      <c r="C279" s="38">
        <f t="shared" ref="C279:D279" si="265">RAND()</f>
        <v>0.3659107805</v>
      </c>
      <c r="D279" s="38">
        <f t="shared" si="265"/>
        <v>0.6199929924</v>
      </c>
      <c r="E279" s="38">
        <f t="shared" si="3"/>
        <v>2</v>
      </c>
      <c r="F279" s="39">
        <f t="shared" si="4"/>
        <v>5.47997197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37">
        <v>264.0</v>
      </c>
      <c r="C280" s="38">
        <f t="shared" ref="C280:D280" si="266">RAND()</f>
        <v>0.7071095991</v>
      </c>
      <c r="D280" s="38">
        <f t="shared" si="266"/>
        <v>0.1913964722</v>
      </c>
      <c r="E280" s="38">
        <f t="shared" si="3"/>
        <v>2</v>
      </c>
      <c r="F280" s="39">
        <f t="shared" si="4"/>
        <v>3.765585889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37">
        <v>265.0</v>
      </c>
      <c r="C281" s="38">
        <f t="shared" ref="C281:D281" si="267">RAND()</f>
        <v>0.1114394241</v>
      </c>
      <c r="D281" s="38">
        <f t="shared" si="267"/>
        <v>0.5016427455</v>
      </c>
      <c r="E281" s="38">
        <f t="shared" si="3"/>
        <v>1</v>
      </c>
      <c r="F281" s="39">
        <f t="shared" si="4"/>
        <v>2.124802275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37">
        <v>266.0</v>
      </c>
      <c r="C282" s="38">
        <f t="shared" ref="C282:D282" si="268">RAND()</f>
        <v>0.06837694844</v>
      </c>
      <c r="D282" s="38">
        <f t="shared" si="268"/>
        <v>0.7758785651</v>
      </c>
      <c r="E282" s="38">
        <f t="shared" si="3"/>
        <v>1</v>
      </c>
      <c r="F282" s="39">
        <f t="shared" si="4"/>
        <v>2.64251908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37">
        <v>267.0</v>
      </c>
      <c r="C283" s="38">
        <f t="shared" ref="C283:D283" si="269">RAND()</f>
        <v>0.9994280586</v>
      </c>
      <c r="D283" s="38">
        <f t="shared" si="269"/>
        <v>0.511654927</v>
      </c>
      <c r="E283" s="38">
        <f t="shared" si="3"/>
        <v>3</v>
      </c>
      <c r="F283" s="39">
        <f t="shared" si="4"/>
        <v>7.903549272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37">
        <v>268.0</v>
      </c>
      <c r="C284" s="38">
        <f t="shared" ref="C284:D284" si="270">RAND()</f>
        <v>0.02097336898</v>
      </c>
      <c r="D284" s="38">
        <f t="shared" si="270"/>
        <v>0.8128733751</v>
      </c>
      <c r="E284" s="38">
        <f t="shared" si="3"/>
        <v>1</v>
      </c>
      <c r="F284" s="39">
        <f t="shared" si="4"/>
        <v>2.704784719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37">
        <v>269.0</v>
      </c>
      <c r="C285" s="38">
        <f t="shared" ref="C285:D285" si="271">RAND()</f>
        <v>0.852907381</v>
      </c>
      <c r="D285" s="38">
        <f t="shared" si="271"/>
        <v>0.4812841925</v>
      </c>
      <c r="E285" s="38">
        <f t="shared" si="3"/>
        <v>3</v>
      </c>
      <c r="F285" s="39">
        <f t="shared" si="4"/>
        <v>7.839342168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37">
        <v>270.0</v>
      </c>
      <c r="C286" s="38">
        <f t="shared" ref="C286:D286" si="272">RAND()</f>
        <v>0.08497418854</v>
      </c>
      <c r="D286" s="38">
        <f t="shared" si="272"/>
        <v>0.5200004977</v>
      </c>
      <c r="E286" s="38">
        <f t="shared" si="3"/>
        <v>1</v>
      </c>
      <c r="F286" s="39">
        <f t="shared" si="4"/>
        <v>2.163331801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37">
        <v>271.0</v>
      </c>
      <c r="C287" s="38">
        <f t="shared" ref="C287:D287" si="273">RAND()</f>
        <v>0.3310083026</v>
      </c>
      <c r="D287" s="38">
        <f t="shared" si="273"/>
        <v>0.755018381</v>
      </c>
      <c r="E287" s="38">
        <f t="shared" si="3"/>
        <v>2</v>
      </c>
      <c r="F287" s="39">
        <f t="shared" si="4"/>
        <v>6.020073524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37">
        <v>272.0</v>
      </c>
      <c r="C288" s="38">
        <f t="shared" ref="C288:D288" si="274">RAND()</f>
        <v>0.1792162483</v>
      </c>
      <c r="D288" s="38">
        <f t="shared" si="274"/>
        <v>0.6902275108</v>
      </c>
      <c r="E288" s="38">
        <f t="shared" si="3"/>
        <v>1</v>
      </c>
      <c r="F288" s="39">
        <f t="shared" si="4"/>
        <v>2.492397961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37">
        <v>273.0</v>
      </c>
      <c r="C289" s="38">
        <f t="shared" ref="C289:D289" si="275">RAND()</f>
        <v>0.8657341155</v>
      </c>
      <c r="D289" s="38">
        <f t="shared" si="275"/>
        <v>0.8580800731</v>
      </c>
      <c r="E289" s="38">
        <f t="shared" si="3"/>
        <v>3</v>
      </c>
      <c r="F289" s="39">
        <f t="shared" si="4"/>
        <v>8.869832162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37">
        <v>274.0</v>
      </c>
      <c r="C290" s="38">
        <f t="shared" ref="C290:D290" si="276">RAND()</f>
        <v>0.09385563808</v>
      </c>
      <c r="D290" s="38">
        <f t="shared" si="276"/>
        <v>0.4332818978</v>
      </c>
      <c r="E290" s="38">
        <f t="shared" si="3"/>
        <v>1</v>
      </c>
      <c r="F290" s="39">
        <f t="shared" si="4"/>
        <v>1.974724558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37">
        <v>275.0</v>
      </c>
      <c r="C291" s="38">
        <f t="shared" ref="C291:D291" si="277">RAND()</f>
        <v>0.3626578392</v>
      </c>
      <c r="D291" s="38">
        <f t="shared" si="277"/>
        <v>0.5679338029</v>
      </c>
      <c r="E291" s="38">
        <f t="shared" si="3"/>
        <v>2</v>
      </c>
      <c r="F291" s="39">
        <f t="shared" si="4"/>
        <v>5.271735212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37">
        <v>276.0</v>
      </c>
      <c r="C292" s="38">
        <f t="shared" ref="C292:D292" si="278">RAND()</f>
        <v>0.9170417187</v>
      </c>
      <c r="D292" s="38">
        <f t="shared" si="278"/>
        <v>0.6855831899</v>
      </c>
      <c r="E292" s="38">
        <f t="shared" si="3"/>
        <v>3</v>
      </c>
      <c r="F292" s="39">
        <f t="shared" si="4"/>
        <v>8.317813539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37">
        <v>277.0</v>
      </c>
      <c r="C293" s="38">
        <f t="shared" ref="C293:D293" si="279">RAND()</f>
        <v>0.464514048</v>
      </c>
      <c r="D293" s="38">
        <f t="shared" si="279"/>
        <v>0.9366473063</v>
      </c>
      <c r="E293" s="38">
        <f t="shared" si="3"/>
        <v>2</v>
      </c>
      <c r="F293" s="39">
        <f t="shared" si="4"/>
        <v>6.746589225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37">
        <v>278.0</v>
      </c>
      <c r="C294" s="38">
        <f t="shared" ref="C294:D294" si="280">RAND()</f>
        <v>0.169443561</v>
      </c>
      <c r="D294" s="38">
        <f t="shared" si="280"/>
        <v>0.3400431949</v>
      </c>
      <c r="E294" s="38">
        <f t="shared" si="3"/>
        <v>1</v>
      </c>
      <c r="F294" s="39">
        <f t="shared" si="4"/>
        <v>1.749396683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37">
        <v>279.0</v>
      </c>
      <c r="C295" s="38">
        <f t="shared" ref="C295:D295" si="281">RAND()</f>
        <v>0.5860826089</v>
      </c>
      <c r="D295" s="38">
        <f t="shared" si="281"/>
        <v>0.6044161309</v>
      </c>
      <c r="E295" s="38">
        <f t="shared" si="3"/>
        <v>2</v>
      </c>
      <c r="F295" s="39">
        <f t="shared" si="4"/>
        <v>5.417664524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37">
        <v>280.0</v>
      </c>
      <c r="C296" s="38">
        <f t="shared" ref="C296:D296" si="282">RAND()</f>
        <v>0.525034244</v>
      </c>
      <c r="D296" s="38">
        <f t="shared" si="282"/>
        <v>0.4202351974</v>
      </c>
      <c r="E296" s="38">
        <f t="shared" si="3"/>
        <v>2</v>
      </c>
      <c r="F296" s="39">
        <f t="shared" si="4"/>
        <v>4.68094079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37">
        <v>281.0</v>
      </c>
      <c r="C297" s="38">
        <f t="shared" ref="C297:D297" si="283">RAND()</f>
        <v>0.169304537</v>
      </c>
      <c r="D297" s="38">
        <f t="shared" si="283"/>
        <v>0.2011690466</v>
      </c>
      <c r="E297" s="38">
        <f t="shared" si="3"/>
        <v>1</v>
      </c>
      <c r="F297" s="39">
        <f t="shared" si="4"/>
        <v>1.345556175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37">
        <v>282.0</v>
      </c>
      <c r="C298" s="38">
        <f t="shared" ref="C298:D298" si="284">RAND()</f>
        <v>0.04460649486</v>
      </c>
      <c r="D298" s="38">
        <f t="shared" si="284"/>
        <v>0.5832709768</v>
      </c>
      <c r="E298" s="38">
        <f t="shared" si="3"/>
        <v>1</v>
      </c>
      <c r="F298" s="39">
        <f t="shared" si="4"/>
        <v>2.291165378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37">
        <v>283.0</v>
      </c>
      <c r="C299" s="38">
        <f t="shared" ref="C299:D299" si="285">RAND()</f>
        <v>0.711456348</v>
      </c>
      <c r="D299" s="38">
        <f t="shared" si="285"/>
        <v>0.09765269542</v>
      </c>
      <c r="E299" s="38">
        <f t="shared" si="3"/>
        <v>2</v>
      </c>
      <c r="F299" s="39">
        <f t="shared" si="4"/>
        <v>3.390610782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37">
        <v>284.0</v>
      </c>
      <c r="C300" s="38">
        <f t="shared" ref="C300:D300" si="286">RAND()</f>
        <v>0.7037525558</v>
      </c>
      <c r="D300" s="38">
        <f t="shared" si="286"/>
        <v>0.07853140225</v>
      </c>
      <c r="E300" s="38">
        <f t="shared" si="3"/>
        <v>2</v>
      </c>
      <c r="F300" s="39">
        <f t="shared" si="4"/>
        <v>3.314125609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37">
        <v>285.0</v>
      </c>
      <c r="C301" s="38">
        <f t="shared" ref="C301:D301" si="287">RAND()</f>
        <v>0.3842885144</v>
      </c>
      <c r="D301" s="38">
        <f t="shared" si="287"/>
        <v>0.8501002059</v>
      </c>
      <c r="E301" s="38">
        <f t="shared" si="3"/>
        <v>2</v>
      </c>
      <c r="F301" s="39">
        <f t="shared" si="4"/>
        <v>6.400400824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37">
        <v>286.0</v>
      </c>
      <c r="C302" s="38">
        <f t="shared" ref="C302:D302" si="288">RAND()</f>
        <v>0.4339040042</v>
      </c>
      <c r="D302" s="38">
        <f t="shared" si="288"/>
        <v>0.7020895702</v>
      </c>
      <c r="E302" s="38">
        <f t="shared" si="3"/>
        <v>2</v>
      </c>
      <c r="F302" s="39">
        <f t="shared" si="4"/>
        <v>5.808358281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37">
        <v>287.0</v>
      </c>
      <c r="C303" s="38">
        <f t="shared" ref="C303:D303" si="289">RAND()</f>
        <v>0.3017835055</v>
      </c>
      <c r="D303" s="38">
        <f t="shared" si="289"/>
        <v>0.509497417</v>
      </c>
      <c r="E303" s="38">
        <f t="shared" si="3"/>
        <v>2</v>
      </c>
      <c r="F303" s="39">
        <f t="shared" si="4"/>
        <v>5.037989668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37">
        <v>288.0</v>
      </c>
      <c r="C304" s="38">
        <f t="shared" ref="C304:D304" si="290">RAND()</f>
        <v>0.8285335134</v>
      </c>
      <c r="D304" s="38">
        <f t="shared" si="290"/>
        <v>0.9967829708</v>
      </c>
      <c r="E304" s="38">
        <f t="shared" si="3"/>
        <v>3</v>
      </c>
      <c r="F304" s="39">
        <f t="shared" si="4"/>
        <v>9.829843416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37">
        <v>289.0</v>
      </c>
      <c r="C305" s="38">
        <f t="shared" ref="C305:D305" si="291">RAND()</f>
        <v>0.2877111288</v>
      </c>
      <c r="D305" s="38">
        <f t="shared" si="291"/>
        <v>0.4291707839</v>
      </c>
      <c r="E305" s="38">
        <f t="shared" si="3"/>
        <v>2</v>
      </c>
      <c r="F305" s="39">
        <f t="shared" si="4"/>
        <v>4.716683135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37">
        <v>290.0</v>
      </c>
      <c r="C306" s="38">
        <f t="shared" ref="C306:D306" si="292">RAND()</f>
        <v>0.4024329628</v>
      </c>
      <c r="D306" s="38">
        <f t="shared" si="292"/>
        <v>0.07359680313</v>
      </c>
      <c r="E306" s="38">
        <f t="shared" si="3"/>
        <v>2</v>
      </c>
      <c r="F306" s="39">
        <f t="shared" si="4"/>
        <v>3.294387213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37">
        <v>291.0</v>
      </c>
      <c r="C307" s="38">
        <f t="shared" ref="C307:D307" si="293">RAND()</f>
        <v>0.936178623</v>
      </c>
      <c r="D307" s="38">
        <f t="shared" si="293"/>
        <v>0.2101626258</v>
      </c>
      <c r="E307" s="38">
        <f t="shared" si="3"/>
        <v>3</v>
      </c>
      <c r="F307" s="39">
        <f t="shared" si="4"/>
        <v>7.333816141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37">
        <v>292.0</v>
      </c>
      <c r="C308" s="38">
        <f t="shared" ref="C308:D308" si="294">RAND()</f>
        <v>0.7763926827</v>
      </c>
      <c r="D308" s="38">
        <f t="shared" si="294"/>
        <v>0.7301035214</v>
      </c>
      <c r="E308" s="38">
        <f t="shared" si="3"/>
        <v>2</v>
      </c>
      <c r="F308" s="39">
        <f t="shared" si="4"/>
        <v>5.920414085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37">
        <v>293.0</v>
      </c>
      <c r="C309" s="38">
        <f t="shared" ref="C309:D309" si="295">RAND()</f>
        <v>0.7092442944</v>
      </c>
      <c r="D309" s="38">
        <f t="shared" si="295"/>
        <v>0.1454817833</v>
      </c>
      <c r="E309" s="38">
        <f t="shared" si="3"/>
        <v>2</v>
      </c>
      <c r="F309" s="39">
        <f t="shared" si="4"/>
        <v>3.581927133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37">
        <v>294.0</v>
      </c>
      <c r="C310" s="38">
        <f t="shared" ref="C310:D310" si="296">RAND()</f>
        <v>0.2295251789</v>
      </c>
      <c r="D310" s="38">
        <f t="shared" si="296"/>
        <v>0.6655786711</v>
      </c>
      <c r="E310" s="38">
        <f t="shared" si="3"/>
        <v>2</v>
      </c>
      <c r="F310" s="39">
        <f t="shared" si="4"/>
        <v>5.662314684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37">
        <v>295.0</v>
      </c>
      <c r="C311" s="38">
        <f t="shared" ref="C311:D311" si="297">RAND()</f>
        <v>0.1513600479</v>
      </c>
      <c r="D311" s="38">
        <f t="shared" si="297"/>
        <v>0.6502981185</v>
      </c>
      <c r="E311" s="38">
        <f t="shared" si="3"/>
        <v>1</v>
      </c>
      <c r="F311" s="39">
        <f t="shared" si="4"/>
        <v>2.419231917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37">
        <v>296.0</v>
      </c>
      <c r="C312" s="38">
        <f t="shared" ref="C312:D312" si="298">RAND()</f>
        <v>0.6944464582</v>
      </c>
      <c r="D312" s="38">
        <f t="shared" si="298"/>
        <v>0.3301181837</v>
      </c>
      <c r="E312" s="38">
        <f t="shared" si="3"/>
        <v>2</v>
      </c>
      <c r="F312" s="39">
        <f t="shared" si="4"/>
        <v>4.320472735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37">
        <v>297.0</v>
      </c>
      <c r="C313" s="38">
        <f t="shared" ref="C313:D313" si="299">RAND()</f>
        <v>0.1625337946</v>
      </c>
      <c r="D313" s="38">
        <f t="shared" si="299"/>
        <v>0.1495889526</v>
      </c>
      <c r="E313" s="38">
        <f t="shared" si="3"/>
        <v>1</v>
      </c>
      <c r="F313" s="39">
        <f t="shared" si="4"/>
        <v>1.160301932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37">
        <v>298.0</v>
      </c>
      <c r="C314" s="38">
        <f t="shared" ref="C314:D314" si="300">RAND()</f>
        <v>0.8347094809</v>
      </c>
      <c r="D314" s="38">
        <f t="shared" si="300"/>
        <v>0.4772819131</v>
      </c>
      <c r="E314" s="38">
        <f t="shared" si="3"/>
        <v>3</v>
      </c>
      <c r="F314" s="39">
        <f t="shared" si="4"/>
        <v>7.831022641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37">
        <v>299.0</v>
      </c>
      <c r="C315" s="38">
        <f t="shared" ref="C315:D315" si="301">RAND()</f>
        <v>0.8178828874</v>
      </c>
      <c r="D315" s="38">
        <f t="shared" si="301"/>
        <v>0.2073719912</v>
      </c>
      <c r="E315" s="38">
        <f t="shared" si="3"/>
        <v>3</v>
      </c>
      <c r="F315" s="39">
        <f t="shared" si="4"/>
        <v>7.329110246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37">
        <v>300.0</v>
      </c>
      <c r="C316" s="38">
        <f t="shared" ref="C316:D316" si="302">RAND()</f>
        <v>0.3480700119</v>
      </c>
      <c r="D316" s="38">
        <f t="shared" si="302"/>
        <v>0.6377722203</v>
      </c>
      <c r="E316" s="38">
        <f t="shared" si="3"/>
        <v>2</v>
      </c>
      <c r="F316" s="39">
        <f t="shared" si="4"/>
        <v>5.551088881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37">
        <v>301.0</v>
      </c>
      <c r="C317" s="38">
        <f t="shared" ref="C317:D317" si="303">RAND()</f>
        <v>0.8735362302</v>
      </c>
      <c r="D317" s="38">
        <f t="shared" si="303"/>
        <v>0.0578218116</v>
      </c>
      <c r="E317" s="38">
        <f t="shared" si="3"/>
        <v>3</v>
      </c>
      <c r="F317" s="39">
        <f t="shared" si="4"/>
        <v>7.088024091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37">
        <v>302.0</v>
      </c>
      <c r="C318" s="38">
        <f t="shared" ref="C318:D318" si="304">RAND()</f>
        <v>0.9827653932</v>
      </c>
      <c r="D318" s="38">
        <f t="shared" si="304"/>
        <v>0.2073374318</v>
      </c>
      <c r="E318" s="38">
        <f t="shared" si="3"/>
        <v>3</v>
      </c>
      <c r="F318" s="39">
        <f t="shared" si="4"/>
        <v>7.32905202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37">
        <v>303.0</v>
      </c>
      <c r="C319" s="38">
        <f t="shared" ref="C319:D319" si="305">RAND()</f>
        <v>0.7961122258</v>
      </c>
      <c r="D319" s="38">
        <f t="shared" si="305"/>
        <v>0.3892456907</v>
      </c>
      <c r="E319" s="38">
        <f t="shared" si="3"/>
        <v>3</v>
      </c>
      <c r="F319" s="39">
        <f t="shared" si="4"/>
        <v>7.655476854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37">
        <v>304.0</v>
      </c>
      <c r="C320" s="38">
        <f t="shared" ref="C320:D320" si="306">RAND()</f>
        <v>0.9770441197</v>
      </c>
      <c r="D320" s="38">
        <f t="shared" si="306"/>
        <v>0.498007865</v>
      </c>
      <c r="E320" s="38">
        <f t="shared" si="3"/>
        <v>3</v>
      </c>
      <c r="F320" s="39">
        <f t="shared" si="4"/>
        <v>7.874457901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37">
        <v>305.0</v>
      </c>
      <c r="C321" s="38">
        <f t="shared" ref="C321:D321" si="307">RAND()</f>
        <v>0.5993535017</v>
      </c>
      <c r="D321" s="38">
        <f t="shared" si="307"/>
        <v>0.2536870939</v>
      </c>
      <c r="E321" s="38">
        <f t="shared" si="3"/>
        <v>2</v>
      </c>
      <c r="F321" s="39">
        <f t="shared" si="4"/>
        <v>4.014748376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37">
        <v>306.0</v>
      </c>
      <c r="C322" s="38">
        <f t="shared" ref="C322:D322" si="308">RAND()</f>
        <v>0.165360411</v>
      </c>
      <c r="D322" s="38">
        <f t="shared" si="308"/>
        <v>0.1810918889</v>
      </c>
      <c r="E322" s="38">
        <f t="shared" si="3"/>
        <v>1</v>
      </c>
      <c r="F322" s="39">
        <f t="shared" si="4"/>
        <v>1.27664678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37">
        <v>307.0</v>
      </c>
      <c r="C323" s="38">
        <f t="shared" ref="C323:D323" si="309">RAND()</f>
        <v>0.6866644055</v>
      </c>
      <c r="D323" s="38">
        <f t="shared" si="309"/>
        <v>0.3600612372</v>
      </c>
      <c r="E323" s="38">
        <f t="shared" si="3"/>
        <v>2</v>
      </c>
      <c r="F323" s="39">
        <f t="shared" si="4"/>
        <v>4.440244949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37">
        <v>308.0</v>
      </c>
      <c r="C324" s="38">
        <f t="shared" ref="C324:D324" si="310">RAND()</f>
        <v>0.9092331063</v>
      </c>
      <c r="D324" s="38">
        <f t="shared" si="310"/>
        <v>0.936867397</v>
      </c>
      <c r="E324" s="38">
        <f t="shared" si="3"/>
        <v>3</v>
      </c>
      <c r="F324" s="39">
        <f t="shared" si="4"/>
        <v>9.246213938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37">
        <v>309.0</v>
      </c>
      <c r="C325" s="38">
        <f t="shared" ref="C325:D325" si="311">RAND()</f>
        <v>0.267624954</v>
      </c>
      <c r="D325" s="38">
        <f t="shared" si="311"/>
        <v>0.05505658926</v>
      </c>
      <c r="E325" s="38">
        <f t="shared" si="3"/>
        <v>2</v>
      </c>
      <c r="F325" s="39">
        <f t="shared" si="4"/>
        <v>3.220226357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37">
        <v>310.0</v>
      </c>
      <c r="C326" s="38">
        <f t="shared" ref="C326:D326" si="312">RAND()</f>
        <v>0.2686758067</v>
      </c>
      <c r="D326" s="38">
        <f t="shared" si="312"/>
        <v>0.5940181423</v>
      </c>
      <c r="E326" s="38">
        <f t="shared" si="3"/>
        <v>2</v>
      </c>
      <c r="F326" s="39">
        <f t="shared" si="4"/>
        <v>5.376072569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37">
        <v>311.0</v>
      </c>
      <c r="C327" s="38">
        <f t="shared" ref="C327:D327" si="313">RAND()</f>
        <v>0.2410209429</v>
      </c>
      <c r="D327" s="38">
        <f t="shared" si="313"/>
        <v>0.8170358234</v>
      </c>
      <c r="E327" s="38">
        <f t="shared" si="3"/>
        <v>2</v>
      </c>
      <c r="F327" s="39">
        <f t="shared" si="4"/>
        <v>6.268143293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37">
        <v>312.0</v>
      </c>
      <c r="C328" s="38">
        <f t="shared" ref="C328:D328" si="314">RAND()</f>
        <v>0.5338754171</v>
      </c>
      <c r="D328" s="38">
        <f t="shared" si="314"/>
        <v>0.5066192687</v>
      </c>
      <c r="E328" s="38">
        <f t="shared" si="3"/>
        <v>2</v>
      </c>
      <c r="F328" s="39">
        <f t="shared" si="4"/>
        <v>5.026477075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37">
        <v>313.0</v>
      </c>
      <c r="C329" s="38">
        <f t="shared" ref="C329:D329" si="315">RAND()</f>
        <v>0.9831386066</v>
      </c>
      <c r="D329" s="38">
        <f t="shared" si="315"/>
        <v>0.6629418818</v>
      </c>
      <c r="E329" s="38">
        <f t="shared" si="3"/>
        <v>3</v>
      </c>
      <c r="F329" s="39">
        <f t="shared" si="4"/>
        <v>8.258298802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37">
        <v>314.0</v>
      </c>
      <c r="C330" s="38">
        <f t="shared" ref="C330:D330" si="316">RAND()</f>
        <v>0.879591072</v>
      </c>
      <c r="D330" s="38">
        <f t="shared" si="316"/>
        <v>0.6835404144</v>
      </c>
      <c r="E330" s="38">
        <f t="shared" si="3"/>
        <v>3</v>
      </c>
      <c r="F330" s="39">
        <f t="shared" si="4"/>
        <v>8.312357778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37">
        <v>315.0</v>
      </c>
      <c r="C331" s="38">
        <f t="shared" ref="C331:D331" si="317">RAND()</f>
        <v>0.5302455549</v>
      </c>
      <c r="D331" s="38">
        <f t="shared" si="317"/>
        <v>0.09148528408</v>
      </c>
      <c r="E331" s="38">
        <f t="shared" si="3"/>
        <v>2</v>
      </c>
      <c r="F331" s="39">
        <f t="shared" si="4"/>
        <v>3.365941136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37">
        <v>316.0</v>
      </c>
      <c r="C332" s="38">
        <f t="shared" ref="C332:D332" si="318">RAND()</f>
        <v>0.6203568444</v>
      </c>
      <c r="D332" s="38">
        <f t="shared" si="318"/>
        <v>0.2007935239</v>
      </c>
      <c r="E332" s="38">
        <f t="shared" si="3"/>
        <v>2</v>
      </c>
      <c r="F332" s="39">
        <f t="shared" si="4"/>
        <v>3.803174096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37">
        <v>317.0</v>
      </c>
      <c r="C333" s="38">
        <f t="shared" ref="C333:D333" si="319">RAND()</f>
        <v>0.7461741618</v>
      </c>
      <c r="D333" s="38">
        <f t="shared" si="319"/>
        <v>0.9180089961</v>
      </c>
      <c r="E333" s="38">
        <f t="shared" si="3"/>
        <v>2</v>
      </c>
      <c r="F333" s="39">
        <f t="shared" si="4"/>
        <v>6.672035984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37">
        <v>318.0</v>
      </c>
      <c r="C334" s="38">
        <f t="shared" ref="C334:D334" si="320">RAND()</f>
        <v>0.3574101562</v>
      </c>
      <c r="D334" s="38">
        <f t="shared" si="320"/>
        <v>0.5285226705</v>
      </c>
      <c r="E334" s="38">
        <f t="shared" si="3"/>
        <v>2</v>
      </c>
      <c r="F334" s="39">
        <f t="shared" si="4"/>
        <v>5.114090682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37">
        <v>319.0</v>
      </c>
      <c r="C335" s="38">
        <f t="shared" ref="C335:D335" si="321">RAND()</f>
        <v>0.283212325</v>
      </c>
      <c r="D335" s="38">
        <f t="shared" si="321"/>
        <v>0.9733745342</v>
      </c>
      <c r="E335" s="38">
        <f t="shared" si="3"/>
        <v>2</v>
      </c>
      <c r="F335" s="39">
        <f t="shared" si="4"/>
        <v>6.893498137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37">
        <v>320.0</v>
      </c>
      <c r="C336" s="38">
        <f t="shared" ref="C336:D336" si="322">RAND()</f>
        <v>0.383376148</v>
      </c>
      <c r="D336" s="38">
        <f t="shared" si="322"/>
        <v>0.5685511126</v>
      </c>
      <c r="E336" s="38">
        <f t="shared" si="3"/>
        <v>2</v>
      </c>
      <c r="F336" s="39">
        <f t="shared" si="4"/>
        <v>5.27420445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37">
        <v>321.0</v>
      </c>
      <c r="C337" s="38">
        <f t="shared" ref="C337:D337" si="323">RAND()</f>
        <v>0.3061924057</v>
      </c>
      <c r="D337" s="38">
        <f t="shared" si="323"/>
        <v>0.2825886856</v>
      </c>
      <c r="E337" s="38">
        <f t="shared" si="3"/>
        <v>2</v>
      </c>
      <c r="F337" s="39">
        <f t="shared" si="4"/>
        <v>4.130354742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37">
        <v>322.0</v>
      </c>
      <c r="C338" s="38">
        <f t="shared" ref="C338:D338" si="324">RAND()</f>
        <v>0.6037776539</v>
      </c>
      <c r="D338" s="38">
        <f t="shared" si="324"/>
        <v>0.7938343407</v>
      </c>
      <c r="E338" s="38">
        <f t="shared" si="3"/>
        <v>2</v>
      </c>
      <c r="F338" s="39">
        <f t="shared" si="4"/>
        <v>6.175337363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37">
        <v>323.0</v>
      </c>
      <c r="C339" s="38">
        <f t="shared" ref="C339:D339" si="325">RAND()</f>
        <v>0.9004785264</v>
      </c>
      <c r="D339" s="38">
        <f t="shared" si="325"/>
        <v>0.1659196019</v>
      </c>
      <c r="E339" s="38">
        <f t="shared" si="3"/>
        <v>3</v>
      </c>
      <c r="F339" s="39">
        <f t="shared" si="4"/>
        <v>7.260159935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37">
        <v>324.0</v>
      </c>
      <c r="C340" s="38">
        <f t="shared" ref="C340:D340" si="326">RAND()</f>
        <v>0.1417012788</v>
      </c>
      <c r="D340" s="38">
        <f t="shared" si="326"/>
        <v>0.9166015669</v>
      </c>
      <c r="E340" s="38">
        <f t="shared" si="3"/>
        <v>1</v>
      </c>
      <c r="F340" s="39">
        <f t="shared" si="4"/>
        <v>2.87217933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37">
        <v>325.0</v>
      </c>
      <c r="C341" s="38">
        <f t="shared" ref="C341:D341" si="327">RAND()</f>
        <v>0.9348372671</v>
      </c>
      <c r="D341" s="38">
        <f t="shared" si="327"/>
        <v>0.138788591</v>
      </c>
      <c r="E341" s="38">
        <f t="shared" si="3"/>
        <v>3</v>
      </c>
      <c r="F341" s="39">
        <f t="shared" si="4"/>
        <v>7.215955697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37">
        <v>326.0</v>
      </c>
      <c r="C342" s="38">
        <f t="shared" ref="C342:D342" si="328">RAND()</f>
        <v>0.8003463213</v>
      </c>
      <c r="D342" s="38">
        <f t="shared" si="328"/>
        <v>0.8868199384</v>
      </c>
      <c r="E342" s="38">
        <f t="shared" si="3"/>
        <v>3</v>
      </c>
      <c r="F342" s="39">
        <f t="shared" si="4"/>
        <v>8.990732665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37">
        <v>327.0</v>
      </c>
      <c r="C343" s="38">
        <f t="shared" ref="C343:D343" si="329">RAND()</f>
        <v>0.5259129396</v>
      </c>
      <c r="D343" s="38">
        <f t="shared" si="329"/>
        <v>0.4652424645</v>
      </c>
      <c r="E343" s="38">
        <f t="shared" si="3"/>
        <v>2</v>
      </c>
      <c r="F343" s="39">
        <f t="shared" si="4"/>
        <v>4.860969858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37">
        <v>328.0</v>
      </c>
      <c r="C344" s="38">
        <f t="shared" ref="C344:D344" si="330">RAND()</f>
        <v>0.8952539181</v>
      </c>
      <c r="D344" s="38">
        <f t="shared" si="330"/>
        <v>0.776922124</v>
      </c>
      <c r="E344" s="38">
        <f t="shared" si="3"/>
        <v>3</v>
      </c>
      <c r="F344" s="39">
        <f t="shared" si="4"/>
        <v>8.58306638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37">
        <v>329.0</v>
      </c>
      <c r="C345" s="38">
        <f t="shared" ref="C345:D345" si="331">RAND()</f>
        <v>0.5438177393</v>
      </c>
      <c r="D345" s="38">
        <f t="shared" si="331"/>
        <v>0.4474156857</v>
      </c>
      <c r="E345" s="38">
        <f t="shared" si="3"/>
        <v>2</v>
      </c>
      <c r="F345" s="39">
        <f t="shared" si="4"/>
        <v>4.789662743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37">
        <v>330.0</v>
      </c>
      <c r="C346" s="38">
        <f t="shared" ref="C346:D346" si="332">RAND()</f>
        <v>0.2519220435</v>
      </c>
      <c r="D346" s="38">
        <f t="shared" si="332"/>
        <v>0.6731649</v>
      </c>
      <c r="E346" s="38">
        <f t="shared" si="3"/>
        <v>2</v>
      </c>
      <c r="F346" s="39">
        <f t="shared" si="4"/>
        <v>5.6926596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37">
        <v>331.0</v>
      </c>
      <c r="C347" s="38">
        <f t="shared" ref="C347:D347" si="333">RAND()</f>
        <v>0.2154169505</v>
      </c>
      <c r="D347" s="38">
        <f t="shared" si="333"/>
        <v>0.7298065622</v>
      </c>
      <c r="E347" s="38">
        <f t="shared" si="3"/>
        <v>2</v>
      </c>
      <c r="F347" s="39">
        <f t="shared" si="4"/>
        <v>5.919226249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37">
        <v>332.0</v>
      </c>
      <c r="C348" s="38">
        <f t="shared" ref="C348:D348" si="334">RAND()</f>
        <v>0.6540491057</v>
      </c>
      <c r="D348" s="38">
        <f t="shared" si="334"/>
        <v>0.1398205982</v>
      </c>
      <c r="E348" s="38">
        <f t="shared" si="3"/>
        <v>2</v>
      </c>
      <c r="F348" s="39">
        <f t="shared" si="4"/>
        <v>3.559282393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37">
        <v>333.0</v>
      </c>
      <c r="C349" s="38">
        <f t="shared" ref="C349:D349" si="335">RAND()</f>
        <v>0.4960893018</v>
      </c>
      <c r="D349" s="38">
        <f t="shared" si="335"/>
        <v>0.04776881718</v>
      </c>
      <c r="E349" s="38">
        <f t="shared" si="3"/>
        <v>2</v>
      </c>
      <c r="F349" s="39">
        <f t="shared" si="4"/>
        <v>3.191075269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37">
        <v>334.0</v>
      </c>
      <c r="C350" s="38">
        <f t="shared" ref="C350:D350" si="336">RAND()</f>
        <v>0.8722259819</v>
      </c>
      <c r="D350" s="38">
        <f t="shared" si="336"/>
        <v>0.1115624477</v>
      </c>
      <c r="E350" s="38">
        <f t="shared" si="3"/>
        <v>3</v>
      </c>
      <c r="F350" s="39">
        <f t="shared" si="4"/>
        <v>7.172291038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37">
        <v>335.0</v>
      </c>
      <c r="C351" s="38">
        <f t="shared" ref="C351:D351" si="337">RAND()</f>
        <v>0.6805517573</v>
      </c>
      <c r="D351" s="38">
        <f t="shared" si="337"/>
        <v>0.4553372552</v>
      </c>
      <c r="E351" s="38">
        <f t="shared" si="3"/>
        <v>2</v>
      </c>
      <c r="F351" s="39">
        <f t="shared" si="4"/>
        <v>4.821349021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37">
        <v>336.0</v>
      </c>
      <c r="C352" s="38">
        <f t="shared" ref="C352:D352" si="338">RAND()</f>
        <v>0.8925550838</v>
      </c>
      <c r="D352" s="38">
        <f t="shared" si="338"/>
        <v>0.3044229507</v>
      </c>
      <c r="E352" s="38">
        <f t="shared" si="3"/>
        <v>3</v>
      </c>
      <c r="F352" s="39">
        <f t="shared" si="4"/>
        <v>7.497962142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37">
        <v>337.0</v>
      </c>
      <c r="C353" s="38">
        <f t="shared" ref="C353:D353" si="339">RAND()</f>
        <v>0.6628552587</v>
      </c>
      <c r="D353" s="38">
        <f t="shared" si="339"/>
        <v>0.3949627982</v>
      </c>
      <c r="E353" s="38">
        <f t="shared" si="3"/>
        <v>2</v>
      </c>
      <c r="F353" s="39">
        <f t="shared" si="4"/>
        <v>4.579851193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37">
        <v>338.0</v>
      </c>
      <c r="C354" s="38">
        <f t="shared" ref="C354:D354" si="340">RAND()</f>
        <v>0.7800778355</v>
      </c>
      <c r="D354" s="38">
        <f t="shared" si="340"/>
        <v>0.9097514213</v>
      </c>
      <c r="E354" s="38">
        <f t="shared" si="3"/>
        <v>2</v>
      </c>
      <c r="F354" s="39">
        <f t="shared" si="4"/>
        <v>6.639005685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37">
        <v>339.0</v>
      </c>
      <c r="C355" s="38">
        <f t="shared" ref="C355:D355" si="341">RAND()</f>
        <v>0.3046125247</v>
      </c>
      <c r="D355" s="38">
        <f t="shared" si="341"/>
        <v>0.3031580585</v>
      </c>
      <c r="E355" s="38">
        <f t="shared" si="3"/>
        <v>2</v>
      </c>
      <c r="F355" s="39">
        <f t="shared" si="4"/>
        <v>4.212632234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37">
        <v>340.0</v>
      </c>
      <c r="C356" s="38">
        <f t="shared" ref="C356:D356" si="342">RAND()</f>
        <v>0.07432874809</v>
      </c>
      <c r="D356" s="38">
        <f t="shared" si="342"/>
        <v>0.5824564499</v>
      </c>
      <c r="E356" s="38">
        <f t="shared" si="3"/>
        <v>1</v>
      </c>
      <c r="F356" s="39">
        <f t="shared" si="4"/>
        <v>2.289565035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37">
        <v>341.0</v>
      </c>
      <c r="C357" s="38">
        <f t="shared" ref="C357:D357" si="343">RAND()</f>
        <v>0.764260505</v>
      </c>
      <c r="D357" s="38">
        <f t="shared" si="343"/>
        <v>0.3292967148</v>
      </c>
      <c r="E357" s="38">
        <f t="shared" si="3"/>
        <v>2</v>
      </c>
      <c r="F357" s="39">
        <f t="shared" si="4"/>
        <v>4.317186859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37">
        <v>342.0</v>
      </c>
      <c r="C358" s="38">
        <f t="shared" ref="C358:D358" si="344">RAND()</f>
        <v>0.9357185006</v>
      </c>
      <c r="D358" s="38">
        <f t="shared" si="344"/>
        <v>0.5789086886</v>
      </c>
      <c r="E358" s="38">
        <f t="shared" si="3"/>
        <v>3</v>
      </c>
      <c r="F358" s="39">
        <f t="shared" si="4"/>
        <v>8.053253534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37">
        <v>343.0</v>
      </c>
      <c r="C359" s="38">
        <f t="shared" ref="C359:D359" si="345">RAND()</f>
        <v>0.1296656121</v>
      </c>
      <c r="D359" s="38">
        <f t="shared" si="345"/>
        <v>0.243350406</v>
      </c>
      <c r="E359" s="38">
        <f t="shared" si="3"/>
        <v>1</v>
      </c>
      <c r="F359" s="39">
        <f t="shared" si="4"/>
        <v>1.479916773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37">
        <v>344.0</v>
      </c>
      <c r="C360" s="38">
        <f t="shared" ref="C360:D360" si="346">RAND()</f>
        <v>0.794320078</v>
      </c>
      <c r="D360" s="38">
        <f t="shared" si="346"/>
        <v>0.5062374825</v>
      </c>
      <c r="E360" s="38">
        <f t="shared" si="3"/>
        <v>3</v>
      </c>
      <c r="F360" s="39">
        <f t="shared" si="4"/>
        <v>7.891952881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37">
        <v>345.0</v>
      </c>
      <c r="C361" s="38">
        <f t="shared" ref="C361:D361" si="347">RAND()</f>
        <v>0.7982514924</v>
      </c>
      <c r="D361" s="38">
        <f t="shared" si="347"/>
        <v>0.5512814735</v>
      </c>
      <c r="E361" s="38">
        <f t="shared" si="3"/>
        <v>3</v>
      </c>
      <c r="F361" s="39">
        <f t="shared" si="4"/>
        <v>7.990406325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37">
        <v>346.0</v>
      </c>
      <c r="C362" s="38">
        <f t="shared" ref="C362:D362" si="348">RAND()</f>
        <v>0.7401537177</v>
      </c>
      <c r="D362" s="38">
        <f t="shared" si="348"/>
        <v>0.06904369464</v>
      </c>
      <c r="E362" s="38">
        <f t="shared" si="3"/>
        <v>2</v>
      </c>
      <c r="F362" s="39">
        <f t="shared" si="4"/>
        <v>3.276174779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37">
        <v>347.0</v>
      </c>
      <c r="C363" s="38">
        <f t="shared" ref="C363:D363" si="349">RAND()</f>
        <v>0.2952930681</v>
      </c>
      <c r="D363" s="38">
        <f t="shared" si="349"/>
        <v>0.06887064219</v>
      </c>
      <c r="E363" s="38">
        <f t="shared" si="3"/>
        <v>2</v>
      </c>
      <c r="F363" s="39">
        <f t="shared" si="4"/>
        <v>3.275482569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37">
        <v>348.0</v>
      </c>
      <c r="C364" s="38">
        <f t="shared" ref="C364:D364" si="350">RAND()</f>
        <v>0.7200285806</v>
      </c>
      <c r="D364" s="38">
        <f t="shared" si="350"/>
        <v>0.6380626145</v>
      </c>
      <c r="E364" s="38">
        <f t="shared" si="3"/>
        <v>2</v>
      </c>
      <c r="F364" s="39">
        <f t="shared" si="4"/>
        <v>5.552250458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37">
        <v>349.0</v>
      </c>
      <c r="C365" s="38">
        <f t="shared" ref="C365:D365" si="351">RAND()</f>
        <v>0.409927864</v>
      </c>
      <c r="D365" s="38">
        <f t="shared" si="351"/>
        <v>0.8362919747</v>
      </c>
      <c r="E365" s="38">
        <f t="shared" si="3"/>
        <v>2</v>
      </c>
      <c r="F365" s="39">
        <f t="shared" si="4"/>
        <v>6.345167899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37">
        <v>350.0</v>
      </c>
      <c r="C366" s="38">
        <f t="shared" ref="C366:D366" si="352">RAND()</f>
        <v>0.04481546665</v>
      </c>
      <c r="D366" s="38">
        <f t="shared" si="352"/>
        <v>0.5049570718</v>
      </c>
      <c r="E366" s="38">
        <f t="shared" si="3"/>
        <v>1</v>
      </c>
      <c r="F366" s="39">
        <f t="shared" si="4"/>
        <v>2.131809946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37">
        <v>351.0</v>
      </c>
      <c r="C367" s="38">
        <f t="shared" ref="C367:D367" si="353">RAND()</f>
        <v>0.9732638033</v>
      </c>
      <c r="D367" s="38">
        <f t="shared" si="353"/>
        <v>0.9127349948</v>
      </c>
      <c r="E367" s="38">
        <f t="shared" si="3"/>
        <v>3</v>
      </c>
      <c r="F367" s="39">
        <f t="shared" si="4"/>
        <v>9.113780475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37">
        <v>352.0</v>
      </c>
      <c r="C368" s="38">
        <f t="shared" ref="C368:D368" si="354">RAND()</f>
        <v>0.177733537</v>
      </c>
      <c r="D368" s="38">
        <f t="shared" si="354"/>
        <v>0.5557404088</v>
      </c>
      <c r="E368" s="38">
        <f t="shared" si="3"/>
        <v>1</v>
      </c>
      <c r="F368" s="39">
        <f t="shared" si="4"/>
        <v>2.236439957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37">
        <v>353.0</v>
      </c>
      <c r="C369" s="38">
        <f t="shared" ref="C369:D369" si="355">RAND()</f>
        <v>0.3828128648</v>
      </c>
      <c r="D369" s="38">
        <f t="shared" si="355"/>
        <v>0.6644121072</v>
      </c>
      <c r="E369" s="38">
        <f t="shared" si="3"/>
        <v>2</v>
      </c>
      <c r="F369" s="39">
        <f t="shared" si="4"/>
        <v>5.657648429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37">
        <v>354.0</v>
      </c>
      <c r="C370" s="38">
        <f t="shared" ref="C370:D370" si="356">RAND()</f>
        <v>0.07450067574</v>
      </c>
      <c r="D370" s="38">
        <f t="shared" si="356"/>
        <v>0.4104891801</v>
      </c>
      <c r="E370" s="38">
        <f t="shared" si="3"/>
        <v>1</v>
      </c>
      <c r="F370" s="39">
        <f t="shared" si="4"/>
        <v>1.922082886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37">
        <v>355.0</v>
      </c>
      <c r="C371" s="38">
        <f t="shared" ref="C371:D371" si="357">RAND()</f>
        <v>0.1870781304</v>
      </c>
      <c r="D371" s="38">
        <f t="shared" si="357"/>
        <v>0.05760974198</v>
      </c>
      <c r="E371" s="38">
        <f t="shared" si="3"/>
        <v>1</v>
      </c>
      <c r="F371" s="39">
        <f t="shared" si="4"/>
        <v>0.7200608848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37">
        <v>356.0</v>
      </c>
      <c r="C372" s="38">
        <f t="shared" ref="C372:D372" si="358">RAND()</f>
        <v>0.9263092323</v>
      </c>
      <c r="D372" s="38">
        <f t="shared" si="358"/>
        <v>0.09779061464</v>
      </c>
      <c r="E372" s="38">
        <f t="shared" si="3"/>
        <v>3</v>
      </c>
      <c r="F372" s="39">
        <f t="shared" si="4"/>
        <v>7.150458902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37">
        <v>357.0</v>
      </c>
      <c r="C373" s="38">
        <f t="shared" ref="C373:D373" si="359">RAND()</f>
        <v>0.04382079957</v>
      </c>
      <c r="D373" s="38">
        <f t="shared" si="359"/>
        <v>0.863891457</v>
      </c>
      <c r="E373" s="38">
        <f t="shared" si="3"/>
        <v>1</v>
      </c>
      <c r="F373" s="39">
        <f t="shared" si="4"/>
        <v>2.788372843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37">
        <v>358.0</v>
      </c>
      <c r="C374" s="38">
        <f t="shared" ref="C374:D374" si="360">RAND()</f>
        <v>0.3534620435</v>
      </c>
      <c r="D374" s="38">
        <f t="shared" si="360"/>
        <v>0.2081981355</v>
      </c>
      <c r="E374" s="38">
        <f t="shared" si="3"/>
        <v>2</v>
      </c>
      <c r="F374" s="39">
        <f t="shared" si="4"/>
        <v>3.832792542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37">
        <v>359.0</v>
      </c>
      <c r="C375" s="38">
        <f t="shared" ref="C375:D375" si="361">RAND()</f>
        <v>0.03130881199</v>
      </c>
      <c r="D375" s="38">
        <f t="shared" si="361"/>
        <v>0.7656201762</v>
      </c>
      <c r="E375" s="38">
        <f t="shared" si="3"/>
        <v>1</v>
      </c>
      <c r="F375" s="39">
        <f t="shared" si="4"/>
        <v>2.624991731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37">
        <v>360.0</v>
      </c>
      <c r="C376" s="38">
        <f t="shared" ref="C376:D376" si="362">RAND()</f>
        <v>0.3886750548</v>
      </c>
      <c r="D376" s="38">
        <f t="shared" si="362"/>
        <v>0.4918765721</v>
      </c>
      <c r="E376" s="38">
        <f t="shared" si="3"/>
        <v>2</v>
      </c>
      <c r="F376" s="39">
        <f t="shared" si="4"/>
        <v>4.967506288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37">
        <v>361.0</v>
      </c>
      <c r="C377" s="38">
        <f t="shared" ref="C377:D377" si="363">RAND()</f>
        <v>0.2653020946</v>
      </c>
      <c r="D377" s="38">
        <f t="shared" si="363"/>
        <v>0.07073460046</v>
      </c>
      <c r="E377" s="38">
        <f t="shared" si="3"/>
        <v>2</v>
      </c>
      <c r="F377" s="39">
        <f t="shared" si="4"/>
        <v>3.282938402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37">
        <v>362.0</v>
      </c>
      <c r="C378" s="38">
        <f t="shared" ref="C378:D378" si="364">RAND()</f>
        <v>0.8426890042</v>
      </c>
      <c r="D378" s="38">
        <f t="shared" si="364"/>
        <v>0.7122717073</v>
      </c>
      <c r="E378" s="38">
        <f t="shared" si="3"/>
        <v>3</v>
      </c>
      <c r="F378" s="39">
        <f t="shared" si="4"/>
        <v>8.39079068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37">
        <v>363.0</v>
      </c>
      <c r="C379" s="38">
        <f t="shared" ref="C379:D379" si="365">RAND()</f>
        <v>0.712888378</v>
      </c>
      <c r="D379" s="38">
        <f t="shared" si="365"/>
        <v>0.07591871286</v>
      </c>
      <c r="E379" s="38">
        <f t="shared" si="3"/>
        <v>2</v>
      </c>
      <c r="F379" s="39">
        <f t="shared" si="4"/>
        <v>3.303674851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37">
        <v>364.0</v>
      </c>
      <c r="C380" s="38">
        <f t="shared" ref="C380:D380" si="366">RAND()</f>
        <v>0.3697196675</v>
      </c>
      <c r="D380" s="38">
        <f t="shared" si="366"/>
        <v>0.5613252318</v>
      </c>
      <c r="E380" s="38">
        <f t="shared" si="3"/>
        <v>2</v>
      </c>
      <c r="F380" s="39">
        <f t="shared" si="4"/>
        <v>5.245300927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37">
        <v>365.0</v>
      </c>
      <c r="C381" s="38">
        <f t="shared" ref="C381:D381" si="367">RAND()</f>
        <v>0.9203972396</v>
      </c>
      <c r="D381" s="38">
        <f t="shared" si="367"/>
        <v>0.2922952106</v>
      </c>
      <c r="E381" s="38">
        <f t="shared" si="3"/>
        <v>3</v>
      </c>
      <c r="F381" s="39">
        <f t="shared" si="4"/>
        <v>7.476244246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37">
        <v>366.0</v>
      </c>
      <c r="C382" s="38">
        <f t="shared" ref="C382:D382" si="368">RAND()</f>
        <v>0.1458312938</v>
      </c>
      <c r="D382" s="38">
        <f t="shared" si="368"/>
        <v>0.7943908979</v>
      </c>
      <c r="E382" s="38">
        <f t="shared" si="3"/>
        <v>1</v>
      </c>
      <c r="F382" s="39">
        <f t="shared" si="4"/>
        <v>2.673858276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37">
        <v>367.0</v>
      </c>
      <c r="C383" s="38">
        <f t="shared" ref="C383:D383" si="369">RAND()</f>
        <v>0.5249686042</v>
      </c>
      <c r="D383" s="38">
        <f t="shared" si="369"/>
        <v>0.5185290221</v>
      </c>
      <c r="E383" s="38">
        <f t="shared" si="3"/>
        <v>2</v>
      </c>
      <c r="F383" s="39">
        <f t="shared" si="4"/>
        <v>5.074116088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37">
        <v>368.0</v>
      </c>
      <c r="C384" s="38">
        <f t="shared" ref="C384:D384" si="370">RAND()</f>
        <v>0.07957728872</v>
      </c>
      <c r="D384" s="38">
        <f t="shared" si="370"/>
        <v>0.8071289061</v>
      </c>
      <c r="E384" s="38">
        <f t="shared" si="3"/>
        <v>1</v>
      </c>
      <c r="F384" s="39">
        <f t="shared" si="4"/>
        <v>2.695210596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37">
        <v>369.0</v>
      </c>
      <c r="C385" s="38">
        <f t="shared" ref="C385:D385" si="371">RAND()</f>
        <v>0.1020330898</v>
      </c>
      <c r="D385" s="38">
        <f t="shared" si="371"/>
        <v>0.6293489794</v>
      </c>
      <c r="E385" s="38">
        <f t="shared" si="3"/>
        <v>1</v>
      </c>
      <c r="F385" s="39">
        <f t="shared" si="4"/>
        <v>2.379945549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37">
        <v>370.0</v>
      </c>
      <c r="C386" s="38">
        <f t="shared" ref="C386:D386" si="372">RAND()</f>
        <v>0.8218816517</v>
      </c>
      <c r="D386" s="38">
        <f t="shared" si="372"/>
        <v>0.3954272296</v>
      </c>
      <c r="E386" s="38">
        <f t="shared" si="3"/>
        <v>3</v>
      </c>
      <c r="F386" s="39">
        <f t="shared" si="4"/>
        <v>7.667371668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37">
        <v>371.0</v>
      </c>
      <c r="C387" s="38">
        <f t="shared" ref="C387:D387" si="373">RAND()</f>
        <v>0.3337052827</v>
      </c>
      <c r="D387" s="38">
        <f t="shared" si="373"/>
        <v>0.4752094085</v>
      </c>
      <c r="E387" s="38">
        <f t="shared" si="3"/>
        <v>2</v>
      </c>
      <c r="F387" s="39">
        <f t="shared" si="4"/>
        <v>4.900837634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37">
        <v>372.0</v>
      </c>
      <c r="C388" s="38">
        <f t="shared" ref="C388:D388" si="374">RAND()</f>
        <v>0.1024235992</v>
      </c>
      <c r="D388" s="38">
        <f t="shared" si="374"/>
        <v>0.7966114671</v>
      </c>
      <c r="E388" s="38">
        <f t="shared" si="3"/>
        <v>1</v>
      </c>
      <c r="F388" s="39">
        <f t="shared" si="4"/>
        <v>2.6775928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37">
        <v>373.0</v>
      </c>
      <c r="C389" s="38">
        <f t="shared" ref="C389:D389" si="375">RAND()</f>
        <v>0.1512463544</v>
      </c>
      <c r="D389" s="38">
        <f t="shared" si="375"/>
        <v>0.2589706008</v>
      </c>
      <c r="E389" s="38">
        <f t="shared" si="3"/>
        <v>1</v>
      </c>
      <c r="F389" s="39">
        <f t="shared" si="4"/>
        <v>1.526674624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37">
        <v>374.0</v>
      </c>
      <c r="C390" s="38">
        <f t="shared" ref="C390:D390" si="376">RAND()</f>
        <v>0.5546479763</v>
      </c>
      <c r="D390" s="38">
        <f t="shared" si="376"/>
        <v>0.5802699809</v>
      </c>
      <c r="E390" s="38">
        <f t="shared" si="3"/>
        <v>2</v>
      </c>
      <c r="F390" s="39">
        <f t="shared" si="4"/>
        <v>5.321079923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37">
        <v>375.0</v>
      </c>
      <c r="C391" s="38">
        <f t="shared" ref="C391:D391" si="377">RAND()</f>
        <v>0.4092974262</v>
      </c>
      <c r="D391" s="38">
        <f t="shared" si="377"/>
        <v>0.4815557798</v>
      </c>
      <c r="E391" s="38">
        <f t="shared" si="3"/>
        <v>2</v>
      </c>
      <c r="F391" s="39">
        <f t="shared" si="4"/>
        <v>4.926223119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37">
        <v>376.0</v>
      </c>
      <c r="C392" s="38">
        <f t="shared" ref="C392:D392" si="378">RAND()</f>
        <v>0.8034972645</v>
      </c>
      <c r="D392" s="38">
        <f t="shared" si="378"/>
        <v>0.9549808992</v>
      </c>
      <c r="E392" s="38">
        <f t="shared" si="3"/>
        <v>3</v>
      </c>
      <c r="F392" s="39">
        <f t="shared" si="4"/>
        <v>9.363468848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37">
        <v>377.0</v>
      </c>
      <c r="C393" s="38">
        <f t="shared" ref="C393:D393" si="379">RAND()</f>
        <v>0.5571205193</v>
      </c>
      <c r="D393" s="38">
        <f t="shared" si="379"/>
        <v>0.10964199</v>
      </c>
      <c r="E393" s="38">
        <f t="shared" si="3"/>
        <v>2</v>
      </c>
      <c r="F393" s="39">
        <f t="shared" si="4"/>
        <v>3.43856796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37">
        <v>378.0</v>
      </c>
      <c r="C394" s="38">
        <f t="shared" ref="C394:D394" si="380">RAND()</f>
        <v>0.1722098501</v>
      </c>
      <c r="D394" s="38">
        <f t="shared" si="380"/>
        <v>0.3887435678</v>
      </c>
      <c r="E394" s="38">
        <f t="shared" si="3"/>
        <v>1</v>
      </c>
      <c r="F394" s="39">
        <f t="shared" si="4"/>
        <v>1.870479113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37">
        <v>379.0</v>
      </c>
      <c r="C395" s="38">
        <f t="shared" ref="C395:D395" si="381">RAND()</f>
        <v>0.4648369235</v>
      </c>
      <c r="D395" s="38">
        <f t="shared" si="381"/>
        <v>0.1092902865</v>
      </c>
      <c r="E395" s="38">
        <f t="shared" si="3"/>
        <v>2</v>
      </c>
      <c r="F395" s="39">
        <f t="shared" si="4"/>
        <v>3.437161146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37">
        <v>380.0</v>
      </c>
      <c r="C396" s="38">
        <f t="shared" ref="C396:D396" si="382">RAND()</f>
        <v>0.5508424955</v>
      </c>
      <c r="D396" s="38">
        <f t="shared" si="382"/>
        <v>0.5522792739</v>
      </c>
      <c r="E396" s="38">
        <f t="shared" si="3"/>
        <v>2</v>
      </c>
      <c r="F396" s="39">
        <f t="shared" si="4"/>
        <v>5.209117096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37">
        <v>381.0</v>
      </c>
      <c r="C397" s="38">
        <f t="shared" ref="C397:D397" si="383">RAND()</f>
        <v>0.08847424903</v>
      </c>
      <c r="D397" s="38">
        <f t="shared" si="383"/>
        <v>0.2703703367</v>
      </c>
      <c r="E397" s="38">
        <f t="shared" si="3"/>
        <v>1</v>
      </c>
      <c r="F397" s="39">
        <f t="shared" si="4"/>
        <v>1.55991443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37">
        <v>382.0</v>
      </c>
      <c r="C398" s="38">
        <f t="shared" ref="C398:D398" si="384">RAND()</f>
        <v>0.2839677117</v>
      </c>
      <c r="D398" s="38">
        <f t="shared" si="384"/>
        <v>0.8224893223</v>
      </c>
      <c r="E398" s="38">
        <f t="shared" si="3"/>
        <v>2</v>
      </c>
      <c r="F398" s="39">
        <f t="shared" si="4"/>
        <v>6.289957289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37">
        <v>383.0</v>
      </c>
      <c r="C399" s="38">
        <f t="shared" ref="C399:D399" si="385">RAND()</f>
        <v>0.5800009588</v>
      </c>
      <c r="D399" s="38">
        <f t="shared" si="385"/>
        <v>0.1936589688</v>
      </c>
      <c r="E399" s="38">
        <f t="shared" si="3"/>
        <v>2</v>
      </c>
      <c r="F399" s="39">
        <f t="shared" si="4"/>
        <v>3.774635875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37">
        <v>384.0</v>
      </c>
      <c r="C400" s="38">
        <f t="shared" ref="C400:D400" si="386">RAND()</f>
        <v>0.04330744849</v>
      </c>
      <c r="D400" s="38">
        <f t="shared" si="386"/>
        <v>0.4057800509</v>
      </c>
      <c r="E400" s="38">
        <f t="shared" si="3"/>
        <v>1</v>
      </c>
      <c r="F400" s="39">
        <f t="shared" si="4"/>
        <v>1.911026022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37">
        <v>385.0</v>
      </c>
      <c r="C401" s="38">
        <f t="shared" ref="C401:D401" si="387">RAND()</f>
        <v>0.09654066314</v>
      </c>
      <c r="D401" s="38">
        <f t="shared" si="387"/>
        <v>0.06719585684</v>
      </c>
      <c r="E401" s="38">
        <f t="shared" si="3"/>
        <v>1</v>
      </c>
      <c r="F401" s="39">
        <f t="shared" si="4"/>
        <v>0.7776649096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37">
        <v>386.0</v>
      </c>
      <c r="C402" s="38">
        <f t="shared" ref="C402:D402" si="388">RAND()</f>
        <v>0.608557592</v>
      </c>
      <c r="D402" s="38">
        <f t="shared" si="388"/>
        <v>0.425849954</v>
      </c>
      <c r="E402" s="38">
        <f t="shared" si="3"/>
        <v>2</v>
      </c>
      <c r="F402" s="39">
        <f t="shared" si="4"/>
        <v>4.703399816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37">
        <v>387.0</v>
      </c>
      <c r="C403" s="38">
        <f t="shared" ref="C403:D403" si="389">RAND()</f>
        <v>0.2813465242</v>
      </c>
      <c r="D403" s="38">
        <f t="shared" si="389"/>
        <v>0.07808831261</v>
      </c>
      <c r="E403" s="38">
        <f t="shared" si="3"/>
        <v>2</v>
      </c>
      <c r="F403" s="39">
        <f t="shared" si="4"/>
        <v>3.31235325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37">
        <v>388.0</v>
      </c>
      <c r="C404" s="38">
        <f t="shared" ref="C404:D404" si="390">RAND()</f>
        <v>0.9826211893</v>
      </c>
      <c r="D404" s="38">
        <f t="shared" si="390"/>
        <v>0.5766721201</v>
      </c>
      <c r="E404" s="38">
        <f t="shared" si="3"/>
        <v>3</v>
      </c>
      <c r="F404" s="39">
        <f t="shared" si="4"/>
        <v>8.048090443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37">
        <v>389.0</v>
      </c>
      <c r="C405" s="38">
        <f t="shared" ref="C405:D405" si="391">RAND()</f>
        <v>0.7882287464</v>
      </c>
      <c r="D405" s="38">
        <f t="shared" si="391"/>
        <v>0.9133212356</v>
      </c>
      <c r="E405" s="38">
        <f t="shared" si="3"/>
        <v>3</v>
      </c>
      <c r="F405" s="39">
        <f t="shared" si="4"/>
        <v>9.116762274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37">
        <v>390.0</v>
      </c>
      <c r="C406" s="38">
        <f t="shared" ref="C406:D406" si="392">RAND()</f>
        <v>0.9028181679</v>
      </c>
      <c r="D406" s="38">
        <f t="shared" si="392"/>
        <v>0.568209157</v>
      </c>
      <c r="E406" s="38">
        <f t="shared" si="3"/>
        <v>3</v>
      </c>
      <c r="F406" s="39">
        <f t="shared" si="4"/>
        <v>8.028676184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37">
        <v>391.0</v>
      </c>
      <c r="C407" s="38">
        <f t="shared" ref="C407:D407" si="393">RAND()</f>
        <v>0.4269422074</v>
      </c>
      <c r="D407" s="38">
        <f t="shared" si="393"/>
        <v>0.2367262506</v>
      </c>
      <c r="E407" s="38">
        <f t="shared" si="3"/>
        <v>2</v>
      </c>
      <c r="F407" s="39">
        <f t="shared" si="4"/>
        <v>3.946905002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37">
        <v>392.0</v>
      </c>
      <c r="C408" s="38">
        <f t="shared" ref="C408:D408" si="394">RAND()</f>
        <v>0.3049126517</v>
      </c>
      <c r="D408" s="38">
        <f t="shared" si="394"/>
        <v>0.1299082689</v>
      </c>
      <c r="E408" s="38">
        <f t="shared" si="3"/>
        <v>2</v>
      </c>
      <c r="F408" s="39">
        <f t="shared" si="4"/>
        <v>3.519633075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37">
        <v>393.0</v>
      </c>
      <c r="C409" s="38">
        <f t="shared" ref="C409:D409" si="395">RAND()</f>
        <v>0.4111592667</v>
      </c>
      <c r="D409" s="38">
        <f t="shared" si="395"/>
        <v>0.4931957683</v>
      </c>
      <c r="E409" s="38">
        <f t="shared" si="3"/>
        <v>2</v>
      </c>
      <c r="F409" s="39">
        <f t="shared" si="4"/>
        <v>4.972783073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37">
        <v>394.0</v>
      </c>
      <c r="C410" s="38">
        <f t="shared" ref="C410:D410" si="396">RAND()</f>
        <v>0.7701608841</v>
      </c>
      <c r="D410" s="38">
        <f t="shared" si="396"/>
        <v>0.7159028118</v>
      </c>
      <c r="E410" s="38">
        <f t="shared" si="3"/>
        <v>2</v>
      </c>
      <c r="F410" s="39">
        <f t="shared" si="4"/>
        <v>5.863611247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37">
        <v>395.0</v>
      </c>
      <c r="C411" s="38">
        <f t="shared" ref="C411:D411" si="397">RAND()</f>
        <v>0.7002998436</v>
      </c>
      <c r="D411" s="38">
        <f t="shared" si="397"/>
        <v>0.1052211456</v>
      </c>
      <c r="E411" s="38">
        <f t="shared" si="3"/>
        <v>2</v>
      </c>
      <c r="F411" s="39">
        <f t="shared" si="4"/>
        <v>3.420884582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37">
        <v>396.0</v>
      </c>
      <c r="C412" s="38">
        <f t="shared" ref="C412:D412" si="398">RAND()</f>
        <v>0.1958225073</v>
      </c>
      <c r="D412" s="38">
        <f t="shared" si="398"/>
        <v>0.8473859362</v>
      </c>
      <c r="E412" s="38">
        <f t="shared" si="3"/>
        <v>1</v>
      </c>
      <c r="F412" s="39">
        <f t="shared" si="4"/>
        <v>2.761607037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37">
        <v>397.0</v>
      </c>
      <c r="C413" s="38">
        <f t="shared" ref="C413:D413" si="399">RAND()</f>
        <v>0.7145196367</v>
      </c>
      <c r="D413" s="38">
        <f t="shared" si="399"/>
        <v>0.5762393149</v>
      </c>
      <c r="E413" s="38">
        <f t="shared" si="3"/>
        <v>2</v>
      </c>
      <c r="F413" s="39">
        <f t="shared" si="4"/>
        <v>5.30495726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37">
        <v>398.0</v>
      </c>
      <c r="C414" s="38">
        <f t="shared" ref="C414:D414" si="400">RAND()</f>
        <v>0.5261081704</v>
      </c>
      <c r="D414" s="38">
        <f t="shared" si="400"/>
        <v>0.6937321771</v>
      </c>
      <c r="E414" s="38">
        <f t="shared" si="3"/>
        <v>2</v>
      </c>
      <c r="F414" s="39">
        <f t="shared" si="4"/>
        <v>5.774928708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37">
        <v>399.0</v>
      </c>
      <c r="C415" s="38">
        <f t="shared" ref="C415:D415" si="401">RAND()</f>
        <v>0.4570443751</v>
      </c>
      <c r="D415" s="38">
        <f t="shared" si="401"/>
        <v>0.2010676494</v>
      </c>
      <c r="E415" s="38">
        <f t="shared" si="3"/>
        <v>2</v>
      </c>
      <c r="F415" s="39">
        <f t="shared" si="4"/>
        <v>3.804270598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37">
        <v>400.0</v>
      </c>
      <c r="C416" s="38">
        <f t="shared" ref="C416:D416" si="402">RAND()</f>
        <v>0.1533989973</v>
      </c>
      <c r="D416" s="38">
        <f t="shared" si="402"/>
        <v>0.6371658465</v>
      </c>
      <c r="E416" s="38">
        <f t="shared" si="3"/>
        <v>1</v>
      </c>
      <c r="F416" s="39">
        <f t="shared" si="4"/>
        <v>2.394680066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37">
        <v>401.0</v>
      </c>
      <c r="C417" s="38">
        <f t="shared" ref="C417:D417" si="403">RAND()</f>
        <v>0.7538832021</v>
      </c>
      <c r="D417" s="38">
        <f t="shared" si="403"/>
        <v>0.7724919727</v>
      </c>
      <c r="E417" s="38">
        <f t="shared" si="3"/>
        <v>2</v>
      </c>
      <c r="F417" s="39">
        <f t="shared" si="4"/>
        <v>6.089967891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37">
        <v>402.0</v>
      </c>
      <c r="C418" s="38">
        <f t="shared" ref="C418:D418" si="404">RAND()</f>
        <v>0.7294284238</v>
      </c>
      <c r="D418" s="38">
        <f t="shared" si="404"/>
        <v>0.1792739327</v>
      </c>
      <c r="E418" s="38">
        <f t="shared" si="3"/>
        <v>2</v>
      </c>
      <c r="F418" s="39">
        <f t="shared" si="4"/>
        <v>3.717095731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37">
        <v>403.0</v>
      </c>
      <c r="C419" s="38">
        <f t="shared" ref="C419:D419" si="405">RAND()</f>
        <v>0.3874875558</v>
      </c>
      <c r="D419" s="38">
        <f t="shared" si="405"/>
        <v>0.6470754421</v>
      </c>
      <c r="E419" s="38">
        <f t="shared" si="3"/>
        <v>2</v>
      </c>
      <c r="F419" s="39">
        <f t="shared" si="4"/>
        <v>5.588301768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37">
        <v>404.0</v>
      </c>
      <c r="C420" s="38">
        <f t="shared" ref="C420:D420" si="406">RAND()</f>
        <v>0.4342573252</v>
      </c>
      <c r="D420" s="38">
        <f t="shared" si="406"/>
        <v>0.2652245885</v>
      </c>
      <c r="E420" s="38">
        <f t="shared" si="3"/>
        <v>2</v>
      </c>
      <c r="F420" s="39">
        <f t="shared" si="4"/>
        <v>4.060898354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37">
        <v>405.0</v>
      </c>
      <c r="C421" s="38">
        <f t="shared" ref="C421:D421" si="407">RAND()</f>
        <v>0.09349057907</v>
      </c>
      <c r="D421" s="38">
        <f t="shared" si="407"/>
        <v>0.8403280272</v>
      </c>
      <c r="E421" s="38">
        <f t="shared" si="3"/>
        <v>1</v>
      </c>
      <c r="F421" s="39">
        <f t="shared" si="4"/>
        <v>2.750082225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37">
        <v>406.0</v>
      </c>
      <c r="C422" s="38">
        <f t="shared" ref="C422:D422" si="408">RAND()</f>
        <v>0.949211186</v>
      </c>
      <c r="D422" s="38">
        <f t="shared" si="408"/>
        <v>0.4475952943</v>
      </c>
      <c r="E422" s="38">
        <f t="shared" si="3"/>
        <v>3</v>
      </c>
      <c r="F422" s="39">
        <f t="shared" si="4"/>
        <v>7.770282002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37">
        <v>407.0</v>
      </c>
      <c r="C423" s="38">
        <f t="shared" ref="C423:D423" si="409">RAND()</f>
        <v>0.9592469529</v>
      </c>
      <c r="D423" s="38">
        <f t="shared" si="409"/>
        <v>0.02499331769</v>
      </c>
      <c r="E423" s="38">
        <f t="shared" si="3"/>
        <v>3</v>
      </c>
      <c r="F423" s="39">
        <f t="shared" si="4"/>
        <v>7.0377272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37">
        <v>408.0</v>
      </c>
      <c r="C424" s="38">
        <f t="shared" ref="C424:D424" si="410">RAND()</f>
        <v>0.3210213959</v>
      </c>
      <c r="D424" s="38">
        <f t="shared" si="410"/>
        <v>0.9512749461</v>
      </c>
      <c r="E424" s="38">
        <f t="shared" si="3"/>
        <v>2</v>
      </c>
      <c r="F424" s="39">
        <f t="shared" si="4"/>
        <v>6.805099784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37">
        <v>409.0</v>
      </c>
      <c r="C425" s="38">
        <f t="shared" ref="C425:D425" si="411">RAND()</f>
        <v>0.7260916547</v>
      </c>
      <c r="D425" s="38">
        <f t="shared" si="411"/>
        <v>0.7354730252</v>
      </c>
      <c r="E425" s="38">
        <f t="shared" si="3"/>
        <v>2</v>
      </c>
      <c r="F425" s="39">
        <f t="shared" si="4"/>
        <v>5.941892101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37">
        <v>410.0</v>
      </c>
      <c r="C426" s="38">
        <f t="shared" ref="C426:D426" si="412">RAND()</f>
        <v>0.8313893499</v>
      </c>
      <c r="D426" s="38">
        <f t="shared" si="412"/>
        <v>0.6896474041</v>
      </c>
      <c r="E426" s="38">
        <f t="shared" si="3"/>
        <v>3</v>
      </c>
      <c r="F426" s="39">
        <f t="shared" si="4"/>
        <v>8.32872104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37">
        <v>411.0</v>
      </c>
      <c r="C427" s="38">
        <f t="shared" ref="C427:D427" si="413">RAND()</f>
        <v>0.8862791036</v>
      </c>
      <c r="D427" s="38">
        <f t="shared" si="413"/>
        <v>0.08104786048</v>
      </c>
      <c r="E427" s="38">
        <f t="shared" si="3"/>
        <v>3</v>
      </c>
      <c r="F427" s="39">
        <f t="shared" si="4"/>
        <v>7.124140258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37">
        <v>412.0</v>
      </c>
      <c r="C428" s="38">
        <f t="shared" ref="C428:D428" si="414">RAND()</f>
        <v>0.7828559195</v>
      </c>
      <c r="D428" s="38">
        <f t="shared" si="414"/>
        <v>0.3164779631</v>
      </c>
      <c r="E428" s="38">
        <f t="shared" si="3"/>
        <v>2</v>
      </c>
      <c r="F428" s="39">
        <f t="shared" si="4"/>
        <v>4.265911852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37">
        <v>413.0</v>
      </c>
      <c r="C429" s="38">
        <f t="shared" ref="C429:D429" si="415">RAND()</f>
        <v>0.5782988615</v>
      </c>
      <c r="D429" s="38">
        <f t="shared" si="415"/>
        <v>0.4509155927</v>
      </c>
      <c r="E429" s="38">
        <f t="shared" si="3"/>
        <v>2</v>
      </c>
      <c r="F429" s="39">
        <f t="shared" si="4"/>
        <v>4.803662371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37">
        <v>414.0</v>
      </c>
      <c r="C430" s="38">
        <f t="shared" ref="C430:D430" si="416">RAND()</f>
        <v>0.5526293618</v>
      </c>
      <c r="D430" s="38">
        <f t="shared" si="416"/>
        <v>0.06452326398</v>
      </c>
      <c r="E430" s="38">
        <f t="shared" si="3"/>
        <v>2</v>
      </c>
      <c r="F430" s="39">
        <f t="shared" si="4"/>
        <v>3.258093056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37">
        <v>415.0</v>
      </c>
      <c r="C431" s="38">
        <f t="shared" ref="C431:D431" si="417">RAND()</f>
        <v>0.9341712968</v>
      </c>
      <c r="D431" s="38">
        <f t="shared" si="417"/>
        <v>0.1811318366</v>
      </c>
      <c r="E431" s="38">
        <f t="shared" si="3"/>
        <v>3</v>
      </c>
      <c r="F431" s="39">
        <f t="shared" si="4"/>
        <v>7.285259963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37">
        <v>416.0</v>
      </c>
      <c r="C432" s="38">
        <f t="shared" ref="C432:D432" si="418">RAND()</f>
        <v>0.2659355312</v>
      </c>
      <c r="D432" s="38">
        <f t="shared" si="418"/>
        <v>0.1484089659</v>
      </c>
      <c r="E432" s="38">
        <f t="shared" si="3"/>
        <v>2</v>
      </c>
      <c r="F432" s="39">
        <f t="shared" si="4"/>
        <v>3.593635864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37">
        <v>417.0</v>
      </c>
      <c r="C433" s="38">
        <f t="shared" ref="C433:D433" si="419">RAND()</f>
        <v>0.2985035706</v>
      </c>
      <c r="D433" s="38">
        <f t="shared" si="419"/>
        <v>0.8389062853</v>
      </c>
      <c r="E433" s="38">
        <f t="shared" si="3"/>
        <v>2</v>
      </c>
      <c r="F433" s="39">
        <f t="shared" si="4"/>
        <v>6.355625141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37">
        <v>418.0</v>
      </c>
      <c r="C434" s="38">
        <f t="shared" ref="C434:D434" si="420">RAND()</f>
        <v>0.3051751393</v>
      </c>
      <c r="D434" s="38">
        <f t="shared" si="420"/>
        <v>0.01393146928</v>
      </c>
      <c r="E434" s="38">
        <f t="shared" si="3"/>
        <v>2</v>
      </c>
      <c r="F434" s="39">
        <f t="shared" si="4"/>
        <v>3.055725877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37">
        <v>419.0</v>
      </c>
      <c r="C435" s="38">
        <f t="shared" ref="C435:D435" si="421">RAND()</f>
        <v>0.2162640639</v>
      </c>
      <c r="D435" s="38">
        <f t="shared" si="421"/>
        <v>0.5706049844</v>
      </c>
      <c r="E435" s="38">
        <f t="shared" si="3"/>
        <v>2</v>
      </c>
      <c r="F435" s="39">
        <f t="shared" si="4"/>
        <v>5.282419938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37">
        <v>420.0</v>
      </c>
      <c r="C436" s="38">
        <f t="shared" ref="C436:D436" si="422">RAND()</f>
        <v>0.5469871949</v>
      </c>
      <c r="D436" s="38">
        <f t="shared" si="422"/>
        <v>0.4574292415</v>
      </c>
      <c r="E436" s="38">
        <f t="shared" si="3"/>
        <v>2</v>
      </c>
      <c r="F436" s="39">
        <f t="shared" si="4"/>
        <v>4.829716966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37">
        <v>421.0</v>
      </c>
      <c r="C437" s="38">
        <f t="shared" ref="C437:D437" si="423">RAND()</f>
        <v>0.1347593894</v>
      </c>
      <c r="D437" s="38">
        <f t="shared" si="423"/>
        <v>0.02908770211</v>
      </c>
      <c r="E437" s="38">
        <f t="shared" si="3"/>
        <v>1</v>
      </c>
      <c r="F437" s="39">
        <f t="shared" si="4"/>
        <v>0.5116535146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37">
        <v>422.0</v>
      </c>
      <c r="C438" s="38">
        <f t="shared" ref="C438:D438" si="424">RAND()</f>
        <v>0.5431443817</v>
      </c>
      <c r="D438" s="38">
        <f t="shared" si="424"/>
        <v>0.2666503464</v>
      </c>
      <c r="E438" s="38">
        <f t="shared" si="3"/>
        <v>2</v>
      </c>
      <c r="F438" s="39">
        <f t="shared" si="4"/>
        <v>4.066601386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37">
        <v>423.0</v>
      </c>
      <c r="C439" s="38">
        <f t="shared" ref="C439:D439" si="425">RAND()</f>
        <v>0.7611519205</v>
      </c>
      <c r="D439" s="38">
        <f t="shared" si="425"/>
        <v>0.4321456107</v>
      </c>
      <c r="E439" s="38">
        <f t="shared" si="3"/>
        <v>2</v>
      </c>
      <c r="F439" s="39">
        <f t="shared" si="4"/>
        <v>4.728582443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37">
        <v>424.0</v>
      </c>
      <c r="C440" s="38">
        <f t="shared" ref="C440:D440" si="426">RAND()</f>
        <v>0.810580746</v>
      </c>
      <c r="D440" s="38">
        <f t="shared" si="426"/>
        <v>0.3386541577</v>
      </c>
      <c r="E440" s="38">
        <f t="shared" si="3"/>
        <v>3</v>
      </c>
      <c r="F440" s="39">
        <f t="shared" si="4"/>
        <v>7.560304818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37">
        <v>425.0</v>
      </c>
      <c r="C441" s="38">
        <f t="shared" ref="C441:D441" si="427">RAND()</f>
        <v>0.1016372252</v>
      </c>
      <c r="D441" s="38">
        <f t="shared" si="427"/>
        <v>0.7609018714</v>
      </c>
      <c r="E441" s="38">
        <f t="shared" si="3"/>
        <v>1</v>
      </c>
      <c r="F441" s="39">
        <f t="shared" si="4"/>
        <v>2.616890682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37">
        <v>426.0</v>
      </c>
      <c r="C442" s="38">
        <f t="shared" ref="C442:D442" si="428">RAND()</f>
        <v>0.3389410854</v>
      </c>
      <c r="D442" s="38">
        <f t="shared" si="428"/>
        <v>0.3913915349</v>
      </c>
      <c r="E442" s="38">
        <f t="shared" si="3"/>
        <v>2</v>
      </c>
      <c r="F442" s="39">
        <f t="shared" si="4"/>
        <v>4.565566139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37">
        <v>427.0</v>
      </c>
      <c r="C443" s="38">
        <f t="shared" ref="C443:D443" si="429">RAND()</f>
        <v>0.539337428</v>
      </c>
      <c r="D443" s="38">
        <f t="shared" si="429"/>
        <v>0.4548182585</v>
      </c>
      <c r="E443" s="38">
        <f t="shared" si="3"/>
        <v>2</v>
      </c>
      <c r="F443" s="39">
        <f t="shared" si="4"/>
        <v>4.819273034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37">
        <v>428.0</v>
      </c>
      <c r="C444" s="38">
        <f t="shared" ref="C444:D444" si="430">RAND()</f>
        <v>0.3696318293</v>
      </c>
      <c r="D444" s="38">
        <f t="shared" si="430"/>
        <v>0.2249972657</v>
      </c>
      <c r="E444" s="38">
        <f t="shared" si="3"/>
        <v>2</v>
      </c>
      <c r="F444" s="39">
        <f t="shared" si="4"/>
        <v>3.899989063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37">
        <v>429.0</v>
      </c>
      <c r="C445" s="38">
        <f t="shared" ref="C445:D445" si="431">RAND()</f>
        <v>0.3079090564</v>
      </c>
      <c r="D445" s="38">
        <f t="shared" si="431"/>
        <v>0.9337718492</v>
      </c>
      <c r="E445" s="38">
        <f t="shared" si="3"/>
        <v>2</v>
      </c>
      <c r="F445" s="39">
        <f t="shared" si="4"/>
        <v>6.735087397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37">
        <v>430.0</v>
      </c>
      <c r="C446" s="38">
        <f t="shared" ref="C446:D446" si="432">RAND()</f>
        <v>0.3478613735</v>
      </c>
      <c r="D446" s="38">
        <f t="shared" si="432"/>
        <v>0.7184162146</v>
      </c>
      <c r="E446" s="38">
        <f t="shared" si="3"/>
        <v>2</v>
      </c>
      <c r="F446" s="39">
        <f t="shared" si="4"/>
        <v>5.873664859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37">
        <v>431.0</v>
      </c>
      <c r="C447" s="38">
        <f t="shared" ref="C447:D447" si="433">RAND()</f>
        <v>0.3252897031</v>
      </c>
      <c r="D447" s="38">
        <f t="shared" si="433"/>
        <v>0.1284995029</v>
      </c>
      <c r="E447" s="38">
        <f t="shared" si="3"/>
        <v>2</v>
      </c>
      <c r="F447" s="39">
        <f t="shared" si="4"/>
        <v>3.513998012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37">
        <v>432.0</v>
      </c>
      <c r="C448" s="38">
        <f t="shared" ref="C448:D448" si="434">RAND()</f>
        <v>0.7386201823</v>
      </c>
      <c r="D448" s="38">
        <f t="shared" si="434"/>
        <v>0.2193094163</v>
      </c>
      <c r="E448" s="38">
        <f t="shared" si="3"/>
        <v>2</v>
      </c>
      <c r="F448" s="39">
        <f t="shared" si="4"/>
        <v>3.877237665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37">
        <v>433.0</v>
      </c>
      <c r="C449" s="38">
        <f t="shared" ref="C449:D449" si="435">RAND()</f>
        <v>0.2710184167</v>
      </c>
      <c r="D449" s="38">
        <f t="shared" si="435"/>
        <v>0.9451566242</v>
      </c>
      <c r="E449" s="38">
        <f t="shared" si="3"/>
        <v>2</v>
      </c>
      <c r="F449" s="39">
        <f t="shared" si="4"/>
        <v>6.780626497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37">
        <v>434.0</v>
      </c>
      <c r="C450" s="38">
        <f t="shared" ref="C450:D450" si="436">RAND()</f>
        <v>0.5596341533</v>
      </c>
      <c r="D450" s="38">
        <f t="shared" si="436"/>
        <v>0.9434106627</v>
      </c>
      <c r="E450" s="38">
        <f t="shared" si="3"/>
        <v>2</v>
      </c>
      <c r="F450" s="39">
        <f t="shared" si="4"/>
        <v>6.773642651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37">
        <v>435.0</v>
      </c>
      <c r="C451" s="38">
        <f t="shared" ref="C451:D451" si="437">RAND()</f>
        <v>0.7408849015</v>
      </c>
      <c r="D451" s="38">
        <f t="shared" si="437"/>
        <v>0.2600301512</v>
      </c>
      <c r="E451" s="38">
        <f t="shared" si="3"/>
        <v>2</v>
      </c>
      <c r="F451" s="39">
        <f t="shared" si="4"/>
        <v>4.040120605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37">
        <v>436.0</v>
      </c>
      <c r="C452" s="38">
        <f t="shared" ref="C452:D452" si="438">RAND()</f>
        <v>0.09031581768</v>
      </c>
      <c r="D452" s="38">
        <f t="shared" si="438"/>
        <v>0.3274204765</v>
      </c>
      <c r="E452" s="38">
        <f t="shared" si="3"/>
        <v>1</v>
      </c>
      <c r="F452" s="39">
        <f t="shared" si="4"/>
        <v>1.716620019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37">
        <v>437.0</v>
      </c>
      <c r="C453" s="38">
        <f t="shared" ref="C453:D453" si="439">RAND()</f>
        <v>0.2796477284</v>
      </c>
      <c r="D453" s="38">
        <f t="shared" si="439"/>
        <v>0.9344297668</v>
      </c>
      <c r="E453" s="38">
        <f t="shared" si="3"/>
        <v>2</v>
      </c>
      <c r="F453" s="39">
        <f t="shared" si="4"/>
        <v>6.737719067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37">
        <v>438.0</v>
      </c>
      <c r="C454" s="38">
        <f t="shared" ref="C454:D454" si="440">RAND()</f>
        <v>0.2275521965</v>
      </c>
      <c r="D454" s="38">
        <f t="shared" si="440"/>
        <v>0.7515426043</v>
      </c>
      <c r="E454" s="38">
        <f t="shared" si="3"/>
        <v>2</v>
      </c>
      <c r="F454" s="39">
        <f t="shared" si="4"/>
        <v>6.006170417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37">
        <v>439.0</v>
      </c>
      <c r="C455" s="38">
        <f t="shared" ref="C455:D455" si="441">RAND()</f>
        <v>0.5771834738</v>
      </c>
      <c r="D455" s="38">
        <f t="shared" si="441"/>
        <v>0.2709388146</v>
      </c>
      <c r="E455" s="38">
        <f t="shared" si="3"/>
        <v>2</v>
      </c>
      <c r="F455" s="39">
        <f t="shared" si="4"/>
        <v>4.083755258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37">
        <v>440.0</v>
      </c>
      <c r="C456" s="38">
        <f t="shared" ref="C456:D456" si="442">RAND()</f>
        <v>0.4793440817</v>
      </c>
      <c r="D456" s="38">
        <f t="shared" si="442"/>
        <v>0.5789308698</v>
      </c>
      <c r="E456" s="38">
        <f t="shared" si="3"/>
        <v>2</v>
      </c>
      <c r="F456" s="39">
        <f t="shared" si="4"/>
        <v>5.315723479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37">
        <v>441.0</v>
      </c>
      <c r="C457" s="38">
        <f t="shared" ref="C457:D457" si="443">RAND()</f>
        <v>0.3822934215</v>
      </c>
      <c r="D457" s="38">
        <f t="shared" si="443"/>
        <v>0.8796337874</v>
      </c>
      <c r="E457" s="38">
        <f t="shared" si="3"/>
        <v>2</v>
      </c>
      <c r="F457" s="39">
        <f t="shared" si="4"/>
        <v>6.51853515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37">
        <v>442.0</v>
      </c>
      <c r="C458" s="38">
        <f t="shared" ref="C458:D458" si="444">RAND()</f>
        <v>0.1090131485</v>
      </c>
      <c r="D458" s="38">
        <f t="shared" si="444"/>
        <v>0.3552836485</v>
      </c>
      <c r="E458" s="38">
        <f t="shared" si="3"/>
        <v>1</v>
      </c>
      <c r="F458" s="39">
        <f t="shared" si="4"/>
        <v>1.788170248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37">
        <v>443.0</v>
      </c>
      <c r="C459" s="38">
        <f t="shared" ref="C459:D459" si="445">RAND()</f>
        <v>0.02372461998</v>
      </c>
      <c r="D459" s="38">
        <f t="shared" si="445"/>
        <v>0.6813082845</v>
      </c>
      <c r="E459" s="38">
        <f t="shared" si="3"/>
        <v>1</v>
      </c>
      <c r="F459" s="39">
        <f t="shared" si="4"/>
        <v>2.476242024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37">
        <v>444.0</v>
      </c>
      <c r="C460" s="38">
        <f t="shared" ref="C460:D460" si="446">RAND()</f>
        <v>0.5997102871</v>
      </c>
      <c r="D460" s="38">
        <f t="shared" si="446"/>
        <v>0.2188886598</v>
      </c>
      <c r="E460" s="38">
        <f t="shared" si="3"/>
        <v>2</v>
      </c>
      <c r="F460" s="39">
        <f t="shared" si="4"/>
        <v>3.875554639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37">
        <v>445.0</v>
      </c>
      <c r="C461" s="38">
        <f t="shared" ref="C461:D461" si="447">RAND()</f>
        <v>0.3776122678</v>
      </c>
      <c r="D461" s="38">
        <f t="shared" si="447"/>
        <v>0.6045137572</v>
      </c>
      <c r="E461" s="38">
        <f t="shared" si="3"/>
        <v>2</v>
      </c>
      <c r="F461" s="39">
        <f t="shared" si="4"/>
        <v>5.418055029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37">
        <v>446.0</v>
      </c>
      <c r="C462" s="38">
        <f t="shared" ref="C462:D462" si="448">RAND()</f>
        <v>0.4257041572</v>
      </c>
      <c r="D462" s="38">
        <f t="shared" si="448"/>
        <v>0.926496579</v>
      </c>
      <c r="E462" s="38">
        <f t="shared" si="3"/>
        <v>2</v>
      </c>
      <c r="F462" s="39">
        <f t="shared" si="4"/>
        <v>6.705986316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37">
        <v>447.0</v>
      </c>
      <c r="C463" s="38">
        <f t="shared" ref="C463:D463" si="449">RAND()</f>
        <v>0.7479958676</v>
      </c>
      <c r="D463" s="38">
        <f t="shared" si="449"/>
        <v>0.8103331812</v>
      </c>
      <c r="E463" s="38">
        <f t="shared" si="3"/>
        <v>2</v>
      </c>
      <c r="F463" s="39">
        <f t="shared" si="4"/>
        <v>6.241332725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37">
        <v>448.0</v>
      </c>
      <c r="C464" s="38">
        <f t="shared" ref="C464:D464" si="450">RAND()</f>
        <v>0.2584429187</v>
      </c>
      <c r="D464" s="38">
        <f t="shared" si="450"/>
        <v>0.3810273484</v>
      </c>
      <c r="E464" s="38">
        <f t="shared" si="3"/>
        <v>2</v>
      </c>
      <c r="F464" s="39">
        <f t="shared" si="4"/>
        <v>4.524109393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37">
        <v>449.0</v>
      </c>
      <c r="C465" s="38">
        <f t="shared" ref="C465:D465" si="451">RAND()</f>
        <v>0.2614029841</v>
      </c>
      <c r="D465" s="38">
        <f t="shared" si="451"/>
        <v>0.1448352493</v>
      </c>
      <c r="E465" s="38">
        <f t="shared" si="3"/>
        <v>2</v>
      </c>
      <c r="F465" s="39">
        <f t="shared" si="4"/>
        <v>3.579340997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37">
        <v>450.0</v>
      </c>
      <c r="C466" s="38">
        <f t="shared" ref="C466:D466" si="452">RAND()</f>
        <v>0.757327746</v>
      </c>
      <c r="D466" s="38">
        <f t="shared" si="452"/>
        <v>0.5214513305</v>
      </c>
      <c r="E466" s="38">
        <f t="shared" si="3"/>
        <v>2</v>
      </c>
      <c r="F466" s="39">
        <f t="shared" si="4"/>
        <v>5.085805322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37">
        <v>451.0</v>
      </c>
      <c r="C467" s="38">
        <f t="shared" ref="C467:D467" si="453">RAND()</f>
        <v>0.8624613774</v>
      </c>
      <c r="D467" s="38">
        <f t="shared" si="453"/>
        <v>0.1313429944</v>
      </c>
      <c r="E467" s="38">
        <f t="shared" si="3"/>
        <v>3</v>
      </c>
      <c r="F467" s="39">
        <f t="shared" si="4"/>
        <v>7.20394688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37">
        <v>452.0</v>
      </c>
      <c r="C468" s="38">
        <f t="shared" ref="C468:D468" si="454">RAND()</f>
        <v>0.1938043675</v>
      </c>
      <c r="D468" s="38">
        <f t="shared" si="454"/>
        <v>0.9120285893</v>
      </c>
      <c r="E468" s="38">
        <f t="shared" si="3"/>
        <v>1</v>
      </c>
      <c r="F468" s="39">
        <f t="shared" si="4"/>
        <v>2.865005638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37">
        <v>453.0</v>
      </c>
      <c r="C469" s="38">
        <f t="shared" ref="C469:D469" si="455">RAND()</f>
        <v>0.9454395697</v>
      </c>
      <c r="D469" s="38">
        <f t="shared" si="455"/>
        <v>0.5958436051</v>
      </c>
      <c r="E469" s="38">
        <f t="shared" si="3"/>
        <v>3</v>
      </c>
      <c r="F469" s="39">
        <f t="shared" si="4"/>
        <v>8.092801124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37">
        <v>454.0</v>
      </c>
      <c r="C470" s="38">
        <f t="shared" ref="C470:D470" si="456">RAND()</f>
        <v>0.4196807717</v>
      </c>
      <c r="D470" s="38">
        <f t="shared" si="456"/>
        <v>0.2468469586</v>
      </c>
      <c r="E470" s="38">
        <f t="shared" si="3"/>
        <v>2</v>
      </c>
      <c r="F470" s="39">
        <f t="shared" si="4"/>
        <v>3.987387834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37">
        <v>455.0</v>
      </c>
      <c r="C471" s="38">
        <f t="shared" ref="C471:D471" si="457">RAND()</f>
        <v>0.6925100236</v>
      </c>
      <c r="D471" s="38">
        <f t="shared" si="457"/>
        <v>0.9075422438</v>
      </c>
      <c r="E471" s="38">
        <f t="shared" si="3"/>
        <v>2</v>
      </c>
      <c r="F471" s="39">
        <f t="shared" si="4"/>
        <v>6.630168975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37">
        <v>456.0</v>
      </c>
      <c r="C472" s="38">
        <f t="shared" ref="C472:D472" si="458">RAND()</f>
        <v>0.3440562973</v>
      </c>
      <c r="D472" s="38">
        <f t="shared" si="458"/>
        <v>0.3063127865</v>
      </c>
      <c r="E472" s="38">
        <f t="shared" si="3"/>
        <v>2</v>
      </c>
      <c r="F472" s="39">
        <f t="shared" si="4"/>
        <v>4.225251146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37">
        <v>457.0</v>
      </c>
      <c r="C473" s="38">
        <f t="shared" ref="C473:D473" si="459">RAND()</f>
        <v>0.7049735891</v>
      </c>
      <c r="D473" s="38">
        <f t="shared" si="459"/>
        <v>0.5168221781</v>
      </c>
      <c r="E473" s="38">
        <f t="shared" si="3"/>
        <v>2</v>
      </c>
      <c r="F473" s="39">
        <f t="shared" si="4"/>
        <v>5.067288713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37">
        <v>458.0</v>
      </c>
      <c r="C474" s="38">
        <f t="shared" ref="C474:D474" si="460">RAND()</f>
        <v>0.7460622803</v>
      </c>
      <c r="D474" s="38">
        <f t="shared" si="460"/>
        <v>0.09558067151</v>
      </c>
      <c r="E474" s="38">
        <f t="shared" si="3"/>
        <v>2</v>
      </c>
      <c r="F474" s="39">
        <f t="shared" si="4"/>
        <v>3.382322686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37">
        <v>459.0</v>
      </c>
      <c r="C475" s="38">
        <f t="shared" ref="C475:D475" si="461">RAND()</f>
        <v>0.9159098598</v>
      </c>
      <c r="D475" s="38">
        <f t="shared" si="461"/>
        <v>0.7044452007</v>
      </c>
      <c r="E475" s="38">
        <f t="shared" si="3"/>
        <v>3</v>
      </c>
      <c r="F475" s="39">
        <f t="shared" si="4"/>
        <v>8.369051443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37">
        <v>460.0</v>
      </c>
      <c r="C476" s="38">
        <f t="shared" ref="C476:D476" si="462">RAND()</f>
        <v>0.1815567317</v>
      </c>
      <c r="D476" s="38">
        <f t="shared" si="462"/>
        <v>0.0321499992</v>
      </c>
      <c r="E476" s="38">
        <f t="shared" si="3"/>
        <v>1</v>
      </c>
      <c r="F476" s="39">
        <f t="shared" si="4"/>
        <v>0.5379126256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37">
        <v>461.0</v>
      </c>
      <c r="C477" s="38">
        <f t="shared" ref="C477:D477" si="463">RAND()</f>
        <v>0.7345750582</v>
      </c>
      <c r="D477" s="38">
        <f t="shared" si="463"/>
        <v>0.2040601266</v>
      </c>
      <c r="E477" s="38">
        <f t="shared" si="3"/>
        <v>2</v>
      </c>
      <c r="F477" s="39">
        <f t="shared" si="4"/>
        <v>3.816240506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37">
        <v>462.0</v>
      </c>
      <c r="C478" s="38">
        <f t="shared" ref="C478:D478" si="464">RAND()</f>
        <v>0.09040025923</v>
      </c>
      <c r="D478" s="38">
        <f t="shared" si="464"/>
        <v>0.09292010571</v>
      </c>
      <c r="E478" s="38">
        <f t="shared" si="3"/>
        <v>1</v>
      </c>
      <c r="F478" s="39">
        <f t="shared" si="4"/>
        <v>0.9144839809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37">
        <v>463.0</v>
      </c>
      <c r="C479" s="38">
        <f t="shared" ref="C479:D479" si="465">RAND()</f>
        <v>0.0828333133</v>
      </c>
      <c r="D479" s="38">
        <f t="shared" si="465"/>
        <v>0.1259596875</v>
      </c>
      <c r="E479" s="38">
        <f t="shared" si="3"/>
        <v>1</v>
      </c>
      <c r="F479" s="39">
        <f t="shared" si="4"/>
        <v>1.064723996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37">
        <v>464.0</v>
      </c>
      <c r="C480" s="38">
        <f t="shared" ref="C480:D480" si="466">RAND()</f>
        <v>0.2670040216</v>
      </c>
      <c r="D480" s="38">
        <f t="shared" si="466"/>
        <v>0.8824222548</v>
      </c>
      <c r="E480" s="38">
        <f t="shared" si="3"/>
        <v>2</v>
      </c>
      <c r="F480" s="39">
        <f t="shared" si="4"/>
        <v>6.529689019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37">
        <v>465.0</v>
      </c>
      <c r="C481" s="38">
        <f t="shared" ref="C481:D481" si="467">RAND()</f>
        <v>0.3960822371</v>
      </c>
      <c r="D481" s="38">
        <f t="shared" si="467"/>
        <v>0.660140442</v>
      </c>
      <c r="E481" s="38">
        <f t="shared" si="3"/>
        <v>2</v>
      </c>
      <c r="F481" s="39">
        <f t="shared" si="4"/>
        <v>5.640561768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37">
        <v>466.0</v>
      </c>
      <c r="C482" s="38">
        <f t="shared" ref="C482:D482" si="468">RAND()</f>
        <v>0.3011508668</v>
      </c>
      <c r="D482" s="38">
        <f t="shared" si="468"/>
        <v>0.1368976235</v>
      </c>
      <c r="E482" s="38">
        <f t="shared" si="3"/>
        <v>2</v>
      </c>
      <c r="F482" s="39">
        <f t="shared" si="4"/>
        <v>3.547590494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37">
        <v>467.0</v>
      </c>
      <c r="C483" s="38">
        <f t="shared" ref="C483:D483" si="469">RAND()</f>
        <v>0.7452428109</v>
      </c>
      <c r="D483" s="38">
        <f t="shared" si="469"/>
        <v>0.6533007008</v>
      </c>
      <c r="E483" s="38">
        <f t="shared" si="3"/>
        <v>2</v>
      </c>
      <c r="F483" s="39">
        <f t="shared" si="4"/>
        <v>5.613202803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37">
        <v>468.0</v>
      </c>
      <c r="C484" s="38">
        <f t="shared" ref="C484:D484" si="470">RAND()</f>
        <v>0.7499327442</v>
      </c>
      <c r="D484" s="38">
        <f t="shared" si="470"/>
        <v>0.367157986</v>
      </c>
      <c r="E484" s="38">
        <f t="shared" si="3"/>
        <v>2</v>
      </c>
      <c r="F484" s="39">
        <f t="shared" si="4"/>
        <v>4.468631944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37">
        <v>469.0</v>
      </c>
      <c r="C485" s="38">
        <f t="shared" ref="C485:D485" si="471">RAND()</f>
        <v>0.2277829061</v>
      </c>
      <c r="D485" s="38">
        <f t="shared" si="471"/>
        <v>0.8853116021</v>
      </c>
      <c r="E485" s="38">
        <f t="shared" si="3"/>
        <v>2</v>
      </c>
      <c r="F485" s="39">
        <f t="shared" si="4"/>
        <v>6.541246408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37">
        <v>470.0</v>
      </c>
      <c r="C486" s="38">
        <f t="shared" ref="C486:D486" si="472">RAND()</f>
        <v>0.8769387347</v>
      </c>
      <c r="D486" s="38">
        <f t="shared" si="472"/>
        <v>0.1911611921</v>
      </c>
      <c r="E486" s="38">
        <f t="shared" si="3"/>
        <v>3</v>
      </c>
      <c r="F486" s="39">
        <f t="shared" si="4"/>
        <v>7.301936014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37">
        <v>471.0</v>
      </c>
      <c r="C487" s="38">
        <f t="shared" ref="C487:D487" si="473">RAND()</f>
        <v>0.4254041393</v>
      </c>
      <c r="D487" s="38">
        <f t="shared" si="473"/>
        <v>0.7793916349</v>
      </c>
      <c r="E487" s="38">
        <f t="shared" si="3"/>
        <v>2</v>
      </c>
      <c r="F487" s="39">
        <f t="shared" si="4"/>
        <v>6.117566539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37">
        <v>472.0</v>
      </c>
      <c r="C488" s="38">
        <f t="shared" ref="C488:D488" si="474">RAND()</f>
        <v>0.1441054718</v>
      </c>
      <c r="D488" s="38">
        <f t="shared" si="474"/>
        <v>0.57999749</v>
      </c>
      <c r="E488" s="38">
        <f t="shared" si="3"/>
        <v>1</v>
      </c>
      <c r="F488" s="39">
        <f t="shared" si="4"/>
        <v>2.284726988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37">
        <v>473.0</v>
      </c>
      <c r="C489" s="38">
        <f t="shared" ref="C489:D489" si="475">RAND()</f>
        <v>0.5505510686</v>
      </c>
      <c r="D489" s="38">
        <f t="shared" si="475"/>
        <v>0.1958071446</v>
      </c>
      <c r="E489" s="38">
        <f t="shared" si="3"/>
        <v>2</v>
      </c>
      <c r="F489" s="39">
        <f t="shared" si="4"/>
        <v>3.783228578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37">
        <v>474.0</v>
      </c>
      <c r="C490" s="38">
        <f t="shared" ref="C490:D490" si="476">RAND()</f>
        <v>0.008069880138</v>
      </c>
      <c r="D490" s="38">
        <f t="shared" si="476"/>
        <v>0.2941785479</v>
      </c>
      <c r="E490" s="38">
        <f t="shared" si="3"/>
        <v>1</v>
      </c>
      <c r="F490" s="39">
        <f t="shared" si="4"/>
        <v>1.627146868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37">
        <v>475.0</v>
      </c>
      <c r="C491" s="38">
        <f t="shared" ref="C491:D491" si="477">RAND()</f>
        <v>0.4355206137</v>
      </c>
      <c r="D491" s="38">
        <f t="shared" si="477"/>
        <v>0.7261367901</v>
      </c>
      <c r="E491" s="38">
        <f t="shared" si="3"/>
        <v>2</v>
      </c>
      <c r="F491" s="39">
        <f t="shared" si="4"/>
        <v>5.90454716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37">
        <v>476.0</v>
      </c>
      <c r="C492" s="38">
        <f t="shared" ref="C492:D492" si="478">RAND()</f>
        <v>0.3402327359</v>
      </c>
      <c r="D492" s="38">
        <f t="shared" si="478"/>
        <v>0.4170383392</v>
      </c>
      <c r="E492" s="38">
        <f t="shared" si="3"/>
        <v>2</v>
      </c>
      <c r="F492" s="39">
        <f t="shared" si="4"/>
        <v>4.668153357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37">
        <v>477.0</v>
      </c>
      <c r="C493" s="38">
        <f t="shared" ref="C493:D493" si="479">RAND()</f>
        <v>0.5545141057</v>
      </c>
      <c r="D493" s="38">
        <f t="shared" si="479"/>
        <v>0.6343293469</v>
      </c>
      <c r="E493" s="38">
        <f t="shared" si="3"/>
        <v>2</v>
      </c>
      <c r="F493" s="39">
        <f t="shared" si="4"/>
        <v>5.537317388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37">
        <v>478.0</v>
      </c>
      <c r="C494" s="38">
        <f t="shared" ref="C494:D494" si="480">RAND()</f>
        <v>0.2324637022</v>
      </c>
      <c r="D494" s="38">
        <f t="shared" si="480"/>
        <v>0.1856073556</v>
      </c>
      <c r="E494" s="38">
        <f t="shared" si="3"/>
        <v>2</v>
      </c>
      <c r="F494" s="39">
        <f t="shared" si="4"/>
        <v>3.742429423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37">
        <v>479.0</v>
      </c>
      <c r="C495" s="38">
        <f t="shared" ref="C495:D495" si="481">RAND()</f>
        <v>0.1239582684</v>
      </c>
      <c r="D495" s="38">
        <f t="shared" si="481"/>
        <v>0.9079259328</v>
      </c>
      <c r="E495" s="38">
        <f t="shared" si="3"/>
        <v>1</v>
      </c>
      <c r="F495" s="39">
        <f t="shared" si="4"/>
        <v>2.858554424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37">
        <v>480.0</v>
      </c>
      <c r="C496" s="38">
        <f t="shared" ref="C496:D496" si="482">RAND()</f>
        <v>0.4834937487</v>
      </c>
      <c r="D496" s="38">
        <f t="shared" si="482"/>
        <v>0.5040482542</v>
      </c>
      <c r="E496" s="38">
        <f t="shared" si="3"/>
        <v>2</v>
      </c>
      <c r="F496" s="39">
        <f t="shared" si="4"/>
        <v>5.016193017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37">
        <v>481.0</v>
      </c>
      <c r="C497" s="38">
        <f t="shared" ref="C497:D497" si="483">RAND()</f>
        <v>0.07892802053</v>
      </c>
      <c r="D497" s="38">
        <f t="shared" si="483"/>
        <v>0.1795144062</v>
      </c>
      <c r="E497" s="38">
        <f t="shared" si="3"/>
        <v>1</v>
      </c>
      <c r="F497" s="39">
        <f t="shared" si="4"/>
        <v>1.271074213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37">
        <v>482.0</v>
      </c>
      <c r="C498" s="38">
        <f t="shared" ref="C498:D498" si="484">RAND()</f>
        <v>0.4902141286</v>
      </c>
      <c r="D498" s="38">
        <f t="shared" si="484"/>
        <v>0.2188065076</v>
      </c>
      <c r="E498" s="38">
        <f t="shared" si="3"/>
        <v>2</v>
      </c>
      <c r="F498" s="39">
        <f t="shared" si="4"/>
        <v>3.87522603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37">
        <v>483.0</v>
      </c>
      <c r="C499" s="38">
        <f t="shared" ref="C499:D499" si="485">RAND()</f>
        <v>0.4682584617</v>
      </c>
      <c r="D499" s="38">
        <f t="shared" si="485"/>
        <v>0.9619580727</v>
      </c>
      <c r="E499" s="38">
        <f t="shared" si="3"/>
        <v>2</v>
      </c>
      <c r="F499" s="39">
        <f t="shared" si="4"/>
        <v>6.847832291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37">
        <v>484.0</v>
      </c>
      <c r="C500" s="38">
        <f t="shared" ref="C500:D500" si="486">RAND()</f>
        <v>0.03961838265</v>
      </c>
      <c r="D500" s="38">
        <f t="shared" si="486"/>
        <v>0.6968216216</v>
      </c>
      <c r="E500" s="38">
        <f t="shared" si="3"/>
        <v>1</v>
      </c>
      <c r="F500" s="39">
        <f t="shared" si="4"/>
        <v>2.504275263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37">
        <v>485.0</v>
      </c>
      <c r="C501" s="38">
        <f t="shared" ref="C501:D501" si="487">RAND()</f>
        <v>0.908288675</v>
      </c>
      <c r="D501" s="38">
        <f t="shared" si="487"/>
        <v>0.3840487358</v>
      </c>
      <c r="E501" s="38">
        <f t="shared" si="3"/>
        <v>3</v>
      </c>
      <c r="F501" s="39">
        <f t="shared" si="4"/>
        <v>7.64552312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37">
        <v>486.0</v>
      </c>
      <c r="C502" s="38">
        <f t="shared" ref="C502:D502" si="488">RAND()</f>
        <v>0.9479043639</v>
      </c>
      <c r="D502" s="38">
        <f t="shared" si="488"/>
        <v>0.6278788489</v>
      </c>
      <c r="E502" s="38">
        <f t="shared" si="3"/>
        <v>3</v>
      </c>
      <c r="F502" s="39">
        <f t="shared" si="4"/>
        <v>8.16994799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37">
        <v>487.0</v>
      </c>
      <c r="C503" s="38">
        <f t="shared" ref="C503:D503" si="489">RAND()</f>
        <v>0.06111100083</v>
      </c>
      <c r="D503" s="38">
        <f t="shared" si="489"/>
        <v>0.6044481793</v>
      </c>
      <c r="E503" s="38">
        <f t="shared" si="3"/>
        <v>1</v>
      </c>
      <c r="F503" s="39">
        <f t="shared" si="4"/>
        <v>2.332387964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37">
        <v>488.0</v>
      </c>
      <c r="C504" s="38">
        <f t="shared" ref="C504:D504" si="490">RAND()</f>
        <v>0.1008306225</v>
      </c>
      <c r="D504" s="38">
        <f t="shared" si="490"/>
        <v>0.5594959961</v>
      </c>
      <c r="E504" s="38">
        <f t="shared" si="3"/>
        <v>1</v>
      </c>
      <c r="F504" s="39">
        <f t="shared" si="4"/>
        <v>2.243983949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37">
        <v>489.0</v>
      </c>
      <c r="C505" s="38">
        <f t="shared" ref="C505:D505" si="491">RAND()</f>
        <v>0.2993097021</v>
      </c>
      <c r="D505" s="38">
        <f t="shared" si="491"/>
        <v>0.2752066117</v>
      </c>
      <c r="E505" s="38">
        <f t="shared" si="3"/>
        <v>2</v>
      </c>
      <c r="F505" s="39">
        <f t="shared" si="4"/>
        <v>4.100826447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37">
        <v>490.0</v>
      </c>
      <c r="C506" s="38">
        <f t="shared" ref="C506:D506" si="492">RAND()</f>
        <v>0.08196310185</v>
      </c>
      <c r="D506" s="38">
        <f t="shared" si="492"/>
        <v>0.1482989879</v>
      </c>
      <c r="E506" s="38">
        <f t="shared" si="3"/>
        <v>1</v>
      </c>
      <c r="F506" s="39">
        <f t="shared" si="4"/>
        <v>1.155288228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37">
        <v>491.0</v>
      </c>
      <c r="C507" s="38">
        <f t="shared" ref="C507:D507" si="493">RAND()</f>
        <v>0.4426874462</v>
      </c>
      <c r="D507" s="38">
        <f t="shared" si="493"/>
        <v>0.7915070343</v>
      </c>
      <c r="E507" s="38">
        <f t="shared" si="3"/>
        <v>2</v>
      </c>
      <c r="F507" s="39">
        <f t="shared" si="4"/>
        <v>6.166028137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37">
        <v>492.0</v>
      </c>
      <c r="C508" s="38">
        <f t="shared" ref="C508:D508" si="494">RAND()</f>
        <v>0.7417428148</v>
      </c>
      <c r="D508" s="38">
        <f t="shared" si="494"/>
        <v>0.7969326899</v>
      </c>
      <c r="E508" s="38">
        <f t="shared" si="3"/>
        <v>2</v>
      </c>
      <c r="F508" s="39">
        <f t="shared" si="4"/>
        <v>6.18773076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37">
        <v>493.0</v>
      </c>
      <c r="C509" s="38">
        <f t="shared" ref="C509:D509" si="495">RAND()</f>
        <v>0.6262483454</v>
      </c>
      <c r="D509" s="38">
        <f t="shared" si="495"/>
        <v>0.8369319276</v>
      </c>
      <c r="E509" s="38">
        <f t="shared" si="3"/>
        <v>2</v>
      </c>
      <c r="F509" s="39">
        <f t="shared" si="4"/>
        <v>6.34772771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37">
        <v>494.0</v>
      </c>
      <c r="C510" s="38">
        <f t="shared" ref="C510:D510" si="496">RAND()</f>
        <v>0.1597652477</v>
      </c>
      <c r="D510" s="38">
        <f t="shared" si="496"/>
        <v>0.4520945666</v>
      </c>
      <c r="E510" s="38">
        <f t="shared" si="3"/>
        <v>1</v>
      </c>
      <c r="F510" s="39">
        <f t="shared" si="4"/>
        <v>2.017139336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37">
        <v>495.0</v>
      </c>
      <c r="C511" s="38">
        <f t="shared" ref="C511:D511" si="497">RAND()</f>
        <v>0.4212110348</v>
      </c>
      <c r="D511" s="38">
        <f t="shared" si="497"/>
        <v>0.6644611713</v>
      </c>
      <c r="E511" s="38">
        <f t="shared" si="3"/>
        <v>2</v>
      </c>
      <c r="F511" s="39">
        <f t="shared" si="4"/>
        <v>5.657844685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37">
        <v>496.0</v>
      </c>
      <c r="C512" s="38">
        <f t="shared" ref="C512:D512" si="498">RAND()</f>
        <v>0.02532848629</v>
      </c>
      <c r="D512" s="38">
        <f t="shared" si="498"/>
        <v>0.2198057045</v>
      </c>
      <c r="E512" s="38">
        <f t="shared" si="3"/>
        <v>1</v>
      </c>
      <c r="F512" s="39">
        <f t="shared" si="4"/>
        <v>1.406503232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37">
        <v>497.0</v>
      </c>
      <c r="C513" s="38">
        <f t="shared" ref="C513:D513" si="499">RAND()</f>
        <v>0.4861628319</v>
      </c>
      <c r="D513" s="38">
        <f t="shared" si="499"/>
        <v>0.159187573</v>
      </c>
      <c r="E513" s="38">
        <f t="shared" si="3"/>
        <v>2</v>
      </c>
      <c r="F513" s="39">
        <f t="shared" si="4"/>
        <v>3.636750292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37">
        <v>498.0</v>
      </c>
      <c r="C514" s="38">
        <f t="shared" ref="C514:D514" si="500">RAND()</f>
        <v>0.4378431172</v>
      </c>
      <c r="D514" s="38">
        <f t="shared" si="500"/>
        <v>0.8517127278</v>
      </c>
      <c r="E514" s="38">
        <f t="shared" si="3"/>
        <v>2</v>
      </c>
      <c r="F514" s="39">
        <f t="shared" si="4"/>
        <v>6.406850911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37">
        <v>499.0</v>
      </c>
      <c r="C515" s="38">
        <f t="shared" ref="C515:D515" si="501">RAND()</f>
        <v>0.4933655771</v>
      </c>
      <c r="D515" s="38">
        <f t="shared" si="501"/>
        <v>0.5416062463</v>
      </c>
      <c r="E515" s="38">
        <f t="shared" si="3"/>
        <v>2</v>
      </c>
      <c r="F515" s="39">
        <f t="shared" si="4"/>
        <v>5.166424985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37">
        <v>500.0</v>
      </c>
      <c r="C516" s="38">
        <f t="shared" ref="C516:D516" si="502">RAND()</f>
        <v>0.08039122007</v>
      </c>
      <c r="D516" s="38">
        <f t="shared" si="502"/>
        <v>0.4548316591</v>
      </c>
      <c r="E516" s="38">
        <f t="shared" si="3"/>
        <v>1</v>
      </c>
      <c r="F516" s="39">
        <f t="shared" si="4"/>
        <v>2.023236252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37">
        <v>501.0</v>
      </c>
      <c r="C517" s="38">
        <f t="shared" ref="C517:D517" si="503">RAND()</f>
        <v>0.3410358563</v>
      </c>
      <c r="D517" s="38">
        <f t="shared" si="503"/>
        <v>0.3881483293</v>
      </c>
      <c r="E517" s="38">
        <f t="shared" si="3"/>
        <v>2</v>
      </c>
      <c r="F517" s="39">
        <f t="shared" si="4"/>
        <v>4.552593317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37">
        <v>502.0</v>
      </c>
      <c r="C518" s="38">
        <f t="shared" ref="C518:D518" si="504">RAND()</f>
        <v>0.1084888252</v>
      </c>
      <c r="D518" s="38">
        <f t="shared" si="504"/>
        <v>0.2511181045</v>
      </c>
      <c r="E518" s="38">
        <f t="shared" si="3"/>
        <v>1</v>
      </c>
      <c r="F518" s="39">
        <f t="shared" si="4"/>
        <v>1.503350572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37">
        <v>503.0</v>
      </c>
      <c r="C519" s="38">
        <f t="shared" ref="C519:D519" si="505">RAND()</f>
        <v>0.7271229916</v>
      </c>
      <c r="D519" s="38">
        <f t="shared" si="505"/>
        <v>0.7818637596</v>
      </c>
      <c r="E519" s="38">
        <f t="shared" si="3"/>
        <v>2</v>
      </c>
      <c r="F519" s="39">
        <f t="shared" si="4"/>
        <v>6.127455038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37">
        <v>504.0</v>
      </c>
      <c r="C520" s="38">
        <f t="shared" ref="C520:D520" si="506">RAND()</f>
        <v>0.5244859242</v>
      </c>
      <c r="D520" s="38">
        <f t="shared" si="506"/>
        <v>0.2776125248</v>
      </c>
      <c r="E520" s="38">
        <f t="shared" si="3"/>
        <v>2</v>
      </c>
      <c r="F520" s="39">
        <f t="shared" si="4"/>
        <v>4.110450099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37">
        <v>505.0</v>
      </c>
      <c r="C521" s="38">
        <f t="shared" ref="C521:D521" si="507">RAND()</f>
        <v>0.7903005355</v>
      </c>
      <c r="D521" s="38">
        <f t="shared" si="507"/>
        <v>0.9399136271</v>
      </c>
      <c r="E521" s="38">
        <f t="shared" si="3"/>
        <v>3</v>
      </c>
      <c r="F521" s="39">
        <f t="shared" si="4"/>
        <v>9.264624343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37">
        <v>506.0</v>
      </c>
      <c r="C522" s="38">
        <f t="shared" ref="C522:D522" si="508">RAND()</f>
        <v>0.2691922982</v>
      </c>
      <c r="D522" s="38">
        <f t="shared" si="508"/>
        <v>0.3783325392</v>
      </c>
      <c r="E522" s="38">
        <f t="shared" si="3"/>
        <v>2</v>
      </c>
      <c r="F522" s="39">
        <f t="shared" si="4"/>
        <v>4.513330157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37">
        <v>507.0</v>
      </c>
      <c r="C523" s="38">
        <f t="shared" ref="C523:D523" si="509">RAND()</f>
        <v>0.501795355</v>
      </c>
      <c r="D523" s="38">
        <f t="shared" si="509"/>
        <v>0.690537943</v>
      </c>
      <c r="E523" s="38">
        <f t="shared" si="3"/>
        <v>2</v>
      </c>
      <c r="F523" s="39">
        <f t="shared" si="4"/>
        <v>5.762151772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37">
        <v>508.0</v>
      </c>
      <c r="C524" s="38">
        <f t="shared" ref="C524:D524" si="510">RAND()</f>
        <v>0.3900376945</v>
      </c>
      <c r="D524" s="38">
        <f t="shared" si="510"/>
        <v>0.1418525915</v>
      </c>
      <c r="E524" s="38">
        <f t="shared" si="3"/>
        <v>2</v>
      </c>
      <c r="F524" s="39">
        <f t="shared" si="4"/>
        <v>3.567410366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37">
        <v>509.0</v>
      </c>
      <c r="C525" s="38">
        <f t="shared" ref="C525:D525" si="511">RAND()</f>
        <v>0.8651571375</v>
      </c>
      <c r="D525" s="38">
        <f t="shared" si="511"/>
        <v>0.05076944232</v>
      </c>
      <c r="E525" s="38">
        <f t="shared" si="3"/>
        <v>3</v>
      </c>
      <c r="F525" s="39">
        <f t="shared" si="4"/>
        <v>7.077146083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37">
        <v>510.0</v>
      </c>
      <c r="C526" s="38">
        <f t="shared" ref="C526:D526" si="512">RAND()</f>
        <v>0.9637738996</v>
      </c>
      <c r="D526" s="38">
        <f t="shared" si="512"/>
        <v>0.9205406574</v>
      </c>
      <c r="E526" s="38">
        <f t="shared" si="3"/>
        <v>3</v>
      </c>
      <c r="F526" s="39">
        <f t="shared" si="4"/>
        <v>9.154343992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37">
        <v>511.0</v>
      </c>
      <c r="C527" s="38">
        <f t="shared" ref="C527:D527" si="513">RAND()</f>
        <v>0.3135938732</v>
      </c>
      <c r="D527" s="38">
        <f t="shared" si="513"/>
        <v>0.7633453682</v>
      </c>
      <c r="E527" s="38">
        <f t="shared" si="3"/>
        <v>2</v>
      </c>
      <c r="F527" s="39">
        <f t="shared" si="4"/>
        <v>6.053381473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37">
        <v>512.0</v>
      </c>
      <c r="C528" s="38">
        <f t="shared" ref="C528:D528" si="514">RAND()</f>
        <v>0.6264427606</v>
      </c>
      <c r="D528" s="38">
        <f t="shared" si="514"/>
        <v>0.2062491399</v>
      </c>
      <c r="E528" s="38">
        <f t="shared" si="3"/>
        <v>2</v>
      </c>
      <c r="F528" s="39">
        <f t="shared" si="4"/>
        <v>3.82499656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37">
        <v>513.0</v>
      </c>
      <c r="C529" s="38">
        <f t="shared" ref="C529:D529" si="515">RAND()</f>
        <v>0.3151695237</v>
      </c>
      <c r="D529" s="38">
        <f t="shared" si="515"/>
        <v>0.6286289916</v>
      </c>
      <c r="E529" s="38">
        <f t="shared" si="3"/>
        <v>2</v>
      </c>
      <c r="F529" s="39">
        <f t="shared" si="4"/>
        <v>5.514515967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37">
        <v>514.0</v>
      </c>
      <c r="C530" s="38">
        <f t="shared" ref="C530:D530" si="516">RAND()</f>
        <v>0.6497338624</v>
      </c>
      <c r="D530" s="38">
        <f t="shared" si="516"/>
        <v>0.3010498929</v>
      </c>
      <c r="E530" s="38">
        <f t="shared" si="3"/>
        <v>2</v>
      </c>
      <c r="F530" s="39">
        <f t="shared" si="4"/>
        <v>4.204199571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37">
        <v>515.0</v>
      </c>
      <c r="C531" s="38">
        <f t="shared" ref="C531:D531" si="517">RAND()</f>
        <v>0.4497037399</v>
      </c>
      <c r="D531" s="38">
        <f t="shared" si="517"/>
        <v>0.4721176127</v>
      </c>
      <c r="E531" s="38">
        <f t="shared" si="3"/>
        <v>2</v>
      </c>
      <c r="F531" s="39">
        <f t="shared" si="4"/>
        <v>4.888470451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37">
        <v>516.0</v>
      </c>
      <c r="C532" s="38">
        <f t="shared" ref="C532:D532" si="518">RAND()</f>
        <v>0.1972250804</v>
      </c>
      <c r="D532" s="38">
        <f t="shared" si="518"/>
        <v>0.9191463422</v>
      </c>
      <c r="E532" s="38">
        <f t="shared" si="3"/>
        <v>1</v>
      </c>
      <c r="F532" s="39">
        <f t="shared" si="4"/>
        <v>2.876163604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37">
        <v>517.0</v>
      </c>
      <c r="C533" s="38">
        <f t="shared" ref="C533:D533" si="519">RAND()</f>
        <v>0.7179827947</v>
      </c>
      <c r="D533" s="38">
        <f t="shared" si="519"/>
        <v>0.5431339873</v>
      </c>
      <c r="E533" s="38">
        <f t="shared" si="3"/>
        <v>2</v>
      </c>
      <c r="F533" s="39">
        <f t="shared" si="4"/>
        <v>5.172535949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37">
        <v>518.0</v>
      </c>
      <c r="C534" s="38">
        <f t="shared" ref="C534:D534" si="520">RAND()</f>
        <v>0.2832557714</v>
      </c>
      <c r="D534" s="38">
        <f t="shared" si="520"/>
        <v>0.4868069876</v>
      </c>
      <c r="E534" s="38">
        <f t="shared" si="3"/>
        <v>2</v>
      </c>
      <c r="F534" s="39">
        <f t="shared" si="4"/>
        <v>4.94722795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37">
        <v>519.0</v>
      </c>
      <c r="C535" s="38">
        <f t="shared" ref="C535:D535" si="521">RAND()</f>
        <v>0.7098607208</v>
      </c>
      <c r="D535" s="38">
        <f t="shared" si="521"/>
        <v>0.4840525602</v>
      </c>
      <c r="E535" s="38">
        <f t="shared" si="3"/>
        <v>2</v>
      </c>
      <c r="F535" s="39">
        <f t="shared" si="4"/>
        <v>4.936210241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37">
        <v>520.0</v>
      </c>
      <c r="C536" s="38">
        <f t="shared" ref="C536:D536" si="522">RAND()</f>
        <v>0.7688609975</v>
      </c>
      <c r="D536" s="38">
        <f t="shared" si="522"/>
        <v>0.01108040411</v>
      </c>
      <c r="E536" s="38">
        <f t="shared" si="3"/>
        <v>2</v>
      </c>
      <c r="F536" s="39">
        <f t="shared" si="4"/>
        <v>3.044321616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37">
        <v>521.0</v>
      </c>
      <c r="C537" s="38">
        <f t="shared" ref="C537:D537" si="523">RAND()</f>
        <v>0.3846046963</v>
      </c>
      <c r="D537" s="38">
        <f t="shared" si="523"/>
        <v>0.9459998525</v>
      </c>
      <c r="E537" s="38">
        <f t="shared" si="3"/>
        <v>2</v>
      </c>
      <c r="F537" s="39">
        <f t="shared" si="4"/>
        <v>6.78399941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37">
        <v>522.0</v>
      </c>
      <c r="C538" s="38">
        <f t="shared" ref="C538:D538" si="524">RAND()</f>
        <v>0.5814646299</v>
      </c>
      <c r="D538" s="38">
        <f t="shared" si="524"/>
        <v>0.3958377827</v>
      </c>
      <c r="E538" s="38">
        <f t="shared" si="3"/>
        <v>2</v>
      </c>
      <c r="F538" s="39">
        <f t="shared" si="4"/>
        <v>4.583351131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37">
        <v>523.0</v>
      </c>
      <c r="C539" s="38">
        <f t="shared" ref="C539:D539" si="525">RAND()</f>
        <v>0.5116411866</v>
      </c>
      <c r="D539" s="38">
        <f t="shared" si="525"/>
        <v>0.676117619</v>
      </c>
      <c r="E539" s="38">
        <f t="shared" si="3"/>
        <v>2</v>
      </c>
      <c r="F539" s="39">
        <f t="shared" si="4"/>
        <v>5.704470476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37">
        <v>524.0</v>
      </c>
      <c r="C540" s="38">
        <f t="shared" ref="C540:D540" si="526">RAND()</f>
        <v>0.9966736735</v>
      </c>
      <c r="D540" s="38">
        <f t="shared" si="526"/>
        <v>0.5666333377</v>
      </c>
      <c r="E540" s="38">
        <f t="shared" si="3"/>
        <v>3</v>
      </c>
      <c r="F540" s="39">
        <f t="shared" si="4"/>
        <v>8.02508229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37">
        <v>525.0</v>
      </c>
      <c r="C541" s="38">
        <f t="shared" ref="C541:D541" si="527">RAND()</f>
        <v>0.4555447983</v>
      </c>
      <c r="D541" s="38">
        <f t="shared" si="527"/>
        <v>0.9485396454</v>
      </c>
      <c r="E541" s="38">
        <f t="shared" si="3"/>
        <v>2</v>
      </c>
      <c r="F541" s="39">
        <f t="shared" si="4"/>
        <v>6.794158582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37">
        <v>526.0</v>
      </c>
      <c r="C542" s="38">
        <f t="shared" ref="C542:D542" si="528">RAND()</f>
        <v>0.9209544753</v>
      </c>
      <c r="D542" s="38">
        <f t="shared" si="528"/>
        <v>0.1858906175</v>
      </c>
      <c r="E542" s="38">
        <f t="shared" si="3"/>
        <v>3</v>
      </c>
      <c r="F542" s="39">
        <f t="shared" si="4"/>
        <v>7.293159694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37">
        <v>527.0</v>
      </c>
      <c r="C543" s="38">
        <f t="shared" ref="C543:D543" si="529">RAND()</f>
        <v>0.6541549495</v>
      </c>
      <c r="D543" s="38">
        <f t="shared" si="529"/>
        <v>0.5571838393</v>
      </c>
      <c r="E543" s="38">
        <f t="shared" si="3"/>
        <v>2</v>
      </c>
      <c r="F543" s="39">
        <f t="shared" si="4"/>
        <v>5.228735357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37">
        <v>528.0</v>
      </c>
      <c r="C544" s="38">
        <f t="shared" ref="C544:D544" si="530">RAND()</f>
        <v>0.453237947</v>
      </c>
      <c r="D544" s="38">
        <f t="shared" si="530"/>
        <v>0.6995512698</v>
      </c>
      <c r="E544" s="38">
        <f t="shared" si="3"/>
        <v>2</v>
      </c>
      <c r="F544" s="39">
        <f t="shared" si="4"/>
        <v>5.798205079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37">
        <v>529.0</v>
      </c>
      <c r="C545" s="38">
        <f t="shared" ref="C545:D545" si="531">RAND()</f>
        <v>0.287207305</v>
      </c>
      <c r="D545" s="38">
        <f t="shared" si="531"/>
        <v>0.9999029764</v>
      </c>
      <c r="E545" s="38">
        <f t="shared" si="3"/>
        <v>2</v>
      </c>
      <c r="F545" s="39">
        <f t="shared" si="4"/>
        <v>6.999611906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37">
        <v>530.0</v>
      </c>
      <c r="C546" s="38">
        <f t="shared" ref="C546:D546" si="532">RAND()</f>
        <v>0.7622646086</v>
      </c>
      <c r="D546" s="38">
        <f t="shared" si="532"/>
        <v>0.9487279538</v>
      </c>
      <c r="E546" s="38">
        <f t="shared" si="3"/>
        <v>2</v>
      </c>
      <c r="F546" s="39">
        <f t="shared" si="4"/>
        <v>6.794911815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37">
        <v>531.0</v>
      </c>
      <c r="C547" s="38">
        <f t="shared" ref="C547:D547" si="533">RAND()</f>
        <v>0.7345555109</v>
      </c>
      <c r="D547" s="38">
        <f t="shared" si="533"/>
        <v>0.7426971264</v>
      </c>
      <c r="E547" s="38">
        <f t="shared" si="3"/>
        <v>2</v>
      </c>
      <c r="F547" s="39">
        <f t="shared" si="4"/>
        <v>5.970788506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37">
        <v>532.0</v>
      </c>
      <c r="C548" s="38">
        <f t="shared" ref="C548:D548" si="534">RAND()</f>
        <v>0.3160252166</v>
      </c>
      <c r="D548" s="38">
        <f t="shared" si="534"/>
        <v>0.2388732522</v>
      </c>
      <c r="E548" s="38">
        <f t="shared" si="3"/>
        <v>2</v>
      </c>
      <c r="F548" s="39">
        <f t="shared" si="4"/>
        <v>3.955493009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37">
        <v>533.0</v>
      </c>
      <c r="C549" s="38">
        <f t="shared" ref="C549:D549" si="535">RAND()</f>
        <v>0.2132849486</v>
      </c>
      <c r="D549" s="38">
        <f t="shared" si="535"/>
        <v>0.6074179166</v>
      </c>
      <c r="E549" s="38">
        <f t="shared" si="3"/>
        <v>1</v>
      </c>
      <c r="F549" s="39">
        <f t="shared" si="4"/>
        <v>2.338110615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37">
        <v>534.0</v>
      </c>
      <c r="C550" s="38">
        <f t="shared" ref="C550:D550" si="536">RAND()</f>
        <v>0.4518972387</v>
      </c>
      <c r="D550" s="38">
        <f t="shared" si="536"/>
        <v>0.1089248124</v>
      </c>
      <c r="E550" s="38">
        <f t="shared" si="3"/>
        <v>2</v>
      </c>
      <c r="F550" s="39">
        <f t="shared" si="4"/>
        <v>3.435699249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37">
        <v>535.0</v>
      </c>
      <c r="C551" s="38">
        <f t="shared" ref="C551:D551" si="537">RAND()</f>
        <v>0.7127600374</v>
      </c>
      <c r="D551" s="38">
        <f t="shared" si="537"/>
        <v>0.9401688071</v>
      </c>
      <c r="E551" s="38">
        <f t="shared" si="3"/>
        <v>2</v>
      </c>
      <c r="F551" s="39">
        <f t="shared" si="4"/>
        <v>6.760675228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37">
        <v>536.0</v>
      </c>
      <c r="C552" s="38">
        <f t="shared" ref="C552:D552" si="538">RAND()</f>
        <v>0.03355758654</v>
      </c>
      <c r="D552" s="38">
        <f t="shared" si="538"/>
        <v>0.748854367</v>
      </c>
      <c r="E552" s="38">
        <f t="shared" si="3"/>
        <v>1</v>
      </c>
      <c r="F552" s="39">
        <f t="shared" si="4"/>
        <v>2.596091159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37">
        <v>537.0</v>
      </c>
      <c r="C553" s="38">
        <f t="shared" ref="C553:D553" si="539">RAND()</f>
        <v>0.03250264552</v>
      </c>
      <c r="D553" s="38">
        <f t="shared" si="539"/>
        <v>0.6195255096</v>
      </c>
      <c r="E553" s="38">
        <f t="shared" si="3"/>
        <v>1</v>
      </c>
      <c r="F553" s="39">
        <f t="shared" si="4"/>
        <v>2.361298284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37">
        <v>538.0</v>
      </c>
      <c r="C554" s="38">
        <f t="shared" ref="C554:D554" si="540">RAND()</f>
        <v>0.7466339646</v>
      </c>
      <c r="D554" s="38">
        <f t="shared" si="540"/>
        <v>0.1316969243</v>
      </c>
      <c r="E554" s="38">
        <f t="shared" si="3"/>
        <v>2</v>
      </c>
      <c r="F554" s="39">
        <f t="shared" si="4"/>
        <v>3.526787697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37">
        <v>539.0</v>
      </c>
      <c r="C555" s="38">
        <f t="shared" ref="C555:D555" si="541">RAND()</f>
        <v>0.4019973517</v>
      </c>
      <c r="D555" s="38">
        <f t="shared" si="541"/>
        <v>0.4984946851</v>
      </c>
      <c r="E555" s="38">
        <f t="shared" si="3"/>
        <v>2</v>
      </c>
      <c r="F555" s="39">
        <f t="shared" si="4"/>
        <v>4.993978741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37">
        <v>540.0</v>
      </c>
      <c r="C556" s="38">
        <f t="shared" ref="C556:D556" si="542">RAND()</f>
        <v>0.323128384</v>
      </c>
      <c r="D556" s="38">
        <f t="shared" si="542"/>
        <v>0.1517571408</v>
      </c>
      <c r="E556" s="38">
        <f t="shared" si="3"/>
        <v>2</v>
      </c>
      <c r="F556" s="39">
        <f t="shared" si="4"/>
        <v>3.607028563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37">
        <v>541.0</v>
      </c>
      <c r="C557" s="38">
        <f t="shared" ref="C557:D557" si="543">RAND()</f>
        <v>0.1219113222</v>
      </c>
      <c r="D557" s="38">
        <f t="shared" si="543"/>
        <v>0.1521478427</v>
      </c>
      <c r="E557" s="38">
        <f t="shared" si="3"/>
        <v>1</v>
      </c>
      <c r="F557" s="39">
        <f t="shared" si="4"/>
        <v>1.170183996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37">
        <v>542.0</v>
      </c>
      <c r="C558" s="38">
        <f t="shared" ref="C558:D558" si="544">RAND()</f>
        <v>0.4293217013</v>
      </c>
      <c r="D558" s="38">
        <f t="shared" si="544"/>
        <v>0.9811950808</v>
      </c>
      <c r="E558" s="38">
        <f t="shared" si="3"/>
        <v>2</v>
      </c>
      <c r="F558" s="39">
        <f t="shared" si="4"/>
        <v>6.924780323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37">
        <v>543.0</v>
      </c>
      <c r="C559" s="38">
        <f t="shared" ref="C559:D559" si="545">RAND()</f>
        <v>0.7262786784</v>
      </c>
      <c r="D559" s="38">
        <f t="shared" si="545"/>
        <v>0.9500881888</v>
      </c>
      <c r="E559" s="38">
        <f t="shared" si="3"/>
        <v>2</v>
      </c>
      <c r="F559" s="39">
        <f t="shared" si="4"/>
        <v>6.800352755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37">
        <v>544.0</v>
      </c>
      <c r="C560" s="38">
        <f t="shared" ref="C560:D560" si="546">RAND()</f>
        <v>0.01818682201</v>
      </c>
      <c r="D560" s="38">
        <f t="shared" si="546"/>
        <v>0.2001234494</v>
      </c>
      <c r="E560" s="38">
        <f t="shared" si="3"/>
        <v>1</v>
      </c>
      <c r="F560" s="39">
        <f t="shared" si="4"/>
        <v>1.342054785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37">
        <v>545.0</v>
      </c>
      <c r="C561" s="38">
        <f t="shared" ref="C561:D561" si="547">RAND()</f>
        <v>0.90403418</v>
      </c>
      <c r="D561" s="38">
        <f t="shared" si="547"/>
        <v>0.3809321064</v>
      </c>
      <c r="E561" s="38">
        <f t="shared" si="3"/>
        <v>3</v>
      </c>
      <c r="F561" s="39">
        <f t="shared" si="4"/>
        <v>7.63957397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37">
        <v>546.0</v>
      </c>
      <c r="C562" s="38">
        <f t="shared" ref="C562:D562" si="548">RAND()</f>
        <v>0.9409638517</v>
      </c>
      <c r="D562" s="38">
        <f t="shared" si="548"/>
        <v>0.1388668015</v>
      </c>
      <c r="E562" s="38">
        <f t="shared" si="3"/>
        <v>3</v>
      </c>
      <c r="F562" s="39">
        <f t="shared" si="4"/>
        <v>7.216082116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37">
        <v>547.0</v>
      </c>
      <c r="C563" s="38">
        <f t="shared" ref="C563:D563" si="549">RAND()</f>
        <v>0.4306131364</v>
      </c>
      <c r="D563" s="38">
        <f t="shared" si="549"/>
        <v>0.1320396949</v>
      </c>
      <c r="E563" s="38">
        <f t="shared" si="3"/>
        <v>2</v>
      </c>
      <c r="F563" s="39">
        <f t="shared" si="4"/>
        <v>3.52815878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37">
        <v>548.0</v>
      </c>
      <c r="C564" s="38">
        <f t="shared" ref="C564:D564" si="550">RAND()</f>
        <v>0.4797720466</v>
      </c>
      <c r="D564" s="38">
        <f t="shared" si="550"/>
        <v>0.0539287032</v>
      </c>
      <c r="E564" s="38">
        <f t="shared" si="3"/>
        <v>2</v>
      </c>
      <c r="F564" s="39">
        <f t="shared" si="4"/>
        <v>3.215714813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37">
        <v>549.0</v>
      </c>
      <c r="C565" s="38">
        <f t="shared" ref="C565:D565" si="551">RAND()</f>
        <v>0.5065186692</v>
      </c>
      <c r="D565" s="38">
        <f t="shared" si="551"/>
        <v>0.844665387</v>
      </c>
      <c r="E565" s="38">
        <f t="shared" si="3"/>
        <v>2</v>
      </c>
      <c r="F565" s="39">
        <f t="shared" si="4"/>
        <v>6.378661548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37">
        <v>550.0</v>
      </c>
      <c r="C566" s="38">
        <f t="shared" ref="C566:D566" si="552">RAND()</f>
        <v>0.04086566616</v>
      </c>
      <c r="D566" s="38">
        <f t="shared" si="552"/>
        <v>0.8908999626</v>
      </c>
      <c r="E566" s="38">
        <f t="shared" si="3"/>
        <v>1</v>
      </c>
      <c r="F566" s="39">
        <f t="shared" si="4"/>
        <v>2.831624916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37">
        <v>551.0</v>
      </c>
      <c r="C567" s="38">
        <f t="shared" ref="C567:D567" si="553">RAND()</f>
        <v>0.5557655783</v>
      </c>
      <c r="D567" s="38">
        <f t="shared" si="553"/>
        <v>0.4109907775</v>
      </c>
      <c r="E567" s="38">
        <f t="shared" si="3"/>
        <v>2</v>
      </c>
      <c r="F567" s="39">
        <f t="shared" si="4"/>
        <v>4.64396311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37">
        <v>552.0</v>
      </c>
      <c r="C568" s="38">
        <f t="shared" ref="C568:D568" si="554">RAND()</f>
        <v>0.5139223078</v>
      </c>
      <c r="D568" s="38">
        <f t="shared" si="554"/>
        <v>0.2580589969</v>
      </c>
      <c r="E568" s="38">
        <f t="shared" si="3"/>
        <v>2</v>
      </c>
      <c r="F568" s="39">
        <f t="shared" si="4"/>
        <v>4.032235988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37">
        <v>553.0</v>
      </c>
      <c r="C569" s="38">
        <f t="shared" ref="C569:D569" si="555">RAND()</f>
        <v>0.8445495456</v>
      </c>
      <c r="D569" s="38">
        <f t="shared" si="555"/>
        <v>0.6092553544</v>
      </c>
      <c r="E569" s="38">
        <f t="shared" si="3"/>
        <v>3</v>
      </c>
      <c r="F569" s="39">
        <f t="shared" si="4"/>
        <v>8.124712872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37">
        <v>554.0</v>
      </c>
      <c r="C570" s="38">
        <f t="shared" ref="C570:D570" si="556">RAND()</f>
        <v>0.1247470144</v>
      </c>
      <c r="D570" s="38">
        <f t="shared" si="556"/>
        <v>0.02442749693</v>
      </c>
      <c r="E570" s="38">
        <f t="shared" si="3"/>
        <v>1</v>
      </c>
      <c r="F570" s="39">
        <f t="shared" si="4"/>
        <v>0.4688789528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37">
        <v>555.0</v>
      </c>
      <c r="C571" s="38">
        <f t="shared" ref="C571:D571" si="557">RAND()</f>
        <v>0.3965818303</v>
      </c>
      <c r="D571" s="38">
        <f t="shared" si="557"/>
        <v>0.2561388114</v>
      </c>
      <c r="E571" s="38">
        <f t="shared" si="3"/>
        <v>2</v>
      </c>
      <c r="F571" s="39">
        <f t="shared" si="4"/>
        <v>4.024555246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37">
        <v>556.0</v>
      </c>
      <c r="C572" s="38">
        <f t="shared" ref="C572:D572" si="558">RAND()</f>
        <v>0.9957725726</v>
      </c>
      <c r="D572" s="38">
        <f t="shared" si="558"/>
        <v>0.4868408117</v>
      </c>
      <c r="E572" s="38">
        <f t="shared" si="3"/>
        <v>3</v>
      </c>
      <c r="F572" s="39">
        <f t="shared" si="4"/>
        <v>7.850946093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37">
        <v>557.0</v>
      </c>
      <c r="C573" s="38">
        <f t="shared" ref="C573:D573" si="559">RAND()</f>
        <v>0.02912945108</v>
      </c>
      <c r="D573" s="38">
        <f t="shared" si="559"/>
        <v>0.6270244353</v>
      </c>
      <c r="E573" s="38">
        <f t="shared" si="3"/>
        <v>1</v>
      </c>
      <c r="F573" s="39">
        <f t="shared" si="4"/>
        <v>2.375546236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37">
        <v>558.0</v>
      </c>
      <c r="C574" s="38">
        <f t="shared" ref="C574:D574" si="560">RAND()</f>
        <v>0.9801502865</v>
      </c>
      <c r="D574" s="38">
        <f t="shared" si="560"/>
        <v>0.03408610548</v>
      </c>
      <c r="E574" s="38">
        <f t="shared" si="3"/>
        <v>3</v>
      </c>
      <c r="F574" s="39">
        <f t="shared" si="4"/>
        <v>7.051572444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37">
        <v>559.0</v>
      </c>
      <c r="C575" s="38">
        <f t="shared" ref="C575:D575" si="561">RAND()</f>
        <v>0.8513823073</v>
      </c>
      <c r="D575" s="38">
        <f t="shared" si="561"/>
        <v>0.9057635055</v>
      </c>
      <c r="E575" s="38">
        <f t="shared" si="3"/>
        <v>3</v>
      </c>
      <c r="F575" s="39">
        <f t="shared" si="4"/>
        <v>9.079061104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37">
        <v>560.0</v>
      </c>
      <c r="C576" s="38">
        <f t="shared" ref="C576:D576" si="562">RAND()</f>
        <v>0.6910946656</v>
      </c>
      <c r="D576" s="38">
        <f t="shared" si="562"/>
        <v>0.5248921983</v>
      </c>
      <c r="E576" s="38">
        <f t="shared" si="3"/>
        <v>2</v>
      </c>
      <c r="F576" s="39">
        <f t="shared" si="4"/>
        <v>5.099568793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37">
        <v>561.0</v>
      </c>
      <c r="C577" s="38">
        <f t="shared" ref="C577:D577" si="563">RAND()</f>
        <v>0.9584354473</v>
      </c>
      <c r="D577" s="38">
        <f t="shared" si="563"/>
        <v>0.8926663632</v>
      </c>
      <c r="E577" s="38">
        <f t="shared" si="3"/>
        <v>3</v>
      </c>
      <c r="F577" s="39">
        <f t="shared" si="4"/>
        <v>9.017145621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37">
        <v>562.0</v>
      </c>
      <c r="C578" s="38">
        <f t="shared" ref="C578:D578" si="564">RAND()</f>
        <v>0.4391346458</v>
      </c>
      <c r="D578" s="38">
        <f t="shared" si="564"/>
        <v>0.4336861393</v>
      </c>
      <c r="E578" s="38">
        <f t="shared" si="3"/>
        <v>2</v>
      </c>
      <c r="F578" s="39">
        <f t="shared" si="4"/>
        <v>4.734744557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37">
        <v>563.0</v>
      </c>
      <c r="C579" s="38">
        <f t="shared" ref="C579:D579" si="565">RAND()</f>
        <v>0.03965186084</v>
      </c>
      <c r="D579" s="38">
        <f t="shared" si="565"/>
        <v>0.1548939275</v>
      </c>
      <c r="E579" s="38">
        <f t="shared" si="3"/>
        <v>1</v>
      </c>
      <c r="F579" s="39">
        <f t="shared" si="4"/>
        <v>1.180696975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37">
        <v>564.0</v>
      </c>
      <c r="C580" s="38">
        <f t="shared" ref="C580:D580" si="566">RAND()</f>
        <v>0.0873212706</v>
      </c>
      <c r="D580" s="38">
        <f t="shared" si="566"/>
        <v>0.08735340279</v>
      </c>
      <c r="E580" s="38">
        <f t="shared" si="3"/>
        <v>1</v>
      </c>
      <c r="F580" s="39">
        <f t="shared" si="4"/>
        <v>0.8866682723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37">
        <v>565.0</v>
      </c>
      <c r="C581" s="38">
        <f t="shared" ref="C581:D581" si="567">RAND()</f>
        <v>0.1848113611</v>
      </c>
      <c r="D581" s="38">
        <f t="shared" si="567"/>
        <v>0.545065516</v>
      </c>
      <c r="E581" s="38">
        <f t="shared" si="3"/>
        <v>1</v>
      </c>
      <c r="F581" s="39">
        <f t="shared" si="4"/>
        <v>2.214856574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37">
        <v>566.0</v>
      </c>
      <c r="C582" s="38">
        <f t="shared" ref="C582:D582" si="568">RAND()</f>
        <v>0.6001622123</v>
      </c>
      <c r="D582" s="38">
        <f t="shared" si="568"/>
        <v>0.792163752</v>
      </c>
      <c r="E582" s="38">
        <f t="shared" si="3"/>
        <v>2</v>
      </c>
      <c r="F582" s="39">
        <f t="shared" si="4"/>
        <v>6.168655008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37">
        <v>567.0</v>
      </c>
      <c r="C583" s="38">
        <f t="shared" ref="C583:D583" si="569">RAND()</f>
        <v>0.8162303232</v>
      </c>
      <c r="D583" s="38">
        <f t="shared" si="569"/>
        <v>0.3552111324</v>
      </c>
      <c r="E583" s="38">
        <f t="shared" si="3"/>
        <v>3</v>
      </c>
      <c r="F583" s="39">
        <f t="shared" si="4"/>
        <v>7.591037608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37">
        <v>568.0</v>
      </c>
      <c r="C584" s="38">
        <f t="shared" ref="C584:D584" si="570">RAND()</f>
        <v>0.3986358915</v>
      </c>
      <c r="D584" s="38">
        <f t="shared" si="570"/>
        <v>0.2475935065</v>
      </c>
      <c r="E584" s="38">
        <f t="shared" si="3"/>
        <v>2</v>
      </c>
      <c r="F584" s="39">
        <f t="shared" si="4"/>
        <v>3.990374026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37">
        <v>569.0</v>
      </c>
      <c r="C585" s="38">
        <f t="shared" ref="C585:D585" si="571">RAND()</f>
        <v>0.666557048</v>
      </c>
      <c r="D585" s="38">
        <f t="shared" si="571"/>
        <v>0.8932809713</v>
      </c>
      <c r="E585" s="38">
        <f t="shared" si="3"/>
        <v>2</v>
      </c>
      <c r="F585" s="39">
        <f t="shared" si="4"/>
        <v>6.573123885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37">
        <v>570.0</v>
      </c>
      <c r="C586" s="38">
        <f t="shared" ref="C586:D586" si="572">RAND()</f>
        <v>0.03424573357</v>
      </c>
      <c r="D586" s="38">
        <f t="shared" si="572"/>
        <v>0.6686504293</v>
      </c>
      <c r="E586" s="38">
        <f t="shared" si="3"/>
        <v>1</v>
      </c>
      <c r="F586" s="39">
        <f t="shared" si="4"/>
        <v>2.45313144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37">
        <v>571.0</v>
      </c>
      <c r="C587" s="38">
        <f t="shared" ref="C587:D587" si="573">RAND()</f>
        <v>0.3424343861</v>
      </c>
      <c r="D587" s="38">
        <f t="shared" si="573"/>
        <v>0.5630075593</v>
      </c>
      <c r="E587" s="38">
        <f t="shared" si="3"/>
        <v>2</v>
      </c>
      <c r="F587" s="39">
        <f t="shared" si="4"/>
        <v>5.252030237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37">
        <v>572.0</v>
      </c>
      <c r="C588" s="38">
        <f t="shared" ref="C588:D588" si="574">RAND()</f>
        <v>0.2934984285</v>
      </c>
      <c r="D588" s="38">
        <f t="shared" si="574"/>
        <v>0.4367794104</v>
      </c>
      <c r="E588" s="38">
        <f t="shared" si="3"/>
        <v>2</v>
      </c>
      <c r="F588" s="39">
        <f t="shared" si="4"/>
        <v>4.747117642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37">
        <v>573.0</v>
      </c>
      <c r="C589" s="38">
        <f t="shared" ref="C589:D589" si="575">RAND()</f>
        <v>0.811527861</v>
      </c>
      <c r="D589" s="38">
        <f t="shared" si="575"/>
        <v>0.4553489561</v>
      </c>
      <c r="E589" s="38">
        <f t="shared" si="3"/>
        <v>3</v>
      </c>
      <c r="F589" s="39">
        <f t="shared" si="4"/>
        <v>7.785985683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37">
        <v>574.0</v>
      </c>
      <c r="C590" s="38">
        <f t="shared" ref="C590:D590" si="576">RAND()</f>
        <v>0.6648415053</v>
      </c>
      <c r="D590" s="38">
        <f t="shared" si="576"/>
        <v>0.7084093026</v>
      </c>
      <c r="E590" s="38">
        <f t="shared" si="3"/>
        <v>2</v>
      </c>
      <c r="F590" s="39">
        <f t="shared" si="4"/>
        <v>5.833637211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37">
        <v>575.0</v>
      </c>
      <c r="C591" s="38">
        <f t="shared" ref="C591:D591" si="577">RAND()</f>
        <v>0.1880185548</v>
      </c>
      <c r="D591" s="38">
        <f t="shared" si="577"/>
        <v>0.3970016316</v>
      </c>
      <c r="E591" s="38">
        <f t="shared" si="3"/>
        <v>1</v>
      </c>
      <c r="F591" s="39">
        <f t="shared" si="4"/>
        <v>1.890241965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37">
        <v>576.0</v>
      </c>
      <c r="C592" s="38">
        <f t="shared" ref="C592:D592" si="578">RAND()</f>
        <v>0.3080164738</v>
      </c>
      <c r="D592" s="38">
        <f t="shared" si="578"/>
        <v>0.2072321454</v>
      </c>
      <c r="E592" s="38">
        <f t="shared" si="3"/>
        <v>2</v>
      </c>
      <c r="F592" s="39">
        <f t="shared" si="4"/>
        <v>3.828928582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37">
        <v>577.0</v>
      </c>
      <c r="C593" s="38">
        <f t="shared" ref="C593:D593" si="579">RAND()</f>
        <v>0.2986585623</v>
      </c>
      <c r="D593" s="38">
        <f t="shared" si="579"/>
        <v>0.4901586208</v>
      </c>
      <c r="E593" s="38">
        <f t="shared" si="3"/>
        <v>2</v>
      </c>
      <c r="F593" s="39">
        <f t="shared" si="4"/>
        <v>4.960634483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37">
        <v>578.0</v>
      </c>
      <c r="C594" s="38">
        <f t="shared" ref="C594:D594" si="580">RAND()</f>
        <v>0.8166350418</v>
      </c>
      <c r="D594" s="38">
        <f t="shared" si="580"/>
        <v>0.7795516697</v>
      </c>
      <c r="E594" s="38">
        <f t="shared" si="3"/>
        <v>3</v>
      </c>
      <c r="F594" s="39">
        <f t="shared" si="4"/>
        <v>8.591442237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37">
        <v>579.0</v>
      </c>
      <c r="C595" s="38">
        <f t="shared" ref="C595:D595" si="581">RAND()</f>
        <v>0.5326090967</v>
      </c>
      <c r="D595" s="38">
        <f t="shared" si="581"/>
        <v>0.5750321443</v>
      </c>
      <c r="E595" s="38">
        <f t="shared" si="3"/>
        <v>2</v>
      </c>
      <c r="F595" s="39">
        <f t="shared" si="4"/>
        <v>5.300128577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37">
        <v>580.0</v>
      </c>
      <c r="C596" s="38">
        <f t="shared" ref="C596:D596" si="582">RAND()</f>
        <v>0.3548601228</v>
      </c>
      <c r="D596" s="38">
        <f t="shared" si="582"/>
        <v>0.2102843702</v>
      </c>
      <c r="E596" s="38">
        <f t="shared" si="3"/>
        <v>2</v>
      </c>
      <c r="F596" s="39">
        <f t="shared" si="4"/>
        <v>3.841137481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37">
        <v>581.0</v>
      </c>
      <c r="C597" s="38">
        <f t="shared" ref="C597:D597" si="583">RAND()</f>
        <v>0.5238778525</v>
      </c>
      <c r="D597" s="38">
        <f t="shared" si="583"/>
        <v>0.175508223</v>
      </c>
      <c r="E597" s="38">
        <f t="shared" si="3"/>
        <v>2</v>
      </c>
      <c r="F597" s="39">
        <f t="shared" si="4"/>
        <v>3.702032892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37">
        <v>582.0</v>
      </c>
      <c r="C598" s="38">
        <f t="shared" ref="C598:D598" si="584">RAND()</f>
        <v>0.2652813895</v>
      </c>
      <c r="D598" s="38">
        <f t="shared" si="584"/>
        <v>0.1798606805</v>
      </c>
      <c r="E598" s="38">
        <f t="shared" si="3"/>
        <v>2</v>
      </c>
      <c r="F598" s="39">
        <f t="shared" si="4"/>
        <v>3.719442722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37">
        <v>583.0</v>
      </c>
      <c r="C599" s="38">
        <f t="shared" ref="C599:D599" si="585">RAND()</f>
        <v>0.9112215343</v>
      </c>
      <c r="D599" s="38">
        <f t="shared" si="585"/>
        <v>0.2871334296</v>
      </c>
      <c r="E599" s="38">
        <f t="shared" si="3"/>
        <v>3</v>
      </c>
      <c r="F599" s="39">
        <f t="shared" si="4"/>
        <v>7.467057219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37">
        <v>584.0</v>
      </c>
      <c r="C600" s="38">
        <f t="shared" ref="C600:D600" si="586">RAND()</f>
        <v>0.2149584345</v>
      </c>
      <c r="D600" s="38">
        <f t="shared" si="586"/>
        <v>0.1293926802</v>
      </c>
      <c r="E600" s="38">
        <f t="shared" si="3"/>
        <v>2</v>
      </c>
      <c r="F600" s="39">
        <f t="shared" si="4"/>
        <v>3.517570721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37">
        <v>585.0</v>
      </c>
      <c r="C601" s="38">
        <f t="shared" ref="C601:D601" si="587">RAND()</f>
        <v>0.1584811215</v>
      </c>
      <c r="D601" s="38">
        <f t="shared" si="587"/>
        <v>0.5395494543</v>
      </c>
      <c r="E601" s="38">
        <f t="shared" si="3"/>
        <v>1</v>
      </c>
      <c r="F601" s="39">
        <f t="shared" si="4"/>
        <v>2.203620904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37">
        <v>586.0</v>
      </c>
      <c r="C602" s="38">
        <f t="shared" ref="C602:D602" si="588">RAND()</f>
        <v>0.9883259842</v>
      </c>
      <c r="D602" s="38">
        <f t="shared" si="588"/>
        <v>0.623714253</v>
      </c>
      <c r="E602" s="38">
        <f t="shared" si="3"/>
        <v>3</v>
      </c>
      <c r="F602" s="39">
        <f t="shared" si="4"/>
        <v>8.159735964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37">
        <v>587.0</v>
      </c>
      <c r="C603" s="38">
        <f t="shared" ref="C603:D603" si="589">RAND()</f>
        <v>0.6056989824</v>
      </c>
      <c r="D603" s="38">
        <f t="shared" si="589"/>
        <v>0.5322194907</v>
      </c>
      <c r="E603" s="38">
        <f t="shared" si="3"/>
        <v>2</v>
      </c>
      <c r="F603" s="39">
        <f t="shared" si="4"/>
        <v>5.128877963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37">
        <v>588.0</v>
      </c>
      <c r="C604" s="38">
        <f t="shared" ref="C604:D604" si="590">RAND()</f>
        <v>0.4080039022</v>
      </c>
      <c r="D604" s="38">
        <f t="shared" si="590"/>
        <v>0.6305464708</v>
      </c>
      <c r="E604" s="38">
        <f t="shared" si="3"/>
        <v>2</v>
      </c>
      <c r="F604" s="39">
        <f t="shared" si="4"/>
        <v>5.522185883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37">
        <v>589.0</v>
      </c>
      <c r="C605" s="38">
        <f t="shared" ref="C605:D605" si="591">RAND()</f>
        <v>0.2308806956</v>
      </c>
      <c r="D605" s="38">
        <f t="shared" si="591"/>
        <v>0.4881800846</v>
      </c>
      <c r="E605" s="38">
        <f t="shared" si="3"/>
        <v>2</v>
      </c>
      <c r="F605" s="39">
        <f t="shared" si="4"/>
        <v>4.952720338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37">
        <v>590.0</v>
      </c>
      <c r="C606" s="38">
        <f t="shared" ref="C606:D606" si="592">RAND()</f>
        <v>0.7169458336</v>
      </c>
      <c r="D606" s="38">
        <f t="shared" si="592"/>
        <v>0.9310121709</v>
      </c>
      <c r="E606" s="38">
        <f t="shared" si="3"/>
        <v>2</v>
      </c>
      <c r="F606" s="39">
        <f t="shared" si="4"/>
        <v>6.724048683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37">
        <v>591.0</v>
      </c>
      <c r="C607" s="38">
        <f t="shared" ref="C607:D607" si="593">RAND()</f>
        <v>0.2223847574</v>
      </c>
      <c r="D607" s="38">
        <f t="shared" si="593"/>
        <v>0.2965810043</v>
      </c>
      <c r="E607" s="38">
        <f t="shared" si="3"/>
        <v>2</v>
      </c>
      <c r="F607" s="39">
        <f t="shared" si="4"/>
        <v>4.186324017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37">
        <v>592.0</v>
      </c>
      <c r="C608" s="38">
        <f t="shared" ref="C608:D608" si="594">RAND()</f>
        <v>0.3778304238</v>
      </c>
      <c r="D608" s="38">
        <f t="shared" si="594"/>
        <v>0.7445550665</v>
      </c>
      <c r="E608" s="38">
        <f t="shared" si="3"/>
        <v>2</v>
      </c>
      <c r="F608" s="39">
        <f t="shared" si="4"/>
        <v>5.978220266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37">
        <v>593.0</v>
      </c>
      <c r="C609" s="38">
        <f t="shared" ref="C609:D609" si="595">RAND()</f>
        <v>0.3467541184</v>
      </c>
      <c r="D609" s="38">
        <f t="shared" si="595"/>
        <v>0.7875463328</v>
      </c>
      <c r="E609" s="38">
        <f t="shared" si="3"/>
        <v>2</v>
      </c>
      <c r="F609" s="39">
        <f t="shared" si="4"/>
        <v>6.150185331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37">
        <v>594.0</v>
      </c>
      <c r="C610" s="38">
        <f t="shared" ref="C610:D610" si="596">RAND()</f>
        <v>0.3188148856</v>
      </c>
      <c r="D610" s="38">
        <f t="shared" si="596"/>
        <v>0.08317740532</v>
      </c>
      <c r="E610" s="38">
        <f t="shared" si="3"/>
        <v>2</v>
      </c>
      <c r="F610" s="39">
        <f t="shared" si="4"/>
        <v>3.332709621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37">
        <v>595.0</v>
      </c>
      <c r="C611" s="38">
        <f t="shared" ref="C611:D611" si="597">RAND()</f>
        <v>0.2160700659</v>
      </c>
      <c r="D611" s="38">
        <f t="shared" si="597"/>
        <v>0.984626505</v>
      </c>
      <c r="E611" s="38">
        <f t="shared" si="3"/>
        <v>2</v>
      </c>
      <c r="F611" s="39">
        <f t="shared" si="4"/>
        <v>6.93850602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37">
        <v>596.0</v>
      </c>
      <c r="C612" s="38">
        <f t="shared" ref="C612:D612" si="598">RAND()</f>
        <v>0.5000199293</v>
      </c>
      <c r="D612" s="38">
        <f t="shared" si="598"/>
        <v>0.4795831198</v>
      </c>
      <c r="E612" s="38">
        <f t="shared" si="3"/>
        <v>2</v>
      </c>
      <c r="F612" s="39">
        <f t="shared" si="4"/>
        <v>4.918332479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37">
        <v>597.0</v>
      </c>
      <c r="C613" s="38">
        <f t="shared" ref="C613:D613" si="599">RAND()</f>
        <v>0.1479630279</v>
      </c>
      <c r="D613" s="38">
        <f t="shared" si="599"/>
        <v>0.658667539</v>
      </c>
      <c r="E613" s="38">
        <f t="shared" si="3"/>
        <v>1</v>
      </c>
      <c r="F613" s="39">
        <f t="shared" si="4"/>
        <v>2.434750059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37">
        <v>598.0</v>
      </c>
      <c r="C614" s="38">
        <f t="shared" ref="C614:D614" si="600">RAND()</f>
        <v>0.5043118303</v>
      </c>
      <c r="D614" s="38">
        <f t="shared" si="600"/>
        <v>0.5857148568</v>
      </c>
      <c r="E614" s="38">
        <f t="shared" si="3"/>
        <v>2</v>
      </c>
      <c r="F614" s="39">
        <f t="shared" si="4"/>
        <v>5.342859427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37">
        <v>599.0</v>
      </c>
      <c r="C615" s="38">
        <f t="shared" ref="C615:D615" si="601">RAND()</f>
        <v>0.1212329706</v>
      </c>
      <c r="D615" s="38">
        <f t="shared" si="601"/>
        <v>0.8257749001</v>
      </c>
      <c r="E615" s="38">
        <f t="shared" si="3"/>
        <v>1</v>
      </c>
      <c r="F615" s="39">
        <f t="shared" si="4"/>
        <v>2.726164724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37">
        <v>600.0</v>
      </c>
      <c r="C616" s="38">
        <f t="shared" ref="C616:D616" si="602">RAND()</f>
        <v>0.02163114627</v>
      </c>
      <c r="D616" s="38">
        <f t="shared" si="602"/>
        <v>0.8773441497</v>
      </c>
      <c r="E616" s="38">
        <f t="shared" si="3"/>
        <v>1</v>
      </c>
      <c r="F616" s="39">
        <f t="shared" si="4"/>
        <v>2.809999528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37">
        <v>601.0</v>
      </c>
      <c r="C617" s="38">
        <f t="shared" ref="C617:D617" si="603">RAND()</f>
        <v>0.8772163444</v>
      </c>
      <c r="D617" s="38">
        <f t="shared" si="603"/>
        <v>0.7202980353</v>
      </c>
      <c r="E617" s="38">
        <f t="shared" si="3"/>
        <v>3</v>
      </c>
      <c r="F617" s="39">
        <f t="shared" si="4"/>
        <v>8.413394289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37">
        <v>602.0</v>
      </c>
      <c r="C618" s="38">
        <f t="shared" ref="C618:D618" si="604">RAND()</f>
        <v>0.3414523884</v>
      </c>
      <c r="D618" s="38">
        <f t="shared" si="604"/>
        <v>0.8824756933</v>
      </c>
      <c r="E618" s="38">
        <f t="shared" si="3"/>
        <v>2</v>
      </c>
      <c r="F618" s="39">
        <f t="shared" si="4"/>
        <v>6.529902773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37">
        <v>603.0</v>
      </c>
      <c r="C619" s="38">
        <f t="shared" ref="C619:D619" si="605">RAND()</f>
        <v>0.03381257068</v>
      </c>
      <c r="D619" s="38">
        <f t="shared" si="605"/>
        <v>0.07613353436</v>
      </c>
      <c r="E619" s="38">
        <f t="shared" si="3"/>
        <v>1</v>
      </c>
      <c r="F619" s="39">
        <f t="shared" si="4"/>
        <v>0.8277691763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37">
        <v>604.0</v>
      </c>
      <c r="C620" s="38">
        <f t="shared" ref="C620:D620" si="606">RAND()</f>
        <v>0.6767334083</v>
      </c>
      <c r="D620" s="38">
        <f t="shared" si="606"/>
        <v>0.1726501526</v>
      </c>
      <c r="E620" s="38">
        <f t="shared" si="3"/>
        <v>2</v>
      </c>
      <c r="F620" s="39">
        <f t="shared" si="4"/>
        <v>3.69060061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37">
        <v>605.0</v>
      </c>
      <c r="C621" s="38">
        <f t="shared" ref="C621:D621" si="607">RAND()</f>
        <v>0.9633033066</v>
      </c>
      <c r="D621" s="38">
        <f t="shared" si="607"/>
        <v>0.3764920512</v>
      </c>
      <c r="E621" s="38">
        <f t="shared" si="3"/>
        <v>3</v>
      </c>
      <c r="F621" s="39">
        <f t="shared" si="4"/>
        <v>7.631124415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37">
        <v>606.0</v>
      </c>
      <c r="C622" s="38">
        <f t="shared" ref="C622:D622" si="608">RAND()</f>
        <v>0.5893418694</v>
      </c>
      <c r="D622" s="38">
        <f t="shared" si="608"/>
        <v>0.903688675</v>
      </c>
      <c r="E622" s="38">
        <f t="shared" si="3"/>
        <v>2</v>
      </c>
      <c r="F622" s="39">
        <f t="shared" si="4"/>
        <v>6.6147547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37">
        <v>607.0</v>
      </c>
      <c r="C623" s="38">
        <f t="shared" ref="C623:D623" si="609">RAND()</f>
        <v>0.4502381455</v>
      </c>
      <c r="D623" s="38">
        <f t="shared" si="609"/>
        <v>0.7095724352</v>
      </c>
      <c r="E623" s="38">
        <f t="shared" si="3"/>
        <v>2</v>
      </c>
      <c r="F623" s="39">
        <f t="shared" si="4"/>
        <v>5.838289741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37">
        <v>608.0</v>
      </c>
      <c r="C624" s="38">
        <f t="shared" ref="C624:D624" si="610">RAND()</f>
        <v>0.3864675984</v>
      </c>
      <c r="D624" s="38">
        <f t="shared" si="610"/>
        <v>0.1935552891</v>
      </c>
      <c r="E624" s="38">
        <f t="shared" si="3"/>
        <v>2</v>
      </c>
      <c r="F624" s="39">
        <f t="shared" si="4"/>
        <v>3.774221157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37">
        <v>609.0</v>
      </c>
      <c r="C625" s="38">
        <f t="shared" ref="C625:D625" si="611">RAND()</f>
        <v>0.8708232231</v>
      </c>
      <c r="D625" s="38">
        <f t="shared" si="611"/>
        <v>0.3869394094</v>
      </c>
      <c r="E625" s="38">
        <f t="shared" si="3"/>
        <v>3</v>
      </c>
      <c r="F625" s="39">
        <f t="shared" si="4"/>
        <v>7.651054425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37">
        <v>610.0</v>
      </c>
      <c r="C626" s="38">
        <f t="shared" ref="C626:D626" si="612">RAND()</f>
        <v>0.9156088518</v>
      </c>
      <c r="D626" s="38">
        <f t="shared" si="612"/>
        <v>0.6979844438</v>
      </c>
      <c r="E626" s="38">
        <f t="shared" si="3"/>
        <v>3</v>
      </c>
      <c r="F626" s="39">
        <f t="shared" si="4"/>
        <v>8.35132174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37">
        <v>611.0</v>
      </c>
      <c r="C627" s="38">
        <f t="shared" ref="C627:D627" si="613">RAND()</f>
        <v>0.9151596848</v>
      </c>
      <c r="D627" s="38">
        <f t="shared" si="613"/>
        <v>0.9500316071</v>
      </c>
      <c r="E627" s="38">
        <f t="shared" si="3"/>
        <v>3</v>
      </c>
      <c r="F627" s="39">
        <f t="shared" si="4"/>
        <v>9.329391667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37">
        <v>612.0</v>
      </c>
      <c r="C628" s="38">
        <f t="shared" ref="C628:D628" si="614">RAND()</f>
        <v>0.1486449503</v>
      </c>
      <c r="D628" s="38">
        <f t="shared" si="614"/>
        <v>0.6481201174</v>
      </c>
      <c r="E628" s="38">
        <f t="shared" si="3"/>
        <v>1</v>
      </c>
      <c r="F628" s="39">
        <f t="shared" si="4"/>
        <v>2.415177231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37">
        <v>613.0</v>
      </c>
      <c r="C629" s="38">
        <f t="shared" ref="C629:D629" si="615">RAND()</f>
        <v>0.0686906993</v>
      </c>
      <c r="D629" s="38">
        <f t="shared" si="615"/>
        <v>0.280991054</v>
      </c>
      <c r="E629" s="38">
        <f t="shared" si="3"/>
        <v>1</v>
      </c>
      <c r="F629" s="39">
        <f t="shared" si="4"/>
        <v>1.590257679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37">
        <v>614.0</v>
      </c>
      <c r="C630" s="38">
        <f t="shared" ref="C630:D630" si="616">RAND()</f>
        <v>0.6501934617</v>
      </c>
      <c r="D630" s="38">
        <f t="shared" si="616"/>
        <v>0.4980527723</v>
      </c>
      <c r="E630" s="38">
        <f t="shared" si="3"/>
        <v>2</v>
      </c>
      <c r="F630" s="39">
        <f t="shared" si="4"/>
        <v>4.992211089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37">
        <v>615.0</v>
      </c>
      <c r="C631" s="38">
        <f t="shared" ref="C631:D631" si="617">RAND()</f>
        <v>0.05530316028</v>
      </c>
      <c r="D631" s="38">
        <f t="shared" si="617"/>
        <v>0.4353754792</v>
      </c>
      <c r="E631" s="38">
        <f t="shared" si="3"/>
        <v>1</v>
      </c>
      <c r="F631" s="39">
        <f t="shared" si="4"/>
        <v>1.97948966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37">
        <v>616.0</v>
      </c>
      <c r="C632" s="38">
        <f t="shared" ref="C632:D632" si="618">RAND()</f>
        <v>0.9494340165</v>
      </c>
      <c r="D632" s="38">
        <f t="shared" si="618"/>
        <v>0.4838618633</v>
      </c>
      <c r="E632" s="38">
        <f t="shared" si="3"/>
        <v>3</v>
      </c>
      <c r="F632" s="39">
        <f t="shared" si="4"/>
        <v>7.844717366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37">
        <v>617.0</v>
      </c>
      <c r="C633" s="38">
        <f t="shared" ref="C633:D633" si="619">RAND()</f>
        <v>0.8632962686</v>
      </c>
      <c r="D633" s="38">
        <f t="shared" si="619"/>
        <v>0.4803953517</v>
      </c>
      <c r="E633" s="38">
        <f t="shared" si="3"/>
        <v>3</v>
      </c>
      <c r="F633" s="39">
        <f t="shared" si="4"/>
        <v>7.837491772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37">
        <v>618.0</v>
      </c>
      <c r="C634" s="38">
        <f t="shared" ref="C634:D634" si="620">RAND()</f>
        <v>0.8460294478</v>
      </c>
      <c r="D634" s="38">
        <f t="shared" si="620"/>
        <v>0.5002363969</v>
      </c>
      <c r="E634" s="38">
        <f t="shared" si="3"/>
        <v>3</v>
      </c>
      <c r="F634" s="39">
        <f t="shared" si="4"/>
        <v>7.879181189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37">
        <v>619.0</v>
      </c>
      <c r="C635" s="38">
        <f t="shared" ref="C635:D635" si="621">RAND()</f>
        <v>0.4841000652</v>
      </c>
      <c r="D635" s="38">
        <f t="shared" si="621"/>
        <v>0.02283460191</v>
      </c>
      <c r="E635" s="38">
        <f t="shared" si="3"/>
        <v>2</v>
      </c>
      <c r="F635" s="39">
        <f t="shared" si="4"/>
        <v>3.091338408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37">
        <v>620.0</v>
      </c>
      <c r="C636" s="38">
        <f t="shared" ref="C636:D636" si="622">RAND()</f>
        <v>0.2884747707</v>
      </c>
      <c r="D636" s="38">
        <f t="shared" si="622"/>
        <v>0.07724580214</v>
      </c>
      <c r="E636" s="38">
        <f t="shared" si="3"/>
        <v>2</v>
      </c>
      <c r="F636" s="39">
        <f t="shared" si="4"/>
        <v>3.308983209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37">
        <v>621.0</v>
      </c>
      <c r="C637" s="38">
        <f t="shared" ref="C637:D637" si="623">RAND()</f>
        <v>0.01505425133</v>
      </c>
      <c r="D637" s="38">
        <f t="shared" si="623"/>
        <v>0.4811172581</v>
      </c>
      <c r="E637" s="38">
        <f t="shared" si="3"/>
        <v>1</v>
      </c>
      <c r="F637" s="39">
        <f t="shared" si="4"/>
        <v>2.080878498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37">
        <v>622.0</v>
      </c>
      <c r="C638" s="38">
        <f t="shared" ref="C638:D638" si="624">RAND()</f>
        <v>0.06657163588</v>
      </c>
      <c r="D638" s="38">
        <f t="shared" si="624"/>
        <v>0.1002800011</v>
      </c>
      <c r="E638" s="38">
        <f t="shared" si="3"/>
        <v>1</v>
      </c>
      <c r="F638" s="39">
        <f t="shared" si="4"/>
        <v>0.9500105314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37">
        <v>623.0</v>
      </c>
      <c r="C639" s="38">
        <f t="shared" ref="C639:D639" si="625">RAND()</f>
        <v>0.750217315</v>
      </c>
      <c r="D639" s="38">
        <f t="shared" si="625"/>
        <v>0.2470513141</v>
      </c>
      <c r="E639" s="38">
        <f t="shared" si="3"/>
        <v>2</v>
      </c>
      <c r="F639" s="39">
        <f t="shared" si="4"/>
        <v>3.988205256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37">
        <v>624.0</v>
      </c>
      <c r="C640" s="38">
        <f t="shared" ref="C640:D640" si="626">RAND()</f>
        <v>0.6987980222</v>
      </c>
      <c r="D640" s="38">
        <f t="shared" si="626"/>
        <v>0.6131113088</v>
      </c>
      <c r="E640" s="38">
        <f t="shared" si="3"/>
        <v>2</v>
      </c>
      <c r="F640" s="39">
        <f t="shared" si="4"/>
        <v>5.452445235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37">
        <v>625.0</v>
      </c>
      <c r="C641" s="38">
        <f t="shared" ref="C641:D641" si="627">RAND()</f>
        <v>0.5111710656</v>
      </c>
      <c r="D641" s="38">
        <f t="shared" si="627"/>
        <v>0.2112144536</v>
      </c>
      <c r="E641" s="38">
        <f t="shared" si="3"/>
        <v>2</v>
      </c>
      <c r="F641" s="39">
        <f t="shared" si="4"/>
        <v>3.844857814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37">
        <v>626.0</v>
      </c>
      <c r="C642" s="38">
        <f t="shared" ref="C642:D642" si="628">RAND()</f>
        <v>0.5007856892</v>
      </c>
      <c r="D642" s="38">
        <f t="shared" si="628"/>
        <v>0.3206157483</v>
      </c>
      <c r="E642" s="38">
        <f t="shared" si="3"/>
        <v>2</v>
      </c>
      <c r="F642" s="39">
        <f t="shared" si="4"/>
        <v>4.282462993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37">
        <v>627.0</v>
      </c>
      <c r="C643" s="38">
        <f t="shared" ref="C643:D643" si="629">RAND()</f>
        <v>0.9728406091</v>
      </c>
      <c r="D643" s="38">
        <f t="shared" si="629"/>
        <v>0.2239730546</v>
      </c>
      <c r="E643" s="38">
        <f t="shared" si="3"/>
        <v>3</v>
      </c>
      <c r="F643" s="39">
        <f t="shared" si="4"/>
        <v>7.357228253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37">
        <v>628.0</v>
      </c>
      <c r="C644" s="38">
        <f t="shared" ref="C644:D644" si="630">RAND()</f>
        <v>0.4642173784</v>
      </c>
      <c r="D644" s="38">
        <f t="shared" si="630"/>
        <v>0.6477153525</v>
      </c>
      <c r="E644" s="38">
        <f t="shared" si="3"/>
        <v>2</v>
      </c>
      <c r="F644" s="39">
        <f t="shared" si="4"/>
        <v>5.59086141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37">
        <v>629.0</v>
      </c>
      <c r="C645" s="38">
        <f t="shared" ref="C645:D645" si="631">RAND()</f>
        <v>0.6028187554</v>
      </c>
      <c r="D645" s="38">
        <f t="shared" si="631"/>
        <v>0.7295957062</v>
      </c>
      <c r="E645" s="38">
        <f t="shared" si="3"/>
        <v>2</v>
      </c>
      <c r="F645" s="39">
        <f t="shared" si="4"/>
        <v>5.918382825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37">
        <v>630.0</v>
      </c>
      <c r="C646" s="38">
        <f t="shared" ref="C646:D646" si="632">RAND()</f>
        <v>0.7181307367</v>
      </c>
      <c r="D646" s="38">
        <f t="shared" si="632"/>
        <v>0.6889821363</v>
      </c>
      <c r="E646" s="38">
        <f t="shared" si="3"/>
        <v>2</v>
      </c>
      <c r="F646" s="39">
        <f t="shared" si="4"/>
        <v>5.755928545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37">
        <v>631.0</v>
      </c>
      <c r="C647" s="38">
        <f t="shared" ref="C647:D647" si="633">RAND()</f>
        <v>0.05754022959</v>
      </c>
      <c r="D647" s="38">
        <f t="shared" si="633"/>
        <v>0.3573131014</v>
      </c>
      <c r="E647" s="38">
        <f t="shared" si="3"/>
        <v>1</v>
      </c>
      <c r="F647" s="39">
        <f t="shared" si="4"/>
        <v>1.793270173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37">
        <v>632.0</v>
      </c>
      <c r="C648" s="38">
        <f t="shared" ref="C648:D648" si="634">RAND()</f>
        <v>0.5894001251</v>
      </c>
      <c r="D648" s="38">
        <f t="shared" si="634"/>
        <v>0.5141157836</v>
      </c>
      <c r="E648" s="38">
        <f t="shared" si="3"/>
        <v>2</v>
      </c>
      <c r="F648" s="39">
        <f t="shared" si="4"/>
        <v>5.056463135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37">
        <v>633.0</v>
      </c>
      <c r="C649" s="38">
        <f t="shared" ref="C649:D649" si="635">RAND()</f>
        <v>0.2315001276</v>
      </c>
      <c r="D649" s="38">
        <f t="shared" si="635"/>
        <v>0.7595886473</v>
      </c>
      <c r="E649" s="38">
        <f t="shared" si="3"/>
        <v>2</v>
      </c>
      <c r="F649" s="39">
        <f t="shared" si="4"/>
        <v>6.038354589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37">
        <v>634.0</v>
      </c>
      <c r="C650" s="38">
        <f t="shared" ref="C650:D650" si="636">RAND()</f>
        <v>0.6192290732</v>
      </c>
      <c r="D650" s="38">
        <f t="shared" si="636"/>
        <v>0.8838359396</v>
      </c>
      <c r="E650" s="38">
        <f t="shared" si="3"/>
        <v>2</v>
      </c>
      <c r="F650" s="39">
        <f t="shared" si="4"/>
        <v>6.535343759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37">
        <v>635.0</v>
      </c>
      <c r="C651" s="38">
        <f t="shared" ref="C651:D651" si="637">RAND()</f>
        <v>0.4187754826</v>
      </c>
      <c r="D651" s="38">
        <f t="shared" si="637"/>
        <v>0.5490253122</v>
      </c>
      <c r="E651" s="38">
        <f t="shared" si="3"/>
        <v>2</v>
      </c>
      <c r="F651" s="39">
        <f t="shared" si="4"/>
        <v>5.196101249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37">
        <v>636.0</v>
      </c>
      <c r="C652" s="38">
        <f t="shared" ref="C652:D652" si="638">RAND()</f>
        <v>0.9616123889</v>
      </c>
      <c r="D652" s="38">
        <f t="shared" si="638"/>
        <v>0.9249048882</v>
      </c>
      <c r="E652" s="38">
        <f t="shared" si="3"/>
        <v>3</v>
      </c>
      <c r="F652" s="39">
        <f t="shared" si="4"/>
        <v>9.17789538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37">
        <v>637.0</v>
      </c>
      <c r="C653" s="38">
        <f t="shared" ref="C653:D653" si="639">RAND()</f>
        <v>0.2672435569</v>
      </c>
      <c r="D653" s="38">
        <f t="shared" si="639"/>
        <v>0.1615951846</v>
      </c>
      <c r="E653" s="38">
        <f t="shared" si="3"/>
        <v>2</v>
      </c>
      <c r="F653" s="39">
        <f t="shared" si="4"/>
        <v>3.646380738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37">
        <v>638.0</v>
      </c>
      <c r="C654" s="38">
        <f t="shared" ref="C654:D654" si="640">RAND()</f>
        <v>0.9123319151</v>
      </c>
      <c r="D654" s="38">
        <f t="shared" si="640"/>
        <v>0.04893174968</v>
      </c>
      <c r="E654" s="38">
        <f t="shared" si="3"/>
        <v>3</v>
      </c>
      <c r="F654" s="39">
        <f t="shared" si="4"/>
        <v>7.074318156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37">
        <v>639.0</v>
      </c>
      <c r="C655" s="38">
        <f t="shared" ref="C655:D655" si="641">RAND()</f>
        <v>0.9485700805</v>
      </c>
      <c r="D655" s="38">
        <f t="shared" si="641"/>
        <v>0.7412160182</v>
      </c>
      <c r="E655" s="38">
        <f t="shared" si="3"/>
        <v>3</v>
      </c>
      <c r="F655" s="39">
        <f t="shared" si="4"/>
        <v>8.47387555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37">
        <v>640.0</v>
      </c>
      <c r="C656" s="38">
        <f t="shared" ref="C656:D656" si="642">RAND()</f>
        <v>0.5581728533</v>
      </c>
      <c r="D656" s="38">
        <f t="shared" si="642"/>
        <v>0.8548436236</v>
      </c>
      <c r="E656" s="38">
        <f t="shared" si="3"/>
        <v>2</v>
      </c>
      <c r="F656" s="39">
        <f t="shared" si="4"/>
        <v>6.419374495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37">
        <v>641.0</v>
      </c>
      <c r="C657" s="38">
        <f t="shared" ref="C657:D657" si="643">RAND()</f>
        <v>0.5603667016</v>
      </c>
      <c r="D657" s="38">
        <f t="shared" si="643"/>
        <v>0.340715218</v>
      </c>
      <c r="E657" s="38">
        <f t="shared" si="3"/>
        <v>2</v>
      </c>
      <c r="F657" s="39">
        <f t="shared" si="4"/>
        <v>4.362860872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37">
        <v>642.0</v>
      </c>
      <c r="C658" s="38">
        <f t="shared" ref="C658:D658" si="644">RAND()</f>
        <v>0.7513537751</v>
      </c>
      <c r="D658" s="38">
        <f t="shared" si="644"/>
        <v>0.7976073309</v>
      </c>
      <c r="E658" s="38">
        <f t="shared" si="3"/>
        <v>2</v>
      </c>
      <c r="F658" s="39">
        <f t="shared" si="4"/>
        <v>6.190429323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37">
        <v>643.0</v>
      </c>
      <c r="C659" s="38">
        <f t="shared" ref="C659:D659" si="645">RAND()</f>
        <v>0.5656176403</v>
      </c>
      <c r="D659" s="38">
        <f t="shared" si="645"/>
        <v>0.5241426008</v>
      </c>
      <c r="E659" s="38">
        <f t="shared" si="3"/>
        <v>2</v>
      </c>
      <c r="F659" s="39">
        <f t="shared" si="4"/>
        <v>5.096570403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37">
        <v>644.0</v>
      </c>
      <c r="C660" s="38">
        <f t="shared" ref="C660:D660" si="646">RAND()</f>
        <v>0.4999386369</v>
      </c>
      <c r="D660" s="38">
        <f t="shared" si="646"/>
        <v>0.5447354214</v>
      </c>
      <c r="E660" s="38">
        <f t="shared" si="3"/>
        <v>2</v>
      </c>
      <c r="F660" s="39">
        <f t="shared" si="4"/>
        <v>5.178941685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37">
        <v>645.0</v>
      </c>
      <c r="C661" s="38">
        <f t="shared" ref="C661:D661" si="647">RAND()</f>
        <v>0.6689004898</v>
      </c>
      <c r="D661" s="38">
        <f t="shared" si="647"/>
        <v>0.7580697983</v>
      </c>
      <c r="E661" s="38">
        <f t="shared" si="3"/>
        <v>2</v>
      </c>
      <c r="F661" s="39">
        <f t="shared" si="4"/>
        <v>6.032279193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37">
        <v>646.0</v>
      </c>
      <c r="C662" s="38">
        <f t="shared" ref="C662:D662" si="648">RAND()</f>
        <v>0.008162259003</v>
      </c>
      <c r="D662" s="38">
        <f t="shared" si="648"/>
        <v>0.5767272272</v>
      </c>
      <c r="E662" s="38">
        <f t="shared" si="3"/>
        <v>1</v>
      </c>
      <c r="F662" s="39">
        <f t="shared" si="4"/>
        <v>2.278276771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37">
        <v>647.0</v>
      </c>
      <c r="C663" s="38">
        <f t="shared" ref="C663:D663" si="649">RAND()</f>
        <v>0.0550526713</v>
      </c>
      <c r="D663" s="38">
        <f t="shared" si="649"/>
        <v>0.2334252499</v>
      </c>
      <c r="E663" s="38">
        <f t="shared" si="3"/>
        <v>1</v>
      </c>
      <c r="F663" s="39">
        <f t="shared" si="4"/>
        <v>1.449423075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37">
        <v>648.0</v>
      </c>
      <c r="C664" s="38">
        <f t="shared" ref="C664:D664" si="650">RAND()</f>
        <v>0.7286858438</v>
      </c>
      <c r="D664" s="38">
        <f t="shared" si="650"/>
        <v>0.257917973</v>
      </c>
      <c r="E664" s="38">
        <f t="shared" si="3"/>
        <v>2</v>
      </c>
      <c r="F664" s="39">
        <f t="shared" si="4"/>
        <v>4.031671892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37">
        <v>649.0</v>
      </c>
      <c r="C665" s="38">
        <f t="shared" ref="C665:D665" si="651">RAND()</f>
        <v>0.2653658241</v>
      </c>
      <c r="D665" s="38">
        <f t="shared" si="651"/>
        <v>0.1686573295</v>
      </c>
      <c r="E665" s="38">
        <f t="shared" si="3"/>
        <v>2</v>
      </c>
      <c r="F665" s="39">
        <f t="shared" si="4"/>
        <v>3.674629318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37">
        <v>650.0</v>
      </c>
      <c r="C666" s="38">
        <f t="shared" ref="C666:D666" si="652">RAND()</f>
        <v>0.01997403913</v>
      </c>
      <c r="D666" s="38">
        <f t="shared" si="652"/>
        <v>0.2409011049</v>
      </c>
      <c r="E666" s="38">
        <f t="shared" si="3"/>
        <v>1</v>
      </c>
      <c r="F666" s="39">
        <f t="shared" si="4"/>
        <v>1.47245032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37">
        <v>651.0</v>
      </c>
      <c r="C667" s="38">
        <f t="shared" ref="C667:D667" si="653">RAND()</f>
        <v>0.0663494758</v>
      </c>
      <c r="D667" s="38">
        <f t="shared" si="653"/>
        <v>0.4293242485</v>
      </c>
      <c r="E667" s="38">
        <f t="shared" si="3"/>
        <v>1</v>
      </c>
      <c r="F667" s="39">
        <f t="shared" si="4"/>
        <v>1.965685182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37">
        <v>652.0</v>
      </c>
      <c r="C668" s="38">
        <f t="shared" ref="C668:D668" si="654">RAND()</f>
        <v>0.09503664662</v>
      </c>
      <c r="D668" s="38">
        <f t="shared" si="654"/>
        <v>0.2420398701</v>
      </c>
      <c r="E668" s="38">
        <f t="shared" si="3"/>
        <v>1</v>
      </c>
      <c r="F668" s="39">
        <f t="shared" si="4"/>
        <v>1.475926431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37">
        <v>653.0</v>
      </c>
      <c r="C669" s="38">
        <f t="shared" ref="C669:D669" si="655">RAND()</f>
        <v>0.6494472274</v>
      </c>
      <c r="D669" s="38">
        <f t="shared" si="655"/>
        <v>0.9439274802</v>
      </c>
      <c r="E669" s="38">
        <f t="shared" si="3"/>
        <v>2</v>
      </c>
      <c r="F669" s="39">
        <f t="shared" si="4"/>
        <v>6.775709921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37">
        <v>654.0</v>
      </c>
      <c r="C670" s="38">
        <f t="shared" ref="C670:D670" si="656">RAND()</f>
        <v>0.5521220977</v>
      </c>
      <c r="D670" s="38">
        <f t="shared" si="656"/>
        <v>0.3995071856</v>
      </c>
      <c r="E670" s="38">
        <f t="shared" si="3"/>
        <v>2</v>
      </c>
      <c r="F670" s="39">
        <f t="shared" si="4"/>
        <v>4.598028742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37">
        <v>655.0</v>
      </c>
      <c r="C671" s="38">
        <f t="shared" ref="C671:D671" si="657">RAND()</f>
        <v>0.07528743609</v>
      </c>
      <c r="D671" s="38">
        <f t="shared" si="657"/>
        <v>0.901912522</v>
      </c>
      <c r="E671" s="38">
        <f t="shared" si="3"/>
        <v>1</v>
      </c>
      <c r="F671" s="39">
        <f t="shared" si="4"/>
        <v>2.849072252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37">
        <v>656.0</v>
      </c>
      <c r="C672" s="38">
        <f t="shared" ref="C672:D672" si="658">RAND()</f>
        <v>0.6836229165</v>
      </c>
      <c r="D672" s="38">
        <f t="shared" si="658"/>
        <v>0.2013288401</v>
      </c>
      <c r="E672" s="38">
        <f t="shared" si="3"/>
        <v>2</v>
      </c>
      <c r="F672" s="39">
        <f t="shared" si="4"/>
        <v>3.805315361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37">
        <v>657.0</v>
      </c>
      <c r="C673" s="38">
        <f t="shared" ref="C673:D673" si="659">RAND()</f>
        <v>0.4972091041</v>
      </c>
      <c r="D673" s="38">
        <f t="shared" si="659"/>
        <v>0.8538592578</v>
      </c>
      <c r="E673" s="38">
        <f t="shared" si="3"/>
        <v>2</v>
      </c>
      <c r="F673" s="39">
        <f t="shared" si="4"/>
        <v>6.415437031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37">
        <v>658.0</v>
      </c>
      <c r="C674" s="38">
        <f t="shared" ref="C674:D674" si="660">RAND()</f>
        <v>0.1471228518</v>
      </c>
      <c r="D674" s="38">
        <f t="shared" si="660"/>
        <v>0.3422156363</v>
      </c>
      <c r="E674" s="38">
        <f t="shared" si="3"/>
        <v>1</v>
      </c>
      <c r="F674" s="39">
        <f t="shared" si="4"/>
        <v>1.75497599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37">
        <v>659.0</v>
      </c>
      <c r="C675" s="38">
        <f t="shared" ref="C675:D675" si="661">RAND()</f>
        <v>0.8356482478</v>
      </c>
      <c r="D675" s="38">
        <f t="shared" si="661"/>
        <v>0.3781992016</v>
      </c>
      <c r="E675" s="38">
        <f t="shared" si="3"/>
        <v>3</v>
      </c>
      <c r="F675" s="39">
        <f t="shared" si="4"/>
        <v>7.634369601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37">
        <v>660.0</v>
      </c>
      <c r="C676" s="38">
        <f t="shared" ref="C676:D676" si="662">RAND()</f>
        <v>0.2734669686</v>
      </c>
      <c r="D676" s="38">
        <f t="shared" si="662"/>
        <v>0.4683465781</v>
      </c>
      <c r="E676" s="38">
        <f t="shared" si="3"/>
        <v>2</v>
      </c>
      <c r="F676" s="39">
        <f t="shared" si="4"/>
        <v>4.873386312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37">
        <v>661.0</v>
      </c>
      <c r="C677" s="38">
        <f t="shared" ref="C677:D677" si="663">RAND()</f>
        <v>0.9628522815</v>
      </c>
      <c r="D677" s="38">
        <f t="shared" si="663"/>
        <v>0.9811811456</v>
      </c>
      <c r="E677" s="38">
        <f t="shared" si="3"/>
        <v>3</v>
      </c>
      <c r="F677" s="39">
        <f t="shared" si="4"/>
        <v>9.588454511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37">
        <v>662.0</v>
      </c>
      <c r="C678" s="38">
        <f t="shared" ref="C678:D678" si="664">RAND()</f>
        <v>0.9928866136</v>
      </c>
      <c r="D678" s="38">
        <f t="shared" si="664"/>
        <v>0.1231202597</v>
      </c>
      <c r="E678" s="38">
        <f t="shared" si="3"/>
        <v>3</v>
      </c>
      <c r="F678" s="39">
        <f t="shared" si="4"/>
        <v>7.190744287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37">
        <v>663.0</v>
      </c>
      <c r="C679" s="38">
        <f t="shared" ref="C679:D679" si="665">RAND()</f>
        <v>0.3472866102</v>
      </c>
      <c r="D679" s="38">
        <f t="shared" si="665"/>
        <v>0.9207366798</v>
      </c>
      <c r="E679" s="38">
        <f t="shared" si="3"/>
        <v>2</v>
      </c>
      <c r="F679" s="39">
        <f t="shared" si="4"/>
        <v>6.682946719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37">
        <v>664.0</v>
      </c>
      <c r="C680" s="38">
        <f t="shared" ref="C680:D680" si="666">RAND()</f>
        <v>0.9340975912</v>
      </c>
      <c r="D680" s="38">
        <f t="shared" si="666"/>
        <v>0.9792647137</v>
      </c>
      <c r="E680" s="38">
        <f t="shared" si="3"/>
        <v>3</v>
      </c>
      <c r="F680" s="39">
        <f t="shared" si="4"/>
        <v>9.568007434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37">
        <v>665.0</v>
      </c>
      <c r="C681" s="38">
        <f t="shared" ref="C681:D681" si="667">RAND()</f>
        <v>0.51560907</v>
      </c>
      <c r="D681" s="38">
        <f t="shared" si="667"/>
        <v>0.01947281642</v>
      </c>
      <c r="E681" s="38">
        <f t="shared" si="3"/>
        <v>2</v>
      </c>
      <c r="F681" s="39">
        <f t="shared" si="4"/>
        <v>3.077891266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37">
        <v>666.0</v>
      </c>
      <c r="C682" s="38">
        <f t="shared" ref="C682:D682" si="668">RAND()</f>
        <v>0.9360780267</v>
      </c>
      <c r="D682" s="38">
        <f t="shared" si="668"/>
        <v>0.6892514273</v>
      </c>
      <c r="E682" s="38">
        <f t="shared" si="3"/>
        <v>3</v>
      </c>
      <c r="F682" s="39">
        <f t="shared" si="4"/>
        <v>8.327655193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37">
        <v>667.0</v>
      </c>
      <c r="C683" s="38">
        <f t="shared" ref="C683:D683" si="669">RAND()</f>
        <v>0.6494430775</v>
      </c>
      <c r="D683" s="38">
        <f t="shared" si="669"/>
        <v>0.6019701753</v>
      </c>
      <c r="E683" s="38">
        <f t="shared" si="3"/>
        <v>2</v>
      </c>
      <c r="F683" s="39">
        <f t="shared" si="4"/>
        <v>5.407880701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37">
        <v>668.0</v>
      </c>
      <c r="C684" s="38">
        <f t="shared" ref="C684:D684" si="670">RAND()</f>
        <v>0.8917095563</v>
      </c>
      <c r="D684" s="38">
        <f t="shared" si="670"/>
        <v>0.1029856182</v>
      </c>
      <c r="E684" s="38">
        <f t="shared" si="3"/>
        <v>3</v>
      </c>
      <c r="F684" s="39">
        <f t="shared" si="4"/>
        <v>7.158674704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37">
        <v>669.0</v>
      </c>
      <c r="C685" s="38">
        <f t="shared" ref="C685:D685" si="671">RAND()</f>
        <v>0.4422279715</v>
      </c>
      <c r="D685" s="38">
        <f t="shared" si="671"/>
        <v>0.06723932618</v>
      </c>
      <c r="E685" s="38">
        <f t="shared" si="3"/>
        <v>2</v>
      </c>
      <c r="F685" s="39">
        <f t="shared" si="4"/>
        <v>3.268957305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37">
        <v>670.0</v>
      </c>
      <c r="C686" s="38">
        <f t="shared" ref="C686:D686" si="672">RAND()</f>
        <v>0.2910479896</v>
      </c>
      <c r="D686" s="38">
        <f t="shared" si="672"/>
        <v>0.7761568664</v>
      </c>
      <c r="E686" s="38">
        <f t="shared" si="3"/>
        <v>2</v>
      </c>
      <c r="F686" s="39">
        <f t="shared" si="4"/>
        <v>6.104627466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37">
        <v>671.0</v>
      </c>
      <c r="C687" s="38">
        <f t="shared" ref="C687:D687" si="673">RAND()</f>
        <v>0.8116439267</v>
      </c>
      <c r="D687" s="38">
        <f t="shared" si="673"/>
        <v>0.4145653927</v>
      </c>
      <c r="E687" s="38">
        <f t="shared" si="3"/>
        <v>3</v>
      </c>
      <c r="F687" s="39">
        <f t="shared" si="4"/>
        <v>7.704589042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37">
        <v>672.0</v>
      </c>
      <c r="C688" s="38">
        <f t="shared" ref="C688:D688" si="674">RAND()</f>
        <v>0.9647133468</v>
      </c>
      <c r="D688" s="38">
        <f t="shared" si="674"/>
        <v>0.3519700865</v>
      </c>
      <c r="E688" s="38">
        <f t="shared" si="3"/>
        <v>3</v>
      </c>
      <c r="F688" s="39">
        <f t="shared" si="4"/>
        <v>7.584990844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37">
        <v>673.0</v>
      </c>
      <c r="C689" s="38">
        <f t="shared" ref="C689:D689" si="675">RAND()</f>
        <v>0.7745995942</v>
      </c>
      <c r="D689" s="38">
        <f t="shared" si="675"/>
        <v>0.1716508766</v>
      </c>
      <c r="E689" s="38">
        <f t="shared" si="3"/>
        <v>2</v>
      </c>
      <c r="F689" s="39">
        <f t="shared" si="4"/>
        <v>3.686603507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37">
        <v>674.0</v>
      </c>
      <c r="C690" s="38">
        <f t="shared" ref="C690:D690" si="676">RAND()</f>
        <v>0.6504220131</v>
      </c>
      <c r="D690" s="38">
        <f t="shared" si="676"/>
        <v>0.6614011945</v>
      </c>
      <c r="E690" s="38">
        <f t="shared" si="3"/>
        <v>2</v>
      </c>
      <c r="F690" s="39">
        <f t="shared" si="4"/>
        <v>5.645604778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37">
        <v>675.0</v>
      </c>
      <c r="C691" s="38">
        <f t="shared" ref="C691:D691" si="677">RAND()</f>
        <v>0.3392594533</v>
      </c>
      <c r="D691" s="38">
        <f t="shared" si="677"/>
        <v>0.5351765982</v>
      </c>
      <c r="E691" s="38">
        <f t="shared" si="3"/>
        <v>2</v>
      </c>
      <c r="F691" s="39">
        <f t="shared" si="4"/>
        <v>5.140706393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37">
        <v>676.0</v>
      </c>
      <c r="C692" s="38">
        <f t="shared" ref="C692:D692" si="678">RAND()</f>
        <v>0.06431120408</v>
      </c>
      <c r="D692" s="38">
        <f t="shared" si="678"/>
        <v>0.01142414686</v>
      </c>
      <c r="E692" s="38">
        <f t="shared" si="3"/>
        <v>1</v>
      </c>
      <c r="F692" s="39">
        <f t="shared" si="4"/>
        <v>0.3206514022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37">
        <v>677.0</v>
      </c>
      <c r="C693" s="38">
        <f t="shared" ref="C693:D693" si="679">RAND()</f>
        <v>0.5124274394</v>
      </c>
      <c r="D693" s="38">
        <f t="shared" si="679"/>
        <v>0.2984917662</v>
      </c>
      <c r="E693" s="38">
        <f t="shared" si="3"/>
        <v>2</v>
      </c>
      <c r="F693" s="39">
        <f t="shared" si="4"/>
        <v>4.193967065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37">
        <v>678.0</v>
      </c>
      <c r="C694" s="38">
        <f t="shared" ref="C694:D694" si="680">RAND()</f>
        <v>0.9903444268</v>
      </c>
      <c r="D694" s="38">
        <f t="shared" si="680"/>
        <v>0.7662490447</v>
      </c>
      <c r="E694" s="38">
        <f t="shared" si="3"/>
        <v>3</v>
      </c>
      <c r="F694" s="39">
        <f t="shared" si="4"/>
        <v>8.549566066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37">
        <v>679.0</v>
      </c>
      <c r="C695" s="38">
        <f t="shared" ref="C695:D695" si="681">RAND()</f>
        <v>0.8367690819</v>
      </c>
      <c r="D695" s="38">
        <f t="shared" si="681"/>
        <v>0.9975935161</v>
      </c>
      <c r="E695" s="38">
        <f t="shared" si="3"/>
        <v>3</v>
      </c>
      <c r="F695" s="39">
        <f t="shared" si="4"/>
        <v>9.852832221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37">
        <v>680.0</v>
      </c>
      <c r="C696" s="38">
        <f t="shared" ref="C696:D696" si="682">RAND()</f>
        <v>0.4832745529</v>
      </c>
      <c r="D696" s="38">
        <f t="shared" si="682"/>
        <v>0.7635350899</v>
      </c>
      <c r="E696" s="38">
        <f t="shared" si="3"/>
        <v>2</v>
      </c>
      <c r="F696" s="39">
        <f t="shared" si="4"/>
        <v>6.05414036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37">
        <v>681.0</v>
      </c>
      <c r="C697" s="38">
        <f t="shared" ref="C697:D697" si="683">RAND()</f>
        <v>0.4024487893</v>
      </c>
      <c r="D697" s="38">
        <f t="shared" si="683"/>
        <v>0.108964622</v>
      </c>
      <c r="E697" s="38">
        <f t="shared" si="3"/>
        <v>2</v>
      </c>
      <c r="F697" s="39">
        <f t="shared" si="4"/>
        <v>3.435858488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37">
        <v>682.0</v>
      </c>
      <c r="C698" s="38">
        <f t="shared" ref="C698:D698" si="684">RAND()</f>
        <v>0.9815416519</v>
      </c>
      <c r="D698" s="38">
        <f t="shared" si="684"/>
        <v>0.5264609031</v>
      </c>
      <c r="E698" s="38">
        <f t="shared" si="3"/>
        <v>3</v>
      </c>
      <c r="F698" s="39">
        <f t="shared" si="4"/>
        <v>7.935574687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37">
        <v>683.0</v>
      </c>
      <c r="C699" s="38">
        <f t="shared" ref="C699:D699" si="685">RAND()</f>
        <v>0.1790076144</v>
      </c>
      <c r="D699" s="38">
        <f t="shared" si="685"/>
        <v>0.5509327132</v>
      </c>
      <c r="E699" s="38">
        <f t="shared" si="3"/>
        <v>1</v>
      </c>
      <c r="F699" s="39">
        <f t="shared" si="4"/>
        <v>2.226745252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37">
        <v>684.0</v>
      </c>
      <c r="C700" s="38">
        <f t="shared" ref="C700:D700" si="686">RAND()</f>
        <v>0.9548867652</v>
      </c>
      <c r="D700" s="38">
        <f t="shared" si="686"/>
        <v>0.4547369029</v>
      </c>
      <c r="E700" s="38">
        <f t="shared" si="3"/>
        <v>3</v>
      </c>
      <c r="F700" s="39">
        <f t="shared" si="4"/>
        <v>7.78474203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37">
        <v>685.0</v>
      </c>
      <c r="C701" s="38">
        <f t="shared" ref="C701:D701" si="687">RAND()</f>
        <v>0.208562234</v>
      </c>
      <c r="D701" s="38">
        <f t="shared" si="687"/>
        <v>0.9093471349</v>
      </c>
      <c r="E701" s="38">
        <f t="shared" si="3"/>
        <v>1</v>
      </c>
      <c r="F701" s="39">
        <f t="shared" si="4"/>
        <v>2.860790837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37">
        <v>686.0</v>
      </c>
      <c r="C702" s="38">
        <f t="shared" ref="C702:D702" si="688">RAND()</f>
        <v>0.5667821342</v>
      </c>
      <c r="D702" s="38">
        <f t="shared" si="688"/>
        <v>0.9150444471</v>
      </c>
      <c r="E702" s="38">
        <f t="shared" si="3"/>
        <v>2</v>
      </c>
      <c r="F702" s="39">
        <f t="shared" si="4"/>
        <v>6.660177789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37">
        <v>687.0</v>
      </c>
      <c r="C703" s="38">
        <f t="shared" ref="C703:D703" si="689">RAND()</f>
        <v>0.6291440818</v>
      </c>
      <c r="D703" s="38">
        <f t="shared" si="689"/>
        <v>0.9795149103</v>
      </c>
      <c r="E703" s="38">
        <f t="shared" si="3"/>
        <v>2</v>
      </c>
      <c r="F703" s="39">
        <f t="shared" si="4"/>
        <v>6.918059641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37">
        <v>688.0</v>
      </c>
      <c r="C704" s="38">
        <f t="shared" ref="C704:D704" si="690">RAND()</f>
        <v>0.754054694</v>
      </c>
      <c r="D704" s="38">
        <f t="shared" si="690"/>
        <v>0.2565235632</v>
      </c>
      <c r="E704" s="38">
        <f t="shared" si="3"/>
        <v>2</v>
      </c>
      <c r="F704" s="39">
        <f t="shared" si="4"/>
        <v>4.026094253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37">
        <v>689.0</v>
      </c>
      <c r="C705" s="38">
        <f t="shared" ref="C705:D705" si="691">RAND()</f>
        <v>0.3613202119</v>
      </c>
      <c r="D705" s="38">
        <f t="shared" si="691"/>
        <v>0.4061003451</v>
      </c>
      <c r="E705" s="38">
        <f t="shared" si="3"/>
        <v>2</v>
      </c>
      <c r="F705" s="39">
        <f t="shared" si="4"/>
        <v>4.62440138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37">
        <v>690.0</v>
      </c>
      <c r="C706" s="38">
        <f t="shared" ref="C706:D706" si="692">RAND()</f>
        <v>0.5459740661</v>
      </c>
      <c r="D706" s="38">
        <f t="shared" si="692"/>
        <v>0.4929685034</v>
      </c>
      <c r="E706" s="38">
        <f t="shared" si="3"/>
        <v>2</v>
      </c>
      <c r="F706" s="39">
        <f t="shared" si="4"/>
        <v>4.971874014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37">
        <v>691.0</v>
      </c>
      <c r="C707" s="38">
        <f t="shared" ref="C707:D707" si="693">RAND()</f>
        <v>0.3118709489</v>
      </c>
      <c r="D707" s="38">
        <f t="shared" si="693"/>
        <v>0.4432969894</v>
      </c>
      <c r="E707" s="38">
        <f t="shared" si="3"/>
        <v>2</v>
      </c>
      <c r="F707" s="39">
        <f t="shared" si="4"/>
        <v>4.773187958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37">
        <v>692.0</v>
      </c>
      <c r="C708" s="38">
        <f t="shared" ref="C708:D708" si="694">RAND()</f>
        <v>0.4338808215</v>
      </c>
      <c r="D708" s="38">
        <f t="shared" si="694"/>
        <v>0.604118304</v>
      </c>
      <c r="E708" s="38">
        <f t="shared" si="3"/>
        <v>2</v>
      </c>
      <c r="F708" s="39">
        <f t="shared" si="4"/>
        <v>5.416473216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37">
        <v>693.0</v>
      </c>
      <c r="C709" s="38">
        <f t="shared" ref="C709:D709" si="695">RAND()</f>
        <v>0.1105963544</v>
      </c>
      <c r="D709" s="38">
        <f t="shared" si="695"/>
        <v>0.446878404</v>
      </c>
      <c r="E709" s="38">
        <f t="shared" si="3"/>
        <v>1</v>
      </c>
      <c r="F709" s="39">
        <f t="shared" si="4"/>
        <v>2.005468932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37">
        <v>694.0</v>
      </c>
      <c r="C710" s="38">
        <f t="shared" ref="C710:D710" si="696">RAND()</f>
        <v>0.1220567518</v>
      </c>
      <c r="D710" s="38">
        <f t="shared" si="696"/>
        <v>0.8882610678</v>
      </c>
      <c r="E710" s="38">
        <f t="shared" si="3"/>
        <v>1</v>
      </c>
      <c r="F710" s="39">
        <f t="shared" si="4"/>
        <v>2.827428091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37">
        <v>695.0</v>
      </c>
      <c r="C711" s="38">
        <f t="shared" ref="C711:D711" si="697">RAND()</f>
        <v>0.2012578542</v>
      </c>
      <c r="D711" s="38">
        <f t="shared" si="697"/>
        <v>0.4612035252</v>
      </c>
      <c r="E711" s="38">
        <f t="shared" si="3"/>
        <v>1</v>
      </c>
      <c r="F711" s="39">
        <f t="shared" si="4"/>
        <v>2.037359008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37">
        <v>696.0</v>
      </c>
      <c r="C712" s="38">
        <f t="shared" ref="C712:D712" si="698">RAND()</f>
        <v>0.143527882</v>
      </c>
      <c r="D712" s="38">
        <f t="shared" si="698"/>
        <v>0.4623456498</v>
      </c>
      <c r="E712" s="38">
        <f t="shared" si="3"/>
        <v>1</v>
      </c>
      <c r="F712" s="39">
        <f t="shared" si="4"/>
        <v>2.039880106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37">
        <v>697.0</v>
      </c>
      <c r="C713" s="38">
        <f t="shared" ref="C713:D713" si="699">RAND()</f>
        <v>0.8218389267</v>
      </c>
      <c r="D713" s="38">
        <f t="shared" si="699"/>
        <v>0.7569925816</v>
      </c>
      <c r="E713" s="38">
        <f t="shared" si="3"/>
        <v>3</v>
      </c>
      <c r="F713" s="39">
        <f t="shared" si="4"/>
        <v>8.521126521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37">
        <v>698.0</v>
      </c>
      <c r="C714" s="38">
        <f t="shared" ref="C714:D714" si="700">RAND()</f>
        <v>0.1040050066</v>
      </c>
      <c r="D714" s="38">
        <f t="shared" si="700"/>
        <v>0.1595760846</v>
      </c>
      <c r="E714" s="38">
        <f t="shared" si="3"/>
        <v>1</v>
      </c>
      <c r="F714" s="39">
        <f t="shared" si="4"/>
        <v>1.198409263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37">
        <v>699.0</v>
      </c>
      <c r="C715" s="38">
        <f t="shared" ref="C715:D715" si="701">RAND()</f>
        <v>0.3149509355</v>
      </c>
      <c r="D715" s="38">
        <f t="shared" si="701"/>
        <v>0.004429152009</v>
      </c>
      <c r="E715" s="38">
        <f t="shared" si="3"/>
        <v>2</v>
      </c>
      <c r="F715" s="39">
        <f t="shared" si="4"/>
        <v>3.017716608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37">
        <v>700.0</v>
      </c>
      <c r="C716" s="38">
        <f t="shared" ref="C716:D716" si="702">RAND()</f>
        <v>0.8569956782</v>
      </c>
      <c r="D716" s="38">
        <f t="shared" si="702"/>
        <v>0.6643422406</v>
      </c>
      <c r="E716" s="38">
        <f t="shared" si="3"/>
        <v>3</v>
      </c>
      <c r="F716" s="39">
        <f t="shared" si="4"/>
        <v>8.261920648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37">
        <v>701.0</v>
      </c>
      <c r="C717" s="38">
        <f t="shared" ref="C717:D717" si="703">RAND()</f>
        <v>0.8541734175</v>
      </c>
      <c r="D717" s="38">
        <f t="shared" si="703"/>
        <v>0.7912323831</v>
      </c>
      <c r="E717" s="38">
        <f t="shared" si="3"/>
        <v>3</v>
      </c>
      <c r="F717" s="39">
        <f t="shared" si="4"/>
        <v>8.629267148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37">
        <v>702.0</v>
      </c>
      <c r="C718" s="38">
        <f t="shared" ref="C718:D718" si="704">RAND()</f>
        <v>0.7376802261</v>
      </c>
      <c r="D718" s="38">
        <f t="shared" si="704"/>
        <v>0.587228744</v>
      </c>
      <c r="E718" s="38">
        <f t="shared" si="3"/>
        <v>2</v>
      </c>
      <c r="F718" s="39">
        <f t="shared" si="4"/>
        <v>5.348914976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37">
        <v>703.0</v>
      </c>
      <c r="C719" s="38">
        <f t="shared" ref="C719:D719" si="705">RAND()</f>
        <v>0.1198753058</v>
      </c>
      <c r="D719" s="38">
        <f t="shared" si="705"/>
        <v>0.79276041</v>
      </c>
      <c r="E719" s="38">
        <f t="shared" si="3"/>
        <v>1</v>
      </c>
      <c r="F719" s="39">
        <f t="shared" si="4"/>
        <v>2.671112819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37">
        <v>704.0</v>
      </c>
      <c r="C720" s="38">
        <f t="shared" ref="C720:D720" si="706">RAND()</f>
        <v>0.2574700635</v>
      </c>
      <c r="D720" s="38">
        <f t="shared" si="706"/>
        <v>0.2962814157</v>
      </c>
      <c r="E720" s="38">
        <f t="shared" si="3"/>
        <v>2</v>
      </c>
      <c r="F720" s="39">
        <f t="shared" si="4"/>
        <v>4.185125663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37">
        <v>705.0</v>
      </c>
      <c r="C721" s="38">
        <f t="shared" ref="C721:D721" si="707">RAND()</f>
        <v>0.5377186736</v>
      </c>
      <c r="D721" s="38">
        <f t="shared" si="707"/>
        <v>0.2125492923</v>
      </c>
      <c r="E721" s="38">
        <f t="shared" si="3"/>
        <v>2</v>
      </c>
      <c r="F721" s="39">
        <f t="shared" si="4"/>
        <v>3.850197169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37">
        <v>706.0</v>
      </c>
      <c r="C722" s="38">
        <f t="shared" ref="C722:D722" si="708">RAND()</f>
        <v>0.9409259492</v>
      </c>
      <c r="D722" s="38">
        <f t="shared" si="708"/>
        <v>0.05286220904</v>
      </c>
      <c r="E722" s="38">
        <f t="shared" si="3"/>
        <v>3</v>
      </c>
      <c r="F722" s="39">
        <f t="shared" si="4"/>
        <v>7.080369866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37">
        <v>707.0</v>
      </c>
      <c r="C723" s="38">
        <f t="shared" ref="C723:D723" si="709">RAND()</f>
        <v>0.2493244142</v>
      </c>
      <c r="D723" s="38">
        <f t="shared" si="709"/>
        <v>0.2941910397</v>
      </c>
      <c r="E723" s="38">
        <f t="shared" si="3"/>
        <v>2</v>
      </c>
      <c r="F723" s="39">
        <f t="shared" si="4"/>
        <v>4.176764159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37">
        <v>708.0</v>
      </c>
      <c r="C724" s="38">
        <f t="shared" ref="C724:D724" si="710">RAND()</f>
        <v>0.4681922458</v>
      </c>
      <c r="D724" s="38">
        <f t="shared" si="710"/>
        <v>0.3600759094</v>
      </c>
      <c r="E724" s="38">
        <f t="shared" si="3"/>
        <v>2</v>
      </c>
      <c r="F724" s="39">
        <f t="shared" si="4"/>
        <v>4.440303638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37">
        <v>709.0</v>
      </c>
      <c r="C725" s="38">
        <f t="shared" ref="C725:D725" si="711">RAND()</f>
        <v>0.1278328161</v>
      </c>
      <c r="D725" s="38">
        <f t="shared" si="711"/>
        <v>0.1819597568</v>
      </c>
      <c r="E725" s="38">
        <f t="shared" si="3"/>
        <v>1</v>
      </c>
      <c r="F725" s="39">
        <f t="shared" si="4"/>
        <v>1.279702235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37">
        <v>710.0</v>
      </c>
      <c r="C726" s="38">
        <f t="shared" ref="C726:D726" si="712">RAND()</f>
        <v>0.05621956386</v>
      </c>
      <c r="D726" s="38">
        <f t="shared" si="712"/>
        <v>0.318323607</v>
      </c>
      <c r="E726" s="38">
        <f t="shared" si="3"/>
        <v>1</v>
      </c>
      <c r="F726" s="39">
        <f t="shared" si="4"/>
        <v>1.692605229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37">
        <v>711.0</v>
      </c>
      <c r="C727" s="38">
        <f t="shared" ref="C727:D727" si="713">RAND()</f>
        <v>0.5072971868</v>
      </c>
      <c r="D727" s="38">
        <f t="shared" si="713"/>
        <v>0.1165825817</v>
      </c>
      <c r="E727" s="38">
        <f t="shared" si="3"/>
        <v>2</v>
      </c>
      <c r="F727" s="39">
        <f t="shared" si="4"/>
        <v>3.466330327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37">
        <v>712.0</v>
      </c>
      <c r="C728" s="38">
        <f t="shared" ref="C728:D728" si="714">RAND()</f>
        <v>0.2983360574</v>
      </c>
      <c r="D728" s="38">
        <f t="shared" si="714"/>
        <v>0.2360614544</v>
      </c>
      <c r="E728" s="38">
        <f t="shared" si="3"/>
        <v>2</v>
      </c>
      <c r="F728" s="39">
        <f t="shared" si="4"/>
        <v>3.944245818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37">
        <v>713.0</v>
      </c>
      <c r="C729" s="38">
        <f t="shared" ref="C729:D729" si="715">RAND()</f>
        <v>0.2556062523</v>
      </c>
      <c r="D729" s="38">
        <f t="shared" si="715"/>
        <v>0.5981255838</v>
      </c>
      <c r="E729" s="38">
        <f t="shared" si="3"/>
        <v>2</v>
      </c>
      <c r="F729" s="39">
        <f t="shared" si="4"/>
        <v>5.392502335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37">
        <v>714.0</v>
      </c>
      <c r="C730" s="38">
        <f t="shared" ref="C730:D730" si="716">RAND()</f>
        <v>0.1023560965</v>
      </c>
      <c r="D730" s="38">
        <f t="shared" si="716"/>
        <v>0.1949902667</v>
      </c>
      <c r="E730" s="38">
        <f t="shared" si="3"/>
        <v>1</v>
      </c>
      <c r="F730" s="39">
        <f t="shared" si="4"/>
        <v>1.324731067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37">
        <v>715.0</v>
      </c>
      <c r="C731" s="38">
        <f t="shared" ref="C731:D731" si="717">RAND()</f>
        <v>0.7931699157</v>
      </c>
      <c r="D731" s="38">
        <f t="shared" si="717"/>
        <v>0.4498475731</v>
      </c>
      <c r="E731" s="38">
        <f t="shared" si="3"/>
        <v>3</v>
      </c>
      <c r="F731" s="39">
        <f t="shared" si="4"/>
        <v>7.774832177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37">
        <v>716.0</v>
      </c>
      <c r="C732" s="38">
        <f t="shared" ref="C732:D732" si="718">RAND()</f>
        <v>0.1811698674</v>
      </c>
      <c r="D732" s="38">
        <f t="shared" si="718"/>
        <v>0.7889539131</v>
      </c>
      <c r="E732" s="38">
        <f t="shared" si="3"/>
        <v>1</v>
      </c>
      <c r="F732" s="39">
        <f t="shared" si="4"/>
        <v>2.664692331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37">
        <v>717.0</v>
      </c>
      <c r="C733" s="38">
        <f t="shared" ref="C733:D733" si="719">RAND()</f>
        <v>0.3167714076</v>
      </c>
      <c r="D733" s="38">
        <f t="shared" si="719"/>
        <v>0.660421708</v>
      </c>
      <c r="E733" s="38">
        <f t="shared" si="3"/>
        <v>2</v>
      </c>
      <c r="F733" s="39">
        <f t="shared" si="4"/>
        <v>5.641686832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37">
        <v>718.0</v>
      </c>
      <c r="C734" s="38">
        <f t="shared" ref="C734:D734" si="720">RAND()</f>
        <v>0.9060537418</v>
      </c>
      <c r="D734" s="38">
        <f t="shared" si="720"/>
        <v>0.8067020787</v>
      </c>
      <c r="E734" s="38">
        <f t="shared" si="3"/>
        <v>3</v>
      </c>
      <c r="F734" s="39">
        <f t="shared" si="4"/>
        <v>8.681030216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37">
        <v>719.0</v>
      </c>
      <c r="C735" s="38">
        <f t="shared" ref="C735:D735" si="721">RAND()</f>
        <v>0.01826680008</v>
      </c>
      <c r="D735" s="38">
        <f t="shared" si="721"/>
        <v>0.9681100624</v>
      </c>
      <c r="E735" s="38">
        <f t="shared" si="3"/>
        <v>1</v>
      </c>
      <c r="F735" s="39">
        <f t="shared" si="4"/>
        <v>2.951777526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37">
        <v>720.0</v>
      </c>
      <c r="C736" s="38">
        <f t="shared" ref="C736:D736" si="722">RAND()</f>
        <v>0.5218186876</v>
      </c>
      <c r="D736" s="38">
        <f t="shared" si="722"/>
        <v>0.3129109236</v>
      </c>
      <c r="E736" s="38">
        <f t="shared" si="3"/>
        <v>2</v>
      </c>
      <c r="F736" s="39">
        <f t="shared" si="4"/>
        <v>4.251643694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37">
        <v>721.0</v>
      </c>
      <c r="C737" s="38">
        <f t="shared" ref="C737:D737" si="723">RAND()</f>
        <v>0.4452994346</v>
      </c>
      <c r="D737" s="38">
        <f t="shared" si="723"/>
        <v>0.6459024294</v>
      </c>
      <c r="E737" s="38">
        <f t="shared" si="3"/>
        <v>2</v>
      </c>
      <c r="F737" s="39">
        <f t="shared" si="4"/>
        <v>5.583609718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37">
        <v>722.0</v>
      </c>
      <c r="C738" s="38">
        <f t="shared" ref="C738:D738" si="724">RAND()</f>
        <v>0.4250355404</v>
      </c>
      <c r="D738" s="38">
        <f t="shared" si="724"/>
        <v>0.8926194132</v>
      </c>
      <c r="E738" s="38">
        <f t="shared" si="3"/>
        <v>2</v>
      </c>
      <c r="F738" s="39">
        <f t="shared" si="4"/>
        <v>6.570477653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37">
        <v>723.0</v>
      </c>
      <c r="C739" s="38">
        <f t="shared" ref="C739:D739" si="725">RAND()</f>
        <v>0.3056190819</v>
      </c>
      <c r="D739" s="38">
        <f t="shared" si="725"/>
        <v>0.1335240658</v>
      </c>
      <c r="E739" s="38">
        <f t="shared" si="3"/>
        <v>2</v>
      </c>
      <c r="F739" s="39">
        <f t="shared" si="4"/>
        <v>3.534096263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37">
        <v>724.0</v>
      </c>
      <c r="C740" s="38">
        <f t="shared" ref="C740:D740" si="726">RAND()</f>
        <v>0.7432313786</v>
      </c>
      <c r="D740" s="38">
        <f t="shared" si="726"/>
        <v>0.895318737</v>
      </c>
      <c r="E740" s="38">
        <f t="shared" si="3"/>
        <v>2</v>
      </c>
      <c r="F740" s="39">
        <f t="shared" si="4"/>
        <v>6.581274948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37">
        <v>725.0</v>
      </c>
      <c r="C741" s="38">
        <f t="shared" ref="C741:D741" si="727">RAND()</f>
        <v>0.2033067401</v>
      </c>
      <c r="D741" s="38">
        <f t="shared" si="727"/>
        <v>0.5884295385</v>
      </c>
      <c r="E741" s="38">
        <f t="shared" si="3"/>
        <v>1</v>
      </c>
      <c r="F741" s="39">
        <f t="shared" si="4"/>
        <v>2.301274831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37">
        <v>726.0</v>
      </c>
      <c r="C742" s="38">
        <f t="shared" ref="C742:D742" si="728">RAND()</f>
        <v>0.03605468554</v>
      </c>
      <c r="D742" s="38">
        <f t="shared" si="728"/>
        <v>0.3707401939</v>
      </c>
      <c r="E742" s="38">
        <f t="shared" si="3"/>
        <v>1</v>
      </c>
      <c r="F742" s="39">
        <f t="shared" si="4"/>
        <v>1.826653154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37">
        <v>727.0</v>
      </c>
      <c r="C743" s="38">
        <f t="shared" ref="C743:D743" si="729">RAND()</f>
        <v>0.7651800742</v>
      </c>
      <c r="D743" s="38">
        <f t="shared" si="729"/>
        <v>0.1569075626</v>
      </c>
      <c r="E743" s="38">
        <f t="shared" si="3"/>
        <v>2</v>
      </c>
      <c r="F743" s="39">
        <f t="shared" si="4"/>
        <v>3.62763025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37">
        <v>728.0</v>
      </c>
      <c r="C744" s="38">
        <f t="shared" ref="C744:D744" si="730">RAND()</f>
        <v>0.9214964538</v>
      </c>
      <c r="D744" s="38">
        <f t="shared" si="730"/>
        <v>0.1939632665</v>
      </c>
      <c r="E744" s="38">
        <f t="shared" si="3"/>
        <v>3</v>
      </c>
      <c r="F744" s="39">
        <f t="shared" si="4"/>
        <v>7.306613544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37">
        <v>729.0</v>
      </c>
      <c r="C745" s="38">
        <f t="shared" ref="C745:D745" si="731">RAND()</f>
        <v>0.8854946899</v>
      </c>
      <c r="D745" s="38">
        <f t="shared" si="731"/>
        <v>0.6273262047</v>
      </c>
      <c r="E745" s="38">
        <f t="shared" si="3"/>
        <v>3</v>
      </c>
      <c r="F745" s="39">
        <f t="shared" si="4"/>
        <v>8.168589572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37">
        <v>730.0</v>
      </c>
      <c r="C746" s="38">
        <f t="shared" ref="C746:D746" si="732">RAND()</f>
        <v>0.5544959258</v>
      </c>
      <c r="D746" s="38">
        <f t="shared" si="732"/>
        <v>0.1884740578</v>
      </c>
      <c r="E746" s="38">
        <f t="shared" si="3"/>
        <v>2</v>
      </c>
      <c r="F746" s="39">
        <f t="shared" si="4"/>
        <v>3.753896231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37">
        <v>731.0</v>
      </c>
      <c r="C747" s="38">
        <f t="shared" ref="C747:D747" si="733">RAND()</f>
        <v>0.9189891831</v>
      </c>
      <c r="D747" s="38">
        <f t="shared" si="733"/>
        <v>0.9650761401</v>
      </c>
      <c r="E747" s="38">
        <f t="shared" si="3"/>
        <v>3</v>
      </c>
      <c r="F747" s="39">
        <f t="shared" si="4"/>
        <v>9.439362203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37">
        <v>732.0</v>
      </c>
      <c r="C748" s="38">
        <f t="shared" ref="C748:D748" si="734">RAND()</f>
        <v>0.5354397477</v>
      </c>
      <c r="D748" s="38">
        <f t="shared" si="734"/>
        <v>0.06853423975</v>
      </c>
      <c r="E748" s="38">
        <f t="shared" si="3"/>
        <v>2</v>
      </c>
      <c r="F748" s="39">
        <f t="shared" si="4"/>
        <v>3.274136959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37">
        <v>733.0</v>
      </c>
      <c r="C749" s="38">
        <f t="shared" ref="C749:D749" si="735">RAND()</f>
        <v>0.3841983189</v>
      </c>
      <c r="D749" s="38">
        <f t="shared" si="735"/>
        <v>0.1532733173</v>
      </c>
      <c r="E749" s="38">
        <f t="shared" si="3"/>
        <v>2</v>
      </c>
      <c r="F749" s="39">
        <f t="shared" si="4"/>
        <v>3.613093269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37">
        <v>734.0</v>
      </c>
      <c r="C750" s="38">
        <f t="shared" ref="C750:D750" si="736">RAND()</f>
        <v>0.2765990494</v>
      </c>
      <c r="D750" s="38">
        <f t="shared" si="736"/>
        <v>0.8235849268</v>
      </c>
      <c r="E750" s="38">
        <f t="shared" si="3"/>
        <v>2</v>
      </c>
      <c r="F750" s="39">
        <f t="shared" si="4"/>
        <v>6.294339707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37">
        <v>735.0</v>
      </c>
      <c r="C751" s="38">
        <f t="shared" ref="C751:D751" si="737">RAND()</f>
        <v>0.4142549563</v>
      </c>
      <c r="D751" s="38">
        <f t="shared" si="737"/>
        <v>0.4007366817</v>
      </c>
      <c r="E751" s="38">
        <f t="shared" si="3"/>
        <v>2</v>
      </c>
      <c r="F751" s="39">
        <f t="shared" si="4"/>
        <v>4.602946727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37">
        <v>736.0</v>
      </c>
      <c r="C752" s="38">
        <f t="shared" ref="C752:D752" si="738">RAND()</f>
        <v>0.5204755928</v>
      </c>
      <c r="D752" s="38">
        <f t="shared" si="738"/>
        <v>0.984949714</v>
      </c>
      <c r="E752" s="38">
        <f t="shared" si="3"/>
        <v>2</v>
      </c>
      <c r="F752" s="39">
        <f t="shared" si="4"/>
        <v>6.939798856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37">
        <v>737.0</v>
      </c>
      <c r="C753" s="38">
        <f t="shared" ref="C753:D753" si="739">RAND()</f>
        <v>0.8902209215</v>
      </c>
      <c r="D753" s="38">
        <f t="shared" si="739"/>
        <v>0.520765521</v>
      </c>
      <c r="E753" s="38">
        <f t="shared" si="3"/>
        <v>3</v>
      </c>
      <c r="F753" s="39">
        <f t="shared" si="4"/>
        <v>7.923197094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37">
        <v>738.0</v>
      </c>
      <c r="C754" s="38">
        <f t="shared" ref="C754:D754" si="740">RAND()</f>
        <v>0.3910147008</v>
      </c>
      <c r="D754" s="38">
        <f t="shared" si="740"/>
        <v>0.666978397</v>
      </c>
      <c r="E754" s="38">
        <f t="shared" si="3"/>
        <v>2</v>
      </c>
      <c r="F754" s="39">
        <f t="shared" si="4"/>
        <v>5.667913588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37">
        <v>739.0</v>
      </c>
      <c r="C755" s="38">
        <f t="shared" ref="C755:D755" si="741">RAND()</f>
        <v>0.007053651452</v>
      </c>
      <c r="D755" s="38">
        <f t="shared" si="741"/>
        <v>0.5380284849</v>
      </c>
      <c r="E755" s="38">
        <f t="shared" si="3"/>
        <v>1</v>
      </c>
      <c r="F755" s="39">
        <f t="shared" si="4"/>
        <v>2.20051275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37">
        <v>740.0</v>
      </c>
      <c r="C756" s="38">
        <f t="shared" ref="C756:D756" si="742">RAND()</f>
        <v>0.512972428</v>
      </c>
      <c r="D756" s="38">
        <f t="shared" si="742"/>
        <v>0.6197778137</v>
      </c>
      <c r="E756" s="38">
        <f t="shared" si="3"/>
        <v>2</v>
      </c>
      <c r="F756" s="39">
        <f t="shared" si="4"/>
        <v>5.479111255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37">
        <v>741.0</v>
      </c>
      <c r="C757" s="38">
        <f t="shared" ref="C757:D757" si="743">RAND()</f>
        <v>0.3149829424</v>
      </c>
      <c r="D757" s="38">
        <f t="shared" si="743"/>
        <v>0.01929609729</v>
      </c>
      <c r="E757" s="38">
        <f t="shared" si="3"/>
        <v>2</v>
      </c>
      <c r="F757" s="39">
        <f t="shared" si="4"/>
        <v>3.077184389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37">
        <v>742.0</v>
      </c>
      <c r="C758" s="38">
        <f t="shared" ref="C758:D758" si="744">RAND()</f>
        <v>0.6933167322</v>
      </c>
      <c r="D758" s="38">
        <f t="shared" si="744"/>
        <v>0.9182233835</v>
      </c>
      <c r="E758" s="38">
        <f t="shared" si="3"/>
        <v>2</v>
      </c>
      <c r="F758" s="39">
        <f t="shared" si="4"/>
        <v>6.672893534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37">
        <v>743.0</v>
      </c>
      <c r="C759" s="38">
        <f t="shared" ref="C759:D759" si="745">RAND()</f>
        <v>0.9253166353</v>
      </c>
      <c r="D759" s="38">
        <f t="shared" si="745"/>
        <v>0.4352752879</v>
      </c>
      <c r="E759" s="38">
        <f t="shared" si="3"/>
        <v>3</v>
      </c>
      <c r="F759" s="39">
        <f t="shared" si="4"/>
        <v>7.745554966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37">
        <v>744.0</v>
      </c>
      <c r="C760" s="38">
        <f t="shared" ref="C760:D760" si="746">RAND()</f>
        <v>0.8989332353</v>
      </c>
      <c r="D760" s="38">
        <f t="shared" si="746"/>
        <v>0.6320710364</v>
      </c>
      <c r="E760" s="38">
        <f t="shared" si="3"/>
        <v>3</v>
      </c>
      <c r="F760" s="39">
        <f t="shared" si="4"/>
        <v>8.180285552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37">
        <v>745.0</v>
      </c>
      <c r="C761" s="38">
        <f t="shared" ref="C761:D761" si="747">RAND()</f>
        <v>0.2111155823</v>
      </c>
      <c r="D761" s="38">
        <f t="shared" si="747"/>
        <v>0.9995418181</v>
      </c>
      <c r="E761" s="38">
        <f t="shared" si="3"/>
        <v>1</v>
      </c>
      <c r="F761" s="39">
        <f t="shared" si="4"/>
        <v>2.999312648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37">
        <v>746.0</v>
      </c>
      <c r="C762" s="38">
        <f t="shared" ref="C762:D762" si="748">RAND()</f>
        <v>0.655259508</v>
      </c>
      <c r="D762" s="38">
        <f t="shared" si="748"/>
        <v>0.5553621323</v>
      </c>
      <c r="E762" s="38">
        <f t="shared" si="3"/>
        <v>2</v>
      </c>
      <c r="F762" s="39">
        <f t="shared" si="4"/>
        <v>5.221448529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37">
        <v>747.0</v>
      </c>
      <c r="C763" s="38">
        <f t="shared" ref="C763:D763" si="749">RAND()</f>
        <v>0.6270060185</v>
      </c>
      <c r="D763" s="38">
        <f t="shared" si="749"/>
        <v>0.8662387429</v>
      </c>
      <c r="E763" s="38">
        <f t="shared" si="3"/>
        <v>2</v>
      </c>
      <c r="F763" s="39">
        <f t="shared" si="4"/>
        <v>6.464954972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37">
        <v>748.0</v>
      </c>
      <c r="C764" s="38">
        <f t="shared" ref="C764:D764" si="750">RAND()</f>
        <v>0.03957959884</v>
      </c>
      <c r="D764" s="38">
        <f t="shared" si="750"/>
        <v>0.141218172</v>
      </c>
      <c r="E764" s="38">
        <f t="shared" si="3"/>
        <v>1</v>
      </c>
      <c r="F764" s="39">
        <f t="shared" si="4"/>
        <v>1.127370191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37">
        <v>749.0</v>
      </c>
      <c r="C765" s="38">
        <f t="shared" ref="C765:D765" si="751">RAND()</f>
        <v>0.1414804994</v>
      </c>
      <c r="D765" s="38">
        <f t="shared" si="751"/>
        <v>0.5361696459</v>
      </c>
      <c r="E765" s="38">
        <f t="shared" si="3"/>
        <v>1</v>
      </c>
      <c r="F765" s="39">
        <f t="shared" si="4"/>
        <v>2.196708177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37">
        <v>750.0</v>
      </c>
      <c r="C766" s="38">
        <f t="shared" ref="C766:D766" si="752">RAND()</f>
        <v>0.5499824675</v>
      </c>
      <c r="D766" s="38">
        <f t="shared" si="752"/>
        <v>0.4024766078</v>
      </c>
      <c r="E766" s="38">
        <f t="shared" si="3"/>
        <v>2</v>
      </c>
      <c r="F766" s="39">
        <f t="shared" si="4"/>
        <v>4.609906431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37">
        <v>751.0</v>
      </c>
      <c r="C767" s="38">
        <f t="shared" ref="C767:D767" si="753">RAND()</f>
        <v>0.6578547675</v>
      </c>
      <c r="D767" s="38">
        <f t="shared" si="753"/>
        <v>0.5721399274</v>
      </c>
      <c r="E767" s="38">
        <f t="shared" si="3"/>
        <v>2</v>
      </c>
      <c r="F767" s="39">
        <f t="shared" si="4"/>
        <v>5.28855971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37">
        <v>752.0</v>
      </c>
      <c r="C768" s="38">
        <f t="shared" ref="C768:D768" si="754">RAND()</f>
        <v>0.8364675937</v>
      </c>
      <c r="D768" s="38">
        <f t="shared" si="754"/>
        <v>0.05195752893</v>
      </c>
      <c r="E768" s="38">
        <f t="shared" si="3"/>
        <v>3</v>
      </c>
      <c r="F768" s="39">
        <f t="shared" si="4"/>
        <v>7.078975824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37">
        <v>753.0</v>
      </c>
      <c r="C769" s="38">
        <f t="shared" ref="C769:D769" si="755">RAND()</f>
        <v>0.9006991513</v>
      </c>
      <c r="D769" s="38">
        <f t="shared" si="755"/>
        <v>0.7754894497</v>
      </c>
      <c r="E769" s="38">
        <f t="shared" si="3"/>
        <v>3</v>
      </c>
      <c r="F769" s="39">
        <f t="shared" si="4"/>
        <v>8.578523671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37">
        <v>754.0</v>
      </c>
      <c r="C770" s="38">
        <f t="shared" ref="C770:D770" si="756">RAND()</f>
        <v>0.5150285145</v>
      </c>
      <c r="D770" s="38">
        <f t="shared" si="756"/>
        <v>0.3116435015</v>
      </c>
      <c r="E770" s="38">
        <f t="shared" si="3"/>
        <v>2</v>
      </c>
      <c r="F770" s="39">
        <f t="shared" si="4"/>
        <v>4.246574006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37">
        <v>755.0</v>
      </c>
      <c r="C771" s="38">
        <f t="shared" ref="C771:D771" si="757">RAND()</f>
        <v>0.7827743172</v>
      </c>
      <c r="D771" s="38">
        <f t="shared" si="757"/>
        <v>0.35894262</v>
      </c>
      <c r="E771" s="38">
        <f t="shared" si="3"/>
        <v>2</v>
      </c>
      <c r="F771" s="39">
        <f t="shared" si="4"/>
        <v>4.43577048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37">
        <v>756.0</v>
      </c>
      <c r="C772" s="38">
        <f t="shared" ref="C772:D772" si="758">RAND()</f>
        <v>0.6200529097</v>
      </c>
      <c r="D772" s="38">
        <f t="shared" si="758"/>
        <v>0.001484233008</v>
      </c>
      <c r="E772" s="38">
        <f t="shared" si="3"/>
        <v>2</v>
      </c>
      <c r="F772" s="39">
        <f t="shared" si="4"/>
        <v>3.005936932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37">
        <v>757.0</v>
      </c>
      <c r="C773" s="38">
        <f t="shared" ref="C773:D773" si="759">RAND()</f>
        <v>0.7286263529</v>
      </c>
      <c r="D773" s="38">
        <f t="shared" si="759"/>
        <v>0.1640281504</v>
      </c>
      <c r="E773" s="38">
        <f t="shared" si="3"/>
        <v>2</v>
      </c>
      <c r="F773" s="39">
        <f t="shared" si="4"/>
        <v>3.656112602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37">
        <v>758.0</v>
      </c>
      <c r="C774" s="38">
        <f t="shared" ref="C774:D774" si="760">RAND()</f>
        <v>0.1469566367</v>
      </c>
      <c r="D774" s="38">
        <f t="shared" si="760"/>
        <v>0.0003236132941</v>
      </c>
      <c r="E774" s="38">
        <f t="shared" si="3"/>
        <v>1</v>
      </c>
      <c r="F774" s="39">
        <f t="shared" si="4"/>
        <v>0.05396776488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37">
        <v>759.0</v>
      </c>
      <c r="C775" s="38">
        <f t="shared" ref="C775:D775" si="761">RAND()</f>
        <v>0.8160087626</v>
      </c>
      <c r="D775" s="38">
        <f t="shared" si="761"/>
        <v>0.9278678582</v>
      </c>
      <c r="E775" s="38">
        <f t="shared" si="3"/>
        <v>3</v>
      </c>
      <c r="F775" s="39">
        <f t="shared" si="4"/>
        <v>9.194277172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37">
        <v>760.0</v>
      </c>
      <c r="C776" s="38">
        <f t="shared" ref="C776:D776" si="762">RAND()</f>
        <v>0.198161459</v>
      </c>
      <c r="D776" s="38">
        <f t="shared" si="762"/>
        <v>0.3686237222</v>
      </c>
      <c r="E776" s="38">
        <f t="shared" si="3"/>
        <v>1</v>
      </c>
      <c r="F776" s="39">
        <f t="shared" si="4"/>
        <v>1.821431717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37">
        <v>761.0</v>
      </c>
      <c r="C777" s="38">
        <f t="shared" ref="C777:D777" si="763">RAND()</f>
        <v>0.6718045547</v>
      </c>
      <c r="D777" s="38">
        <f t="shared" si="763"/>
        <v>0.08320202549</v>
      </c>
      <c r="E777" s="38">
        <f t="shared" si="3"/>
        <v>2</v>
      </c>
      <c r="F777" s="39">
        <f t="shared" si="4"/>
        <v>3.332808102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37">
        <v>762.0</v>
      </c>
      <c r="C778" s="38">
        <f t="shared" ref="C778:D778" si="764">RAND()</f>
        <v>0.4644933746</v>
      </c>
      <c r="D778" s="38">
        <f t="shared" si="764"/>
        <v>0.1408962329</v>
      </c>
      <c r="E778" s="38">
        <f t="shared" si="3"/>
        <v>2</v>
      </c>
      <c r="F778" s="39">
        <f t="shared" si="4"/>
        <v>3.563584932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37">
        <v>763.0</v>
      </c>
      <c r="C779" s="38">
        <f t="shared" ref="C779:D779" si="765">RAND()</f>
        <v>0.6073416269</v>
      </c>
      <c r="D779" s="38">
        <f t="shared" si="765"/>
        <v>0.6718368107</v>
      </c>
      <c r="E779" s="38">
        <f t="shared" si="3"/>
        <v>2</v>
      </c>
      <c r="F779" s="39">
        <f t="shared" si="4"/>
        <v>5.687347243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37">
        <v>764.0</v>
      </c>
      <c r="C780" s="38">
        <f t="shared" ref="C780:D780" si="766">RAND()</f>
        <v>0.7846105405</v>
      </c>
      <c r="D780" s="38">
        <f t="shared" si="766"/>
        <v>0.4813321257</v>
      </c>
      <c r="E780" s="38">
        <f t="shared" si="3"/>
        <v>2</v>
      </c>
      <c r="F780" s="39">
        <f t="shared" si="4"/>
        <v>4.925328503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37">
        <v>765.0</v>
      </c>
      <c r="C781" s="38">
        <f t="shared" ref="C781:D781" si="767">RAND()</f>
        <v>0.5467867551</v>
      </c>
      <c r="D781" s="38">
        <f t="shared" si="767"/>
        <v>0.02561614818</v>
      </c>
      <c r="E781" s="38">
        <f t="shared" si="3"/>
        <v>2</v>
      </c>
      <c r="F781" s="39">
        <f t="shared" si="4"/>
        <v>3.102464593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37">
        <v>766.0</v>
      </c>
      <c r="C782" s="38">
        <f t="shared" ref="C782:D782" si="768">RAND()</f>
        <v>0.8515818178</v>
      </c>
      <c r="D782" s="38">
        <f t="shared" si="768"/>
        <v>0.885962488</v>
      </c>
      <c r="E782" s="38">
        <f t="shared" si="3"/>
        <v>3</v>
      </c>
      <c r="F782" s="39">
        <f t="shared" si="4"/>
        <v>8.986916781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37">
        <v>767.0</v>
      </c>
      <c r="C783" s="38">
        <f t="shared" ref="C783:D783" si="769">RAND()</f>
        <v>0.4551377542</v>
      </c>
      <c r="D783" s="38">
        <f t="shared" si="769"/>
        <v>0.7965146982</v>
      </c>
      <c r="E783" s="38">
        <f t="shared" si="3"/>
        <v>2</v>
      </c>
      <c r="F783" s="39">
        <f t="shared" si="4"/>
        <v>6.186058793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37">
        <v>768.0</v>
      </c>
      <c r="C784" s="38">
        <f t="shared" ref="C784:D784" si="770">RAND()</f>
        <v>0.4432655318</v>
      </c>
      <c r="D784" s="38">
        <f t="shared" si="770"/>
        <v>0.8863239732</v>
      </c>
      <c r="E784" s="38">
        <f t="shared" si="3"/>
        <v>2</v>
      </c>
      <c r="F784" s="39">
        <f t="shared" si="4"/>
        <v>6.545295893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37">
        <v>769.0</v>
      </c>
      <c r="C785" s="38">
        <f t="shared" ref="C785:D785" si="771">RAND()</f>
        <v>0.5383175363</v>
      </c>
      <c r="D785" s="38">
        <f t="shared" si="771"/>
        <v>0.3401208423</v>
      </c>
      <c r="E785" s="38">
        <f t="shared" si="3"/>
        <v>2</v>
      </c>
      <c r="F785" s="39">
        <f t="shared" si="4"/>
        <v>4.360483369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37">
        <v>770.0</v>
      </c>
      <c r="C786" s="38">
        <f t="shared" ref="C786:D786" si="772">RAND()</f>
        <v>0.8973507938</v>
      </c>
      <c r="D786" s="38">
        <f t="shared" si="772"/>
        <v>0.1312062159</v>
      </c>
      <c r="E786" s="38">
        <f t="shared" si="3"/>
        <v>3</v>
      </c>
      <c r="F786" s="39">
        <f t="shared" si="4"/>
        <v>7.203726756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37">
        <v>771.0</v>
      </c>
      <c r="C787" s="38">
        <f t="shared" ref="C787:D787" si="773">RAND()</f>
        <v>0.8117292184</v>
      </c>
      <c r="D787" s="38">
        <f t="shared" si="773"/>
        <v>0.03185557309</v>
      </c>
      <c r="E787" s="38">
        <f t="shared" si="3"/>
        <v>3</v>
      </c>
      <c r="F787" s="39">
        <f t="shared" si="4"/>
        <v>7.048170086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37">
        <v>772.0</v>
      </c>
      <c r="C788" s="38">
        <f t="shared" ref="C788:D788" si="774">RAND()</f>
        <v>0.6291050362</v>
      </c>
      <c r="D788" s="38">
        <f t="shared" si="774"/>
        <v>0.3034159274</v>
      </c>
      <c r="E788" s="38">
        <f t="shared" si="3"/>
        <v>2</v>
      </c>
      <c r="F788" s="39">
        <f t="shared" si="4"/>
        <v>4.213663709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37">
        <v>773.0</v>
      </c>
      <c r="C789" s="38">
        <f t="shared" ref="C789:D789" si="775">RAND()</f>
        <v>0.3257133059</v>
      </c>
      <c r="D789" s="38">
        <f t="shared" si="775"/>
        <v>0.7456067473</v>
      </c>
      <c r="E789" s="38">
        <f t="shared" si="3"/>
        <v>2</v>
      </c>
      <c r="F789" s="39">
        <f t="shared" si="4"/>
        <v>5.982426989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37">
        <v>774.0</v>
      </c>
      <c r="C790" s="38">
        <f t="shared" ref="C790:D790" si="776">RAND()</f>
        <v>0.8869410301</v>
      </c>
      <c r="D790" s="38">
        <f t="shared" si="776"/>
        <v>0.4670144751</v>
      </c>
      <c r="E790" s="38">
        <f t="shared" si="3"/>
        <v>3</v>
      </c>
      <c r="F790" s="39">
        <f t="shared" si="4"/>
        <v>7.809824271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37">
        <v>775.0</v>
      </c>
      <c r="C791" s="38">
        <f t="shared" ref="C791:D791" si="777">RAND()</f>
        <v>0.522631053</v>
      </c>
      <c r="D791" s="38">
        <f t="shared" si="777"/>
        <v>0.8885241587</v>
      </c>
      <c r="E791" s="38">
        <f t="shared" si="3"/>
        <v>2</v>
      </c>
      <c r="F791" s="39">
        <f t="shared" si="4"/>
        <v>6.554096635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37">
        <v>776.0</v>
      </c>
      <c r="C792" s="38">
        <f t="shared" ref="C792:D792" si="778">RAND()</f>
        <v>0.3854074276</v>
      </c>
      <c r="D792" s="38">
        <f t="shared" si="778"/>
        <v>0.6772151381</v>
      </c>
      <c r="E792" s="38">
        <f t="shared" si="3"/>
        <v>2</v>
      </c>
      <c r="F792" s="39">
        <f t="shared" si="4"/>
        <v>5.708860552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37">
        <v>777.0</v>
      </c>
      <c r="C793" s="38">
        <f t="shared" ref="C793:D793" si="779">RAND()</f>
        <v>0.7723843595</v>
      </c>
      <c r="D793" s="38">
        <f t="shared" si="779"/>
        <v>0.2676220704</v>
      </c>
      <c r="E793" s="38">
        <f t="shared" si="3"/>
        <v>2</v>
      </c>
      <c r="F793" s="39">
        <f t="shared" si="4"/>
        <v>4.070488281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37">
        <v>778.0</v>
      </c>
      <c r="C794" s="38">
        <f t="shared" ref="C794:D794" si="780">RAND()</f>
        <v>0.06528908496</v>
      </c>
      <c r="D794" s="38">
        <f t="shared" si="780"/>
        <v>0.9507244892</v>
      </c>
      <c r="E794" s="38">
        <f t="shared" si="3"/>
        <v>1</v>
      </c>
      <c r="F794" s="39">
        <f t="shared" si="4"/>
        <v>2.925153056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37">
        <v>779.0</v>
      </c>
      <c r="C795" s="38">
        <f t="shared" ref="C795:D795" si="781">RAND()</f>
        <v>0.9982986407</v>
      </c>
      <c r="D795" s="38">
        <f t="shared" si="781"/>
        <v>0.8832974778</v>
      </c>
      <c r="E795" s="38">
        <f t="shared" si="3"/>
        <v>3</v>
      </c>
      <c r="F795" s="39">
        <f t="shared" si="4"/>
        <v>8.975147474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37">
        <v>780.0</v>
      </c>
      <c r="C796" s="38">
        <f t="shared" ref="C796:D796" si="782">RAND()</f>
        <v>0.7649601964</v>
      </c>
      <c r="D796" s="38">
        <f t="shared" si="782"/>
        <v>0.5600688973</v>
      </c>
      <c r="E796" s="38">
        <f t="shared" si="3"/>
        <v>2</v>
      </c>
      <c r="F796" s="39">
        <f t="shared" si="4"/>
        <v>5.240275589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37">
        <v>781.0</v>
      </c>
      <c r="C797" s="38">
        <f t="shared" ref="C797:D797" si="783">RAND()</f>
        <v>0.6362928934</v>
      </c>
      <c r="D797" s="38">
        <f t="shared" si="783"/>
        <v>0.9872465308</v>
      </c>
      <c r="E797" s="38">
        <f t="shared" si="3"/>
        <v>2</v>
      </c>
      <c r="F797" s="39">
        <f t="shared" si="4"/>
        <v>6.948986123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37">
        <v>782.0</v>
      </c>
      <c r="C798" s="38">
        <f t="shared" ref="C798:D798" si="784">RAND()</f>
        <v>0.6953840609</v>
      </c>
      <c r="D798" s="38">
        <f t="shared" si="784"/>
        <v>0.5432772853</v>
      </c>
      <c r="E798" s="38">
        <f t="shared" si="3"/>
        <v>2</v>
      </c>
      <c r="F798" s="39">
        <f t="shared" si="4"/>
        <v>5.173109141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37">
        <v>783.0</v>
      </c>
      <c r="C799" s="38">
        <f t="shared" ref="C799:D799" si="785">RAND()</f>
        <v>0.6556158491</v>
      </c>
      <c r="D799" s="38">
        <f t="shared" si="785"/>
        <v>0.4085258142</v>
      </c>
      <c r="E799" s="38">
        <f t="shared" si="3"/>
        <v>2</v>
      </c>
      <c r="F799" s="39">
        <f t="shared" si="4"/>
        <v>4.634103257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37">
        <v>784.0</v>
      </c>
      <c r="C800" s="38">
        <f t="shared" ref="C800:D800" si="786">RAND()</f>
        <v>0.08323285552</v>
      </c>
      <c r="D800" s="38">
        <f t="shared" si="786"/>
        <v>0.9127326669</v>
      </c>
      <c r="E800" s="38">
        <f t="shared" si="3"/>
        <v>1</v>
      </c>
      <c r="F800" s="39">
        <f t="shared" si="4"/>
        <v>2.866111303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37">
        <v>785.0</v>
      </c>
      <c r="C801" s="38">
        <f t="shared" ref="C801:D801" si="787">RAND()</f>
        <v>0.4632429568</v>
      </c>
      <c r="D801" s="38">
        <f t="shared" si="787"/>
        <v>0.008258564655</v>
      </c>
      <c r="E801" s="38">
        <f t="shared" si="3"/>
        <v>2</v>
      </c>
      <c r="F801" s="39">
        <f t="shared" si="4"/>
        <v>3.033034259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37">
        <v>786.0</v>
      </c>
      <c r="C802" s="38">
        <f t="shared" ref="C802:D802" si="788">RAND()</f>
        <v>0.3631758549</v>
      </c>
      <c r="D802" s="38">
        <f t="shared" si="788"/>
        <v>0.2972226316</v>
      </c>
      <c r="E802" s="38">
        <f t="shared" si="3"/>
        <v>2</v>
      </c>
      <c r="F802" s="39">
        <f t="shared" si="4"/>
        <v>4.188890526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37">
        <v>787.0</v>
      </c>
      <c r="C803" s="38">
        <f t="shared" ref="C803:D803" si="789">RAND()</f>
        <v>0.6860288709</v>
      </c>
      <c r="D803" s="38">
        <f t="shared" si="789"/>
        <v>0.9529585159</v>
      </c>
      <c r="E803" s="38">
        <f t="shared" si="3"/>
        <v>2</v>
      </c>
      <c r="F803" s="39">
        <f t="shared" si="4"/>
        <v>6.811834063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37">
        <v>788.0</v>
      </c>
      <c r="C804" s="38">
        <f t="shared" ref="C804:D804" si="790">RAND()</f>
        <v>0.6827431744</v>
      </c>
      <c r="D804" s="38">
        <f t="shared" si="790"/>
        <v>0.2930009596</v>
      </c>
      <c r="E804" s="38">
        <f t="shared" si="3"/>
        <v>2</v>
      </c>
      <c r="F804" s="39">
        <f t="shared" si="4"/>
        <v>4.172003838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37">
        <v>789.0</v>
      </c>
      <c r="C805" s="38">
        <f t="shared" ref="C805:D805" si="791">RAND()</f>
        <v>0.8102492407</v>
      </c>
      <c r="D805" s="38">
        <f t="shared" si="791"/>
        <v>0.3464835284</v>
      </c>
      <c r="E805" s="38">
        <f t="shared" si="3"/>
        <v>3</v>
      </c>
      <c r="F805" s="39">
        <f t="shared" si="4"/>
        <v>7.574789031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37">
        <v>790.0</v>
      </c>
      <c r="C806" s="38">
        <f t="shared" ref="C806:D806" si="792">RAND()</f>
        <v>0.9432281717</v>
      </c>
      <c r="D806" s="38">
        <f t="shared" si="792"/>
        <v>0.1574341368</v>
      </c>
      <c r="E806" s="38">
        <f t="shared" si="3"/>
        <v>3</v>
      </c>
      <c r="F806" s="39">
        <f t="shared" si="4"/>
        <v>7.246258406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37">
        <v>791.0</v>
      </c>
      <c r="C807" s="38">
        <f t="shared" ref="C807:D807" si="793">RAND()</f>
        <v>0.7082178931</v>
      </c>
      <c r="D807" s="38">
        <f t="shared" si="793"/>
        <v>0.1947176254</v>
      </c>
      <c r="E807" s="38">
        <f t="shared" si="3"/>
        <v>2</v>
      </c>
      <c r="F807" s="39">
        <f t="shared" si="4"/>
        <v>3.778870502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37">
        <v>792.0</v>
      </c>
      <c r="C808" s="38">
        <f t="shared" ref="C808:D808" si="794">RAND()</f>
        <v>0.9903852982</v>
      </c>
      <c r="D808" s="38">
        <f t="shared" si="794"/>
        <v>0.3175863012</v>
      </c>
      <c r="E808" s="38">
        <f t="shared" si="3"/>
        <v>3</v>
      </c>
      <c r="F808" s="39">
        <f t="shared" si="4"/>
        <v>7.521749954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37">
        <v>793.0</v>
      </c>
      <c r="C809" s="38">
        <f t="shared" ref="C809:D809" si="795">RAND()</f>
        <v>0.2128340517</v>
      </c>
      <c r="D809" s="38">
        <f t="shared" si="795"/>
        <v>0.02431273639</v>
      </c>
      <c r="E809" s="38">
        <f t="shared" si="3"/>
        <v>1</v>
      </c>
      <c r="F809" s="39">
        <f t="shared" si="4"/>
        <v>0.467776258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37">
        <v>794.0</v>
      </c>
      <c r="C810" s="38">
        <f t="shared" ref="C810:D810" si="796">RAND()</f>
        <v>0.1323732191</v>
      </c>
      <c r="D810" s="38">
        <f t="shared" si="796"/>
        <v>0.5415568662</v>
      </c>
      <c r="E810" s="38">
        <f t="shared" si="3"/>
        <v>1</v>
      </c>
      <c r="F810" s="39">
        <f t="shared" si="4"/>
        <v>2.207716421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37">
        <v>795.0</v>
      </c>
      <c r="C811" s="38">
        <f t="shared" ref="C811:D811" si="797">RAND()</f>
        <v>0.1454247723</v>
      </c>
      <c r="D811" s="38">
        <f t="shared" si="797"/>
        <v>0.08192782917</v>
      </c>
      <c r="E811" s="38">
        <f t="shared" si="3"/>
        <v>1</v>
      </c>
      <c r="F811" s="39">
        <f t="shared" si="4"/>
        <v>0.8586911334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37">
        <v>796.0</v>
      </c>
      <c r="C812" s="38">
        <f t="shared" ref="C812:D812" si="798">RAND()</f>
        <v>0.7832781325</v>
      </c>
      <c r="D812" s="38">
        <f t="shared" si="798"/>
        <v>0.228819131</v>
      </c>
      <c r="E812" s="38">
        <f t="shared" si="3"/>
        <v>2</v>
      </c>
      <c r="F812" s="39">
        <f t="shared" si="4"/>
        <v>3.915276524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37">
        <v>797.0</v>
      </c>
      <c r="C813" s="38">
        <f t="shared" ref="C813:D813" si="799">RAND()</f>
        <v>0.8579524723</v>
      </c>
      <c r="D813" s="38">
        <f t="shared" si="799"/>
        <v>0.5137340617</v>
      </c>
      <c r="E813" s="38">
        <f t="shared" si="3"/>
        <v>3</v>
      </c>
      <c r="F813" s="39">
        <f t="shared" si="4"/>
        <v>7.908016863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37">
        <v>798.0</v>
      </c>
      <c r="C814" s="38">
        <f t="shared" ref="C814:D814" si="800">RAND()</f>
        <v>0.4830393065</v>
      </c>
      <c r="D814" s="38">
        <f t="shared" si="800"/>
        <v>0.704124558</v>
      </c>
      <c r="E814" s="38">
        <f t="shared" si="3"/>
        <v>2</v>
      </c>
      <c r="F814" s="39">
        <f t="shared" si="4"/>
        <v>5.816498232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37">
        <v>799.0</v>
      </c>
      <c r="C815" s="38">
        <f t="shared" ref="C815:D815" si="801">RAND()</f>
        <v>0.231031812</v>
      </c>
      <c r="D815" s="38">
        <f t="shared" si="801"/>
        <v>0.392488877</v>
      </c>
      <c r="E815" s="38">
        <f t="shared" si="3"/>
        <v>2</v>
      </c>
      <c r="F815" s="39">
        <f t="shared" si="4"/>
        <v>4.569955508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37">
        <v>800.0</v>
      </c>
      <c r="C816" s="38">
        <f t="shared" ref="C816:D816" si="802">RAND()</f>
        <v>0.7437301916</v>
      </c>
      <c r="D816" s="38">
        <f t="shared" si="802"/>
        <v>0.3752816314</v>
      </c>
      <c r="E816" s="38">
        <f t="shared" si="3"/>
        <v>2</v>
      </c>
      <c r="F816" s="39">
        <f t="shared" si="4"/>
        <v>4.501126526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37">
        <v>801.0</v>
      </c>
      <c r="C817" s="38">
        <f t="shared" ref="C817:D817" si="803">RAND()</f>
        <v>0.753348078</v>
      </c>
      <c r="D817" s="38">
        <f t="shared" si="803"/>
        <v>0.8128168087</v>
      </c>
      <c r="E817" s="38">
        <f t="shared" si="3"/>
        <v>2</v>
      </c>
      <c r="F817" s="39">
        <f t="shared" si="4"/>
        <v>6.251267235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37">
        <v>802.0</v>
      </c>
      <c r="C818" s="38">
        <f t="shared" ref="C818:D818" si="804">RAND()</f>
        <v>0.4235865885</v>
      </c>
      <c r="D818" s="38">
        <f t="shared" si="804"/>
        <v>0.2564470738</v>
      </c>
      <c r="E818" s="38">
        <f t="shared" si="3"/>
        <v>2</v>
      </c>
      <c r="F818" s="39">
        <f t="shared" si="4"/>
        <v>4.025788295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37">
        <v>803.0</v>
      </c>
      <c r="C819" s="38">
        <f t="shared" ref="C819:D819" si="805">RAND()</f>
        <v>0.3907131834</v>
      </c>
      <c r="D819" s="38">
        <f t="shared" si="805"/>
        <v>0.4217021366</v>
      </c>
      <c r="E819" s="38">
        <f t="shared" si="3"/>
        <v>2</v>
      </c>
      <c r="F819" s="39">
        <f t="shared" si="4"/>
        <v>4.686808546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37">
        <v>804.0</v>
      </c>
      <c r="C820" s="38">
        <f t="shared" ref="C820:D820" si="806">RAND()</f>
        <v>0.5802076457</v>
      </c>
      <c r="D820" s="38">
        <f t="shared" si="806"/>
        <v>0.4242768484</v>
      </c>
      <c r="E820" s="38">
        <f t="shared" si="3"/>
        <v>2</v>
      </c>
      <c r="F820" s="39">
        <f t="shared" si="4"/>
        <v>4.697107394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37">
        <v>805.0</v>
      </c>
      <c r="C821" s="38">
        <f t="shared" ref="C821:D821" si="807">RAND()</f>
        <v>0.2944925829</v>
      </c>
      <c r="D821" s="38">
        <f t="shared" si="807"/>
        <v>0.8634452716</v>
      </c>
      <c r="E821" s="38">
        <f t="shared" si="3"/>
        <v>2</v>
      </c>
      <c r="F821" s="39">
        <f t="shared" si="4"/>
        <v>6.453781087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37">
        <v>806.0</v>
      </c>
      <c r="C822" s="38">
        <f t="shared" ref="C822:D822" si="808">RAND()</f>
        <v>0.8399000788</v>
      </c>
      <c r="D822" s="38">
        <f t="shared" si="808"/>
        <v>0.1137831165</v>
      </c>
      <c r="E822" s="38">
        <f t="shared" si="3"/>
        <v>3</v>
      </c>
      <c r="F822" s="39">
        <f t="shared" si="4"/>
        <v>7.175827209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37">
        <v>807.0</v>
      </c>
      <c r="C823" s="38">
        <f t="shared" ref="C823:D823" si="809">RAND()</f>
        <v>0.3754570047</v>
      </c>
      <c r="D823" s="38">
        <f t="shared" si="809"/>
        <v>0.3849403271</v>
      </c>
      <c r="E823" s="38">
        <f t="shared" si="3"/>
        <v>2</v>
      </c>
      <c r="F823" s="39">
        <f t="shared" si="4"/>
        <v>4.539761308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37">
        <v>808.0</v>
      </c>
      <c r="C824" s="38">
        <f t="shared" ref="C824:D824" si="810">RAND()</f>
        <v>0.2187299985</v>
      </c>
      <c r="D824" s="38">
        <f t="shared" si="810"/>
        <v>0.1640738665</v>
      </c>
      <c r="E824" s="38">
        <f t="shared" si="3"/>
        <v>2</v>
      </c>
      <c r="F824" s="39">
        <f t="shared" si="4"/>
        <v>3.656295466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37">
        <v>809.0</v>
      </c>
      <c r="C825" s="38">
        <f t="shared" ref="C825:D825" si="811">RAND()</f>
        <v>0.5218645322</v>
      </c>
      <c r="D825" s="38">
        <f t="shared" si="811"/>
        <v>0.7221964233</v>
      </c>
      <c r="E825" s="38">
        <f t="shared" si="3"/>
        <v>2</v>
      </c>
      <c r="F825" s="39">
        <f t="shared" si="4"/>
        <v>5.888785693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37">
        <v>810.0</v>
      </c>
      <c r="C826" s="38">
        <f t="shared" ref="C826:D826" si="812">RAND()</f>
        <v>0.4106535049</v>
      </c>
      <c r="D826" s="38">
        <f t="shared" si="812"/>
        <v>0.5719770042</v>
      </c>
      <c r="E826" s="38">
        <f t="shared" si="3"/>
        <v>2</v>
      </c>
      <c r="F826" s="39">
        <f t="shared" si="4"/>
        <v>5.287908017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37">
        <v>811.0</v>
      </c>
      <c r="C827" s="38">
        <f t="shared" ref="C827:D827" si="813">RAND()</f>
        <v>0.9269828459</v>
      </c>
      <c r="D827" s="38">
        <f t="shared" si="813"/>
        <v>0.8422755588</v>
      </c>
      <c r="E827" s="38">
        <f t="shared" si="3"/>
        <v>3</v>
      </c>
      <c r="F827" s="39">
        <f t="shared" si="4"/>
        <v>8.808563904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37">
        <v>812.0</v>
      </c>
      <c r="C828" s="38">
        <f t="shared" ref="C828:D828" si="814">RAND()</f>
        <v>0.8279079846</v>
      </c>
      <c r="D828" s="38">
        <f t="shared" si="814"/>
        <v>0.8251586906</v>
      </c>
      <c r="E828" s="38">
        <f t="shared" si="3"/>
        <v>3</v>
      </c>
      <c r="F828" s="39">
        <f t="shared" si="4"/>
        <v>8.745579104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37">
        <v>813.0</v>
      </c>
      <c r="C829" s="38">
        <f t="shared" ref="C829:D829" si="815">RAND()</f>
        <v>0.03417373254</v>
      </c>
      <c r="D829" s="38">
        <f t="shared" si="815"/>
        <v>0.881609185</v>
      </c>
      <c r="E829" s="38">
        <f t="shared" si="3"/>
        <v>1</v>
      </c>
      <c r="F829" s="39">
        <f t="shared" si="4"/>
        <v>2.816821376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37">
        <v>814.0</v>
      </c>
      <c r="C830" s="38">
        <f t="shared" ref="C830:D830" si="816">RAND()</f>
        <v>0.0380709963</v>
      </c>
      <c r="D830" s="38">
        <f t="shared" si="816"/>
        <v>0.1776526832</v>
      </c>
      <c r="E830" s="38">
        <f t="shared" si="3"/>
        <v>1</v>
      </c>
      <c r="F830" s="39">
        <f t="shared" si="4"/>
        <v>1.264465954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37">
        <v>815.0</v>
      </c>
      <c r="C831" s="38">
        <f t="shared" ref="C831:D831" si="817">RAND()</f>
        <v>0.945555677</v>
      </c>
      <c r="D831" s="38">
        <f t="shared" si="817"/>
        <v>0.9529574929</v>
      </c>
      <c r="E831" s="38">
        <f t="shared" si="3"/>
        <v>3</v>
      </c>
      <c r="F831" s="39">
        <f t="shared" si="4"/>
        <v>9.349321459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37">
        <v>816.0</v>
      </c>
      <c r="C832" s="38">
        <f t="shared" ref="C832:D832" si="818">RAND()</f>
        <v>0.7308764521</v>
      </c>
      <c r="D832" s="38">
        <f t="shared" si="818"/>
        <v>0.9522598571</v>
      </c>
      <c r="E832" s="38">
        <f t="shared" si="3"/>
        <v>2</v>
      </c>
      <c r="F832" s="39">
        <f t="shared" si="4"/>
        <v>6.809039428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37">
        <v>817.0</v>
      </c>
      <c r="C833" s="38">
        <f t="shared" ref="C833:D833" si="819">RAND()</f>
        <v>0.4772398611</v>
      </c>
      <c r="D833" s="38">
        <f t="shared" si="819"/>
        <v>0.4056942264</v>
      </c>
      <c r="E833" s="38">
        <f t="shared" si="3"/>
        <v>2</v>
      </c>
      <c r="F833" s="39">
        <f t="shared" si="4"/>
        <v>4.622776906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37">
        <v>818.0</v>
      </c>
      <c r="C834" s="38">
        <f t="shared" ref="C834:D834" si="820">RAND()</f>
        <v>0.3966786233</v>
      </c>
      <c r="D834" s="38">
        <f t="shared" si="820"/>
        <v>0.5492219345</v>
      </c>
      <c r="E834" s="38">
        <f t="shared" si="3"/>
        <v>2</v>
      </c>
      <c r="F834" s="39">
        <f t="shared" si="4"/>
        <v>5.196887738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37">
        <v>819.0</v>
      </c>
      <c r="C835" s="38">
        <f t="shared" ref="C835:D835" si="821">RAND()</f>
        <v>0.09992442592</v>
      </c>
      <c r="D835" s="38">
        <f t="shared" si="821"/>
        <v>0.649860356</v>
      </c>
      <c r="E835" s="38">
        <f t="shared" si="3"/>
        <v>1</v>
      </c>
      <c r="F835" s="39">
        <f t="shared" si="4"/>
        <v>2.4184175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37">
        <v>820.0</v>
      </c>
      <c r="C836" s="38">
        <f t="shared" ref="C836:D836" si="822">RAND()</f>
        <v>0.5786648483</v>
      </c>
      <c r="D836" s="38">
        <f t="shared" si="822"/>
        <v>0.9927063528</v>
      </c>
      <c r="E836" s="38">
        <f t="shared" si="3"/>
        <v>2</v>
      </c>
      <c r="F836" s="39">
        <f t="shared" si="4"/>
        <v>6.970825411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37">
        <v>821.0</v>
      </c>
      <c r="C837" s="38">
        <f t="shared" ref="C837:D837" si="823">RAND()</f>
        <v>0.7635847677</v>
      </c>
      <c r="D837" s="38">
        <f t="shared" si="823"/>
        <v>0.09138461567</v>
      </c>
      <c r="E837" s="38">
        <f t="shared" si="3"/>
        <v>2</v>
      </c>
      <c r="F837" s="39">
        <f t="shared" si="4"/>
        <v>3.365538463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37">
        <v>822.0</v>
      </c>
      <c r="C838" s="38">
        <f t="shared" ref="C838:D838" si="824">RAND()</f>
        <v>0.8344507576</v>
      </c>
      <c r="D838" s="38">
        <f t="shared" si="824"/>
        <v>0.3303781023</v>
      </c>
      <c r="E838" s="38">
        <f t="shared" si="3"/>
        <v>3</v>
      </c>
      <c r="F838" s="39">
        <f t="shared" si="4"/>
        <v>7.545087154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37">
        <v>823.0</v>
      </c>
      <c r="C839" s="38">
        <f t="shared" ref="C839:D839" si="825">RAND()</f>
        <v>0.5700889671</v>
      </c>
      <c r="D839" s="38">
        <f t="shared" si="825"/>
        <v>0.8874932796</v>
      </c>
      <c r="E839" s="38">
        <f t="shared" si="3"/>
        <v>2</v>
      </c>
      <c r="F839" s="39">
        <f t="shared" si="4"/>
        <v>6.549973118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37">
        <v>824.0</v>
      </c>
      <c r="C840" s="38">
        <f t="shared" ref="C840:D840" si="826">RAND()</f>
        <v>0.5120862204</v>
      </c>
      <c r="D840" s="38">
        <f t="shared" si="826"/>
        <v>0.9317148956</v>
      </c>
      <c r="E840" s="38">
        <f t="shared" si="3"/>
        <v>2</v>
      </c>
      <c r="F840" s="39">
        <f t="shared" si="4"/>
        <v>6.726859582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37">
        <v>825.0</v>
      </c>
      <c r="C841" s="38">
        <f t="shared" ref="C841:D841" si="827">RAND()</f>
        <v>0.6944000945</v>
      </c>
      <c r="D841" s="38">
        <f t="shared" si="827"/>
        <v>0.6967293491</v>
      </c>
      <c r="E841" s="38">
        <f t="shared" si="3"/>
        <v>2</v>
      </c>
      <c r="F841" s="39">
        <f t="shared" si="4"/>
        <v>5.786917396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37">
        <v>826.0</v>
      </c>
      <c r="C842" s="38">
        <f t="shared" ref="C842:D842" si="828">RAND()</f>
        <v>0.6039211459</v>
      </c>
      <c r="D842" s="38">
        <f t="shared" si="828"/>
        <v>0.01341012867</v>
      </c>
      <c r="E842" s="38">
        <f t="shared" si="3"/>
        <v>2</v>
      </c>
      <c r="F842" s="39">
        <f t="shared" si="4"/>
        <v>3.053640515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37">
        <v>827.0</v>
      </c>
      <c r="C843" s="38">
        <f t="shared" ref="C843:D843" si="829">RAND()</f>
        <v>0.1458269352</v>
      </c>
      <c r="D843" s="38">
        <f t="shared" si="829"/>
        <v>0.9618957814</v>
      </c>
      <c r="E843" s="38">
        <f t="shared" si="3"/>
        <v>1</v>
      </c>
      <c r="F843" s="39">
        <f t="shared" si="4"/>
        <v>2.942288571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37">
        <v>828.0</v>
      </c>
      <c r="C844" s="38">
        <f t="shared" ref="C844:D844" si="830">RAND()</f>
        <v>0.4230154793</v>
      </c>
      <c r="D844" s="38">
        <f t="shared" si="830"/>
        <v>0.5014926426</v>
      </c>
      <c r="E844" s="38">
        <f t="shared" si="3"/>
        <v>2</v>
      </c>
      <c r="F844" s="39">
        <f t="shared" si="4"/>
        <v>5.00597057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37">
        <v>829.0</v>
      </c>
      <c r="C845" s="38">
        <f t="shared" ref="C845:D845" si="831">RAND()</f>
        <v>0.4534029602</v>
      </c>
      <c r="D845" s="38">
        <f t="shared" si="831"/>
        <v>0.3869834356</v>
      </c>
      <c r="E845" s="38">
        <f t="shared" si="3"/>
        <v>2</v>
      </c>
      <c r="F845" s="39">
        <f t="shared" si="4"/>
        <v>4.547933742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37">
        <v>830.0</v>
      </c>
      <c r="C846" s="38">
        <f t="shared" ref="C846:D846" si="832">RAND()</f>
        <v>0.6752423424</v>
      </c>
      <c r="D846" s="38">
        <f t="shared" si="832"/>
        <v>0.4565867965</v>
      </c>
      <c r="E846" s="38">
        <f t="shared" si="3"/>
        <v>2</v>
      </c>
      <c r="F846" s="39">
        <f t="shared" si="4"/>
        <v>4.826347186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37">
        <v>831.0</v>
      </c>
      <c r="C847" s="38">
        <f t="shared" ref="C847:D847" si="833">RAND()</f>
        <v>0.2173875669</v>
      </c>
      <c r="D847" s="38">
        <f t="shared" si="833"/>
        <v>0.5267166288</v>
      </c>
      <c r="E847" s="38">
        <f t="shared" si="3"/>
        <v>2</v>
      </c>
      <c r="F847" s="39">
        <f t="shared" si="4"/>
        <v>5.106866515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37">
        <v>832.0</v>
      </c>
      <c r="C848" s="38">
        <f t="shared" ref="C848:D848" si="834">RAND()</f>
        <v>0.8409660372</v>
      </c>
      <c r="D848" s="38">
        <f t="shared" si="834"/>
        <v>0.7185802083</v>
      </c>
      <c r="E848" s="38">
        <f t="shared" si="3"/>
        <v>3</v>
      </c>
      <c r="F848" s="39">
        <f t="shared" si="4"/>
        <v>8.408529571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37">
        <v>833.0</v>
      </c>
      <c r="C849" s="38">
        <f t="shared" ref="C849:D849" si="835">RAND()</f>
        <v>0.5211944676</v>
      </c>
      <c r="D849" s="38">
        <f t="shared" si="835"/>
        <v>0.9413493284</v>
      </c>
      <c r="E849" s="38">
        <f t="shared" si="3"/>
        <v>2</v>
      </c>
      <c r="F849" s="39">
        <f t="shared" si="4"/>
        <v>6.765397313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37">
        <v>834.0</v>
      </c>
      <c r="C850" s="38">
        <f t="shared" ref="C850:D850" si="836">RAND()</f>
        <v>0.1888409467</v>
      </c>
      <c r="D850" s="38">
        <f t="shared" si="836"/>
        <v>0.538023923</v>
      </c>
      <c r="E850" s="38">
        <f t="shared" si="3"/>
        <v>1</v>
      </c>
      <c r="F850" s="39">
        <f t="shared" si="4"/>
        <v>2.200503421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37">
        <v>835.0</v>
      </c>
      <c r="C851" s="38">
        <f t="shared" ref="C851:D851" si="837">RAND()</f>
        <v>0.2894866493</v>
      </c>
      <c r="D851" s="38">
        <f t="shared" si="837"/>
        <v>0.3370003036</v>
      </c>
      <c r="E851" s="38">
        <f t="shared" si="3"/>
        <v>2</v>
      </c>
      <c r="F851" s="39">
        <f t="shared" si="4"/>
        <v>4.348001214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37">
        <v>836.0</v>
      </c>
      <c r="C852" s="38">
        <f t="shared" ref="C852:D852" si="838">RAND()</f>
        <v>0.4171635131</v>
      </c>
      <c r="D852" s="38">
        <f t="shared" si="838"/>
        <v>0.7626492907</v>
      </c>
      <c r="E852" s="38">
        <f t="shared" si="3"/>
        <v>2</v>
      </c>
      <c r="F852" s="39">
        <f t="shared" si="4"/>
        <v>6.050597163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37">
        <v>837.0</v>
      </c>
      <c r="C853" s="38">
        <f t="shared" ref="C853:D853" si="839">RAND()</f>
        <v>0.9190867417</v>
      </c>
      <c r="D853" s="38">
        <f t="shared" si="839"/>
        <v>0.9359770259</v>
      </c>
      <c r="E853" s="38">
        <f t="shared" si="3"/>
        <v>3</v>
      </c>
      <c r="F853" s="39">
        <f t="shared" si="4"/>
        <v>9.240917154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37">
        <v>838.0</v>
      </c>
      <c r="C854" s="38">
        <f t="shared" ref="C854:D854" si="840">RAND()</f>
        <v>0.9422307827</v>
      </c>
      <c r="D854" s="38">
        <f t="shared" si="840"/>
        <v>0.5378622883</v>
      </c>
      <c r="E854" s="38">
        <f t="shared" si="3"/>
        <v>3</v>
      </c>
      <c r="F854" s="39">
        <f t="shared" si="4"/>
        <v>7.960578659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37">
        <v>839.0</v>
      </c>
      <c r="C855" s="38">
        <f t="shared" ref="C855:D855" si="841">RAND()</f>
        <v>0.5257131687</v>
      </c>
      <c r="D855" s="38">
        <f t="shared" si="841"/>
        <v>0.9406828223</v>
      </c>
      <c r="E855" s="38">
        <f t="shared" si="3"/>
        <v>2</v>
      </c>
      <c r="F855" s="39">
        <f t="shared" si="4"/>
        <v>6.762731289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37">
        <v>840.0</v>
      </c>
      <c r="C856" s="38">
        <f t="shared" ref="C856:D856" si="842">RAND()</f>
        <v>0.4558539155</v>
      </c>
      <c r="D856" s="38">
        <f t="shared" si="842"/>
        <v>0.5000078185</v>
      </c>
      <c r="E856" s="38">
        <f t="shared" si="3"/>
        <v>2</v>
      </c>
      <c r="F856" s="39">
        <f t="shared" si="4"/>
        <v>5.000031274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37">
        <v>841.0</v>
      </c>
      <c r="C857" s="38">
        <f t="shared" ref="C857:D857" si="843">RAND()</f>
        <v>0.3329664733</v>
      </c>
      <c r="D857" s="38">
        <f t="shared" si="843"/>
        <v>0.07293030252</v>
      </c>
      <c r="E857" s="38">
        <f t="shared" si="3"/>
        <v>2</v>
      </c>
      <c r="F857" s="39">
        <f t="shared" si="4"/>
        <v>3.29172121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37">
        <v>842.0</v>
      </c>
      <c r="C858" s="38">
        <f t="shared" ref="C858:D858" si="844">RAND()</f>
        <v>0.1737095812</v>
      </c>
      <c r="D858" s="38">
        <f t="shared" si="844"/>
        <v>0.5212474559</v>
      </c>
      <c r="E858" s="38">
        <f t="shared" si="3"/>
        <v>1</v>
      </c>
      <c r="F858" s="39">
        <f t="shared" si="4"/>
        <v>2.165924076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37">
        <v>843.0</v>
      </c>
      <c r="C859" s="38">
        <f t="shared" ref="C859:D859" si="845">RAND()</f>
        <v>0.4876849402</v>
      </c>
      <c r="D859" s="38">
        <f t="shared" si="845"/>
        <v>0.5075242134</v>
      </c>
      <c r="E859" s="38">
        <f t="shared" si="3"/>
        <v>2</v>
      </c>
      <c r="F859" s="39">
        <f t="shared" si="4"/>
        <v>5.030096854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37">
        <v>844.0</v>
      </c>
      <c r="C860" s="38">
        <f t="shared" ref="C860:D860" si="846">RAND()</f>
        <v>0.451372965</v>
      </c>
      <c r="D860" s="38">
        <f t="shared" si="846"/>
        <v>0.2763551577</v>
      </c>
      <c r="E860" s="38">
        <f t="shared" si="3"/>
        <v>2</v>
      </c>
      <c r="F860" s="39">
        <f t="shared" si="4"/>
        <v>4.105420631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37">
        <v>845.0</v>
      </c>
      <c r="C861" s="38">
        <f t="shared" ref="C861:D861" si="847">RAND()</f>
        <v>0.5906139284</v>
      </c>
      <c r="D861" s="38">
        <f t="shared" si="847"/>
        <v>0.06017957073</v>
      </c>
      <c r="E861" s="38">
        <f t="shared" si="3"/>
        <v>2</v>
      </c>
      <c r="F861" s="39">
        <f t="shared" si="4"/>
        <v>3.240718283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37">
        <v>846.0</v>
      </c>
      <c r="C862" s="38">
        <f t="shared" ref="C862:D862" si="848">RAND()</f>
        <v>0.3050790574</v>
      </c>
      <c r="D862" s="38">
        <f t="shared" si="848"/>
        <v>0.2065172202</v>
      </c>
      <c r="E862" s="38">
        <f t="shared" si="3"/>
        <v>2</v>
      </c>
      <c r="F862" s="39">
        <f t="shared" si="4"/>
        <v>3.826068881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37">
        <v>847.0</v>
      </c>
      <c r="C863" s="38">
        <f t="shared" ref="C863:D863" si="849">RAND()</f>
        <v>0.671766718</v>
      </c>
      <c r="D863" s="38">
        <f t="shared" si="849"/>
        <v>0.7361822863</v>
      </c>
      <c r="E863" s="38">
        <f t="shared" si="3"/>
        <v>2</v>
      </c>
      <c r="F863" s="39">
        <f t="shared" si="4"/>
        <v>5.944729145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37">
        <v>848.0</v>
      </c>
      <c r="C864" s="38">
        <f t="shared" ref="C864:D864" si="850">RAND()</f>
        <v>0.129542319</v>
      </c>
      <c r="D864" s="38">
        <f t="shared" si="850"/>
        <v>0.9558684956</v>
      </c>
      <c r="E864" s="38">
        <f t="shared" si="3"/>
        <v>1</v>
      </c>
      <c r="F864" s="39">
        <f t="shared" si="4"/>
        <v>2.933055823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37">
        <v>849.0</v>
      </c>
      <c r="C865" s="38">
        <f t="shared" ref="C865:D865" si="851">RAND()</f>
        <v>0.1699982681</v>
      </c>
      <c r="D865" s="38">
        <f t="shared" si="851"/>
        <v>0.9642822871</v>
      </c>
      <c r="E865" s="38">
        <f t="shared" si="3"/>
        <v>1</v>
      </c>
      <c r="F865" s="39">
        <f t="shared" si="4"/>
        <v>2.945936283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37">
        <v>850.0</v>
      </c>
      <c r="C866" s="38">
        <f t="shared" ref="C866:D866" si="852">RAND()</f>
        <v>0.2361925897</v>
      </c>
      <c r="D866" s="38">
        <f t="shared" si="852"/>
        <v>0.546166367</v>
      </c>
      <c r="E866" s="38">
        <f t="shared" si="3"/>
        <v>2</v>
      </c>
      <c r="F866" s="39">
        <f t="shared" si="4"/>
        <v>5.184665468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37">
        <v>851.0</v>
      </c>
      <c r="C867" s="38">
        <f t="shared" ref="C867:D867" si="853">RAND()</f>
        <v>0.6658912348</v>
      </c>
      <c r="D867" s="38">
        <f t="shared" si="853"/>
        <v>0.3123585184</v>
      </c>
      <c r="E867" s="38">
        <f t="shared" si="3"/>
        <v>2</v>
      </c>
      <c r="F867" s="39">
        <f t="shared" si="4"/>
        <v>4.249434074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37">
        <v>852.0</v>
      </c>
      <c r="C868" s="38">
        <f t="shared" ref="C868:D868" si="854">RAND()</f>
        <v>0.06324725163</v>
      </c>
      <c r="D868" s="38">
        <f t="shared" si="854"/>
        <v>0.5674907718</v>
      </c>
      <c r="E868" s="38">
        <f t="shared" si="3"/>
        <v>1</v>
      </c>
      <c r="F868" s="39">
        <f t="shared" si="4"/>
        <v>2.259959501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37">
        <v>853.0</v>
      </c>
      <c r="C869" s="38">
        <f t="shared" ref="C869:D869" si="855">RAND()</f>
        <v>0.9014215178</v>
      </c>
      <c r="D869" s="38">
        <f t="shared" si="855"/>
        <v>0.7552641157</v>
      </c>
      <c r="E869" s="38">
        <f t="shared" si="3"/>
        <v>3</v>
      </c>
      <c r="F869" s="39">
        <f t="shared" si="4"/>
        <v>8.515876367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37">
        <v>854.0</v>
      </c>
      <c r="C870" s="38">
        <f t="shared" ref="C870:D870" si="856">RAND()</f>
        <v>0.2460482324</v>
      </c>
      <c r="D870" s="38">
        <f t="shared" si="856"/>
        <v>0.5225718014</v>
      </c>
      <c r="E870" s="38">
        <f t="shared" si="3"/>
        <v>2</v>
      </c>
      <c r="F870" s="39">
        <f t="shared" si="4"/>
        <v>5.090287206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37">
        <v>855.0</v>
      </c>
      <c r="C871" s="38">
        <f t="shared" ref="C871:D871" si="857">RAND()</f>
        <v>0.7500000189</v>
      </c>
      <c r="D871" s="38">
        <f t="shared" si="857"/>
        <v>0.7044235852</v>
      </c>
      <c r="E871" s="38">
        <f t="shared" si="3"/>
        <v>2</v>
      </c>
      <c r="F871" s="39">
        <f t="shared" si="4"/>
        <v>5.817694341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37">
        <v>856.0</v>
      </c>
      <c r="C872" s="38">
        <f t="shared" ref="C872:D872" si="858">RAND()</f>
        <v>0.5345898077</v>
      </c>
      <c r="D872" s="38">
        <f t="shared" si="858"/>
        <v>0.3343296399</v>
      </c>
      <c r="E872" s="38">
        <f t="shared" si="3"/>
        <v>2</v>
      </c>
      <c r="F872" s="39">
        <f t="shared" si="4"/>
        <v>4.33731856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37">
        <v>857.0</v>
      </c>
      <c r="C873" s="38">
        <f t="shared" ref="C873:D873" si="859">RAND()</f>
        <v>0.7929850005</v>
      </c>
      <c r="D873" s="38">
        <f t="shared" si="859"/>
        <v>0.8423152537</v>
      </c>
      <c r="E873" s="38">
        <f t="shared" si="3"/>
        <v>3</v>
      </c>
      <c r="F873" s="39">
        <f t="shared" si="4"/>
        <v>8.808713839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37">
        <v>858.0</v>
      </c>
      <c r="C874" s="38">
        <f t="shared" ref="C874:D874" si="860">RAND()</f>
        <v>0.5483092231</v>
      </c>
      <c r="D874" s="38">
        <f t="shared" si="860"/>
        <v>0.4661265945</v>
      </c>
      <c r="E874" s="38">
        <f t="shared" si="3"/>
        <v>2</v>
      </c>
      <c r="F874" s="39">
        <f t="shared" si="4"/>
        <v>4.864506378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37">
        <v>859.0</v>
      </c>
      <c r="C875" s="38">
        <f t="shared" ref="C875:D875" si="861">RAND()</f>
        <v>0.5458472384</v>
      </c>
      <c r="D875" s="38">
        <f t="shared" si="861"/>
        <v>0.1776563722</v>
      </c>
      <c r="E875" s="38">
        <f t="shared" si="3"/>
        <v>2</v>
      </c>
      <c r="F875" s="39">
        <f t="shared" si="4"/>
        <v>3.710625489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37">
        <v>860.0</v>
      </c>
      <c r="C876" s="38">
        <f t="shared" ref="C876:D876" si="862">RAND()</f>
        <v>0.9497999855</v>
      </c>
      <c r="D876" s="38">
        <f t="shared" si="862"/>
        <v>0.3083658611</v>
      </c>
      <c r="E876" s="38">
        <f t="shared" si="3"/>
        <v>3</v>
      </c>
      <c r="F876" s="39">
        <f t="shared" si="4"/>
        <v>7.505063678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37">
        <v>861.0</v>
      </c>
      <c r="C877" s="38">
        <f t="shared" ref="C877:D877" si="863">RAND()</f>
        <v>0.9567035899</v>
      </c>
      <c r="D877" s="38">
        <f t="shared" si="863"/>
        <v>0.7592679116</v>
      </c>
      <c r="E877" s="38">
        <f t="shared" si="3"/>
        <v>3</v>
      </c>
      <c r="F877" s="39">
        <f t="shared" si="4"/>
        <v>8.528066307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37">
        <v>862.0</v>
      </c>
      <c r="C878" s="38">
        <f t="shared" ref="C878:D878" si="864">RAND()</f>
        <v>0.07354829462</v>
      </c>
      <c r="D878" s="38">
        <f t="shared" si="864"/>
        <v>0.5403440325</v>
      </c>
      <c r="E878" s="38">
        <f t="shared" si="3"/>
        <v>1</v>
      </c>
      <c r="F878" s="39">
        <f t="shared" si="4"/>
        <v>2.20524291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37">
        <v>863.0</v>
      </c>
      <c r="C879" s="38">
        <f t="shared" ref="C879:D879" si="865">RAND()</f>
        <v>0.8853867682</v>
      </c>
      <c r="D879" s="38">
        <f t="shared" si="865"/>
        <v>0.7842074132</v>
      </c>
      <c r="E879" s="38">
        <f t="shared" si="3"/>
        <v>3</v>
      </c>
      <c r="F879" s="39">
        <f t="shared" si="4"/>
        <v>8.606395579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37">
        <v>864.0</v>
      </c>
      <c r="C880" s="38">
        <f t="shared" ref="C880:D880" si="866">RAND()</f>
        <v>0.7781273415</v>
      </c>
      <c r="D880" s="38">
        <f t="shared" si="866"/>
        <v>0.3102088255</v>
      </c>
      <c r="E880" s="38">
        <f t="shared" si="3"/>
        <v>2</v>
      </c>
      <c r="F880" s="39">
        <f t="shared" si="4"/>
        <v>4.240835302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37">
        <v>865.0</v>
      </c>
      <c r="C881" s="38">
        <f t="shared" ref="C881:D881" si="867">RAND()</f>
        <v>0.9416951251</v>
      </c>
      <c r="D881" s="38">
        <f t="shared" si="867"/>
        <v>0.8004227065</v>
      </c>
      <c r="E881" s="38">
        <f t="shared" si="3"/>
        <v>3</v>
      </c>
      <c r="F881" s="39">
        <f t="shared" si="4"/>
        <v>8.659777764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37">
        <v>866.0</v>
      </c>
      <c r="C882" s="38">
        <f t="shared" ref="C882:D882" si="868">RAND()</f>
        <v>0.1061757241</v>
      </c>
      <c r="D882" s="38">
        <f t="shared" si="868"/>
        <v>0.9066578579</v>
      </c>
      <c r="E882" s="38">
        <f t="shared" si="3"/>
        <v>1</v>
      </c>
      <c r="F882" s="39">
        <f t="shared" si="4"/>
        <v>2.856557495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37">
        <v>867.0</v>
      </c>
      <c r="C883" s="38">
        <f t="shared" ref="C883:D883" si="869">RAND()</f>
        <v>0.4116888064</v>
      </c>
      <c r="D883" s="38">
        <f t="shared" si="869"/>
        <v>0.7431234549</v>
      </c>
      <c r="E883" s="38">
        <f t="shared" si="3"/>
        <v>2</v>
      </c>
      <c r="F883" s="39">
        <f t="shared" si="4"/>
        <v>5.97249382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37">
        <v>868.0</v>
      </c>
      <c r="C884" s="38">
        <f t="shared" ref="C884:D884" si="870">RAND()</f>
        <v>0.6822233282</v>
      </c>
      <c r="D884" s="38">
        <f t="shared" si="870"/>
        <v>0.3824256288</v>
      </c>
      <c r="E884" s="38">
        <f t="shared" si="3"/>
        <v>2</v>
      </c>
      <c r="F884" s="39">
        <f t="shared" si="4"/>
        <v>4.529702515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37">
        <v>869.0</v>
      </c>
      <c r="C885" s="38">
        <f t="shared" ref="C885:D885" si="871">RAND()</f>
        <v>0.3912230741</v>
      </c>
      <c r="D885" s="38">
        <f t="shared" si="871"/>
        <v>0.3301430923</v>
      </c>
      <c r="E885" s="38">
        <f t="shared" si="3"/>
        <v>2</v>
      </c>
      <c r="F885" s="39">
        <f t="shared" si="4"/>
        <v>4.320572369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37">
        <v>870.0</v>
      </c>
      <c r="C886" s="38">
        <f t="shared" ref="C886:D886" si="872">RAND()</f>
        <v>0.9909256589</v>
      </c>
      <c r="D886" s="38">
        <f t="shared" si="872"/>
        <v>0.4810583012</v>
      </c>
      <c r="E886" s="38">
        <f t="shared" si="3"/>
        <v>3</v>
      </c>
      <c r="F886" s="39">
        <f t="shared" si="4"/>
        <v>7.838871756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37">
        <v>871.0</v>
      </c>
      <c r="C887" s="38">
        <f t="shared" ref="C887:D887" si="873">RAND()</f>
        <v>0.5523092915</v>
      </c>
      <c r="D887" s="38">
        <f t="shared" si="873"/>
        <v>0.06324736868</v>
      </c>
      <c r="E887" s="38">
        <f t="shared" si="3"/>
        <v>2</v>
      </c>
      <c r="F887" s="39">
        <f t="shared" si="4"/>
        <v>3.252989475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37">
        <v>872.0</v>
      </c>
      <c r="C888" s="38">
        <f t="shared" ref="C888:D888" si="874">RAND()</f>
        <v>0.2350653032</v>
      </c>
      <c r="D888" s="38">
        <f t="shared" si="874"/>
        <v>0.5050095313</v>
      </c>
      <c r="E888" s="38">
        <f t="shared" si="3"/>
        <v>2</v>
      </c>
      <c r="F888" s="39">
        <f t="shared" si="4"/>
        <v>5.020038125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37">
        <v>873.0</v>
      </c>
      <c r="C889" s="38">
        <f t="shared" ref="C889:D889" si="875">RAND()</f>
        <v>0.8319730106</v>
      </c>
      <c r="D889" s="38">
        <f t="shared" si="875"/>
        <v>0.6937385747</v>
      </c>
      <c r="E889" s="38">
        <f t="shared" si="3"/>
        <v>3</v>
      </c>
      <c r="F889" s="39">
        <f t="shared" si="4"/>
        <v>8.33977326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37">
        <v>874.0</v>
      </c>
      <c r="C890" s="38">
        <f t="shared" ref="C890:D890" si="876">RAND()</f>
        <v>0.2419387602</v>
      </c>
      <c r="D890" s="38">
        <f t="shared" si="876"/>
        <v>0.125368397</v>
      </c>
      <c r="E890" s="38">
        <f t="shared" si="3"/>
        <v>2</v>
      </c>
      <c r="F890" s="39">
        <f t="shared" si="4"/>
        <v>3.501473588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37">
        <v>875.0</v>
      </c>
      <c r="C891" s="38">
        <f t="shared" ref="C891:D891" si="877">RAND()</f>
        <v>0.4122616723</v>
      </c>
      <c r="D891" s="38">
        <f t="shared" si="877"/>
        <v>0.4815333086</v>
      </c>
      <c r="E891" s="38">
        <f t="shared" si="3"/>
        <v>2</v>
      </c>
      <c r="F891" s="39">
        <f t="shared" si="4"/>
        <v>4.926133234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37">
        <v>876.0</v>
      </c>
      <c r="C892" s="38">
        <f t="shared" ref="C892:D892" si="878">RAND()</f>
        <v>0.3772603495</v>
      </c>
      <c r="D892" s="38">
        <f t="shared" si="878"/>
        <v>0.8928424281</v>
      </c>
      <c r="E892" s="38">
        <f t="shared" si="3"/>
        <v>2</v>
      </c>
      <c r="F892" s="39">
        <f t="shared" si="4"/>
        <v>6.571369712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37">
        <v>877.0</v>
      </c>
      <c r="C893" s="38">
        <f t="shared" ref="C893:D893" si="879">RAND()</f>
        <v>0.5767942357</v>
      </c>
      <c r="D893" s="38">
        <f t="shared" si="879"/>
        <v>0.1425090212</v>
      </c>
      <c r="E893" s="38">
        <f t="shared" si="3"/>
        <v>2</v>
      </c>
      <c r="F893" s="39">
        <f t="shared" si="4"/>
        <v>3.570036085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37">
        <v>878.0</v>
      </c>
      <c r="C894" s="38">
        <f t="shared" ref="C894:D894" si="880">RAND()</f>
        <v>0.03689386647</v>
      </c>
      <c r="D894" s="38">
        <f t="shared" si="880"/>
        <v>0.5778778414</v>
      </c>
      <c r="E894" s="38">
        <f t="shared" si="3"/>
        <v>1</v>
      </c>
      <c r="F894" s="39">
        <f t="shared" si="4"/>
        <v>2.280548305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37">
        <v>879.0</v>
      </c>
      <c r="C895" s="38">
        <f t="shared" ref="C895:D895" si="881">RAND()</f>
        <v>0.822217315</v>
      </c>
      <c r="D895" s="38">
        <f t="shared" si="881"/>
        <v>0.7902940742</v>
      </c>
      <c r="E895" s="38">
        <f t="shared" si="3"/>
        <v>3</v>
      </c>
      <c r="F895" s="39">
        <f t="shared" si="4"/>
        <v>8.626190212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37">
        <v>880.0</v>
      </c>
      <c r="C896" s="38">
        <f t="shared" ref="C896:D896" si="882">RAND()</f>
        <v>0.5586078763</v>
      </c>
      <c r="D896" s="38">
        <f t="shared" si="882"/>
        <v>0.7975452807</v>
      </c>
      <c r="E896" s="38">
        <f t="shared" si="3"/>
        <v>2</v>
      </c>
      <c r="F896" s="39">
        <f t="shared" si="4"/>
        <v>6.190181123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37">
        <v>881.0</v>
      </c>
      <c r="C897" s="38">
        <f t="shared" ref="C897:D897" si="883">RAND()</f>
        <v>0.1762400484</v>
      </c>
      <c r="D897" s="38">
        <f t="shared" si="883"/>
        <v>0.9524240051</v>
      </c>
      <c r="E897" s="38">
        <f t="shared" si="3"/>
        <v>1</v>
      </c>
      <c r="F897" s="39">
        <f t="shared" si="4"/>
        <v>2.927766392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37">
        <v>882.0</v>
      </c>
      <c r="C898" s="38">
        <f t="shared" ref="C898:D898" si="884">RAND()</f>
        <v>0.259304868</v>
      </c>
      <c r="D898" s="38">
        <f t="shared" si="884"/>
        <v>0.4212171997</v>
      </c>
      <c r="E898" s="38">
        <f t="shared" si="3"/>
        <v>2</v>
      </c>
      <c r="F898" s="39">
        <f t="shared" si="4"/>
        <v>4.684868799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37">
        <v>883.0</v>
      </c>
      <c r="C899" s="38">
        <f t="shared" ref="C899:D899" si="885">RAND()</f>
        <v>0.2472872571</v>
      </c>
      <c r="D899" s="38">
        <f t="shared" si="885"/>
        <v>0.4091241829</v>
      </c>
      <c r="E899" s="38">
        <f t="shared" si="3"/>
        <v>2</v>
      </c>
      <c r="F899" s="39">
        <f t="shared" si="4"/>
        <v>4.636496732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37">
        <v>884.0</v>
      </c>
      <c r="C900" s="38">
        <f t="shared" ref="C900:D900" si="886">RAND()</f>
        <v>0.3290877825</v>
      </c>
      <c r="D900" s="38">
        <f t="shared" si="886"/>
        <v>0.3698990236</v>
      </c>
      <c r="E900" s="38">
        <f t="shared" si="3"/>
        <v>2</v>
      </c>
      <c r="F900" s="39">
        <f t="shared" si="4"/>
        <v>4.479596094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37">
        <v>885.0</v>
      </c>
      <c r="C901" s="38">
        <f t="shared" ref="C901:D901" si="887">RAND()</f>
        <v>0.5895914997</v>
      </c>
      <c r="D901" s="38">
        <f t="shared" si="887"/>
        <v>0.9637625566</v>
      </c>
      <c r="E901" s="38">
        <f t="shared" si="3"/>
        <v>2</v>
      </c>
      <c r="F901" s="39">
        <f t="shared" si="4"/>
        <v>6.855050226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37">
        <v>886.0</v>
      </c>
      <c r="C902" s="38">
        <f t="shared" ref="C902:D902" si="888">RAND()</f>
        <v>0.9640134884</v>
      </c>
      <c r="D902" s="38">
        <f t="shared" si="888"/>
        <v>0.9097681182</v>
      </c>
      <c r="E902" s="38">
        <f t="shared" si="3"/>
        <v>3</v>
      </c>
      <c r="F902" s="39">
        <f t="shared" si="4"/>
        <v>9.098841337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37">
        <v>887.0</v>
      </c>
      <c r="C903" s="38">
        <f t="shared" ref="C903:D903" si="889">RAND()</f>
        <v>0.5127148325</v>
      </c>
      <c r="D903" s="38">
        <f t="shared" si="889"/>
        <v>0.6207185839</v>
      </c>
      <c r="E903" s="38">
        <f t="shared" si="3"/>
        <v>2</v>
      </c>
      <c r="F903" s="39">
        <f t="shared" si="4"/>
        <v>5.482874336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37">
        <v>888.0</v>
      </c>
      <c r="C904" s="38">
        <f t="shared" ref="C904:D904" si="890">RAND()</f>
        <v>0.9969805975</v>
      </c>
      <c r="D904" s="38">
        <f t="shared" si="890"/>
        <v>0.8040584302</v>
      </c>
      <c r="E904" s="38">
        <f t="shared" si="3"/>
        <v>3</v>
      </c>
      <c r="F904" s="39">
        <f t="shared" si="4"/>
        <v>8.672041368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37">
        <v>889.0</v>
      </c>
      <c r="C905" s="38">
        <f t="shared" ref="C905:D905" si="891">RAND()</f>
        <v>0.2626506055</v>
      </c>
      <c r="D905" s="38">
        <f t="shared" si="891"/>
        <v>0.09814026691</v>
      </c>
      <c r="E905" s="38">
        <f t="shared" si="3"/>
        <v>2</v>
      </c>
      <c r="F905" s="39">
        <f t="shared" si="4"/>
        <v>3.392561068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37">
        <v>890.0</v>
      </c>
      <c r="C906" s="38">
        <f t="shared" ref="C906:D906" si="892">RAND()</f>
        <v>0.3840724526</v>
      </c>
      <c r="D906" s="38">
        <f t="shared" si="892"/>
        <v>0.5345698976</v>
      </c>
      <c r="E906" s="38">
        <f t="shared" si="3"/>
        <v>2</v>
      </c>
      <c r="F906" s="39">
        <f t="shared" si="4"/>
        <v>5.13827959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37">
        <v>891.0</v>
      </c>
      <c r="C907" s="38">
        <f t="shared" ref="C907:D907" si="893">RAND()</f>
        <v>0.3350347602</v>
      </c>
      <c r="D907" s="38">
        <f t="shared" si="893"/>
        <v>0.2345333736</v>
      </c>
      <c r="E907" s="38">
        <f t="shared" si="3"/>
        <v>2</v>
      </c>
      <c r="F907" s="39">
        <f t="shared" si="4"/>
        <v>3.938133494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37">
        <v>892.0</v>
      </c>
      <c r="C908" s="38">
        <f t="shared" ref="C908:D908" si="894">RAND()</f>
        <v>0.8556151369</v>
      </c>
      <c r="D908" s="38">
        <f t="shared" si="894"/>
        <v>0.6810693151</v>
      </c>
      <c r="E908" s="38">
        <f t="shared" si="3"/>
        <v>3</v>
      </c>
      <c r="F908" s="39">
        <f t="shared" si="4"/>
        <v>8.305781548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37">
        <v>893.0</v>
      </c>
      <c r="C909" s="38">
        <f t="shared" ref="C909:D909" si="895">RAND()</f>
        <v>0.5974415634</v>
      </c>
      <c r="D909" s="38">
        <f t="shared" si="895"/>
        <v>0.0197025024</v>
      </c>
      <c r="E909" s="38">
        <f t="shared" si="3"/>
        <v>2</v>
      </c>
      <c r="F909" s="39">
        <f t="shared" si="4"/>
        <v>3.07881001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37">
        <v>894.0</v>
      </c>
      <c r="C910" s="38">
        <f t="shared" ref="C910:D910" si="896">RAND()</f>
        <v>0.3716277018</v>
      </c>
      <c r="D910" s="38">
        <f t="shared" si="896"/>
        <v>0.7905968637</v>
      </c>
      <c r="E910" s="38">
        <f t="shared" si="3"/>
        <v>2</v>
      </c>
      <c r="F910" s="39">
        <f t="shared" si="4"/>
        <v>6.162387455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37">
        <v>895.0</v>
      </c>
      <c r="C911" s="38">
        <f t="shared" ref="C911:D911" si="897">RAND()</f>
        <v>0.4607316173</v>
      </c>
      <c r="D911" s="38">
        <f t="shared" si="897"/>
        <v>0.5682118275</v>
      </c>
      <c r="E911" s="38">
        <f t="shared" si="3"/>
        <v>2</v>
      </c>
      <c r="F911" s="39">
        <f t="shared" si="4"/>
        <v>5.27284731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37">
        <v>896.0</v>
      </c>
      <c r="C912" s="38">
        <f t="shared" ref="C912:D912" si="898">RAND()</f>
        <v>0.3952776634</v>
      </c>
      <c r="D912" s="38">
        <f t="shared" si="898"/>
        <v>0.1567397153</v>
      </c>
      <c r="E912" s="38">
        <f t="shared" si="3"/>
        <v>2</v>
      </c>
      <c r="F912" s="39">
        <f t="shared" si="4"/>
        <v>3.626958861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37">
        <v>897.0</v>
      </c>
      <c r="C913" s="38">
        <f t="shared" ref="C913:D913" si="899">RAND()</f>
        <v>0.8780589464</v>
      </c>
      <c r="D913" s="38">
        <f t="shared" si="899"/>
        <v>0.9988637055</v>
      </c>
      <c r="E913" s="38">
        <f t="shared" si="3"/>
        <v>3</v>
      </c>
      <c r="F913" s="39">
        <f t="shared" si="4"/>
        <v>9.898873098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37">
        <v>898.0</v>
      </c>
      <c r="C914" s="38">
        <f t="shared" ref="C914:D914" si="900">RAND()</f>
        <v>0.4710724154</v>
      </c>
      <c r="D914" s="38">
        <f t="shared" si="900"/>
        <v>0.7294445376</v>
      </c>
      <c r="E914" s="38">
        <f t="shared" si="3"/>
        <v>2</v>
      </c>
      <c r="F914" s="39">
        <f t="shared" si="4"/>
        <v>5.91777815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37">
        <v>899.0</v>
      </c>
      <c r="C915" s="38">
        <f t="shared" ref="C915:D915" si="901">RAND()</f>
        <v>0.809156079</v>
      </c>
      <c r="D915" s="38">
        <f t="shared" si="901"/>
        <v>0.5439253935</v>
      </c>
      <c r="E915" s="38">
        <f t="shared" si="3"/>
        <v>3</v>
      </c>
      <c r="F915" s="39">
        <f t="shared" si="4"/>
        <v>7.974001121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37">
        <v>900.0</v>
      </c>
      <c r="C916" s="38">
        <f t="shared" ref="C916:D916" si="902">RAND()</f>
        <v>0.8631066278</v>
      </c>
      <c r="D916" s="38">
        <f t="shared" si="902"/>
        <v>0.3977034614</v>
      </c>
      <c r="E916" s="38">
        <f t="shared" si="3"/>
        <v>3</v>
      </c>
      <c r="F916" s="39">
        <f t="shared" si="4"/>
        <v>7.671767012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37">
        <v>901.0</v>
      </c>
      <c r="C917" s="38">
        <f t="shared" ref="C917:D917" si="903">RAND()</f>
        <v>0.5772543056</v>
      </c>
      <c r="D917" s="38">
        <f t="shared" si="903"/>
        <v>0.2098244431</v>
      </c>
      <c r="E917" s="38">
        <f t="shared" si="3"/>
        <v>2</v>
      </c>
      <c r="F917" s="39">
        <f t="shared" si="4"/>
        <v>3.839297772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37">
        <v>902.0</v>
      </c>
      <c r="C918" s="38">
        <f t="shared" ref="C918:D918" si="904">RAND()</f>
        <v>0.6596595605</v>
      </c>
      <c r="D918" s="38">
        <f t="shared" si="904"/>
        <v>0.5298772811</v>
      </c>
      <c r="E918" s="38">
        <f t="shared" si="3"/>
        <v>2</v>
      </c>
      <c r="F918" s="39">
        <f t="shared" si="4"/>
        <v>5.119509124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37">
        <v>903.0</v>
      </c>
      <c r="C919" s="38">
        <f t="shared" ref="C919:D919" si="905">RAND()</f>
        <v>0.3924353548</v>
      </c>
      <c r="D919" s="38">
        <f t="shared" si="905"/>
        <v>0.3852556511</v>
      </c>
      <c r="E919" s="38">
        <f t="shared" si="3"/>
        <v>2</v>
      </c>
      <c r="F919" s="39">
        <f t="shared" si="4"/>
        <v>4.541022604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37">
        <v>904.0</v>
      </c>
      <c r="C920" s="38">
        <f t="shared" ref="C920:D920" si="906">RAND()</f>
        <v>0.5113350298</v>
      </c>
      <c r="D920" s="38">
        <f t="shared" si="906"/>
        <v>0.4595551145</v>
      </c>
      <c r="E920" s="38">
        <f t="shared" si="3"/>
        <v>2</v>
      </c>
      <c r="F920" s="39">
        <f t="shared" si="4"/>
        <v>4.838220458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37">
        <v>905.0</v>
      </c>
      <c r="C921" s="38">
        <f t="shared" ref="C921:D921" si="907">RAND()</f>
        <v>0.1099535059</v>
      </c>
      <c r="D921" s="38">
        <f t="shared" si="907"/>
        <v>0.1471995455</v>
      </c>
      <c r="E921" s="38">
        <f t="shared" si="3"/>
        <v>1</v>
      </c>
      <c r="F921" s="39">
        <f t="shared" si="4"/>
        <v>1.150997789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37">
        <v>906.0</v>
      </c>
      <c r="C922" s="38">
        <f t="shared" ref="C922:D922" si="908">RAND()</f>
        <v>0.158923771</v>
      </c>
      <c r="D922" s="38">
        <f t="shared" si="908"/>
        <v>0.4993536702</v>
      </c>
      <c r="E922" s="38">
        <f t="shared" si="3"/>
        <v>1</v>
      </c>
      <c r="F922" s="39">
        <f t="shared" si="4"/>
        <v>2.119948828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37">
        <v>907.0</v>
      </c>
      <c r="C923" s="38">
        <f t="shared" ref="C923:D923" si="909">RAND()</f>
        <v>0.9423391976</v>
      </c>
      <c r="D923" s="38">
        <f t="shared" si="909"/>
        <v>0.8699703382</v>
      </c>
      <c r="E923" s="38">
        <f t="shared" si="3"/>
        <v>3</v>
      </c>
      <c r="F923" s="39">
        <f t="shared" si="4"/>
        <v>8.918211224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37">
        <v>908.0</v>
      </c>
      <c r="C924" s="38">
        <f t="shared" ref="C924:D924" si="910">RAND()</f>
        <v>0.8830321875</v>
      </c>
      <c r="D924" s="38">
        <f t="shared" si="910"/>
        <v>0.622222842</v>
      </c>
      <c r="E924" s="38">
        <f t="shared" si="3"/>
        <v>3</v>
      </c>
      <c r="F924" s="39">
        <f t="shared" si="4"/>
        <v>8.156092621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37">
        <v>909.0</v>
      </c>
      <c r="C925" s="38">
        <f t="shared" ref="C925:D925" si="911">RAND()</f>
        <v>0.5227493294</v>
      </c>
      <c r="D925" s="38">
        <f t="shared" si="911"/>
        <v>0.5824422222</v>
      </c>
      <c r="E925" s="38">
        <f t="shared" si="3"/>
        <v>2</v>
      </c>
      <c r="F925" s="39">
        <f t="shared" si="4"/>
        <v>5.329768889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37">
        <v>910.0</v>
      </c>
      <c r="C926" s="38">
        <f t="shared" ref="C926:D926" si="912">RAND()</f>
        <v>0.619677492</v>
      </c>
      <c r="D926" s="38">
        <f t="shared" si="912"/>
        <v>0.631560373</v>
      </c>
      <c r="E926" s="38">
        <f t="shared" si="3"/>
        <v>2</v>
      </c>
      <c r="F926" s="39">
        <f t="shared" si="4"/>
        <v>5.526241492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37">
        <v>911.0</v>
      </c>
      <c r="C927" s="38">
        <f t="shared" ref="C927:D927" si="913">RAND()</f>
        <v>0.1125407317</v>
      </c>
      <c r="D927" s="38">
        <f t="shared" si="913"/>
        <v>0.3450224219</v>
      </c>
      <c r="E927" s="38">
        <f t="shared" si="3"/>
        <v>1</v>
      </c>
      <c r="F927" s="39">
        <f t="shared" si="4"/>
        <v>1.762158278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37">
        <v>912.0</v>
      </c>
      <c r="C928" s="38">
        <f t="shared" ref="C928:D928" si="914">RAND()</f>
        <v>0.5245357702</v>
      </c>
      <c r="D928" s="38">
        <f t="shared" si="914"/>
        <v>0.05028589429</v>
      </c>
      <c r="E928" s="38">
        <f t="shared" si="3"/>
        <v>2</v>
      </c>
      <c r="F928" s="39">
        <f t="shared" si="4"/>
        <v>3.201143577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37">
        <v>913.0</v>
      </c>
      <c r="C929" s="38">
        <f t="shared" ref="C929:D929" si="915">RAND()</f>
        <v>0.3125146745</v>
      </c>
      <c r="D929" s="38">
        <f t="shared" si="915"/>
        <v>0.4973501891</v>
      </c>
      <c r="E929" s="38">
        <f t="shared" si="3"/>
        <v>2</v>
      </c>
      <c r="F929" s="39">
        <f t="shared" si="4"/>
        <v>4.989400756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37">
        <v>914.0</v>
      </c>
      <c r="C930" s="38">
        <f t="shared" ref="C930:D930" si="916">RAND()</f>
        <v>0.4140104068</v>
      </c>
      <c r="D930" s="38">
        <f t="shared" si="916"/>
        <v>0.08814873177</v>
      </c>
      <c r="E930" s="38">
        <f t="shared" si="3"/>
        <v>2</v>
      </c>
      <c r="F930" s="39">
        <f t="shared" si="4"/>
        <v>3.352594927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37">
        <v>915.0</v>
      </c>
      <c r="C931" s="38">
        <f t="shared" ref="C931:D931" si="917">RAND()</f>
        <v>0.8444370759</v>
      </c>
      <c r="D931" s="38">
        <f t="shared" si="917"/>
        <v>0.7423285392</v>
      </c>
      <c r="E931" s="38">
        <f t="shared" si="3"/>
        <v>3</v>
      </c>
      <c r="F931" s="39">
        <f t="shared" si="4"/>
        <v>8.477159514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37">
        <v>916.0</v>
      </c>
      <c r="C932" s="38">
        <f t="shared" ref="C932:D932" si="918">RAND()</f>
        <v>0.5850535042</v>
      </c>
      <c r="D932" s="38">
        <f t="shared" si="918"/>
        <v>0.5297319054</v>
      </c>
      <c r="E932" s="38">
        <f t="shared" si="3"/>
        <v>2</v>
      </c>
      <c r="F932" s="39">
        <f t="shared" si="4"/>
        <v>5.118927621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37">
        <v>917.0</v>
      </c>
      <c r="C933" s="38">
        <f t="shared" ref="C933:D933" si="919">RAND()</f>
        <v>0.552634117</v>
      </c>
      <c r="D933" s="38">
        <f t="shared" si="919"/>
        <v>0.7297923441</v>
      </c>
      <c r="E933" s="38">
        <f t="shared" si="3"/>
        <v>2</v>
      </c>
      <c r="F933" s="39">
        <f t="shared" si="4"/>
        <v>5.919169376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37">
        <v>918.0</v>
      </c>
      <c r="C934" s="38">
        <f t="shared" ref="C934:D934" si="920">RAND()</f>
        <v>0.7296349643</v>
      </c>
      <c r="D934" s="38">
        <f t="shared" si="920"/>
        <v>0.747283098</v>
      </c>
      <c r="E934" s="38">
        <f t="shared" si="3"/>
        <v>2</v>
      </c>
      <c r="F934" s="39">
        <f t="shared" si="4"/>
        <v>5.989132392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37">
        <v>919.0</v>
      </c>
      <c r="C935" s="38">
        <f t="shared" ref="C935:D935" si="921">RAND()</f>
        <v>0.9856717759</v>
      </c>
      <c r="D935" s="38">
        <f t="shared" si="921"/>
        <v>0.6473588388</v>
      </c>
      <c r="E935" s="38">
        <f t="shared" si="3"/>
        <v>3</v>
      </c>
      <c r="F935" s="39">
        <f t="shared" si="4"/>
        <v>8.218492085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37">
        <v>920.0</v>
      </c>
      <c r="C936" s="38">
        <f t="shared" ref="C936:D936" si="922">RAND()</f>
        <v>0.8664536644</v>
      </c>
      <c r="D936" s="38">
        <f t="shared" si="922"/>
        <v>0.947688447</v>
      </c>
      <c r="E936" s="38">
        <f t="shared" si="3"/>
        <v>3</v>
      </c>
      <c r="F936" s="39">
        <f t="shared" si="4"/>
        <v>9.31384843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37">
        <v>921.0</v>
      </c>
      <c r="C937" s="38">
        <f t="shared" ref="C937:D937" si="923">RAND()</f>
        <v>0.7719523067</v>
      </c>
      <c r="D937" s="38">
        <f t="shared" si="923"/>
        <v>0.6458947286</v>
      </c>
      <c r="E937" s="38">
        <f t="shared" si="3"/>
        <v>2</v>
      </c>
      <c r="F937" s="39">
        <f t="shared" si="4"/>
        <v>5.583578914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37">
        <v>922.0</v>
      </c>
      <c r="C938" s="38">
        <f t="shared" ref="C938:D938" si="924">RAND()</f>
        <v>0.6550853538</v>
      </c>
      <c r="D938" s="38">
        <f t="shared" si="924"/>
        <v>0.2672732721</v>
      </c>
      <c r="E938" s="38">
        <f t="shared" si="3"/>
        <v>2</v>
      </c>
      <c r="F938" s="39">
        <f t="shared" si="4"/>
        <v>4.069093089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37">
        <v>923.0</v>
      </c>
      <c r="C939" s="38">
        <f t="shared" ref="C939:D939" si="925">RAND()</f>
        <v>0.5327275383</v>
      </c>
      <c r="D939" s="38">
        <f t="shared" si="925"/>
        <v>0.06729775666</v>
      </c>
      <c r="E939" s="38">
        <f t="shared" si="3"/>
        <v>2</v>
      </c>
      <c r="F939" s="39">
        <f t="shared" si="4"/>
        <v>3.269191027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37">
        <v>924.0</v>
      </c>
      <c r="C940" s="38">
        <f t="shared" ref="C940:D940" si="926">RAND()</f>
        <v>0.0200518536</v>
      </c>
      <c r="D940" s="38">
        <f t="shared" si="926"/>
        <v>0.127952468</v>
      </c>
      <c r="E940" s="38">
        <f t="shared" si="3"/>
        <v>1</v>
      </c>
      <c r="F940" s="39">
        <f t="shared" si="4"/>
        <v>1.073113327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37">
        <v>925.0</v>
      </c>
      <c r="C941" s="38">
        <f t="shared" ref="C941:D941" si="927">RAND()</f>
        <v>0.5793900153</v>
      </c>
      <c r="D941" s="38">
        <f t="shared" si="927"/>
        <v>0.01327758181</v>
      </c>
      <c r="E941" s="38">
        <f t="shared" si="3"/>
        <v>2</v>
      </c>
      <c r="F941" s="39">
        <f t="shared" si="4"/>
        <v>3.053110327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37">
        <v>926.0</v>
      </c>
      <c r="C942" s="38">
        <f t="shared" ref="C942:D942" si="928">RAND()</f>
        <v>0.4686907702</v>
      </c>
      <c r="D942" s="38">
        <f t="shared" si="928"/>
        <v>0.9504781246</v>
      </c>
      <c r="E942" s="38">
        <f t="shared" si="3"/>
        <v>2</v>
      </c>
      <c r="F942" s="39">
        <f t="shared" si="4"/>
        <v>6.801912498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37">
        <v>927.0</v>
      </c>
      <c r="C943" s="38">
        <f t="shared" ref="C943:D943" si="929">RAND()</f>
        <v>0.9324337324</v>
      </c>
      <c r="D943" s="38">
        <f t="shared" si="929"/>
        <v>0.9215106544</v>
      </c>
      <c r="E943" s="38">
        <f t="shared" si="3"/>
        <v>3</v>
      </c>
      <c r="F943" s="39">
        <f t="shared" si="4"/>
        <v>9.159521499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37">
        <v>928.0</v>
      </c>
      <c r="C944" s="38">
        <f t="shared" ref="C944:D944" si="930">RAND()</f>
        <v>0.7522414933</v>
      </c>
      <c r="D944" s="38">
        <f t="shared" si="930"/>
        <v>0.6126798824</v>
      </c>
      <c r="E944" s="38">
        <f t="shared" si="3"/>
        <v>2</v>
      </c>
      <c r="F944" s="39">
        <f t="shared" si="4"/>
        <v>5.45071953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37">
        <v>929.0</v>
      </c>
      <c r="C945" s="38">
        <f t="shared" ref="C945:D945" si="931">RAND()</f>
        <v>0.8562793889</v>
      </c>
      <c r="D945" s="38">
        <f t="shared" si="931"/>
        <v>0.3915356541</v>
      </c>
      <c r="E945" s="38">
        <f t="shared" si="3"/>
        <v>3</v>
      </c>
      <c r="F945" s="39">
        <f t="shared" si="4"/>
        <v>7.659876261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37">
        <v>930.0</v>
      </c>
      <c r="C946" s="38">
        <f t="shared" ref="C946:D946" si="932">RAND()</f>
        <v>0.8999085949</v>
      </c>
      <c r="D946" s="38">
        <f t="shared" si="932"/>
        <v>0.0608309694</v>
      </c>
      <c r="E946" s="38">
        <f t="shared" si="3"/>
        <v>3</v>
      </c>
      <c r="F946" s="39">
        <f t="shared" si="4"/>
        <v>7.092677989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37">
        <v>931.0</v>
      </c>
      <c r="C947" s="38">
        <f t="shared" ref="C947:D947" si="933">RAND()</f>
        <v>0.7219610661</v>
      </c>
      <c r="D947" s="38">
        <f t="shared" si="933"/>
        <v>0.4342793391</v>
      </c>
      <c r="E947" s="38">
        <f t="shared" si="3"/>
        <v>2</v>
      </c>
      <c r="F947" s="39">
        <f t="shared" si="4"/>
        <v>4.737117356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37">
        <v>932.0</v>
      </c>
      <c r="C948" s="38">
        <f t="shared" ref="C948:D948" si="934">RAND()</f>
        <v>0.09710342165</v>
      </c>
      <c r="D948" s="38">
        <f t="shared" si="934"/>
        <v>0.9893872084</v>
      </c>
      <c r="E948" s="38">
        <f t="shared" si="3"/>
        <v>1</v>
      </c>
      <c r="F948" s="39">
        <f t="shared" si="4"/>
        <v>2.98403835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37">
        <v>933.0</v>
      </c>
      <c r="C949" s="38">
        <f t="shared" ref="C949:D949" si="935">RAND()</f>
        <v>0.4488225153</v>
      </c>
      <c r="D949" s="38">
        <f t="shared" si="935"/>
        <v>0.7790059582</v>
      </c>
      <c r="E949" s="38">
        <f t="shared" si="3"/>
        <v>2</v>
      </c>
      <c r="F949" s="39">
        <f t="shared" si="4"/>
        <v>6.116023833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37">
        <v>934.0</v>
      </c>
      <c r="C950" s="38">
        <f t="shared" ref="C950:D950" si="936">RAND()</f>
        <v>0.2185161625</v>
      </c>
      <c r="D950" s="38">
        <f t="shared" si="936"/>
        <v>0.1477517909</v>
      </c>
      <c r="E950" s="38">
        <f t="shared" si="3"/>
        <v>2</v>
      </c>
      <c r="F950" s="39">
        <f t="shared" si="4"/>
        <v>3.591007163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37">
        <v>935.0</v>
      </c>
      <c r="C951" s="38">
        <f t="shared" ref="C951:D951" si="937">RAND()</f>
        <v>0.4128505233</v>
      </c>
      <c r="D951" s="38">
        <f t="shared" si="937"/>
        <v>0.5482442702</v>
      </c>
      <c r="E951" s="38">
        <f t="shared" si="3"/>
        <v>2</v>
      </c>
      <c r="F951" s="39">
        <f t="shared" si="4"/>
        <v>5.192977081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37">
        <v>936.0</v>
      </c>
      <c r="C952" s="38">
        <f t="shared" ref="C952:D952" si="938">RAND()</f>
        <v>0.04167020922</v>
      </c>
      <c r="D952" s="38">
        <f t="shared" si="938"/>
        <v>0.4024558129</v>
      </c>
      <c r="E952" s="38">
        <f t="shared" si="3"/>
        <v>1</v>
      </c>
      <c r="F952" s="39">
        <f t="shared" si="4"/>
        <v>1.903182155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37">
        <v>937.0</v>
      </c>
      <c r="C953" s="38">
        <f t="shared" ref="C953:D953" si="939">RAND()</f>
        <v>0.6846778927</v>
      </c>
      <c r="D953" s="38">
        <f t="shared" si="939"/>
        <v>0.9589691402</v>
      </c>
      <c r="E953" s="38">
        <f t="shared" si="3"/>
        <v>2</v>
      </c>
      <c r="F953" s="39">
        <f t="shared" si="4"/>
        <v>6.835876561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37">
        <v>938.0</v>
      </c>
      <c r="C954" s="38">
        <f t="shared" ref="C954:D954" si="940">RAND()</f>
        <v>0.6253250555</v>
      </c>
      <c r="D954" s="38">
        <f t="shared" si="940"/>
        <v>0.3598750188</v>
      </c>
      <c r="E954" s="38">
        <f t="shared" si="3"/>
        <v>2</v>
      </c>
      <c r="F954" s="39">
        <f t="shared" si="4"/>
        <v>4.439500075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37">
        <v>939.0</v>
      </c>
      <c r="C955" s="38">
        <f t="shared" ref="C955:D955" si="941">RAND()</f>
        <v>0.9318521656</v>
      </c>
      <c r="D955" s="38">
        <f t="shared" si="941"/>
        <v>0.1967194894</v>
      </c>
      <c r="E955" s="38">
        <f t="shared" si="3"/>
        <v>3</v>
      </c>
      <c r="F955" s="39">
        <f t="shared" si="4"/>
        <v>7.311222472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37">
        <v>940.0</v>
      </c>
      <c r="C956" s="38">
        <f t="shared" ref="C956:D956" si="942">RAND()</f>
        <v>0.0483088324</v>
      </c>
      <c r="D956" s="38">
        <f t="shared" si="942"/>
        <v>0.959618359</v>
      </c>
      <c r="E956" s="38">
        <f t="shared" si="3"/>
        <v>1</v>
      </c>
      <c r="F956" s="39">
        <f t="shared" si="4"/>
        <v>2.938803367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37">
        <v>941.0</v>
      </c>
      <c r="C957" s="38">
        <f t="shared" ref="C957:D957" si="943">RAND()</f>
        <v>0.7105318709</v>
      </c>
      <c r="D957" s="38">
        <f t="shared" si="943"/>
        <v>0.9737812867</v>
      </c>
      <c r="E957" s="38">
        <f t="shared" si="3"/>
        <v>2</v>
      </c>
      <c r="F957" s="39">
        <f t="shared" si="4"/>
        <v>6.895125147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37">
        <v>942.0</v>
      </c>
      <c r="C958" s="38">
        <f t="shared" ref="C958:D958" si="944">RAND()</f>
        <v>0.5674949851</v>
      </c>
      <c r="D958" s="38">
        <f t="shared" si="944"/>
        <v>0.6939362836</v>
      </c>
      <c r="E958" s="38">
        <f t="shared" si="3"/>
        <v>2</v>
      </c>
      <c r="F958" s="39">
        <f t="shared" si="4"/>
        <v>5.775745134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37">
        <v>943.0</v>
      </c>
      <c r="C959" s="38">
        <f t="shared" ref="C959:D959" si="945">RAND()</f>
        <v>0.1198242764</v>
      </c>
      <c r="D959" s="38">
        <f t="shared" si="945"/>
        <v>0.7740215925</v>
      </c>
      <c r="E959" s="38">
        <f t="shared" si="3"/>
        <v>1</v>
      </c>
      <c r="F959" s="39">
        <f t="shared" si="4"/>
        <v>2.639354908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37">
        <v>944.0</v>
      </c>
      <c r="C960" s="38">
        <f t="shared" ref="C960:D960" si="946">RAND()</f>
        <v>0.3087252292</v>
      </c>
      <c r="D960" s="38">
        <f t="shared" si="946"/>
        <v>0.8464465541</v>
      </c>
      <c r="E960" s="38">
        <f t="shared" si="3"/>
        <v>2</v>
      </c>
      <c r="F960" s="39">
        <f t="shared" si="4"/>
        <v>6.385786216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37">
        <v>945.0</v>
      </c>
      <c r="C961" s="38">
        <f t="shared" ref="C961:D961" si="947">RAND()</f>
        <v>0.6016131521</v>
      </c>
      <c r="D961" s="38">
        <f t="shared" si="947"/>
        <v>0.4220351821</v>
      </c>
      <c r="E961" s="38">
        <f t="shared" si="3"/>
        <v>2</v>
      </c>
      <c r="F961" s="39">
        <f t="shared" si="4"/>
        <v>4.688140728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37">
        <v>946.0</v>
      </c>
      <c r="C962" s="38">
        <f t="shared" ref="C962:D962" si="948">RAND()</f>
        <v>0.2821886024</v>
      </c>
      <c r="D962" s="38">
        <f t="shared" si="948"/>
        <v>0.6173247416</v>
      </c>
      <c r="E962" s="38">
        <f t="shared" si="3"/>
        <v>2</v>
      </c>
      <c r="F962" s="39">
        <f t="shared" si="4"/>
        <v>5.469298966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37">
        <v>947.0</v>
      </c>
      <c r="C963" s="38">
        <f t="shared" ref="C963:D963" si="949">RAND()</f>
        <v>0.7596710724</v>
      </c>
      <c r="D963" s="38">
        <f t="shared" si="949"/>
        <v>0.4251816123</v>
      </c>
      <c r="E963" s="38">
        <f t="shared" si="3"/>
        <v>2</v>
      </c>
      <c r="F963" s="39">
        <f t="shared" si="4"/>
        <v>4.700726449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37">
        <v>948.0</v>
      </c>
      <c r="C964" s="38">
        <f t="shared" ref="C964:D964" si="950">RAND()</f>
        <v>0.8853827949</v>
      </c>
      <c r="D964" s="38">
        <f t="shared" si="950"/>
        <v>0.09564782592</v>
      </c>
      <c r="E964" s="38">
        <f t="shared" si="3"/>
        <v>3</v>
      </c>
      <c r="F964" s="39">
        <f t="shared" si="4"/>
        <v>7.147077014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37">
        <v>949.0</v>
      </c>
      <c r="C965" s="38">
        <f t="shared" ref="C965:D965" si="951">RAND()</f>
        <v>0.4294602468</v>
      </c>
      <c r="D965" s="38">
        <f t="shared" si="951"/>
        <v>0.8217018339</v>
      </c>
      <c r="E965" s="38">
        <f t="shared" si="3"/>
        <v>2</v>
      </c>
      <c r="F965" s="39">
        <f t="shared" si="4"/>
        <v>6.286807336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37">
        <v>950.0</v>
      </c>
      <c r="C966" s="38">
        <f t="shared" ref="C966:D966" si="952">RAND()</f>
        <v>0.08422323202</v>
      </c>
      <c r="D966" s="38">
        <f t="shared" si="952"/>
        <v>0.5272224743</v>
      </c>
      <c r="E966" s="38">
        <f t="shared" si="3"/>
        <v>1</v>
      </c>
      <c r="F966" s="39">
        <f t="shared" si="4"/>
        <v>2.178302612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37">
        <v>951.0</v>
      </c>
      <c r="C967" s="38">
        <f t="shared" ref="C967:D967" si="953">RAND()</f>
        <v>0.3552731299</v>
      </c>
      <c r="D967" s="38">
        <f t="shared" si="953"/>
        <v>0.8398842952</v>
      </c>
      <c r="E967" s="38">
        <f t="shared" si="3"/>
        <v>2</v>
      </c>
      <c r="F967" s="39">
        <f t="shared" si="4"/>
        <v>6.359537181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37">
        <v>952.0</v>
      </c>
      <c r="C968" s="38">
        <f t="shared" ref="C968:D968" si="954">RAND()</f>
        <v>0.2486661012</v>
      </c>
      <c r="D968" s="38">
        <f t="shared" si="954"/>
        <v>0.1230178609</v>
      </c>
      <c r="E968" s="38">
        <f t="shared" si="3"/>
        <v>2</v>
      </c>
      <c r="F968" s="39">
        <f t="shared" si="4"/>
        <v>3.492071443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37">
        <v>953.0</v>
      </c>
      <c r="C969" s="38">
        <f t="shared" ref="C969:D969" si="955">RAND()</f>
        <v>0.9908531253</v>
      </c>
      <c r="D969" s="38">
        <f t="shared" si="955"/>
        <v>0.111303587</v>
      </c>
      <c r="E969" s="38">
        <f t="shared" si="3"/>
        <v>3</v>
      </c>
      <c r="F969" s="39">
        <f t="shared" si="4"/>
        <v>7.171879119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37">
        <v>954.0</v>
      </c>
      <c r="C970" s="38">
        <f t="shared" ref="C970:D970" si="956">RAND()</f>
        <v>0.6565384925</v>
      </c>
      <c r="D970" s="38">
        <f t="shared" si="956"/>
        <v>0.06491606768</v>
      </c>
      <c r="E970" s="38">
        <f t="shared" si="3"/>
        <v>2</v>
      </c>
      <c r="F970" s="39">
        <f t="shared" si="4"/>
        <v>3.259664271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37">
        <v>955.0</v>
      </c>
      <c r="C971" s="38">
        <f t="shared" ref="C971:D971" si="957">RAND()</f>
        <v>0.415591592</v>
      </c>
      <c r="D971" s="38">
        <f t="shared" si="957"/>
        <v>0.08020667725</v>
      </c>
      <c r="E971" s="38">
        <f t="shared" si="3"/>
        <v>2</v>
      </c>
      <c r="F971" s="39">
        <f t="shared" si="4"/>
        <v>3.320826709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37">
        <v>956.0</v>
      </c>
      <c r="C972" s="38">
        <f t="shared" ref="C972:D972" si="958">RAND()</f>
        <v>0.1019103379</v>
      </c>
      <c r="D972" s="38">
        <f t="shared" si="958"/>
        <v>0.3381851799</v>
      </c>
      <c r="E972" s="38">
        <f t="shared" si="3"/>
        <v>1</v>
      </c>
      <c r="F972" s="39">
        <f t="shared" si="4"/>
        <v>1.744610736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37">
        <v>957.0</v>
      </c>
      <c r="C973" s="38">
        <f t="shared" ref="C973:D973" si="959">RAND()</f>
        <v>0.6986721182</v>
      </c>
      <c r="D973" s="38">
        <f t="shared" si="959"/>
        <v>0.471523014</v>
      </c>
      <c r="E973" s="38">
        <f t="shared" si="3"/>
        <v>2</v>
      </c>
      <c r="F973" s="39">
        <f t="shared" si="4"/>
        <v>4.886092056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37">
        <v>958.0</v>
      </c>
      <c r="C974" s="38">
        <f t="shared" ref="C974:D974" si="960">RAND()</f>
        <v>0.8767140234</v>
      </c>
      <c r="D974" s="38">
        <f t="shared" si="960"/>
        <v>0.3907794934</v>
      </c>
      <c r="E974" s="38">
        <f t="shared" si="3"/>
        <v>3</v>
      </c>
      <c r="F974" s="39">
        <f t="shared" si="4"/>
        <v>7.658422634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37">
        <v>959.0</v>
      </c>
      <c r="C975" s="38">
        <f t="shared" ref="C975:D975" si="961">RAND()</f>
        <v>0.3116033564</v>
      </c>
      <c r="D975" s="38">
        <f t="shared" si="961"/>
        <v>0.5977039137</v>
      </c>
      <c r="E975" s="38">
        <f t="shared" si="3"/>
        <v>2</v>
      </c>
      <c r="F975" s="39">
        <f t="shared" si="4"/>
        <v>5.390815655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37">
        <v>960.0</v>
      </c>
      <c r="C976" s="38">
        <f t="shared" ref="C976:D976" si="962">RAND()</f>
        <v>0.8014557835</v>
      </c>
      <c r="D976" s="38">
        <f t="shared" si="962"/>
        <v>0.3658225757</v>
      </c>
      <c r="E976" s="38">
        <f t="shared" si="3"/>
        <v>3</v>
      </c>
      <c r="F976" s="39">
        <f t="shared" si="4"/>
        <v>7.610942274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37">
        <v>961.0</v>
      </c>
      <c r="C977" s="38">
        <f t="shared" ref="C977:D977" si="963">RAND()</f>
        <v>0.2145486205</v>
      </c>
      <c r="D977" s="38">
        <f t="shared" si="963"/>
        <v>0.04125239528</v>
      </c>
      <c r="E977" s="38">
        <f t="shared" si="3"/>
        <v>2</v>
      </c>
      <c r="F977" s="39">
        <f t="shared" si="4"/>
        <v>3.165009581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37">
        <v>962.0</v>
      </c>
      <c r="C978" s="38">
        <f t="shared" ref="C978:D978" si="964">RAND()</f>
        <v>0.5184345832</v>
      </c>
      <c r="D978" s="38">
        <f t="shared" si="964"/>
        <v>0.1435918944</v>
      </c>
      <c r="E978" s="38">
        <f t="shared" si="3"/>
        <v>2</v>
      </c>
      <c r="F978" s="39">
        <f t="shared" si="4"/>
        <v>3.574367578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37">
        <v>963.0</v>
      </c>
      <c r="C979" s="38">
        <f t="shared" ref="C979:D979" si="965">RAND()</f>
        <v>0.8684516658</v>
      </c>
      <c r="D979" s="38">
        <f t="shared" si="965"/>
        <v>0.002617044858</v>
      </c>
      <c r="E979" s="38">
        <f t="shared" si="3"/>
        <v>3</v>
      </c>
      <c r="F979" s="39">
        <f t="shared" si="4"/>
        <v>7.003928139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37">
        <v>964.0</v>
      </c>
      <c r="C980" s="38">
        <f t="shared" ref="C980:D980" si="966">RAND()</f>
        <v>0.1251757618</v>
      </c>
      <c r="D980" s="38">
        <f t="shared" si="966"/>
        <v>0.6717896365</v>
      </c>
      <c r="E980" s="38">
        <f t="shared" si="3"/>
        <v>1</v>
      </c>
      <c r="F980" s="39">
        <f t="shared" si="4"/>
        <v>2.458883228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37">
        <v>965.0</v>
      </c>
      <c r="C981" s="38">
        <f t="shared" ref="C981:D981" si="967">RAND()</f>
        <v>0.7635234473</v>
      </c>
      <c r="D981" s="38">
        <f t="shared" si="967"/>
        <v>0.7749404467</v>
      </c>
      <c r="E981" s="38">
        <f t="shared" si="3"/>
        <v>2</v>
      </c>
      <c r="F981" s="39">
        <f t="shared" si="4"/>
        <v>6.099761787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37">
        <v>966.0</v>
      </c>
      <c r="C982" s="38">
        <f t="shared" ref="C982:D982" si="968">RAND()</f>
        <v>0.5037145433</v>
      </c>
      <c r="D982" s="38">
        <f t="shared" si="968"/>
        <v>0.9572673822</v>
      </c>
      <c r="E982" s="38">
        <f t="shared" si="3"/>
        <v>2</v>
      </c>
      <c r="F982" s="39">
        <f t="shared" si="4"/>
        <v>6.829069529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37">
        <v>967.0</v>
      </c>
      <c r="C983" s="38">
        <f t="shared" ref="C983:D983" si="969">RAND()</f>
        <v>0.7311723039</v>
      </c>
      <c r="D983" s="38">
        <f t="shared" si="969"/>
        <v>0.3364538661</v>
      </c>
      <c r="E983" s="38">
        <f t="shared" si="3"/>
        <v>2</v>
      </c>
      <c r="F983" s="39">
        <f t="shared" si="4"/>
        <v>4.345815464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37">
        <v>968.0</v>
      </c>
      <c r="C984" s="38">
        <f t="shared" ref="C984:D984" si="970">RAND()</f>
        <v>0.6204658549</v>
      </c>
      <c r="D984" s="38">
        <f t="shared" si="970"/>
        <v>0.6787094972</v>
      </c>
      <c r="E984" s="38">
        <f t="shared" si="3"/>
        <v>2</v>
      </c>
      <c r="F984" s="39">
        <f t="shared" si="4"/>
        <v>5.714837989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37">
        <v>969.0</v>
      </c>
      <c r="C985" s="38">
        <f t="shared" ref="C985:D985" si="971">RAND()</f>
        <v>0.7125307778</v>
      </c>
      <c r="D985" s="38">
        <f t="shared" si="971"/>
        <v>0.642194819</v>
      </c>
      <c r="E985" s="38">
        <f t="shared" si="3"/>
        <v>2</v>
      </c>
      <c r="F985" s="39">
        <f t="shared" si="4"/>
        <v>5.568779276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37">
        <v>970.0</v>
      </c>
      <c r="C986" s="38">
        <f t="shared" ref="C986:D986" si="972">RAND()</f>
        <v>0.2498575</v>
      </c>
      <c r="D986" s="38">
        <f t="shared" si="972"/>
        <v>0.08873858024</v>
      </c>
      <c r="E986" s="38">
        <f t="shared" si="3"/>
        <v>2</v>
      </c>
      <c r="F986" s="39">
        <f t="shared" si="4"/>
        <v>3.354954321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37">
        <v>971.0</v>
      </c>
      <c r="C987" s="38">
        <f t="shared" ref="C987:D987" si="973">RAND()</f>
        <v>0.1995828113</v>
      </c>
      <c r="D987" s="38">
        <f t="shared" si="973"/>
        <v>0.5689206974</v>
      </c>
      <c r="E987" s="38">
        <f t="shared" si="3"/>
        <v>1</v>
      </c>
      <c r="F987" s="39">
        <f t="shared" si="4"/>
        <v>2.262804958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37">
        <v>972.0</v>
      </c>
      <c r="C988" s="38">
        <f t="shared" ref="C988:D988" si="974">RAND()</f>
        <v>0.2714705902</v>
      </c>
      <c r="D988" s="38">
        <f t="shared" si="974"/>
        <v>0.7767721624</v>
      </c>
      <c r="E988" s="38">
        <f t="shared" si="3"/>
        <v>2</v>
      </c>
      <c r="F988" s="39">
        <f t="shared" si="4"/>
        <v>6.10708865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37">
        <v>973.0</v>
      </c>
      <c r="C989" s="38">
        <f t="shared" ref="C989:D989" si="975">RAND()</f>
        <v>0.9173765337</v>
      </c>
      <c r="D989" s="38">
        <f t="shared" si="975"/>
        <v>0.6059497885</v>
      </c>
      <c r="E989" s="38">
        <f t="shared" si="3"/>
        <v>3</v>
      </c>
      <c r="F989" s="39">
        <f t="shared" si="4"/>
        <v>8.116797434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37">
        <v>974.0</v>
      </c>
      <c r="C990" s="38">
        <f t="shared" ref="C990:D990" si="976">RAND()</f>
        <v>0.05454090496</v>
      </c>
      <c r="D990" s="38">
        <f t="shared" si="976"/>
        <v>0.9226491506</v>
      </c>
      <c r="E990" s="38">
        <f t="shared" si="3"/>
        <v>1</v>
      </c>
      <c r="F990" s="39">
        <f t="shared" si="4"/>
        <v>2.881638832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37">
        <v>975.0</v>
      </c>
      <c r="C991" s="38">
        <f t="shared" ref="C991:D991" si="977">RAND()</f>
        <v>0.6663983397</v>
      </c>
      <c r="D991" s="38">
        <f t="shared" si="977"/>
        <v>0.791159608</v>
      </c>
      <c r="E991" s="38">
        <f t="shared" si="3"/>
        <v>2</v>
      </c>
      <c r="F991" s="39">
        <f t="shared" si="4"/>
        <v>6.164638432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37">
        <v>976.0</v>
      </c>
      <c r="C992" s="38">
        <f t="shared" ref="C992:D992" si="978">RAND()</f>
        <v>0.7653637683</v>
      </c>
      <c r="D992" s="38">
        <f t="shared" si="978"/>
        <v>0.9880954648</v>
      </c>
      <c r="E992" s="38">
        <f t="shared" si="3"/>
        <v>2</v>
      </c>
      <c r="F992" s="39">
        <f t="shared" si="4"/>
        <v>6.952381859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37">
        <v>977.0</v>
      </c>
      <c r="C993" s="38">
        <f t="shared" ref="C993:D993" si="979">RAND()</f>
        <v>0.5469822225</v>
      </c>
      <c r="D993" s="38">
        <f t="shared" si="979"/>
        <v>0.3321109383</v>
      </c>
      <c r="E993" s="38">
        <f t="shared" si="3"/>
        <v>2</v>
      </c>
      <c r="F993" s="39">
        <f t="shared" si="4"/>
        <v>4.328443753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37">
        <v>978.0</v>
      </c>
      <c r="C994" s="38">
        <f t="shared" ref="C994:D994" si="980">RAND()</f>
        <v>0.3930798566</v>
      </c>
      <c r="D994" s="38">
        <f t="shared" si="980"/>
        <v>0.86167506</v>
      </c>
      <c r="E994" s="38">
        <f t="shared" si="3"/>
        <v>2</v>
      </c>
      <c r="F994" s="39">
        <f t="shared" si="4"/>
        <v>6.44670024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37">
        <v>979.0</v>
      </c>
      <c r="C995" s="38">
        <f t="shared" ref="C995:D995" si="981">RAND()</f>
        <v>0.01236449905</v>
      </c>
      <c r="D995" s="38">
        <f t="shared" si="981"/>
        <v>0.1094715822</v>
      </c>
      <c r="E995" s="38">
        <f t="shared" si="3"/>
        <v>1</v>
      </c>
      <c r="F995" s="39">
        <f t="shared" si="4"/>
        <v>0.9925947009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37">
        <v>980.0</v>
      </c>
      <c r="C996" s="38">
        <f t="shared" ref="C996:D996" si="982">RAND()</f>
        <v>0.2087867631</v>
      </c>
      <c r="D996" s="38">
        <f t="shared" si="982"/>
        <v>0.4267642517</v>
      </c>
      <c r="E996" s="38">
        <f t="shared" si="3"/>
        <v>1</v>
      </c>
      <c r="F996" s="39">
        <f t="shared" si="4"/>
        <v>1.959815875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37">
        <v>981.0</v>
      </c>
      <c r="C997" s="38">
        <f t="shared" ref="C997:D997" si="983">RAND()</f>
        <v>0.5790163966</v>
      </c>
      <c r="D997" s="38">
        <f t="shared" si="983"/>
        <v>0.3814393771</v>
      </c>
      <c r="E997" s="38">
        <f t="shared" si="3"/>
        <v>2</v>
      </c>
      <c r="F997" s="39">
        <f t="shared" si="4"/>
        <v>4.525757508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37">
        <v>982.0</v>
      </c>
      <c r="C998" s="38">
        <f t="shared" ref="C998:D998" si="984">RAND()</f>
        <v>0.4638375111</v>
      </c>
      <c r="D998" s="38">
        <f t="shared" si="984"/>
        <v>0.3857082595</v>
      </c>
      <c r="E998" s="38">
        <f t="shared" si="3"/>
        <v>2</v>
      </c>
      <c r="F998" s="39">
        <f t="shared" si="4"/>
        <v>4.542833038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37">
        <v>983.0</v>
      </c>
      <c r="C999" s="38">
        <f t="shared" ref="C999:D999" si="985">RAND()</f>
        <v>0.3131739297</v>
      </c>
      <c r="D999" s="38">
        <f t="shared" si="985"/>
        <v>0.5571834728</v>
      </c>
      <c r="E999" s="38">
        <f t="shared" si="3"/>
        <v>2</v>
      </c>
      <c r="F999" s="39">
        <f t="shared" si="4"/>
        <v>5.228733891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37">
        <v>984.0</v>
      </c>
      <c r="C1000" s="38">
        <f t="shared" ref="C1000:D1000" si="986">RAND()</f>
        <v>0.7480886672</v>
      </c>
      <c r="D1000" s="38">
        <f t="shared" si="986"/>
        <v>0.1117071835</v>
      </c>
      <c r="E1000" s="38">
        <f t="shared" si="3"/>
        <v>2</v>
      </c>
      <c r="F1000" s="39">
        <f t="shared" si="4"/>
        <v>3.446828734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3.5" customHeight="1">
      <c r="A1001" s="5"/>
      <c r="B1001" s="37">
        <v>985.0</v>
      </c>
      <c r="C1001" s="38">
        <f t="shared" ref="C1001:D1001" si="987">RAND()</f>
        <v>0.9276377573</v>
      </c>
      <c r="D1001" s="38">
        <f t="shared" si="987"/>
        <v>0.7135403989</v>
      </c>
      <c r="E1001" s="38">
        <f t="shared" si="3"/>
        <v>3</v>
      </c>
      <c r="F1001" s="39">
        <f t="shared" si="4"/>
        <v>8.394342375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3.5" customHeight="1">
      <c r="A1002" s="5"/>
      <c r="B1002" s="37">
        <v>986.0</v>
      </c>
      <c r="C1002" s="38">
        <f t="shared" ref="C1002:D1002" si="988">RAND()</f>
        <v>0.3109151178</v>
      </c>
      <c r="D1002" s="38">
        <f t="shared" si="988"/>
        <v>0.8688003715</v>
      </c>
      <c r="E1002" s="38">
        <f t="shared" si="3"/>
        <v>2</v>
      </c>
      <c r="F1002" s="39">
        <f t="shared" si="4"/>
        <v>6.475201486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3.5" customHeight="1">
      <c r="A1003" s="5"/>
      <c r="B1003" s="37">
        <v>987.0</v>
      </c>
      <c r="C1003" s="38">
        <f t="shared" ref="C1003:D1003" si="989">RAND()</f>
        <v>0.9951600974</v>
      </c>
      <c r="D1003" s="38">
        <f t="shared" si="989"/>
        <v>0.4370426444</v>
      </c>
      <c r="E1003" s="38">
        <f t="shared" si="3"/>
        <v>3</v>
      </c>
      <c r="F1003" s="39">
        <f t="shared" si="4"/>
        <v>7.749085475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3.5" customHeight="1">
      <c r="A1004" s="5"/>
      <c r="B1004" s="37">
        <v>988.0</v>
      </c>
      <c r="C1004" s="38">
        <f t="shared" ref="C1004:D1004" si="990">RAND()</f>
        <v>0.1808014205</v>
      </c>
      <c r="D1004" s="38">
        <f t="shared" si="990"/>
        <v>0.1358593823</v>
      </c>
      <c r="E1004" s="38">
        <f t="shared" si="3"/>
        <v>1</v>
      </c>
      <c r="F1004" s="39">
        <f t="shared" si="4"/>
        <v>1.105773232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3.5" customHeight="1">
      <c r="A1005" s="5"/>
      <c r="B1005" s="37">
        <v>989.0</v>
      </c>
      <c r="C1005" s="38">
        <f t="shared" ref="C1005:D1005" si="991">RAND()</f>
        <v>0.211925117</v>
      </c>
      <c r="D1005" s="38">
        <f t="shared" si="991"/>
        <v>0.6931721515</v>
      </c>
      <c r="E1005" s="38">
        <f t="shared" si="3"/>
        <v>1</v>
      </c>
      <c r="F1005" s="39">
        <f t="shared" si="4"/>
        <v>2.497708823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3.5" customHeight="1">
      <c r="A1006" s="5"/>
      <c r="B1006" s="37">
        <v>990.0</v>
      </c>
      <c r="C1006" s="38">
        <f t="shared" ref="C1006:D1006" si="992">RAND()</f>
        <v>0.377666763</v>
      </c>
      <c r="D1006" s="38">
        <f t="shared" si="992"/>
        <v>0.0796780721</v>
      </c>
      <c r="E1006" s="38">
        <f t="shared" si="3"/>
        <v>2</v>
      </c>
      <c r="F1006" s="39">
        <f t="shared" si="4"/>
        <v>3.318712288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3.5" customHeight="1">
      <c r="A1007" s="5"/>
      <c r="B1007" s="37">
        <v>991.0</v>
      </c>
      <c r="C1007" s="38">
        <f t="shared" ref="C1007:D1007" si="993">RAND()</f>
        <v>0.140238284</v>
      </c>
      <c r="D1007" s="38">
        <f t="shared" si="993"/>
        <v>0.382499918</v>
      </c>
      <c r="E1007" s="38">
        <f t="shared" si="3"/>
        <v>1</v>
      </c>
      <c r="F1007" s="39">
        <f t="shared" si="4"/>
        <v>1.855397333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3.5" customHeight="1">
      <c r="A1008" s="5"/>
      <c r="B1008" s="37">
        <v>992.0</v>
      </c>
      <c r="C1008" s="38">
        <f t="shared" ref="C1008:D1008" si="994">RAND()</f>
        <v>0.3108214826</v>
      </c>
      <c r="D1008" s="38">
        <f t="shared" si="994"/>
        <v>0.6725989422</v>
      </c>
      <c r="E1008" s="38">
        <f t="shared" si="3"/>
        <v>2</v>
      </c>
      <c r="F1008" s="39">
        <f t="shared" si="4"/>
        <v>5.690395769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3.5" customHeight="1">
      <c r="A1009" s="5"/>
      <c r="B1009" s="37">
        <v>993.0</v>
      </c>
      <c r="C1009" s="38">
        <f t="shared" ref="C1009:D1009" si="995">RAND()</f>
        <v>0.5026714182</v>
      </c>
      <c r="D1009" s="38">
        <f t="shared" si="995"/>
        <v>0.430692522</v>
      </c>
      <c r="E1009" s="38">
        <f t="shared" si="3"/>
        <v>2</v>
      </c>
      <c r="F1009" s="39">
        <f t="shared" si="4"/>
        <v>4.722770088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3.5" customHeight="1">
      <c r="A1010" s="5"/>
      <c r="B1010" s="37">
        <v>994.0</v>
      </c>
      <c r="C1010" s="38">
        <f t="shared" ref="C1010:D1010" si="996">RAND()</f>
        <v>0.4002499851</v>
      </c>
      <c r="D1010" s="38">
        <f t="shared" si="996"/>
        <v>0.1598063552</v>
      </c>
      <c r="E1010" s="38">
        <f t="shared" si="3"/>
        <v>2</v>
      </c>
      <c r="F1010" s="39">
        <f t="shared" si="4"/>
        <v>3.639225421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3.5" customHeight="1">
      <c r="A1011" s="5"/>
      <c r="B1011" s="37">
        <v>995.0</v>
      </c>
      <c r="C1011" s="38">
        <f t="shared" ref="C1011:D1011" si="997">RAND()</f>
        <v>0.9852902022</v>
      </c>
      <c r="D1011" s="38">
        <f t="shared" si="997"/>
        <v>0.08346778503</v>
      </c>
      <c r="E1011" s="38">
        <f t="shared" si="3"/>
        <v>3</v>
      </c>
      <c r="F1011" s="39">
        <f t="shared" si="4"/>
        <v>7.12792933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3.5" customHeight="1">
      <c r="A1012" s="5"/>
      <c r="B1012" s="37">
        <v>996.0</v>
      </c>
      <c r="C1012" s="38">
        <f t="shared" ref="C1012:D1012" si="998">RAND()</f>
        <v>0.496059287</v>
      </c>
      <c r="D1012" s="38">
        <f t="shared" si="998"/>
        <v>0.8092334046</v>
      </c>
      <c r="E1012" s="38">
        <f t="shared" si="3"/>
        <v>2</v>
      </c>
      <c r="F1012" s="39">
        <f t="shared" si="4"/>
        <v>6.236933618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3.5" customHeight="1">
      <c r="A1013" s="5"/>
      <c r="B1013" s="37">
        <v>997.0</v>
      </c>
      <c r="C1013" s="38">
        <f t="shared" ref="C1013:D1013" si="999">RAND()</f>
        <v>0.9955703341</v>
      </c>
      <c r="D1013" s="38">
        <f t="shared" si="999"/>
        <v>0.2113128365</v>
      </c>
      <c r="E1013" s="38">
        <f t="shared" si="3"/>
        <v>3</v>
      </c>
      <c r="F1013" s="39">
        <f t="shared" si="4"/>
        <v>7.335758181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3.5" customHeight="1">
      <c r="A1014" s="5"/>
      <c r="B1014" s="37">
        <v>998.0</v>
      </c>
      <c r="C1014" s="38">
        <f t="shared" ref="C1014:D1014" si="1000">RAND()</f>
        <v>0.1373357532</v>
      </c>
      <c r="D1014" s="38">
        <f t="shared" si="1000"/>
        <v>0.2723891508</v>
      </c>
      <c r="E1014" s="38">
        <f t="shared" si="3"/>
        <v>1</v>
      </c>
      <c r="F1014" s="39">
        <f t="shared" si="4"/>
        <v>1.565727421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3.5" customHeight="1">
      <c r="A1015" s="5"/>
      <c r="B1015" s="37">
        <v>999.0</v>
      </c>
      <c r="C1015" s="38">
        <f t="shared" ref="C1015:D1015" si="1001">RAND()</f>
        <v>0.7871655899</v>
      </c>
      <c r="D1015" s="38">
        <f t="shared" si="1001"/>
        <v>0.06061808129</v>
      </c>
      <c r="E1015" s="38">
        <f t="shared" si="3"/>
        <v>3</v>
      </c>
      <c r="F1015" s="39">
        <f t="shared" si="4"/>
        <v>7.092348496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3.5" customHeight="1">
      <c r="A1016" s="5"/>
      <c r="B1016" s="51">
        <v>1000.0</v>
      </c>
      <c r="C1016" s="52">
        <f t="shared" ref="C1016:D1016" si="1002">RAND()</f>
        <v>0.5648563293</v>
      </c>
      <c r="D1016" s="52">
        <f t="shared" si="1002"/>
        <v>0.737352323</v>
      </c>
      <c r="E1016" s="52">
        <f t="shared" si="3"/>
        <v>2</v>
      </c>
      <c r="F1016" s="53">
        <f t="shared" si="4"/>
        <v>5.949409292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3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3.5" customHeight="1">
      <c r="A1018" s="5"/>
      <c r="B1018" s="8" t="s">
        <v>159</v>
      </c>
      <c r="C1018" s="5">
        <f>AVERAGE(F17:F1016)</f>
        <v>5.003535381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3.5" customHeight="1">
      <c r="A1019" s="5"/>
      <c r="B1019" s="8" t="s">
        <v>160</v>
      </c>
      <c r="C1019" s="5">
        <f>MIN(F17:F1016)</f>
        <v>0.05396776488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3.5" customHeight="1">
      <c r="A1020" s="5"/>
      <c r="B1020" s="8" t="s">
        <v>161</v>
      </c>
      <c r="C1020" s="5">
        <f>MAX(F17:F1016)</f>
        <v>9.898873098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3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3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3.5" customHeight="1">
      <c r="A1023" s="5"/>
      <c r="B1023" s="8" t="s">
        <v>169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3.5" customHeight="1">
      <c r="A1024" s="5"/>
      <c r="B1024" s="5"/>
      <c r="C1024" s="5"/>
      <c r="D1024" s="5"/>
      <c r="E1024" s="5"/>
      <c r="F1024" s="5"/>
      <c r="G1024" s="5"/>
      <c r="H1024" s="5" t="s">
        <v>170</v>
      </c>
      <c r="I1024" s="5">
        <f>2/(-C4+C5+C6)</f>
        <v>0.1428571429</v>
      </c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3.5" customHeight="1">
      <c r="A1025" s="5"/>
      <c r="B1025" s="63" t="s">
        <v>163</v>
      </c>
      <c r="C1025" s="63" t="s">
        <v>164</v>
      </c>
      <c r="D1025" s="63" t="s">
        <v>165</v>
      </c>
      <c r="E1025" s="63" t="s">
        <v>166</v>
      </c>
      <c r="F1025" s="63" t="s">
        <v>127</v>
      </c>
      <c r="G1025" s="63" t="s">
        <v>167</v>
      </c>
      <c r="H1025" s="63" t="s">
        <v>168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3.5" customHeight="1">
      <c r="A1026" s="5"/>
      <c r="B1026" s="46">
        <v>1.0</v>
      </c>
      <c r="C1026" s="46">
        <f>($C$6/20)*0</f>
        <v>0</v>
      </c>
      <c r="D1026" s="46">
        <f>($C$6/20)*1</f>
        <v>0.5</v>
      </c>
      <c r="E1026" s="46">
        <f t="shared" ref="E1026:E1045" si="1003">(C1026+D1026)/2</f>
        <v>0.25</v>
      </c>
      <c r="F1026" s="46">
        <f t="shared" ref="F1026:F1045" si="1004">COUNTIFS($F$17:$F$1016,"&gt;="&amp;C1026,$F$17:$F$1016,"&lt;"&amp;D1026)</f>
        <v>8</v>
      </c>
      <c r="G1026" s="46">
        <f t="shared" ref="G1026:G1045" si="1005">F1026/($C$7*(D1026-C1026))</f>
        <v>0.016</v>
      </c>
      <c r="H1026" s="46">
        <f t="shared" ref="H1026:H1045" si="1006">IF(E1026&lt;=$C$4,$I$1024*E1026/$C$4,IF(E1026&lt;=$C$5,$I$1024,$I$1024*($C$6-E1026)/($C$6-$C$5)))</f>
        <v>0.0119047619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3.5" customHeight="1">
      <c r="A1027" s="5"/>
      <c r="B1027" s="46">
        <v>2.0</v>
      </c>
      <c r="C1027" s="46">
        <f>($C$6/20)*1</f>
        <v>0.5</v>
      </c>
      <c r="D1027" s="46">
        <f>($C$6/20)*2</f>
        <v>1</v>
      </c>
      <c r="E1027" s="46">
        <f t="shared" si="1003"/>
        <v>0.75</v>
      </c>
      <c r="F1027" s="46">
        <f t="shared" si="1004"/>
        <v>15</v>
      </c>
      <c r="G1027" s="46">
        <f t="shared" si="1005"/>
        <v>0.03</v>
      </c>
      <c r="H1027" s="46">
        <f t="shared" si="1006"/>
        <v>0.03571428571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3.5" customHeight="1">
      <c r="A1028" s="5"/>
      <c r="B1028" s="46">
        <v>3.0</v>
      </c>
      <c r="C1028" s="46">
        <f>($C$6/20)*2</f>
        <v>1</v>
      </c>
      <c r="D1028" s="46">
        <f>($C$6/20)*3</f>
        <v>1.5</v>
      </c>
      <c r="E1028" s="46">
        <f t="shared" si="1003"/>
        <v>1.25</v>
      </c>
      <c r="F1028" s="46">
        <f t="shared" si="1004"/>
        <v>27</v>
      </c>
      <c r="G1028" s="46">
        <f t="shared" si="1005"/>
        <v>0.054</v>
      </c>
      <c r="H1028" s="46">
        <f t="shared" si="1006"/>
        <v>0.05952380952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3.5" customHeight="1">
      <c r="A1029" s="5"/>
      <c r="B1029" s="46">
        <v>4.0</v>
      </c>
      <c r="C1029" s="46">
        <f>($C$6/20)*3</f>
        <v>1.5</v>
      </c>
      <c r="D1029" s="46">
        <f>($C$6/20)*4</f>
        <v>2</v>
      </c>
      <c r="E1029" s="46">
        <f t="shared" si="1003"/>
        <v>1.75</v>
      </c>
      <c r="F1029" s="46">
        <f t="shared" si="1004"/>
        <v>35</v>
      </c>
      <c r="G1029" s="46">
        <f t="shared" si="1005"/>
        <v>0.07</v>
      </c>
      <c r="H1029" s="46">
        <f t="shared" si="1006"/>
        <v>0.08333333333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3.5" customHeight="1">
      <c r="A1030" s="5"/>
      <c r="B1030" s="46">
        <v>5.0</v>
      </c>
      <c r="C1030" s="46">
        <f>($C$6/20)*4</f>
        <v>2</v>
      </c>
      <c r="D1030" s="46">
        <f>($C$6/20)*5</f>
        <v>2.5</v>
      </c>
      <c r="E1030" s="46">
        <f t="shared" si="1003"/>
        <v>2.25</v>
      </c>
      <c r="F1030" s="46">
        <f t="shared" si="1004"/>
        <v>55</v>
      </c>
      <c r="G1030" s="46">
        <f t="shared" si="1005"/>
        <v>0.11</v>
      </c>
      <c r="H1030" s="46">
        <f t="shared" si="1006"/>
        <v>0.1071428571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3.5" customHeight="1">
      <c r="A1031" s="5"/>
      <c r="B1031" s="46">
        <v>6.0</v>
      </c>
      <c r="C1031" s="46">
        <f>($C$6/20)*5</f>
        <v>2.5</v>
      </c>
      <c r="D1031" s="46">
        <f>($C$6/20)*6</f>
        <v>3</v>
      </c>
      <c r="E1031" s="46">
        <f t="shared" si="1003"/>
        <v>2.75</v>
      </c>
      <c r="F1031" s="46">
        <f t="shared" si="1004"/>
        <v>56</v>
      </c>
      <c r="G1031" s="46">
        <f t="shared" si="1005"/>
        <v>0.112</v>
      </c>
      <c r="H1031" s="46">
        <f t="shared" si="1006"/>
        <v>0.130952381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3.5" customHeight="1">
      <c r="A1032" s="5"/>
      <c r="B1032" s="46">
        <v>7.0</v>
      </c>
      <c r="C1032" s="46">
        <f>($C$6/20)*6</f>
        <v>3</v>
      </c>
      <c r="D1032" s="46">
        <f>($C$6/20)*7</f>
        <v>3.5</v>
      </c>
      <c r="E1032" s="46">
        <f t="shared" si="1003"/>
        <v>3.25</v>
      </c>
      <c r="F1032" s="46">
        <f t="shared" si="1004"/>
        <v>74</v>
      </c>
      <c r="G1032" s="46">
        <f t="shared" si="1005"/>
        <v>0.148</v>
      </c>
      <c r="H1032" s="46">
        <f t="shared" si="1006"/>
        <v>0.1428571429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3.5" customHeight="1">
      <c r="A1033" s="5"/>
      <c r="B1033" s="46">
        <v>8.0</v>
      </c>
      <c r="C1033" s="46">
        <f>($C$6/20)*7</f>
        <v>3.5</v>
      </c>
      <c r="D1033" s="46">
        <f>($C$6/20)*8</f>
        <v>4</v>
      </c>
      <c r="E1033" s="46">
        <f t="shared" si="1003"/>
        <v>3.75</v>
      </c>
      <c r="F1033" s="46">
        <f t="shared" si="1004"/>
        <v>88</v>
      </c>
      <c r="G1033" s="46">
        <f t="shared" si="1005"/>
        <v>0.176</v>
      </c>
      <c r="H1033" s="46">
        <f t="shared" si="1006"/>
        <v>0.1428571429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3.5" customHeight="1">
      <c r="A1034" s="5"/>
      <c r="B1034" s="46">
        <v>9.0</v>
      </c>
      <c r="C1034" s="46">
        <f>($C$6/20)*8</f>
        <v>4</v>
      </c>
      <c r="D1034" s="46">
        <f>($C$6/20)*9</f>
        <v>4.5</v>
      </c>
      <c r="E1034" s="46">
        <f t="shared" si="1003"/>
        <v>4.25</v>
      </c>
      <c r="F1034" s="46">
        <f t="shared" si="1004"/>
        <v>62</v>
      </c>
      <c r="G1034" s="46">
        <f t="shared" si="1005"/>
        <v>0.124</v>
      </c>
      <c r="H1034" s="46">
        <f t="shared" si="1006"/>
        <v>0.1428571429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3.5" customHeight="1">
      <c r="A1035" s="5"/>
      <c r="B1035" s="46">
        <v>10.0</v>
      </c>
      <c r="C1035" s="46">
        <f>($C$6/20)*9</f>
        <v>4.5</v>
      </c>
      <c r="D1035" s="46">
        <f>($C$6/20)*10</f>
        <v>5</v>
      </c>
      <c r="E1035" s="46">
        <f t="shared" si="1003"/>
        <v>4.75</v>
      </c>
      <c r="F1035" s="46">
        <f t="shared" si="1004"/>
        <v>81</v>
      </c>
      <c r="G1035" s="46">
        <f t="shared" si="1005"/>
        <v>0.162</v>
      </c>
      <c r="H1035" s="46">
        <f t="shared" si="1006"/>
        <v>0.1428571429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3.5" customHeight="1">
      <c r="A1036" s="5"/>
      <c r="B1036" s="46">
        <v>11.0</v>
      </c>
      <c r="C1036" s="46">
        <f>($C$6/20)*10</f>
        <v>5</v>
      </c>
      <c r="D1036" s="46">
        <f>($C$6/20)*11</f>
        <v>5.5</v>
      </c>
      <c r="E1036" s="46">
        <f t="shared" si="1003"/>
        <v>5.25</v>
      </c>
      <c r="F1036" s="46">
        <f t="shared" si="1004"/>
        <v>86</v>
      </c>
      <c r="G1036" s="46">
        <f t="shared" si="1005"/>
        <v>0.172</v>
      </c>
      <c r="H1036" s="46">
        <f t="shared" si="1006"/>
        <v>0.1428571429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3.5" customHeight="1">
      <c r="A1037" s="5"/>
      <c r="B1037" s="46">
        <v>12.0</v>
      </c>
      <c r="C1037" s="46">
        <f>($C$6/20)*11</f>
        <v>5.5</v>
      </c>
      <c r="D1037" s="46">
        <f>($C$6/20)*12</f>
        <v>6</v>
      </c>
      <c r="E1037" s="46">
        <f t="shared" si="1003"/>
        <v>5.75</v>
      </c>
      <c r="F1037" s="46">
        <f t="shared" si="1004"/>
        <v>70</v>
      </c>
      <c r="G1037" s="46">
        <f t="shared" si="1005"/>
        <v>0.14</v>
      </c>
      <c r="H1037" s="46">
        <f t="shared" si="1006"/>
        <v>0.1428571429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3.5" customHeight="1">
      <c r="A1038" s="5"/>
      <c r="B1038" s="46">
        <v>13.0</v>
      </c>
      <c r="C1038" s="46">
        <f>($C$6/20)*12</f>
        <v>6</v>
      </c>
      <c r="D1038" s="46">
        <f>($C$6/20)*13</f>
        <v>6.5</v>
      </c>
      <c r="E1038" s="46">
        <f t="shared" si="1003"/>
        <v>6.25</v>
      </c>
      <c r="F1038" s="46">
        <f t="shared" si="1004"/>
        <v>69</v>
      </c>
      <c r="G1038" s="46">
        <f t="shared" si="1005"/>
        <v>0.138</v>
      </c>
      <c r="H1038" s="46">
        <f t="shared" si="1006"/>
        <v>0.1428571429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3.5" customHeight="1">
      <c r="A1039" s="5"/>
      <c r="B1039" s="46">
        <v>14.0</v>
      </c>
      <c r="C1039" s="46">
        <f>($C$6/20)*13</f>
        <v>6.5</v>
      </c>
      <c r="D1039" s="46">
        <f>($C$6/20)*14</f>
        <v>7</v>
      </c>
      <c r="E1039" s="46">
        <f t="shared" si="1003"/>
        <v>6.75</v>
      </c>
      <c r="F1039" s="46">
        <f t="shared" si="1004"/>
        <v>66</v>
      </c>
      <c r="G1039" s="46">
        <f t="shared" si="1005"/>
        <v>0.132</v>
      </c>
      <c r="H1039" s="46">
        <f t="shared" si="1006"/>
        <v>0.1428571429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3.5" customHeight="1">
      <c r="A1040" s="5"/>
      <c r="B1040" s="46">
        <v>15.0</v>
      </c>
      <c r="C1040" s="46">
        <f>($C$6/20)*14</f>
        <v>7</v>
      </c>
      <c r="D1040" s="46">
        <f>($C$6/20)*15</f>
        <v>7.5</v>
      </c>
      <c r="E1040" s="46">
        <f t="shared" si="1003"/>
        <v>7.25</v>
      </c>
      <c r="F1040" s="46">
        <f t="shared" si="1004"/>
        <v>58</v>
      </c>
      <c r="G1040" s="46">
        <f t="shared" si="1005"/>
        <v>0.116</v>
      </c>
      <c r="H1040" s="46">
        <f t="shared" si="1006"/>
        <v>0.130952381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3.5" customHeight="1">
      <c r="A1041" s="5"/>
      <c r="B1041" s="46">
        <v>16.0</v>
      </c>
      <c r="C1041" s="46">
        <f>($C$6/20)*15</f>
        <v>7.5</v>
      </c>
      <c r="D1041" s="46">
        <f>($C$6/20)*16</f>
        <v>8</v>
      </c>
      <c r="E1041" s="46">
        <f t="shared" si="1003"/>
        <v>7.75</v>
      </c>
      <c r="F1041" s="46">
        <f t="shared" si="1004"/>
        <v>60</v>
      </c>
      <c r="G1041" s="46">
        <f t="shared" si="1005"/>
        <v>0.12</v>
      </c>
      <c r="H1041" s="46">
        <f t="shared" si="1006"/>
        <v>0.1071428571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3.5" customHeight="1">
      <c r="A1042" s="5"/>
      <c r="B1042" s="46">
        <v>17.0</v>
      </c>
      <c r="C1042" s="46">
        <f>($C$6/20)*16</f>
        <v>8</v>
      </c>
      <c r="D1042" s="46">
        <f>($C$6/20)*17</f>
        <v>8.5</v>
      </c>
      <c r="E1042" s="46">
        <f t="shared" si="1003"/>
        <v>8.25</v>
      </c>
      <c r="F1042" s="46">
        <f t="shared" si="1004"/>
        <v>36</v>
      </c>
      <c r="G1042" s="46">
        <f t="shared" si="1005"/>
        <v>0.072</v>
      </c>
      <c r="H1042" s="46">
        <f t="shared" si="1006"/>
        <v>0.08333333333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3.5" customHeight="1">
      <c r="A1043" s="5"/>
      <c r="B1043" s="46">
        <v>18.0</v>
      </c>
      <c r="C1043" s="46">
        <f>($C$6/20)*17</f>
        <v>8.5</v>
      </c>
      <c r="D1043" s="46">
        <f>($C$6/20)*18</f>
        <v>9</v>
      </c>
      <c r="E1043" s="46">
        <f t="shared" si="1003"/>
        <v>8.75</v>
      </c>
      <c r="F1043" s="46">
        <f t="shared" si="1004"/>
        <v>28</v>
      </c>
      <c r="G1043" s="46">
        <f t="shared" si="1005"/>
        <v>0.056</v>
      </c>
      <c r="H1043" s="46">
        <f t="shared" si="1006"/>
        <v>0.05952380952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3.5" customHeight="1">
      <c r="A1044" s="5"/>
      <c r="B1044" s="46">
        <v>19.0</v>
      </c>
      <c r="C1044" s="46">
        <f>($C$6/20)*18</f>
        <v>9</v>
      </c>
      <c r="D1044" s="46">
        <f>($C$6/20)*19</f>
        <v>9.5</v>
      </c>
      <c r="E1044" s="46">
        <f t="shared" si="1003"/>
        <v>9.25</v>
      </c>
      <c r="F1044" s="46">
        <f t="shared" si="1004"/>
        <v>20</v>
      </c>
      <c r="G1044" s="46">
        <f t="shared" si="1005"/>
        <v>0.04</v>
      </c>
      <c r="H1044" s="46">
        <f t="shared" si="1006"/>
        <v>0.03571428571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3.5" customHeight="1">
      <c r="A1045" s="5"/>
      <c r="B1045" s="46">
        <v>20.0</v>
      </c>
      <c r="C1045" s="46">
        <f>($C$6/20)*19</f>
        <v>9.5</v>
      </c>
      <c r="D1045" s="46">
        <f>($C$6/20)*20</f>
        <v>10</v>
      </c>
      <c r="E1045" s="46">
        <f t="shared" si="1003"/>
        <v>9.75</v>
      </c>
      <c r="F1045" s="46">
        <f t="shared" si="1004"/>
        <v>6</v>
      </c>
      <c r="G1045" s="46">
        <f t="shared" si="1005"/>
        <v>0.012</v>
      </c>
      <c r="H1045" s="46">
        <f t="shared" si="1006"/>
        <v>0.0119047619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3.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14.0"/>
    <col customWidth="1" min="4" max="4" width="12.57"/>
    <col customWidth="1" min="5" max="5" width="11.71"/>
    <col customWidth="1" min="6" max="6" width="16.14"/>
    <col customWidth="1" min="7" max="7" width="17.86"/>
    <col customWidth="1" min="8" max="8" width="16.57"/>
    <col customWidth="1" min="9" max="26" width="8.71"/>
  </cols>
  <sheetData>
    <row r="1" ht="13.5" customHeight="1">
      <c r="A1" s="5"/>
      <c r="B1" s="6" t="s">
        <v>75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8" t="s">
        <v>77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5" t="s">
        <v>79</v>
      </c>
      <c r="C4" s="14">
        <v>8.0</v>
      </c>
      <c r="D4" s="5"/>
      <c r="E4" s="5"/>
      <c r="F4" s="5"/>
      <c r="G4" s="2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5" t="s">
        <v>84</v>
      </c>
      <c r="C5" s="14">
        <v>9.0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5" t="s">
        <v>87</v>
      </c>
      <c r="C6" s="14">
        <v>10.0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5" t="s">
        <v>89</v>
      </c>
      <c r="C7" s="14">
        <v>1000.0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5"/>
      <c r="B9" s="8" t="s">
        <v>92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 t="s">
        <v>94</v>
      </c>
      <c r="C10" s="18">
        <f>(C5-C4)/(C6-C4)</f>
        <v>0.5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 t="s">
        <v>97</v>
      </c>
      <c r="C11" s="18">
        <f>(C6-C5)/(C6-C4)</f>
        <v>0.5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 t="s">
        <v>103</v>
      </c>
      <c r="C12" s="18">
        <f>C10+C11</f>
        <v>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"/>
      <c r="B16" s="22" t="s">
        <v>107</v>
      </c>
      <c r="C16" s="23" t="s">
        <v>108</v>
      </c>
      <c r="D16" s="23" t="s">
        <v>109</v>
      </c>
      <c r="E16" s="23" t="s">
        <v>110</v>
      </c>
      <c r="F16" s="24" t="s">
        <v>111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5"/>
      <c r="B17" s="26">
        <v>1.0</v>
      </c>
      <c r="C17" s="27">
        <f t="shared" ref="C17:D17" si="1">RAND()</f>
        <v>0.4379888228</v>
      </c>
      <c r="D17" s="27">
        <f t="shared" si="1"/>
        <v>0.8375502032</v>
      </c>
      <c r="E17" s="27">
        <f t="shared" ref="E17:E1016" si="3">IF(C17&lt;=$C$10,1,2)</f>
        <v>1</v>
      </c>
      <c r="F17" s="29">
        <f t="shared" ref="F17:F1016" si="4">IF(E17=1,$C$4+SQRT(D17*($C$6-$C$4)*($C$5-$C$4)),$C$6-SQRT((1-D17)*($C$6-$C$4)*($C$6-$C$5)))</f>
        <v>9.2942567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5"/>
      <c r="B18" s="26">
        <v>2.0</v>
      </c>
      <c r="C18" s="27">
        <f t="shared" ref="C18:D18" si="2">RAND()</f>
        <v>0.3099213799</v>
      </c>
      <c r="D18" s="27">
        <f t="shared" si="2"/>
        <v>0.2095927205</v>
      </c>
      <c r="E18" s="27">
        <f t="shared" si="3"/>
        <v>1</v>
      </c>
      <c r="F18" s="29">
        <f t="shared" si="4"/>
        <v>8.647445319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26">
        <v>3.0</v>
      </c>
      <c r="C19" s="27">
        <f t="shared" ref="C19:D19" si="5">RAND()</f>
        <v>0.1669759638</v>
      </c>
      <c r="D19" s="27">
        <f t="shared" si="5"/>
        <v>0.8691507016</v>
      </c>
      <c r="E19" s="27">
        <f t="shared" si="3"/>
        <v>1</v>
      </c>
      <c r="F19" s="29">
        <f t="shared" si="4"/>
        <v>9.318446587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26">
        <v>4.0</v>
      </c>
      <c r="C20" s="27">
        <f t="shared" ref="C20:D20" si="6">RAND()</f>
        <v>0.1698207198</v>
      </c>
      <c r="D20" s="27">
        <f t="shared" si="6"/>
        <v>0.722589287</v>
      </c>
      <c r="E20" s="27">
        <f t="shared" si="3"/>
        <v>1</v>
      </c>
      <c r="F20" s="29">
        <f t="shared" si="4"/>
        <v>9.202155803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26">
        <v>5.0</v>
      </c>
      <c r="C21" s="27">
        <f t="shared" ref="C21:D21" si="7">RAND()</f>
        <v>0.2129924329</v>
      </c>
      <c r="D21" s="27">
        <f t="shared" si="7"/>
        <v>0.7855764924</v>
      </c>
      <c r="E21" s="27">
        <f t="shared" si="3"/>
        <v>1</v>
      </c>
      <c r="F21" s="29">
        <f t="shared" si="4"/>
        <v>9.253456415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26">
        <v>6.0</v>
      </c>
      <c r="C22" s="27">
        <f t="shared" ref="C22:D22" si="8">RAND()</f>
        <v>0.8938978712</v>
      </c>
      <c r="D22" s="27">
        <f t="shared" si="8"/>
        <v>0.2378497743</v>
      </c>
      <c r="E22" s="27">
        <f t="shared" si="3"/>
        <v>2</v>
      </c>
      <c r="F22" s="29">
        <f t="shared" si="4"/>
        <v>8.765374368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26">
        <v>7.0</v>
      </c>
      <c r="C23" s="27">
        <f t="shared" ref="C23:D23" si="9">RAND()</f>
        <v>0.7707916371</v>
      </c>
      <c r="D23" s="27">
        <f t="shared" si="9"/>
        <v>0.6329248641</v>
      </c>
      <c r="E23" s="27">
        <f t="shared" si="3"/>
        <v>2</v>
      </c>
      <c r="F23" s="29">
        <f t="shared" si="4"/>
        <v>9.143174305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26">
        <v>8.0</v>
      </c>
      <c r="C24" s="27">
        <f t="shared" ref="C24:D24" si="10">RAND()</f>
        <v>0.2724716663</v>
      </c>
      <c r="D24" s="27">
        <f t="shared" si="10"/>
        <v>0.7752181868</v>
      </c>
      <c r="E24" s="27">
        <f t="shared" si="3"/>
        <v>1</v>
      </c>
      <c r="F24" s="29">
        <f t="shared" si="4"/>
        <v>9.245165199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26">
        <v>9.0</v>
      </c>
      <c r="C25" s="27">
        <f t="shared" ref="C25:D25" si="11">RAND()</f>
        <v>0.7095253527</v>
      </c>
      <c r="D25" s="27">
        <f t="shared" si="11"/>
        <v>0.4995454088</v>
      </c>
      <c r="E25" s="27">
        <f t="shared" si="3"/>
        <v>2</v>
      </c>
      <c r="F25" s="29">
        <f t="shared" si="4"/>
        <v>8.999545512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26">
        <v>10.0</v>
      </c>
      <c r="C26" s="27">
        <f t="shared" ref="C26:D26" si="12">RAND()</f>
        <v>0.5339017177</v>
      </c>
      <c r="D26" s="27">
        <f t="shared" si="12"/>
        <v>0.6152475754</v>
      </c>
      <c r="E26" s="27">
        <f t="shared" si="3"/>
        <v>2</v>
      </c>
      <c r="F26" s="29">
        <f t="shared" si="4"/>
        <v>9.122785745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26">
        <v>11.0</v>
      </c>
      <c r="C27" s="27">
        <f t="shared" ref="C27:D27" si="13">RAND()</f>
        <v>0.6845509521</v>
      </c>
      <c r="D27" s="27">
        <f t="shared" si="13"/>
        <v>0.350707718</v>
      </c>
      <c r="E27" s="27">
        <f t="shared" si="3"/>
        <v>2</v>
      </c>
      <c r="F27" s="29">
        <f t="shared" si="4"/>
        <v>8.860445454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26">
        <v>12.0</v>
      </c>
      <c r="C28" s="27">
        <f t="shared" ref="C28:D28" si="14">RAND()</f>
        <v>0.379210584</v>
      </c>
      <c r="D28" s="27">
        <f t="shared" si="14"/>
        <v>0.6324127443</v>
      </c>
      <c r="E28" s="27">
        <f t="shared" si="3"/>
        <v>1</v>
      </c>
      <c r="F28" s="29">
        <f t="shared" si="4"/>
        <v>9.124644605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26">
        <v>13.0</v>
      </c>
      <c r="C29" s="27">
        <f t="shared" ref="C29:D29" si="15">RAND()</f>
        <v>0.5832513997</v>
      </c>
      <c r="D29" s="27">
        <f t="shared" si="15"/>
        <v>0.09305411829</v>
      </c>
      <c r="E29" s="27">
        <f t="shared" si="3"/>
        <v>2</v>
      </c>
      <c r="F29" s="29">
        <f t="shared" si="4"/>
        <v>8.653192009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26">
        <v>14.0</v>
      </c>
      <c r="C30" s="27">
        <f t="shared" ref="C30:D30" si="16">RAND()</f>
        <v>0.75446585</v>
      </c>
      <c r="D30" s="27">
        <f t="shared" si="16"/>
        <v>0.5984102222</v>
      </c>
      <c r="E30" s="27">
        <f t="shared" si="3"/>
        <v>2</v>
      </c>
      <c r="F30" s="29">
        <f t="shared" si="4"/>
        <v>9.103797146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26">
        <v>15.0</v>
      </c>
      <c r="C31" s="27">
        <f t="shared" ref="C31:D31" si="17">RAND()</f>
        <v>0.4449058009</v>
      </c>
      <c r="D31" s="27">
        <f t="shared" si="17"/>
        <v>0.2657869246</v>
      </c>
      <c r="E31" s="27">
        <f t="shared" si="3"/>
        <v>1</v>
      </c>
      <c r="F31" s="29">
        <f t="shared" si="4"/>
        <v>8.729091112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26">
        <v>16.0</v>
      </c>
      <c r="C32" s="27">
        <f t="shared" ref="C32:D32" si="18">RAND()</f>
        <v>0.06159276525</v>
      </c>
      <c r="D32" s="27">
        <f t="shared" si="18"/>
        <v>0.8273131722</v>
      </c>
      <c r="E32" s="27">
        <f t="shared" si="3"/>
        <v>1</v>
      </c>
      <c r="F32" s="29">
        <f t="shared" si="4"/>
        <v>9.286322799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26">
        <v>17.0</v>
      </c>
      <c r="C33" s="27">
        <f t="shared" ref="C33:D33" si="19">RAND()</f>
        <v>0.6414415093</v>
      </c>
      <c r="D33" s="27">
        <f t="shared" si="19"/>
        <v>0.6183984294</v>
      </c>
      <c r="E33" s="27">
        <f t="shared" si="3"/>
        <v>2</v>
      </c>
      <c r="F33" s="29">
        <f t="shared" si="4"/>
        <v>9.126385015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26">
        <v>18.0</v>
      </c>
      <c r="C34" s="27">
        <f t="shared" ref="C34:D34" si="20">RAND()</f>
        <v>0.212606687</v>
      </c>
      <c r="D34" s="27">
        <f t="shared" si="20"/>
        <v>0.05043463704</v>
      </c>
      <c r="E34" s="27">
        <f t="shared" si="3"/>
        <v>1</v>
      </c>
      <c r="F34" s="29">
        <f t="shared" si="4"/>
        <v>8.317599235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26">
        <v>19.0</v>
      </c>
      <c r="C35" s="27">
        <f t="shared" ref="C35:D35" si="21">RAND()</f>
        <v>0.1160349861</v>
      </c>
      <c r="D35" s="27">
        <f t="shared" si="21"/>
        <v>0.2054825468</v>
      </c>
      <c r="E35" s="27">
        <f t="shared" si="3"/>
        <v>1</v>
      </c>
      <c r="F35" s="29">
        <f t="shared" si="4"/>
        <v>8.641065592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26">
        <v>20.0</v>
      </c>
      <c r="C36" s="27">
        <f t="shared" ref="C36:D36" si="22">RAND()</f>
        <v>0.9437640019</v>
      </c>
      <c r="D36" s="27">
        <f t="shared" si="22"/>
        <v>0.4078111406</v>
      </c>
      <c r="E36" s="27">
        <f t="shared" si="3"/>
        <v>2</v>
      </c>
      <c r="F36" s="29">
        <f t="shared" si="4"/>
        <v>8.911708808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26">
        <v>21.0</v>
      </c>
      <c r="C37" s="27">
        <f t="shared" ref="C37:D37" si="23">RAND()</f>
        <v>0.147857001</v>
      </c>
      <c r="D37" s="27">
        <f t="shared" si="23"/>
        <v>0.1181238872</v>
      </c>
      <c r="E37" s="27">
        <f t="shared" si="3"/>
        <v>1</v>
      </c>
      <c r="F37" s="29">
        <f t="shared" si="4"/>
        <v>8.486053263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26">
        <v>22.0</v>
      </c>
      <c r="C38" s="27">
        <f t="shared" ref="C38:D38" si="24">RAND()</f>
        <v>0.8992426076</v>
      </c>
      <c r="D38" s="27">
        <f t="shared" si="24"/>
        <v>0.5121610627</v>
      </c>
      <c r="E38" s="27">
        <f t="shared" si="3"/>
        <v>2</v>
      </c>
      <c r="F38" s="29">
        <f t="shared" si="4"/>
        <v>9.012235922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26">
        <v>23.0</v>
      </c>
      <c r="C39" s="27">
        <f t="shared" ref="C39:D39" si="25">RAND()</f>
        <v>0.2572592127</v>
      </c>
      <c r="D39" s="27">
        <f t="shared" si="25"/>
        <v>0.7045179541</v>
      </c>
      <c r="E39" s="27">
        <f t="shared" si="3"/>
        <v>1</v>
      </c>
      <c r="F39" s="29">
        <f t="shared" si="4"/>
        <v>9.187028183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26">
        <v>24.0</v>
      </c>
      <c r="C40" s="27">
        <f t="shared" ref="C40:D40" si="26">RAND()</f>
        <v>0.08371962101</v>
      </c>
      <c r="D40" s="27">
        <f t="shared" si="26"/>
        <v>0.4075399054</v>
      </c>
      <c r="E40" s="27">
        <f t="shared" si="3"/>
        <v>1</v>
      </c>
      <c r="F40" s="29">
        <f t="shared" si="4"/>
        <v>8.902817706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26">
        <v>25.0</v>
      </c>
      <c r="C41" s="27">
        <f t="shared" ref="C41:D41" si="27">RAND()</f>
        <v>0.06546942934</v>
      </c>
      <c r="D41" s="27">
        <f t="shared" si="27"/>
        <v>0.001437528872</v>
      </c>
      <c r="E41" s="27">
        <f t="shared" si="3"/>
        <v>1</v>
      </c>
      <c r="F41" s="29">
        <f t="shared" si="4"/>
        <v>8.053619565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26">
        <v>26.0</v>
      </c>
      <c r="C42" s="27">
        <f t="shared" ref="C42:D42" si="28">RAND()</f>
        <v>0.675276651</v>
      </c>
      <c r="D42" s="27">
        <f t="shared" si="28"/>
        <v>0.02687008917</v>
      </c>
      <c r="E42" s="27">
        <f t="shared" si="3"/>
        <v>2</v>
      </c>
      <c r="F42" s="29">
        <f t="shared" si="4"/>
        <v>8.604915837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26">
        <v>27.0</v>
      </c>
      <c r="C43" s="27">
        <f t="shared" ref="C43:D43" si="29">RAND()</f>
        <v>0.7711347058</v>
      </c>
      <c r="D43" s="27">
        <f t="shared" si="29"/>
        <v>0.01015141333</v>
      </c>
      <c r="E43" s="27">
        <f t="shared" si="3"/>
        <v>2</v>
      </c>
      <c r="F43" s="29">
        <f t="shared" si="4"/>
        <v>8.592982881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26">
        <v>28.0</v>
      </c>
      <c r="C44" s="27">
        <f t="shared" ref="C44:D44" si="30">RAND()</f>
        <v>0.8307225111</v>
      </c>
      <c r="D44" s="27">
        <f t="shared" si="30"/>
        <v>0.2088562073</v>
      </c>
      <c r="E44" s="27">
        <f t="shared" si="3"/>
        <v>2</v>
      </c>
      <c r="F44" s="29">
        <f t="shared" si="4"/>
        <v>8.742109868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26">
        <v>29.0</v>
      </c>
      <c r="C45" s="27">
        <f t="shared" ref="C45:D45" si="31">RAND()</f>
        <v>0.2631707437</v>
      </c>
      <c r="D45" s="27">
        <f t="shared" si="31"/>
        <v>0.5782743363</v>
      </c>
      <c r="E45" s="27">
        <f t="shared" si="3"/>
        <v>1</v>
      </c>
      <c r="F45" s="29">
        <f t="shared" si="4"/>
        <v>9.075429529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26">
        <v>30.0</v>
      </c>
      <c r="C46" s="27">
        <f t="shared" ref="C46:D46" si="32">RAND()</f>
        <v>0.8415929692</v>
      </c>
      <c r="D46" s="27">
        <f t="shared" si="32"/>
        <v>0.1149211798</v>
      </c>
      <c r="E46" s="27">
        <f t="shared" si="3"/>
        <v>2</v>
      </c>
      <c r="F46" s="29">
        <f t="shared" si="4"/>
        <v>8.669527287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37">
        <v>31.0</v>
      </c>
      <c r="C47" s="38">
        <f t="shared" ref="C47:D47" si="33">RAND()</f>
        <v>0.1313241164</v>
      </c>
      <c r="D47" s="38">
        <f t="shared" si="33"/>
        <v>0.6812568223</v>
      </c>
      <c r="E47" s="38">
        <f t="shared" si="3"/>
        <v>1</v>
      </c>
      <c r="F47" s="39">
        <f t="shared" si="4"/>
        <v>9.167267598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40">
        <v>32.0</v>
      </c>
      <c r="C48" s="27">
        <f t="shared" ref="C48:D48" si="34">RAND()</f>
        <v>0.7883055018</v>
      </c>
      <c r="D48" s="38">
        <f t="shared" si="34"/>
        <v>0.7807542976</v>
      </c>
      <c r="E48" s="38">
        <f t="shared" si="3"/>
        <v>2</v>
      </c>
      <c r="F48" s="39">
        <f t="shared" si="4"/>
        <v>9.337813165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40">
        <v>33.0</v>
      </c>
      <c r="C49" s="27">
        <f t="shared" ref="C49:D49" si="35">RAND()</f>
        <v>0.1042287949</v>
      </c>
      <c r="D49" s="38">
        <f t="shared" si="35"/>
        <v>0.287914197</v>
      </c>
      <c r="E49" s="38">
        <f t="shared" si="3"/>
        <v>1</v>
      </c>
      <c r="F49" s="39">
        <f t="shared" si="4"/>
        <v>8.758833575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40">
        <v>34.0</v>
      </c>
      <c r="C50" s="27">
        <f t="shared" ref="C50:D50" si="36">RAND()</f>
        <v>0.06038016339</v>
      </c>
      <c r="D50" s="38">
        <f t="shared" si="36"/>
        <v>0.7255114641</v>
      </c>
      <c r="E50" s="38">
        <f t="shared" si="3"/>
        <v>1</v>
      </c>
      <c r="F50" s="39">
        <f t="shared" si="4"/>
        <v>9.204584131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37">
        <v>35.0</v>
      </c>
      <c r="C51" s="38">
        <f t="shared" ref="C51:D51" si="37">RAND()</f>
        <v>0.8967687331</v>
      </c>
      <c r="D51" s="38">
        <f t="shared" si="37"/>
        <v>0.2132692147</v>
      </c>
      <c r="E51" s="38">
        <f t="shared" si="3"/>
        <v>2</v>
      </c>
      <c r="F51" s="39">
        <f t="shared" si="4"/>
        <v>8.745623035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37">
        <v>36.0</v>
      </c>
      <c r="C52" s="38">
        <f t="shared" ref="C52:D52" si="38">RAND()</f>
        <v>0.7710716561</v>
      </c>
      <c r="D52" s="38">
        <f t="shared" si="38"/>
        <v>0.8459421555</v>
      </c>
      <c r="E52" s="38">
        <f t="shared" si="3"/>
        <v>2</v>
      </c>
      <c r="F52" s="39">
        <f t="shared" si="4"/>
        <v>9.444918304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37">
        <v>37.0</v>
      </c>
      <c r="C53" s="38">
        <f t="shared" ref="C53:D53" si="39">RAND()</f>
        <v>0.507094785</v>
      </c>
      <c r="D53" s="38">
        <f t="shared" si="39"/>
        <v>0.1443967896</v>
      </c>
      <c r="E53" s="38">
        <f t="shared" si="3"/>
        <v>2</v>
      </c>
      <c r="F53" s="39">
        <f t="shared" si="4"/>
        <v>8.691869112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37">
        <v>38.0</v>
      </c>
      <c r="C54" s="38">
        <f t="shared" ref="C54:D54" si="40">RAND()</f>
        <v>0.09460893921</v>
      </c>
      <c r="D54" s="38">
        <f t="shared" si="40"/>
        <v>0.9546482147</v>
      </c>
      <c r="E54" s="38">
        <f t="shared" si="3"/>
        <v>1</v>
      </c>
      <c r="F54" s="39">
        <f t="shared" si="4"/>
        <v>9.38177293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37">
        <v>39.0</v>
      </c>
      <c r="C55" s="38">
        <f t="shared" ref="C55:D55" si="41">RAND()</f>
        <v>0.6071637131</v>
      </c>
      <c r="D55" s="38">
        <f t="shared" si="41"/>
        <v>0.6218866059</v>
      </c>
      <c r="E55" s="38">
        <f t="shared" si="3"/>
        <v>2</v>
      </c>
      <c r="F55" s="39">
        <f t="shared" si="4"/>
        <v>9.130386989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37">
        <v>40.0</v>
      </c>
      <c r="C56" s="38">
        <f t="shared" ref="C56:D56" si="42">RAND()</f>
        <v>0.9335463628</v>
      </c>
      <c r="D56" s="38">
        <f t="shared" si="42"/>
        <v>0.1338484801</v>
      </c>
      <c r="E56" s="38">
        <f t="shared" si="3"/>
        <v>2</v>
      </c>
      <c r="F56" s="39">
        <f t="shared" si="4"/>
        <v>8.683830163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37">
        <v>41.0</v>
      </c>
      <c r="C57" s="38">
        <f t="shared" ref="C57:D57" si="43">RAND()</f>
        <v>0.5232710504</v>
      </c>
      <c r="D57" s="38">
        <f t="shared" si="43"/>
        <v>0.1875829787</v>
      </c>
      <c r="E57" s="38">
        <f t="shared" si="3"/>
        <v>2</v>
      </c>
      <c r="F57" s="39">
        <f t="shared" si="4"/>
        <v>8.725310217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37">
        <v>42.0</v>
      </c>
      <c r="C58" s="38">
        <f t="shared" ref="C58:D58" si="44">RAND()</f>
        <v>0.5131554809</v>
      </c>
      <c r="D58" s="38">
        <f t="shared" si="44"/>
        <v>0.8115915075</v>
      </c>
      <c r="E58" s="38">
        <f t="shared" si="3"/>
        <v>2</v>
      </c>
      <c r="F58" s="39">
        <f t="shared" si="4"/>
        <v>9.386145795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37">
        <v>43.0</v>
      </c>
      <c r="C59" s="38">
        <f t="shared" ref="C59:D59" si="45">RAND()</f>
        <v>0.1244639384</v>
      </c>
      <c r="D59" s="38">
        <f t="shared" si="45"/>
        <v>0.2006467152</v>
      </c>
      <c r="E59" s="38">
        <f t="shared" si="3"/>
        <v>1</v>
      </c>
      <c r="F59" s="39">
        <f t="shared" si="4"/>
        <v>8.633477253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37">
        <v>44.0</v>
      </c>
      <c r="C60" s="38">
        <f t="shared" ref="C60:D60" si="46">RAND()</f>
        <v>0.5706228177</v>
      </c>
      <c r="D60" s="38">
        <f t="shared" si="46"/>
        <v>0.01011822627</v>
      </c>
      <c r="E60" s="38">
        <f t="shared" si="3"/>
        <v>2</v>
      </c>
      <c r="F60" s="39">
        <f t="shared" si="4"/>
        <v>8.592959294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37">
        <v>45.0</v>
      </c>
      <c r="C61" s="38">
        <f t="shared" ref="C61:D61" si="47">RAND()</f>
        <v>0.712298941</v>
      </c>
      <c r="D61" s="38">
        <f t="shared" si="47"/>
        <v>0.2765635859</v>
      </c>
      <c r="E61" s="38">
        <f t="shared" si="3"/>
        <v>2</v>
      </c>
      <c r="F61" s="39">
        <f t="shared" si="4"/>
        <v>8.79713973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37">
        <v>46.0</v>
      </c>
      <c r="C62" s="38">
        <f t="shared" ref="C62:D62" si="48">RAND()</f>
        <v>0.720976315</v>
      </c>
      <c r="D62" s="38">
        <f t="shared" si="48"/>
        <v>0.3404387199</v>
      </c>
      <c r="E62" s="38">
        <f t="shared" si="3"/>
        <v>2</v>
      </c>
      <c r="F62" s="39">
        <f t="shared" si="4"/>
        <v>8.851469391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37">
        <v>47.0</v>
      </c>
      <c r="C63" s="38">
        <f t="shared" ref="C63:D63" si="49">RAND()</f>
        <v>0.2361246606</v>
      </c>
      <c r="D63" s="38">
        <f t="shared" si="49"/>
        <v>0.7309735801</v>
      </c>
      <c r="E63" s="38">
        <f t="shared" si="3"/>
        <v>1</v>
      </c>
      <c r="F63" s="39">
        <f t="shared" si="4"/>
        <v>9.20911007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37">
        <v>48.0</v>
      </c>
      <c r="C64" s="38">
        <f t="shared" ref="C64:D64" si="50">RAND()</f>
        <v>0.4416826758</v>
      </c>
      <c r="D64" s="38">
        <f t="shared" si="50"/>
        <v>0.9381939376</v>
      </c>
      <c r="E64" s="38">
        <f t="shared" si="3"/>
        <v>1</v>
      </c>
      <c r="F64" s="39">
        <f t="shared" si="4"/>
        <v>9.36981308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37">
        <v>49.0</v>
      </c>
      <c r="C65" s="38">
        <f t="shared" ref="C65:D65" si="51">RAND()</f>
        <v>0.1105282045</v>
      </c>
      <c r="D65" s="38">
        <f t="shared" si="51"/>
        <v>0.3912171575</v>
      </c>
      <c r="E65" s="38">
        <f t="shared" si="3"/>
        <v>1</v>
      </c>
      <c r="F65" s="39">
        <f t="shared" si="4"/>
        <v>8.884553172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37">
        <v>50.0</v>
      </c>
      <c r="C66" s="38">
        <f t="shared" ref="C66:D66" si="52">RAND()</f>
        <v>0.4169039519</v>
      </c>
      <c r="D66" s="38">
        <f t="shared" si="52"/>
        <v>0.9591858041</v>
      </c>
      <c r="E66" s="38">
        <f t="shared" si="3"/>
        <v>1</v>
      </c>
      <c r="F66" s="39">
        <f t="shared" si="4"/>
        <v>9.385052926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37">
        <v>51.0</v>
      </c>
      <c r="C67" s="38">
        <f t="shared" ref="C67:D67" si="53">RAND()</f>
        <v>0.8680081689</v>
      </c>
      <c r="D67" s="38">
        <f t="shared" si="53"/>
        <v>0.2680153983</v>
      </c>
      <c r="E67" s="38">
        <f t="shared" si="3"/>
        <v>2</v>
      </c>
      <c r="F67" s="39">
        <f t="shared" si="4"/>
        <v>8.790054049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37">
        <v>52.0</v>
      </c>
      <c r="C68" s="38">
        <f t="shared" ref="C68:D68" si="54">RAND()</f>
        <v>0.8542617698</v>
      </c>
      <c r="D68" s="38">
        <f t="shared" si="54"/>
        <v>0.4248686573</v>
      </c>
      <c r="E68" s="38">
        <f t="shared" si="3"/>
        <v>2</v>
      </c>
      <c r="F68" s="39">
        <f t="shared" si="4"/>
        <v>8.927497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37">
        <v>53.0</v>
      </c>
      <c r="C69" s="38">
        <f t="shared" ref="C69:D69" si="55">RAND()</f>
        <v>0.3881806338</v>
      </c>
      <c r="D69" s="38">
        <f t="shared" si="55"/>
        <v>0.7180705032</v>
      </c>
      <c r="E69" s="38">
        <f t="shared" si="3"/>
        <v>1</v>
      </c>
      <c r="F69" s="39">
        <f t="shared" si="4"/>
        <v>9.198391007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37">
        <v>54.0</v>
      </c>
      <c r="C70" s="38">
        <f t="shared" ref="C70:D70" si="56">RAND()</f>
        <v>0.8560469934</v>
      </c>
      <c r="D70" s="38">
        <f t="shared" si="56"/>
        <v>0.9655147613</v>
      </c>
      <c r="E70" s="38">
        <f t="shared" si="3"/>
        <v>2</v>
      </c>
      <c r="F70" s="39">
        <f t="shared" si="4"/>
        <v>9.737377691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37">
        <v>55.0</v>
      </c>
      <c r="C71" s="38">
        <f t="shared" ref="C71:D71" si="57">RAND()</f>
        <v>0.5683638173</v>
      </c>
      <c r="D71" s="38">
        <f t="shared" si="57"/>
        <v>0.2515719343</v>
      </c>
      <c r="E71" s="38">
        <f t="shared" si="3"/>
        <v>2</v>
      </c>
      <c r="F71" s="39">
        <f t="shared" si="4"/>
        <v>8.776539281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37">
        <v>56.0</v>
      </c>
      <c r="C72" s="38">
        <f t="shared" ref="C72:D72" si="58">RAND()</f>
        <v>0.1581709075</v>
      </c>
      <c r="D72" s="38">
        <f t="shared" si="58"/>
        <v>0.3292352619</v>
      </c>
      <c r="E72" s="38">
        <f t="shared" si="3"/>
        <v>1</v>
      </c>
      <c r="F72" s="39">
        <f t="shared" si="4"/>
        <v>8.811461967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37">
        <v>57.0</v>
      </c>
      <c r="C73" s="38">
        <f t="shared" ref="C73:D73" si="59">RAND()</f>
        <v>0.8683228488</v>
      </c>
      <c r="D73" s="38">
        <f t="shared" si="59"/>
        <v>0.1882169574</v>
      </c>
      <c r="E73" s="38">
        <f t="shared" si="3"/>
        <v>2</v>
      </c>
      <c r="F73" s="39">
        <f t="shared" si="4"/>
        <v>8.725807673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37">
        <v>58.0</v>
      </c>
      <c r="C74" s="38">
        <f t="shared" ref="C74:D74" si="60">RAND()</f>
        <v>0.09944261915</v>
      </c>
      <c r="D74" s="38">
        <f t="shared" si="60"/>
        <v>0.776720331</v>
      </c>
      <c r="E74" s="38">
        <f t="shared" si="3"/>
        <v>1</v>
      </c>
      <c r="F74" s="39">
        <f t="shared" si="4"/>
        <v>9.246370997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37">
        <v>59.0</v>
      </c>
      <c r="C75" s="38">
        <f t="shared" ref="C75:D75" si="61">RAND()</f>
        <v>0.01901534539</v>
      </c>
      <c r="D75" s="38">
        <f t="shared" si="61"/>
        <v>0.0986360642</v>
      </c>
      <c r="E75" s="38">
        <f t="shared" si="3"/>
        <v>1</v>
      </c>
      <c r="F75" s="39">
        <f t="shared" si="4"/>
        <v>8.444153271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37">
        <v>60.0</v>
      </c>
      <c r="C76" s="38">
        <f t="shared" ref="C76:D76" si="62">RAND()</f>
        <v>0.7472696183</v>
      </c>
      <c r="D76" s="38">
        <f t="shared" si="62"/>
        <v>0.6732469277</v>
      </c>
      <c r="E76" s="38">
        <f t="shared" si="3"/>
        <v>2</v>
      </c>
      <c r="F76" s="39">
        <f t="shared" si="4"/>
        <v>9.191602731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37">
        <v>61.0</v>
      </c>
      <c r="C77" s="38">
        <f t="shared" ref="C77:D77" si="63">RAND()</f>
        <v>0.4417138388</v>
      </c>
      <c r="D77" s="38">
        <f t="shared" si="63"/>
        <v>0.8078994694</v>
      </c>
      <c r="E77" s="38">
        <f t="shared" si="3"/>
        <v>1</v>
      </c>
      <c r="F77" s="39">
        <f t="shared" si="4"/>
        <v>9.271140802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37">
        <v>62.0</v>
      </c>
      <c r="C78" s="38">
        <f t="shared" ref="C78:D78" si="64">RAND()</f>
        <v>0.7705229766</v>
      </c>
      <c r="D78" s="38">
        <f t="shared" si="64"/>
        <v>0.6206039018</v>
      </c>
      <c r="E78" s="38">
        <f t="shared" si="3"/>
        <v>2</v>
      </c>
      <c r="F78" s="39">
        <f t="shared" si="4"/>
        <v>9.12891321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37">
        <v>63.0</v>
      </c>
      <c r="C79" s="38">
        <f t="shared" ref="C79:D79" si="65">RAND()</f>
        <v>0.2058661004</v>
      </c>
      <c r="D79" s="38">
        <f t="shared" si="65"/>
        <v>0.622550505</v>
      </c>
      <c r="E79" s="38">
        <f t="shared" si="3"/>
        <v>1</v>
      </c>
      <c r="F79" s="39">
        <f t="shared" si="4"/>
        <v>9.115840943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37">
        <v>64.0</v>
      </c>
      <c r="C80" s="38">
        <f t="shared" ref="C80:D80" si="66">RAND()</f>
        <v>0.1436308914</v>
      </c>
      <c r="D80" s="38">
        <f t="shared" si="66"/>
        <v>0.3821411169</v>
      </c>
      <c r="E80" s="38">
        <f t="shared" si="3"/>
        <v>1</v>
      </c>
      <c r="F80" s="39">
        <f t="shared" si="4"/>
        <v>8.874232368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37">
        <v>65.0</v>
      </c>
      <c r="C81" s="38">
        <f t="shared" ref="C81:D81" si="67">RAND()</f>
        <v>0.05309525303</v>
      </c>
      <c r="D81" s="38">
        <f t="shared" si="67"/>
        <v>0.07646602336</v>
      </c>
      <c r="E81" s="38">
        <f t="shared" si="3"/>
        <v>1</v>
      </c>
      <c r="F81" s="39">
        <f t="shared" si="4"/>
        <v>8.391065272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37">
        <v>66.0</v>
      </c>
      <c r="C82" s="38">
        <f t="shared" ref="C82:D82" si="68">RAND()</f>
        <v>0.7061214293</v>
      </c>
      <c r="D82" s="38">
        <f t="shared" si="68"/>
        <v>0.07482522672</v>
      </c>
      <c r="E82" s="38">
        <f t="shared" si="3"/>
        <v>2</v>
      </c>
      <c r="F82" s="39">
        <f t="shared" si="4"/>
        <v>8.639724459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37">
        <v>67.0</v>
      </c>
      <c r="C83" s="38">
        <f t="shared" ref="C83:D83" si="69">RAND()</f>
        <v>0.5380596098</v>
      </c>
      <c r="D83" s="38">
        <f t="shared" si="69"/>
        <v>0.5935078005</v>
      </c>
      <c r="E83" s="38">
        <f t="shared" si="3"/>
        <v>2</v>
      </c>
      <c r="F83" s="39">
        <f t="shared" si="4"/>
        <v>9.098343525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37">
        <v>68.0</v>
      </c>
      <c r="C84" s="38">
        <f t="shared" ref="C84:D84" si="70">RAND()</f>
        <v>0.2476231036</v>
      </c>
      <c r="D84" s="38">
        <f t="shared" si="70"/>
        <v>0.7042701212</v>
      </c>
      <c r="E84" s="38">
        <f t="shared" si="3"/>
        <v>1</v>
      </c>
      <c r="F84" s="39">
        <f t="shared" si="4"/>
        <v>9.186819381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37">
        <v>69.0</v>
      </c>
      <c r="C85" s="38">
        <f t="shared" ref="C85:D85" si="71">RAND()</f>
        <v>0.3573435392</v>
      </c>
      <c r="D85" s="38">
        <f t="shared" si="71"/>
        <v>0.02175812144</v>
      </c>
      <c r="E85" s="38">
        <f t="shared" si="3"/>
        <v>1</v>
      </c>
      <c r="F85" s="39">
        <f t="shared" si="4"/>
        <v>8.208605472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37">
        <v>70.0</v>
      </c>
      <c r="C86" s="38">
        <f t="shared" ref="C86:D86" si="72">RAND()</f>
        <v>0.2891585062</v>
      </c>
      <c r="D86" s="38">
        <f t="shared" si="72"/>
        <v>0.06411835882</v>
      </c>
      <c r="E86" s="38">
        <f t="shared" si="3"/>
        <v>1</v>
      </c>
      <c r="F86" s="39">
        <f t="shared" si="4"/>
        <v>8.358101547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37">
        <v>71.0</v>
      </c>
      <c r="C87" s="38">
        <f t="shared" ref="C87:D87" si="73">RAND()</f>
        <v>0.6436088242</v>
      </c>
      <c r="D87" s="38">
        <f t="shared" si="73"/>
        <v>0.5060976853</v>
      </c>
      <c r="E87" s="38">
        <f t="shared" si="3"/>
        <v>2</v>
      </c>
      <c r="F87" s="39">
        <f t="shared" si="4"/>
        <v>9.00611639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37">
        <v>72.0</v>
      </c>
      <c r="C88" s="38">
        <f t="shared" ref="C88:D88" si="74">RAND()</f>
        <v>0.3774752784</v>
      </c>
      <c r="D88" s="38">
        <f t="shared" si="74"/>
        <v>0.4124186658</v>
      </c>
      <c r="E88" s="38">
        <f t="shared" si="3"/>
        <v>1</v>
      </c>
      <c r="F88" s="39">
        <f t="shared" si="4"/>
        <v>8.908205556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37">
        <v>73.0</v>
      </c>
      <c r="C89" s="38">
        <f t="shared" ref="C89:D89" si="75">RAND()</f>
        <v>0.3480042794</v>
      </c>
      <c r="D89" s="38">
        <f t="shared" si="75"/>
        <v>0.8995928511</v>
      </c>
      <c r="E89" s="38">
        <f t="shared" si="3"/>
        <v>1</v>
      </c>
      <c r="F89" s="39">
        <f t="shared" si="4"/>
        <v>9.341337281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37">
        <v>74.0</v>
      </c>
      <c r="C90" s="38">
        <f t="shared" ref="C90:D90" si="76">RAND()</f>
        <v>0.180811665</v>
      </c>
      <c r="D90" s="38">
        <f t="shared" si="76"/>
        <v>0.6679408313</v>
      </c>
      <c r="E90" s="38">
        <f t="shared" si="3"/>
        <v>1</v>
      </c>
      <c r="F90" s="39">
        <f t="shared" si="4"/>
        <v>9.155803471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37">
        <v>75.0</v>
      </c>
      <c r="C91" s="38">
        <f t="shared" ref="C91:D91" si="77">RAND()</f>
        <v>0.7890345136</v>
      </c>
      <c r="D91" s="38">
        <f t="shared" si="77"/>
        <v>0.1518329018</v>
      </c>
      <c r="E91" s="38">
        <f t="shared" si="3"/>
        <v>2</v>
      </c>
      <c r="F91" s="39">
        <f t="shared" si="4"/>
        <v>8.697566049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37">
        <v>76.0</v>
      </c>
      <c r="C92" s="38">
        <f t="shared" ref="C92:D92" si="78">RAND()</f>
        <v>0.2931799417</v>
      </c>
      <c r="D92" s="38">
        <f t="shared" si="78"/>
        <v>0.2724797719</v>
      </c>
      <c r="E92" s="38">
        <f t="shared" si="3"/>
        <v>1</v>
      </c>
      <c r="F92" s="39">
        <f t="shared" si="4"/>
        <v>8.738213752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37">
        <v>77.0</v>
      </c>
      <c r="C93" s="38">
        <f t="shared" ref="C93:D93" si="79">RAND()</f>
        <v>0.2460818771</v>
      </c>
      <c r="D93" s="38">
        <f t="shared" si="79"/>
        <v>0.4018521753</v>
      </c>
      <c r="E93" s="38">
        <f t="shared" si="3"/>
        <v>1</v>
      </c>
      <c r="F93" s="39">
        <f t="shared" si="4"/>
        <v>8.896495594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37">
        <v>78.0</v>
      </c>
      <c r="C94" s="38">
        <f t="shared" ref="C94:D94" si="80">RAND()</f>
        <v>0.6318865189</v>
      </c>
      <c r="D94" s="38">
        <f t="shared" si="80"/>
        <v>0.3655397425</v>
      </c>
      <c r="E94" s="38">
        <f t="shared" si="3"/>
        <v>2</v>
      </c>
      <c r="F94" s="39">
        <f t="shared" si="4"/>
        <v>8.873536279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37">
        <v>79.0</v>
      </c>
      <c r="C95" s="38">
        <f t="shared" ref="C95:D95" si="81">RAND()</f>
        <v>0.8715296941</v>
      </c>
      <c r="D95" s="38">
        <f t="shared" si="81"/>
        <v>0.9080607656</v>
      </c>
      <c r="E95" s="38">
        <f t="shared" si="3"/>
        <v>2</v>
      </c>
      <c r="F95" s="39">
        <f t="shared" si="4"/>
        <v>9.571189472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37">
        <v>80.0</v>
      </c>
      <c r="C96" s="38">
        <f t="shared" ref="C96:D96" si="82">RAND()</f>
        <v>0.002127572426</v>
      </c>
      <c r="D96" s="38">
        <f t="shared" si="82"/>
        <v>0.6803974904</v>
      </c>
      <c r="E96" s="38">
        <f t="shared" si="3"/>
        <v>1</v>
      </c>
      <c r="F96" s="39">
        <f t="shared" si="4"/>
        <v>9.166531174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37">
        <v>81.0</v>
      </c>
      <c r="C97" s="38">
        <f t="shared" ref="C97:D97" si="83">RAND()</f>
        <v>0.7035576563</v>
      </c>
      <c r="D97" s="38">
        <f t="shared" si="83"/>
        <v>0.2967932928</v>
      </c>
      <c r="E97" s="38">
        <f t="shared" si="3"/>
        <v>2</v>
      </c>
      <c r="F97" s="39">
        <f t="shared" si="4"/>
        <v>8.814076978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37">
        <v>82.0</v>
      </c>
      <c r="C98" s="38">
        <f t="shared" ref="C98:D98" si="84">RAND()</f>
        <v>0.5462720418</v>
      </c>
      <c r="D98" s="38">
        <f t="shared" si="84"/>
        <v>0.1510827543</v>
      </c>
      <c r="E98" s="38">
        <f t="shared" si="3"/>
        <v>2</v>
      </c>
      <c r="F98" s="39">
        <f t="shared" si="4"/>
        <v>8.696990218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37">
        <v>83.0</v>
      </c>
      <c r="C99" s="38">
        <f t="shared" ref="C99:D99" si="85">RAND()</f>
        <v>0.7143934448</v>
      </c>
      <c r="D99" s="38">
        <f t="shared" si="85"/>
        <v>0.749394685</v>
      </c>
      <c r="E99" s="38">
        <f t="shared" si="3"/>
        <v>2</v>
      </c>
      <c r="F99" s="39">
        <f t="shared" si="4"/>
        <v>9.292037692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37">
        <v>84.0</v>
      </c>
      <c r="C100" s="38">
        <f t="shared" ref="C100:D100" si="86">RAND()</f>
        <v>0.777655719</v>
      </c>
      <c r="D100" s="38">
        <f t="shared" si="86"/>
        <v>0.8145755901</v>
      </c>
      <c r="E100" s="38">
        <f t="shared" si="3"/>
        <v>2</v>
      </c>
      <c r="F100" s="39">
        <f t="shared" si="4"/>
        <v>9.391026421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37">
        <v>85.0</v>
      </c>
      <c r="C101" s="38">
        <f t="shared" ref="C101:D101" si="87">RAND()</f>
        <v>0.4239622032</v>
      </c>
      <c r="D101" s="38">
        <f t="shared" si="87"/>
        <v>0.7855468783</v>
      </c>
      <c r="E101" s="38">
        <f t="shared" si="3"/>
        <v>1</v>
      </c>
      <c r="F101" s="39">
        <f t="shared" si="4"/>
        <v>9.253432789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37">
        <v>86.0</v>
      </c>
      <c r="C102" s="38">
        <f t="shared" ref="C102:D102" si="88">RAND()</f>
        <v>0.9937756532</v>
      </c>
      <c r="D102" s="38">
        <f t="shared" si="88"/>
        <v>0.2884155748</v>
      </c>
      <c r="E102" s="38">
        <f t="shared" si="3"/>
        <v>2</v>
      </c>
      <c r="F102" s="39">
        <f t="shared" si="4"/>
        <v>8.807033592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37">
        <v>87.0</v>
      </c>
      <c r="C103" s="38">
        <f t="shared" ref="C103:D103" si="89">RAND()</f>
        <v>0.9599539942</v>
      </c>
      <c r="D103" s="38">
        <f t="shared" si="89"/>
        <v>0.8637760973</v>
      </c>
      <c r="E103" s="38">
        <f t="shared" si="3"/>
        <v>2</v>
      </c>
      <c r="F103" s="39">
        <f t="shared" si="4"/>
        <v>9.47803467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37">
        <v>88.0</v>
      </c>
      <c r="C104" s="38">
        <f t="shared" ref="C104:D104" si="90">RAND()</f>
        <v>0.4867343488</v>
      </c>
      <c r="D104" s="38">
        <f t="shared" si="90"/>
        <v>0.1284894706</v>
      </c>
      <c r="E104" s="38">
        <f t="shared" si="3"/>
        <v>1</v>
      </c>
      <c r="F104" s="39">
        <f t="shared" si="4"/>
        <v>8.506930904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37">
        <v>89.0</v>
      </c>
      <c r="C105" s="38">
        <f t="shared" ref="C105:D105" si="91">RAND()</f>
        <v>0.6314288528</v>
      </c>
      <c r="D105" s="38">
        <f t="shared" si="91"/>
        <v>0.5003701011</v>
      </c>
      <c r="E105" s="38">
        <f t="shared" si="3"/>
        <v>2</v>
      </c>
      <c r="F105" s="39">
        <f t="shared" si="4"/>
        <v>9.00037017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37">
        <v>90.0</v>
      </c>
      <c r="C106" s="38">
        <f t="shared" ref="C106:D106" si="92">RAND()</f>
        <v>0.925298274</v>
      </c>
      <c r="D106" s="38">
        <f t="shared" si="92"/>
        <v>0.3431715717</v>
      </c>
      <c r="E106" s="38">
        <f t="shared" si="3"/>
        <v>2</v>
      </c>
      <c r="F106" s="39">
        <f t="shared" si="4"/>
        <v>8.853851294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37">
        <v>91.0</v>
      </c>
      <c r="C107" s="38">
        <f t="shared" ref="C107:D107" si="93">RAND()</f>
        <v>0.1989278271</v>
      </c>
      <c r="D107" s="38">
        <f t="shared" si="93"/>
        <v>0.4125040664</v>
      </c>
      <c r="E107" s="38">
        <f t="shared" si="3"/>
        <v>1</v>
      </c>
      <c r="F107" s="39">
        <f t="shared" si="4"/>
        <v>8.908299583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37">
        <v>92.0</v>
      </c>
      <c r="C108" s="38">
        <f t="shared" ref="C108:D108" si="94">RAND()</f>
        <v>0.01929858692</v>
      </c>
      <c r="D108" s="38">
        <f t="shared" si="94"/>
        <v>0.5170279934</v>
      </c>
      <c r="E108" s="38">
        <f t="shared" si="3"/>
        <v>1</v>
      </c>
      <c r="F108" s="39">
        <f t="shared" si="4"/>
        <v>9.016885434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37">
        <v>93.0</v>
      </c>
      <c r="C109" s="38">
        <f t="shared" ref="C109:D109" si="95">RAND()</f>
        <v>0.4300071159</v>
      </c>
      <c r="D109" s="38">
        <f t="shared" si="95"/>
        <v>0.9930740964</v>
      </c>
      <c r="E109" s="38">
        <f t="shared" si="3"/>
        <v>1</v>
      </c>
      <c r="F109" s="39">
        <f t="shared" si="4"/>
        <v>9.4093077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37">
        <v>94.0</v>
      </c>
      <c r="C110" s="38">
        <f t="shared" ref="C110:D110" si="96">RAND()</f>
        <v>0.4302240653</v>
      </c>
      <c r="D110" s="38">
        <f t="shared" si="96"/>
        <v>0.5293739449</v>
      </c>
      <c r="E110" s="38">
        <f t="shared" si="3"/>
        <v>1</v>
      </c>
      <c r="F110" s="39">
        <f t="shared" si="4"/>
        <v>9.028954756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37">
        <v>95.0</v>
      </c>
      <c r="C111" s="38">
        <f t="shared" ref="C111:D111" si="97">RAND()</f>
        <v>0.1011376291</v>
      </c>
      <c r="D111" s="38">
        <f t="shared" si="97"/>
        <v>0.4120462219</v>
      </c>
      <c r="E111" s="38">
        <f t="shared" si="3"/>
        <v>1</v>
      </c>
      <c r="F111" s="39">
        <f t="shared" si="4"/>
        <v>8.907795376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37">
        <v>96.0</v>
      </c>
      <c r="C112" s="38">
        <f t="shared" ref="C112:D112" si="98">RAND()</f>
        <v>0.3392789114</v>
      </c>
      <c r="D112" s="38">
        <f t="shared" si="98"/>
        <v>0.03013084054</v>
      </c>
      <c r="E112" s="38">
        <f t="shared" si="3"/>
        <v>1</v>
      </c>
      <c r="F112" s="39">
        <f t="shared" si="4"/>
        <v>8.245482547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37">
        <v>97.0</v>
      </c>
      <c r="C113" s="38">
        <f t="shared" ref="C113:D113" si="99">RAND()</f>
        <v>0.9866156851</v>
      </c>
      <c r="D113" s="38">
        <f t="shared" si="99"/>
        <v>0.7661464048</v>
      </c>
      <c r="E113" s="38">
        <f t="shared" si="3"/>
        <v>2</v>
      </c>
      <c r="F113" s="39">
        <f t="shared" si="4"/>
        <v>9.316108788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37">
        <v>98.0</v>
      </c>
      <c r="C114" s="38">
        <f t="shared" ref="C114:D114" si="100">RAND()</f>
        <v>0.9940626035</v>
      </c>
      <c r="D114" s="38">
        <f t="shared" si="100"/>
        <v>0.3383337978</v>
      </c>
      <c r="E114" s="38">
        <f t="shared" si="3"/>
        <v>2</v>
      </c>
      <c r="F114" s="39">
        <f t="shared" si="4"/>
        <v>8.849638142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37">
        <v>99.0</v>
      </c>
      <c r="C115" s="38">
        <f t="shared" ref="C115:D115" si="101">RAND()</f>
        <v>0.219739043</v>
      </c>
      <c r="D115" s="38">
        <f t="shared" si="101"/>
        <v>0.9351712605</v>
      </c>
      <c r="E115" s="38">
        <f t="shared" si="3"/>
        <v>1</v>
      </c>
      <c r="F115" s="39">
        <f t="shared" si="4"/>
        <v>9.367604665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37">
        <v>100.0</v>
      </c>
      <c r="C116" s="38">
        <f t="shared" ref="C116:D116" si="102">RAND()</f>
        <v>0.4361679079</v>
      </c>
      <c r="D116" s="38">
        <f t="shared" si="102"/>
        <v>0.5785761612</v>
      </c>
      <c r="E116" s="38">
        <f t="shared" si="3"/>
        <v>1</v>
      </c>
      <c r="F116" s="39">
        <f t="shared" si="4"/>
        <v>9.075710148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37">
        <v>101.0</v>
      </c>
      <c r="C117" s="38">
        <f t="shared" ref="C117:D117" si="103">RAND()</f>
        <v>0.6438672072</v>
      </c>
      <c r="D117" s="38">
        <f t="shared" si="103"/>
        <v>0.3844408057</v>
      </c>
      <c r="E117" s="38">
        <f t="shared" si="3"/>
        <v>2</v>
      </c>
      <c r="F117" s="39">
        <f t="shared" si="4"/>
        <v>8.890442255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37">
        <v>102.0</v>
      </c>
      <c r="C118" s="38">
        <f t="shared" ref="C118:D118" si="104">RAND()</f>
        <v>0.8637963662</v>
      </c>
      <c r="D118" s="38">
        <f t="shared" si="104"/>
        <v>0.8795624936</v>
      </c>
      <c r="E118" s="38">
        <f t="shared" si="3"/>
        <v>2</v>
      </c>
      <c r="F118" s="39">
        <f t="shared" si="4"/>
        <v>9.509209808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37">
        <v>103.0</v>
      </c>
      <c r="C119" s="38">
        <f t="shared" ref="C119:D119" si="105">RAND()</f>
        <v>0.8295821019</v>
      </c>
      <c r="D119" s="38">
        <f t="shared" si="105"/>
        <v>0.829920081</v>
      </c>
      <c r="E119" s="38">
        <f t="shared" si="3"/>
        <v>2</v>
      </c>
      <c r="F119" s="39">
        <f t="shared" si="4"/>
        <v>9.416767767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37">
        <v>104.0</v>
      </c>
      <c r="C120" s="38">
        <f t="shared" ref="C120:D120" si="106">RAND()</f>
        <v>0.2460016542</v>
      </c>
      <c r="D120" s="38">
        <f t="shared" si="106"/>
        <v>0.6793124637</v>
      </c>
      <c r="E120" s="38">
        <f t="shared" si="3"/>
        <v>1</v>
      </c>
      <c r="F120" s="39">
        <f t="shared" si="4"/>
        <v>9.165600672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37">
        <v>105.0</v>
      </c>
      <c r="C121" s="38">
        <f t="shared" ref="C121:D121" si="107">RAND()</f>
        <v>0.5230977989</v>
      </c>
      <c r="D121" s="38">
        <f t="shared" si="107"/>
        <v>0.9719084619</v>
      </c>
      <c r="E121" s="38">
        <f t="shared" si="3"/>
        <v>2</v>
      </c>
      <c r="F121" s="39">
        <f t="shared" si="4"/>
        <v>9.762970305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37">
        <v>106.0</v>
      </c>
      <c r="C122" s="38">
        <f t="shared" ref="C122:D122" si="108">RAND()</f>
        <v>0.8090496407</v>
      </c>
      <c r="D122" s="38">
        <f t="shared" si="108"/>
        <v>0.3565803951</v>
      </c>
      <c r="E122" s="38">
        <f t="shared" si="3"/>
        <v>2</v>
      </c>
      <c r="F122" s="39">
        <f t="shared" si="4"/>
        <v>8.865610645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37">
        <v>107.0</v>
      </c>
      <c r="C123" s="38">
        <f t="shared" ref="C123:D123" si="109">RAND()</f>
        <v>0.6300605037</v>
      </c>
      <c r="D123" s="38">
        <f t="shared" si="109"/>
        <v>0.9371586662</v>
      </c>
      <c r="E123" s="38">
        <f t="shared" si="3"/>
        <v>2</v>
      </c>
      <c r="F123" s="39">
        <f t="shared" si="4"/>
        <v>9.645482486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37">
        <v>108.0</v>
      </c>
      <c r="C124" s="38">
        <f t="shared" ref="C124:D124" si="110">RAND()</f>
        <v>0.4319231658</v>
      </c>
      <c r="D124" s="38">
        <f t="shared" si="110"/>
        <v>0.9215172766</v>
      </c>
      <c r="E124" s="38">
        <f t="shared" si="3"/>
        <v>1</v>
      </c>
      <c r="F124" s="39">
        <f t="shared" si="4"/>
        <v>9.357584087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37">
        <v>109.0</v>
      </c>
      <c r="C125" s="38">
        <f t="shared" ref="C125:D125" si="111">RAND()</f>
        <v>0.9132861967</v>
      </c>
      <c r="D125" s="38">
        <f t="shared" si="111"/>
        <v>0.4456956105</v>
      </c>
      <c r="E125" s="38">
        <f t="shared" si="3"/>
        <v>2</v>
      </c>
      <c r="F125" s="39">
        <f t="shared" si="4"/>
        <v>8.947095076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37">
        <v>110.0</v>
      </c>
      <c r="C126" s="38">
        <f t="shared" ref="C126:D126" si="112">RAND()</f>
        <v>0.2791097229</v>
      </c>
      <c r="D126" s="38">
        <f t="shared" si="112"/>
        <v>0.6249178512</v>
      </c>
      <c r="E126" s="38">
        <f t="shared" si="3"/>
        <v>1</v>
      </c>
      <c r="F126" s="39">
        <f t="shared" si="4"/>
        <v>9.11796051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37">
        <v>111.0</v>
      </c>
      <c r="C127" s="38">
        <f t="shared" ref="C127:D127" si="113">RAND()</f>
        <v>0.3937777093</v>
      </c>
      <c r="D127" s="38">
        <f t="shared" si="113"/>
        <v>0.3509328901</v>
      </c>
      <c r="E127" s="38">
        <f t="shared" si="3"/>
        <v>1</v>
      </c>
      <c r="F127" s="39">
        <f t="shared" si="4"/>
        <v>8.837774301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37">
        <v>112.0</v>
      </c>
      <c r="C128" s="38">
        <f t="shared" ref="C128:D128" si="114">RAND()</f>
        <v>0.7670339559</v>
      </c>
      <c r="D128" s="38">
        <f t="shared" si="114"/>
        <v>0.4996049091</v>
      </c>
      <c r="E128" s="38">
        <f t="shared" si="3"/>
        <v>2</v>
      </c>
      <c r="F128" s="39">
        <f t="shared" si="4"/>
        <v>8.999604987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37">
        <v>113.0</v>
      </c>
      <c r="C129" s="38">
        <f t="shared" ref="C129:D129" si="115">RAND()</f>
        <v>0.7581488659</v>
      </c>
      <c r="D129" s="38">
        <f t="shared" si="115"/>
        <v>0.1690349908</v>
      </c>
      <c r="E129" s="38">
        <f t="shared" si="3"/>
        <v>2</v>
      </c>
      <c r="F129" s="39">
        <f t="shared" si="4"/>
        <v>8.710841353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37">
        <v>114.0</v>
      </c>
      <c r="C130" s="38">
        <f t="shared" ref="C130:D130" si="116">RAND()</f>
        <v>0.198994526</v>
      </c>
      <c r="D130" s="38">
        <f t="shared" si="116"/>
        <v>0.8352689244</v>
      </c>
      <c r="E130" s="38">
        <f t="shared" si="3"/>
        <v>1</v>
      </c>
      <c r="F130" s="39">
        <f t="shared" si="4"/>
        <v>9.292492882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37">
        <v>115.0</v>
      </c>
      <c r="C131" s="38">
        <f t="shared" ref="C131:D131" si="117">RAND()</f>
        <v>0.6745860627</v>
      </c>
      <c r="D131" s="38">
        <f t="shared" si="117"/>
        <v>0.6105716653</v>
      </c>
      <c r="E131" s="38">
        <f t="shared" si="3"/>
        <v>2</v>
      </c>
      <c r="F131" s="39">
        <f t="shared" si="4"/>
        <v>9.117471434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37">
        <v>116.0</v>
      </c>
      <c r="C132" s="38">
        <f t="shared" ref="C132:D132" si="118">RAND()</f>
        <v>0.7460293728</v>
      </c>
      <c r="D132" s="38">
        <f t="shared" si="118"/>
        <v>0.8556938304</v>
      </c>
      <c r="E132" s="38">
        <f t="shared" si="3"/>
        <v>2</v>
      </c>
      <c r="F132" s="39">
        <f t="shared" si="4"/>
        <v>9.462773475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37">
        <v>117.0</v>
      </c>
      <c r="C133" s="38">
        <f t="shared" ref="C133:D133" si="119">RAND()</f>
        <v>0.8515491625</v>
      </c>
      <c r="D133" s="38">
        <f t="shared" si="119"/>
        <v>0.3147095259</v>
      </c>
      <c r="E133" s="38">
        <f t="shared" si="3"/>
        <v>2</v>
      </c>
      <c r="F133" s="39">
        <f t="shared" si="4"/>
        <v>8.829281866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37">
        <v>118.0</v>
      </c>
      <c r="C134" s="38">
        <f t="shared" ref="C134:D134" si="120">RAND()</f>
        <v>0.4221757405</v>
      </c>
      <c r="D134" s="38">
        <f t="shared" si="120"/>
        <v>0.7516719973</v>
      </c>
      <c r="E134" s="38">
        <f t="shared" si="3"/>
        <v>1</v>
      </c>
      <c r="F134" s="39">
        <f t="shared" si="4"/>
        <v>9.226109291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37">
        <v>119.0</v>
      </c>
      <c r="C135" s="38">
        <f t="shared" ref="C135:D135" si="121">RAND()</f>
        <v>0.5020312219</v>
      </c>
      <c r="D135" s="38">
        <f t="shared" si="121"/>
        <v>0.8394616055</v>
      </c>
      <c r="E135" s="38">
        <f t="shared" si="3"/>
        <v>2</v>
      </c>
      <c r="F135" s="39">
        <f t="shared" si="4"/>
        <v>9.433363618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37">
        <v>120.0</v>
      </c>
      <c r="C136" s="38">
        <f t="shared" ref="C136:D136" si="122">RAND()</f>
        <v>0.9671517616</v>
      </c>
      <c r="D136" s="38">
        <f t="shared" si="122"/>
        <v>0.2015842749</v>
      </c>
      <c r="E136" s="38">
        <f t="shared" si="3"/>
        <v>2</v>
      </c>
      <c r="F136" s="39">
        <f t="shared" si="4"/>
        <v>8.736342036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37">
        <v>121.0</v>
      </c>
      <c r="C137" s="38">
        <f t="shared" ref="C137:D137" si="123">RAND()</f>
        <v>0.9304597536</v>
      </c>
      <c r="D137" s="38">
        <f t="shared" si="123"/>
        <v>0.1224683602</v>
      </c>
      <c r="E137" s="38">
        <f t="shared" si="3"/>
        <v>2</v>
      </c>
      <c r="F137" s="39">
        <f t="shared" si="4"/>
        <v>8.675211987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37">
        <v>122.0</v>
      </c>
      <c r="C138" s="38">
        <f t="shared" ref="C138:D138" si="124">RAND()</f>
        <v>0.1632298436</v>
      </c>
      <c r="D138" s="38">
        <f t="shared" si="124"/>
        <v>0.452755532</v>
      </c>
      <c r="E138" s="38">
        <f t="shared" si="3"/>
        <v>1</v>
      </c>
      <c r="F138" s="39">
        <f t="shared" si="4"/>
        <v>8.951583451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37">
        <v>123.0</v>
      </c>
      <c r="C139" s="38">
        <f t="shared" ref="C139:D139" si="125">RAND()</f>
        <v>0.5839609935</v>
      </c>
      <c r="D139" s="38">
        <f t="shared" si="125"/>
        <v>0.7526428862</v>
      </c>
      <c r="E139" s="38">
        <f t="shared" si="3"/>
        <v>2</v>
      </c>
      <c r="F139" s="39">
        <f t="shared" si="4"/>
        <v>9.296640755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37">
        <v>124.0</v>
      </c>
      <c r="C140" s="38">
        <f t="shared" ref="C140:D140" si="126">RAND()</f>
        <v>0.7722853254</v>
      </c>
      <c r="D140" s="38">
        <f t="shared" si="126"/>
        <v>0.4490846444</v>
      </c>
      <c r="E140" s="38">
        <f t="shared" si="3"/>
        <v>2</v>
      </c>
      <c r="F140" s="39">
        <f t="shared" si="4"/>
        <v>8.950318757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37">
        <v>125.0</v>
      </c>
      <c r="C141" s="38">
        <f t="shared" ref="C141:D141" si="127">RAND()</f>
        <v>0.7150698118</v>
      </c>
      <c r="D141" s="38">
        <f t="shared" si="127"/>
        <v>0.4066269689</v>
      </c>
      <c r="E141" s="38">
        <f t="shared" si="3"/>
        <v>2</v>
      </c>
      <c r="F141" s="39">
        <f t="shared" si="4"/>
        <v>8.910621249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37">
        <v>126.0</v>
      </c>
      <c r="C142" s="38">
        <f t="shared" ref="C142:D142" si="128">RAND()</f>
        <v>0.5706039968</v>
      </c>
      <c r="D142" s="38">
        <f t="shared" si="128"/>
        <v>0.7735016291</v>
      </c>
      <c r="E142" s="38">
        <f t="shared" si="3"/>
        <v>2</v>
      </c>
      <c r="F142" s="39">
        <f t="shared" si="4"/>
        <v>9.326949674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37">
        <v>127.0</v>
      </c>
      <c r="C143" s="38">
        <f t="shared" ref="C143:D143" si="129">RAND()</f>
        <v>0.9150342486</v>
      </c>
      <c r="D143" s="38">
        <f t="shared" si="129"/>
        <v>0.1438524093</v>
      </c>
      <c r="E143" s="38">
        <f t="shared" si="3"/>
        <v>2</v>
      </c>
      <c r="F143" s="39">
        <f t="shared" si="4"/>
        <v>8.691453027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37">
        <v>128.0</v>
      </c>
      <c r="C144" s="38">
        <f t="shared" ref="C144:D144" si="130">RAND()</f>
        <v>0.6105549276</v>
      </c>
      <c r="D144" s="38">
        <f t="shared" si="130"/>
        <v>0.8675652575</v>
      </c>
      <c r="E144" s="38">
        <f t="shared" si="3"/>
        <v>2</v>
      </c>
      <c r="F144" s="39">
        <f t="shared" si="4"/>
        <v>9.485345276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37">
        <v>129.0</v>
      </c>
      <c r="C145" s="38">
        <f t="shared" ref="C145:D145" si="131">RAND()</f>
        <v>0.08722903425</v>
      </c>
      <c r="D145" s="38">
        <f t="shared" si="131"/>
        <v>0.1241845282</v>
      </c>
      <c r="E145" s="38">
        <f t="shared" si="3"/>
        <v>1</v>
      </c>
      <c r="F145" s="39">
        <f t="shared" si="4"/>
        <v>8.498366388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37">
        <v>130.0</v>
      </c>
      <c r="C146" s="38">
        <f t="shared" ref="C146:D146" si="132">RAND()</f>
        <v>0.9678474816</v>
      </c>
      <c r="D146" s="38">
        <f t="shared" si="132"/>
        <v>0.02564334442</v>
      </c>
      <c r="E146" s="38">
        <f t="shared" si="3"/>
        <v>2</v>
      </c>
      <c r="F146" s="39">
        <f t="shared" si="4"/>
        <v>8.60403678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37">
        <v>131.0</v>
      </c>
      <c r="C147" s="38">
        <f t="shared" ref="C147:D147" si="133">RAND()</f>
        <v>0.8460918582</v>
      </c>
      <c r="D147" s="38">
        <f t="shared" si="133"/>
        <v>0.9323669924</v>
      </c>
      <c r="E147" s="38">
        <f t="shared" si="3"/>
        <v>2</v>
      </c>
      <c r="F147" s="39">
        <f t="shared" si="4"/>
        <v>9.632214716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37">
        <v>132.0</v>
      </c>
      <c r="C148" s="38">
        <f t="shared" ref="C148:D148" si="134">RAND()</f>
        <v>0.5995806642</v>
      </c>
      <c r="D148" s="38">
        <f t="shared" si="134"/>
        <v>0.6089064348</v>
      </c>
      <c r="E148" s="38">
        <f t="shared" si="3"/>
        <v>2</v>
      </c>
      <c r="F148" s="39">
        <f t="shared" si="4"/>
        <v>9.115586561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37">
        <v>133.0</v>
      </c>
      <c r="C149" s="38">
        <f t="shared" ref="C149:D149" si="135">RAND()</f>
        <v>0.02127325408</v>
      </c>
      <c r="D149" s="38">
        <f t="shared" si="135"/>
        <v>0.5491435154</v>
      </c>
      <c r="E149" s="38">
        <f t="shared" si="3"/>
        <v>1</v>
      </c>
      <c r="F149" s="39">
        <f t="shared" si="4"/>
        <v>9.047991904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37">
        <v>134.0</v>
      </c>
      <c r="C150" s="38">
        <f t="shared" ref="C150:D150" si="136">RAND()</f>
        <v>0.1910737347</v>
      </c>
      <c r="D150" s="38">
        <f t="shared" si="136"/>
        <v>0.2467269259</v>
      </c>
      <c r="E150" s="38">
        <f t="shared" si="3"/>
        <v>1</v>
      </c>
      <c r="F150" s="39">
        <f t="shared" si="4"/>
        <v>8.702462705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37">
        <v>135.0</v>
      </c>
      <c r="C151" s="38">
        <f t="shared" ref="C151:D151" si="137">RAND()</f>
        <v>0.6078286652</v>
      </c>
      <c r="D151" s="38">
        <f t="shared" si="137"/>
        <v>0.1009763894</v>
      </c>
      <c r="E151" s="38">
        <f t="shared" si="3"/>
        <v>2</v>
      </c>
      <c r="F151" s="39">
        <f t="shared" si="4"/>
        <v>8.659087169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37">
        <v>136.0</v>
      </c>
      <c r="C152" s="38">
        <f t="shared" ref="C152:D152" si="138">RAND()</f>
        <v>0.7985787421</v>
      </c>
      <c r="D152" s="38">
        <f t="shared" si="138"/>
        <v>0.09254749638</v>
      </c>
      <c r="E152" s="38">
        <f t="shared" si="3"/>
        <v>2</v>
      </c>
      <c r="F152" s="39">
        <f t="shared" si="4"/>
        <v>8.652815897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37">
        <v>137.0</v>
      </c>
      <c r="C153" s="38">
        <f t="shared" ref="C153:D153" si="139">RAND()</f>
        <v>0.5853769507</v>
      </c>
      <c r="D153" s="38">
        <f t="shared" si="139"/>
        <v>0.6153176733</v>
      </c>
      <c r="E153" s="38">
        <f t="shared" si="3"/>
        <v>2</v>
      </c>
      <c r="F153" s="39">
        <f t="shared" si="4"/>
        <v>9.122865658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37">
        <v>138.0</v>
      </c>
      <c r="C154" s="38">
        <f t="shared" ref="C154:D154" si="140">RAND()</f>
        <v>0.8810816852</v>
      </c>
      <c r="D154" s="38">
        <f t="shared" si="140"/>
        <v>0.4710330137</v>
      </c>
      <c r="E154" s="38">
        <f t="shared" si="3"/>
        <v>2</v>
      </c>
      <c r="F154" s="39">
        <f t="shared" si="4"/>
        <v>8.971440827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37">
        <v>139.0</v>
      </c>
      <c r="C155" s="38">
        <f t="shared" ref="C155:D155" si="141">RAND()</f>
        <v>0.001931477195</v>
      </c>
      <c r="D155" s="38">
        <f t="shared" si="141"/>
        <v>0.8886413461</v>
      </c>
      <c r="E155" s="38">
        <f t="shared" si="3"/>
        <v>1</v>
      </c>
      <c r="F155" s="39">
        <f t="shared" si="4"/>
        <v>9.333147663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37">
        <v>140.0</v>
      </c>
      <c r="C156" s="38">
        <f t="shared" ref="C156:D156" si="142">RAND()</f>
        <v>0.7787884254</v>
      </c>
      <c r="D156" s="38">
        <f t="shared" si="142"/>
        <v>0.127131657</v>
      </c>
      <c r="E156" s="38">
        <f t="shared" si="3"/>
        <v>2</v>
      </c>
      <c r="F156" s="39">
        <f t="shared" si="4"/>
        <v>8.678736708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37">
        <v>141.0</v>
      </c>
      <c r="C157" s="38">
        <f t="shared" ref="C157:D157" si="143">RAND()</f>
        <v>0.3169303163</v>
      </c>
      <c r="D157" s="38">
        <f t="shared" si="143"/>
        <v>0.2877666007</v>
      </c>
      <c r="E157" s="38">
        <f t="shared" si="3"/>
        <v>1</v>
      </c>
      <c r="F157" s="39">
        <f t="shared" si="4"/>
        <v>8.758639046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37">
        <v>142.0</v>
      </c>
      <c r="C158" s="38">
        <f t="shared" ref="C158:D158" si="144">RAND()</f>
        <v>0.5504797845</v>
      </c>
      <c r="D158" s="38">
        <f t="shared" si="144"/>
        <v>0.289965743</v>
      </c>
      <c r="E158" s="38">
        <f t="shared" si="3"/>
        <v>2</v>
      </c>
      <c r="F158" s="39">
        <f t="shared" si="4"/>
        <v>8.808333724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37">
        <v>143.0</v>
      </c>
      <c r="C159" s="38">
        <f t="shared" ref="C159:D159" si="145">RAND()</f>
        <v>0.4738251941</v>
      </c>
      <c r="D159" s="38">
        <f t="shared" si="145"/>
        <v>0.4148697716</v>
      </c>
      <c r="E159" s="38">
        <f t="shared" si="3"/>
        <v>1</v>
      </c>
      <c r="F159" s="39">
        <f t="shared" si="4"/>
        <v>8.910900402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37">
        <v>144.0</v>
      </c>
      <c r="C160" s="38">
        <f t="shared" ref="C160:D160" si="146">RAND()</f>
        <v>0.1792438874</v>
      </c>
      <c r="D160" s="38">
        <f t="shared" si="146"/>
        <v>0.560281625</v>
      </c>
      <c r="E160" s="38">
        <f t="shared" si="3"/>
        <v>1</v>
      </c>
      <c r="F160" s="39">
        <f t="shared" si="4"/>
        <v>9.058566602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37">
        <v>145.0</v>
      </c>
      <c r="C161" s="38">
        <f t="shared" ref="C161:D161" si="147">RAND()</f>
        <v>0.5420393618</v>
      </c>
      <c r="D161" s="38">
        <f t="shared" si="147"/>
        <v>0.4020960149</v>
      </c>
      <c r="E161" s="38">
        <f t="shared" si="3"/>
        <v>2</v>
      </c>
      <c r="F161" s="39">
        <f t="shared" si="4"/>
        <v>8.90646995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37">
        <v>146.0</v>
      </c>
      <c r="C162" s="38">
        <f t="shared" ref="C162:D162" si="148">RAND()</f>
        <v>0.7393194147</v>
      </c>
      <c r="D162" s="38">
        <f t="shared" si="148"/>
        <v>0.2751822894</v>
      </c>
      <c r="E162" s="38">
        <f t="shared" si="3"/>
        <v>2</v>
      </c>
      <c r="F162" s="39">
        <f t="shared" si="4"/>
        <v>8.795991935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37">
        <v>147.0</v>
      </c>
      <c r="C163" s="38">
        <f t="shared" ref="C163:D163" si="149">RAND()</f>
        <v>0.06339524478</v>
      </c>
      <c r="D163" s="38">
        <f t="shared" si="149"/>
        <v>0.5075697063</v>
      </c>
      <c r="E163" s="38">
        <f t="shared" si="3"/>
        <v>1</v>
      </c>
      <c r="F163" s="39">
        <f t="shared" si="4"/>
        <v>9.007541271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37">
        <v>148.0</v>
      </c>
      <c r="C164" s="38">
        <f t="shared" ref="C164:D164" si="150">RAND()</f>
        <v>0.06969885388</v>
      </c>
      <c r="D164" s="38">
        <f t="shared" si="150"/>
        <v>0.1943291463</v>
      </c>
      <c r="E164" s="38">
        <f t="shared" si="3"/>
        <v>1</v>
      </c>
      <c r="F164" s="39">
        <f t="shared" si="4"/>
        <v>8.623424649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37">
        <v>149.0</v>
      </c>
      <c r="C165" s="38">
        <f t="shared" ref="C165:D165" si="151">RAND()</f>
        <v>0.7570999303</v>
      </c>
      <c r="D165" s="38">
        <f t="shared" si="151"/>
        <v>0.2712153238</v>
      </c>
      <c r="E165" s="38">
        <f t="shared" si="3"/>
        <v>2</v>
      </c>
      <c r="F165" s="39">
        <f t="shared" si="4"/>
        <v>8.792701631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37">
        <v>150.0</v>
      </c>
      <c r="C166" s="38">
        <f t="shared" ref="C166:D166" si="152">RAND()</f>
        <v>0.5971591405</v>
      </c>
      <c r="D166" s="38">
        <f t="shared" si="152"/>
        <v>0.6746497644</v>
      </c>
      <c r="E166" s="38">
        <f t="shared" si="3"/>
        <v>2</v>
      </c>
      <c r="F166" s="39">
        <f t="shared" si="4"/>
        <v>9.193339928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37">
        <v>151.0</v>
      </c>
      <c r="C167" s="38">
        <f t="shared" ref="C167:D167" si="153">RAND()</f>
        <v>0.7935314476</v>
      </c>
      <c r="D167" s="38">
        <f t="shared" si="153"/>
        <v>0.8821147834</v>
      </c>
      <c r="E167" s="38">
        <f t="shared" si="3"/>
        <v>2</v>
      </c>
      <c r="F167" s="39">
        <f t="shared" si="4"/>
        <v>9.514438023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37">
        <v>152.0</v>
      </c>
      <c r="C168" s="38">
        <f t="shared" ref="C168:D168" si="154">RAND()</f>
        <v>0.1075508734</v>
      </c>
      <c r="D168" s="38">
        <f t="shared" si="154"/>
        <v>0.6833611097</v>
      </c>
      <c r="E168" s="38">
        <f t="shared" si="3"/>
        <v>1</v>
      </c>
      <c r="F168" s="39">
        <f t="shared" si="4"/>
        <v>9.169068954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37">
        <v>153.0</v>
      </c>
      <c r="C169" s="38">
        <f t="shared" ref="C169:D169" si="155">RAND()</f>
        <v>0.01949742043</v>
      </c>
      <c r="D169" s="38">
        <f t="shared" si="155"/>
        <v>0.5007446521</v>
      </c>
      <c r="E169" s="38">
        <f t="shared" si="3"/>
        <v>1</v>
      </c>
      <c r="F169" s="39">
        <f t="shared" si="4"/>
        <v>9.000744375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37">
        <v>154.0</v>
      </c>
      <c r="C170" s="38">
        <f t="shared" ref="C170:D170" si="156">RAND()</f>
        <v>0.7851447072</v>
      </c>
      <c r="D170" s="38">
        <f t="shared" si="156"/>
        <v>0.1599802335</v>
      </c>
      <c r="E170" s="38">
        <f t="shared" si="3"/>
        <v>2</v>
      </c>
      <c r="F170" s="39">
        <f t="shared" si="4"/>
        <v>8.70383661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37">
        <v>155.0</v>
      </c>
      <c r="C171" s="38">
        <f t="shared" ref="C171:D171" si="157">RAND()</f>
        <v>0.9010648764</v>
      </c>
      <c r="D171" s="38">
        <f t="shared" si="157"/>
        <v>0.9765844508</v>
      </c>
      <c r="E171" s="38">
        <f t="shared" si="3"/>
        <v>2</v>
      </c>
      <c r="F171" s="39">
        <f t="shared" si="4"/>
        <v>9.783595059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37">
        <v>156.0</v>
      </c>
      <c r="C172" s="38">
        <f t="shared" ref="C172:D172" si="158">RAND()</f>
        <v>0.6719012013</v>
      </c>
      <c r="D172" s="38">
        <f t="shared" si="158"/>
        <v>0.1357338533</v>
      </c>
      <c r="E172" s="38">
        <f t="shared" si="3"/>
        <v>2</v>
      </c>
      <c r="F172" s="39">
        <f t="shared" si="4"/>
        <v>8.685263413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37">
        <v>157.0</v>
      </c>
      <c r="C173" s="38">
        <f t="shared" ref="C173:D173" si="159">RAND()</f>
        <v>0.4048355796</v>
      </c>
      <c r="D173" s="38">
        <f t="shared" si="159"/>
        <v>0.8771156748</v>
      </c>
      <c r="E173" s="38">
        <f t="shared" si="3"/>
        <v>1</v>
      </c>
      <c r="F173" s="39">
        <f t="shared" si="4"/>
        <v>9.32447399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37">
        <v>158.0</v>
      </c>
      <c r="C174" s="38">
        <f t="shared" ref="C174:D174" si="160">RAND()</f>
        <v>0.6786043451</v>
      </c>
      <c r="D174" s="38">
        <f t="shared" si="160"/>
        <v>0.3028086568</v>
      </c>
      <c r="E174" s="38">
        <f t="shared" si="3"/>
        <v>2</v>
      </c>
      <c r="F174" s="39">
        <f t="shared" si="4"/>
        <v>8.819160178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37">
        <v>159.0</v>
      </c>
      <c r="C175" s="38">
        <f t="shared" ref="C175:D175" si="161">RAND()</f>
        <v>0.9406456797</v>
      </c>
      <c r="D175" s="38">
        <f t="shared" si="161"/>
        <v>0.6866174858</v>
      </c>
      <c r="E175" s="38">
        <f t="shared" si="3"/>
        <v>2</v>
      </c>
      <c r="F175" s="39">
        <f t="shared" si="4"/>
        <v>9.20831507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37">
        <v>160.0</v>
      </c>
      <c r="C176" s="38">
        <f t="shared" ref="C176:D176" si="162">RAND()</f>
        <v>0.3854255296</v>
      </c>
      <c r="D176" s="38">
        <f t="shared" si="162"/>
        <v>0.1862463304</v>
      </c>
      <c r="E176" s="38">
        <f t="shared" si="3"/>
        <v>1</v>
      </c>
      <c r="F176" s="39">
        <f t="shared" si="4"/>
        <v>8.610321768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37">
        <v>161.0</v>
      </c>
      <c r="C177" s="38">
        <f t="shared" ref="C177:D177" si="163">RAND()</f>
        <v>0.9796998854</v>
      </c>
      <c r="D177" s="38">
        <f t="shared" si="163"/>
        <v>0.8965121804</v>
      </c>
      <c r="E177" s="38">
        <f t="shared" si="3"/>
        <v>2</v>
      </c>
      <c r="F177" s="39">
        <f t="shared" si="4"/>
        <v>9.545054246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37">
        <v>162.0</v>
      </c>
      <c r="C178" s="38">
        <f t="shared" ref="C178:D178" si="164">RAND()</f>
        <v>0.4688225545</v>
      </c>
      <c r="D178" s="38">
        <f t="shared" si="164"/>
        <v>0.8886428565</v>
      </c>
      <c r="E178" s="38">
        <f t="shared" si="3"/>
        <v>1</v>
      </c>
      <c r="F178" s="39">
        <f t="shared" si="4"/>
        <v>9.333148796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37">
        <v>163.0</v>
      </c>
      <c r="C179" s="38">
        <f t="shared" ref="C179:D179" si="165">RAND()</f>
        <v>0.1993364192</v>
      </c>
      <c r="D179" s="38">
        <f t="shared" si="165"/>
        <v>0.9630441461</v>
      </c>
      <c r="E179" s="38">
        <f t="shared" si="3"/>
        <v>1</v>
      </c>
      <c r="F179" s="39">
        <f t="shared" si="4"/>
        <v>9.38783583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37">
        <v>164.0</v>
      </c>
      <c r="C180" s="38">
        <f t="shared" ref="C180:D180" si="166">RAND()</f>
        <v>0.6935193766</v>
      </c>
      <c r="D180" s="38">
        <f t="shared" si="166"/>
        <v>0.373451781</v>
      </c>
      <c r="E180" s="38">
        <f t="shared" si="3"/>
        <v>2</v>
      </c>
      <c r="F180" s="39">
        <f t="shared" si="4"/>
        <v>8.880582099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37">
        <v>165.0</v>
      </c>
      <c r="C181" s="38">
        <f t="shared" ref="C181:D181" si="167">RAND()</f>
        <v>0.4118120449</v>
      </c>
      <c r="D181" s="38">
        <f t="shared" si="167"/>
        <v>0.488147369</v>
      </c>
      <c r="E181" s="38">
        <f t="shared" si="3"/>
        <v>1</v>
      </c>
      <c r="F181" s="39">
        <f t="shared" si="4"/>
        <v>8.988076281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37">
        <v>166.0</v>
      </c>
      <c r="C182" s="38">
        <f t="shared" ref="C182:D182" si="168">RAND()</f>
        <v>0.9120697995</v>
      </c>
      <c r="D182" s="38">
        <f t="shared" si="168"/>
        <v>0.138528476</v>
      </c>
      <c r="E182" s="38">
        <f t="shared" si="3"/>
        <v>2</v>
      </c>
      <c r="F182" s="39">
        <f t="shared" si="4"/>
        <v>8.687390748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37">
        <v>167.0</v>
      </c>
      <c r="C183" s="38">
        <f t="shared" ref="C183:D183" si="169">RAND()</f>
        <v>0.0481726099</v>
      </c>
      <c r="D183" s="38">
        <f t="shared" si="169"/>
        <v>0.7364389564</v>
      </c>
      <c r="E183" s="38">
        <f t="shared" si="3"/>
        <v>1</v>
      </c>
      <c r="F183" s="39">
        <f t="shared" si="4"/>
        <v>9.213621816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37">
        <v>168.0</v>
      </c>
      <c r="C184" s="38">
        <f t="shared" ref="C184:D184" si="170">RAND()</f>
        <v>0.4602215643</v>
      </c>
      <c r="D184" s="38">
        <f t="shared" si="170"/>
        <v>0.7601269609</v>
      </c>
      <c r="E184" s="38">
        <f t="shared" si="3"/>
        <v>1</v>
      </c>
      <c r="F184" s="39">
        <f t="shared" si="4"/>
        <v>9.232985775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37">
        <v>169.0</v>
      </c>
      <c r="C185" s="38">
        <f t="shared" ref="C185:D185" si="171">RAND()</f>
        <v>0.2935336499</v>
      </c>
      <c r="D185" s="38">
        <f t="shared" si="171"/>
        <v>0.7519769968</v>
      </c>
      <c r="E185" s="38">
        <f t="shared" si="3"/>
        <v>1</v>
      </c>
      <c r="F185" s="39">
        <f t="shared" si="4"/>
        <v>9.22635802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37">
        <v>170.0</v>
      </c>
      <c r="C186" s="38">
        <f t="shared" ref="C186:D186" si="172">RAND()</f>
        <v>0.1546294469</v>
      </c>
      <c r="D186" s="38">
        <f t="shared" si="172"/>
        <v>0.4020359784</v>
      </c>
      <c r="E186" s="38">
        <f t="shared" si="3"/>
        <v>1</v>
      </c>
      <c r="F186" s="39">
        <f t="shared" si="4"/>
        <v>8.896700595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37">
        <v>171.0</v>
      </c>
      <c r="C187" s="38">
        <f t="shared" ref="C187:D187" si="173">RAND()</f>
        <v>0.8266677996</v>
      </c>
      <c r="D187" s="38">
        <f t="shared" si="173"/>
        <v>0.9149622183</v>
      </c>
      <c r="E187" s="38">
        <f t="shared" si="3"/>
        <v>2</v>
      </c>
      <c r="F187" s="39">
        <f t="shared" si="4"/>
        <v>9.587597814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37">
        <v>172.0</v>
      </c>
      <c r="C188" s="38">
        <f t="shared" ref="C188:D188" si="174">RAND()</f>
        <v>0.8617079125</v>
      </c>
      <c r="D188" s="38">
        <f t="shared" si="174"/>
        <v>0.8687063831</v>
      </c>
      <c r="E188" s="38">
        <f t="shared" si="3"/>
        <v>2</v>
      </c>
      <c r="F188" s="39">
        <f t="shared" si="4"/>
        <v>9.487567337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37">
        <v>173.0</v>
      </c>
      <c r="C189" s="38">
        <f t="shared" ref="C189:D189" si="175">RAND()</f>
        <v>0.4900291288</v>
      </c>
      <c r="D189" s="38">
        <f t="shared" si="175"/>
        <v>0.07879873353</v>
      </c>
      <c r="E189" s="38">
        <f t="shared" si="3"/>
        <v>1</v>
      </c>
      <c r="F189" s="39">
        <f t="shared" si="4"/>
        <v>8.396985475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37">
        <v>174.0</v>
      </c>
      <c r="C190" s="38">
        <f t="shared" ref="C190:D190" si="176">RAND()</f>
        <v>0.274477684</v>
      </c>
      <c r="D190" s="38">
        <f t="shared" si="176"/>
        <v>0.9094908082</v>
      </c>
      <c r="E190" s="38">
        <f t="shared" si="3"/>
        <v>1</v>
      </c>
      <c r="F190" s="39">
        <f t="shared" si="4"/>
        <v>9.348696265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37">
        <v>175.0</v>
      </c>
      <c r="C191" s="38">
        <f t="shared" ref="C191:D191" si="177">RAND()</f>
        <v>0.6072174516</v>
      </c>
      <c r="D191" s="38">
        <f t="shared" si="177"/>
        <v>0.2653357362</v>
      </c>
      <c r="E191" s="38">
        <f t="shared" si="3"/>
        <v>2</v>
      </c>
      <c r="F191" s="39">
        <f t="shared" si="4"/>
        <v>8.787841377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37">
        <v>176.0</v>
      </c>
      <c r="C192" s="38">
        <f t="shared" ref="C192:D192" si="178">RAND()</f>
        <v>0.2106864103</v>
      </c>
      <c r="D192" s="38">
        <f t="shared" si="178"/>
        <v>0.1685290081</v>
      </c>
      <c r="E192" s="38">
        <f t="shared" si="3"/>
        <v>1</v>
      </c>
      <c r="F192" s="39">
        <f t="shared" si="4"/>
        <v>8.580566978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37">
        <v>177.0</v>
      </c>
      <c r="C193" s="38">
        <f t="shared" ref="C193:D193" si="179">RAND()</f>
        <v>0.3399992324</v>
      </c>
      <c r="D193" s="38">
        <f t="shared" si="179"/>
        <v>0.8497896731</v>
      </c>
      <c r="E193" s="38">
        <f t="shared" si="3"/>
        <v>1</v>
      </c>
      <c r="F193" s="39">
        <f t="shared" si="4"/>
        <v>9.303679158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37">
        <v>178.0</v>
      </c>
      <c r="C194" s="38">
        <f t="shared" ref="C194:D194" si="180">RAND()</f>
        <v>0.9234358809</v>
      </c>
      <c r="D194" s="38">
        <f t="shared" si="180"/>
        <v>0.7270319965</v>
      </c>
      <c r="E194" s="38">
        <f t="shared" si="3"/>
        <v>2</v>
      </c>
      <c r="F194" s="39">
        <f t="shared" si="4"/>
        <v>9.261125175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37">
        <v>179.0</v>
      </c>
      <c r="C195" s="38">
        <f t="shared" ref="C195:D195" si="181">RAND()</f>
        <v>0.7185832244</v>
      </c>
      <c r="D195" s="38">
        <f t="shared" si="181"/>
        <v>0.8315234637</v>
      </c>
      <c r="E195" s="38">
        <f t="shared" si="3"/>
        <v>2</v>
      </c>
      <c r="F195" s="39">
        <f t="shared" si="4"/>
        <v>9.419523409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37">
        <v>180.0</v>
      </c>
      <c r="C196" s="38">
        <f t="shared" ref="C196:D196" si="182">RAND()</f>
        <v>0.7288143747</v>
      </c>
      <c r="D196" s="38">
        <f t="shared" si="182"/>
        <v>0.5480327932</v>
      </c>
      <c r="E196" s="38">
        <f t="shared" si="3"/>
        <v>2</v>
      </c>
      <c r="F196" s="39">
        <f t="shared" si="4"/>
        <v>9.049245345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37">
        <v>181.0</v>
      </c>
      <c r="C197" s="38">
        <f t="shared" ref="C197:D197" si="183">RAND()</f>
        <v>0.3347479512</v>
      </c>
      <c r="D197" s="38">
        <f t="shared" si="183"/>
        <v>0.02288564305</v>
      </c>
      <c r="E197" s="38">
        <f t="shared" si="3"/>
        <v>1</v>
      </c>
      <c r="F197" s="39">
        <f t="shared" si="4"/>
        <v>8.213942249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37">
        <v>182.0</v>
      </c>
      <c r="C198" s="38">
        <f t="shared" ref="C198:D198" si="184">RAND()</f>
        <v>0.7280290311</v>
      </c>
      <c r="D198" s="38">
        <f t="shared" si="184"/>
        <v>0.1449985053</v>
      </c>
      <c r="E198" s="38">
        <f t="shared" si="3"/>
        <v>2</v>
      </c>
      <c r="F198" s="39">
        <f t="shared" si="4"/>
        <v>8.692329174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37">
        <v>183.0</v>
      </c>
      <c r="C199" s="38">
        <f t="shared" ref="C199:D199" si="185">RAND()</f>
        <v>0.2211142047</v>
      </c>
      <c r="D199" s="38">
        <f t="shared" si="185"/>
        <v>0.1716662296</v>
      </c>
      <c r="E199" s="38">
        <f t="shared" si="3"/>
        <v>1</v>
      </c>
      <c r="F199" s="39">
        <f t="shared" si="4"/>
        <v>8.585945782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37">
        <v>184.0</v>
      </c>
      <c r="C200" s="38">
        <f t="shared" ref="C200:D200" si="186">RAND()</f>
        <v>0.6992967927</v>
      </c>
      <c r="D200" s="38">
        <f t="shared" si="186"/>
        <v>0.4325727371</v>
      </c>
      <c r="E200" s="38">
        <f t="shared" si="3"/>
        <v>2</v>
      </c>
      <c r="F200" s="39">
        <f t="shared" si="4"/>
        <v>8.934704489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37">
        <v>185.0</v>
      </c>
      <c r="C201" s="38">
        <f t="shared" ref="C201:D201" si="187">RAND()</f>
        <v>0.980447324</v>
      </c>
      <c r="D201" s="38">
        <f t="shared" si="187"/>
        <v>0.3050074787</v>
      </c>
      <c r="E201" s="38">
        <f t="shared" si="3"/>
        <v>2</v>
      </c>
      <c r="F201" s="39">
        <f t="shared" si="4"/>
        <v>8.821023731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37">
        <v>186.0</v>
      </c>
      <c r="C202" s="38">
        <f t="shared" ref="C202:D202" si="188">RAND()</f>
        <v>0.9129479586</v>
      </c>
      <c r="D202" s="38">
        <f t="shared" si="188"/>
        <v>0.3483064439</v>
      </c>
      <c r="E202" s="38">
        <f t="shared" si="3"/>
        <v>2</v>
      </c>
      <c r="F202" s="39">
        <f t="shared" si="4"/>
        <v>8.858340194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37">
        <v>187.0</v>
      </c>
      <c r="C203" s="38">
        <f t="shared" ref="C203:D203" si="189">RAND()</f>
        <v>0.6210898951</v>
      </c>
      <c r="D203" s="38">
        <f t="shared" si="189"/>
        <v>0.1010441903</v>
      </c>
      <c r="E203" s="38">
        <f t="shared" si="3"/>
        <v>2</v>
      </c>
      <c r="F203" s="39">
        <f t="shared" si="4"/>
        <v>8.659137733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37">
        <v>188.0</v>
      </c>
      <c r="C204" s="38">
        <f t="shared" ref="C204:D204" si="190">RAND()</f>
        <v>0.8781146108</v>
      </c>
      <c r="D204" s="38">
        <f t="shared" si="190"/>
        <v>0.4673259712</v>
      </c>
      <c r="E204" s="38">
        <f t="shared" si="3"/>
        <v>2</v>
      </c>
      <c r="F204" s="39">
        <f t="shared" si="4"/>
        <v>8.967843007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37">
        <v>189.0</v>
      </c>
      <c r="C205" s="38">
        <f t="shared" ref="C205:D205" si="191">RAND()</f>
        <v>0.9088165615</v>
      </c>
      <c r="D205" s="38">
        <f t="shared" si="191"/>
        <v>0.2819908238</v>
      </c>
      <c r="E205" s="38">
        <f t="shared" si="3"/>
        <v>2</v>
      </c>
      <c r="F205" s="39">
        <f t="shared" si="4"/>
        <v>8.801660168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37">
        <v>190.0</v>
      </c>
      <c r="C206" s="38">
        <f t="shared" ref="C206:D206" si="192">RAND()</f>
        <v>0.947927092</v>
      </c>
      <c r="D206" s="38">
        <f t="shared" si="192"/>
        <v>0.366894739</v>
      </c>
      <c r="E206" s="38">
        <f t="shared" si="3"/>
        <v>2</v>
      </c>
      <c r="F206" s="39">
        <f t="shared" si="4"/>
        <v>8.874739798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37">
        <v>191.0</v>
      </c>
      <c r="C207" s="38">
        <f t="shared" ref="C207:D207" si="193">RAND()</f>
        <v>0.9875450071</v>
      </c>
      <c r="D207" s="38">
        <f t="shared" si="193"/>
        <v>0.8173189309</v>
      </c>
      <c r="E207" s="38">
        <f t="shared" si="3"/>
        <v>2</v>
      </c>
      <c r="F207" s="39">
        <f t="shared" si="4"/>
        <v>9.395548068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37">
        <v>192.0</v>
      </c>
      <c r="C208" s="38">
        <f t="shared" ref="C208:D208" si="194">RAND()</f>
        <v>0.519870186</v>
      </c>
      <c r="D208" s="38">
        <f t="shared" si="194"/>
        <v>0.9747876561</v>
      </c>
      <c r="E208" s="38">
        <f t="shared" si="3"/>
        <v>2</v>
      </c>
      <c r="F208" s="39">
        <f t="shared" si="4"/>
        <v>9.775445579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37">
        <v>193.0</v>
      </c>
      <c r="C209" s="38">
        <f t="shared" ref="C209:D209" si="195">RAND()</f>
        <v>0.943032492</v>
      </c>
      <c r="D209" s="38">
        <f t="shared" si="195"/>
        <v>0.832177724</v>
      </c>
      <c r="E209" s="38">
        <f t="shared" si="3"/>
        <v>2</v>
      </c>
      <c r="F209" s="39">
        <f t="shared" si="4"/>
        <v>9.420651614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37">
        <v>194.0</v>
      </c>
      <c r="C210" s="38">
        <f t="shared" ref="C210:D210" si="196">RAND()</f>
        <v>0.8870137102</v>
      </c>
      <c r="D210" s="38">
        <f t="shared" si="196"/>
        <v>0.9849807903</v>
      </c>
      <c r="E210" s="38">
        <f t="shared" si="3"/>
        <v>2</v>
      </c>
      <c r="F210" s="39">
        <f t="shared" si="4"/>
        <v>9.826684048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37">
        <v>195.0</v>
      </c>
      <c r="C211" s="38">
        <f t="shared" ref="C211:D211" si="197">RAND()</f>
        <v>0.2921636148</v>
      </c>
      <c r="D211" s="38">
        <f t="shared" si="197"/>
        <v>0.2540326339</v>
      </c>
      <c r="E211" s="38">
        <f t="shared" si="3"/>
        <v>1</v>
      </c>
      <c r="F211" s="39">
        <f t="shared" si="4"/>
        <v>8.712786972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37">
        <v>196.0</v>
      </c>
      <c r="C212" s="38">
        <f t="shared" ref="C212:D212" si="198">RAND()</f>
        <v>0.8830269141</v>
      </c>
      <c r="D212" s="38">
        <f t="shared" si="198"/>
        <v>0.7176492342</v>
      </c>
      <c r="E212" s="38">
        <f t="shared" si="3"/>
        <v>2</v>
      </c>
      <c r="F212" s="39">
        <f t="shared" si="4"/>
        <v>9.248533746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37">
        <v>197.0</v>
      </c>
      <c r="C213" s="38">
        <f t="shared" ref="C213:D213" si="199">RAND()</f>
        <v>0.748541064</v>
      </c>
      <c r="D213" s="38">
        <f t="shared" si="199"/>
        <v>0.3849799637</v>
      </c>
      <c r="E213" s="38">
        <f t="shared" si="3"/>
        <v>2</v>
      </c>
      <c r="F213" s="39">
        <f t="shared" si="4"/>
        <v>8.890928283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37">
        <v>198.0</v>
      </c>
      <c r="C214" s="38">
        <f t="shared" ref="C214:D214" si="200">RAND()</f>
        <v>0.4686183363</v>
      </c>
      <c r="D214" s="38">
        <f t="shared" si="200"/>
        <v>0.499781167</v>
      </c>
      <c r="E214" s="38">
        <f t="shared" si="3"/>
        <v>1</v>
      </c>
      <c r="F214" s="39">
        <f t="shared" si="4"/>
        <v>8.999781143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37">
        <v>199.0</v>
      </c>
      <c r="C215" s="38">
        <f t="shared" ref="C215:D215" si="201">RAND()</f>
        <v>0.2313061651</v>
      </c>
      <c r="D215" s="38">
        <f t="shared" si="201"/>
        <v>0.2593188484</v>
      </c>
      <c r="E215" s="38">
        <f t="shared" si="3"/>
        <v>1</v>
      </c>
      <c r="F215" s="39">
        <f t="shared" si="4"/>
        <v>8.720165048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37">
        <v>200.0</v>
      </c>
      <c r="C216" s="38">
        <f t="shared" ref="C216:D216" si="202">RAND()</f>
        <v>0.6193583483</v>
      </c>
      <c r="D216" s="38">
        <f t="shared" si="202"/>
        <v>0.8503910348</v>
      </c>
      <c r="E216" s="38">
        <f t="shared" si="3"/>
        <v>2</v>
      </c>
      <c r="F216" s="39">
        <f t="shared" si="4"/>
        <v>9.452991837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37">
        <v>201.0</v>
      </c>
      <c r="C217" s="38">
        <f t="shared" ref="C217:D217" si="203">RAND()</f>
        <v>0.9025404835</v>
      </c>
      <c r="D217" s="38">
        <f t="shared" si="203"/>
        <v>0.102325506</v>
      </c>
      <c r="E217" s="38">
        <f t="shared" si="3"/>
        <v>2</v>
      </c>
      <c r="F217" s="39">
        <f t="shared" si="4"/>
        <v>8.660093664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37">
        <v>202.0</v>
      </c>
      <c r="C218" s="38">
        <f t="shared" ref="C218:D218" si="204">RAND()</f>
        <v>0.9754006066</v>
      </c>
      <c r="D218" s="38">
        <f t="shared" si="204"/>
        <v>0.9635176752</v>
      </c>
      <c r="E218" s="38">
        <f t="shared" si="3"/>
        <v>2</v>
      </c>
      <c r="F218" s="39">
        <f t="shared" si="4"/>
        <v>9.729880305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37">
        <v>203.0</v>
      </c>
      <c r="C219" s="38">
        <f t="shared" ref="C219:D219" si="205">RAND()</f>
        <v>0.008959573063</v>
      </c>
      <c r="D219" s="38">
        <f t="shared" si="205"/>
        <v>0.7290056246</v>
      </c>
      <c r="E219" s="38">
        <f t="shared" si="3"/>
        <v>1</v>
      </c>
      <c r="F219" s="39">
        <f t="shared" si="4"/>
        <v>9.207481366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37">
        <v>204.0</v>
      </c>
      <c r="C220" s="38">
        <f t="shared" ref="C220:D220" si="206">RAND()</f>
        <v>0.02371162501</v>
      </c>
      <c r="D220" s="38">
        <f t="shared" si="206"/>
        <v>0.3267090877</v>
      </c>
      <c r="E220" s="38">
        <f t="shared" si="3"/>
        <v>1</v>
      </c>
      <c r="F220" s="39">
        <f t="shared" si="4"/>
        <v>8.808342858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37">
        <v>205.0</v>
      </c>
      <c r="C221" s="38">
        <f t="shared" ref="C221:D221" si="207">RAND()</f>
        <v>0.7012581158</v>
      </c>
      <c r="D221" s="38">
        <f t="shared" si="207"/>
        <v>0.8587506397</v>
      </c>
      <c r="E221" s="38">
        <f t="shared" si="3"/>
        <v>2</v>
      </c>
      <c r="F221" s="39">
        <f t="shared" si="4"/>
        <v>9.468493913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37">
        <v>206.0</v>
      </c>
      <c r="C222" s="38">
        <f t="shared" ref="C222:D222" si="208">RAND()</f>
        <v>0.3149580545</v>
      </c>
      <c r="D222" s="38">
        <f t="shared" si="208"/>
        <v>0.816941706</v>
      </c>
      <c r="E222" s="38">
        <f t="shared" si="3"/>
        <v>1</v>
      </c>
      <c r="F222" s="39">
        <f t="shared" si="4"/>
        <v>9.27823449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37">
        <v>207.0</v>
      </c>
      <c r="C223" s="38">
        <f t="shared" ref="C223:D223" si="209">RAND()</f>
        <v>0.5603775906</v>
      </c>
      <c r="D223" s="38">
        <f t="shared" si="209"/>
        <v>0.1367685722</v>
      </c>
      <c r="E223" s="38">
        <f t="shared" si="3"/>
        <v>2</v>
      </c>
      <c r="F223" s="39">
        <f t="shared" si="4"/>
        <v>8.686050665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37">
        <v>208.0</v>
      </c>
      <c r="C224" s="38">
        <f t="shared" ref="C224:D224" si="210">RAND()</f>
        <v>0.7227292727</v>
      </c>
      <c r="D224" s="38">
        <f t="shared" si="210"/>
        <v>0.4449358382</v>
      </c>
      <c r="E224" s="38">
        <f t="shared" si="3"/>
        <v>2</v>
      </c>
      <c r="F224" s="39">
        <f t="shared" si="4"/>
        <v>8.946373727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37">
        <v>209.0</v>
      </c>
      <c r="C225" s="38">
        <f t="shared" ref="C225:D225" si="211">RAND()</f>
        <v>0.7907453854</v>
      </c>
      <c r="D225" s="38">
        <f t="shared" si="211"/>
        <v>0.9750028921</v>
      </c>
      <c r="E225" s="38">
        <f t="shared" si="3"/>
        <v>2</v>
      </c>
      <c r="F225" s="39">
        <f t="shared" si="4"/>
        <v>9.776406136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37">
        <v>210.0</v>
      </c>
      <c r="C226" s="38">
        <f t="shared" ref="C226:D226" si="212">RAND()</f>
        <v>0.7754506446</v>
      </c>
      <c r="D226" s="38">
        <f t="shared" si="212"/>
        <v>0.6282749283</v>
      </c>
      <c r="E226" s="38">
        <f t="shared" si="3"/>
        <v>2</v>
      </c>
      <c r="F226" s="39">
        <f t="shared" si="4"/>
        <v>9.13776445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37">
        <v>211.0</v>
      </c>
      <c r="C227" s="38">
        <f t="shared" ref="C227:D227" si="213">RAND()</f>
        <v>0.4784043608</v>
      </c>
      <c r="D227" s="38">
        <f t="shared" si="213"/>
        <v>0.9987178709</v>
      </c>
      <c r="E227" s="38">
        <f t="shared" si="3"/>
        <v>1</v>
      </c>
      <c r="F227" s="39">
        <f t="shared" si="4"/>
        <v>9.413306669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37">
        <v>212.0</v>
      </c>
      <c r="C228" s="38">
        <f t="shared" ref="C228:D228" si="214">RAND()</f>
        <v>0.01496188132</v>
      </c>
      <c r="D228" s="38">
        <f t="shared" si="214"/>
        <v>0.6599030538</v>
      </c>
      <c r="E228" s="38">
        <f t="shared" si="3"/>
        <v>1</v>
      </c>
      <c r="F228" s="39">
        <f t="shared" si="4"/>
        <v>9.148828145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37">
        <v>213.0</v>
      </c>
      <c r="C229" s="38">
        <f t="shared" ref="C229:D229" si="215">RAND()</f>
        <v>0.7547656711</v>
      </c>
      <c r="D229" s="38">
        <f t="shared" si="215"/>
        <v>0.02037033114</v>
      </c>
      <c r="E229" s="38">
        <f t="shared" si="3"/>
        <v>2</v>
      </c>
      <c r="F229" s="39">
        <f t="shared" si="4"/>
        <v>8.600264547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37">
        <v>214.0</v>
      </c>
      <c r="C230" s="38">
        <f t="shared" ref="C230:D230" si="216">RAND()</f>
        <v>0.4347064028</v>
      </c>
      <c r="D230" s="38">
        <f t="shared" si="216"/>
        <v>0.9883782031</v>
      </c>
      <c r="E230" s="38">
        <f t="shared" si="3"/>
        <v>1</v>
      </c>
      <c r="F230" s="39">
        <f t="shared" si="4"/>
        <v>9.405971695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37">
        <v>215.0</v>
      </c>
      <c r="C231" s="38">
        <f t="shared" ref="C231:D231" si="217">RAND()</f>
        <v>0.4679516452</v>
      </c>
      <c r="D231" s="38">
        <f t="shared" si="217"/>
        <v>0.685779812</v>
      </c>
      <c r="E231" s="38">
        <f t="shared" si="3"/>
        <v>1</v>
      </c>
      <c r="F231" s="39">
        <f t="shared" si="4"/>
        <v>9.17113604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37">
        <v>216.0</v>
      </c>
      <c r="C232" s="38">
        <f t="shared" ref="C232:D232" si="218">RAND()</f>
        <v>0.7398437371</v>
      </c>
      <c r="D232" s="38">
        <f t="shared" si="218"/>
        <v>0.2672347366</v>
      </c>
      <c r="E232" s="38">
        <f t="shared" si="3"/>
        <v>2</v>
      </c>
      <c r="F232" s="39">
        <f t="shared" si="4"/>
        <v>8.789409018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37">
        <v>217.0</v>
      </c>
      <c r="C233" s="38">
        <f t="shared" ref="C233:D233" si="219">RAND()</f>
        <v>0.122452704</v>
      </c>
      <c r="D233" s="38">
        <f t="shared" si="219"/>
        <v>0.6405550575</v>
      </c>
      <c r="E233" s="38">
        <f t="shared" si="3"/>
        <v>1</v>
      </c>
      <c r="F233" s="39">
        <f t="shared" si="4"/>
        <v>9.13186135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37">
        <v>218.0</v>
      </c>
      <c r="C234" s="38">
        <f t="shared" ref="C234:D234" si="220">RAND()</f>
        <v>0.2570190026</v>
      </c>
      <c r="D234" s="38">
        <f t="shared" si="220"/>
        <v>0.4811242598</v>
      </c>
      <c r="E234" s="38">
        <f t="shared" si="3"/>
        <v>1</v>
      </c>
      <c r="F234" s="39">
        <f t="shared" si="4"/>
        <v>8.980942669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37">
        <v>219.0</v>
      </c>
      <c r="C235" s="38">
        <f t="shared" ref="C235:D235" si="221">RAND()</f>
        <v>0.4988257307</v>
      </c>
      <c r="D235" s="38">
        <f t="shared" si="221"/>
        <v>0.6544600699</v>
      </c>
      <c r="E235" s="38">
        <f t="shared" si="3"/>
        <v>1</v>
      </c>
      <c r="F235" s="39">
        <f t="shared" si="4"/>
        <v>9.144080478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37">
        <v>220.0</v>
      </c>
      <c r="C236" s="38">
        <f t="shared" ref="C236:D236" si="222">RAND()</f>
        <v>0.2492924934</v>
      </c>
      <c r="D236" s="38">
        <f t="shared" si="222"/>
        <v>0.07484630139</v>
      </c>
      <c r="E236" s="38">
        <f t="shared" si="3"/>
        <v>1</v>
      </c>
      <c r="F236" s="39">
        <f t="shared" si="4"/>
        <v>8.386901283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37">
        <v>221.0</v>
      </c>
      <c r="C237" s="38">
        <f t="shared" ref="C237:D237" si="223">RAND()</f>
        <v>0.8687675699</v>
      </c>
      <c r="D237" s="38">
        <f t="shared" si="223"/>
        <v>0.2907600579</v>
      </c>
      <c r="E237" s="38">
        <f t="shared" si="3"/>
        <v>2</v>
      </c>
      <c r="F237" s="39">
        <f t="shared" si="4"/>
        <v>8.809000468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37">
        <v>222.0</v>
      </c>
      <c r="C238" s="38">
        <f t="shared" ref="C238:D238" si="224">RAND()</f>
        <v>0.498761241</v>
      </c>
      <c r="D238" s="38">
        <f t="shared" si="224"/>
        <v>0.04736415034</v>
      </c>
      <c r="E238" s="38">
        <f t="shared" si="3"/>
        <v>1</v>
      </c>
      <c r="F238" s="39">
        <f t="shared" si="4"/>
        <v>8.30777963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37">
        <v>223.0</v>
      </c>
      <c r="C239" s="38">
        <f t="shared" ref="C239:D239" si="225">RAND()</f>
        <v>0.9530776791</v>
      </c>
      <c r="D239" s="38">
        <f t="shared" si="225"/>
        <v>0.6050522038</v>
      </c>
      <c r="E239" s="38">
        <f t="shared" si="3"/>
        <v>2</v>
      </c>
      <c r="F239" s="39">
        <f t="shared" si="4"/>
        <v>9.111239294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37">
        <v>224.0</v>
      </c>
      <c r="C240" s="38">
        <f t="shared" ref="C240:D240" si="226">RAND()</f>
        <v>0.7832327375</v>
      </c>
      <c r="D240" s="38">
        <f t="shared" si="226"/>
        <v>0.7164661252</v>
      </c>
      <c r="E240" s="38">
        <f t="shared" si="3"/>
        <v>2</v>
      </c>
      <c r="F240" s="39">
        <f t="shared" si="4"/>
        <v>9.246960991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37">
        <v>225.0</v>
      </c>
      <c r="C241" s="38">
        <f t="shared" ref="C241:D241" si="227">RAND()</f>
        <v>0.3723847768</v>
      </c>
      <c r="D241" s="38">
        <f t="shared" si="227"/>
        <v>0.9577601806</v>
      </c>
      <c r="E241" s="38">
        <f t="shared" si="3"/>
        <v>1</v>
      </c>
      <c r="F241" s="39">
        <f t="shared" si="4"/>
        <v>9.384023252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37">
        <v>226.0</v>
      </c>
      <c r="C242" s="38">
        <f t="shared" ref="C242:D242" si="228">RAND()</f>
        <v>0.1621026864</v>
      </c>
      <c r="D242" s="38">
        <f t="shared" si="228"/>
        <v>0.9915415368</v>
      </c>
      <c r="E242" s="38">
        <f t="shared" si="3"/>
        <v>1</v>
      </c>
      <c r="F242" s="39">
        <f t="shared" si="4"/>
        <v>9.408219824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37">
        <v>227.0</v>
      </c>
      <c r="C243" s="38">
        <f t="shared" ref="C243:D243" si="229">RAND()</f>
        <v>0.9702760285</v>
      </c>
      <c r="D243" s="38">
        <f t="shared" si="229"/>
        <v>0.2960821741</v>
      </c>
      <c r="E243" s="38">
        <f t="shared" si="3"/>
        <v>2</v>
      </c>
      <c r="F243" s="39">
        <f t="shared" si="4"/>
        <v>8.813477496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37">
        <v>228.0</v>
      </c>
      <c r="C244" s="38">
        <f t="shared" ref="C244:D244" si="230">RAND()</f>
        <v>0.3091326779</v>
      </c>
      <c r="D244" s="38">
        <f t="shared" si="230"/>
        <v>0.8332836782</v>
      </c>
      <c r="E244" s="38">
        <f t="shared" si="3"/>
        <v>1</v>
      </c>
      <c r="F244" s="39">
        <f t="shared" si="4"/>
        <v>9.290955985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37">
        <v>229.0</v>
      </c>
      <c r="C245" s="38">
        <f t="shared" ref="C245:D245" si="231">RAND()</f>
        <v>0.9684888399</v>
      </c>
      <c r="D245" s="38">
        <f t="shared" si="231"/>
        <v>0.4400794873</v>
      </c>
      <c r="E245" s="38">
        <f t="shared" si="3"/>
        <v>2</v>
      </c>
      <c r="F245" s="39">
        <f t="shared" si="4"/>
        <v>8.941774587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37">
        <v>230.0</v>
      </c>
      <c r="C246" s="38">
        <f t="shared" ref="C246:D246" si="232">RAND()</f>
        <v>0.8855342072</v>
      </c>
      <c r="D246" s="38">
        <f t="shared" si="232"/>
        <v>0.3419226516</v>
      </c>
      <c r="E246" s="38">
        <f t="shared" si="3"/>
        <v>2</v>
      </c>
      <c r="F246" s="39">
        <f t="shared" si="4"/>
        <v>8.852762145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37">
        <v>231.0</v>
      </c>
      <c r="C247" s="38">
        <f t="shared" ref="C247:D247" si="233">RAND()</f>
        <v>0.882578601</v>
      </c>
      <c r="D247" s="38">
        <f t="shared" si="233"/>
        <v>0.7447550518</v>
      </c>
      <c r="E247" s="38">
        <f t="shared" si="3"/>
        <v>2</v>
      </c>
      <c r="F247" s="39">
        <f t="shared" si="4"/>
        <v>9.285514243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37">
        <v>232.0</v>
      </c>
      <c r="C248" s="38">
        <f t="shared" ref="C248:D248" si="234">RAND()</f>
        <v>0.6756821003</v>
      </c>
      <c r="D248" s="38">
        <f t="shared" si="234"/>
        <v>0.9523685991</v>
      </c>
      <c r="E248" s="38">
        <f t="shared" si="3"/>
        <v>2</v>
      </c>
      <c r="F248" s="39">
        <f t="shared" si="4"/>
        <v>9.691353273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37">
        <v>233.0</v>
      </c>
      <c r="C249" s="38">
        <f t="shared" ref="C249:D249" si="235">RAND()</f>
        <v>0.6880647673</v>
      </c>
      <c r="D249" s="38">
        <f t="shared" si="235"/>
        <v>0.5219989619</v>
      </c>
      <c r="E249" s="38">
        <f t="shared" si="3"/>
        <v>2</v>
      </c>
      <c r="F249" s="39">
        <f t="shared" si="4"/>
        <v>9.022246413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37">
        <v>234.0</v>
      </c>
      <c r="C250" s="38">
        <f t="shared" ref="C250:D250" si="236">RAND()</f>
        <v>0.8405653946</v>
      </c>
      <c r="D250" s="38">
        <f t="shared" si="236"/>
        <v>0.2685741472</v>
      </c>
      <c r="E250" s="38">
        <f t="shared" si="3"/>
        <v>2</v>
      </c>
      <c r="F250" s="39">
        <f t="shared" si="4"/>
        <v>8.790515934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37">
        <v>235.0</v>
      </c>
      <c r="C251" s="38">
        <f t="shared" ref="C251:D251" si="237">RAND()</f>
        <v>0.1012058925</v>
      </c>
      <c r="D251" s="38">
        <f t="shared" si="237"/>
        <v>0.3253979535</v>
      </c>
      <c r="E251" s="38">
        <f t="shared" si="3"/>
        <v>1</v>
      </c>
      <c r="F251" s="39">
        <f t="shared" si="4"/>
        <v>8.806719224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37">
        <v>236.0</v>
      </c>
      <c r="C252" s="38">
        <f t="shared" ref="C252:D252" si="238">RAND()</f>
        <v>0.7520289198</v>
      </c>
      <c r="D252" s="38">
        <f t="shared" si="238"/>
        <v>0.5242930913</v>
      </c>
      <c r="E252" s="38">
        <f t="shared" si="3"/>
        <v>2</v>
      </c>
      <c r="F252" s="39">
        <f t="shared" si="4"/>
        <v>9.024595562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37">
        <v>237.0</v>
      </c>
      <c r="C253" s="38">
        <f t="shared" ref="C253:D253" si="239">RAND()</f>
        <v>0.5106173586</v>
      </c>
      <c r="D253" s="38">
        <f t="shared" si="239"/>
        <v>0.4249699683</v>
      </c>
      <c r="E253" s="38">
        <f t="shared" si="3"/>
        <v>2</v>
      </c>
      <c r="F253" s="39">
        <f t="shared" si="4"/>
        <v>8.927591466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37">
        <v>238.0</v>
      </c>
      <c r="C254" s="38">
        <f t="shared" ref="C254:D254" si="240">RAND()</f>
        <v>0.9158758648</v>
      </c>
      <c r="D254" s="38">
        <f t="shared" si="240"/>
        <v>0.7876349292</v>
      </c>
      <c r="E254" s="38">
        <f t="shared" si="3"/>
        <v>2</v>
      </c>
      <c r="F254" s="39">
        <f t="shared" si="4"/>
        <v>9.348286764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37">
        <v>239.0</v>
      </c>
      <c r="C255" s="38">
        <f t="shared" ref="C255:D255" si="241">RAND()</f>
        <v>0.06689562349</v>
      </c>
      <c r="D255" s="38">
        <f t="shared" si="241"/>
        <v>0.8413687404</v>
      </c>
      <c r="E255" s="38">
        <f t="shared" si="3"/>
        <v>1</v>
      </c>
      <c r="F255" s="39">
        <f t="shared" si="4"/>
        <v>9.297203716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37">
        <v>240.0</v>
      </c>
      <c r="C256" s="38">
        <f t="shared" ref="C256:D256" si="242">RAND()</f>
        <v>0.07653037196</v>
      </c>
      <c r="D256" s="38">
        <f t="shared" si="242"/>
        <v>0.2474299281</v>
      </c>
      <c r="E256" s="38">
        <f t="shared" si="3"/>
        <v>1</v>
      </c>
      <c r="F256" s="39">
        <f t="shared" si="4"/>
        <v>8.703462761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37">
        <v>241.0</v>
      </c>
      <c r="C257" s="38">
        <f t="shared" ref="C257:D257" si="243">RAND()</f>
        <v>0.4738553342</v>
      </c>
      <c r="D257" s="38">
        <f t="shared" si="243"/>
        <v>0.249110325</v>
      </c>
      <c r="E257" s="38">
        <f t="shared" si="3"/>
        <v>1</v>
      </c>
      <c r="F257" s="39">
        <f t="shared" si="4"/>
        <v>8.705847469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37">
        <v>242.0</v>
      </c>
      <c r="C258" s="38">
        <f t="shared" ref="C258:D258" si="244">RAND()</f>
        <v>0.7133646719</v>
      </c>
      <c r="D258" s="38">
        <f t="shared" si="244"/>
        <v>0.03609219483</v>
      </c>
      <c r="E258" s="38">
        <f t="shared" si="3"/>
        <v>2</v>
      </c>
      <c r="F258" s="39">
        <f t="shared" si="4"/>
        <v>8.611542003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37">
        <v>243.0</v>
      </c>
      <c r="C259" s="38">
        <f t="shared" ref="C259:D259" si="245">RAND()</f>
        <v>0.9091441841</v>
      </c>
      <c r="D259" s="38">
        <f t="shared" si="245"/>
        <v>0.9906272075</v>
      </c>
      <c r="E259" s="38">
        <f t="shared" si="3"/>
        <v>2</v>
      </c>
      <c r="F259" s="39">
        <f t="shared" si="4"/>
        <v>9.863085483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37">
        <v>244.0</v>
      </c>
      <c r="C260" s="38">
        <f t="shared" ref="C260:D260" si="246">RAND()</f>
        <v>0.4227645811</v>
      </c>
      <c r="D260" s="38">
        <f t="shared" si="246"/>
        <v>0.5026867974</v>
      </c>
      <c r="E260" s="38">
        <f t="shared" si="3"/>
        <v>1</v>
      </c>
      <c r="F260" s="39">
        <f t="shared" si="4"/>
        <v>9.002683198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37">
        <v>245.0</v>
      </c>
      <c r="C261" s="38">
        <f t="shared" ref="C261:D261" si="247">RAND()</f>
        <v>0.281728709</v>
      </c>
      <c r="D261" s="38">
        <f t="shared" si="247"/>
        <v>0.7278118485</v>
      </c>
      <c r="E261" s="38">
        <f t="shared" si="3"/>
        <v>1</v>
      </c>
      <c r="F261" s="39">
        <f t="shared" si="4"/>
        <v>9.206492311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37">
        <v>246.0</v>
      </c>
      <c r="C262" s="38">
        <f t="shared" ref="C262:D262" si="248">RAND()</f>
        <v>0.6549565969</v>
      </c>
      <c r="D262" s="38">
        <f t="shared" si="248"/>
        <v>0.9881858392</v>
      </c>
      <c r="E262" s="38">
        <f t="shared" si="3"/>
        <v>2</v>
      </c>
      <c r="F262" s="39">
        <f t="shared" si="4"/>
        <v>9.846284934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37">
        <v>247.0</v>
      </c>
      <c r="C263" s="38">
        <f t="shared" ref="C263:D263" si="249">RAND()</f>
        <v>0.2725175302</v>
      </c>
      <c r="D263" s="38">
        <f t="shared" si="249"/>
        <v>0.7711418166</v>
      </c>
      <c r="E263" s="38">
        <f t="shared" si="3"/>
        <v>1</v>
      </c>
      <c r="F263" s="39">
        <f t="shared" si="4"/>
        <v>9.241887126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37">
        <v>248.0</v>
      </c>
      <c r="C264" s="38">
        <f t="shared" ref="C264:D264" si="250">RAND()</f>
        <v>0.6055864665</v>
      </c>
      <c r="D264" s="38">
        <f t="shared" si="250"/>
        <v>0.4499771036</v>
      </c>
      <c r="E264" s="38">
        <f t="shared" si="3"/>
        <v>2</v>
      </c>
      <c r="F264" s="39">
        <f t="shared" si="4"/>
        <v>8.951169321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37">
        <v>249.0</v>
      </c>
      <c r="C265" s="38">
        <f t="shared" ref="C265:D265" si="251">RAND()</f>
        <v>0.6313084717</v>
      </c>
      <c r="D265" s="38">
        <f t="shared" si="251"/>
        <v>0.5100892626</v>
      </c>
      <c r="E265" s="38">
        <f t="shared" si="3"/>
        <v>2</v>
      </c>
      <c r="F265" s="39">
        <f t="shared" si="4"/>
        <v>9.010140679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37">
        <v>250.0</v>
      </c>
      <c r="C266" s="38">
        <f t="shared" ref="C266:D266" si="252">RAND()</f>
        <v>0.804688051</v>
      </c>
      <c r="D266" s="38">
        <f t="shared" si="252"/>
        <v>0.6027297671</v>
      </c>
      <c r="E266" s="38">
        <f t="shared" si="3"/>
        <v>2</v>
      </c>
      <c r="F266" s="39">
        <f t="shared" si="4"/>
        <v>9.108630006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37">
        <v>251.0</v>
      </c>
      <c r="C267" s="38">
        <f t="shared" ref="C267:D267" si="253">RAND()</f>
        <v>0.3630405615</v>
      </c>
      <c r="D267" s="38">
        <f t="shared" si="253"/>
        <v>0.2795317146</v>
      </c>
      <c r="E267" s="38">
        <f t="shared" si="3"/>
        <v>1</v>
      </c>
      <c r="F267" s="39">
        <f t="shared" si="4"/>
        <v>8.747705443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37">
        <v>252.0</v>
      </c>
      <c r="C268" s="38">
        <f t="shared" ref="C268:D268" si="254">RAND()</f>
        <v>0.7963020426</v>
      </c>
      <c r="D268" s="38">
        <f t="shared" si="254"/>
        <v>0.09651658909</v>
      </c>
      <c r="E268" s="38">
        <f t="shared" si="3"/>
        <v>2</v>
      </c>
      <c r="F268" s="39">
        <f t="shared" si="4"/>
        <v>8.65576534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37">
        <v>253.0</v>
      </c>
      <c r="C269" s="38">
        <f t="shared" ref="C269:D269" si="255">RAND()</f>
        <v>0.3393499737</v>
      </c>
      <c r="D269" s="38">
        <f t="shared" si="255"/>
        <v>0.3581521247</v>
      </c>
      <c r="E269" s="38">
        <f t="shared" si="3"/>
        <v>1</v>
      </c>
      <c r="F269" s="39">
        <f t="shared" si="4"/>
        <v>8.846347594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37">
        <v>254.0</v>
      </c>
      <c r="C270" s="38">
        <f t="shared" ref="C270:D270" si="256">RAND()</f>
        <v>0.8475092713</v>
      </c>
      <c r="D270" s="38">
        <f t="shared" si="256"/>
        <v>0.04005225838</v>
      </c>
      <c r="E270" s="38">
        <f t="shared" si="3"/>
        <v>2</v>
      </c>
      <c r="F270" s="39">
        <f t="shared" si="4"/>
        <v>8.614397069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37">
        <v>255.0</v>
      </c>
      <c r="C271" s="38">
        <f t="shared" ref="C271:D271" si="257">RAND()</f>
        <v>0.6436505702</v>
      </c>
      <c r="D271" s="38">
        <f t="shared" si="257"/>
        <v>0.04481999269</v>
      </c>
      <c r="E271" s="38">
        <f t="shared" si="3"/>
        <v>2</v>
      </c>
      <c r="F271" s="39">
        <f t="shared" si="4"/>
        <v>8.617842261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37">
        <v>256.0</v>
      </c>
      <c r="C272" s="38">
        <f t="shared" ref="C272:D272" si="258">RAND()</f>
        <v>0.593573059</v>
      </c>
      <c r="D272" s="38">
        <f t="shared" si="258"/>
        <v>0.4370733908</v>
      </c>
      <c r="E272" s="38">
        <f t="shared" si="3"/>
        <v>2</v>
      </c>
      <c r="F272" s="39">
        <f t="shared" si="4"/>
        <v>8.938937693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37">
        <v>257.0</v>
      </c>
      <c r="C273" s="38">
        <f t="shared" ref="C273:D273" si="259">RAND()</f>
        <v>0.4909824853</v>
      </c>
      <c r="D273" s="38">
        <f t="shared" si="259"/>
        <v>0.1017833479</v>
      </c>
      <c r="E273" s="38">
        <f t="shared" si="3"/>
        <v>1</v>
      </c>
      <c r="F273" s="39">
        <f t="shared" si="4"/>
        <v>8.451183661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37">
        <v>258.0</v>
      </c>
      <c r="C274" s="38">
        <f t="shared" ref="C274:D274" si="260">RAND()</f>
        <v>0.03440380937</v>
      </c>
      <c r="D274" s="38">
        <f t="shared" si="260"/>
        <v>0.7679221316</v>
      </c>
      <c r="E274" s="38">
        <f t="shared" si="3"/>
        <v>1</v>
      </c>
      <c r="F274" s="39">
        <f t="shared" si="4"/>
        <v>9.239291839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37">
        <v>259.0</v>
      </c>
      <c r="C275" s="38">
        <f t="shared" ref="C275:D275" si="261">RAND()</f>
        <v>0.7649268732</v>
      </c>
      <c r="D275" s="38">
        <f t="shared" si="261"/>
        <v>0.5089013978</v>
      </c>
      <c r="E275" s="38">
        <f t="shared" si="3"/>
        <v>2</v>
      </c>
      <c r="F275" s="39">
        <f t="shared" si="4"/>
        <v>9.008941372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37">
        <v>260.0</v>
      </c>
      <c r="C276" s="38">
        <f t="shared" ref="C276:D276" si="262">RAND()</f>
        <v>0.1054540498</v>
      </c>
      <c r="D276" s="38">
        <f t="shared" si="262"/>
        <v>0.5875893544</v>
      </c>
      <c r="E276" s="38">
        <f t="shared" si="3"/>
        <v>1</v>
      </c>
      <c r="F276" s="39">
        <f t="shared" si="4"/>
        <v>9.084056599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37">
        <v>261.0</v>
      </c>
      <c r="C277" s="38">
        <f t="shared" ref="C277:D277" si="263">RAND()</f>
        <v>0.2558190522</v>
      </c>
      <c r="D277" s="38">
        <f t="shared" si="263"/>
        <v>0.9264586853</v>
      </c>
      <c r="E277" s="38">
        <f t="shared" si="3"/>
        <v>1</v>
      </c>
      <c r="F277" s="39">
        <f t="shared" si="4"/>
        <v>9.361219075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37">
        <v>262.0</v>
      </c>
      <c r="C278" s="38">
        <f t="shared" ref="C278:D278" si="264">RAND()</f>
        <v>0.8028399094</v>
      </c>
      <c r="D278" s="38">
        <f t="shared" si="264"/>
        <v>0.08774083448</v>
      </c>
      <c r="E278" s="38">
        <f t="shared" si="3"/>
        <v>2</v>
      </c>
      <c r="F278" s="39">
        <f t="shared" si="4"/>
        <v>8.649252677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37">
        <v>263.0</v>
      </c>
      <c r="C279" s="38">
        <f t="shared" ref="C279:D279" si="265">RAND()</f>
        <v>0.2557854671</v>
      </c>
      <c r="D279" s="38">
        <f t="shared" si="265"/>
        <v>0.5163033769</v>
      </c>
      <c r="E279" s="38">
        <f t="shared" si="3"/>
        <v>1</v>
      </c>
      <c r="F279" s="39">
        <f t="shared" si="4"/>
        <v>9.0161726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37">
        <v>264.0</v>
      </c>
      <c r="C280" s="38">
        <f t="shared" ref="C280:D280" si="266">RAND()</f>
        <v>0.3380022268</v>
      </c>
      <c r="D280" s="38">
        <f t="shared" si="266"/>
        <v>0.6861286675</v>
      </c>
      <c r="E280" s="38">
        <f t="shared" si="3"/>
        <v>1</v>
      </c>
      <c r="F280" s="39">
        <f t="shared" si="4"/>
        <v>9.17143388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37">
        <v>265.0</v>
      </c>
      <c r="C281" s="38">
        <f t="shared" ref="C281:D281" si="267">RAND()</f>
        <v>0.7208826373</v>
      </c>
      <c r="D281" s="38">
        <f t="shared" si="267"/>
        <v>0.5887439125</v>
      </c>
      <c r="E281" s="38">
        <f t="shared" si="3"/>
        <v>2</v>
      </c>
      <c r="F281" s="39">
        <f t="shared" si="4"/>
        <v>9.09307543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37">
        <v>266.0</v>
      </c>
      <c r="C282" s="38">
        <f t="shared" ref="C282:D282" si="268">RAND()</f>
        <v>0.2122331405</v>
      </c>
      <c r="D282" s="38">
        <f t="shared" si="268"/>
        <v>0.8554455409</v>
      </c>
      <c r="E282" s="38">
        <f t="shared" si="3"/>
        <v>1</v>
      </c>
      <c r="F282" s="39">
        <f t="shared" si="4"/>
        <v>9.308010352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37">
        <v>267.0</v>
      </c>
      <c r="C283" s="38">
        <f t="shared" ref="C283:D283" si="269">RAND()</f>
        <v>0.2185537624</v>
      </c>
      <c r="D283" s="38">
        <f t="shared" si="269"/>
        <v>0.7080468185</v>
      </c>
      <c r="E283" s="38">
        <f t="shared" si="3"/>
        <v>1</v>
      </c>
      <c r="F283" s="39">
        <f t="shared" si="4"/>
        <v>9.189997326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37">
        <v>268.0</v>
      </c>
      <c r="C284" s="38">
        <f t="shared" ref="C284:D284" si="270">RAND()</f>
        <v>0.2571900848</v>
      </c>
      <c r="D284" s="38">
        <f t="shared" si="270"/>
        <v>0.2188989441</v>
      </c>
      <c r="E284" s="38">
        <f t="shared" si="3"/>
        <v>1</v>
      </c>
      <c r="F284" s="39">
        <f t="shared" si="4"/>
        <v>8.661662972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37">
        <v>269.0</v>
      </c>
      <c r="C285" s="38">
        <f t="shared" ref="C285:D285" si="271">RAND()</f>
        <v>0.07509558297</v>
      </c>
      <c r="D285" s="38">
        <f t="shared" si="271"/>
        <v>0.4503575441</v>
      </c>
      <c r="E285" s="38">
        <f t="shared" si="3"/>
        <v>1</v>
      </c>
      <c r="F285" s="39">
        <f t="shared" si="4"/>
        <v>8.949060108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37">
        <v>270.0</v>
      </c>
      <c r="C286" s="38">
        <f t="shared" ref="C286:D286" si="272">RAND()</f>
        <v>0.2960127781</v>
      </c>
      <c r="D286" s="38">
        <f t="shared" si="272"/>
        <v>0.9459813571</v>
      </c>
      <c r="E286" s="38">
        <f t="shared" si="3"/>
        <v>1</v>
      </c>
      <c r="F286" s="39">
        <f t="shared" si="4"/>
        <v>9.375486355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37">
        <v>271.0</v>
      </c>
      <c r="C287" s="38">
        <f t="shared" ref="C287:D287" si="273">RAND()</f>
        <v>0.7738175685</v>
      </c>
      <c r="D287" s="38">
        <f t="shared" si="273"/>
        <v>0.5278883808</v>
      </c>
      <c r="E287" s="38">
        <f t="shared" si="3"/>
        <v>2</v>
      </c>
      <c r="F287" s="39">
        <f t="shared" si="4"/>
        <v>9.0282885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37">
        <v>272.0</v>
      </c>
      <c r="C288" s="38">
        <f t="shared" ref="C288:D288" si="274">RAND()</f>
        <v>0.9933893801</v>
      </c>
      <c r="D288" s="38">
        <f t="shared" si="274"/>
        <v>0.3441296762</v>
      </c>
      <c r="E288" s="38">
        <f t="shared" si="3"/>
        <v>2</v>
      </c>
      <c r="F288" s="39">
        <f t="shared" si="4"/>
        <v>8.854687533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37">
        <v>273.0</v>
      </c>
      <c r="C289" s="38">
        <f t="shared" ref="C289:D289" si="275">RAND()</f>
        <v>0.7466815245</v>
      </c>
      <c r="D289" s="38">
        <f t="shared" si="275"/>
        <v>0.8013883737</v>
      </c>
      <c r="E289" s="38">
        <f t="shared" si="3"/>
        <v>2</v>
      </c>
      <c r="F289" s="39">
        <f t="shared" si="4"/>
        <v>9.369743503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37">
        <v>274.0</v>
      </c>
      <c r="C290" s="38">
        <f t="shared" ref="C290:D290" si="276">RAND()</f>
        <v>0.9250496711</v>
      </c>
      <c r="D290" s="38">
        <f t="shared" si="276"/>
        <v>0.3158657794</v>
      </c>
      <c r="E290" s="38">
        <f t="shared" si="3"/>
        <v>2</v>
      </c>
      <c r="F290" s="39">
        <f t="shared" si="4"/>
        <v>8.830269928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37">
        <v>275.0</v>
      </c>
      <c r="C291" s="38">
        <f t="shared" ref="C291:D291" si="277">RAND()</f>
        <v>0.2826583841</v>
      </c>
      <c r="D291" s="38">
        <f t="shared" si="277"/>
        <v>0.1439542156</v>
      </c>
      <c r="E291" s="38">
        <f t="shared" si="3"/>
        <v>1</v>
      </c>
      <c r="F291" s="39">
        <f t="shared" si="4"/>
        <v>8.536570994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37">
        <v>276.0</v>
      </c>
      <c r="C292" s="38">
        <f t="shared" ref="C292:D292" si="278">RAND()</f>
        <v>0.7914844746</v>
      </c>
      <c r="D292" s="38">
        <f t="shared" si="278"/>
        <v>0.732880997</v>
      </c>
      <c r="E292" s="38">
        <f t="shared" si="3"/>
        <v>2</v>
      </c>
      <c r="F292" s="39">
        <f t="shared" si="4"/>
        <v>9.269084132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37">
        <v>277.0</v>
      </c>
      <c r="C293" s="38">
        <f t="shared" ref="C293:D293" si="279">RAND()</f>
        <v>0.642679885</v>
      </c>
      <c r="D293" s="38">
        <f t="shared" si="279"/>
        <v>0.8035093187</v>
      </c>
      <c r="E293" s="38">
        <f t="shared" si="3"/>
        <v>2</v>
      </c>
      <c r="F293" s="39">
        <f t="shared" si="4"/>
        <v>9.373117744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37">
        <v>278.0</v>
      </c>
      <c r="C294" s="38">
        <f t="shared" ref="C294:D294" si="280">RAND()</f>
        <v>0.8016159672</v>
      </c>
      <c r="D294" s="38">
        <f t="shared" si="280"/>
        <v>0.3552819209</v>
      </c>
      <c r="E294" s="38">
        <f t="shared" si="3"/>
        <v>2</v>
      </c>
      <c r="F294" s="39">
        <f t="shared" si="4"/>
        <v>8.864466575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37">
        <v>279.0</v>
      </c>
      <c r="C295" s="38">
        <f t="shared" ref="C295:D295" si="281">RAND()</f>
        <v>0.4373763745</v>
      </c>
      <c r="D295" s="38">
        <f t="shared" si="281"/>
        <v>0.9647499206</v>
      </c>
      <c r="E295" s="38">
        <f t="shared" si="3"/>
        <v>1</v>
      </c>
      <c r="F295" s="39">
        <f t="shared" si="4"/>
        <v>9.389064376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37">
        <v>280.0</v>
      </c>
      <c r="C296" s="38">
        <f t="shared" ref="C296:D296" si="282">RAND()</f>
        <v>0.4747118844</v>
      </c>
      <c r="D296" s="38">
        <f t="shared" si="282"/>
        <v>0.4233958361</v>
      </c>
      <c r="E296" s="38">
        <f t="shared" si="3"/>
        <v>1</v>
      </c>
      <c r="F296" s="39">
        <f t="shared" si="4"/>
        <v>8.920212841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37">
        <v>281.0</v>
      </c>
      <c r="C297" s="38">
        <f t="shared" ref="C297:D297" si="283">RAND()</f>
        <v>0.4688754444</v>
      </c>
      <c r="D297" s="38">
        <f t="shared" si="283"/>
        <v>0.5256297634</v>
      </c>
      <c r="E297" s="38">
        <f t="shared" si="3"/>
        <v>1</v>
      </c>
      <c r="F297" s="39">
        <f t="shared" si="4"/>
        <v>9.025309479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37">
        <v>282.0</v>
      </c>
      <c r="C298" s="38">
        <f t="shared" ref="C298:D298" si="284">RAND()</f>
        <v>0.7587126823</v>
      </c>
      <c r="D298" s="38">
        <f t="shared" si="284"/>
        <v>0.5893014384</v>
      </c>
      <c r="E298" s="38">
        <f t="shared" si="3"/>
        <v>2</v>
      </c>
      <c r="F298" s="39">
        <f t="shared" si="4"/>
        <v>9.093690382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37">
        <v>283.0</v>
      </c>
      <c r="C299" s="38">
        <f t="shared" ref="C299:D299" si="285">RAND()</f>
        <v>0.1565199895</v>
      </c>
      <c r="D299" s="38">
        <f t="shared" si="285"/>
        <v>0.5857594033</v>
      </c>
      <c r="E299" s="38">
        <f t="shared" si="3"/>
        <v>1</v>
      </c>
      <c r="F299" s="39">
        <f t="shared" si="4"/>
        <v>9.082367224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37">
        <v>284.0</v>
      </c>
      <c r="C300" s="38">
        <f t="shared" ref="C300:D300" si="286">RAND()</f>
        <v>0.3866120791</v>
      </c>
      <c r="D300" s="38">
        <f t="shared" si="286"/>
        <v>0.1943966179</v>
      </c>
      <c r="E300" s="38">
        <f t="shared" si="3"/>
        <v>1</v>
      </c>
      <c r="F300" s="39">
        <f t="shared" si="4"/>
        <v>8.623532867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37">
        <v>285.0</v>
      </c>
      <c r="C301" s="38">
        <f t="shared" ref="C301:D301" si="287">RAND()</f>
        <v>0.2187959016</v>
      </c>
      <c r="D301" s="38">
        <f t="shared" si="287"/>
        <v>0.9672809109</v>
      </c>
      <c r="E301" s="38">
        <f t="shared" si="3"/>
        <v>1</v>
      </c>
      <c r="F301" s="39">
        <f t="shared" si="4"/>
        <v>9.390885265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37">
        <v>286.0</v>
      </c>
      <c r="C302" s="38">
        <f t="shared" ref="C302:D302" si="288">RAND()</f>
        <v>0.6265137735</v>
      </c>
      <c r="D302" s="38">
        <f t="shared" si="288"/>
        <v>0.6872520863</v>
      </c>
      <c r="E302" s="38">
        <f t="shared" si="3"/>
        <v>2</v>
      </c>
      <c r="F302" s="39">
        <f t="shared" si="4"/>
        <v>9.209117058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37">
        <v>287.0</v>
      </c>
      <c r="C303" s="38">
        <f t="shared" ref="C303:D303" si="289">RAND()</f>
        <v>0.846021018</v>
      </c>
      <c r="D303" s="38">
        <f t="shared" si="289"/>
        <v>0.9413210968</v>
      </c>
      <c r="E303" s="38">
        <f t="shared" si="3"/>
        <v>2</v>
      </c>
      <c r="F303" s="39">
        <f t="shared" si="4"/>
        <v>9.657424743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37">
        <v>288.0</v>
      </c>
      <c r="C304" s="38">
        <f t="shared" ref="C304:D304" si="290">RAND()</f>
        <v>0.003018501241</v>
      </c>
      <c r="D304" s="38">
        <f t="shared" si="290"/>
        <v>0.002767444933</v>
      </c>
      <c r="E304" s="38">
        <f t="shared" si="3"/>
        <v>1</v>
      </c>
      <c r="F304" s="39">
        <f t="shared" si="4"/>
        <v>8.07439684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37">
        <v>289.0</v>
      </c>
      <c r="C305" s="38">
        <f t="shared" ref="C305:D305" si="291">RAND()</f>
        <v>0.3120331636</v>
      </c>
      <c r="D305" s="38">
        <f t="shared" si="291"/>
        <v>0.6691297715</v>
      </c>
      <c r="E305" s="38">
        <f t="shared" si="3"/>
        <v>1</v>
      </c>
      <c r="F305" s="39">
        <f t="shared" si="4"/>
        <v>9.156831683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37">
        <v>290.0</v>
      </c>
      <c r="C306" s="38">
        <f t="shared" ref="C306:D306" si="292">RAND()</f>
        <v>0.5458403197</v>
      </c>
      <c r="D306" s="38">
        <f t="shared" si="292"/>
        <v>0.1699086265</v>
      </c>
      <c r="E306" s="38">
        <f t="shared" si="3"/>
        <v>2</v>
      </c>
      <c r="F306" s="39">
        <f t="shared" si="4"/>
        <v>8.71151921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37">
        <v>291.0</v>
      </c>
      <c r="C307" s="38">
        <f t="shared" ref="C307:D307" si="293">RAND()</f>
        <v>0.995459153</v>
      </c>
      <c r="D307" s="38">
        <f t="shared" si="293"/>
        <v>0.1561968707</v>
      </c>
      <c r="E307" s="38">
        <f t="shared" si="3"/>
        <v>2</v>
      </c>
      <c r="F307" s="39">
        <f t="shared" si="4"/>
        <v>8.700920996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37">
        <v>292.0</v>
      </c>
      <c r="C308" s="38">
        <f t="shared" ref="C308:D308" si="294">RAND()</f>
        <v>0.6647980517</v>
      </c>
      <c r="D308" s="38">
        <f t="shared" si="294"/>
        <v>0.1023514485</v>
      </c>
      <c r="E308" s="38">
        <f t="shared" si="3"/>
        <v>2</v>
      </c>
      <c r="F308" s="39">
        <f t="shared" si="4"/>
        <v>8.660113026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37">
        <v>293.0</v>
      </c>
      <c r="C309" s="38">
        <f t="shared" ref="C309:D309" si="295">RAND()</f>
        <v>0.5349946577</v>
      </c>
      <c r="D309" s="38">
        <f t="shared" si="295"/>
        <v>0.4953689947</v>
      </c>
      <c r="E309" s="38">
        <f t="shared" si="3"/>
        <v>2</v>
      </c>
      <c r="F309" s="39">
        <f t="shared" si="4"/>
        <v>8.995379668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37">
        <v>294.0</v>
      </c>
      <c r="C310" s="38">
        <f t="shared" ref="C310:D310" si="296">RAND()</f>
        <v>0.7579922302</v>
      </c>
      <c r="D310" s="38">
        <f t="shared" si="296"/>
        <v>0.1661004849</v>
      </c>
      <c r="E310" s="38">
        <f t="shared" si="3"/>
        <v>2</v>
      </c>
      <c r="F310" s="39">
        <f t="shared" si="4"/>
        <v>8.708567063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37">
        <v>295.0</v>
      </c>
      <c r="C311" s="38">
        <f t="shared" ref="C311:D311" si="297">RAND()</f>
        <v>0.2669575376</v>
      </c>
      <c r="D311" s="38">
        <f t="shared" si="297"/>
        <v>0.09222566424</v>
      </c>
      <c r="E311" s="38">
        <f t="shared" si="3"/>
        <v>1</v>
      </c>
      <c r="F311" s="39">
        <f t="shared" si="4"/>
        <v>8.429477972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37">
        <v>296.0</v>
      </c>
      <c r="C312" s="38">
        <f t="shared" ref="C312:D312" si="298">RAND()</f>
        <v>0.1720960408</v>
      </c>
      <c r="D312" s="38">
        <f t="shared" si="298"/>
        <v>0.5631320572</v>
      </c>
      <c r="E312" s="38">
        <f t="shared" si="3"/>
        <v>1</v>
      </c>
      <c r="F312" s="39">
        <f t="shared" si="4"/>
        <v>9.061255914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37">
        <v>297.0</v>
      </c>
      <c r="C313" s="38">
        <f t="shared" ref="C313:D313" si="299">RAND()</f>
        <v>0.891293055</v>
      </c>
      <c r="D313" s="38">
        <f t="shared" si="299"/>
        <v>0.4393316915</v>
      </c>
      <c r="E313" s="38">
        <f t="shared" si="3"/>
        <v>2</v>
      </c>
      <c r="F313" s="39">
        <f t="shared" si="4"/>
        <v>8.941068172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37">
        <v>298.0</v>
      </c>
      <c r="C314" s="38">
        <f t="shared" ref="C314:D314" si="300">RAND()</f>
        <v>0.5809288722</v>
      </c>
      <c r="D314" s="38">
        <f t="shared" si="300"/>
        <v>0.06349288471</v>
      </c>
      <c r="E314" s="38">
        <f t="shared" si="3"/>
        <v>2</v>
      </c>
      <c r="F314" s="39">
        <f t="shared" si="4"/>
        <v>8.631418899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37">
        <v>299.0</v>
      </c>
      <c r="C315" s="38">
        <f t="shared" ref="C315:D315" si="301">RAND()</f>
        <v>0.2039371967</v>
      </c>
      <c r="D315" s="38">
        <f t="shared" si="301"/>
        <v>0.8676799729</v>
      </c>
      <c r="E315" s="38">
        <f t="shared" si="3"/>
        <v>1</v>
      </c>
      <c r="F315" s="39">
        <f t="shared" si="4"/>
        <v>9.317330614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37">
        <v>300.0</v>
      </c>
      <c r="C316" s="38">
        <f t="shared" ref="C316:D316" si="302">RAND()</f>
        <v>0.3021279141</v>
      </c>
      <c r="D316" s="38">
        <f t="shared" si="302"/>
        <v>0.04385609298</v>
      </c>
      <c r="E316" s="38">
        <f t="shared" si="3"/>
        <v>1</v>
      </c>
      <c r="F316" s="39">
        <f t="shared" si="4"/>
        <v>8.296162432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37">
        <v>301.0</v>
      </c>
      <c r="C317" s="38">
        <f t="shared" ref="C317:D317" si="303">RAND()</f>
        <v>0.7043343126</v>
      </c>
      <c r="D317" s="38">
        <f t="shared" si="303"/>
        <v>0.8515313804</v>
      </c>
      <c r="E317" s="38">
        <f t="shared" si="3"/>
        <v>2</v>
      </c>
      <c r="F317" s="39">
        <f t="shared" si="4"/>
        <v>9.45508052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37">
        <v>302.0</v>
      </c>
      <c r="C318" s="38">
        <f t="shared" ref="C318:D318" si="304">RAND()</f>
        <v>0.4937039318</v>
      </c>
      <c r="D318" s="38">
        <f t="shared" si="304"/>
        <v>0.9227128579</v>
      </c>
      <c r="E318" s="38">
        <f t="shared" si="3"/>
        <v>1</v>
      </c>
      <c r="F318" s="39">
        <f t="shared" si="4"/>
        <v>9.35846447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37">
        <v>303.0</v>
      </c>
      <c r="C319" s="38">
        <f t="shared" ref="C319:D319" si="305">RAND()</f>
        <v>0.4379343761</v>
      </c>
      <c r="D319" s="38">
        <f t="shared" si="305"/>
        <v>0.690420292</v>
      </c>
      <c r="E319" s="38">
        <f t="shared" si="3"/>
        <v>1</v>
      </c>
      <c r="F319" s="39">
        <f t="shared" si="4"/>
        <v>9.175091734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37">
        <v>304.0</v>
      </c>
      <c r="C320" s="38">
        <f t="shared" ref="C320:D320" si="306">RAND()</f>
        <v>0.6650992699</v>
      </c>
      <c r="D320" s="38">
        <f t="shared" si="306"/>
        <v>0.8361956083</v>
      </c>
      <c r="E320" s="38">
        <f t="shared" si="3"/>
        <v>2</v>
      </c>
      <c r="F320" s="39">
        <f t="shared" si="4"/>
        <v>9.427628806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37">
        <v>305.0</v>
      </c>
      <c r="C321" s="38">
        <f t="shared" ref="C321:D321" si="307">RAND()</f>
        <v>0.8312651732</v>
      </c>
      <c r="D321" s="38">
        <f t="shared" si="307"/>
        <v>0.3184293035</v>
      </c>
      <c r="E321" s="38">
        <f t="shared" si="3"/>
        <v>2</v>
      </c>
      <c r="F321" s="39">
        <f t="shared" si="4"/>
        <v>8.832463537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37">
        <v>306.0</v>
      </c>
      <c r="C322" s="38">
        <f t="shared" ref="C322:D322" si="308">RAND()</f>
        <v>0.9942246652</v>
      </c>
      <c r="D322" s="38">
        <f t="shared" si="308"/>
        <v>0.07965506734</v>
      </c>
      <c r="E322" s="38">
        <f t="shared" si="3"/>
        <v>2</v>
      </c>
      <c r="F322" s="39">
        <f t="shared" si="4"/>
        <v>8.643279739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37">
        <v>307.0</v>
      </c>
      <c r="C323" s="38">
        <f t="shared" ref="C323:D323" si="309">RAND()</f>
        <v>0.8039119963</v>
      </c>
      <c r="D323" s="38">
        <f t="shared" si="309"/>
        <v>0.1906690854</v>
      </c>
      <c r="E323" s="38">
        <f t="shared" si="3"/>
        <v>2</v>
      </c>
      <c r="F323" s="39">
        <f t="shared" si="4"/>
        <v>8.727733586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37">
        <v>308.0</v>
      </c>
      <c r="C324" s="38">
        <f t="shared" ref="C324:D324" si="310">RAND()</f>
        <v>0.6966240104</v>
      </c>
      <c r="D324" s="38">
        <f t="shared" si="310"/>
        <v>0.3948344151</v>
      </c>
      <c r="E324" s="38">
        <f t="shared" si="3"/>
        <v>2</v>
      </c>
      <c r="F324" s="39">
        <f t="shared" si="4"/>
        <v>8.899849479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37">
        <v>309.0</v>
      </c>
      <c r="C325" s="38">
        <f t="shared" ref="C325:D325" si="311">RAND()</f>
        <v>0.6452932806</v>
      </c>
      <c r="D325" s="38">
        <f t="shared" si="311"/>
        <v>0.5305825379</v>
      </c>
      <c r="E325" s="38">
        <f t="shared" si="3"/>
        <v>2</v>
      </c>
      <c r="F325" s="39">
        <f t="shared" si="4"/>
        <v>9.031065057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37">
        <v>310.0</v>
      </c>
      <c r="C326" s="38">
        <f t="shared" ref="C326:D326" si="312">RAND()</f>
        <v>0.1698183514</v>
      </c>
      <c r="D326" s="38">
        <f t="shared" si="312"/>
        <v>0.4477170437</v>
      </c>
      <c r="E326" s="38">
        <f t="shared" si="3"/>
        <v>1</v>
      </c>
      <c r="F326" s="39">
        <f t="shared" si="4"/>
        <v>8.946273791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37">
        <v>311.0</v>
      </c>
      <c r="C327" s="38">
        <f t="shared" ref="C327:D327" si="313">RAND()</f>
        <v>0.08797248935</v>
      </c>
      <c r="D327" s="38">
        <f t="shared" si="313"/>
        <v>0.06520231886</v>
      </c>
      <c r="E327" s="38">
        <f t="shared" si="3"/>
        <v>1</v>
      </c>
      <c r="F327" s="39">
        <f t="shared" si="4"/>
        <v>8.361115823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37">
        <v>312.0</v>
      </c>
      <c r="C328" s="38">
        <f t="shared" ref="C328:D328" si="314">RAND()</f>
        <v>0.00005061284258</v>
      </c>
      <c r="D328" s="38">
        <f t="shared" si="314"/>
        <v>0.795404422</v>
      </c>
      <c r="E328" s="38">
        <f t="shared" si="3"/>
        <v>1</v>
      </c>
      <c r="F328" s="39">
        <f t="shared" si="4"/>
        <v>9.261272708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37">
        <v>313.0</v>
      </c>
      <c r="C329" s="38">
        <f t="shared" ref="C329:D329" si="315">RAND()</f>
        <v>0.5224943305</v>
      </c>
      <c r="D329" s="38">
        <f t="shared" si="315"/>
        <v>0.870428077</v>
      </c>
      <c r="E329" s="38">
        <f t="shared" si="3"/>
        <v>2</v>
      </c>
      <c r="F329" s="39">
        <f t="shared" si="4"/>
        <v>9.490938269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37">
        <v>314.0</v>
      </c>
      <c r="C330" s="38">
        <f t="shared" ref="C330:D330" si="316">RAND()</f>
        <v>0.7257545092</v>
      </c>
      <c r="D330" s="38">
        <f t="shared" si="316"/>
        <v>0.6498768898</v>
      </c>
      <c r="E330" s="38">
        <f t="shared" si="3"/>
        <v>2</v>
      </c>
      <c r="F330" s="39">
        <f t="shared" si="4"/>
        <v>9.163192842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37">
        <v>315.0</v>
      </c>
      <c r="C331" s="38">
        <f t="shared" ref="C331:D331" si="317">RAND()</f>
        <v>0.2261062236</v>
      </c>
      <c r="D331" s="38">
        <f t="shared" si="317"/>
        <v>0.2519832458</v>
      </c>
      <c r="E331" s="38">
        <f t="shared" si="3"/>
        <v>1</v>
      </c>
      <c r="F331" s="39">
        <f t="shared" si="4"/>
        <v>8.709905974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37">
        <v>316.0</v>
      </c>
      <c r="C332" s="38">
        <f t="shared" ref="C332:D332" si="318">RAND()</f>
        <v>0.6983947243</v>
      </c>
      <c r="D332" s="38">
        <f t="shared" si="318"/>
        <v>0.8209858104</v>
      </c>
      <c r="E332" s="38">
        <f t="shared" si="3"/>
        <v>2</v>
      </c>
      <c r="F332" s="39">
        <f t="shared" si="4"/>
        <v>9.401645273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37">
        <v>317.0</v>
      </c>
      <c r="C333" s="38">
        <f t="shared" ref="C333:D333" si="319">RAND()</f>
        <v>0.9295722552</v>
      </c>
      <c r="D333" s="38">
        <f t="shared" si="319"/>
        <v>0.1228095376</v>
      </c>
      <c r="E333" s="38">
        <f t="shared" si="3"/>
        <v>2</v>
      </c>
      <c r="F333" s="39">
        <f t="shared" si="4"/>
        <v>8.675469546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37">
        <v>318.0</v>
      </c>
      <c r="C334" s="38">
        <f t="shared" ref="C334:D334" si="320">RAND()</f>
        <v>0.5537839859</v>
      </c>
      <c r="D334" s="38">
        <f t="shared" si="320"/>
        <v>0.2599409093</v>
      </c>
      <c r="E334" s="38">
        <f t="shared" si="3"/>
        <v>2</v>
      </c>
      <c r="F334" s="39">
        <f t="shared" si="4"/>
        <v>8.783398923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37">
        <v>319.0</v>
      </c>
      <c r="C335" s="38">
        <f t="shared" ref="C335:D335" si="321">RAND()</f>
        <v>0.6485859677</v>
      </c>
      <c r="D335" s="38">
        <f t="shared" si="321"/>
        <v>0.0427396385</v>
      </c>
      <c r="E335" s="38">
        <f t="shared" si="3"/>
        <v>2</v>
      </c>
      <c r="F335" s="39">
        <f t="shared" si="4"/>
        <v>8.61633793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37">
        <v>320.0</v>
      </c>
      <c r="C336" s="38">
        <f t="shared" ref="C336:D336" si="322">RAND()</f>
        <v>0.9331155602</v>
      </c>
      <c r="D336" s="38">
        <f t="shared" si="322"/>
        <v>0.6679242743</v>
      </c>
      <c r="E336" s="38">
        <f t="shared" si="3"/>
        <v>2</v>
      </c>
      <c r="F336" s="39">
        <f t="shared" si="4"/>
        <v>9.185045123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37">
        <v>321.0</v>
      </c>
      <c r="C337" s="38">
        <f t="shared" ref="C337:D337" si="323">RAND()</f>
        <v>0.8506403197</v>
      </c>
      <c r="D337" s="38">
        <f t="shared" si="323"/>
        <v>0.6654548695</v>
      </c>
      <c r="E337" s="38">
        <f t="shared" si="3"/>
        <v>2</v>
      </c>
      <c r="F337" s="39">
        <f t="shared" si="4"/>
        <v>9.182020623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37">
        <v>322.0</v>
      </c>
      <c r="C338" s="38">
        <f t="shared" ref="C338:D338" si="324">RAND()</f>
        <v>0.7909211341</v>
      </c>
      <c r="D338" s="38">
        <f t="shared" si="324"/>
        <v>0.1129528218</v>
      </c>
      <c r="E338" s="38">
        <f t="shared" si="3"/>
        <v>2</v>
      </c>
      <c r="F338" s="39">
        <f t="shared" si="4"/>
        <v>8.668048666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37">
        <v>323.0</v>
      </c>
      <c r="C339" s="38">
        <f t="shared" ref="C339:D339" si="325">RAND()</f>
        <v>0.1218446204</v>
      </c>
      <c r="D339" s="38">
        <f t="shared" si="325"/>
        <v>0.5107121925</v>
      </c>
      <c r="E339" s="38">
        <f t="shared" si="3"/>
        <v>1</v>
      </c>
      <c r="F339" s="39">
        <f t="shared" si="4"/>
        <v>9.010655423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37">
        <v>324.0</v>
      </c>
      <c r="C340" s="38">
        <f t="shared" ref="C340:D340" si="326">RAND()</f>
        <v>0.1557629059</v>
      </c>
      <c r="D340" s="38">
        <f t="shared" si="326"/>
        <v>0.5830076362</v>
      </c>
      <c r="E340" s="38">
        <f t="shared" si="3"/>
        <v>1</v>
      </c>
      <c r="F340" s="39">
        <f t="shared" si="4"/>
        <v>9.079821871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37">
        <v>325.0</v>
      </c>
      <c r="C341" s="38">
        <f t="shared" ref="C341:D341" si="327">RAND()</f>
        <v>0.2139418561</v>
      </c>
      <c r="D341" s="38">
        <f t="shared" si="327"/>
        <v>0.7319646228</v>
      </c>
      <c r="E341" s="38">
        <f t="shared" si="3"/>
        <v>1</v>
      </c>
      <c r="F341" s="39">
        <f t="shared" si="4"/>
        <v>9.209929438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37">
        <v>326.0</v>
      </c>
      <c r="C342" s="38">
        <f t="shared" ref="C342:D342" si="328">RAND()</f>
        <v>0.7181087432</v>
      </c>
      <c r="D342" s="38">
        <f t="shared" si="328"/>
        <v>0.8566696733</v>
      </c>
      <c r="E342" s="38">
        <f t="shared" si="3"/>
        <v>2</v>
      </c>
      <c r="F342" s="39">
        <f t="shared" si="4"/>
        <v>9.464593002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37">
        <v>327.0</v>
      </c>
      <c r="C343" s="38">
        <f t="shared" ref="C343:D343" si="329">RAND()</f>
        <v>0.8781499077</v>
      </c>
      <c r="D343" s="38">
        <f t="shared" si="329"/>
        <v>0.3817787118</v>
      </c>
      <c r="E343" s="38">
        <f t="shared" si="3"/>
        <v>2</v>
      </c>
      <c r="F343" s="39">
        <f t="shared" si="4"/>
        <v>8.888045605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37">
        <v>328.0</v>
      </c>
      <c r="C344" s="38">
        <f t="shared" ref="C344:D344" si="330">RAND()</f>
        <v>0.3985603308</v>
      </c>
      <c r="D344" s="38">
        <f t="shared" si="330"/>
        <v>0.09658288457</v>
      </c>
      <c r="E344" s="38">
        <f t="shared" si="3"/>
        <v>1</v>
      </c>
      <c r="F344" s="39">
        <f t="shared" si="4"/>
        <v>8.439506279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37">
        <v>329.0</v>
      </c>
      <c r="C345" s="38">
        <f t="shared" ref="C345:D345" si="331">RAND()</f>
        <v>0.1835319355</v>
      </c>
      <c r="D345" s="38">
        <f t="shared" si="331"/>
        <v>0.8564724802</v>
      </c>
      <c r="E345" s="38">
        <f t="shared" si="3"/>
        <v>1</v>
      </c>
      <c r="F345" s="39">
        <f t="shared" si="4"/>
        <v>9.308795232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37">
        <v>330.0</v>
      </c>
      <c r="C346" s="38">
        <f t="shared" ref="C346:D346" si="332">RAND()</f>
        <v>0.779069843</v>
      </c>
      <c r="D346" s="38">
        <f t="shared" si="332"/>
        <v>0.659174439</v>
      </c>
      <c r="E346" s="38">
        <f t="shared" si="3"/>
        <v>2</v>
      </c>
      <c r="F346" s="39">
        <f t="shared" si="4"/>
        <v>9.174378342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37">
        <v>331.0</v>
      </c>
      <c r="C347" s="38">
        <f t="shared" ref="C347:D347" si="333">RAND()</f>
        <v>0.04311632181</v>
      </c>
      <c r="D347" s="38">
        <f t="shared" si="333"/>
        <v>0.00938452562</v>
      </c>
      <c r="E347" s="38">
        <f t="shared" si="3"/>
        <v>1</v>
      </c>
      <c r="F347" s="39">
        <f t="shared" si="4"/>
        <v>8.137000187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37">
        <v>332.0</v>
      </c>
      <c r="C348" s="38">
        <f t="shared" ref="C348:D348" si="334">RAND()</f>
        <v>0.2812792873</v>
      </c>
      <c r="D348" s="38">
        <f t="shared" si="334"/>
        <v>0.8999843265</v>
      </c>
      <c r="E348" s="38">
        <f t="shared" si="3"/>
        <v>1</v>
      </c>
      <c r="F348" s="39">
        <f t="shared" si="4"/>
        <v>9.341629104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37">
        <v>333.0</v>
      </c>
      <c r="C349" s="38">
        <f t="shared" ref="C349:D349" si="335">RAND()</f>
        <v>0.6662918463</v>
      </c>
      <c r="D349" s="38">
        <f t="shared" si="335"/>
        <v>0.4069907092</v>
      </c>
      <c r="E349" s="38">
        <f t="shared" si="3"/>
        <v>2</v>
      </c>
      <c r="F349" s="39">
        <f t="shared" si="4"/>
        <v>8.910955198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37">
        <v>334.0</v>
      </c>
      <c r="C350" s="38">
        <f t="shared" ref="C350:D350" si="336">RAND()</f>
        <v>0.4615643631</v>
      </c>
      <c r="D350" s="38">
        <f t="shared" si="336"/>
        <v>0.2621087448</v>
      </c>
      <c r="E350" s="38">
        <f t="shared" si="3"/>
        <v>1</v>
      </c>
      <c r="F350" s="39">
        <f t="shared" si="4"/>
        <v>8.724028653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37">
        <v>335.0</v>
      </c>
      <c r="C351" s="38">
        <f t="shared" ref="C351:D351" si="337">RAND()</f>
        <v>0.3720712029</v>
      </c>
      <c r="D351" s="38">
        <f t="shared" si="337"/>
        <v>0.4271871089</v>
      </c>
      <c r="E351" s="38">
        <f t="shared" si="3"/>
        <v>1</v>
      </c>
      <c r="F351" s="39">
        <f t="shared" si="4"/>
        <v>8.924323654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37">
        <v>336.0</v>
      </c>
      <c r="C352" s="38">
        <f t="shared" ref="C352:D352" si="338">RAND()</f>
        <v>0.114297904</v>
      </c>
      <c r="D352" s="38">
        <f t="shared" si="338"/>
        <v>0.8306820121</v>
      </c>
      <c r="E352" s="38">
        <f t="shared" si="3"/>
        <v>1</v>
      </c>
      <c r="F352" s="39">
        <f t="shared" si="4"/>
        <v>9.288939108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37">
        <v>337.0</v>
      </c>
      <c r="C353" s="38">
        <f t="shared" ref="C353:D353" si="339">RAND()</f>
        <v>0.1512505125</v>
      </c>
      <c r="D353" s="38">
        <f t="shared" si="339"/>
        <v>0.1935552134</v>
      </c>
      <c r="E353" s="38">
        <f t="shared" si="3"/>
        <v>1</v>
      </c>
      <c r="F353" s="39">
        <f t="shared" si="4"/>
        <v>8.622181989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37">
        <v>338.0</v>
      </c>
      <c r="C354" s="38">
        <f t="shared" ref="C354:D354" si="340">RAND()</f>
        <v>0.7764325699</v>
      </c>
      <c r="D354" s="38">
        <f t="shared" si="340"/>
        <v>0.3746733801</v>
      </c>
      <c r="E354" s="38">
        <f t="shared" si="3"/>
        <v>2</v>
      </c>
      <c r="F354" s="39">
        <f t="shared" si="4"/>
        <v>8.881673912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37">
        <v>339.0</v>
      </c>
      <c r="C355" s="38">
        <f t="shared" ref="C355:D355" si="341">RAND()</f>
        <v>0.08851835347</v>
      </c>
      <c r="D355" s="38">
        <f t="shared" si="341"/>
        <v>0.5480485645</v>
      </c>
      <c r="E355" s="38">
        <f t="shared" si="3"/>
        <v>1</v>
      </c>
      <c r="F355" s="39">
        <f t="shared" si="4"/>
        <v>9.046946574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37">
        <v>340.0</v>
      </c>
      <c r="C356" s="38">
        <f t="shared" ref="C356:D356" si="342">RAND()</f>
        <v>0.09152750447</v>
      </c>
      <c r="D356" s="38">
        <f t="shared" si="342"/>
        <v>0.8748490839</v>
      </c>
      <c r="E356" s="38">
        <f t="shared" si="3"/>
        <v>1</v>
      </c>
      <c r="F356" s="39">
        <f t="shared" si="4"/>
        <v>9.322761569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37">
        <v>341.0</v>
      </c>
      <c r="C357" s="38">
        <f t="shared" ref="C357:D357" si="343">RAND()</f>
        <v>0.04603825817</v>
      </c>
      <c r="D357" s="38">
        <f t="shared" si="343"/>
        <v>0.4976360928</v>
      </c>
      <c r="E357" s="38">
        <f t="shared" si="3"/>
        <v>1</v>
      </c>
      <c r="F357" s="39">
        <f t="shared" si="4"/>
        <v>8.997633292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37">
        <v>342.0</v>
      </c>
      <c r="C358" s="38">
        <f t="shared" ref="C358:D358" si="344">RAND()</f>
        <v>0.5942216651</v>
      </c>
      <c r="D358" s="38">
        <f t="shared" si="344"/>
        <v>0.7404584714</v>
      </c>
      <c r="E358" s="38">
        <f t="shared" si="3"/>
        <v>2</v>
      </c>
      <c r="F358" s="39">
        <f t="shared" si="4"/>
        <v>9.279525811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37">
        <v>343.0</v>
      </c>
      <c r="C359" s="38">
        <f t="shared" ref="C359:D359" si="345">RAND()</f>
        <v>0.1814190443</v>
      </c>
      <c r="D359" s="38">
        <f t="shared" si="345"/>
        <v>0.4539867194</v>
      </c>
      <c r="E359" s="38">
        <f t="shared" si="3"/>
        <v>1</v>
      </c>
      <c r="F359" s="39">
        <f t="shared" si="4"/>
        <v>8.952876403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37">
        <v>344.0</v>
      </c>
      <c r="C360" s="38">
        <f t="shared" ref="C360:D360" si="346">RAND()</f>
        <v>0.2319285265</v>
      </c>
      <c r="D360" s="38">
        <f t="shared" si="346"/>
        <v>0.5745854923</v>
      </c>
      <c r="E360" s="38">
        <f t="shared" si="3"/>
        <v>1</v>
      </c>
      <c r="F360" s="39">
        <f t="shared" si="4"/>
        <v>9.071993929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37">
        <v>345.0</v>
      </c>
      <c r="C361" s="38">
        <f t="shared" ref="C361:D361" si="347">RAND()</f>
        <v>0.004399702646</v>
      </c>
      <c r="D361" s="38">
        <f t="shared" si="347"/>
        <v>0.5108816253</v>
      </c>
      <c r="E361" s="38">
        <f t="shared" si="3"/>
        <v>1</v>
      </c>
      <c r="F361" s="39">
        <f t="shared" si="4"/>
        <v>9.010823056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37">
        <v>346.0</v>
      </c>
      <c r="C362" s="38">
        <f t="shared" ref="C362:D362" si="348">RAND()</f>
        <v>0.1548555961</v>
      </c>
      <c r="D362" s="38">
        <f t="shared" si="348"/>
        <v>0.07732921085</v>
      </c>
      <c r="E362" s="38">
        <f t="shared" si="3"/>
        <v>1</v>
      </c>
      <c r="F362" s="39">
        <f t="shared" si="4"/>
        <v>8.39326635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37">
        <v>347.0</v>
      </c>
      <c r="C363" s="38">
        <f t="shared" ref="C363:D363" si="349">RAND()</f>
        <v>0.8627370585</v>
      </c>
      <c r="D363" s="38">
        <f t="shared" si="349"/>
        <v>0.3789220802</v>
      </c>
      <c r="E363" s="38">
        <f t="shared" si="3"/>
        <v>2</v>
      </c>
      <c r="F363" s="39">
        <f t="shared" si="4"/>
        <v>8.885479547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37">
        <v>348.0</v>
      </c>
      <c r="C364" s="38">
        <f t="shared" ref="C364:D364" si="350">RAND()</f>
        <v>0.4246269596</v>
      </c>
      <c r="D364" s="38">
        <f t="shared" si="350"/>
        <v>0.7358247285</v>
      </c>
      <c r="E364" s="38">
        <f t="shared" si="3"/>
        <v>1</v>
      </c>
      <c r="F364" s="39">
        <f t="shared" si="4"/>
        <v>9.213115599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37">
        <v>349.0</v>
      </c>
      <c r="C365" s="38">
        <f t="shared" ref="C365:D365" si="351">RAND()</f>
        <v>0.349044741</v>
      </c>
      <c r="D365" s="38">
        <f t="shared" si="351"/>
        <v>0.094114431</v>
      </c>
      <c r="E365" s="38">
        <f t="shared" si="3"/>
        <v>1</v>
      </c>
      <c r="F365" s="39">
        <f t="shared" si="4"/>
        <v>8.433853503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37">
        <v>350.0</v>
      </c>
      <c r="C366" s="38">
        <f t="shared" ref="C366:D366" si="352">RAND()</f>
        <v>0.652722393</v>
      </c>
      <c r="D366" s="38">
        <f t="shared" si="352"/>
        <v>0.4900068092</v>
      </c>
      <c r="E366" s="38">
        <f t="shared" si="3"/>
        <v>2</v>
      </c>
      <c r="F366" s="39">
        <f t="shared" si="4"/>
        <v>8.990056248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37">
        <v>351.0</v>
      </c>
      <c r="C367" s="38">
        <f t="shared" ref="C367:D367" si="353">RAND()</f>
        <v>0.01267097206</v>
      </c>
      <c r="D367" s="38">
        <f t="shared" si="353"/>
        <v>0.4245340267</v>
      </c>
      <c r="E367" s="38">
        <f t="shared" si="3"/>
        <v>1</v>
      </c>
      <c r="F367" s="39">
        <f t="shared" si="4"/>
        <v>8.921448888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37">
        <v>352.0</v>
      </c>
      <c r="C368" s="38">
        <f t="shared" ref="C368:D368" si="354">RAND()</f>
        <v>0.6601813558</v>
      </c>
      <c r="D368" s="38">
        <f t="shared" si="354"/>
        <v>0.8729893249</v>
      </c>
      <c r="E368" s="38">
        <f t="shared" si="3"/>
        <v>2</v>
      </c>
      <c r="F368" s="39">
        <f t="shared" si="4"/>
        <v>9.495994692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37">
        <v>353.0</v>
      </c>
      <c r="C369" s="38">
        <f t="shared" ref="C369:D369" si="355">RAND()</f>
        <v>0.5857173645</v>
      </c>
      <c r="D369" s="38">
        <f t="shared" si="355"/>
        <v>0.9716010011</v>
      </c>
      <c r="E369" s="38">
        <f t="shared" si="3"/>
        <v>2</v>
      </c>
      <c r="F369" s="39">
        <f t="shared" si="4"/>
        <v>9.761676695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37">
        <v>354.0</v>
      </c>
      <c r="C370" s="38">
        <f t="shared" ref="C370:D370" si="356">RAND()</f>
        <v>0.917717327</v>
      </c>
      <c r="D370" s="38">
        <f t="shared" si="356"/>
        <v>0.8856487351</v>
      </c>
      <c r="E370" s="38">
        <f t="shared" si="3"/>
        <v>2</v>
      </c>
      <c r="F370" s="39">
        <f t="shared" si="4"/>
        <v>9.521771467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37">
        <v>355.0</v>
      </c>
      <c r="C371" s="38">
        <f t="shared" ref="C371:D371" si="357">RAND()</f>
        <v>0.3472230205</v>
      </c>
      <c r="D371" s="38">
        <f t="shared" si="357"/>
        <v>0.2692670552</v>
      </c>
      <c r="E371" s="38">
        <f t="shared" si="3"/>
        <v>1</v>
      </c>
      <c r="F371" s="39">
        <f t="shared" si="4"/>
        <v>8.733848834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37">
        <v>356.0</v>
      </c>
      <c r="C372" s="38">
        <f t="shared" ref="C372:D372" si="358">RAND()</f>
        <v>0.2893395238</v>
      </c>
      <c r="D372" s="38">
        <f t="shared" si="358"/>
        <v>0.3977496328</v>
      </c>
      <c r="E372" s="38">
        <f t="shared" si="3"/>
        <v>1</v>
      </c>
      <c r="F372" s="39">
        <f t="shared" si="4"/>
        <v>8.891907655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37">
        <v>357.0</v>
      </c>
      <c r="C373" s="38">
        <f t="shared" ref="C373:D373" si="359">RAND()</f>
        <v>0.1772142235</v>
      </c>
      <c r="D373" s="38">
        <f t="shared" si="359"/>
        <v>0.9609665843</v>
      </c>
      <c r="E373" s="38">
        <f t="shared" si="3"/>
        <v>1</v>
      </c>
      <c r="F373" s="39">
        <f t="shared" si="4"/>
        <v>9.386338043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37">
        <v>358.0</v>
      </c>
      <c r="C374" s="38">
        <f t="shared" ref="C374:D374" si="360">RAND()</f>
        <v>0.8621943372</v>
      </c>
      <c r="D374" s="38">
        <f t="shared" si="360"/>
        <v>0.3846464507</v>
      </c>
      <c r="E374" s="38">
        <f t="shared" si="3"/>
        <v>2</v>
      </c>
      <c r="F374" s="39">
        <f t="shared" si="4"/>
        <v>8.890627611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37">
        <v>359.0</v>
      </c>
      <c r="C375" s="38">
        <f t="shared" ref="C375:D375" si="361">RAND()</f>
        <v>0.7312310655</v>
      </c>
      <c r="D375" s="38">
        <f t="shared" si="361"/>
        <v>0.1315034436</v>
      </c>
      <c r="E375" s="38">
        <f t="shared" si="3"/>
        <v>2</v>
      </c>
      <c r="F375" s="39">
        <f t="shared" si="4"/>
        <v>8.682049655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37">
        <v>360.0</v>
      </c>
      <c r="C376" s="38">
        <f t="shared" ref="C376:D376" si="362">RAND()</f>
        <v>0.9406629943</v>
      </c>
      <c r="D376" s="38">
        <f t="shared" si="362"/>
        <v>0.1617801245</v>
      </c>
      <c r="E376" s="38">
        <f t="shared" si="3"/>
        <v>2</v>
      </c>
      <c r="F376" s="39">
        <f t="shared" si="4"/>
        <v>8.705225985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37">
        <v>361.0</v>
      </c>
      <c r="C377" s="38">
        <f t="shared" ref="C377:D377" si="363">RAND()</f>
        <v>0.2001861451</v>
      </c>
      <c r="D377" s="38">
        <f t="shared" si="363"/>
        <v>0.6057294631</v>
      </c>
      <c r="E377" s="38">
        <f t="shared" si="3"/>
        <v>1</v>
      </c>
      <c r="F377" s="39">
        <f t="shared" si="4"/>
        <v>9.100662948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37">
        <v>362.0</v>
      </c>
      <c r="C378" s="38">
        <f t="shared" ref="C378:D378" si="364">RAND()</f>
        <v>0.5444421531</v>
      </c>
      <c r="D378" s="38">
        <f t="shared" si="364"/>
        <v>0.712022392</v>
      </c>
      <c r="E378" s="38">
        <f t="shared" si="3"/>
        <v>2</v>
      </c>
      <c r="F378" s="39">
        <f t="shared" si="4"/>
        <v>9.241082866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37">
        <v>363.0</v>
      </c>
      <c r="C379" s="38">
        <f t="shared" ref="C379:D379" si="365">RAND()</f>
        <v>0.5297163647</v>
      </c>
      <c r="D379" s="38">
        <f t="shared" si="365"/>
        <v>0.03014589246</v>
      </c>
      <c r="E379" s="38">
        <f t="shared" si="3"/>
        <v>2</v>
      </c>
      <c r="F379" s="39">
        <f t="shared" si="4"/>
        <v>8.607265921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37">
        <v>364.0</v>
      </c>
      <c r="C380" s="38">
        <f t="shared" ref="C380:D380" si="366">RAND()</f>
        <v>0.5496866336</v>
      </c>
      <c r="D380" s="38">
        <f t="shared" si="366"/>
        <v>0.5971953594</v>
      </c>
      <c r="E380" s="38">
        <f t="shared" si="3"/>
        <v>2</v>
      </c>
      <c r="F380" s="39">
        <f t="shared" si="4"/>
        <v>9.102442603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37">
        <v>365.0</v>
      </c>
      <c r="C381" s="38">
        <f t="shared" ref="C381:D381" si="367">RAND()</f>
        <v>0.2429073295</v>
      </c>
      <c r="D381" s="38">
        <f t="shared" si="367"/>
        <v>0.6252801504</v>
      </c>
      <c r="E381" s="38">
        <f t="shared" si="3"/>
        <v>1</v>
      </c>
      <c r="F381" s="39">
        <f t="shared" si="4"/>
        <v>9.118284535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37">
        <v>366.0</v>
      </c>
      <c r="C382" s="38">
        <f t="shared" ref="C382:D382" si="368">RAND()</f>
        <v>0.4112156024</v>
      </c>
      <c r="D382" s="38">
        <f t="shared" si="368"/>
        <v>0.07922246016</v>
      </c>
      <c r="E382" s="38">
        <f t="shared" si="3"/>
        <v>1</v>
      </c>
      <c r="F382" s="39">
        <f t="shared" si="4"/>
        <v>8.398051404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37">
        <v>367.0</v>
      </c>
      <c r="C383" s="38">
        <f t="shared" ref="C383:D383" si="369">RAND()</f>
        <v>0.1413762855</v>
      </c>
      <c r="D383" s="38">
        <f t="shared" si="369"/>
        <v>0.9493303196</v>
      </c>
      <c r="E383" s="38">
        <f t="shared" si="3"/>
        <v>1</v>
      </c>
      <c r="F383" s="39">
        <f t="shared" si="4"/>
        <v>9.377918952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37">
        <v>368.0</v>
      </c>
      <c r="C384" s="38">
        <f t="shared" ref="C384:D384" si="370">RAND()</f>
        <v>0.8048195828</v>
      </c>
      <c r="D384" s="38">
        <f t="shared" si="370"/>
        <v>0.3633883667</v>
      </c>
      <c r="E384" s="38">
        <f t="shared" si="3"/>
        <v>2</v>
      </c>
      <c r="F384" s="39">
        <f t="shared" si="4"/>
        <v>8.871628046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37">
        <v>369.0</v>
      </c>
      <c r="C385" s="38">
        <f t="shared" ref="C385:D385" si="371">RAND()</f>
        <v>0.9187987407</v>
      </c>
      <c r="D385" s="38">
        <f t="shared" si="371"/>
        <v>0.9262321886</v>
      </c>
      <c r="E385" s="38">
        <f t="shared" si="3"/>
        <v>2</v>
      </c>
      <c r="F385" s="39">
        <f t="shared" si="4"/>
        <v>9.615896339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37">
        <v>370.0</v>
      </c>
      <c r="C386" s="38">
        <f t="shared" ref="C386:D386" si="372">RAND()</f>
        <v>0.525016744</v>
      </c>
      <c r="D386" s="38">
        <f t="shared" si="372"/>
        <v>0.1217645417</v>
      </c>
      <c r="E386" s="38">
        <f t="shared" si="3"/>
        <v>2</v>
      </c>
      <c r="F386" s="39">
        <f t="shared" si="4"/>
        <v>8.674680825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37">
        <v>371.0</v>
      </c>
      <c r="C387" s="38">
        <f t="shared" ref="C387:D387" si="373">RAND()</f>
        <v>0.8902782496</v>
      </c>
      <c r="D387" s="38">
        <f t="shared" si="373"/>
        <v>0.8587150404</v>
      </c>
      <c r="E387" s="38">
        <f t="shared" si="3"/>
        <v>2</v>
      </c>
      <c r="F387" s="39">
        <f t="shared" si="4"/>
        <v>9.468426939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37">
        <v>372.0</v>
      </c>
      <c r="C388" s="38">
        <f t="shared" ref="C388:D388" si="374">RAND()</f>
        <v>0.1989828626</v>
      </c>
      <c r="D388" s="38">
        <f t="shared" si="374"/>
        <v>0.1052818197</v>
      </c>
      <c r="E388" s="38">
        <f t="shared" si="3"/>
        <v>1</v>
      </c>
      <c r="F388" s="39">
        <f t="shared" si="4"/>
        <v>8.458872138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37">
        <v>373.0</v>
      </c>
      <c r="C389" s="38">
        <f t="shared" ref="C389:D389" si="375">RAND()</f>
        <v>0.6683435744</v>
      </c>
      <c r="D389" s="38">
        <f t="shared" si="375"/>
        <v>0.5294233918</v>
      </c>
      <c r="E389" s="38">
        <f t="shared" si="3"/>
        <v>2</v>
      </c>
      <c r="F389" s="39">
        <f t="shared" si="4"/>
        <v>9.029869485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37">
        <v>374.0</v>
      </c>
      <c r="C390" s="38">
        <f t="shared" ref="C390:D390" si="376">RAND()</f>
        <v>0.3562344706</v>
      </c>
      <c r="D390" s="38">
        <f t="shared" si="376"/>
        <v>0.04511666076</v>
      </c>
      <c r="E390" s="38">
        <f t="shared" si="3"/>
        <v>1</v>
      </c>
      <c r="F390" s="39">
        <f t="shared" si="4"/>
        <v>8.300388617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37">
        <v>375.0</v>
      </c>
      <c r="C391" s="38">
        <f t="shared" ref="C391:D391" si="377">RAND()</f>
        <v>0.2652870884</v>
      </c>
      <c r="D391" s="38">
        <f t="shared" si="377"/>
        <v>0.6667695218</v>
      </c>
      <c r="E391" s="38">
        <f t="shared" si="3"/>
        <v>1</v>
      </c>
      <c r="F391" s="39">
        <f t="shared" si="4"/>
        <v>9.15478961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37">
        <v>376.0</v>
      </c>
      <c r="C392" s="38">
        <f t="shared" ref="C392:D392" si="378">RAND()</f>
        <v>0.7910183501</v>
      </c>
      <c r="D392" s="38">
        <f t="shared" si="378"/>
        <v>0.6555422714</v>
      </c>
      <c r="E392" s="38">
        <f t="shared" si="3"/>
        <v>2</v>
      </c>
      <c r="F392" s="39">
        <f t="shared" si="4"/>
        <v>9.169990688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37">
        <v>377.0</v>
      </c>
      <c r="C393" s="38">
        <f t="shared" ref="C393:D393" si="379">RAND()</f>
        <v>0.1011342439</v>
      </c>
      <c r="D393" s="38">
        <f t="shared" si="379"/>
        <v>0.6584477795</v>
      </c>
      <c r="E393" s="38">
        <f t="shared" si="3"/>
        <v>1</v>
      </c>
      <c r="F393" s="39">
        <f t="shared" si="4"/>
        <v>9.1475607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37">
        <v>378.0</v>
      </c>
      <c r="C394" s="38">
        <f t="shared" ref="C394:D394" si="380">RAND()</f>
        <v>0.02591514924</v>
      </c>
      <c r="D394" s="38">
        <f t="shared" si="380"/>
        <v>0.2493437745</v>
      </c>
      <c r="E394" s="38">
        <f t="shared" si="3"/>
        <v>1</v>
      </c>
      <c r="F394" s="39">
        <f t="shared" si="4"/>
        <v>8.706178128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37">
        <v>379.0</v>
      </c>
      <c r="C395" s="38">
        <f t="shared" ref="C395:D395" si="381">RAND()</f>
        <v>0.09148494601</v>
      </c>
      <c r="D395" s="38">
        <f t="shared" si="381"/>
        <v>0.09171264281</v>
      </c>
      <c r="E395" s="38">
        <f t="shared" si="3"/>
        <v>1</v>
      </c>
      <c r="F395" s="39">
        <f t="shared" si="4"/>
        <v>8.428281783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37">
        <v>380.0</v>
      </c>
      <c r="C396" s="38">
        <f t="shared" ref="C396:D396" si="382">RAND()</f>
        <v>0.7271921291</v>
      </c>
      <c r="D396" s="38">
        <f t="shared" si="382"/>
        <v>0.7720966666</v>
      </c>
      <c r="E396" s="38">
        <f t="shared" si="3"/>
        <v>2</v>
      </c>
      <c r="F396" s="39">
        <f t="shared" si="4"/>
        <v>9.324865445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37">
        <v>381.0</v>
      </c>
      <c r="C397" s="38">
        <f t="shared" ref="C397:D397" si="383">RAND()</f>
        <v>0.9901419804</v>
      </c>
      <c r="D397" s="38">
        <f t="shared" si="383"/>
        <v>0.4084493511</v>
      </c>
      <c r="E397" s="38">
        <f t="shared" si="3"/>
        <v>2</v>
      </c>
      <c r="F397" s="39">
        <f t="shared" si="4"/>
        <v>8.9122954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37">
        <v>382.0</v>
      </c>
      <c r="C398" s="38">
        <f t="shared" ref="C398:D398" si="384">RAND()</f>
        <v>0.7218512541</v>
      </c>
      <c r="D398" s="38">
        <f t="shared" si="384"/>
        <v>0.3524752044</v>
      </c>
      <c r="E398" s="38">
        <f t="shared" si="3"/>
        <v>2</v>
      </c>
      <c r="F398" s="39">
        <f t="shared" si="4"/>
        <v>8.861997543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37">
        <v>383.0</v>
      </c>
      <c r="C399" s="38">
        <f t="shared" ref="C399:D399" si="385">RAND()</f>
        <v>0.5938192238</v>
      </c>
      <c r="D399" s="38">
        <f t="shared" si="385"/>
        <v>0.1232260877</v>
      </c>
      <c r="E399" s="38">
        <f t="shared" si="3"/>
        <v>2</v>
      </c>
      <c r="F399" s="39">
        <f t="shared" si="4"/>
        <v>8.675784072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37">
        <v>384.0</v>
      </c>
      <c r="C400" s="38">
        <f t="shared" ref="C400:D400" si="386">RAND()</f>
        <v>0.5506552343</v>
      </c>
      <c r="D400" s="38">
        <f t="shared" si="386"/>
        <v>0.2923290309</v>
      </c>
      <c r="E400" s="38">
        <f t="shared" si="3"/>
        <v>2</v>
      </c>
      <c r="F400" s="39">
        <f t="shared" si="4"/>
        <v>8.810318556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37">
        <v>385.0</v>
      </c>
      <c r="C401" s="38">
        <f t="shared" ref="C401:D401" si="387">RAND()</f>
        <v>0.1719017796</v>
      </c>
      <c r="D401" s="38">
        <f t="shared" si="387"/>
        <v>0.8680114791</v>
      </c>
      <c r="E401" s="38">
        <f t="shared" si="3"/>
        <v>1</v>
      </c>
      <c r="F401" s="39">
        <f t="shared" si="4"/>
        <v>9.31758224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37">
        <v>386.0</v>
      </c>
      <c r="C402" s="38">
        <f t="shared" ref="C402:D402" si="388">RAND()</f>
        <v>0.3788386915</v>
      </c>
      <c r="D402" s="38">
        <f t="shared" si="388"/>
        <v>0.7132092066</v>
      </c>
      <c r="E402" s="38">
        <f t="shared" si="3"/>
        <v>1</v>
      </c>
      <c r="F402" s="39">
        <f t="shared" si="4"/>
        <v>9.194327599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37">
        <v>387.0</v>
      </c>
      <c r="C403" s="38">
        <f t="shared" ref="C403:D403" si="389">RAND()</f>
        <v>0.470440921</v>
      </c>
      <c r="D403" s="38">
        <f t="shared" si="389"/>
        <v>0.2177962913</v>
      </c>
      <c r="E403" s="38">
        <f t="shared" si="3"/>
        <v>1</v>
      </c>
      <c r="F403" s="39">
        <f t="shared" si="4"/>
        <v>8.659994381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37">
        <v>388.0</v>
      </c>
      <c r="C404" s="38">
        <f t="shared" ref="C404:D404" si="390">RAND()</f>
        <v>0.3355130878</v>
      </c>
      <c r="D404" s="38">
        <f t="shared" si="390"/>
        <v>0.4066248355</v>
      </c>
      <c r="E404" s="38">
        <f t="shared" si="3"/>
        <v>1</v>
      </c>
      <c r="F404" s="39">
        <f t="shared" si="4"/>
        <v>8.901803566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37">
        <v>389.0</v>
      </c>
      <c r="C405" s="38">
        <f t="shared" ref="C405:D405" si="391">RAND()</f>
        <v>0.02915674467</v>
      </c>
      <c r="D405" s="38">
        <f t="shared" si="391"/>
        <v>0.3023266979</v>
      </c>
      <c r="E405" s="38">
        <f t="shared" si="3"/>
        <v>1</v>
      </c>
      <c r="F405" s="39">
        <f t="shared" si="4"/>
        <v>8.777594622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37">
        <v>390.0</v>
      </c>
      <c r="C406" s="38">
        <f t="shared" ref="C406:D406" si="392">RAND()</f>
        <v>0.6133678982</v>
      </c>
      <c r="D406" s="38">
        <f t="shared" si="392"/>
        <v>0.2654853973</v>
      </c>
      <c r="E406" s="38">
        <f t="shared" si="3"/>
        <v>2</v>
      </c>
      <c r="F406" s="39">
        <f t="shared" si="4"/>
        <v>8.78796485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37">
        <v>391.0</v>
      </c>
      <c r="C407" s="38">
        <f t="shared" ref="C407:D407" si="393">RAND()</f>
        <v>0.03167198128</v>
      </c>
      <c r="D407" s="38">
        <f t="shared" si="393"/>
        <v>0.6215139334</v>
      </c>
      <c r="E407" s="38">
        <f t="shared" si="3"/>
        <v>1</v>
      </c>
      <c r="F407" s="39">
        <f t="shared" si="4"/>
        <v>9.114911596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37">
        <v>392.0</v>
      </c>
      <c r="C408" s="38">
        <f t="shared" ref="C408:D408" si="394">RAND()</f>
        <v>0.7221944498</v>
      </c>
      <c r="D408" s="38">
        <f t="shared" si="394"/>
        <v>0.606469218</v>
      </c>
      <c r="E408" s="38">
        <f t="shared" si="3"/>
        <v>2</v>
      </c>
      <c r="F408" s="39">
        <f t="shared" si="4"/>
        <v>9.112835098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37">
        <v>393.0</v>
      </c>
      <c r="C409" s="38">
        <f t="shared" ref="C409:D409" si="395">RAND()</f>
        <v>0.9366076077</v>
      </c>
      <c r="D409" s="38">
        <f t="shared" si="395"/>
        <v>0.02243276309</v>
      </c>
      <c r="E409" s="38">
        <f t="shared" si="3"/>
        <v>2</v>
      </c>
      <c r="F409" s="39">
        <f t="shared" si="4"/>
        <v>8.601738768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37">
        <v>394.0</v>
      </c>
      <c r="C410" s="38">
        <f t="shared" ref="C410:D410" si="396">RAND()</f>
        <v>0.3336772101</v>
      </c>
      <c r="D410" s="38">
        <f t="shared" si="396"/>
        <v>0.7206193222</v>
      </c>
      <c r="E410" s="38">
        <f t="shared" si="3"/>
        <v>1</v>
      </c>
      <c r="F410" s="39">
        <f t="shared" si="4"/>
        <v>9.200515991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37">
        <v>395.0</v>
      </c>
      <c r="C411" s="38">
        <f t="shared" ref="C411:D411" si="397">RAND()</f>
        <v>0.1802668082</v>
      </c>
      <c r="D411" s="38">
        <f t="shared" si="397"/>
        <v>0.2463869007</v>
      </c>
      <c r="E411" s="38">
        <f t="shared" si="3"/>
        <v>1</v>
      </c>
      <c r="F411" s="39">
        <f t="shared" si="4"/>
        <v>8.701978491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37">
        <v>396.0</v>
      </c>
      <c r="C412" s="38">
        <f t="shared" ref="C412:D412" si="398">RAND()</f>
        <v>0.002099636907</v>
      </c>
      <c r="D412" s="38">
        <f t="shared" si="398"/>
        <v>0.7460944796</v>
      </c>
      <c r="E412" s="38">
        <f t="shared" si="3"/>
        <v>1</v>
      </c>
      <c r="F412" s="39">
        <f t="shared" si="4"/>
        <v>9.221551865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37">
        <v>397.0</v>
      </c>
      <c r="C413" s="38">
        <f t="shared" ref="C413:D413" si="399">RAND()</f>
        <v>0.03576484342</v>
      </c>
      <c r="D413" s="38">
        <f t="shared" si="399"/>
        <v>0.8631536457</v>
      </c>
      <c r="E413" s="38">
        <f t="shared" si="3"/>
        <v>1</v>
      </c>
      <c r="F413" s="39">
        <f t="shared" si="4"/>
        <v>9.313890137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37">
        <v>398.0</v>
      </c>
      <c r="C414" s="38">
        <f t="shared" ref="C414:D414" si="400">RAND()</f>
        <v>0.4080122411</v>
      </c>
      <c r="D414" s="38">
        <f t="shared" si="400"/>
        <v>0.9671080985</v>
      </c>
      <c r="E414" s="38">
        <f t="shared" si="3"/>
        <v>1</v>
      </c>
      <c r="F414" s="39">
        <f t="shared" si="4"/>
        <v>9.390761014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37">
        <v>399.0</v>
      </c>
      <c r="C415" s="38">
        <f t="shared" ref="C415:D415" si="401">RAND()</f>
        <v>0.5096100583</v>
      </c>
      <c r="D415" s="38">
        <f t="shared" si="401"/>
        <v>0.3396993311</v>
      </c>
      <c r="E415" s="38">
        <f t="shared" si="3"/>
        <v>2</v>
      </c>
      <c r="F415" s="39">
        <f t="shared" si="4"/>
        <v>8.850825802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37">
        <v>400.0</v>
      </c>
      <c r="C416" s="38">
        <f t="shared" ref="C416:D416" si="402">RAND()</f>
        <v>0.5020465959</v>
      </c>
      <c r="D416" s="38">
        <f t="shared" si="402"/>
        <v>0.5717110448</v>
      </c>
      <c r="E416" s="38">
        <f t="shared" si="3"/>
        <v>2</v>
      </c>
      <c r="F416" s="39">
        <f t="shared" si="4"/>
        <v>9.074485057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37">
        <v>401.0</v>
      </c>
      <c r="C417" s="38">
        <f t="shared" ref="C417:D417" si="403">RAND()</f>
        <v>0.9715021103</v>
      </c>
      <c r="D417" s="38">
        <f t="shared" si="403"/>
        <v>0.7714842926</v>
      </c>
      <c r="E417" s="38">
        <f t="shared" si="3"/>
        <v>2</v>
      </c>
      <c r="F417" s="39">
        <f t="shared" si="4"/>
        <v>9.323959014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37">
        <v>402.0</v>
      </c>
      <c r="C418" s="38">
        <f t="shared" ref="C418:D418" si="404">RAND()</f>
        <v>0.2670975743</v>
      </c>
      <c r="D418" s="38">
        <f t="shared" si="404"/>
        <v>0.8038795388</v>
      </c>
      <c r="E418" s="38">
        <f t="shared" si="3"/>
        <v>1</v>
      </c>
      <c r="F418" s="39">
        <f t="shared" si="4"/>
        <v>9.267974399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37">
        <v>403.0</v>
      </c>
      <c r="C419" s="38">
        <f t="shared" ref="C419:D419" si="405">RAND()</f>
        <v>0.07871889869</v>
      </c>
      <c r="D419" s="38">
        <f t="shared" si="405"/>
        <v>0.780675523</v>
      </c>
      <c r="E419" s="38">
        <f t="shared" si="3"/>
        <v>1</v>
      </c>
      <c r="F419" s="39">
        <f t="shared" si="4"/>
        <v>9.249540334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37">
        <v>404.0</v>
      </c>
      <c r="C420" s="38">
        <f t="shared" ref="C420:D420" si="406">RAND()</f>
        <v>0.6528230224</v>
      </c>
      <c r="D420" s="38">
        <f t="shared" si="406"/>
        <v>0.01864587452</v>
      </c>
      <c r="E420" s="38">
        <f t="shared" si="3"/>
        <v>2</v>
      </c>
      <c r="F420" s="39">
        <f t="shared" si="4"/>
        <v>8.599033101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37">
        <v>405.0</v>
      </c>
      <c r="C421" s="38">
        <f t="shared" ref="C421:D421" si="407">RAND()</f>
        <v>0.7707614666</v>
      </c>
      <c r="D421" s="38">
        <f t="shared" si="407"/>
        <v>0.8675107756</v>
      </c>
      <c r="E421" s="38">
        <f t="shared" si="3"/>
        <v>2</v>
      </c>
      <c r="F421" s="39">
        <f t="shared" si="4"/>
        <v>9.485239426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37">
        <v>406.0</v>
      </c>
      <c r="C422" s="38">
        <f t="shared" ref="C422:D422" si="408">RAND()</f>
        <v>0.3412425634</v>
      </c>
      <c r="D422" s="38">
        <f t="shared" si="408"/>
        <v>0.9796718938</v>
      </c>
      <c r="E422" s="38">
        <f t="shared" si="3"/>
        <v>1</v>
      </c>
      <c r="F422" s="39">
        <f t="shared" si="4"/>
        <v>9.399765619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37">
        <v>407.0</v>
      </c>
      <c r="C423" s="38">
        <f t="shared" ref="C423:D423" si="409">RAND()</f>
        <v>0.4863947236</v>
      </c>
      <c r="D423" s="38">
        <f t="shared" si="409"/>
        <v>0.2146847608</v>
      </c>
      <c r="E423" s="38">
        <f t="shared" si="3"/>
        <v>1</v>
      </c>
      <c r="F423" s="39">
        <f t="shared" si="4"/>
        <v>8.655262941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37">
        <v>408.0</v>
      </c>
      <c r="C424" s="38">
        <f t="shared" ref="C424:D424" si="410">RAND()</f>
        <v>0.2911911998</v>
      </c>
      <c r="D424" s="38">
        <f t="shared" si="410"/>
        <v>0.5542503125</v>
      </c>
      <c r="E424" s="38">
        <f t="shared" si="3"/>
        <v>1</v>
      </c>
      <c r="F424" s="39">
        <f t="shared" si="4"/>
        <v>9.052853563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37">
        <v>409.0</v>
      </c>
      <c r="C425" s="38">
        <f t="shared" ref="C425:D425" si="411">RAND()</f>
        <v>0.8729626687</v>
      </c>
      <c r="D425" s="38">
        <f t="shared" si="411"/>
        <v>0.4815579847</v>
      </c>
      <c r="E425" s="38">
        <f t="shared" si="3"/>
        <v>2</v>
      </c>
      <c r="F425" s="39">
        <f t="shared" si="4"/>
        <v>8.981724973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37">
        <v>410.0</v>
      </c>
      <c r="C426" s="38">
        <f t="shared" ref="C426:D426" si="412">RAND()</f>
        <v>0.7881659867</v>
      </c>
      <c r="D426" s="38">
        <f t="shared" si="412"/>
        <v>0.8793946333</v>
      </c>
      <c r="E426" s="38">
        <f t="shared" si="3"/>
        <v>2</v>
      </c>
      <c r="F426" s="39">
        <f t="shared" si="4"/>
        <v>9.508867906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37">
        <v>411.0</v>
      </c>
      <c r="C427" s="38">
        <f t="shared" ref="C427:D427" si="413">RAND()</f>
        <v>0.7115961303</v>
      </c>
      <c r="D427" s="38">
        <f t="shared" si="413"/>
        <v>0.3924486512</v>
      </c>
      <c r="E427" s="38">
        <f t="shared" si="3"/>
        <v>2</v>
      </c>
      <c r="F427" s="39">
        <f t="shared" si="4"/>
        <v>8.897683032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37">
        <v>412.0</v>
      </c>
      <c r="C428" s="38">
        <f t="shared" ref="C428:D428" si="414">RAND()</f>
        <v>0.9409815951</v>
      </c>
      <c r="D428" s="38">
        <f t="shared" si="414"/>
        <v>0.8532292629</v>
      </c>
      <c r="E428" s="38">
        <f t="shared" si="3"/>
        <v>2</v>
      </c>
      <c r="F428" s="39">
        <f t="shared" si="4"/>
        <v>9.458205321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37">
        <v>413.0</v>
      </c>
      <c r="C429" s="38">
        <f t="shared" ref="C429:D429" si="415">RAND()</f>
        <v>0.432019564</v>
      </c>
      <c r="D429" s="38">
        <f t="shared" si="415"/>
        <v>0.09410945422</v>
      </c>
      <c r="E429" s="38">
        <f t="shared" si="3"/>
        <v>1</v>
      </c>
      <c r="F429" s="39">
        <f t="shared" si="4"/>
        <v>8.433842032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37">
        <v>414.0</v>
      </c>
      <c r="C430" s="38">
        <f t="shared" ref="C430:D430" si="416">RAND()</f>
        <v>0.05453912022</v>
      </c>
      <c r="D430" s="38">
        <f t="shared" si="416"/>
        <v>0.09773545691</v>
      </c>
      <c r="E430" s="38">
        <f t="shared" si="3"/>
        <v>1</v>
      </c>
      <c r="F430" s="39">
        <f t="shared" si="4"/>
        <v>8.442120927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37">
        <v>415.0</v>
      </c>
      <c r="C431" s="38">
        <f t="shared" ref="C431:D431" si="417">RAND()</f>
        <v>0.8130806973</v>
      </c>
      <c r="D431" s="38">
        <f t="shared" si="417"/>
        <v>0.02019005064</v>
      </c>
      <c r="E431" s="38">
        <f t="shared" si="3"/>
        <v>2</v>
      </c>
      <c r="F431" s="39">
        <f t="shared" si="4"/>
        <v>8.600135757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37">
        <v>416.0</v>
      </c>
      <c r="C432" s="38">
        <f t="shared" ref="C432:D432" si="418">RAND()</f>
        <v>0.04645035877</v>
      </c>
      <c r="D432" s="38">
        <f t="shared" si="418"/>
        <v>0.1320825402</v>
      </c>
      <c r="E432" s="38">
        <f t="shared" si="3"/>
        <v>1</v>
      </c>
      <c r="F432" s="39">
        <f t="shared" si="4"/>
        <v>8.513969922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37">
        <v>417.0</v>
      </c>
      <c r="C433" s="38">
        <f t="shared" ref="C433:D433" si="419">RAND()</f>
        <v>0.4014691557</v>
      </c>
      <c r="D433" s="38">
        <f t="shared" si="419"/>
        <v>0.809144691</v>
      </c>
      <c r="E433" s="38">
        <f t="shared" si="3"/>
        <v>1</v>
      </c>
      <c r="F433" s="39">
        <f t="shared" si="4"/>
        <v>9.272120034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37">
        <v>418.0</v>
      </c>
      <c r="C434" s="38">
        <f t="shared" ref="C434:D434" si="420">RAND()</f>
        <v>0.4324103179</v>
      </c>
      <c r="D434" s="38">
        <f t="shared" si="420"/>
        <v>0.5709424199</v>
      </c>
      <c r="E434" s="38">
        <f t="shared" si="3"/>
        <v>1</v>
      </c>
      <c r="F434" s="39">
        <f t="shared" si="4"/>
        <v>9.068590118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37">
        <v>419.0</v>
      </c>
      <c r="C435" s="38">
        <f t="shared" ref="C435:D435" si="421">RAND()</f>
        <v>0.988590949</v>
      </c>
      <c r="D435" s="38">
        <f t="shared" si="421"/>
        <v>0.1463888943</v>
      </c>
      <c r="E435" s="38">
        <f t="shared" si="3"/>
        <v>2</v>
      </c>
      <c r="F435" s="39">
        <f t="shared" si="4"/>
        <v>8.693392863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37">
        <v>420.0</v>
      </c>
      <c r="C436" s="38">
        <f t="shared" ref="C436:D436" si="422">RAND()</f>
        <v>0.3898646967</v>
      </c>
      <c r="D436" s="38">
        <f t="shared" si="422"/>
        <v>0.5406377463</v>
      </c>
      <c r="E436" s="38">
        <f t="shared" si="3"/>
        <v>1</v>
      </c>
      <c r="F436" s="39">
        <f t="shared" si="4"/>
        <v>9.039843975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37">
        <v>421.0</v>
      </c>
      <c r="C437" s="38">
        <f t="shared" ref="C437:D437" si="423">RAND()</f>
        <v>0.5870698651</v>
      </c>
      <c r="D437" s="38">
        <f t="shared" si="423"/>
        <v>0.9768917801</v>
      </c>
      <c r="E437" s="38">
        <f t="shared" si="3"/>
        <v>2</v>
      </c>
      <c r="F437" s="39">
        <f t="shared" si="4"/>
        <v>9.785019909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37">
        <v>422.0</v>
      </c>
      <c r="C438" s="38">
        <f t="shared" ref="C438:D438" si="424">RAND()</f>
        <v>0.9210887119</v>
      </c>
      <c r="D438" s="38">
        <f t="shared" si="424"/>
        <v>0.8996240853</v>
      </c>
      <c r="E438" s="38">
        <f t="shared" si="3"/>
        <v>2</v>
      </c>
      <c r="F438" s="39">
        <f t="shared" si="4"/>
        <v>9.551946622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37">
        <v>423.0</v>
      </c>
      <c r="C439" s="38">
        <f t="shared" ref="C439:D439" si="425">RAND()</f>
        <v>0.6823350377</v>
      </c>
      <c r="D439" s="38">
        <f t="shared" si="425"/>
        <v>0.611786477</v>
      </c>
      <c r="E439" s="38">
        <f t="shared" si="3"/>
        <v>2</v>
      </c>
      <c r="F439" s="39">
        <f t="shared" si="4"/>
        <v>9.118849022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37">
        <v>424.0</v>
      </c>
      <c r="C440" s="38">
        <f t="shared" ref="C440:D440" si="426">RAND()</f>
        <v>0.2153193825</v>
      </c>
      <c r="D440" s="38">
        <f t="shared" si="426"/>
        <v>0.1111936093</v>
      </c>
      <c r="E440" s="38">
        <f t="shared" si="3"/>
        <v>1</v>
      </c>
      <c r="F440" s="39">
        <f t="shared" si="4"/>
        <v>8.471579493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37">
        <v>425.0</v>
      </c>
      <c r="C441" s="38">
        <f t="shared" ref="C441:D441" si="427">RAND()</f>
        <v>0.8053273843</v>
      </c>
      <c r="D441" s="38">
        <f t="shared" si="427"/>
        <v>0.8485936043</v>
      </c>
      <c r="E441" s="38">
        <f t="shared" si="3"/>
        <v>2</v>
      </c>
      <c r="F441" s="39">
        <f t="shared" si="4"/>
        <v>9.449715718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37">
        <v>426.0</v>
      </c>
      <c r="C442" s="38">
        <f t="shared" ref="C442:D442" si="428">RAND()</f>
        <v>0.3857284019</v>
      </c>
      <c r="D442" s="38">
        <f t="shared" si="428"/>
        <v>0.9885748862</v>
      </c>
      <c r="E442" s="38">
        <f t="shared" si="3"/>
        <v>1</v>
      </c>
      <c r="F442" s="39">
        <f t="shared" si="4"/>
        <v>9.406111579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37">
        <v>427.0</v>
      </c>
      <c r="C443" s="38">
        <f t="shared" ref="C443:D443" si="429">RAND()</f>
        <v>0.3992403567</v>
      </c>
      <c r="D443" s="38">
        <f t="shared" si="429"/>
        <v>0.3715068968</v>
      </c>
      <c r="E443" s="38">
        <f t="shared" si="3"/>
        <v>1</v>
      </c>
      <c r="F443" s="39">
        <f t="shared" si="4"/>
        <v>8.861982479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37">
        <v>428.0</v>
      </c>
      <c r="C444" s="38">
        <f t="shared" ref="C444:D444" si="430">RAND()</f>
        <v>0.902076693</v>
      </c>
      <c r="D444" s="38">
        <f t="shared" si="430"/>
        <v>0.8995819756</v>
      </c>
      <c r="E444" s="38">
        <f t="shared" si="3"/>
        <v>2</v>
      </c>
      <c r="F444" s="39">
        <f t="shared" si="4"/>
        <v>9.551852648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37">
        <v>429.0</v>
      </c>
      <c r="C445" s="38">
        <f t="shared" ref="C445:D445" si="431">RAND()</f>
        <v>0.5217574985</v>
      </c>
      <c r="D445" s="38">
        <f t="shared" si="431"/>
        <v>0.6937385903</v>
      </c>
      <c r="E445" s="38">
        <f t="shared" si="3"/>
        <v>2</v>
      </c>
      <c r="F445" s="39">
        <f t="shared" si="4"/>
        <v>9.217361629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37">
        <v>430.0</v>
      </c>
      <c r="C446" s="38">
        <f t="shared" ref="C446:D446" si="432">RAND()</f>
        <v>0.2157684869</v>
      </c>
      <c r="D446" s="38">
        <f t="shared" si="432"/>
        <v>0.1540468897</v>
      </c>
      <c r="E446" s="38">
        <f t="shared" si="3"/>
        <v>1</v>
      </c>
      <c r="F446" s="39">
        <f t="shared" si="4"/>
        <v>8.55506196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37">
        <v>431.0</v>
      </c>
      <c r="C447" s="38">
        <f t="shared" ref="C447:D447" si="433">RAND()</f>
        <v>0.6354342879</v>
      </c>
      <c r="D447" s="38">
        <f t="shared" si="433"/>
        <v>0.5616405089</v>
      </c>
      <c r="E447" s="38">
        <f t="shared" si="3"/>
        <v>2</v>
      </c>
      <c r="F447" s="39">
        <f t="shared" si="4"/>
        <v>9.063667269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37">
        <v>432.0</v>
      </c>
      <c r="C448" s="38">
        <f t="shared" ref="C448:D448" si="434">RAND()</f>
        <v>0.3832608228</v>
      </c>
      <c r="D448" s="38">
        <f t="shared" si="434"/>
        <v>0.117494779</v>
      </c>
      <c r="E448" s="38">
        <f t="shared" si="3"/>
        <v>1</v>
      </c>
      <c r="F448" s="39">
        <f t="shared" si="4"/>
        <v>8.484757216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37">
        <v>433.0</v>
      </c>
      <c r="C449" s="38">
        <f t="shared" ref="C449:D449" si="435">RAND()</f>
        <v>0.8592979749</v>
      </c>
      <c r="D449" s="38">
        <f t="shared" si="435"/>
        <v>0.6393077418</v>
      </c>
      <c r="E449" s="38">
        <f t="shared" si="3"/>
        <v>2</v>
      </c>
      <c r="F449" s="39">
        <f t="shared" si="4"/>
        <v>9.15065642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37">
        <v>434.0</v>
      </c>
      <c r="C450" s="38">
        <f t="shared" ref="C450:D450" si="436">RAND()</f>
        <v>0.4295489593</v>
      </c>
      <c r="D450" s="38">
        <f t="shared" si="436"/>
        <v>0.4045529313</v>
      </c>
      <c r="E450" s="38">
        <f t="shared" si="3"/>
        <v>1</v>
      </c>
      <c r="F450" s="39">
        <f t="shared" si="4"/>
        <v>8.89950312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37">
        <v>435.0</v>
      </c>
      <c r="C451" s="38">
        <f t="shared" ref="C451:D451" si="437">RAND()</f>
        <v>0.8666330616</v>
      </c>
      <c r="D451" s="38">
        <f t="shared" si="437"/>
        <v>0.0273608392</v>
      </c>
      <c r="E451" s="38">
        <f t="shared" si="3"/>
        <v>2</v>
      </c>
      <c r="F451" s="39">
        <f t="shared" si="4"/>
        <v>8.605267652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37">
        <v>436.0</v>
      </c>
      <c r="C452" s="38">
        <f t="shared" ref="C452:D452" si="438">RAND()</f>
        <v>0.8895275481</v>
      </c>
      <c r="D452" s="38">
        <f t="shared" si="438"/>
        <v>0.2517124873</v>
      </c>
      <c r="E452" s="38">
        <f t="shared" si="3"/>
        <v>2</v>
      </c>
      <c r="F452" s="39">
        <f t="shared" si="4"/>
        <v>8.776654168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37">
        <v>437.0</v>
      </c>
      <c r="C453" s="38">
        <f t="shared" ref="C453:D453" si="439">RAND()</f>
        <v>0.6651316392</v>
      </c>
      <c r="D453" s="38">
        <f t="shared" si="439"/>
        <v>0.6009414968</v>
      </c>
      <c r="E453" s="38">
        <f t="shared" si="3"/>
        <v>2</v>
      </c>
      <c r="F453" s="39">
        <f t="shared" si="4"/>
        <v>9.106626055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37">
        <v>438.0</v>
      </c>
      <c r="C454" s="38">
        <f t="shared" ref="C454:D454" si="440">RAND()</f>
        <v>0.4458354287</v>
      </c>
      <c r="D454" s="38">
        <f t="shared" si="440"/>
        <v>0.6882007503</v>
      </c>
      <c r="E454" s="38">
        <f t="shared" si="3"/>
        <v>1</v>
      </c>
      <c r="F454" s="39">
        <f t="shared" si="4"/>
        <v>9.17320139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37">
        <v>439.0</v>
      </c>
      <c r="C455" s="38">
        <f t="shared" ref="C455:D455" si="441">RAND()</f>
        <v>0.8495960289</v>
      </c>
      <c r="D455" s="38">
        <f t="shared" si="441"/>
        <v>0.6556232175</v>
      </c>
      <c r="E455" s="38">
        <f t="shared" si="3"/>
        <v>2</v>
      </c>
      <c r="F455" s="39">
        <f t="shared" si="4"/>
        <v>9.170088218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37">
        <v>440.0</v>
      </c>
      <c r="C456" s="38">
        <f t="shared" ref="C456:D456" si="442">RAND()</f>
        <v>0.01236812847</v>
      </c>
      <c r="D456" s="38">
        <f t="shared" si="442"/>
        <v>0.3934088058</v>
      </c>
      <c r="E456" s="38">
        <f t="shared" si="3"/>
        <v>1</v>
      </c>
      <c r="F456" s="39">
        <f t="shared" si="4"/>
        <v>8.887027402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37">
        <v>441.0</v>
      </c>
      <c r="C457" s="38">
        <f t="shared" ref="C457:D457" si="443">RAND()</f>
        <v>0.403285857</v>
      </c>
      <c r="D457" s="38">
        <f t="shared" si="443"/>
        <v>0.0675317372</v>
      </c>
      <c r="E457" s="38">
        <f t="shared" si="3"/>
        <v>1</v>
      </c>
      <c r="F457" s="39">
        <f t="shared" si="4"/>
        <v>8.367509829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37">
        <v>442.0</v>
      </c>
      <c r="C458" s="38">
        <f t="shared" ref="C458:D458" si="444">RAND()</f>
        <v>0.5486511611</v>
      </c>
      <c r="D458" s="38">
        <f t="shared" si="444"/>
        <v>0.5177210837</v>
      </c>
      <c r="E458" s="38">
        <f t="shared" si="3"/>
        <v>2</v>
      </c>
      <c r="F458" s="39">
        <f t="shared" si="4"/>
        <v>9.017880948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37">
        <v>443.0</v>
      </c>
      <c r="C459" s="38">
        <f t="shared" ref="C459:D459" si="445">RAND()</f>
        <v>0.5865295627</v>
      </c>
      <c r="D459" s="38">
        <f t="shared" si="445"/>
        <v>0.262719773</v>
      </c>
      <c r="E459" s="38">
        <f t="shared" si="3"/>
        <v>2</v>
      </c>
      <c r="F459" s="39">
        <f t="shared" si="4"/>
        <v>8.785685192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37">
        <v>444.0</v>
      </c>
      <c r="C460" s="38">
        <f t="shared" ref="C460:D460" si="446">RAND()</f>
        <v>0.5279962036</v>
      </c>
      <c r="D460" s="38">
        <f t="shared" si="446"/>
        <v>0.259495922</v>
      </c>
      <c r="E460" s="38">
        <f t="shared" si="3"/>
        <v>2</v>
      </c>
      <c r="F460" s="39">
        <f t="shared" si="4"/>
        <v>8.783033215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37">
        <v>445.0</v>
      </c>
      <c r="C461" s="38">
        <f t="shared" ref="C461:D461" si="447">RAND()</f>
        <v>0.0007240793775</v>
      </c>
      <c r="D461" s="38">
        <f t="shared" si="447"/>
        <v>0.1735953894</v>
      </c>
      <c r="E461" s="38">
        <f t="shared" si="3"/>
        <v>1</v>
      </c>
      <c r="F461" s="39">
        <f t="shared" si="4"/>
        <v>8.58922897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37">
        <v>446.0</v>
      </c>
      <c r="C462" s="38">
        <f t="shared" ref="C462:D462" si="448">RAND()</f>
        <v>0.4087275335</v>
      </c>
      <c r="D462" s="38">
        <f t="shared" si="448"/>
        <v>0.5337673939</v>
      </c>
      <c r="E462" s="38">
        <f t="shared" si="3"/>
        <v>1</v>
      </c>
      <c r="F462" s="39">
        <f t="shared" si="4"/>
        <v>9.033215751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37">
        <v>447.0</v>
      </c>
      <c r="C463" s="38">
        <f t="shared" ref="C463:D463" si="449">RAND()</f>
        <v>0.1783011733</v>
      </c>
      <c r="D463" s="38">
        <f t="shared" si="449"/>
        <v>0.9754417005</v>
      </c>
      <c r="E463" s="38">
        <f t="shared" si="3"/>
        <v>1</v>
      </c>
      <c r="F463" s="39">
        <f t="shared" si="4"/>
        <v>9.396740277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37">
        <v>448.0</v>
      </c>
      <c r="C464" s="38">
        <f t="shared" ref="C464:D464" si="450">RAND()</f>
        <v>0.9003052148</v>
      </c>
      <c r="D464" s="38">
        <f t="shared" si="450"/>
        <v>0.6780131164</v>
      </c>
      <c r="E464" s="38">
        <f t="shared" si="3"/>
        <v>2</v>
      </c>
      <c r="F464" s="39">
        <f t="shared" si="4"/>
        <v>9.197520239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37">
        <v>449.0</v>
      </c>
      <c r="C465" s="38">
        <f t="shared" ref="C465:D465" si="451">RAND()</f>
        <v>0.4162471448</v>
      </c>
      <c r="D465" s="38">
        <f t="shared" si="451"/>
        <v>0.4478881042</v>
      </c>
      <c r="E465" s="38">
        <f t="shared" si="3"/>
        <v>1</v>
      </c>
      <c r="F465" s="39">
        <f t="shared" si="4"/>
        <v>8.946454546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37">
        <v>450.0</v>
      </c>
      <c r="C466" s="38">
        <f t="shared" ref="C466:D466" si="452">RAND()</f>
        <v>0.893049132</v>
      </c>
      <c r="D466" s="38">
        <f t="shared" si="452"/>
        <v>0.2477285004</v>
      </c>
      <c r="E466" s="38">
        <f t="shared" si="3"/>
        <v>2</v>
      </c>
      <c r="F466" s="39">
        <f t="shared" si="4"/>
        <v>8.773401859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37">
        <v>451.0</v>
      </c>
      <c r="C467" s="38">
        <f t="shared" ref="C467:D467" si="453">RAND()</f>
        <v>0.4495508078</v>
      </c>
      <c r="D467" s="38">
        <f t="shared" si="453"/>
        <v>0.0143271785</v>
      </c>
      <c r="E467" s="38">
        <f t="shared" si="3"/>
        <v>1</v>
      </c>
      <c r="F467" s="39">
        <f t="shared" si="4"/>
        <v>8.169275979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37">
        <v>452.0</v>
      </c>
      <c r="C468" s="38">
        <f t="shared" ref="C468:D468" si="454">RAND()</f>
        <v>0.8901728359</v>
      </c>
      <c r="D468" s="38">
        <f t="shared" si="454"/>
        <v>0.6308516368</v>
      </c>
      <c r="E468" s="38">
        <f t="shared" si="3"/>
        <v>2</v>
      </c>
      <c r="F468" s="39">
        <f t="shared" si="4"/>
        <v>9.140758051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37">
        <v>453.0</v>
      </c>
      <c r="C469" s="38">
        <f t="shared" ref="C469:D469" si="455">RAND()</f>
        <v>0.6243735755</v>
      </c>
      <c r="D469" s="38">
        <f t="shared" si="455"/>
        <v>0.8620675899</v>
      </c>
      <c r="E469" s="38">
        <f t="shared" si="3"/>
        <v>2</v>
      </c>
      <c r="F469" s="39">
        <f t="shared" si="4"/>
        <v>9.474771649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37">
        <v>454.0</v>
      </c>
      <c r="C470" s="38">
        <f t="shared" ref="C470:D470" si="456">RAND()</f>
        <v>0.7933831977</v>
      </c>
      <c r="D470" s="38">
        <f t="shared" si="456"/>
        <v>0.4172097696</v>
      </c>
      <c r="E470" s="38">
        <f t="shared" si="3"/>
        <v>2</v>
      </c>
      <c r="F470" s="39">
        <f t="shared" si="4"/>
        <v>8.920379483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37">
        <v>455.0</v>
      </c>
      <c r="C471" s="38">
        <f t="shared" ref="C471:D471" si="457">RAND()</f>
        <v>0.6672632905</v>
      </c>
      <c r="D471" s="38">
        <f t="shared" si="457"/>
        <v>0.5384486084</v>
      </c>
      <c r="E471" s="38">
        <f t="shared" si="3"/>
        <v>2</v>
      </c>
      <c r="F471" s="39">
        <f t="shared" si="4"/>
        <v>9.039217619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37">
        <v>456.0</v>
      </c>
      <c r="C472" s="38">
        <f t="shared" ref="C472:D472" si="458">RAND()</f>
        <v>0.2384281637</v>
      </c>
      <c r="D472" s="38">
        <f t="shared" si="458"/>
        <v>0.2996463007</v>
      </c>
      <c r="E472" s="38">
        <f t="shared" si="3"/>
        <v>1</v>
      </c>
      <c r="F472" s="39">
        <f t="shared" si="4"/>
        <v>8.774139911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37">
        <v>457.0</v>
      </c>
      <c r="C473" s="38">
        <f t="shared" ref="C473:D473" si="459">RAND()</f>
        <v>0.9104696225</v>
      </c>
      <c r="D473" s="38">
        <f t="shared" si="459"/>
        <v>0.3198182847</v>
      </c>
      <c r="E473" s="38">
        <f t="shared" si="3"/>
        <v>2</v>
      </c>
      <c r="F473" s="39">
        <f t="shared" si="4"/>
        <v>8.833653812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37">
        <v>458.0</v>
      </c>
      <c r="C474" s="38">
        <f t="shared" ref="C474:D474" si="460">RAND()</f>
        <v>0.0353475798</v>
      </c>
      <c r="D474" s="38">
        <f t="shared" si="460"/>
        <v>0.2505022739</v>
      </c>
      <c r="E474" s="38">
        <f t="shared" si="3"/>
        <v>1</v>
      </c>
      <c r="F474" s="39">
        <f t="shared" si="4"/>
        <v>8.707816747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37">
        <v>459.0</v>
      </c>
      <c r="C475" s="38">
        <f t="shared" ref="C475:D475" si="461">RAND()</f>
        <v>0.894092054</v>
      </c>
      <c r="D475" s="38">
        <f t="shared" si="461"/>
        <v>0.7434206794</v>
      </c>
      <c r="E475" s="38">
        <f t="shared" si="3"/>
        <v>2</v>
      </c>
      <c r="F475" s="39">
        <f t="shared" si="4"/>
        <v>9.28364908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37">
        <v>460.0</v>
      </c>
      <c r="C476" s="38">
        <f t="shared" ref="C476:D476" si="462">RAND()</f>
        <v>0.961086503</v>
      </c>
      <c r="D476" s="38">
        <f t="shared" si="462"/>
        <v>0.9444548509</v>
      </c>
      <c r="E476" s="38">
        <f t="shared" si="3"/>
        <v>2</v>
      </c>
      <c r="F476" s="39">
        <f t="shared" si="4"/>
        <v>9.666697887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37">
        <v>461.0</v>
      </c>
      <c r="C477" s="38">
        <f t="shared" ref="C477:D477" si="463">RAND()</f>
        <v>0.8587514422</v>
      </c>
      <c r="D477" s="38">
        <f t="shared" si="463"/>
        <v>0.5246999082</v>
      </c>
      <c r="E477" s="38">
        <f t="shared" si="3"/>
        <v>2</v>
      </c>
      <c r="F477" s="39">
        <f t="shared" si="4"/>
        <v>9.025012726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37">
        <v>462.0</v>
      </c>
      <c r="C478" s="38">
        <f t="shared" ref="C478:D478" si="464">RAND()</f>
        <v>0.3914848142</v>
      </c>
      <c r="D478" s="38">
        <f t="shared" si="464"/>
        <v>0.9107738934</v>
      </c>
      <c r="E478" s="38">
        <f t="shared" si="3"/>
        <v>1</v>
      </c>
      <c r="F478" s="39">
        <f t="shared" si="4"/>
        <v>9.349647282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37">
        <v>463.0</v>
      </c>
      <c r="C479" s="38">
        <f t="shared" ref="C479:D479" si="465">RAND()</f>
        <v>0.5187010344</v>
      </c>
      <c r="D479" s="38">
        <f t="shared" si="465"/>
        <v>0.7177862649</v>
      </c>
      <c r="E479" s="38">
        <f t="shared" si="3"/>
        <v>2</v>
      </c>
      <c r="F479" s="39">
        <f t="shared" si="4"/>
        <v>9.248716119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37">
        <v>464.0</v>
      </c>
      <c r="C480" s="38">
        <f t="shared" ref="C480:D480" si="466">RAND()</f>
        <v>0.3979952918</v>
      </c>
      <c r="D480" s="38">
        <f t="shared" si="466"/>
        <v>0.8598842824</v>
      </c>
      <c r="E480" s="38">
        <f t="shared" si="3"/>
        <v>1</v>
      </c>
      <c r="F480" s="39">
        <f t="shared" si="4"/>
        <v>9.311399468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37">
        <v>465.0</v>
      </c>
      <c r="C481" s="38">
        <f t="shared" ref="C481:D481" si="467">RAND()</f>
        <v>0.1813829448</v>
      </c>
      <c r="D481" s="38">
        <f t="shared" si="467"/>
        <v>0.2440848163</v>
      </c>
      <c r="E481" s="38">
        <f t="shared" si="3"/>
        <v>1</v>
      </c>
      <c r="F481" s="39">
        <f t="shared" si="4"/>
        <v>8.698691371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37">
        <v>466.0</v>
      </c>
      <c r="C482" s="38">
        <f t="shared" ref="C482:D482" si="468">RAND()</f>
        <v>0.7149749911</v>
      </c>
      <c r="D482" s="38">
        <f t="shared" si="468"/>
        <v>0.5963795196</v>
      </c>
      <c r="E482" s="38">
        <f t="shared" si="3"/>
        <v>2</v>
      </c>
      <c r="F482" s="39">
        <f t="shared" si="4"/>
        <v>9.101534107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37">
        <v>467.0</v>
      </c>
      <c r="C483" s="38">
        <f t="shared" ref="C483:D483" si="469">RAND()</f>
        <v>0.2876181166</v>
      </c>
      <c r="D483" s="38">
        <f t="shared" si="469"/>
        <v>0.657664518</v>
      </c>
      <c r="E483" s="38">
        <f t="shared" si="3"/>
        <v>1</v>
      </c>
      <c r="F483" s="39">
        <f t="shared" si="4"/>
        <v>9.146877952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37">
        <v>468.0</v>
      </c>
      <c r="C484" s="38">
        <f t="shared" ref="C484:D484" si="470">RAND()</f>
        <v>0.7898242597</v>
      </c>
      <c r="D484" s="38">
        <f t="shared" si="470"/>
        <v>0.09961237946</v>
      </c>
      <c r="E484" s="38">
        <f t="shared" si="3"/>
        <v>2</v>
      </c>
      <c r="F484" s="39">
        <f t="shared" si="4"/>
        <v>8.658070329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37">
        <v>469.0</v>
      </c>
      <c r="C485" s="38">
        <f t="shared" ref="C485:D485" si="471">RAND()</f>
        <v>0.5847453578</v>
      </c>
      <c r="D485" s="38">
        <f t="shared" si="471"/>
        <v>0.346899867</v>
      </c>
      <c r="E485" s="38">
        <f t="shared" si="3"/>
        <v>2</v>
      </c>
      <c r="F485" s="39">
        <f t="shared" si="4"/>
        <v>8.857108813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37">
        <v>470.0</v>
      </c>
      <c r="C486" s="38">
        <f t="shared" ref="C486:D486" si="472">RAND()</f>
        <v>0.2350329704</v>
      </c>
      <c r="D486" s="38">
        <f t="shared" si="472"/>
        <v>0.810602748</v>
      </c>
      <c r="E486" s="38">
        <f t="shared" si="3"/>
        <v>1</v>
      </c>
      <c r="F486" s="39">
        <f t="shared" si="4"/>
        <v>9.273265682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37">
        <v>471.0</v>
      </c>
      <c r="C487" s="38">
        <f t="shared" ref="C487:D487" si="473">RAND()</f>
        <v>0.7265701966</v>
      </c>
      <c r="D487" s="38">
        <f t="shared" si="473"/>
        <v>0.9155214896</v>
      </c>
      <c r="E487" s="38">
        <f t="shared" si="3"/>
        <v>2</v>
      </c>
      <c r="F487" s="39">
        <f t="shared" si="4"/>
        <v>9.588956181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37">
        <v>472.0</v>
      </c>
      <c r="C488" s="38">
        <f t="shared" ref="C488:D488" si="474">RAND()</f>
        <v>0.8233717492</v>
      </c>
      <c r="D488" s="38">
        <f t="shared" si="474"/>
        <v>0.1377924559</v>
      </c>
      <c r="E488" s="38">
        <f t="shared" si="3"/>
        <v>2</v>
      </c>
      <c r="F488" s="39">
        <f t="shared" si="4"/>
        <v>8.686830137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37">
        <v>473.0</v>
      </c>
      <c r="C489" s="38">
        <f t="shared" ref="C489:D489" si="475">RAND()</f>
        <v>0.1980548426</v>
      </c>
      <c r="D489" s="38">
        <f t="shared" si="475"/>
        <v>0.6344906865</v>
      </c>
      <c r="E489" s="38">
        <f t="shared" si="3"/>
        <v>1</v>
      </c>
      <c r="F489" s="39">
        <f t="shared" si="4"/>
        <v>9.126490734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37">
        <v>474.0</v>
      </c>
      <c r="C490" s="38">
        <f t="shared" ref="C490:D490" si="476">RAND()</f>
        <v>0.5107004815</v>
      </c>
      <c r="D490" s="38">
        <f t="shared" si="476"/>
        <v>0.3023043529</v>
      </c>
      <c r="E490" s="38">
        <f t="shared" si="3"/>
        <v>2</v>
      </c>
      <c r="F490" s="39">
        <f t="shared" si="4"/>
        <v>8.818733182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37">
        <v>475.0</v>
      </c>
      <c r="C491" s="38">
        <f t="shared" ref="C491:D491" si="477">RAND()</f>
        <v>0.183996164</v>
      </c>
      <c r="D491" s="38">
        <f t="shared" si="477"/>
        <v>0.0161507615</v>
      </c>
      <c r="E491" s="38">
        <f t="shared" si="3"/>
        <v>1</v>
      </c>
      <c r="F491" s="39">
        <f t="shared" si="4"/>
        <v>8.179726245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37">
        <v>476.0</v>
      </c>
      <c r="C492" s="38">
        <f t="shared" ref="C492:D492" si="478">RAND()</f>
        <v>0.281447903</v>
      </c>
      <c r="D492" s="38">
        <f t="shared" si="478"/>
        <v>0.1446175229</v>
      </c>
      <c r="E492" s="38">
        <f t="shared" si="3"/>
        <v>1</v>
      </c>
      <c r="F492" s="39">
        <f t="shared" si="4"/>
        <v>8.53780577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37">
        <v>477.0</v>
      </c>
      <c r="C493" s="38">
        <f t="shared" ref="C493:D493" si="479">RAND()</f>
        <v>0.6998572328</v>
      </c>
      <c r="D493" s="38">
        <f t="shared" si="479"/>
        <v>0.4067773681</v>
      </c>
      <c r="E493" s="38">
        <f t="shared" si="3"/>
        <v>2</v>
      </c>
      <c r="F493" s="39">
        <f t="shared" si="4"/>
        <v>8.910759318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37">
        <v>478.0</v>
      </c>
      <c r="C494" s="38">
        <f t="shared" ref="C494:D494" si="480">RAND()</f>
        <v>0.2266574478</v>
      </c>
      <c r="D494" s="38">
        <f t="shared" si="480"/>
        <v>0.5583679227</v>
      </c>
      <c r="E494" s="38">
        <f t="shared" si="3"/>
        <v>1</v>
      </c>
      <c r="F494" s="39">
        <f t="shared" si="4"/>
        <v>9.056757231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37">
        <v>479.0</v>
      </c>
      <c r="C495" s="38">
        <f t="shared" ref="C495:D495" si="481">RAND()</f>
        <v>0.8554112989</v>
      </c>
      <c r="D495" s="38">
        <f t="shared" si="481"/>
        <v>0.2114273861</v>
      </c>
      <c r="E495" s="38">
        <f t="shared" si="3"/>
        <v>2</v>
      </c>
      <c r="F495" s="39">
        <f t="shared" si="4"/>
        <v>8.744155572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37">
        <v>480.0</v>
      </c>
      <c r="C496" s="38">
        <f t="shared" ref="C496:D496" si="482">RAND()</f>
        <v>0.6611352082</v>
      </c>
      <c r="D496" s="38">
        <f t="shared" si="482"/>
        <v>0.09335979773</v>
      </c>
      <c r="E496" s="38">
        <f t="shared" si="3"/>
        <v>2</v>
      </c>
      <c r="F496" s="39">
        <f t="shared" si="4"/>
        <v>8.653418994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37">
        <v>481.0</v>
      </c>
      <c r="C497" s="38">
        <f t="shared" ref="C497:D497" si="483">RAND()</f>
        <v>0.1695297436</v>
      </c>
      <c r="D497" s="38">
        <f t="shared" si="483"/>
        <v>0.9099723643</v>
      </c>
      <c r="E497" s="38">
        <f t="shared" si="3"/>
        <v>1</v>
      </c>
      <c r="F497" s="39">
        <f t="shared" si="4"/>
        <v>9.349053271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37">
        <v>482.0</v>
      </c>
      <c r="C498" s="38">
        <f t="shared" ref="C498:D498" si="484">RAND()</f>
        <v>0.1328404663</v>
      </c>
      <c r="D498" s="38">
        <f t="shared" si="484"/>
        <v>0.6594960578</v>
      </c>
      <c r="E498" s="38">
        <f t="shared" si="3"/>
        <v>1</v>
      </c>
      <c r="F498" s="39">
        <f t="shared" si="4"/>
        <v>9.14847382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37">
        <v>483.0</v>
      </c>
      <c r="C499" s="38">
        <f t="shared" ref="C499:D499" si="485">RAND()</f>
        <v>0.05452229682</v>
      </c>
      <c r="D499" s="38">
        <f t="shared" si="485"/>
        <v>0.365125748</v>
      </c>
      <c r="E499" s="38">
        <f t="shared" si="3"/>
        <v>1</v>
      </c>
      <c r="F499" s="39">
        <f t="shared" si="4"/>
        <v>8.854547539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37">
        <v>484.0</v>
      </c>
      <c r="C500" s="38">
        <f t="shared" ref="C500:D500" si="486">RAND()</f>
        <v>0.383014971</v>
      </c>
      <c r="D500" s="38">
        <f t="shared" si="486"/>
        <v>0.4874901425</v>
      </c>
      <c r="E500" s="38">
        <f t="shared" si="3"/>
        <v>1</v>
      </c>
      <c r="F500" s="39">
        <f t="shared" si="4"/>
        <v>8.9874109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37">
        <v>485.0</v>
      </c>
      <c r="C501" s="38">
        <f t="shared" ref="C501:D501" si="487">RAND()</f>
        <v>0.8637714558</v>
      </c>
      <c r="D501" s="38">
        <f t="shared" si="487"/>
        <v>0.2974829698</v>
      </c>
      <c r="E501" s="38">
        <f t="shared" si="3"/>
        <v>2</v>
      </c>
      <c r="F501" s="39">
        <f t="shared" si="4"/>
        <v>8.814658673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37">
        <v>486.0</v>
      </c>
      <c r="C502" s="38">
        <f t="shared" ref="C502:D502" si="488">RAND()</f>
        <v>0.07907130357</v>
      </c>
      <c r="D502" s="38">
        <f t="shared" si="488"/>
        <v>0.772825843</v>
      </c>
      <c r="E502" s="38">
        <f t="shared" si="3"/>
        <v>1</v>
      </c>
      <c r="F502" s="39">
        <f t="shared" si="4"/>
        <v>9.243242408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37">
        <v>487.0</v>
      </c>
      <c r="C503" s="38">
        <f t="shared" ref="C503:D503" si="489">RAND()</f>
        <v>0.685469376</v>
      </c>
      <c r="D503" s="38">
        <f t="shared" si="489"/>
        <v>0.960068239</v>
      </c>
      <c r="E503" s="38">
        <f t="shared" si="3"/>
        <v>2</v>
      </c>
      <c r="F503" s="39">
        <f t="shared" si="4"/>
        <v>9.717398652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37">
        <v>488.0</v>
      </c>
      <c r="C504" s="38">
        <f t="shared" ref="C504:D504" si="490">RAND()</f>
        <v>0.003988484233</v>
      </c>
      <c r="D504" s="38">
        <f t="shared" si="490"/>
        <v>0.09902141245</v>
      </c>
      <c r="E504" s="38">
        <f t="shared" si="3"/>
        <v>1</v>
      </c>
      <c r="F504" s="39">
        <f t="shared" si="4"/>
        <v>8.445020028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37">
        <v>489.0</v>
      </c>
      <c r="C505" s="38">
        <f t="shared" ref="C505:D505" si="491">RAND()</f>
        <v>0.5721658225</v>
      </c>
      <c r="D505" s="38">
        <f t="shared" si="491"/>
        <v>0.5022223163</v>
      </c>
      <c r="E505" s="38">
        <f t="shared" si="3"/>
        <v>2</v>
      </c>
      <c r="F505" s="39">
        <f t="shared" si="4"/>
        <v>9.002224791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37">
        <v>490.0</v>
      </c>
      <c r="C506" s="38">
        <f t="shared" ref="C506:D506" si="492">RAND()</f>
        <v>0.276561635</v>
      </c>
      <c r="D506" s="38">
        <f t="shared" si="492"/>
        <v>0.5479948146</v>
      </c>
      <c r="E506" s="38">
        <f t="shared" si="3"/>
        <v>1</v>
      </c>
      <c r="F506" s="39">
        <f t="shared" si="4"/>
        <v>9.046895233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37">
        <v>491.0</v>
      </c>
      <c r="C507" s="38">
        <f t="shared" ref="C507:D507" si="493">RAND()</f>
        <v>0.3402983758</v>
      </c>
      <c r="D507" s="38">
        <f t="shared" si="493"/>
        <v>0.8020976896</v>
      </c>
      <c r="E507" s="38">
        <f t="shared" si="3"/>
        <v>1</v>
      </c>
      <c r="F507" s="39">
        <f t="shared" si="4"/>
        <v>9.266568348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37">
        <v>492.0</v>
      </c>
      <c r="C508" s="38">
        <f t="shared" ref="C508:D508" si="494">RAND()</f>
        <v>0.6676096715</v>
      </c>
      <c r="D508" s="38">
        <f t="shared" si="494"/>
        <v>0.7430082585</v>
      </c>
      <c r="E508" s="38">
        <f t="shared" si="3"/>
        <v>2</v>
      </c>
      <c r="F508" s="39">
        <f t="shared" si="4"/>
        <v>9.283073586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37">
        <v>493.0</v>
      </c>
      <c r="C509" s="38">
        <f t="shared" ref="C509:D509" si="495">RAND()</f>
        <v>0.94124987</v>
      </c>
      <c r="D509" s="38">
        <f t="shared" si="495"/>
        <v>0.4664040572</v>
      </c>
      <c r="E509" s="38">
        <f t="shared" si="3"/>
        <v>2</v>
      </c>
      <c r="F509" s="39">
        <f t="shared" si="4"/>
        <v>8.966950202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37">
        <v>494.0</v>
      </c>
      <c r="C510" s="38">
        <f t="shared" ref="C510:D510" si="496">RAND()</f>
        <v>0.6300743478</v>
      </c>
      <c r="D510" s="38">
        <f t="shared" si="496"/>
        <v>0.2077044896</v>
      </c>
      <c r="E510" s="38">
        <f t="shared" si="3"/>
        <v>2</v>
      </c>
      <c r="F510" s="39">
        <f t="shared" si="4"/>
        <v>8.741194606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37">
        <v>495.0</v>
      </c>
      <c r="C511" s="38">
        <f t="shared" ref="C511:D511" si="497">RAND()</f>
        <v>0.6967417937</v>
      </c>
      <c r="D511" s="38">
        <f t="shared" si="497"/>
        <v>0.558844149</v>
      </c>
      <c r="E511" s="38">
        <f t="shared" si="3"/>
        <v>2</v>
      </c>
      <c r="F511" s="39">
        <f t="shared" si="4"/>
        <v>9.060685515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37">
        <v>496.0</v>
      </c>
      <c r="C512" s="38">
        <f t="shared" ref="C512:D512" si="498">RAND()</f>
        <v>0.8783856534</v>
      </c>
      <c r="D512" s="38">
        <f t="shared" si="498"/>
        <v>0.778175767</v>
      </c>
      <c r="E512" s="38">
        <f t="shared" si="3"/>
        <v>2</v>
      </c>
      <c r="F512" s="39">
        <f t="shared" si="4"/>
        <v>9.333930585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37">
        <v>497.0</v>
      </c>
      <c r="C513" s="38">
        <f t="shared" ref="C513:D513" si="499">RAND()</f>
        <v>0.1731268076</v>
      </c>
      <c r="D513" s="38">
        <f t="shared" si="499"/>
        <v>0.503997997</v>
      </c>
      <c r="E513" s="38">
        <f t="shared" si="3"/>
        <v>1</v>
      </c>
      <c r="F513" s="39">
        <f t="shared" si="4"/>
        <v>9.003990037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37">
        <v>498.0</v>
      </c>
      <c r="C514" s="38">
        <f t="shared" ref="C514:D514" si="500">RAND()</f>
        <v>0.2276864465</v>
      </c>
      <c r="D514" s="38">
        <f t="shared" si="500"/>
        <v>0.1794908965</v>
      </c>
      <c r="E514" s="38">
        <f t="shared" si="3"/>
        <v>1</v>
      </c>
      <c r="F514" s="39">
        <f t="shared" si="4"/>
        <v>8.599150893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37">
        <v>499.0</v>
      </c>
      <c r="C515" s="38">
        <f t="shared" ref="C515:D515" si="501">RAND()</f>
        <v>0.9236151039</v>
      </c>
      <c r="D515" s="38">
        <f t="shared" si="501"/>
        <v>0.6159820079</v>
      </c>
      <c r="E515" s="38">
        <f t="shared" si="3"/>
        <v>2</v>
      </c>
      <c r="F515" s="39">
        <f t="shared" si="4"/>
        <v>9.123623378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37">
        <v>500.0</v>
      </c>
      <c r="C516" s="38">
        <f t="shared" ref="C516:D516" si="502">RAND()</f>
        <v>0.5702906708</v>
      </c>
      <c r="D516" s="38">
        <f t="shared" si="502"/>
        <v>0.7199374031</v>
      </c>
      <c r="E516" s="38">
        <f t="shared" si="3"/>
        <v>2</v>
      </c>
      <c r="F516" s="39">
        <f t="shared" si="4"/>
        <v>9.251584879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37">
        <v>501.0</v>
      </c>
      <c r="C517" s="38">
        <f t="shared" ref="C517:D517" si="503">RAND()</f>
        <v>0.8025095325</v>
      </c>
      <c r="D517" s="38">
        <f t="shared" si="503"/>
        <v>0.1813752591</v>
      </c>
      <c r="E517" s="38">
        <f t="shared" si="3"/>
        <v>2</v>
      </c>
      <c r="F517" s="39">
        <f t="shared" si="4"/>
        <v>8.7204495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37">
        <v>502.0</v>
      </c>
      <c r="C518" s="38">
        <f t="shared" ref="C518:D518" si="504">RAND()</f>
        <v>0.8495119148</v>
      </c>
      <c r="D518" s="38">
        <f t="shared" si="504"/>
        <v>0.7023268518</v>
      </c>
      <c r="E518" s="38">
        <f t="shared" si="3"/>
        <v>2</v>
      </c>
      <c r="F518" s="39">
        <f t="shared" si="4"/>
        <v>9.228413131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37">
        <v>503.0</v>
      </c>
      <c r="C519" s="38">
        <f t="shared" ref="C519:D519" si="505">RAND()</f>
        <v>0.6146105831</v>
      </c>
      <c r="D519" s="38">
        <f t="shared" si="505"/>
        <v>0.8596510507</v>
      </c>
      <c r="E519" s="38">
        <f t="shared" si="3"/>
        <v>2</v>
      </c>
      <c r="F519" s="39">
        <f t="shared" si="4"/>
        <v>9.470190696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37">
        <v>504.0</v>
      </c>
      <c r="C520" s="38">
        <f t="shared" ref="C520:D520" si="506">RAND()</f>
        <v>0.3547777133</v>
      </c>
      <c r="D520" s="38">
        <f t="shared" si="506"/>
        <v>0.07960275253</v>
      </c>
      <c r="E520" s="38">
        <f t="shared" si="3"/>
        <v>1</v>
      </c>
      <c r="F520" s="39">
        <f t="shared" si="4"/>
        <v>8.399005645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37">
        <v>505.0</v>
      </c>
      <c r="C521" s="38">
        <f t="shared" ref="C521:D521" si="507">RAND()</f>
        <v>0.8351849546</v>
      </c>
      <c r="D521" s="38">
        <f t="shared" si="507"/>
        <v>0.9932727397</v>
      </c>
      <c r="E521" s="38">
        <f t="shared" si="3"/>
        <v>2</v>
      </c>
      <c r="F521" s="39">
        <f t="shared" si="4"/>
        <v>9.884006377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37">
        <v>506.0</v>
      </c>
      <c r="C522" s="38">
        <f t="shared" ref="C522:D522" si="508">RAND()</f>
        <v>0.6624071143</v>
      </c>
      <c r="D522" s="38">
        <f t="shared" si="508"/>
        <v>0.9598440366</v>
      </c>
      <c r="E522" s="38">
        <f t="shared" si="3"/>
        <v>2</v>
      </c>
      <c r="F522" s="39">
        <f t="shared" si="4"/>
        <v>9.71660641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37">
        <v>507.0</v>
      </c>
      <c r="C523" s="38">
        <f t="shared" ref="C523:D523" si="509">RAND()</f>
        <v>0.3659977015</v>
      </c>
      <c r="D523" s="38">
        <f t="shared" si="509"/>
        <v>0.9009405211</v>
      </c>
      <c r="E523" s="38">
        <f t="shared" si="3"/>
        <v>1</v>
      </c>
      <c r="F523" s="39">
        <f t="shared" si="4"/>
        <v>9.342341627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37">
        <v>508.0</v>
      </c>
      <c r="C524" s="38">
        <f t="shared" ref="C524:D524" si="510">RAND()</f>
        <v>0.779861321</v>
      </c>
      <c r="D524" s="38">
        <f t="shared" si="510"/>
        <v>0.3023639382</v>
      </c>
      <c r="E524" s="38">
        <f t="shared" si="3"/>
        <v>2</v>
      </c>
      <c r="F524" s="39">
        <f t="shared" si="4"/>
        <v>8.818783625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37">
        <v>509.0</v>
      </c>
      <c r="C525" s="38">
        <f t="shared" ref="C525:D525" si="511">RAND()</f>
        <v>0.3912398247</v>
      </c>
      <c r="D525" s="38">
        <f t="shared" si="511"/>
        <v>0.2840591785</v>
      </c>
      <c r="E525" s="38">
        <f t="shared" si="3"/>
        <v>1</v>
      </c>
      <c r="F525" s="39">
        <f t="shared" si="4"/>
        <v>8.753736265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37">
        <v>510.0</v>
      </c>
      <c r="C526" s="38">
        <f t="shared" ref="C526:D526" si="512">RAND()</f>
        <v>0.1045958459</v>
      </c>
      <c r="D526" s="38">
        <f t="shared" si="512"/>
        <v>0.9413775005</v>
      </c>
      <c r="E526" s="38">
        <f t="shared" si="3"/>
        <v>1</v>
      </c>
      <c r="F526" s="39">
        <f t="shared" si="4"/>
        <v>9.372135198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37">
        <v>511.0</v>
      </c>
      <c r="C527" s="38">
        <f t="shared" ref="C527:D527" si="513">RAND()</f>
        <v>0.4897156647</v>
      </c>
      <c r="D527" s="38">
        <f t="shared" si="513"/>
        <v>0.9468130467</v>
      </c>
      <c r="E527" s="38">
        <f t="shared" si="3"/>
        <v>1</v>
      </c>
      <c r="F527" s="39">
        <f t="shared" si="4"/>
        <v>9.376090874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37">
        <v>512.0</v>
      </c>
      <c r="C528" s="38">
        <f t="shared" ref="C528:D528" si="514">RAND()</f>
        <v>0.4093841931</v>
      </c>
      <c r="D528" s="38">
        <f t="shared" si="514"/>
        <v>0.4666888657</v>
      </c>
      <c r="E528" s="38">
        <f t="shared" si="3"/>
        <v>1</v>
      </c>
      <c r="F528" s="39">
        <f t="shared" si="4"/>
        <v>8.966114761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37">
        <v>513.0</v>
      </c>
      <c r="C529" s="38">
        <f t="shared" ref="C529:D529" si="515">RAND()</f>
        <v>0.1379911342</v>
      </c>
      <c r="D529" s="38">
        <f t="shared" si="515"/>
        <v>0.3183853377</v>
      </c>
      <c r="E529" s="38">
        <f t="shared" si="3"/>
        <v>1</v>
      </c>
      <c r="F529" s="39">
        <f t="shared" si="4"/>
        <v>8.79797912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37">
        <v>514.0</v>
      </c>
      <c r="C530" s="38">
        <f t="shared" ref="C530:D530" si="516">RAND()</f>
        <v>0.3323146507</v>
      </c>
      <c r="D530" s="38">
        <f t="shared" si="516"/>
        <v>0.4126987922</v>
      </c>
      <c r="E530" s="38">
        <f t="shared" si="3"/>
        <v>1</v>
      </c>
      <c r="F530" s="39">
        <f t="shared" si="4"/>
        <v>8.908513943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37">
        <v>515.0</v>
      </c>
      <c r="C531" s="38">
        <f t="shared" ref="C531:D531" si="517">RAND()</f>
        <v>0.5105704108</v>
      </c>
      <c r="D531" s="38">
        <f t="shared" si="517"/>
        <v>0.9915706632</v>
      </c>
      <c r="E531" s="38">
        <f t="shared" si="3"/>
        <v>2</v>
      </c>
      <c r="F531" s="39">
        <f t="shared" si="4"/>
        <v>9.870159045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37">
        <v>516.0</v>
      </c>
      <c r="C532" s="38">
        <f t="shared" ref="C532:D532" si="518">RAND()</f>
        <v>0.5403690992</v>
      </c>
      <c r="D532" s="38">
        <f t="shared" si="518"/>
        <v>0.2290387115</v>
      </c>
      <c r="E532" s="38">
        <f t="shared" si="3"/>
        <v>2</v>
      </c>
      <c r="F532" s="39">
        <f t="shared" si="4"/>
        <v>8.758258249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37">
        <v>517.0</v>
      </c>
      <c r="C533" s="38">
        <f t="shared" ref="C533:D533" si="519">RAND()</f>
        <v>0.2204147975</v>
      </c>
      <c r="D533" s="38">
        <f t="shared" si="519"/>
        <v>0.1406538728</v>
      </c>
      <c r="E533" s="38">
        <f t="shared" si="3"/>
        <v>1</v>
      </c>
      <c r="F533" s="39">
        <f t="shared" si="4"/>
        <v>8.530384526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37">
        <v>518.0</v>
      </c>
      <c r="C534" s="38">
        <f t="shared" ref="C534:D534" si="520">RAND()</f>
        <v>0.4999932332</v>
      </c>
      <c r="D534" s="38">
        <f t="shared" si="520"/>
        <v>0.09021850449</v>
      </c>
      <c r="E534" s="38">
        <f t="shared" si="3"/>
        <v>1</v>
      </c>
      <c r="F534" s="39">
        <f t="shared" si="4"/>
        <v>8.424778777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37">
        <v>519.0</v>
      </c>
      <c r="C535" s="38">
        <f t="shared" ref="C535:D535" si="521">RAND()</f>
        <v>0.03472467527</v>
      </c>
      <c r="D535" s="38">
        <f t="shared" si="521"/>
        <v>0.2539426663</v>
      </c>
      <c r="E535" s="38">
        <f t="shared" si="3"/>
        <v>1</v>
      </c>
      <c r="F535" s="39">
        <f t="shared" si="4"/>
        <v>8.712660742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37">
        <v>520.0</v>
      </c>
      <c r="C536" s="38">
        <f t="shared" ref="C536:D536" si="522">RAND()</f>
        <v>0.4163968713</v>
      </c>
      <c r="D536" s="38">
        <f t="shared" si="522"/>
        <v>0.350365775</v>
      </c>
      <c r="E536" s="38">
        <f t="shared" si="3"/>
        <v>1</v>
      </c>
      <c r="F536" s="39">
        <f t="shared" si="4"/>
        <v>8.837097097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37">
        <v>521.0</v>
      </c>
      <c r="C537" s="38">
        <f t="shared" ref="C537:D537" si="523">RAND()</f>
        <v>0.1009686746</v>
      </c>
      <c r="D537" s="38">
        <f t="shared" si="523"/>
        <v>0.8793444952</v>
      </c>
      <c r="E537" s="38">
        <f t="shared" si="3"/>
        <v>1</v>
      </c>
      <c r="F537" s="39">
        <f t="shared" si="4"/>
        <v>9.326155719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37">
        <v>522.0</v>
      </c>
      <c r="C538" s="38">
        <f t="shared" ref="C538:D538" si="524">RAND()</f>
        <v>0.5761491229</v>
      </c>
      <c r="D538" s="38">
        <f t="shared" si="524"/>
        <v>0.3556025437</v>
      </c>
      <c r="E538" s="38">
        <f t="shared" si="3"/>
        <v>2</v>
      </c>
      <c r="F538" s="39">
        <f t="shared" si="4"/>
        <v>8.864748965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37">
        <v>523.0</v>
      </c>
      <c r="C539" s="38">
        <f t="shared" ref="C539:D539" si="525">RAND()</f>
        <v>0.2963962212</v>
      </c>
      <c r="D539" s="38">
        <f t="shared" si="525"/>
        <v>0.8171010249</v>
      </c>
      <c r="E539" s="38">
        <f t="shared" si="3"/>
        <v>1</v>
      </c>
      <c r="F539" s="39">
        <f t="shared" si="4"/>
        <v>9.278359124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37">
        <v>524.0</v>
      </c>
      <c r="C540" s="38">
        <f t="shared" ref="C540:D540" si="526">RAND()</f>
        <v>0.8662401889</v>
      </c>
      <c r="D540" s="38">
        <f t="shared" si="526"/>
        <v>0.02463713362</v>
      </c>
      <c r="E540" s="38">
        <f t="shared" si="3"/>
        <v>2</v>
      </c>
      <c r="F540" s="39">
        <f t="shared" si="4"/>
        <v>8.603316166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37">
        <v>525.0</v>
      </c>
      <c r="C541" s="38">
        <f t="shared" ref="C541:D541" si="527">RAND()</f>
        <v>0.7060572645</v>
      </c>
      <c r="D541" s="38">
        <f t="shared" si="527"/>
        <v>0.4500831715</v>
      </c>
      <c r="E541" s="38">
        <f t="shared" si="3"/>
        <v>2</v>
      </c>
      <c r="F541" s="39">
        <f t="shared" si="4"/>
        <v>8.951270456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37">
        <v>526.0</v>
      </c>
      <c r="C542" s="38">
        <f t="shared" ref="C542:D542" si="528">RAND()</f>
        <v>0.3590895504</v>
      </c>
      <c r="D542" s="38">
        <f t="shared" si="528"/>
        <v>0.6221609316</v>
      </c>
      <c r="E542" s="38">
        <f t="shared" si="3"/>
        <v>1</v>
      </c>
      <c r="F542" s="39">
        <f t="shared" si="4"/>
        <v>9.115491758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37">
        <v>527.0</v>
      </c>
      <c r="C543" s="38">
        <f t="shared" ref="C543:D543" si="529">RAND()</f>
        <v>0.1906564953</v>
      </c>
      <c r="D543" s="38">
        <f t="shared" si="529"/>
        <v>0.2423857956</v>
      </c>
      <c r="E543" s="38">
        <f t="shared" si="3"/>
        <v>1</v>
      </c>
      <c r="F543" s="39">
        <f t="shared" si="4"/>
        <v>8.696255407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37">
        <v>528.0</v>
      </c>
      <c r="C544" s="38">
        <f t="shared" ref="C544:D544" si="530">RAND()</f>
        <v>0.3995218815</v>
      </c>
      <c r="D544" s="38">
        <f t="shared" si="530"/>
        <v>0.1446685413</v>
      </c>
      <c r="E544" s="38">
        <f t="shared" si="3"/>
        <v>1</v>
      </c>
      <c r="F544" s="39">
        <f t="shared" si="4"/>
        <v>8.537900625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37">
        <v>529.0</v>
      </c>
      <c r="C545" s="38">
        <f t="shared" ref="C545:D545" si="531">RAND()</f>
        <v>0.5429867202</v>
      </c>
      <c r="D545" s="38">
        <f t="shared" si="531"/>
        <v>0.1904441072</v>
      </c>
      <c r="E545" s="38">
        <f t="shared" si="3"/>
        <v>2</v>
      </c>
      <c r="F545" s="39">
        <f t="shared" si="4"/>
        <v>8.727556765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37">
        <v>530.0</v>
      </c>
      <c r="C546" s="38">
        <f t="shared" ref="C546:D546" si="532">RAND()</f>
        <v>0.8496773267</v>
      </c>
      <c r="D546" s="38">
        <f t="shared" si="532"/>
        <v>0.7700319885</v>
      </c>
      <c r="E546" s="38">
        <f t="shared" si="3"/>
        <v>2</v>
      </c>
      <c r="F546" s="39">
        <f t="shared" si="4"/>
        <v>9.321814168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37">
        <v>531.0</v>
      </c>
      <c r="C547" s="38">
        <f t="shared" ref="C547:D547" si="533">RAND()</f>
        <v>0.8824477595</v>
      </c>
      <c r="D547" s="38">
        <f t="shared" si="533"/>
        <v>0.5222496883</v>
      </c>
      <c r="E547" s="38">
        <f t="shared" si="3"/>
        <v>2</v>
      </c>
      <c r="F547" s="39">
        <f t="shared" si="4"/>
        <v>9.022502878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37">
        <v>532.0</v>
      </c>
      <c r="C548" s="38">
        <f t="shared" ref="C548:D548" si="534">RAND()</f>
        <v>0.9249556554</v>
      </c>
      <c r="D548" s="38">
        <f t="shared" si="534"/>
        <v>0.5868420436</v>
      </c>
      <c r="E548" s="38">
        <f t="shared" si="3"/>
        <v>2</v>
      </c>
      <c r="F548" s="39">
        <f t="shared" si="4"/>
        <v>9.090980796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37">
        <v>533.0</v>
      </c>
      <c r="C549" s="38">
        <f t="shared" ref="C549:D549" si="535">RAND()</f>
        <v>0.9991108042</v>
      </c>
      <c r="D549" s="38">
        <f t="shared" si="535"/>
        <v>0.8198261724</v>
      </c>
      <c r="E549" s="38">
        <f t="shared" si="3"/>
        <v>2</v>
      </c>
      <c r="F549" s="39">
        <f t="shared" si="4"/>
        <v>9.399710357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37">
        <v>534.0</v>
      </c>
      <c r="C550" s="38">
        <f t="shared" ref="C550:D550" si="536">RAND()</f>
        <v>0.1628324724</v>
      </c>
      <c r="D550" s="38">
        <f t="shared" si="536"/>
        <v>0.9040980915</v>
      </c>
      <c r="E550" s="38">
        <f t="shared" si="3"/>
        <v>1</v>
      </c>
      <c r="F550" s="39">
        <f t="shared" si="4"/>
        <v>9.344691854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37">
        <v>535.0</v>
      </c>
      <c r="C551" s="38">
        <f t="shared" ref="C551:D551" si="537">RAND()</f>
        <v>0.1454138379</v>
      </c>
      <c r="D551" s="38">
        <f t="shared" si="537"/>
        <v>0.113907268</v>
      </c>
      <c r="E551" s="38">
        <f t="shared" si="3"/>
        <v>1</v>
      </c>
      <c r="F551" s="39">
        <f t="shared" si="4"/>
        <v>8.47729921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37">
        <v>536.0</v>
      </c>
      <c r="C552" s="38">
        <f t="shared" ref="C552:D552" si="538">RAND()</f>
        <v>0.4217663417</v>
      </c>
      <c r="D552" s="38">
        <f t="shared" si="538"/>
        <v>0.5738197214</v>
      </c>
      <c r="E552" s="38">
        <f t="shared" si="3"/>
        <v>1</v>
      </c>
      <c r="F552" s="39">
        <f t="shared" si="4"/>
        <v>9.071279349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37">
        <v>537.0</v>
      </c>
      <c r="C553" s="38">
        <f t="shared" ref="C553:D553" si="539">RAND()</f>
        <v>0.863969843</v>
      </c>
      <c r="D553" s="38">
        <f t="shared" si="539"/>
        <v>0.2593460364</v>
      </c>
      <c r="E553" s="38">
        <f t="shared" si="3"/>
        <v>2</v>
      </c>
      <c r="F553" s="39">
        <f t="shared" si="4"/>
        <v>8.782910058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37">
        <v>538.0</v>
      </c>
      <c r="C554" s="38">
        <f t="shared" ref="C554:D554" si="540">RAND()</f>
        <v>0.7151040829</v>
      </c>
      <c r="D554" s="38">
        <f t="shared" si="540"/>
        <v>0.05673471838</v>
      </c>
      <c r="E554" s="38">
        <f t="shared" si="3"/>
        <v>2</v>
      </c>
      <c r="F554" s="39">
        <f t="shared" si="4"/>
        <v>8.626489693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37">
        <v>539.0</v>
      </c>
      <c r="C555" s="38">
        <f t="shared" ref="C555:D555" si="541">RAND()</f>
        <v>0.4288659397</v>
      </c>
      <c r="D555" s="38">
        <f t="shared" si="541"/>
        <v>0.9524011164</v>
      </c>
      <c r="E555" s="38">
        <f t="shared" si="3"/>
        <v>1</v>
      </c>
      <c r="F555" s="39">
        <f t="shared" si="4"/>
        <v>9.380145729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37">
        <v>540.0</v>
      </c>
      <c r="C556" s="38">
        <f t="shared" ref="C556:D556" si="542">RAND()</f>
        <v>0.0911752716</v>
      </c>
      <c r="D556" s="38">
        <f t="shared" si="542"/>
        <v>0.1831555561</v>
      </c>
      <c r="E556" s="38">
        <f t="shared" si="3"/>
        <v>1</v>
      </c>
      <c r="F556" s="39">
        <f t="shared" si="4"/>
        <v>8.60523641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37">
        <v>541.0</v>
      </c>
      <c r="C557" s="38">
        <f t="shared" ref="C557:D557" si="543">RAND()</f>
        <v>0.2255759385</v>
      </c>
      <c r="D557" s="38">
        <f t="shared" si="543"/>
        <v>0.2695422332</v>
      </c>
      <c r="E557" s="38">
        <f t="shared" si="3"/>
        <v>1</v>
      </c>
      <c r="F557" s="39">
        <f t="shared" si="4"/>
        <v>8.734223717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37">
        <v>542.0</v>
      </c>
      <c r="C558" s="38">
        <f t="shared" ref="C558:D558" si="544">RAND()</f>
        <v>0.5125623463</v>
      </c>
      <c r="D558" s="38">
        <f t="shared" si="544"/>
        <v>0.356906816</v>
      </c>
      <c r="E558" s="38">
        <f t="shared" si="3"/>
        <v>2</v>
      </c>
      <c r="F558" s="39">
        <f t="shared" si="4"/>
        <v>8.865898431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37">
        <v>543.0</v>
      </c>
      <c r="C559" s="38">
        <f t="shared" ref="C559:D559" si="545">RAND()</f>
        <v>0.2771817969</v>
      </c>
      <c r="D559" s="38">
        <f t="shared" si="545"/>
        <v>0.2802733761</v>
      </c>
      <c r="E559" s="38">
        <f t="shared" si="3"/>
        <v>1</v>
      </c>
      <c r="F559" s="39">
        <f t="shared" si="4"/>
        <v>8.748696702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37">
        <v>544.0</v>
      </c>
      <c r="C560" s="38">
        <f t="shared" ref="C560:D560" si="546">RAND()</f>
        <v>0.7423760923</v>
      </c>
      <c r="D560" s="38">
        <f t="shared" si="546"/>
        <v>0.1097455265</v>
      </c>
      <c r="E560" s="38">
        <f t="shared" si="3"/>
        <v>2</v>
      </c>
      <c r="F560" s="39">
        <f t="shared" si="4"/>
        <v>8.665642871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37">
        <v>545.0</v>
      </c>
      <c r="C561" s="38">
        <f t="shared" ref="C561:D561" si="547">RAND()</f>
        <v>0.2835998858</v>
      </c>
      <c r="D561" s="38">
        <f t="shared" si="547"/>
        <v>0.5677862328</v>
      </c>
      <c r="E561" s="38">
        <f t="shared" si="3"/>
        <v>1</v>
      </c>
      <c r="F561" s="39">
        <f t="shared" si="4"/>
        <v>9.065632425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37">
        <v>546.0</v>
      </c>
      <c r="C562" s="38">
        <f t="shared" ref="C562:D562" si="548">RAND()</f>
        <v>0.9814235462</v>
      </c>
      <c r="D562" s="38">
        <f t="shared" si="548"/>
        <v>0.6177919551</v>
      </c>
      <c r="E562" s="38">
        <f t="shared" si="3"/>
        <v>2</v>
      </c>
      <c r="F562" s="39">
        <f t="shared" si="4"/>
        <v>9.125691079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37">
        <v>547.0</v>
      </c>
      <c r="C563" s="38">
        <f t="shared" ref="C563:D563" si="549">RAND()</f>
        <v>0.1331624123</v>
      </c>
      <c r="D563" s="38">
        <f t="shared" si="549"/>
        <v>0.8507583434</v>
      </c>
      <c r="E563" s="38">
        <f t="shared" si="3"/>
        <v>1</v>
      </c>
      <c r="F563" s="39">
        <f t="shared" si="4"/>
        <v>9.304421974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37">
        <v>548.0</v>
      </c>
      <c r="C564" s="38">
        <f t="shared" ref="C564:D564" si="550">RAND()</f>
        <v>0.4262153509</v>
      </c>
      <c r="D564" s="38">
        <f t="shared" si="550"/>
        <v>0.8613462506</v>
      </c>
      <c r="E564" s="38">
        <f t="shared" si="3"/>
        <v>1</v>
      </c>
      <c r="F564" s="39">
        <f t="shared" si="4"/>
        <v>9.31251381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37">
        <v>549.0</v>
      </c>
      <c r="C565" s="38">
        <f t="shared" ref="C565:D565" si="551">RAND()</f>
        <v>0.2950665356</v>
      </c>
      <c r="D565" s="38">
        <f t="shared" si="551"/>
        <v>0.07264740663</v>
      </c>
      <c r="E565" s="38">
        <f t="shared" si="3"/>
        <v>1</v>
      </c>
      <c r="F565" s="39">
        <f t="shared" si="4"/>
        <v>8.381175568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37">
        <v>550.0</v>
      </c>
      <c r="C566" s="38">
        <f t="shared" ref="C566:D566" si="552">RAND()</f>
        <v>0.933235818</v>
      </c>
      <c r="D566" s="38">
        <f t="shared" si="552"/>
        <v>0.2570232368</v>
      </c>
      <c r="E566" s="38">
        <f t="shared" si="3"/>
        <v>2</v>
      </c>
      <c r="F566" s="39">
        <f t="shared" si="4"/>
        <v>8.781003065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37">
        <v>551.0</v>
      </c>
      <c r="C567" s="38">
        <f t="shared" ref="C567:D567" si="553">RAND()</f>
        <v>0.7453482589</v>
      </c>
      <c r="D567" s="38">
        <f t="shared" si="553"/>
        <v>0.5623876311</v>
      </c>
      <c r="E567" s="38">
        <f t="shared" si="3"/>
        <v>2</v>
      </c>
      <c r="F567" s="39">
        <f t="shared" si="4"/>
        <v>9.064465534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37">
        <v>552.0</v>
      </c>
      <c r="C568" s="38">
        <f t="shared" ref="C568:D568" si="554">RAND()</f>
        <v>0.6198303291</v>
      </c>
      <c r="D568" s="38">
        <f t="shared" si="554"/>
        <v>0.6689304811</v>
      </c>
      <c r="E568" s="38">
        <f t="shared" si="3"/>
        <v>2</v>
      </c>
      <c r="F568" s="39">
        <f t="shared" si="4"/>
        <v>9.186280738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37">
        <v>553.0</v>
      </c>
      <c r="C569" s="38">
        <f t="shared" ref="C569:D569" si="555">RAND()</f>
        <v>0.8222662885</v>
      </c>
      <c r="D569" s="38">
        <f t="shared" si="555"/>
        <v>0.1890608698</v>
      </c>
      <c r="E569" s="38">
        <f t="shared" si="3"/>
        <v>2</v>
      </c>
      <c r="F569" s="39">
        <f t="shared" si="4"/>
        <v>8.726470157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37">
        <v>554.0</v>
      </c>
      <c r="C570" s="38">
        <f t="shared" ref="C570:D570" si="556">RAND()</f>
        <v>0.9371167573</v>
      </c>
      <c r="D570" s="38">
        <f t="shared" si="556"/>
        <v>0.956808712</v>
      </c>
      <c r="E570" s="38">
        <f t="shared" si="3"/>
        <v>2</v>
      </c>
      <c r="F570" s="39">
        <f t="shared" si="4"/>
        <v>9.706090871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37">
        <v>555.0</v>
      </c>
      <c r="C571" s="38">
        <f t="shared" ref="C571:D571" si="557">RAND()</f>
        <v>0.3690219673</v>
      </c>
      <c r="D571" s="38">
        <f t="shared" si="557"/>
        <v>0.8651265183</v>
      </c>
      <c r="E571" s="38">
        <f t="shared" si="3"/>
        <v>1</v>
      </c>
      <c r="F571" s="39">
        <f t="shared" si="4"/>
        <v>9.31539083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37">
        <v>556.0</v>
      </c>
      <c r="C572" s="38">
        <f t="shared" ref="C572:D572" si="558">RAND()</f>
        <v>0.5867871113</v>
      </c>
      <c r="D572" s="38">
        <f t="shared" si="558"/>
        <v>0.5274377104</v>
      </c>
      <c r="E572" s="38">
        <f t="shared" si="3"/>
        <v>2</v>
      </c>
      <c r="F572" s="39">
        <f t="shared" si="4"/>
        <v>9.027824821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37">
        <v>557.0</v>
      </c>
      <c r="C573" s="38">
        <f t="shared" ref="C573:D573" si="559">RAND()</f>
        <v>0.6879432795</v>
      </c>
      <c r="D573" s="38">
        <f t="shared" si="559"/>
        <v>0.5959990444</v>
      </c>
      <c r="E573" s="38">
        <f t="shared" si="3"/>
        <v>2</v>
      </c>
      <c r="F573" s="39">
        <f t="shared" si="4"/>
        <v>9.101110735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37">
        <v>558.0</v>
      </c>
      <c r="C574" s="38">
        <f t="shared" ref="C574:D574" si="560">RAND()</f>
        <v>0.5834487931</v>
      </c>
      <c r="D574" s="38">
        <f t="shared" si="560"/>
        <v>0.4955989329</v>
      </c>
      <c r="E574" s="38">
        <f t="shared" si="3"/>
        <v>2</v>
      </c>
      <c r="F574" s="39">
        <f t="shared" si="4"/>
        <v>8.995608575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37">
        <v>559.0</v>
      </c>
      <c r="C575" s="38">
        <f t="shared" ref="C575:D575" si="561">RAND()</f>
        <v>0.7016025783</v>
      </c>
      <c r="D575" s="38">
        <f t="shared" si="561"/>
        <v>0.3416361867</v>
      </c>
      <c r="E575" s="38">
        <f t="shared" si="3"/>
        <v>2</v>
      </c>
      <c r="F575" s="39">
        <f t="shared" si="4"/>
        <v>8.852512472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37">
        <v>560.0</v>
      </c>
      <c r="C576" s="38">
        <f t="shared" ref="C576:D576" si="562">RAND()</f>
        <v>0.8897997241</v>
      </c>
      <c r="D576" s="38">
        <f t="shared" si="562"/>
        <v>0.9475165671</v>
      </c>
      <c r="E576" s="38">
        <f t="shared" si="3"/>
        <v>2</v>
      </c>
      <c r="F576" s="39">
        <f t="shared" si="4"/>
        <v>9.676014096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37">
        <v>561.0</v>
      </c>
      <c r="C577" s="38">
        <f t="shared" ref="C577:D577" si="563">RAND()</f>
        <v>0.5594211373</v>
      </c>
      <c r="D577" s="38">
        <f t="shared" si="563"/>
        <v>0.8274482188</v>
      </c>
      <c r="E577" s="38">
        <f t="shared" si="3"/>
        <v>2</v>
      </c>
      <c r="F577" s="39">
        <f t="shared" si="4"/>
        <v>9.412544842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37">
        <v>562.0</v>
      </c>
      <c r="C578" s="38">
        <f t="shared" ref="C578:D578" si="564">RAND()</f>
        <v>0.8666015059</v>
      </c>
      <c r="D578" s="38">
        <f t="shared" si="564"/>
        <v>0.7386375402</v>
      </c>
      <c r="E578" s="38">
        <f t="shared" si="3"/>
        <v>2</v>
      </c>
      <c r="F578" s="39">
        <f t="shared" si="4"/>
        <v>9.277002822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37">
        <v>563.0</v>
      </c>
      <c r="C579" s="38">
        <f t="shared" ref="C579:D579" si="565">RAND()</f>
        <v>0.02536159667</v>
      </c>
      <c r="D579" s="38">
        <f t="shared" si="565"/>
        <v>0.7119839009</v>
      </c>
      <c r="E579" s="38">
        <f t="shared" si="3"/>
        <v>1</v>
      </c>
      <c r="F579" s="39">
        <f t="shared" si="4"/>
        <v>9.19330122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37">
        <v>564.0</v>
      </c>
      <c r="C580" s="38">
        <f t="shared" ref="C580:D580" si="566">RAND()</f>
        <v>0.4169009824</v>
      </c>
      <c r="D580" s="38">
        <f t="shared" si="566"/>
        <v>0.1951449712</v>
      </c>
      <c r="E580" s="38">
        <f t="shared" si="3"/>
        <v>1</v>
      </c>
      <c r="F580" s="39">
        <f t="shared" si="4"/>
        <v>8.624731896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37">
        <v>565.0</v>
      </c>
      <c r="C581" s="38">
        <f t="shared" ref="C581:D581" si="567">RAND()</f>
        <v>0.8811795314</v>
      </c>
      <c r="D581" s="38">
        <f t="shared" si="567"/>
        <v>0.04784440619</v>
      </c>
      <c r="E581" s="38">
        <f t="shared" si="3"/>
        <v>2</v>
      </c>
      <c r="F581" s="39">
        <f t="shared" si="4"/>
        <v>8.620032179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37">
        <v>566.0</v>
      </c>
      <c r="C582" s="38">
        <f t="shared" ref="C582:D582" si="568">RAND()</f>
        <v>0.1886648539</v>
      </c>
      <c r="D582" s="38">
        <f t="shared" si="568"/>
        <v>0.8616440346</v>
      </c>
      <c r="E582" s="38">
        <f t="shared" si="3"/>
        <v>1</v>
      </c>
      <c r="F582" s="39">
        <f t="shared" si="4"/>
        <v>9.312740671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37">
        <v>567.0</v>
      </c>
      <c r="C583" s="38">
        <f t="shared" ref="C583:D583" si="569">RAND()</f>
        <v>0.3438687828</v>
      </c>
      <c r="D583" s="38">
        <f t="shared" si="569"/>
        <v>0.1360985584</v>
      </c>
      <c r="E583" s="38">
        <f t="shared" si="3"/>
        <v>1</v>
      </c>
      <c r="F583" s="39">
        <f t="shared" si="4"/>
        <v>8.521725135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37">
        <v>568.0</v>
      </c>
      <c r="C584" s="38">
        <f t="shared" ref="C584:D584" si="570">RAND()</f>
        <v>0.6969741843</v>
      </c>
      <c r="D584" s="38">
        <f t="shared" si="570"/>
        <v>0.02355339603</v>
      </c>
      <c r="E584" s="38">
        <f t="shared" si="3"/>
        <v>2</v>
      </c>
      <c r="F584" s="39">
        <f t="shared" si="4"/>
        <v>8.602540445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37">
        <v>569.0</v>
      </c>
      <c r="C585" s="38">
        <f t="shared" ref="C585:D585" si="571">RAND()</f>
        <v>0.954495568</v>
      </c>
      <c r="D585" s="38">
        <f t="shared" si="571"/>
        <v>0.814723061</v>
      </c>
      <c r="E585" s="38">
        <f t="shared" si="3"/>
        <v>2</v>
      </c>
      <c r="F585" s="39">
        <f t="shared" si="4"/>
        <v>9.391268632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37">
        <v>570.0</v>
      </c>
      <c r="C586" s="38">
        <f t="shared" ref="C586:D586" si="572">RAND()</f>
        <v>0.2918409199</v>
      </c>
      <c r="D586" s="38">
        <f t="shared" si="572"/>
        <v>0.5000425047</v>
      </c>
      <c r="E586" s="38">
        <f t="shared" si="3"/>
        <v>1</v>
      </c>
      <c r="F586" s="39">
        <f t="shared" si="4"/>
        <v>9.000042504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37">
        <v>571.0</v>
      </c>
      <c r="C587" s="38">
        <f t="shared" ref="C587:D587" si="573">RAND()</f>
        <v>0.3933017488</v>
      </c>
      <c r="D587" s="38">
        <f t="shared" si="573"/>
        <v>0.09549684463</v>
      </c>
      <c r="E587" s="38">
        <f t="shared" si="3"/>
        <v>1</v>
      </c>
      <c r="F587" s="39">
        <f t="shared" si="4"/>
        <v>8.437028248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37">
        <v>572.0</v>
      </c>
      <c r="C588" s="38">
        <f t="shared" ref="C588:D588" si="574">RAND()</f>
        <v>0.7268443247</v>
      </c>
      <c r="D588" s="38">
        <f t="shared" si="574"/>
        <v>0.1606648664</v>
      </c>
      <c r="E588" s="38">
        <f t="shared" si="3"/>
        <v>2</v>
      </c>
      <c r="F588" s="39">
        <f t="shared" si="4"/>
        <v>8.704364917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37">
        <v>573.0</v>
      </c>
      <c r="C589" s="38">
        <f t="shared" ref="C589:D589" si="575">RAND()</f>
        <v>0.3231168342</v>
      </c>
      <c r="D589" s="38">
        <f t="shared" si="575"/>
        <v>0.2941897249</v>
      </c>
      <c r="E589" s="38">
        <f t="shared" si="3"/>
        <v>1</v>
      </c>
      <c r="F589" s="39">
        <f t="shared" si="4"/>
        <v>8.767058961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37">
        <v>574.0</v>
      </c>
      <c r="C590" s="38">
        <f t="shared" ref="C590:D590" si="576">RAND()</f>
        <v>0.764055694</v>
      </c>
      <c r="D590" s="38">
        <f t="shared" si="576"/>
        <v>0.6655632666</v>
      </c>
      <c r="E590" s="38">
        <f t="shared" si="3"/>
        <v>2</v>
      </c>
      <c r="F590" s="39">
        <f t="shared" si="4"/>
        <v>9.182153152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37">
        <v>575.0</v>
      </c>
      <c r="C591" s="38">
        <f t="shared" ref="C591:D591" si="577">RAND()</f>
        <v>0.2857293469</v>
      </c>
      <c r="D591" s="38">
        <f t="shared" si="577"/>
        <v>0.3242807821</v>
      </c>
      <c r="E591" s="38">
        <f t="shared" si="3"/>
        <v>1</v>
      </c>
      <c r="F591" s="39">
        <f t="shared" si="4"/>
        <v>8.805333201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37">
        <v>576.0</v>
      </c>
      <c r="C592" s="38">
        <f t="shared" ref="C592:D592" si="578">RAND()</f>
        <v>0.009666432056</v>
      </c>
      <c r="D592" s="38">
        <f t="shared" si="578"/>
        <v>0.1053053872</v>
      </c>
      <c r="E592" s="38">
        <f t="shared" si="3"/>
        <v>1</v>
      </c>
      <c r="F592" s="39">
        <f t="shared" si="4"/>
        <v>8.458923495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37">
        <v>577.0</v>
      </c>
      <c r="C593" s="38">
        <f t="shared" ref="C593:D593" si="579">RAND()</f>
        <v>0.2655329667</v>
      </c>
      <c r="D593" s="38">
        <f t="shared" si="579"/>
        <v>0.3489195746</v>
      </c>
      <c r="E593" s="38">
        <f t="shared" si="3"/>
        <v>1</v>
      </c>
      <c r="F593" s="39">
        <f t="shared" si="4"/>
        <v>8.835367673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37">
        <v>578.0</v>
      </c>
      <c r="C594" s="38">
        <f t="shared" ref="C594:D594" si="580">RAND()</f>
        <v>0.6305171429</v>
      </c>
      <c r="D594" s="38">
        <f t="shared" si="580"/>
        <v>0.9527090369</v>
      </c>
      <c r="E594" s="38">
        <f t="shared" si="3"/>
        <v>2</v>
      </c>
      <c r="F594" s="39">
        <f t="shared" si="4"/>
        <v>9.692458253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37">
        <v>579.0</v>
      </c>
      <c r="C595" s="38">
        <f t="shared" ref="C595:D595" si="581">RAND()</f>
        <v>0.1987068777</v>
      </c>
      <c r="D595" s="38">
        <f t="shared" si="581"/>
        <v>0.2291347999</v>
      </c>
      <c r="E595" s="38">
        <f t="shared" si="3"/>
        <v>1</v>
      </c>
      <c r="F595" s="39">
        <f t="shared" si="4"/>
        <v>8.676956128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37">
        <v>580.0</v>
      </c>
      <c r="C596" s="38">
        <f t="shared" ref="C596:D596" si="582">RAND()</f>
        <v>0.01313754839</v>
      </c>
      <c r="D596" s="38">
        <f t="shared" si="582"/>
        <v>0.1067266417</v>
      </c>
      <c r="E596" s="38">
        <f t="shared" si="3"/>
        <v>1</v>
      </c>
      <c r="F596" s="39">
        <f t="shared" si="4"/>
        <v>8.462010047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37">
        <v>581.0</v>
      </c>
      <c r="C597" s="38">
        <f t="shared" ref="C597:D597" si="583">RAND()</f>
        <v>0.117265453</v>
      </c>
      <c r="D597" s="38">
        <f t="shared" si="583"/>
        <v>0.1537459276</v>
      </c>
      <c r="E597" s="38">
        <f t="shared" si="3"/>
        <v>1</v>
      </c>
      <c r="F597" s="39">
        <f t="shared" si="4"/>
        <v>8.554519481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37">
        <v>582.0</v>
      </c>
      <c r="C598" s="38">
        <f t="shared" ref="C598:D598" si="584">RAND()</f>
        <v>0.9433593114</v>
      </c>
      <c r="D598" s="38">
        <f t="shared" si="584"/>
        <v>0.7694913778</v>
      </c>
      <c r="E598" s="38">
        <f t="shared" si="3"/>
        <v>2</v>
      </c>
      <c r="F598" s="39">
        <f t="shared" si="4"/>
        <v>9.321017493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37">
        <v>583.0</v>
      </c>
      <c r="C599" s="38">
        <f t="shared" ref="C599:D599" si="585">RAND()</f>
        <v>0.9639960587</v>
      </c>
      <c r="D599" s="38">
        <f t="shared" si="585"/>
        <v>0.9890264682</v>
      </c>
      <c r="E599" s="38">
        <f t="shared" si="3"/>
        <v>2</v>
      </c>
      <c r="F599" s="39">
        <f t="shared" si="4"/>
        <v>9.851854587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37">
        <v>584.0</v>
      </c>
      <c r="C600" s="38">
        <f t="shared" ref="C600:D600" si="586">RAND()</f>
        <v>0.7960978036</v>
      </c>
      <c r="D600" s="38">
        <f t="shared" si="586"/>
        <v>0.5545223961</v>
      </c>
      <c r="E600" s="38">
        <f t="shared" si="3"/>
        <v>2</v>
      </c>
      <c r="F600" s="39">
        <f t="shared" si="4"/>
        <v>9.056095763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37">
        <v>585.0</v>
      </c>
      <c r="C601" s="38">
        <f t="shared" ref="C601:D601" si="587">RAND()</f>
        <v>0.3506961572</v>
      </c>
      <c r="D601" s="38">
        <f t="shared" si="587"/>
        <v>0.510498893</v>
      </c>
      <c r="E601" s="38">
        <f t="shared" si="3"/>
        <v>1</v>
      </c>
      <c r="F601" s="39">
        <f t="shared" si="4"/>
        <v>9.010444351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37">
        <v>586.0</v>
      </c>
      <c r="C602" s="38">
        <f t="shared" ref="C602:D602" si="588">RAND()</f>
        <v>0.2121759982</v>
      </c>
      <c r="D602" s="38">
        <f t="shared" si="588"/>
        <v>0.07000641951</v>
      </c>
      <c r="E602" s="38">
        <f t="shared" si="3"/>
        <v>1</v>
      </c>
      <c r="F602" s="39">
        <f t="shared" si="4"/>
        <v>8.374182895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37">
        <v>587.0</v>
      </c>
      <c r="C603" s="38">
        <f t="shared" ref="C603:D603" si="589">RAND()</f>
        <v>0.6279506773</v>
      </c>
      <c r="D603" s="38">
        <f t="shared" si="589"/>
        <v>0.05754173048</v>
      </c>
      <c r="E603" s="38">
        <f t="shared" si="3"/>
        <v>2</v>
      </c>
      <c r="F603" s="39">
        <f t="shared" si="4"/>
        <v>8.627077373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37">
        <v>588.0</v>
      </c>
      <c r="C604" s="38">
        <f t="shared" ref="C604:D604" si="590">RAND()</f>
        <v>0.1233759606</v>
      </c>
      <c r="D604" s="38">
        <f t="shared" si="590"/>
        <v>0.3898091614</v>
      </c>
      <c r="E604" s="38">
        <f t="shared" si="3"/>
        <v>1</v>
      </c>
      <c r="F604" s="39">
        <f t="shared" si="4"/>
        <v>8.882959978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37">
        <v>589.0</v>
      </c>
      <c r="C605" s="38">
        <f t="shared" ref="C605:D605" si="591">RAND()</f>
        <v>0.8253068524</v>
      </c>
      <c r="D605" s="38">
        <f t="shared" si="591"/>
        <v>0.8316072184</v>
      </c>
      <c r="E605" s="38">
        <f t="shared" si="3"/>
        <v>2</v>
      </c>
      <c r="F605" s="39">
        <f t="shared" si="4"/>
        <v>9.419667713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37">
        <v>590.0</v>
      </c>
      <c r="C606" s="38">
        <f t="shared" ref="C606:D606" si="592">RAND()</f>
        <v>0.9801628706</v>
      </c>
      <c r="D606" s="38">
        <f t="shared" si="592"/>
        <v>0.3408342284</v>
      </c>
      <c r="E606" s="38">
        <f t="shared" si="3"/>
        <v>2</v>
      </c>
      <c r="F606" s="39">
        <f t="shared" si="4"/>
        <v>8.851813803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37">
        <v>591.0</v>
      </c>
      <c r="C607" s="38">
        <f t="shared" ref="C607:D607" si="593">RAND()</f>
        <v>0.05708414494</v>
      </c>
      <c r="D607" s="38">
        <f t="shared" si="593"/>
        <v>0.1042624861</v>
      </c>
      <c r="E607" s="38">
        <f t="shared" si="3"/>
        <v>1</v>
      </c>
      <c r="F607" s="39">
        <f t="shared" si="4"/>
        <v>8.456645346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37">
        <v>592.0</v>
      </c>
      <c r="C608" s="38">
        <f t="shared" ref="C608:D608" si="594">RAND()</f>
        <v>0.9912723372</v>
      </c>
      <c r="D608" s="38">
        <f t="shared" si="594"/>
        <v>0.563579989</v>
      </c>
      <c r="E608" s="38">
        <f t="shared" si="3"/>
        <v>2</v>
      </c>
      <c r="F608" s="39">
        <f t="shared" si="4"/>
        <v>9.065740924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37">
        <v>593.0</v>
      </c>
      <c r="C609" s="38">
        <f t="shared" ref="C609:D609" si="595">RAND()</f>
        <v>0.3878040558</v>
      </c>
      <c r="D609" s="38">
        <f t="shared" si="595"/>
        <v>0.8410778163</v>
      </c>
      <c r="E609" s="38">
        <f t="shared" si="3"/>
        <v>1</v>
      </c>
      <c r="F609" s="39">
        <f t="shared" si="4"/>
        <v>9.296979426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37">
        <v>594.0</v>
      </c>
      <c r="C610" s="38">
        <f t="shared" ref="C610:D610" si="596">RAND()</f>
        <v>0.8437491734</v>
      </c>
      <c r="D610" s="38">
        <f t="shared" si="596"/>
        <v>0.3989088713</v>
      </c>
      <c r="E610" s="38">
        <f t="shared" si="3"/>
        <v>2</v>
      </c>
      <c r="F610" s="39">
        <f t="shared" si="4"/>
        <v>8.903559278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37">
        <v>595.0</v>
      </c>
      <c r="C611" s="38">
        <f t="shared" ref="C611:D611" si="597">RAND()</f>
        <v>0.4445629769</v>
      </c>
      <c r="D611" s="38">
        <f t="shared" si="597"/>
        <v>0.5263200283</v>
      </c>
      <c r="E611" s="38">
        <f t="shared" si="3"/>
        <v>1</v>
      </c>
      <c r="F611" s="39">
        <f t="shared" si="4"/>
        <v>9.025982484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37">
        <v>596.0</v>
      </c>
      <c r="C612" s="38">
        <f t="shared" ref="C612:D612" si="598">RAND()</f>
        <v>0.1198628554</v>
      </c>
      <c r="D612" s="38">
        <f t="shared" si="598"/>
        <v>0.01443071497</v>
      </c>
      <c r="E612" s="38">
        <f t="shared" si="3"/>
        <v>1</v>
      </c>
      <c r="F612" s="39">
        <f t="shared" si="4"/>
        <v>8.169886521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37">
        <v>597.0</v>
      </c>
      <c r="C613" s="38">
        <f t="shared" ref="C613:D613" si="599">RAND()</f>
        <v>0.04945388392</v>
      </c>
      <c r="D613" s="38">
        <f t="shared" si="599"/>
        <v>0.401818924</v>
      </c>
      <c r="E613" s="38">
        <f t="shared" si="3"/>
        <v>1</v>
      </c>
      <c r="F613" s="39">
        <f t="shared" si="4"/>
        <v>8.896458503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37">
        <v>598.0</v>
      </c>
      <c r="C614" s="38">
        <f t="shared" ref="C614:D614" si="600">RAND()</f>
        <v>0.7380158944</v>
      </c>
      <c r="D614" s="38">
        <f t="shared" si="600"/>
        <v>0.8954214851</v>
      </c>
      <c r="E614" s="38">
        <f t="shared" si="3"/>
        <v>2</v>
      </c>
      <c r="F614" s="39">
        <f t="shared" si="4"/>
        <v>9.542663111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37">
        <v>599.0</v>
      </c>
      <c r="C615" s="38">
        <f t="shared" ref="C615:D615" si="601">RAND()</f>
        <v>0.1368457123</v>
      </c>
      <c r="D615" s="38">
        <f t="shared" si="601"/>
        <v>0.5372353548</v>
      </c>
      <c r="E615" s="38">
        <f t="shared" si="3"/>
        <v>1</v>
      </c>
      <c r="F615" s="39">
        <f t="shared" si="4"/>
        <v>9.03656679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37">
        <v>600.0</v>
      </c>
      <c r="C616" s="38">
        <f t="shared" ref="C616:D616" si="602">RAND()</f>
        <v>0.6333454951</v>
      </c>
      <c r="D616" s="38">
        <f t="shared" si="602"/>
        <v>0.1153953973</v>
      </c>
      <c r="E616" s="38">
        <f t="shared" si="3"/>
        <v>2</v>
      </c>
      <c r="F616" s="39">
        <f t="shared" si="4"/>
        <v>8.669883762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37">
        <v>601.0</v>
      </c>
      <c r="C617" s="38">
        <f t="shared" ref="C617:D617" si="603">RAND()</f>
        <v>0.2970546183</v>
      </c>
      <c r="D617" s="38">
        <f t="shared" si="603"/>
        <v>0.5198747587</v>
      </c>
      <c r="E617" s="38">
        <f t="shared" si="3"/>
        <v>1</v>
      </c>
      <c r="F617" s="39">
        <f t="shared" si="4"/>
        <v>9.019681086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37">
        <v>602.0</v>
      </c>
      <c r="C618" s="38">
        <f t="shared" ref="C618:D618" si="604">RAND()</f>
        <v>0.365860175</v>
      </c>
      <c r="D618" s="38">
        <f t="shared" si="604"/>
        <v>0.2884816517</v>
      </c>
      <c r="E618" s="38">
        <f t="shared" si="3"/>
        <v>1</v>
      </c>
      <c r="F618" s="39">
        <f t="shared" si="4"/>
        <v>8.759581005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37">
        <v>603.0</v>
      </c>
      <c r="C619" s="38">
        <f t="shared" ref="C619:D619" si="605">RAND()</f>
        <v>0.5444140238</v>
      </c>
      <c r="D619" s="38">
        <f t="shared" si="605"/>
        <v>0.4973833569</v>
      </c>
      <c r="E619" s="38">
        <f t="shared" si="3"/>
        <v>2</v>
      </c>
      <c r="F619" s="39">
        <f t="shared" si="4"/>
        <v>8.997386771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37">
        <v>604.0</v>
      </c>
      <c r="C620" s="38">
        <f t="shared" ref="C620:D620" si="606">RAND()</f>
        <v>0.8459404246</v>
      </c>
      <c r="D620" s="38">
        <f t="shared" si="606"/>
        <v>0.04841803493</v>
      </c>
      <c r="E620" s="38">
        <f t="shared" si="3"/>
        <v>2</v>
      </c>
      <c r="F620" s="39">
        <f t="shared" si="4"/>
        <v>8.620447924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37">
        <v>605.0</v>
      </c>
      <c r="C621" s="38">
        <f t="shared" ref="C621:D621" si="607">RAND()</f>
        <v>0.704325189</v>
      </c>
      <c r="D621" s="38">
        <f t="shared" si="607"/>
        <v>0.4989906368</v>
      </c>
      <c r="E621" s="38">
        <f t="shared" si="3"/>
        <v>2</v>
      </c>
      <c r="F621" s="39">
        <f t="shared" si="4"/>
        <v>8.998991146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37">
        <v>606.0</v>
      </c>
      <c r="C622" s="38">
        <f t="shared" ref="C622:D622" si="608">RAND()</f>
        <v>0.23578033</v>
      </c>
      <c r="D622" s="38">
        <f t="shared" si="608"/>
        <v>0.4466775434</v>
      </c>
      <c r="E622" s="38">
        <f t="shared" si="3"/>
        <v>1</v>
      </c>
      <c r="F622" s="39">
        <f t="shared" si="4"/>
        <v>8.945174633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37">
        <v>607.0</v>
      </c>
      <c r="C623" s="38">
        <f t="shared" ref="C623:D623" si="609">RAND()</f>
        <v>0.02651906087</v>
      </c>
      <c r="D623" s="38">
        <f t="shared" si="609"/>
        <v>0.5888945435</v>
      </c>
      <c r="E623" s="38">
        <f t="shared" si="3"/>
        <v>1</v>
      </c>
      <c r="F623" s="39">
        <f t="shared" si="4"/>
        <v>9.085259917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37">
        <v>608.0</v>
      </c>
      <c r="C624" s="38">
        <f t="shared" ref="C624:D624" si="610">RAND()</f>
        <v>0.7983938516</v>
      </c>
      <c r="D624" s="38">
        <f t="shared" si="610"/>
        <v>0.1050260251</v>
      </c>
      <c r="E624" s="38">
        <f t="shared" si="3"/>
        <v>2</v>
      </c>
      <c r="F624" s="39">
        <f t="shared" si="4"/>
        <v>8.662110636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37">
        <v>609.0</v>
      </c>
      <c r="C625" s="38">
        <f t="shared" ref="C625:D625" si="611">RAND()</f>
        <v>0.9020897895</v>
      </c>
      <c r="D625" s="38">
        <f t="shared" si="611"/>
        <v>0.4230293039</v>
      </c>
      <c r="E625" s="38">
        <f t="shared" si="3"/>
        <v>2</v>
      </c>
      <c r="F625" s="39">
        <f t="shared" si="4"/>
        <v>8.925783359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37">
        <v>610.0</v>
      </c>
      <c r="C626" s="38">
        <f t="shared" ref="C626:D626" si="612">RAND()</f>
        <v>0.891320057</v>
      </c>
      <c r="D626" s="38">
        <f t="shared" si="612"/>
        <v>0.976338265</v>
      </c>
      <c r="E626" s="38">
        <f t="shared" si="3"/>
        <v>2</v>
      </c>
      <c r="F626" s="39">
        <f t="shared" si="4"/>
        <v>9.782460417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37">
        <v>611.0</v>
      </c>
      <c r="C627" s="38">
        <f t="shared" ref="C627:D627" si="613">RAND()</f>
        <v>0.5470927333</v>
      </c>
      <c r="D627" s="38">
        <f t="shared" si="613"/>
        <v>0.1575346205</v>
      </c>
      <c r="E627" s="38">
        <f t="shared" si="3"/>
        <v>2</v>
      </c>
      <c r="F627" s="39">
        <f t="shared" si="4"/>
        <v>8.701951172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37">
        <v>612.0</v>
      </c>
      <c r="C628" s="38">
        <f t="shared" ref="C628:D628" si="614">RAND()</f>
        <v>0.9489246211</v>
      </c>
      <c r="D628" s="38">
        <f t="shared" si="614"/>
        <v>0.4830603353</v>
      </c>
      <c r="E628" s="38">
        <f t="shared" si="3"/>
        <v>2</v>
      </c>
      <c r="F628" s="39">
        <f t="shared" si="4"/>
        <v>8.983201431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37">
        <v>613.0</v>
      </c>
      <c r="C629" s="38">
        <f t="shared" ref="C629:D629" si="615">RAND()</f>
        <v>0.1384901796</v>
      </c>
      <c r="D629" s="38">
        <f t="shared" si="615"/>
        <v>0.6291111373</v>
      </c>
      <c r="E629" s="38">
        <f t="shared" si="3"/>
        <v>1</v>
      </c>
      <c r="F629" s="39">
        <f t="shared" si="4"/>
        <v>9.121705075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37">
        <v>614.0</v>
      </c>
      <c r="C630" s="38">
        <f t="shared" ref="C630:D630" si="616">RAND()</f>
        <v>0.564623709</v>
      </c>
      <c r="D630" s="38">
        <f t="shared" si="616"/>
        <v>0.8272167546</v>
      </c>
      <c r="E630" s="38">
        <f t="shared" si="3"/>
        <v>2</v>
      </c>
      <c r="F630" s="39">
        <f t="shared" si="4"/>
        <v>9.412150963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37">
        <v>615.0</v>
      </c>
      <c r="C631" s="38">
        <f t="shared" ref="C631:D631" si="617">RAND()</f>
        <v>0.5874499235</v>
      </c>
      <c r="D631" s="38">
        <f t="shared" si="617"/>
        <v>0.04507900666</v>
      </c>
      <c r="E631" s="38">
        <f t="shared" si="3"/>
        <v>2</v>
      </c>
      <c r="F631" s="39">
        <f t="shared" si="4"/>
        <v>8.618029672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37">
        <v>616.0</v>
      </c>
      <c r="C632" s="38">
        <f t="shared" ref="C632:D632" si="618">RAND()</f>
        <v>0.2124918156</v>
      </c>
      <c r="D632" s="38">
        <f t="shared" si="618"/>
        <v>0.7518558369</v>
      </c>
      <c r="E632" s="38">
        <f t="shared" si="3"/>
        <v>1</v>
      </c>
      <c r="F632" s="39">
        <f t="shared" si="4"/>
        <v>9.22625922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37">
        <v>617.0</v>
      </c>
      <c r="C633" s="38">
        <f t="shared" ref="C633:D633" si="619">RAND()</f>
        <v>0.1145592741</v>
      </c>
      <c r="D633" s="38">
        <f t="shared" si="619"/>
        <v>0.6009514432</v>
      </c>
      <c r="E633" s="38">
        <f t="shared" si="3"/>
        <v>1</v>
      </c>
      <c r="F633" s="39">
        <f t="shared" si="4"/>
        <v>9.096313316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37">
        <v>618.0</v>
      </c>
      <c r="C634" s="38">
        <f t="shared" ref="C634:D634" si="620">RAND()</f>
        <v>0.6672195827</v>
      </c>
      <c r="D634" s="38">
        <f t="shared" si="620"/>
        <v>0.7244751919</v>
      </c>
      <c r="E634" s="38">
        <f t="shared" si="3"/>
        <v>2</v>
      </c>
      <c r="F634" s="39">
        <f t="shared" si="4"/>
        <v>9.257672837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37">
        <v>619.0</v>
      </c>
      <c r="C635" s="38">
        <f t="shared" ref="C635:D635" si="621">RAND()</f>
        <v>0.2711349538</v>
      </c>
      <c r="D635" s="38">
        <f t="shared" si="621"/>
        <v>0.01792513942</v>
      </c>
      <c r="E635" s="38">
        <f t="shared" si="3"/>
        <v>1</v>
      </c>
      <c r="F635" s="39">
        <f t="shared" si="4"/>
        <v>8.189341699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37">
        <v>620.0</v>
      </c>
      <c r="C636" s="38">
        <f t="shared" ref="C636:D636" si="622">RAND()</f>
        <v>0.3635504418</v>
      </c>
      <c r="D636" s="38">
        <f t="shared" si="622"/>
        <v>0.792055018</v>
      </c>
      <c r="E636" s="38">
        <f t="shared" si="3"/>
        <v>1</v>
      </c>
      <c r="F636" s="39">
        <f t="shared" si="4"/>
        <v>9.258614332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37">
        <v>621.0</v>
      </c>
      <c r="C637" s="38">
        <f t="shared" ref="C637:D637" si="623">RAND()</f>
        <v>0.5158403794</v>
      </c>
      <c r="D637" s="38">
        <f t="shared" si="623"/>
        <v>0.7597211096</v>
      </c>
      <c r="E637" s="38">
        <f t="shared" si="3"/>
        <v>2</v>
      </c>
      <c r="F637" s="39">
        <f t="shared" si="4"/>
        <v>9.30677725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37">
        <v>622.0</v>
      </c>
      <c r="C638" s="38">
        <f t="shared" ref="C638:D638" si="624">RAND()</f>
        <v>0.2430615652</v>
      </c>
      <c r="D638" s="38">
        <f t="shared" si="624"/>
        <v>0.4992691089</v>
      </c>
      <c r="E638" s="38">
        <f t="shared" si="3"/>
        <v>1</v>
      </c>
      <c r="F638" s="39">
        <f t="shared" si="4"/>
        <v>8.999268842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37">
        <v>623.0</v>
      </c>
      <c r="C639" s="38">
        <f t="shared" ref="C639:D639" si="625">RAND()</f>
        <v>0.9072408808</v>
      </c>
      <c r="D639" s="38">
        <f t="shared" si="625"/>
        <v>0.9611632809</v>
      </c>
      <c r="E639" s="38">
        <f t="shared" si="3"/>
        <v>2</v>
      </c>
      <c r="F639" s="39">
        <f t="shared" si="4"/>
        <v>9.721300452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37">
        <v>624.0</v>
      </c>
      <c r="C640" s="38">
        <f t="shared" ref="C640:D640" si="626">RAND()</f>
        <v>0.670001803</v>
      </c>
      <c r="D640" s="38">
        <f t="shared" si="626"/>
        <v>0.6812767141</v>
      </c>
      <c r="E640" s="38">
        <f t="shared" si="3"/>
        <v>2</v>
      </c>
      <c r="F640" s="39">
        <f t="shared" si="4"/>
        <v>9.201597488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37">
        <v>625.0</v>
      </c>
      <c r="C641" s="38">
        <f t="shared" ref="C641:D641" si="627">RAND()</f>
        <v>0.6773388609</v>
      </c>
      <c r="D641" s="38">
        <f t="shared" si="627"/>
        <v>0.9588568299</v>
      </c>
      <c r="E641" s="38">
        <f t="shared" si="3"/>
        <v>2</v>
      </c>
      <c r="F641" s="39">
        <f t="shared" si="4"/>
        <v>9.713144043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37">
        <v>626.0</v>
      </c>
      <c r="C642" s="38">
        <f t="shared" ref="C642:D642" si="628">RAND()</f>
        <v>0.7520235195</v>
      </c>
      <c r="D642" s="38">
        <f t="shared" si="628"/>
        <v>0.4458902649</v>
      </c>
      <c r="E642" s="38">
        <f t="shared" si="3"/>
        <v>2</v>
      </c>
      <c r="F642" s="39">
        <f t="shared" si="4"/>
        <v>8.947279966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37">
        <v>627.0</v>
      </c>
      <c r="C643" s="38">
        <f t="shared" ref="C643:D643" si="629">RAND()</f>
        <v>0.190758214</v>
      </c>
      <c r="D643" s="38">
        <f t="shared" si="629"/>
        <v>0.8520515918</v>
      </c>
      <c r="E643" s="38">
        <f t="shared" si="3"/>
        <v>1</v>
      </c>
      <c r="F643" s="39">
        <f t="shared" si="4"/>
        <v>9.305413032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37">
        <v>628.0</v>
      </c>
      <c r="C644" s="38">
        <f t="shared" ref="C644:D644" si="630">RAND()</f>
        <v>0.5098334851</v>
      </c>
      <c r="D644" s="38">
        <f t="shared" si="630"/>
        <v>0.6931510577</v>
      </c>
      <c r="E644" s="38">
        <f t="shared" si="3"/>
        <v>2</v>
      </c>
      <c r="F644" s="39">
        <f t="shared" si="4"/>
        <v>9.216611281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37">
        <v>629.0</v>
      </c>
      <c r="C645" s="38">
        <f t="shared" ref="C645:D645" si="631">RAND()</f>
        <v>0.1169438965</v>
      </c>
      <c r="D645" s="38">
        <f t="shared" si="631"/>
        <v>0.09960006411</v>
      </c>
      <c r="E645" s="38">
        <f t="shared" si="3"/>
        <v>1</v>
      </c>
      <c r="F645" s="39">
        <f t="shared" si="4"/>
        <v>8.446318416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37">
        <v>630.0</v>
      </c>
      <c r="C646" s="38">
        <f t="shared" ref="C646:D646" si="632">RAND()</f>
        <v>0.3264555172</v>
      </c>
      <c r="D646" s="38">
        <f t="shared" si="632"/>
        <v>0.4203428747</v>
      </c>
      <c r="E646" s="38">
        <f t="shared" si="3"/>
        <v>1</v>
      </c>
      <c r="F646" s="39">
        <f t="shared" si="4"/>
        <v>8.91688917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37">
        <v>631.0</v>
      </c>
      <c r="C647" s="38">
        <f t="shared" ref="C647:D647" si="633">RAND()</f>
        <v>0.1119852653</v>
      </c>
      <c r="D647" s="38">
        <f t="shared" si="633"/>
        <v>0.6528192391</v>
      </c>
      <c r="E647" s="38">
        <f t="shared" si="3"/>
        <v>1</v>
      </c>
      <c r="F647" s="39">
        <f t="shared" si="4"/>
        <v>9.142645386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37">
        <v>632.0</v>
      </c>
      <c r="C648" s="38">
        <f t="shared" ref="C648:D648" si="634">RAND()</f>
        <v>0.6369839187</v>
      </c>
      <c r="D648" s="38">
        <f t="shared" si="634"/>
        <v>0.3047705765</v>
      </c>
      <c r="E648" s="38">
        <f t="shared" si="3"/>
        <v>2</v>
      </c>
      <c r="F648" s="39">
        <f t="shared" si="4"/>
        <v>8.820822809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37">
        <v>633.0</v>
      </c>
      <c r="C649" s="38">
        <f t="shared" ref="C649:D649" si="635">RAND()</f>
        <v>0.2515599627</v>
      </c>
      <c r="D649" s="38">
        <f t="shared" si="635"/>
        <v>0.1756444769</v>
      </c>
      <c r="E649" s="38">
        <f t="shared" si="3"/>
        <v>1</v>
      </c>
      <c r="F649" s="39">
        <f t="shared" si="4"/>
        <v>8.592696342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37">
        <v>634.0</v>
      </c>
      <c r="C650" s="38">
        <f t="shared" ref="C650:D650" si="636">RAND()</f>
        <v>0.9490739404</v>
      </c>
      <c r="D650" s="38">
        <f t="shared" si="636"/>
        <v>0.5133910328</v>
      </c>
      <c r="E650" s="38">
        <f t="shared" si="3"/>
        <v>2</v>
      </c>
      <c r="F650" s="39">
        <f t="shared" si="4"/>
        <v>9.013481914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37">
        <v>635.0</v>
      </c>
      <c r="C651" s="38">
        <f t="shared" ref="C651:D651" si="637">RAND()</f>
        <v>0.2217588898</v>
      </c>
      <c r="D651" s="38">
        <f t="shared" si="637"/>
        <v>0.1699466933</v>
      </c>
      <c r="E651" s="38">
        <f t="shared" si="3"/>
        <v>1</v>
      </c>
      <c r="F651" s="39">
        <f t="shared" si="4"/>
        <v>8.583003762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37">
        <v>636.0</v>
      </c>
      <c r="C652" s="38">
        <f t="shared" ref="C652:D652" si="638">RAND()</f>
        <v>0.7092544225</v>
      </c>
      <c r="D652" s="38">
        <f t="shared" si="638"/>
        <v>0.866396482</v>
      </c>
      <c r="E652" s="38">
        <f t="shared" si="3"/>
        <v>2</v>
      </c>
      <c r="F652" s="39">
        <f t="shared" si="4"/>
        <v>9.483079275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37">
        <v>637.0</v>
      </c>
      <c r="C653" s="38">
        <f t="shared" ref="C653:D653" si="639">RAND()</f>
        <v>0.4705390583</v>
      </c>
      <c r="D653" s="38">
        <f t="shared" si="639"/>
        <v>0.2281237417</v>
      </c>
      <c r="E653" s="38">
        <f t="shared" si="3"/>
        <v>1</v>
      </c>
      <c r="F653" s="39">
        <f t="shared" si="4"/>
        <v>8.675460941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37">
        <v>638.0</v>
      </c>
      <c r="C654" s="38">
        <f t="shared" ref="C654:D654" si="640">RAND()</f>
        <v>0.8373730532</v>
      </c>
      <c r="D654" s="38">
        <f t="shared" si="640"/>
        <v>0.7805302199</v>
      </c>
      <c r="E654" s="38">
        <f t="shared" si="3"/>
        <v>2</v>
      </c>
      <c r="F654" s="39">
        <f t="shared" si="4"/>
        <v>9.337474861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37">
        <v>639.0</v>
      </c>
      <c r="C655" s="38">
        <f t="shared" ref="C655:D655" si="641">RAND()</f>
        <v>0.2752418873</v>
      </c>
      <c r="D655" s="38">
        <f t="shared" si="641"/>
        <v>0.6155497621</v>
      </c>
      <c r="E655" s="38">
        <f t="shared" si="3"/>
        <v>1</v>
      </c>
      <c r="F655" s="39">
        <f t="shared" si="4"/>
        <v>9.109549244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37">
        <v>640.0</v>
      </c>
      <c r="C656" s="38">
        <f t="shared" ref="C656:D656" si="642">RAND()</f>
        <v>0.6686317493</v>
      </c>
      <c r="D656" s="38">
        <f t="shared" si="642"/>
        <v>0.3772986207</v>
      </c>
      <c r="E656" s="38">
        <f t="shared" si="3"/>
        <v>2</v>
      </c>
      <c r="F656" s="39">
        <f t="shared" si="4"/>
        <v>8.884023854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37">
        <v>641.0</v>
      </c>
      <c r="C657" s="38">
        <f t="shared" ref="C657:D657" si="643">RAND()</f>
        <v>0.8826063048</v>
      </c>
      <c r="D657" s="38">
        <f t="shared" si="643"/>
        <v>0.1462728943</v>
      </c>
      <c r="E657" s="38">
        <f t="shared" si="3"/>
        <v>2</v>
      </c>
      <c r="F657" s="39">
        <f t="shared" si="4"/>
        <v>8.693304086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37">
        <v>642.0</v>
      </c>
      <c r="C658" s="38">
        <f t="shared" ref="C658:D658" si="644">RAND()</f>
        <v>0.6879081504</v>
      </c>
      <c r="D658" s="38">
        <f t="shared" si="644"/>
        <v>0.6919991205</v>
      </c>
      <c r="E658" s="38">
        <f t="shared" si="3"/>
        <v>2</v>
      </c>
      <c r="F658" s="39">
        <f t="shared" si="4"/>
        <v>9.215142205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37">
        <v>643.0</v>
      </c>
      <c r="C659" s="38">
        <f t="shared" ref="C659:D659" si="645">RAND()</f>
        <v>0.4342283684</v>
      </c>
      <c r="D659" s="38">
        <f t="shared" si="645"/>
        <v>0.07622000218</v>
      </c>
      <c r="E659" s="38">
        <f t="shared" si="3"/>
        <v>1</v>
      </c>
      <c r="F659" s="39">
        <f t="shared" si="4"/>
        <v>8.39043566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37">
        <v>644.0</v>
      </c>
      <c r="C660" s="38">
        <f t="shared" ref="C660:D660" si="646">RAND()</f>
        <v>0.5731724554</v>
      </c>
      <c r="D660" s="38">
        <f t="shared" si="646"/>
        <v>0.632895934</v>
      </c>
      <c r="E660" s="38">
        <f t="shared" si="3"/>
        <v>2</v>
      </c>
      <c r="F660" s="39">
        <f t="shared" si="4"/>
        <v>9.143140541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37">
        <v>645.0</v>
      </c>
      <c r="C661" s="38">
        <f t="shared" ref="C661:D661" si="647">RAND()</f>
        <v>0.4753232251</v>
      </c>
      <c r="D661" s="38">
        <f t="shared" si="647"/>
        <v>0.9844480345</v>
      </c>
      <c r="E661" s="38">
        <f t="shared" si="3"/>
        <v>1</v>
      </c>
      <c r="F661" s="39">
        <f t="shared" si="4"/>
        <v>9.403173571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37">
        <v>646.0</v>
      </c>
      <c r="C662" s="38">
        <f t="shared" ref="C662:D662" si="648">RAND()</f>
        <v>0.333215505</v>
      </c>
      <c r="D662" s="38">
        <f t="shared" si="648"/>
        <v>0.6778621284</v>
      </c>
      <c r="E662" s="38">
        <f t="shared" si="3"/>
        <v>1</v>
      </c>
      <c r="F662" s="39">
        <f t="shared" si="4"/>
        <v>9.164355726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37">
        <v>647.0</v>
      </c>
      <c r="C663" s="38">
        <f t="shared" ref="C663:D663" si="649">RAND()</f>
        <v>0.1464066204</v>
      </c>
      <c r="D663" s="38">
        <f t="shared" si="649"/>
        <v>0.3456507725</v>
      </c>
      <c r="E663" s="38">
        <f t="shared" si="3"/>
        <v>1</v>
      </c>
      <c r="F663" s="39">
        <f t="shared" si="4"/>
        <v>8.831445455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37">
        <v>648.0</v>
      </c>
      <c r="C664" s="38">
        <f t="shared" ref="C664:D664" si="650">RAND()</f>
        <v>0.5196399928</v>
      </c>
      <c r="D664" s="38">
        <f t="shared" si="650"/>
        <v>0.8609040005</v>
      </c>
      <c r="E664" s="38">
        <f t="shared" si="3"/>
        <v>2</v>
      </c>
      <c r="F664" s="39">
        <f t="shared" si="4"/>
        <v>9.472560905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37">
        <v>649.0</v>
      </c>
      <c r="C665" s="38">
        <f t="shared" ref="C665:D665" si="651">RAND()</f>
        <v>0.1302341794</v>
      </c>
      <c r="D665" s="38">
        <f t="shared" si="651"/>
        <v>0.4827908935</v>
      </c>
      <c r="E665" s="38">
        <f t="shared" si="3"/>
        <v>1</v>
      </c>
      <c r="F665" s="39">
        <f t="shared" si="4"/>
        <v>8.982640212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37">
        <v>650.0</v>
      </c>
      <c r="C666" s="38">
        <f t="shared" ref="C666:D666" si="652">RAND()</f>
        <v>0.794798165</v>
      </c>
      <c r="D666" s="38">
        <f t="shared" si="652"/>
        <v>0.3863574275</v>
      </c>
      <c r="E666" s="38">
        <f t="shared" si="3"/>
        <v>2</v>
      </c>
      <c r="F666" s="39">
        <f t="shared" si="4"/>
        <v>8.892170977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37">
        <v>651.0</v>
      </c>
      <c r="C667" s="38">
        <f t="shared" ref="C667:D667" si="653">RAND()</f>
        <v>0.5397441392</v>
      </c>
      <c r="D667" s="38">
        <f t="shared" si="653"/>
        <v>0.6096050812</v>
      </c>
      <c r="E667" s="38">
        <f t="shared" si="3"/>
        <v>2</v>
      </c>
      <c r="F667" s="39">
        <f t="shared" si="4"/>
        <v>9.116376869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37">
        <v>652.0</v>
      </c>
      <c r="C668" s="38">
        <f t="shared" ref="C668:D668" si="654">RAND()</f>
        <v>0.3673739552</v>
      </c>
      <c r="D668" s="38">
        <f t="shared" si="654"/>
        <v>0.8479849364</v>
      </c>
      <c r="E668" s="38">
        <f t="shared" si="3"/>
        <v>1</v>
      </c>
      <c r="F668" s="39">
        <f t="shared" si="4"/>
        <v>9.302294081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37">
        <v>653.0</v>
      </c>
      <c r="C669" s="38">
        <f t="shared" ref="C669:D669" si="655">RAND()</f>
        <v>0.9221935811</v>
      </c>
      <c r="D669" s="38">
        <f t="shared" si="655"/>
        <v>0.7766759268</v>
      </c>
      <c r="E669" s="38">
        <f t="shared" si="3"/>
        <v>2</v>
      </c>
      <c r="F669" s="39">
        <f t="shared" si="4"/>
        <v>9.3316826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37">
        <v>654.0</v>
      </c>
      <c r="C670" s="38">
        <f t="shared" ref="C670:D670" si="656">RAND()</f>
        <v>0.6775202287</v>
      </c>
      <c r="D670" s="38">
        <f t="shared" si="656"/>
        <v>0.048119034</v>
      </c>
      <c r="E670" s="38">
        <f t="shared" si="3"/>
        <v>2</v>
      </c>
      <c r="F670" s="39">
        <f t="shared" si="4"/>
        <v>8.620231203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37">
        <v>655.0</v>
      </c>
      <c r="C671" s="38">
        <f t="shared" ref="C671:D671" si="657">RAND()</f>
        <v>0.6711371709</v>
      </c>
      <c r="D671" s="38">
        <f t="shared" si="657"/>
        <v>0.285257527</v>
      </c>
      <c r="E671" s="38">
        <f t="shared" si="3"/>
        <v>2</v>
      </c>
      <c r="F671" s="39">
        <f t="shared" si="4"/>
        <v>8.8043893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37">
        <v>656.0</v>
      </c>
      <c r="C672" s="38">
        <f t="shared" ref="C672:D672" si="658">RAND()</f>
        <v>0.07641068178</v>
      </c>
      <c r="D672" s="38">
        <f t="shared" si="658"/>
        <v>0.4734340385</v>
      </c>
      <c r="E672" s="38">
        <f t="shared" si="3"/>
        <v>1</v>
      </c>
      <c r="F672" s="39">
        <f t="shared" si="4"/>
        <v>8.973071465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37">
        <v>657.0</v>
      </c>
      <c r="C673" s="38">
        <f t="shared" ref="C673:D673" si="659">RAND()</f>
        <v>0.3979725782</v>
      </c>
      <c r="D673" s="38">
        <f t="shared" si="659"/>
        <v>0.8591797319</v>
      </c>
      <c r="E673" s="38">
        <f t="shared" si="3"/>
        <v>1</v>
      </c>
      <c r="F673" s="39">
        <f t="shared" si="4"/>
        <v>9.310862107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37">
        <v>658.0</v>
      </c>
      <c r="C674" s="38">
        <f t="shared" ref="C674:D674" si="660">RAND()</f>
        <v>0.3439172452</v>
      </c>
      <c r="D674" s="38">
        <f t="shared" si="660"/>
        <v>0.644545627</v>
      </c>
      <c r="E674" s="38">
        <f t="shared" si="3"/>
        <v>1</v>
      </c>
      <c r="F674" s="39">
        <f t="shared" si="4"/>
        <v>9.135381546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37">
        <v>659.0</v>
      </c>
      <c r="C675" s="38">
        <f t="shared" ref="C675:D675" si="661">RAND()</f>
        <v>0.2506925484</v>
      </c>
      <c r="D675" s="38">
        <f t="shared" si="661"/>
        <v>0.9116692787</v>
      </c>
      <c r="E675" s="38">
        <f t="shared" si="3"/>
        <v>1</v>
      </c>
      <c r="F675" s="39">
        <f t="shared" si="4"/>
        <v>9.350310541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37">
        <v>660.0</v>
      </c>
      <c r="C676" s="38">
        <f t="shared" ref="C676:D676" si="662">RAND()</f>
        <v>0.6066626659</v>
      </c>
      <c r="D676" s="38">
        <f t="shared" si="662"/>
        <v>0.5127267624</v>
      </c>
      <c r="E676" s="38">
        <f t="shared" si="3"/>
        <v>2</v>
      </c>
      <c r="F676" s="39">
        <f t="shared" si="4"/>
        <v>9.012808795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37">
        <v>661.0</v>
      </c>
      <c r="C677" s="38">
        <f t="shared" ref="C677:D677" si="663">RAND()</f>
        <v>0.07709562988</v>
      </c>
      <c r="D677" s="38">
        <f t="shared" si="663"/>
        <v>0.22116359</v>
      </c>
      <c r="E677" s="38">
        <f t="shared" si="3"/>
        <v>1</v>
      </c>
      <c r="F677" s="39">
        <f t="shared" si="4"/>
        <v>8.665076823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37">
        <v>662.0</v>
      </c>
      <c r="C678" s="38">
        <f t="shared" ref="C678:D678" si="664">RAND()</f>
        <v>0.331343336</v>
      </c>
      <c r="D678" s="38">
        <f t="shared" si="664"/>
        <v>0.4155029842</v>
      </c>
      <c r="E678" s="38">
        <f t="shared" si="3"/>
        <v>1</v>
      </c>
      <c r="F678" s="39">
        <f t="shared" si="4"/>
        <v>8.911595288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37">
        <v>663.0</v>
      </c>
      <c r="C679" s="38">
        <f t="shared" ref="C679:D679" si="665">RAND()</f>
        <v>0.5264875542</v>
      </c>
      <c r="D679" s="38">
        <f t="shared" si="665"/>
        <v>0.3641319458</v>
      </c>
      <c r="E679" s="38">
        <f t="shared" si="3"/>
        <v>2</v>
      </c>
      <c r="F679" s="39">
        <f t="shared" si="4"/>
        <v>8.872287223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37">
        <v>664.0</v>
      </c>
      <c r="C680" s="38">
        <f t="shared" ref="C680:D680" si="666">RAND()</f>
        <v>0.490003987</v>
      </c>
      <c r="D680" s="38">
        <f t="shared" si="666"/>
        <v>0.5512884088</v>
      </c>
      <c r="E680" s="38">
        <f t="shared" si="3"/>
        <v>1</v>
      </c>
      <c r="F680" s="39">
        <f t="shared" si="4"/>
        <v>9.050036579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37">
        <v>665.0</v>
      </c>
      <c r="C681" s="38">
        <f t="shared" ref="C681:D681" si="667">RAND()</f>
        <v>0.2469592401</v>
      </c>
      <c r="D681" s="38">
        <f t="shared" si="667"/>
        <v>0.2351621328</v>
      </c>
      <c r="E681" s="38">
        <f t="shared" si="3"/>
        <v>1</v>
      </c>
      <c r="F681" s="39">
        <f t="shared" si="4"/>
        <v>8.685801914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37">
        <v>666.0</v>
      </c>
      <c r="C682" s="38">
        <f t="shared" ref="C682:D682" si="668">RAND()</f>
        <v>0.03054048492</v>
      </c>
      <c r="D682" s="38">
        <f t="shared" si="668"/>
        <v>0.6097107287</v>
      </c>
      <c r="E682" s="38">
        <f t="shared" si="3"/>
        <v>1</v>
      </c>
      <c r="F682" s="39">
        <f t="shared" si="4"/>
        <v>9.104274177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37">
        <v>667.0</v>
      </c>
      <c r="C683" s="38">
        <f t="shared" ref="C683:D683" si="669">RAND()</f>
        <v>0.8593787187</v>
      </c>
      <c r="D683" s="38">
        <f t="shared" si="669"/>
        <v>0.8223422776</v>
      </c>
      <c r="E683" s="38">
        <f t="shared" si="3"/>
        <v>2</v>
      </c>
      <c r="F683" s="39">
        <f t="shared" si="4"/>
        <v>9.403916579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37">
        <v>668.0</v>
      </c>
      <c r="C684" s="38">
        <f t="shared" ref="C684:D684" si="670">RAND()</f>
        <v>0.3833976281</v>
      </c>
      <c r="D684" s="38">
        <f t="shared" si="670"/>
        <v>0.8576383748</v>
      </c>
      <c r="E684" s="38">
        <f t="shared" si="3"/>
        <v>1</v>
      </c>
      <c r="F684" s="39">
        <f t="shared" si="4"/>
        <v>9.309685745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37">
        <v>669.0</v>
      </c>
      <c r="C685" s="38">
        <f t="shared" ref="C685:D685" si="671">RAND()</f>
        <v>0.2346359149</v>
      </c>
      <c r="D685" s="38">
        <f t="shared" si="671"/>
        <v>0.2721217991</v>
      </c>
      <c r="E685" s="38">
        <f t="shared" si="3"/>
        <v>1</v>
      </c>
      <c r="F685" s="39">
        <f t="shared" si="4"/>
        <v>8.737728675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37">
        <v>670.0</v>
      </c>
      <c r="C686" s="38">
        <f t="shared" ref="C686:D686" si="672">RAND()</f>
        <v>0.7311294333</v>
      </c>
      <c r="D686" s="38">
        <f t="shared" si="672"/>
        <v>0.2805782698</v>
      </c>
      <c r="E686" s="38">
        <f t="shared" si="3"/>
        <v>2</v>
      </c>
      <c r="F686" s="39">
        <f t="shared" si="4"/>
        <v>8.800481988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37">
        <v>671.0</v>
      </c>
      <c r="C687" s="38">
        <f t="shared" ref="C687:D687" si="673">RAND()</f>
        <v>0.1434079691</v>
      </c>
      <c r="D687" s="38">
        <f t="shared" si="673"/>
        <v>0.8608465714</v>
      </c>
      <c r="E687" s="38">
        <f t="shared" si="3"/>
        <v>1</v>
      </c>
      <c r="F687" s="39">
        <f t="shared" si="4"/>
        <v>9.312133051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37">
        <v>672.0</v>
      </c>
      <c r="C688" s="38">
        <f t="shared" ref="C688:D688" si="674">RAND()</f>
        <v>0.1387397993</v>
      </c>
      <c r="D688" s="38">
        <f t="shared" si="674"/>
        <v>0.1050994005</v>
      </c>
      <c r="E688" s="38">
        <f t="shared" si="3"/>
        <v>1</v>
      </c>
      <c r="F688" s="39">
        <f t="shared" si="4"/>
        <v>8.458474428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37">
        <v>673.0</v>
      </c>
      <c r="C689" s="38">
        <f t="shared" ref="C689:D689" si="675">RAND()</f>
        <v>0.7293690691</v>
      </c>
      <c r="D689" s="38">
        <f t="shared" si="675"/>
        <v>0.2441352638</v>
      </c>
      <c r="E689" s="38">
        <f t="shared" si="3"/>
        <v>2</v>
      </c>
      <c r="F689" s="39">
        <f t="shared" si="4"/>
        <v>8.770475916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37">
        <v>674.0</v>
      </c>
      <c r="C690" s="38">
        <f t="shared" ref="C690:D690" si="676">RAND()</f>
        <v>0.7576850507</v>
      </c>
      <c r="D690" s="38">
        <f t="shared" si="676"/>
        <v>0.3609190077</v>
      </c>
      <c r="E690" s="38">
        <f t="shared" si="3"/>
        <v>2</v>
      </c>
      <c r="F690" s="39">
        <f t="shared" si="4"/>
        <v>8.869441738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37">
        <v>675.0</v>
      </c>
      <c r="C691" s="38">
        <f t="shared" ref="C691:D691" si="677">RAND()</f>
        <v>0.6345806631</v>
      </c>
      <c r="D691" s="38">
        <f t="shared" si="677"/>
        <v>0.7499198613</v>
      </c>
      <c r="E691" s="38">
        <f t="shared" si="3"/>
        <v>2</v>
      </c>
      <c r="F691" s="39">
        <f t="shared" si="4"/>
        <v>9.292779895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37">
        <v>676.0</v>
      </c>
      <c r="C692" s="38">
        <f t="shared" ref="C692:D692" si="678">RAND()</f>
        <v>0.183885197</v>
      </c>
      <c r="D692" s="38">
        <f t="shared" si="678"/>
        <v>0.9025516744</v>
      </c>
      <c r="E692" s="38">
        <f t="shared" si="3"/>
        <v>1</v>
      </c>
      <c r="F692" s="39">
        <f t="shared" si="4"/>
        <v>9.343541346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37">
        <v>677.0</v>
      </c>
      <c r="C693" s="38">
        <f t="shared" ref="C693:D693" si="679">RAND()</f>
        <v>0.4026150749</v>
      </c>
      <c r="D693" s="38">
        <f t="shared" si="679"/>
        <v>0.2516691088</v>
      </c>
      <c r="E693" s="38">
        <f t="shared" si="3"/>
        <v>1</v>
      </c>
      <c r="F693" s="39">
        <f t="shared" si="4"/>
        <v>8.709463331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37">
        <v>678.0</v>
      </c>
      <c r="C694" s="38">
        <f t="shared" ref="C694:D694" si="680">RAND()</f>
        <v>0.5694741693</v>
      </c>
      <c r="D694" s="38">
        <f t="shared" si="680"/>
        <v>0.2118859103</v>
      </c>
      <c r="E694" s="38">
        <f t="shared" si="3"/>
        <v>2</v>
      </c>
      <c r="F694" s="39">
        <f t="shared" si="4"/>
        <v>8.744520737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37">
        <v>679.0</v>
      </c>
      <c r="C695" s="38">
        <f t="shared" ref="C695:D695" si="681">RAND()</f>
        <v>0.9392668682</v>
      </c>
      <c r="D695" s="38">
        <f t="shared" si="681"/>
        <v>0.5560220163</v>
      </c>
      <c r="E695" s="38">
        <f t="shared" si="3"/>
        <v>2</v>
      </c>
      <c r="F695" s="39">
        <f t="shared" si="4"/>
        <v>9.057685845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37">
        <v>680.0</v>
      </c>
      <c r="C696" s="38">
        <f t="shared" ref="C696:D696" si="682">RAND()</f>
        <v>0.2993566353</v>
      </c>
      <c r="D696" s="38">
        <f t="shared" si="682"/>
        <v>0.19725059</v>
      </c>
      <c r="E696" s="38">
        <f t="shared" si="3"/>
        <v>1</v>
      </c>
      <c r="F696" s="39">
        <f t="shared" si="4"/>
        <v>8.628093289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37">
        <v>681.0</v>
      </c>
      <c r="C697" s="38">
        <f t="shared" ref="C697:D697" si="683">RAND()</f>
        <v>0.02659101008</v>
      </c>
      <c r="D697" s="38">
        <f t="shared" si="683"/>
        <v>0.2803832001</v>
      </c>
      <c r="E697" s="38">
        <f t="shared" si="3"/>
        <v>1</v>
      </c>
      <c r="F697" s="39">
        <f t="shared" si="4"/>
        <v>8.748843375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37">
        <v>682.0</v>
      </c>
      <c r="C698" s="38">
        <f t="shared" ref="C698:D698" si="684">RAND()</f>
        <v>0.3775967657</v>
      </c>
      <c r="D698" s="38">
        <f t="shared" si="684"/>
        <v>0.3346350863</v>
      </c>
      <c r="E698" s="38">
        <f t="shared" si="3"/>
        <v>1</v>
      </c>
      <c r="F698" s="39">
        <f t="shared" si="4"/>
        <v>8.818089343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37">
        <v>683.0</v>
      </c>
      <c r="C699" s="38">
        <f t="shared" ref="C699:D699" si="685">RAND()</f>
        <v>0.8832034004</v>
      </c>
      <c r="D699" s="38">
        <f t="shared" si="685"/>
        <v>0.9131989023</v>
      </c>
      <c r="E699" s="38">
        <f t="shared" si="3"/>
        <v>2</v>
      </c>
      <c r="F699" s="39">
        <f t="shared" si="4"/>
        <v>9.583344032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37">
        <v>684.0</v>
      </c>
      <c r="C700" s="38">
        <f t="shared" ref="C700:D700" si="686">RAND()</f>
        <v>0.1965311121</v>
      </c>
      <c r="D700" s="38">
        <f t="shared" si="686"/>
        <v>0.7465160508</v>
      </c>
      <c r="E700" s="38">
        <f t="shared" si="3"/>
        <v>1</v>
      </c>
      <c r="F700" s="39">
        <f t="shared" si="4"/>
        <v>9.221896928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37">
        <v>685.0</v>
      </c>
      <c r="C701" s="38">
        <f t="shared" ref="C701:D701" si="687">RAND()</f>
        <v>0.5276377308</v>
      </c>
      <c r="D701" s="38">
        <f t="shared" si="687"/>
        <v>0.4404929219</v>
      </c>
      <c r="E701" s="38">
        <f t="shared" si="3"/>
        <v>2</v>
      </c>
      <c r="F701" s="39">
        <f t="shared" si="4"/>
        <v>8.942165346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37">
        <v>686.0</v>
      </c>
      <c r="C702" s="38">
        <f t="shared" ref="C702:D702" si="688">RAND()</f>
        <v>0.04518633874</v>
      </c>
      <c r="D702" s="38">
        <f t="shared" si="688"/>
        <v>0.9576391297</v>
      </c>
      <c r="E702" s="38">
        <f t="shared" si="3"/>
        <v>1</v>
      </c>
      <c r="F702" s="39">
        <f t="shared" si="4"/>
        <v>9.383935786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37">
        <v>687.0</v>
      </c>
      <c r="C703" s="38">
        <f t="shared" ref="C703:D703" si="689">RAND()</f>
        <v>0.7330512654</v>
      </c>
      <c r="D703" s="38">
        <f t="shared" si="689"/>
        <v>0.4002737084</v>
      </c>
      <c r="E703" s="38">
        <f t="shared" si="3"/>
        <v>2</v>
      </c>
      <c r="F703" s="39">
        <f t="shared" si="4"/>
        <v>8.904804774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37">
        <v>688.0</v>
      </c>
      <c r="C704" s="38">
        <f t="shared" ref="C704:D704" si="690">RAND()</f>
        <v>0.6556336713</v>
      </c>
      <c r="D704" s="38">
        <f t="shared" si="690"/>
        <v>0.02014008475</v>
      </c>
      <c r="E704" s="38">
        <f t="shared" si="3"/>
        <v>2</v>
      </c>
      <c r="F704" s="39">
        <f t="shared" si="4"/>
        <v>8.600100064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37">
        <v>689.0</v>
      </c>
      <c r="C705" s="38">
        <f t="shared" ref="C705:D705" si="691">RAND()</f>
        <v>0.9273098016</v>
      </c>
      <c r="D705" s="38">
        <f t="shared" si="691"/>
        <v>0.070725518</v>
      </c>
      <c r="E705" s="38">
        <f t="shared" si="3"/>
        <v>2</v>
      </c>
      <c r="F705" s="39">
        <f t="shared" si="4"/>
        <v>8.63671391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37">
        <v>690.0</v>
      </c>
      <c r="C706" s="38">
        <f t="shared" ref="C706:D706" si="692">RAND()</f>
        <v>0.7794890762</v>
      </c>
      <c r="D706" s="38">
        <f t="shared" si="692"/>
        <v>0.7682349275</v>
      </c>
      <c r="E706" s="38">
        <f t="shared" si="3"/>
        <v>2</v>
      </c>
      <c r="F706" s="39">
        <f t="shared" si="4"/>
        <v>9.319169518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37">
        <v>691.0</v>
      </c>
      <c r="C707" s="38">
        <f t="shared" ref="C707:D707" si="693">RAND()</f>
        <v>0.774689273</v>
      </c>
      <c r="D707" s="38">
        <f t="shared" si="693"/>
        <v>0.3034000022</v>
      </c>
      <c r="E707" s="38">
        <f t="shared" si="3"/>
        <v>2</v>
      </c>
      <c r="F707" s="39">
        <f t="shared" si="4"/>
        <v>8.819661067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37">
        <v>692.0</v>
      </c>
      <c r="C708" s="38">
        <f t="shared" ref="C708:D708" si="694">RAND()</f>
        <v>0.365659326</v>
      </c>
      <c r="D708" s="38">
        <f t="shared" si="694"/>
        <v>0.09164897442</v>
      </c>
      <c r="E708" s="38">
        <f t="shared" si="3"/>
        <v>1</v>
      </c>
      <c r="F708" s="39">
        <f t="shared" si="4"/>
        <v>8.428133097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37">
        <v>693.0</v>
      </c>
      <c r="C709" s="38">
        <f t="shared" ref="C709:D709" si="695">RAND()</f>
        <v>0.9219550827</v>
      </c>
      <c r="D709" s="38">
        <f t="shared" si="695"/>
        <v>0.1392746851</v>
      </c>
      <c r="E709" s="38">
        <f t="shared" si="3"/>
        <v>2</v>
      </c>
      <c r="F709" s="39">
        <f t="shared" si="4"/>
        <v>8.687959364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37">
        <v>694.0</v>
      </c>
      <c r="C710" s="38">
        <f t="shared" ref="C710:D710" si="696">RAND()</f>
        <v>0.3990552749</v>
      </c>
      <c r="D710" s="38">
        <f t="shared" si="696"/>
        <v>0.1439054308</v>
      </c>
      <c r="E710" s="38">
        <f t="shared" si="3"/>
        <v>1</v>
      </c>
      <c r="F710" s="39">
        <f t="shared" si="4"/>
        <v>8.536480066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37">
        <v>695.0</v>
      </c>
      <c r="C711" s="38">
        <f t="shared" ref="C711:D711" si="697">RAND()</f>
        <v>0.5659012827</v>
      </c>
      <c r="D711" s="38">
        <f t="shared" si="697"/>
        <v>0.1695244732</v>
      </c>
      <c r="E711" s="38">
        <f t="shared" si="3"/>
        <v>2</v>
      </c>
      <c r="F711" s="39">
        <f t="shared" si="4"/>
        <v>8.7112211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37">
        <v>696.0</v>
      </c>
      <c r="C712" s="38">
        <f t="shared" ref="C712:D712" si="698">RAND()</f>
        <v>0.02338264977</v>
      </c>
      <c r="D712" s="38">
        <f t="shared" si="698"/>
        <v>0.3040947181</v>
      </c>
      <c r="E712" s="38">
        <f t="shared" si="3"/>
        <v>1</v>
      </c>
      <c r="F712" s="39">
        <f t="shared" si="4"/>
        <v>8.779865012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37">
        <v>697.0</v>
      </c>
      <c r="C713" s="38">
        <f t="shared" ref="C713:D713" si="699">RAND()</f>
        <v>0.930648625</v>
      </c>
      <c r="D713" s="38">
        <f t="shared" si="699"/>
        <v>0.7657582075</v>
      </c>
      <c r="E713" s="38">
        <f t="shared" si="3"/>
        <v>2</v>
      </c>
      <c r="F713" s="39">
        <f t="shared" si="4"/>
        <v>9.315541393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37">
        <v>698.0</v>
      </c>
      <c r="C714" s="38">
        <f t="shared" ref="C714:D714" si="700">RAND()</f>
        <v>0.7649408171</v>
      </c>
      <c r="D714" s="38">
        <f t="shared" si="700"/>
        <v>0.8569586959</v>
      </c>
      <c r="E714" s="38">
        <f t="shared" si="3"/>
        <v>2</v>
      </c>
      <c r="F714" s="39">
        <f t="shared" si="4"/>
        <v>9.465133093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37">
        <v>699.0</v>
      </c>
      <c r="C715" s="38">
        <f t="shared" ref="C715:D715" si="701">RAND()</f>
        <v>0.2758411178</v>
      </c>
      <c r="D715" s="38">
        <f t="shared" si="701"/>
        <v>0.963534094</v>
      </c>
      <c r="E715" s="38">
        <f t="shared" si="3"/>
        <v>1</v>
      </c>
      <c r="F715" s="39">
        <f t="shared" si="4"/>
        <v>9.388188816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37">
        <v>700.0</v>
      </c>
      <c r="C716" s="38">
        <f t="shared" ref="C716:D716" si="702">RAND()</f>
        <v>0.694903379</v>
      </c>
      <c r="D716" s="38">
        <f t="shared" si="702"/>
        <v>0.7548402878</v>
      </c>
      <c r="E716" s="38">
        <f t="shared" si="3"/>
        <v>2</v>
      </c>
      <c r="F716" s="39">
        <f t="shared" si="4"/>
        <v>9.299771877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37">
        <v>701.0</v>
      </c>
      <c r="C717" s="38">
        <f t="shared" ref="C717:D717" si="703">RAND()</f>
        <v>0.8016968117</v>
      </c>
      <c r="D717" s="38">
        <f t="shared" si="703"/>
        <v>0.361035457</v>
      </c>
      <c r="E717" s="38">
        <f t="shared" si="3"/>
        <v>2</v>
      </c>
      <c r="F717" s="39">
        <f t="shared" si="4"/>
        <v>8.869544744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37">
        <v>702.0</v>
      </c>
      <c r="C718" s="38">
        <f t="shared" ref="C718:D718" si="704">RAND()</f>
        <v>0.3017304659</v>
      </c>
      <c r="D718" s="38">
        <f t="shared" si="704"/>
        <v>0.3756816341</v>
      </c>
      <c r="E718" s="38">
        <f t="shared" si="3"/>
        <v>1</v>
      </c>
      <c r="F718" s="39">
        <f t="shared" si="4"/>
        <v>8.86681213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37">
        <v>703.0</v>
      </c>
      <c r="C719" s="38">
        <f t="shared" ref="C719:D719" si="705">RAND()</f>
        <v>0.3996357882</v>
      </c>
      <c r="D719" s="38">
        <f t="shared" si="705"/>
        <v>0.8303390367</v>
      </c>
      <c r="E719" s="38">
        <f t="shared" si="3"/>
        <v>1</v>
      </c>
      <c r="F719" s="39">
        <f t="shared" si="4"/>
        <v>9.288672989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37">
        <v>704.0</v>
      </c>
      <c r="C720" s="38">
        <f t="shared" ref="C720:D720" si="706">RAND()</f>
        <v>0.9207155311</v>
      </c>
      <c r="D720" s="38">
        <f t="shared" si="706"/>
        <v>0.9338413217</v>
      </c>
      <c r="E720" s="38">
        <f t="shared" si="3"/>
        <v>2</v>
      </c>
      <c r="F720" s="39">
        <f t="shared" si="4"/>
        <v>9.636245472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37">
        <v>705.0</v>
      </c>
      <c r="C721" s="38">
        <f t="shared" ref="C721:D721" si="707">RAND()</f>
        <v>0.009529301035</v>
      </c>
      <c r="D721" s="38">
        <f t="shared" si="707"/>
        <v>0.8358430639</v>
      </c>
      <c r="E721" s="38">
        <f t="shared" si="3"/>
        <v>1</v>
      </c>
      <c r="F721" s="39">
        <f t="shared" si="4"/>
        <v>9.292937016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37">
        <v>706.0</v>
      </c>
      <c r="C722" s="38">
        <f t="shared" ref="C722:D722" si="708">RAND()</f>
        <v>0.402358778</v>
      </c>
      <c r="D722" s="38">
        <f t="shared" si="708"/>
        <v>0.5657097328</v>
      </c>
      <c r="E722" s="38">
        <f t="shared" si="3"/>
        <v>1</v>
      </c>
      <c r="F722" s="39">
        <f t="shared" si="4"/>
        <v>9.063682032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37">
        <v>707.0</v>
      </c>
      <c r="C723" s="38">
        <f t="shared" ref="C723:D723" si="709">RAND()</f>
        <v>0.7937140948</v>
      </c>
      <c r="D723" s="38">
        <f t="shared" si="709"/>
        <v>0.4328688891</v>
      </c>
      <c r="E723" s="38">
        <f t="shared" si="3"/>
        <v>2</v>
      </c>
      <c r="F723" s="39">
        <f t="shared" si="4"/>
        <v>8.934982525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37">
        <v>708.0</v>
      </c>
      <c r="C724" s="38">
        <f t="shared" ref="C724:D724" si="710">RAND()</f>
        <v>0.5540769006</v>
      </c>
      <c r="D724" s="38">
        <f t="shared" si="710"/>
        <v>0.1712170776</v>
      </c>
      <c r="E724" s="38">
        <f t="shared" si="3"/>
        <v>2</v>
      </c>
      <c r="F724" s="39">
        <f t="shared" si="4"/>
        <v>8.712535109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37">
        <v>709.0</v>
      </c>
      <c r="C725" s="38">
        <f t="shared" ref="C725:D725" si="711">RAND()</f>
        <v>0.09664832021</v>
      </c>
      <c r="D725" s="38">
        <f t="shared" si="711"/>
        <v>0.5645582854</v>
      </c>
      <c r="E725" s="38">
        <f t="shared" si="3"/>
        <v>1</v>
      </c>
      <c r="F725" s="39">
        <f t="shared" si="4"/>
        <v>9.06259897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37">
        <v>710.0</v>
      </c>
      <c r="C726" s="38">
        <f t="shared" ref="C726:D726" si="712">RAND()</f>
        <v>0.910118688</v>
      </c>
      <c r="D726" s="38">
        <f t="shared" si="712"/>
        <v>0.8072685391</v>
      </c>
      <c r="E726" s="38">
        <f t="shared" si="3"/>
        <v>2</v>
      </c>
      <c r="F726" s="39">
        <f t="shared" si="4"/>
        <v>9.379143397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37">
        <v>711.0</v>
      </c>
      <c r="C727" s="38">
        <f t="shared" ref="C727:D727" si="713">RAND()</f>
        <v>0.4159245686</v>
      </c>
      <c r="D727" s="38">
        <f t="shared" si="713"/>
        <v>0.5879367589</v>
      </c>
      <c r="E727" s="38">
        <f t="shared" si="3"/>
        <v>1</v>
      </c>
      <c r="F727" s="39">
        <f t="shared" si="4"/>
        <v>9.084377018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37">
        <v>712.0</v>
      </c>
      <c r="C728" s="38">
        <f t="shared" ref="C728:D728" si="714">RAND()</f>
        <v>0.8624942707</v>
      </c>
      <c r="D728" s="38">
        <f t="shared" si="714"/>
        <v>0.9024414153</v>
      </c>
      <c r="E728" s="38">
        <f t="shared" si="3"/>
        <v>2</v>
      </c>
      <c r="F728" s="39">
        <f t="shared" si="4"/>
        <v>9.558279308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37">
        <v>713.0</v>
      </c>
      <c r="C729" s="38">
        <f t="shared" ref="C729:D729" si="715">RAND()</f>
        <v>0.3194056132</v>
      </c>
      <c r="D729" s="38">
        <f t="shared" si="715"/>
        <v>0.3070019198</v>
      </c>
      <c r="E729" s="38">
        <f t="shared" si="3"/>
        <v>1</v>
      </c>
      <c r="F729" s="39">
        <f t="shared" si="4"/>
        <v>8.783583971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37">
        <v>714.0</v>
      </c>
      <c r="C730" s="38">
        <f t="shared" ref="C730:D730" si="716">RAND()</f>
        <v>0.8019114337</v>
      </c>
      <c r="D730" s="38">
        <f t="shared" si="716"/>
        <v>0.287106159</v>
      </c>
      <c r="E730" s="38">
        <f t="shared" si="3"/>
        <v>2</v>
      </c>
      <c r="F730" s="39">
        <f t="shared" si="4"/>
        <v>8.805936483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37">
        <v>715.0</v>
      </c>
      <c r="C731" s="38">
        <f t="shared" ref="C731:D731" si="717">RAND()</f>
        <v>0.3742326233</v>
      </c>
      <c r="D731" s="38">
        <f t="shared" si="717"/>
        <v>0.4541519076</v>
      </c>
      <c r="E731" s="38">
        <f t="shared" si="3"/>
        <v>1</v>
      </c>
      <c r="F731" s="39">
        <f t="shared" si="4"/>
        <v>8.953049744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37">
        <v>716.0</v>
      </c>
      <c r="C732" s="38">
        <f t="shared" ref="C732:D732" si="718">RAND()</f>
        <v>0.9934293442</v>
      </c>
      <c r="D732" s="38">
        <f t="shared" si="718"/>
        <v>0.1432747175</v>
      </c>
      <c r="E732" s="38">
        <f t="shared" si="3"/>
        <v>2</v>
      </c>
      <c r="F732" s="39">
        <f t="shared" si="4"/>
        <v>8.691011625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37">
        <v>717.0</v>
      </c>
      <c r="C733" s="38">
        <f t="shared" ref="C733:D733" si="719">RAND()</f>
        <v>0.9417296463</v>
      </c>
      <c r="D733" s="38">
        <f t="shared" si="719"/>
        <v>0.08904328716</v>
      </c>
      <c r="E733" s="38">
        <f t="shared" si="3"/>
        <v>2</v>
      </c>
      <c r="F733" s="39">
        <f t="shared" si="4"/>
        <v>8.650217267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37">
        <v>718.0</v>
      </c>
      <c r="C734" s="38">
        <f t="shared" ref="C734:D734" si="720">RAND()</f>
        <v>0.6587060437</v>
      </c>
      <c r="D734" s="38">
        <f t="shared" si="720"/>
        <v>0.4983508685</v>
      </c>
      <c r="E734" s="38">
        <f t="shared" si="3"/>
        <v>2</v>
      </c>
      <c r="F734" s="39">
        <f t="shared" si="4"/>
        <v>8.998352226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37">
        <v>719.0</v>
      </c>
      <c r="C735" s="38">
        <f t="shared" ref="C735:D735" si="721">RAND()</f>
        <v>0.8887641503</v>
      </c>
      <c r="D735" s="38">
        <f t="shared" si="721"/>
        <v>0.8395387909</v>
      </c>
      <c r="E735" s="38">
        <f t="shared" si="3"/>
        <v>2</v>
      </c>
      <c r="F735" s="39">
        <f t="shared" si="4"/>
        <v>9.433499851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37">
        <v>720.0</v>
      </c>
      <c r="C736" s="38">
        <f t="shared" ref="C736:D736" si="722">RAND()</f>
        <v>0.5078690175</v>
      </c>
      <c r="D736" s="38">
        <f t="shared" si="722"/>
        <v>0.9815954961</v>
      </c>
      <c r="E736" s="38">
        <f t="shared" si="3"/>
        <v>2</v>
      </c>
      <c r="F736" s="39">
        <f t="shared" si="4"/>
        <v>9.808143262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37">
        <v>721.0</v>
      </c>
      <c r="C737" s="38">
        <f t="shared" ref="C737:D737" si="723">RAND()</f>
        <v>0.3875268488</v>
      </c>
      <c r="D737" s="38">
        <f t="shared" si="723"/>
        <v>0.1218719006</v>
      </c>
      <c r="E737" s="38">
        <f t="shared" si="3"/>
        <v>1</v>
      </c>
      <c r="F737" s="39">
        <f t="shared" si="4"/>
        <v>8.493704164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37">
        <v>722.0</v>
      </c>
      <c r="C738" s="38">
        <f t="shared" ref="C738:D738" si="724">RAND()</f>
        <v>0.5023403993</v>
      </c>
      <c r="D738" s="38">
        <f t="shared" si="724"/>
        <v>0.7871909711</v>
      </c>
      <c r="E738" s="38">
        <f t="shared" si="3"/>
        <v>2</v>
      </c>
      <c r="F738" s="39">
        <f t="shared" si="4"/>
        <v>9.347605903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37">
        <v>723.0</v>
      </c>
      <c r="C739" s="38">
        <f t="shared" ref="C739:D739" si="725">RAND()</f>
        <v>0.5541887599</v>
      </c>
      <c r="D739" s="38">
        <f t="shared" si="725"/>
        <v>0.291245996</v>
      </c>
      <c r="E739" s="38">
        <f t="shared" si="3"/>
        <v>2</v>
      </c>
      <c r="F739" s="39">
        <f t="shared" si="4"/>
        <v>8.809408547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37">
        <v>724.0</v>
      </c>
      <c r="C740" s="38">
        <f t="shared" ref="C740:D740" si="726">RAND()</f>
        <v>0.319193082</v>
      </c>
      <c r="D740" s="38">
        <f t="shared" si="726"/>
        <v>0.3395809105</v>
      </c>
      <c r="E740" s="38">
        <f t="shared" si="3"/>
        <v>1</v>
      </c>
      <c r="F740" s="39">
        <f t="shared" si="4"/>
        <v>8.824112748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37">
        <v>725.0</v>
      </c>
      <c r="C741" s="38">
        <f t="shared" ref="C741:D741" si="727">RAND()</f>
        <v>0.5103323304</v>
      </c>
      <c r="D741" s="38">
        <f t="shared" si="727"/>
        <v>0.2001520701</v>
      </c>
      <c r="E741" s="38">
        <f t="shared" si="3"/>
        <v>2</v>
      </c>
      <c r="F741" s="39">
        <f t="shared" si="4"/>
        <v>8.735209164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37">
        <v>726.0</v>
      </c>
      <c r="C742" s="38">
        <f t="shared" ref="C742:D742" si="728">RAND()</f>
        <v>0.1022101183</v>
      </c>
      <c r="D742" s="38">
        <f t="shared" si="728"/>
        <v>0.1221891893</v>
      </c>
      <c r="E742" s="38">
        <f t="shared" si="3"/>
        <v>1</v>
      </c>
      <c r="F742" s="39">
        <f t="shared" si="4"/>
        <v>8.494346416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37">
        <v>727.0</v>
      </c>
      <c r="C743" s="38">
        <f t="shared" ref="C743:D743" si="729">RAND()</f>
        <v>0.8529127479</v>
      </c>
      <c r="D743" s="38">
        <f t="shared" si="729"/>
        <v>0.5057061086</v>
      </c>
      <c r="E743" s="38">
        <f t="shared" si="3"/>
        <v>2</v>
      </c>
      <c r="F743" s="39">
        <f t="shared" si="4"/>
        <v>9.005722482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37">
        <v>728.0</v>
      </c>
      <c r="C744" s="38">
        <f t="shared" ref="C744:D744" si="730">RAND()</f>
        <v>0.03981092772</v>
      </c>
      <c r="D744" s="38">
        <f t="shared" si="730"/>
        <v>0.7372231677</v>
      </c>
      <c r="E744" s="38">
        <f t="shared" si="3"/>
        <v>1</v>
      </c>
      <c r="F744" s="39">
        <f t="shared" si="4"/>
        <v>9.214267819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37">
        <v>729.0</v>
      </c>
      <c r="C745" s="38">
        <f t="shared" ref="C745:D745" si="731">RAND()</f>
        <v>0.5678870844</v>
      </c>
      <c r="D745" s="38">
        <f t="shared" si="731"/>
        <v>0.6608778463</v>
      </c>
      <c r="E745" s="38">
        <f t="shared" si="3"/>
        <v>2</v>
      </c>
      <c r="F745" s="39">
        <f t="shared" si="4"/>
        <v>9.176444108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37">
        <v>730.0</v>
      </c>
      <c r="C746" s="38">
        <f t="shared" ref="C746:D746" si="732">RAND()</f>
        <v>0.9110551927</v>
      </c>
      <c r="D746" s="38">
        <f t="shared" si="732"/>
        <v>0.1302071556</v>
      </c>
      <c r="E746" s="38">
        <f t="shared" si="3"/>
        <v>2</v>
      </c>
      <c r="F746" s="39">
        <f t="shared" si="4"/>
        <v>8.681066458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37">
        <v>731.0</v>
      </c>
      <c r="C747" s="38">
        <f t="shared" ref="C747:D747" si="733">RAND()</f>
        <v>0.2142781328</v>
      </c>
      <c r="D747" s="38">
        <f t="shared" si="733"/>
        <v>0.2548336437</v>
      </c>
      <c r="E747" s="38">
        <f t="shared" si="3"/>
        <v>1</v>
      </c>
      <c r="F747" s="39">
        <f t="shared" si="4"/>
        <v>8.713909859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37">
        <v>732.0</v>
      </c>
      <c r="C748" s="38">
        <f t="shared" ref="C748:D748" si="734">RAND()</f>
        <v>0.4343285852</v>
      </c>
      <c r="D748" s="38">
        <f t="shared" si="734"/>
        <v>0.2969586728</v>
      </c>
      <c r="E748" s="38">
        <f t="shared" si="3"/>
        <v>1</v>
      </c>
      <c r="F748" s="39">
        <f t="shared" si="4"/>
        <v>8.770660331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37">
        <v>733.0</v>
      </c>
      <c r="C749" s="38">
        <f t="shared" ref="C749:D749" si="735">RAND()</f>
        <v>0.09967033833</v>
      </c>
      <c r="D749" s="38">
        <f t="shared" si="735"/>
        <v>0.9075975013</v>
      </c>
      <c r="E749" s="38">
        <f t="shared" si="3"/>
        <v>1</v>
      </c>
      <c r="F749" s="39">
        <f t="shared" si="4"/>
        <v>9.347291729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37">
        <v>734.0</v>
      </c>
      <c r="C750" s="38">
        <f t="shared" ref="C750:D750" si="736">RAND()</f>
        <v>0.3759691268</v>
      </c>
      <c r="D750" s="38">
        <f t="shared" si="736"/>
        <v>0.84232985</v>
      </c>
      <c r="E750" s="38">
        <f t="shared" si="3"/>
        <v>1</v>
      </c>
      <c r="F750" s="39">
        <f t="shared" si="4"/>
        <v>9.297944413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37">
        <v>735.0</v>
      </c>
      <c r="C751" s="38">
        <f t="shared" ref="C751:D751" si="737">RAND()</f>
        <v>0.04094119485</v>
      </c>
      <c r="D751" s="38">
        <f t="shared" si="737"/>
        <v>0.4623243271</v>
      </c>
      <c r="E751" s="38">
        <f t="shared" si="3"/>
        <v>1</v>
      </c>
      <c r="F751" s="39">
        <f t="shared" si="4"/>
        <v>8.96158653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37">
        <v>736.0</v>
      </c>
      <c r="C752" s="38">
        <f t="shared" ref="C752:D752" si="738">RAND()</f>
        <v>0.4055458832</v>
      </c>
      <c r="D752" s="38">
        <f t="shared" si="738"/>
        <v>0.7692255671</v>
      </c>
      <c r="E752" s="38">
        <f t="shared" si="3"/>
        <v>1</v>
      </c>
      <c r="F752" s="39">
        <f t="shared" si="4"/>
        <v>9.240343152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37">
        <v>737.0</v>
      </c>
      <c r="C753" s="38">
        <f t="shared" ref="C753:D753" si="739">RAND()</f>
        <v>0.7970168973</v>
      </c>
      <c r="D753" s="38">
        <f t="shared" si="739"/>
        <v>0.7087785092</v>
      </c>
      <c r="E753" s="38">
        <f t="shared" si="3"/>
        <v>2</v>
      </c>
      <c r="F753" s="39">
        <f t="shared" si="4"/>
        <v>9.236820479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37">
        <v>738.0</v>
      </c>
      <c r="C754" s="38">
        <f t="shared" ref="C754:D754" si="740">RAND()</f>
        <v>0.4889182275</v>
      </c>
      <c r="D754" s="38">
        <f t="shared" si="740"/>
        <v>0.5238441219</v>
      </c>
      <c r="E754" s="38">
        <f t="shared" si="3"/>
        <v>1</v>
      </c>
      <c r="F754" s="39">
        <f t="shared" si="4"/>
        <v>9.023566433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37">
        <v>739.0</v>
      </c>
      <c r="C755" s="38">
        <f t="shared" ref="C755:D755" si="741">RAND()</f>
        <v>0.0308297287</v>
      </c>
      <c r="D755" s="38">
        <f t="shared" si="741"/>
        <v>0.2838466098</v>
      </c>
      <c r="E755" s="38">
        <f t="shared" si="3"/>
        <v>1</v>
      </c>
      <c r="F755" s="39">
        <f t="shared" si="4"/>
        <v>8.753454192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37">
        <v>740.0</v>
      </c>
      <c r="C756" s="38">
        <f t="shared" ref="C756:D756" si="742">RAND()</f>
        <v>0.6983731822</v>
      </c>
      <c r="D756" s="38">
        <f t="shared" si="742"/>
        <v>0.9300544534</v>
      </c>
      <c r="E756" s="38">
        <f t="shared" si="3"/>
        <v>2</v>
      </c>
      <c r="F756" s="39">
        <f t="shared" si="4"/>
        <v>9.625979822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37">
        <v>741.0</v>
      </c>
      <c r="C757" s="38">
        <f t="shared" ref="C757:D757" si="743">RAND()</f>
        <v>0.6283015525</v>
      </c>
      <c r="D757" s="38">
        <f t="shared" si="743"/>
        <v>0.9644350812</v>
      </c>
      <c r="E757" s="38">
        <f t="shared" si="3"/>
        <v>2</v>
      </c>
      <c r="F757" s="39">
        <f t="shared" si="4"/>
        <v>9.733298223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37">
        <v>742.0</v>
      </c>
      <c r="C758" s="38">
        <f t="shared" ref="C758:D758" si="744">RAND()</f>
        <v>0.09047418151</v>
      </c>
      <c r="D758" s="38">
        <f t="shared" si="744"/>
        <v>0.42423919</v>
      </c>
      <c r="E758" s="38">
        <f t="shared" si="3"/>
        <v>1</v>
      </c>
      <c r="F758" s="39">
        <f t="shared" si="4"/>
        <v>8.921128862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37">
        <v>743.0</v>
      </c>
      <c r="C759" s="38">
        <f t="shared" ref="C759:D759" si="745">RAND()</f>
        <v>0.8115556842</v>
      </c>
      <c r="D759" s="38">
        <f t="shared" si="745"/>
        <v>0.04589182672</v>
      </c>
      <c r="E759" s="38">
        <f t="shared" si="3"/>
        <v>2</v>
      </c>
      <c r="F759" s="39">
        <f t="shared" si="4"/>
        <v>8.618617958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37">
        <v>744.0</v>
      </c>
      <c r="C760" s="38">
        <f t="shared" ref="C760:D760" si="746">RAND()</f>
        <v>0.2967952714</v>
      </c>
      <c r="D760" s="38">
        <f t="shared" si="746"/>
        <v>0.3043358924</v>
      </c>
      <c r="E760" s="38">
        <f t="shared" si="3"/>
        <v>1</v>
      </c>
      <c r="F760" s="39">
        <f t="shared" si="4"/>
        <v>8.780174202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37">
        <v>745.0</v>
      </c>
      <c r="C761" s="38">
        <f t="shared" ref="C761:D761" si="747">RAND()</f>
        <v>0.9357734991</v>
      </c>
      <c r="D761" s="38">
        <f t="shared" si="747"/>
        <v>0.4017423057</v>
      </c>
      <c r="E761" s="38">
        <f t="shared" si="3"/>
        <v>2</v>
      </c>
      <c r="F761" s="39">
        <f t="shared" si="4"/>
        <v>8.906146542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37">
        <v>746.0</v>
      </c>
      <c r="C762" s="38">
        <f t="shared" ref="C762:D762" si="748">RAND()</f>
        <v>0.6211258224</v>
      </c>
      <c r="D762" s="38">
        <f t="shared" si="748"/>
        <v>0.2763613033</v>
      </c>
      <c r="E762" s="38">
        <f t="shared" si="3"/>
        <v>2</v>
      </c>
      <c r="F762" s="39">
        <f t="shared" si="4"/>
        <v>8.796971574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37">
        <v>747.0</v>
      </c>
      <c r="C763" s="38">
        <f t="shared" ref="C763:D763" si="749">RAND()</f>
        <v>0.3738856691</v>
      </c>
      <c r="D763" s="38">
        <f t="shared" si="749"/>
        <v>0.6802766101</v>
      </c>
      <c r="E763" s="38">
        <f t="shared" si="3"/>
        <v>1</v>
      </c>
      <c r="F763" s="39">
        <f t="shared" si="4"/>
        <v>9.166427546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37">
        <v>748.0</v>
      </c>
      <c r="C764" s="38">
        <f t="shared" ref="C764:D764" si="750">RAND()</f>
        <v>0.3103004262</v>
      </c>
      <c r="D764" s="38">
        <f t="shared" si="750"/>
        <v>0.8021979046</v>
      </c>
      <c r="E764" s="38">
        <f t="shared" si="3"/>
        <v>1</v>
      </c>
      <c r="F764" s="39">
        <f t="shared" si="4"/>
        <v>9.266647468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37">
        <v>749.0</v>
      </c>
      <c r="C765" s="38">
        <f t="shared" ref="C765:D765" si="751">RAND()</f>
        <v>0.9559757317</v>
      </c>
      <c r="D765" s="38">
        <f t="shared" si="751"/>
        <v>0.7082122789</v>
      </c>
      <c r="E765" s="38">
        <f t="shared" si="3"/>
        <v>2</v>
      </c>
      <c r="F765" s="39">
        <f t="shared" si="4"/>
        <v>9.236078903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37">
        <v>750.0</v>
      </c>
      <c r="C766" s="38">
        <f t="shared" ref="C766:D766" si="752">RAND()</f>
        <v>0.7264508009</v>
      </c>
      <c r="D766" s="38">
        <f t="shared" si="752"/>
        <v>0.8982684403</v>
      </c>
      <c r="E766" s="38">
        <f t="shared" si="3"/>
        <v>2</v>
      </c>
      <c r="F766" s="39">
        <f t="shared" si="4"/>
        <v>9.548931137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37">
        <v>751.0</v>
      </c>
      <c r="C767" s="38">
        <f t="shared" ref="C767:D767" si="753">RAND()</f>
        <v>0.04184876485</v>
      </c>
      <c r="D767" s="38">
        <f t="shared" si="753"/>
        <v>0.854767403</v>
      </c>
      <c r="E767" s="38">
        <f t="shared" si="3"/>
        <v>1</v>
      </c>
      <c r="F767" s="39">
        <f t="shared" si="4"/>
        <v>9.3074918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37">
        <v>752.0</v>
      </c>
      <c r="C768" s="38">
        <f t="shared" ref="C768:D768" si="754">RAND()</f>
        <v>0.998730226</v>
      </c>
      <c r="D768" s="38">
        <f t="shared" si="754"/>
        <v>0.5209648662</v>
      </c>
      <c r="E768" s="38">
        <f t="shared" si="3"/>
        <v>2</v>
      </c>
      <c r="F768" s="39">
        <f t="shared" si="4"/>
        <v>9.021189361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37">
        <v>753.0</v>
      </c>
      <c r="C769" s="38">
        <f t="shared" ref="C769:D769" si="755">RAND()</f>
        <v>0.232285756</v>
      </c>
      <c r="D769" s="38">
        <f t="shared" si="755"/>
        <v>0.9401092081</v>
      </c>
      <c r="E769" s="38">
        <f t="shared" si="3"/>
        <v>1</v>
      </c>
      <c r="F769" s="39">
        <f t="shared" si="4"/>
        <v>9.371210566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37">
        <v>754.0</v>
      </c>
      <c r="C770" s="38">
        <f t="shared" ref="C770:D770" si="756">RAND()</f>
        <v>0.3655918139</v>
      </c>
      <c r="D770" s="38">
        <f t="shared" si="756"/>
        <v>0.3069957117</v>
      </c>
      <c r="E770" s="38">
        <f t="shared" si="3"/>
        <v>1</v>
      </c>
      <c r="F770" s="39">
        <f t="shared" si="4"/>
        <v>8.783576048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37">
        <v>755.0</v>
      </c>
      <c r="C771" s="38">
        <f t="shared" ref="C771:D771" si="757">RAND()</f>
        <v>0.7492875493</v>
      </c>
      <c r="D771" s="38">
        <f t="shared" si="757"/>
        <v>0.3450238072</v>
      </c>
      <c r="E771" s="38">
        <f t="shared" si="3"/>
        <v>2</v>
      </c>
      <c r="F771" s="39">
        <f t="shared" si="4"/>
        <v>8.855468486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37">
        <v>756.0</v>
      </c>
      <c r="C772" s="38">
        <f t="shared" ref="C772:D772" si="758">RAND()</f>
        <v>0.4682958555</v>
      </c>
      <c r="D772" s="38">
        <f t="shared" si="758"/>
        <v>0.6614594029</v>
      </c>
      <c r="E772" s="38">
        <f t="shared" si="3"/>
        <v>1</v>
      </c>
      <c r="F772" s="39">
        <f t="shared" si="4"/>
        <v>9.150182075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37">
        <v>757.0</v>
      </c>
      <c r="C773" s="38">
        <f t="shared" ref="C773:D773" si="759">RAND()</f>
        <v>0.6859655632</v>
      </c>
      <c r="D773" s="38">
        <f t="shared" si="759"/>
        <v>0.6541320649</v>
      </c>
      <c r="E773" s="38">
        <f t="shared" si="3"/>
        <v>2</v>
      </c>
      <c r="F773" s="39">
        <f t="shared" si="4"/>
        <v>9.168293399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37">
        <v>758.0</v>
      </c>
      <c r="C774" s="38">
        <f t="shared" ref="C774:D774" si="760">RAND()</f>
        <v>0.84689593</v>
      </c>
      <c r="D774" s="38">
        <f t="shared" si="760"/>
        <v>0.3403552651</v>
      </c>
      <c r="E774" s="38">
        <f t="shared" si="3"/>
        <v>2</v>
      </c>
      <c r="F774" s="39">
        <f t="shared" si="4"/>
        <v>8.851396731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37">
        <v>759.0</v>
      </c>
      <c r="C775" s="38">
        <f t="shared" ref="C775:D775" si="761">RAND()</f>
        <v>0.2061348613</v>
      </c>
      <c r="D775" s="38">
        <f t="shared" si="761"/>
        <v>0.3190335477</v>
      </c>
      <c r="E775" s="38">
        <f t="shared" si="3"/>
        <v>1</v>
      </c>
      <c r="F775" s="39">
        <f t="shared" si="4"/>
        <v>8.798791021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37">
        <v>760.0</v>
      </c>
      <c r="C776" s="38">
        <f t="shared" ref="C776:D776" si="762">RAND()</f>
        <v>0.4865454057</v>
      </c>
      <c r="D776" s="38">
        <f t="shared" si="762"/>
        <v>0.234946828</v>
      </c>
      <c r="E776" s="38">
        <f t="shared" si="3"/>
        <v>1</v>
      </c>
      <c r="F776" s="39">
        <f t="shared" si="4"/>
        <v>8.685487896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37">
        <v>761.0</v>
      </c>
      <c r="C777" s="38">
        <f t="shared" ref="C777:D777" si="763">RAND()</f>
        <v>0.6912102804</v>
      </c>
      <c r="D777" s="38">
        <f t="shared" si="763"/>
        <v>0.1019949345</v>
      </c>
      <c r="E777" s="38">
        <f t="shared" si="3"/>
        <v>2</v>
      </c>
      <c r="F777" s="39">
        <f t="shared" si="4"/>
        <v>8.659846975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37">
        <v>762.0</v>
      </c>
      <c r="C778" s="38">
        <f t="shared" ref="C778:D778" si="764">RAND()</f>
        <v>0.5202396849</v>
      </c>
      <c r="D778" s="38">
        <f t="shared" si="764"/>
        <v>0.9010593141</v>
      </c>
      <c r="E778" s="38">
        <f t="shared" si="3"/>
        <v>2</v>
      </c>
      <c r="F778" s="39">
        <f t="shared" si="4"/>
        <v>9.555161409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37">
        <v>763.0</v>
      </c>
      <c r="C779" s="38">
        <f t="shared" ref="C779:D779" si="765">RAND()</f>
        <v>0.1324251995</v>
      </c>
      <c r="D779" s="38">
        <f t="shared" si="765"/>
        <v>0.1124390856</v>
      </c>
      <c r="E779" s="38">
        <f t="shared" si="3"/>
        <v>1</v>
      </c>
      <c r="F779" s="39">
        <f t="shared" si="4"/>
        <v>8.474213213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37">
        <v>764.0</v>
      </c>
      <c r="C780" s="38">
        <f t="shared" ref="C780:D780" si="766">RAND()</f>
        <v>0.8103553057</v>
      </c>
      <c r="D780" s="38">
        <f t="shared" si="766"/>
        <v>0.9958114674</v>
      </c>
      <c r="E780" s="38">
        <f t="shared" si="3"/>
        <v>2</v>
      </c>
      <c r="F780" s="39">
        <f t="shared" si="4"/>
        <v>9.908473691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37">
        <v>765.0</v>
      </c>
      <c r="C781" s="38">
        <f t="shared" ref="C781:D781" si="767">RAND()</f>
        <v>0.3600367616</v>
      </c>
      <c r="D781" s="38">
        <f t="shared" si="767"/>
        <v>0.0003867502747</v>
      </c>
      <c r="E781" s="38">
        <f t="shared" si="3"/>
        <v>1</v>
      </c>
      <c r="F781" s="39">
        <f t="shared" si="4"/>
        <v>8.027811878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37">
        <v>766.0</v>
      </c>
      <c r="C782" s="38">
        <f t="shared" ref="C782:D782" si="768">RAND()</f>
        <v>0.6924768997</v>
      </c>
      <c r="D782" s="38">
        <f t="shared" si="768"/>
        <v>0.5868685359</v>
      </c>
      <c r="E782" s="38">
        <f t="shared" si="3"/>
        <v>2</v>
      </c>
      <c r="F782" s="39">
        <f t="shared" si="4"/>
        <v>9.091009941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37">
        <v>767.0</v>
      </c>
      <c r="C783" s="38">
        <f t="shared" ref="C783:D783" si="769">RAND()</f>
        <v>0.1140265004</v>
      </c>
      <c r="D783" s="38">
        <f t="shared" si="769"/>
        <v>0.7616317563</v>
      </c>
      <c r="E783" s="38">
        <f t="shared" si="3"/>
        <v>1</v>
      </c>
      <c r="F783" s="39">
        <f t="shared" si="4"/>
        <v>9.23420562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37">
        <v>768.0</v>
      </c>
      <c r="C784" s="38">
        <f t="shared" ref="C784:D784" si="770">RAND()</f>
        <v>0.3985587606</v>
      </c>
      <c r="D784" s="38">
        <f t="shared" si="770"/>
        <v>0.8250930889</v>
      </c>
      <c r="E784" s="38">
        <f t="shared" si="3"/>
        <v>1</v>
      </c>
      <c r="F784" s="39">
        <f t="shared" si="4"/>
        <v>9.284595725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37">
        <v>769.0</v>
      </c>
      <c r="C785" s="38">
        <f t="shared" ref="C785:D785" si="771">RAND()</f>
        <v>0.3844545709</v>
      </c>
      <c r="D785" s="38">
        <f t="shared" si="771"/>
        <v>0.8428936291</v>
      </c>
      <c r="E785" s="38">
        <f t="shared" si="3"/>
        <v>1</v>
      </c>
      <c r="F785" s="39">
        <f t="shared" si="4"/>
        <v>9.298378704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37">
        <v>770.0</v>
      </c>
      <c r="C786" s="38">
        <f t="shared" ref="C786:D786" si="772">RAND()</f>
        <v>0.7006097743</v>
      </c>
      <c r="D786" s="38">
        <f t="shared" si="772"/>
        <v>0.6511325218</v>
      </c>
      <c r="E786" s="38">
        <f t="shared" si="3"/>
        <v>2</v>
      </c>
      <c r="F786" s="39">
        <f t="shared" si="4"/>
        <v>9.164694693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37">
        <v>771.0</v>
      </c>
      <c r="C787" s="38">
        <f t="shared" ref="C787:D787" si="773">RAND()</f>
        <v>0.791304331</v>
      </c>
      <c r="D787" s="38">
        <f t="shared" si="773"/>
        <v>0.0312164137</v>
      </c>
      <c r="E787" s="38">
        <f t="shared" si="3"/>
        <v>2</v>
      </c>
      <c r="F787" s="39">
        <f t="shared" si="4"/>
        <v>8.60803478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37">
        <v>772.0</v>
      </c>
      <c r="C788" s="38">
        <f t="shared" ref="C788:D788" si="774">RAND()</f>
        <v>0.8896125926</v>
      </c>
      <c r="D788" s="38">
        <f t="shared" si="774"/>
        <v>0.6113004536</v>
      </c>
      <c r="E788" s="38">
        <f t="shared" si="3"/>
        <v>2</v>
      </c>
      <c r="F788" s="39">
        <f t="shared" si="4"/>
        <v>9.118297617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37">
        <v>773.0</v>
      </c>
      <c r="C789" s="38">
        <f t="shared" ref="C789:D789" si="775">RAND()</f>
        <v>0.2062135903</v>
      </c>
      <c r="D789" s="38">
        <f t="shared" si="775"/>
        <v>0.4558186164</v>
      </c>
      <c r="E789" s="38">
        <f t="shared" si="3"/>
        <v>1</v>
      </c>
      <c r="F789" s="39">
        <f t="shared" si="4"/>
        <v>8.954796959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37">
        <v>774.0</v>
      </c>
      <c r="C790" s="38">
        <f t="shared" ref="C790:D790" si="776">RAND()</f>
        <v>0.9766984379</v>
      </c>
      <c r="D790" s="38">
        <f t="shared" si="776"/>
        <v>0.9500023382</v>
      </c>
      <c r="E790" s="38">
        <f t="shared" si="3"/>
        <v>2</v>
      </c>
      <c r="F790" s="39">
        <f t="shared" si="4"/>
        <v>9.683779628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37">
        <v>775.0</v>
      </c>
      <c r="C791" s="38">
        <f t="shared" ref="C791:D791" si="777">RAND()</f>
        <v>0.03040740238</v>
      </c>
      <c r="D791" s="38">
        <f t="shared" si="777"/>
        <v>0.9234259941</v>
      </c>
      <c r="E791" s="38">
        <f t="shared" si="3"/>
        <v>1</v>
      </c>
      <c r="F791" s="39">
        <f t="shared" si="4"/>
        <v>9.358989326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37">
        <v>776.0</v>
      </c>
      <c r="C792" s="38">
        <f t="shared" ref="C792:D792" si="778">RAND()</f>
        <v>0.7647433422</v>
      </c>
      <c r="D792" s="38">
        <f t="shared" si="778"/>
        <v>0.5274586359</v>
      </c>
      <c r="E792" s="38">
        <f t="shared" si="3"/>
        <v>2</v>
      </c>
      <c r="F792" s="39">
        <f t="shared" si="4"/>
        <v>9.027846345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37">
        <v>777.0</v>
      </c>
      <c r="C793" s="38">
        <f t="shared" ref="C793:D793" si="779">RAND()</f>
        <v>0.9885240066</v>
      </c>
      <c r="D793" s="38">
        <f t="shared" si="779"/>
        <v>0.5164353466</v>
      </c>
      <c r="E793" s="38">
        <f t="shared" si="3"/>
        <v>2</v>
      </c>
      <c r="F793" s="39">
        <f t="shared" si="4"/>
        <v>9.016572673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37">
        <v>778.0</v>
      </c>
      <c r="C794" s="38">
        <f t="shared" ref="C794:D794" si="780">RAND()</f>
        <v>0.3691876206</v>
      </c>
      <c r="D794" s="38">
        <f t="shared" si="780"/>
        <v>0.7757603511</v>
      </c>
      <c r="E794" s="38">
        <f t="shared" si="3"/>
        <v>1</v>
      </c>
      <c r="F794" s="39">
        <f t="shared" si="4"/>
        <v>9.245600539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37">
        <v>779.0</v>
      </c>
      <c r="C795" s="38">
        <f t="shared" ref="C795:D795" si="781">RAND()</f>
        <v>0.4465893361</v>
      </c>
      <c r="D795" s="38">
        <f t="shared" si="781"/>
        <v>0.6892915814</v>
      </c>
      <c r="E795" s="38">
        <f t="shared" si="3"/>
        <v>1</v>
      </c>
      <c r="F795" s="39">
        <f t="shared" si="4"/>
        <v>9.174130812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37">
        <v>780.0</v>
      </c>
      <c r="C796" s="38">
        <f t="shared" ref="C796:D796" si="782">RAND()</f>
        <v>0.6883021527</v>
      </c>
      <c r="D796" s="38">
        <f t="shared" si="782"/>
        <v>0.4871349144</v>
      </c>
      <c r="E796" s="38">
        <f t="shared" si="3"/>
        <v>2</v>
      </c>
      <c r="F796" s="39">
        <f t="shared" si="4"/>
        <v>8.987216622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37">
        <v>781.0</v>
      </c>
      <c r="C797" s="38">
        <f t="shared" ref="C797:D797" si="783">RAND()</f>
        <v>0.8494961113</v>
      </c>
      <c r="D797" s="38">
        <f t="shared" si="783"/>
        <v>0.0500633304</v>
      </c>
      <c r="E797" s="38">
        <f t="shared" si="3"/>
        <v>2</v>
      </c>
      <c r="F797" s="39">
        <f t="shared" si="4"/>
        <v>8.62164107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37">
        <v>782.0</v>
      </c>
      <c r="C798" s="38">
        <f t="shared" ref="C798:D798" si="784">RAND()</f>
        <v>0.9472438097</v>
      </c>
      <c r="D798" s="38">
        <f t="shared" si="784"/>
        <v>0.2501255139</v>
      </c>
      <c r="E798" s="38">
        <f t="shared" si="3"/>
        <v>2</v>
      </c>
      <c r="F798" s="39">
        <f t="shared" si="4"/>
        <v>8.775357615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37">
        <v>783.0</v>
      </c>
      <c r="C799" s="38">
        <f t="shared" ref="C799:D799" si="785">RAND()</f>
        <v>0.1499590143</v>
      </c>
      <c r="D799" s="38">
        <f t="shared" si="785"/>
        <v>0.1748507977</v>
      </c>
      <c r="E799" s="38">
        <f t="shared" si="3"/>
        <v>1</v>
      </c>
      <c r="F799" s="39">
        <f t="shared" si="4"/>
        <v>8.591355727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37">
        <v>784.0</v>
      </c>
      <c r="C800" s="38">
        <f t="shared" ref="C800:D800" si="786">RAND()</f>
        <v>0.6195974949</v>
      </c>
      <c r="D800" s="38">
        <f t="shared" si="786"/>
        <v>0.4772284408</v>
      </c>
      <c r="E800" s="38">
        <f t="shared" si="3"/>
        <v>2</v>
      </c>
      <c r="F800" s="39">
        <f t="shared" si="4"/>
        <v>8.977481972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37">
        <v>785.0</v>
      </c>
      <c r="C801" s="38">
        <f t="shared" ref="C801:D801" si="787">RAND()</f>
        <v>0.0836484261</v>
      </c>
      <c r="D801" s="38">
        <f t="shared" si="787"/>
        <v>0.5014546004</v>
      </c>
      <c r="E801" s="38">
        <f t="shared" si="3"/>
        <v>1</v>
      </c>
      <c r="F801" s="39">
        <f t="shared" si="4"/>
        <v>9.001453544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37">
        <v>786.0</v>
      </c>
      <c r="C802" s="38">
        <f t="shared" ref="C802:D802" si="788">RAND()</f>
        <v>0.007859641595</v>
      </c>
      <c r="D802" s="38">
        <f t="shared" si="788"/>
        <v>0.2570570457</v>
      </c>
      <c r="E802" s="38">
        <f t="shared" si="3"/>
        <v>1</v>
      </c>
      <c r="F802" s="39">
        <f t="shared" si="4"/>
        <v>8.717017497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37">
        <v>787.0</v>
      </c>
      <c r="C803" s="38">
        <f t="shared" ref="C803:D803" si="789">RAND()</f>
        <v>0.8662774129</v>
      </c>
      <c r="D803" s="38">
        <f t="shared" si="789"/>
        <v>0.9304034579</v>
      </c>
      <c r="E803" s="38">
        <f t="shared" si="3"/>
        <v>2</v>
      </c>
      <c r="F803" s="39">
        <f t="shared" si="4"/>
        <v>9.626914106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37">
        <v>788.0</v>
      </c>
      <c r="C804" s="38">
        <f t="shared" ref="C804:D804" si="790">RAND()</f>
        <v>0.4242633162</v>
      </c>
      <c r="D804" s="38">
        <f t="shared" si="790"/>
        <v>0.4115964167</v>
      </c>
      <c r="E804" s="38">
        <f t="shared" si="3"/>
        <v>1</v>
      </c>
      <c r="F804" s="39">
        <f t="shared" si="4"/>
        <v>8.907299748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37">
        <v>789.0</v>
      </c>
      <c r="C805" s="38">
        <f t="shared" ref="C805:D805" si="791">RAND()</f>
        <v>0.6456852182</v>
      </c>
      <c r="D805" s="38">
        <f t="shared" si="791"/>
        <v>0.8363325938</v>
      </c>
      <c r="E805" s="38">
        <f t="shared" si="3"/>
        <v>2</v>
      </c>
      <c r="F805" s="39">
        <f t="shared" si="4"/>
        <v>9.427868186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37">
        <v>790.0</v>
      </c>
      <c r="C806" s="38">
        <f t="shared" ref="C806:D806" si="792">RAND()</f>
        <v>0.02989681923</v>
      </c>
      <c r="D806" s="38">
        <f t="shared" si="792"/>
        <v>0.7314931482</v>
      </c>
      <c r="E806" s="38">
        <f t="shared" si="3"/>
        <v>1</v>
      </c>
      <c r="F806" s="39">
        <f t="shared" si="4"/>
        <v>9.209539704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37">
        <v>791.0</v>
      </c>
      <c r="C807" s="38">
        <f t="shared" ref="C807:D807" si="793">RAND()</f>
        <v>0.6488963223</v>
      </c>
      <c r="D807" s="38">
        <f t="shared" si="793"/>
        <v>0.8867998671</v>
      </c>
      <c r="E807" s="38">
        <f t="shared" si="3"/>
        <v>2</v>
      </c>
      <c r="F807" s="39">
        <f t="shared" si="4"/>
        <v>9.524184631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37">
        <v>792.0</v>
      </c>
      <c r="C808" s="38">
        <f t="shared" ref="C808:D808" si="794">RAND()</f>
        <v>0.878259789</v>
      </c>
      <c r="D808" s="38">
        <f t="shared" si="794"/>
        <v>0.12712972</v>
      </c>
      <c r="E808" s="38">
        <f t="shared" si="3"/>
        <v>2</v>
      </c>
      <c r="F808" s="39">
        <f t="shared" si="4"/>
        <v>8.678735242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37">
        <v>793.0</v>
      </c>
      <c r="C809" s="38">
        <f t="shared" ref="C809:D809" si="795">RAND()</f>
        <v>0.9998447151</v>
      </c>
      <c r="D809" s="38">
        <f t="shared" si="795"/>
        <v>0.2705261016</v>
      </c>
      <c r="E809" s="38">
        <f t="shared" si="3"/>
        <v>2</v>
      </c>
      <c r="F809" s="39">
        <f t="shared" si="4"/>
        <v>8.792130886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37">
        <v>794.0</v>
      </c>
      <c r="C810" s="38">
        <f t="shared" ref="C810:D810" si="796">RAND()</f>
        <v>0.8749028036</v>
      </c>
      <c r="D810" s="38">
        <f t="shared" si="796"/>
        <v>0.4886257596</v>
      </c>
      <c r="E810" s="38">
        <f t="shared" si="3"/>
        <v>2</v>
      </c>
      <c r="F810" s="39">
        <f t="shared" si="4"/>
        <v>8.988689721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37">
        <v>795.0</v>
      </c>
      <c r="C811" s="38">
        <f t="shared" ref="C811:D811" si="797">RAND()</f>
        <v>0.2426602196</v>
      </c>
      <c r="D811" s="38">
        <f t="shared" si="797"/>
        <v>0.5599742446</v>
      </c>
      <c r="E811" s="38">
        <f t="shared" si="3"/>
        <v>1</v>
      </c>
      <c r="F811" s="39">
        <f t="shared" si="4"/>
        <v>9.058276188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37">
        <v>796.0</v>
      </c>
      <c r="C812" s="38">
        <f t="shared" ref="C812:D812" si="798">RAND()</f>
        <v>0.1538923599</v>
      </c>
      <c r="D812" s="38">
        <f t="shared" si="798"/>
        <v>0.1526796766</v>
      </c>
      <c r="E812" s="38">
        <f t="shared" si="3"/>
        <v>1</v>
      </c>
      <c r="F812" s="39">
        <f t="shared" si="4"/>
        <v>8.552593298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37">
        <v>797.0</v>
      </c>
      <c r="C813" s="38">
        <f t="shared" ref="C813:D813" si="799">RAND()</f>
        <v>0.5484720346</v>
      </c>
      <c r="D813" s="38">
        <f t="shared" si="799"/>
        <v>0.6469921921</v>
      </c>
      <c r="E813" s="38">
        <f t="shared" si="3"/>
        <v>2</v>
      </c>
      <c r="F813" s="39">
        <f t="shared" si="4"/>
        <v>9.159752646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37">
        <v>798.0</v>
      </c>
      <c r="C814" s="38">
        <f t="shared" ref="C814:D814" si="800">RAND()</f>
        <v>0.6214504282</v>
      </c>
      <c r="D814" s="38">
        <f t="shared" si="800"/>
        <v>0.6777259837</v>
      </c>
      <c r="E814" s="38">
        <f t="shared" si="3"/>
        <v>2</v>
      </c>
      <c r="F814" s="39">
        <f t="shared" si="4"/>
        <v>9.197162512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37">
        <v>799.0</v>
      </c>
      <c r="C815" s="38">
        <f t="shared" ref="C815:D815" si="801">RAND()</f>
        <v>0.7865694244</v>
      </c>
      <c r="D815" s="38">
        <f t="shared" si="801"/>
        <v>0.6834117982</v>
      </c>
      <c r="E815" s="38">
        <f t="shared" si="3"/>
        <v>2</v>
      </c>
      <c r="F815" s="39">
        <f t="shared" si="4"/>
        <v>9.204276176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37">
        <v>800.0</v>
      </c>
      <c r="C816" s="38">
        <f t="shared" ref="C816:D816" si="802">RAND()</f>
        <v>0.1047745806</v>
      </c>
      <c r="D816" s="38">
        <f t="shared" si="802"/>
        <v>0.9212762299</v>
      </c>
      <c r="E816" s="38">
        <f t="shared" si="3"/>
        <v>1</v>
      </c>
      <c r="F816" s="39">
        <f t="shared" si="4"/>
        <v>9.35740652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37">
        <v>801.0</v>
      </c>
      <c r="C817" s="38">
        <f t="shared" ref="C817:D817" si="803">RAND()</f>
        <v>0.245071859</v>
      </c>
      <c r="D817" s="38">
        <f t="shared" si="803"/>
        <v>0.1851241796</v>
      </c>
      <c r="E817" s="38">
        <f t="shared" si="3"/>
        <v>1</v>
      </c>
      <c r="F817" s="39">
        <f t="shared" si="4"/>
        <v>8.608480369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37">
        <v>802.0</v>
      </c>
      <c r="C818" s="38">
        <f t="shared" ref="C818:D818" si="804">RAND()</f>
        <v>0.03791389701</v>
      </c>
      <c r="D818" s="38">
        <f t="shared" si="804"/>
        <v>0.3751993958</v>
      </c>
      <c r="E818" s="38">
        <f t="shared" si="3"/>
        <v>1</v>
      </c>
      <c r="F818" s="39">
        <f t="shared" si="4"/>
        <v>8.866255616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37">
        <v>803.0</v>
      </c>
      <c r="C819" s="38">
        <f t="shared" ref="C819:D819" si="805">RAND()</f>
        <v>0.9492294271</v>
      </c>
      <c r="D819" s="38">
        <f t="shared" si="805"/>
        <v>0.8879646823</v>
      </c>
      <c r="E819" s="38">
        <f t="shared" si="3"/>
        <v>2</v>
      </c>
      <c r="F819" s="39">
        <f t="shared" si="4"/>
        <v>9.526639001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37">
        <v>804.0</v>
      </c>
      <c r="C820" s="38">
        <f t="shared" ref="C820:D820" si="806">RAND()</f>
        <v>0.9254483824</v>
      </c>
      <c r="D820" s="38">
        <f t="shared" si="806"/>
        <v>0.1673677633</v>
      </c>
      <c r="E820" s="38">
        <f t="shared" si="3"/>
        <v>2</v>
      </c>
      <c r="F820" s="39">
        <f t="shared" si="4"/>
        <v>8.709548733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37">
        <v>805.0</v>
      </c>
      <c r="C821" s="38">
        <f t="shared" ref="C821:D821" si="807">RAND()</f>
        <v>0.6699474707</v>
      </c>
      <c r="D821" s="38">
        <f t="shared" si="807"/>
        <v>0.3120916894</v>
      </c>
      <c r="E821" s="38">
        <f t="shared" si="3"/>
        <v>2</v>
      </c>
      <c r="F821" s="39">
        <f t="shared" si="4"/>
        <v>8.827047903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37">
        <v>806.0</v>
      </c>
      <c r="C822" s="38">
        <f t="shared" ref="C822:D822" si="808">RAND()</f>
        <v>0.8480084643</v>
      </c>
      <c r="D822" s="38">
        <f t="shared" si="808"/>
        <v>0.7934641625</v>
      </c>
      <c r="E822" s="38">
        <f t="shared" si="3"/>
        <v>2</v>
      </c>
      <c r="F822" s="39">
        <f t="shared" si="4"/>
        <v>9.357293477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37">
        <v>807.0</v>
      </c>
      <c r="C823" s="38">
        <f t="shared" ref="C823:D823" si="809">RAND()</f>
        <v>0.7795871546</v>
      </c>
      <c r="D823" s="38">
        <f t="shared" si="809"/>
        <v>0.5494089813</v>
      </c>
      <c r="E823" s="38">
        <f t="shared" si="3"/>
        <v>2</v>
      </c>
      <c r="F823" s="39">
        <f t="shared" si="4"/>
        <v>9.050693918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37">
        <v>808.0</v>
      </c>
      <c r="C824" s="38">
        <f t="shared" ref="C824:D824" si="810">RAND()</f>
        <v>0.05141508643</v>
      </c>
      <c r="D824" s="38">
        <f t="shared" si="810"/>
        <v>0.3533509815</v>
      </c>
      <c r="E824" s="38">
        <f t="shared" si="3"/>
        <v>1</v>
      </c>
      <c r="F824" s="39">
        <f t="shared" si="4"/>
        <v>8.840655674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37">
        <v>809.0</v>
      </c>
      <c r="C825" s="38">
        <f t="shared" ref="C825:D825" si="811">RAND()</f>
        <v>0.8006343833</v>
      </c>
      <c r="D825" s="38">
        <f t="shared" si="811"/>
        <v>0.5525618554</v>
      </c>
      <c r="E825" s="38">
        <f t="shared" si="3"/>
        <v>2</v>
      </c>
      <c r="F825" s="39">
        <f t="shared" si="4"/>
        <v>9.054020989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37">
        <v>810.0</v>
      </c>
      <c r="C826" s="38">
        <f t="shared" ref="C826:D826" si="812">RAND()</f>
        <v>0.624085211</v>
      </c>
      <c r="D826" s="38">
        <f t="shared" si="812"/>
        <v>0.07540887741</v>
      </c>
      <c r="E826" s="38">
        <f t="shared" si="3"/>
        <v>2</v>
      </c>
      <c r="F826" s="39">
        <f t="shared" si="4"/>
        <v>8.640153595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37">
        <v>811.0</v>
      </c>
      <c r="C827" s="38">
        <f t="shared" ref="C827:D827" si="813">RAND()</f>
        <v>0.5251824587</v>
      </c>
      <c r="D827" s="38">
        <f t="shared" si="813"/>
        <v>0.2063606642</v>
      </c>
      <c r="E827" s="38">
        <f t="shared" si="3"/>
        <v>2</v>
      </c>
      <c r="F827" s="39">
        <f t="shared" si="4"/>
        <v>8.740127518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37">
        <v>812.0</v>
      </c>
      <c r="C828" s="38">
        <f t="shared" ref="C828:D828" si="814">RAND()</f>
        <v>0.4866197196</v>
      </c>
      <c r="D828" s="38">
        <f t="shared" si="814"/>
        <v>0.1034488103</v>
      </c>
      <c r="E828" s="38">
        <f t="shared" si="3"/>
        <v>1</v>
      </c>
      <c r="F828" s="39">
        <f t="shared" si="4"/>
        <v>8.454860001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37">
        <v>813.0</v>
      </c>
      <c r="C829" s="38">
        <f t="shared" ref="C829:D829" si="815">RAND()</f>
        <v>0.9446885889</v>
      </c>
      <c r="D829" s="38">
        <f t="shared" si="815"/>
        <v>0.001002034553</v>
      </c>
      <c r="E829" s="38">
        <f t="shared" si="3"/>
        <v>2</v>
      </c>
      <c r="F829" s="39">
        <f t="shared" si="4"/>
        <v>8.586495161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37">
        <v>814.0</v>
      </c>
      <c r="C830" s="38">
        <f t="shared" ref="C830:D830" si="816">RAND()</f>
        <v>0.3550866722</v>
      </c>
      <c r="D830" s="38">
        <f t="shared" si="816"/>
        <v>0.6686016755</v>
      </c>
      <c r="E830" s="38">
        <f t="shared" si="3"/>
        <v>1</v>
      </c>
      <c r="F830" s="39">
        <f t="shared" si="4"/>
        <v>9.156375091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37">
        <v>815.0</v>
      </c>
      <c r="C831" s="38">
        <f t="shared" ref="C831:D831" si="817">RAND()</f>
        <v>0.4211188307</v>
      </c>
      <c r="D831" s="38">
        <f t="shared" si="817"/>
        <v>0.01464598068</v>
      </c>
      <c r="E831" s="38">
        <f t="shared" si="3"/>
        <v>1</v>
      </c>
      <c r="F831" s="39">
        <f t="shared" si="4"/>
        <v>8.171148945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37">
        <v>816.0</v>
      </c>
      <c r="C832" s="38">
        <f t="shared" ref="C832:D832" si="818">RAND()</f>
        <v>0.09796940419</v>
      </c>
      <c r="D832" s="38">
        <f t="shared" si="818"/>
        <v>0.7880335548</v>
      </c>
      <c r="E832" s="38">
        <f t="shared" si="3"/>
        <v>1</v>
      </c>
      <c r="F832" s="39">
        <f t="shared" si="4"/>
        <v>9.255415114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37">
        <v>817.0</v>
      </c>
      <c r="C833" s="38">
        <f t="shared" ref="C833:D833" si="819">RAND()</f>
        <v>0.8189905711</v>
      </c>
      <c r="D833" s="38">
        <f t="shared" si="819"/>
        <v>0.7298660204</v>
      </c>
      <c r="E833" s="38">
        <f t="shared" si="3"/>
        <v>2</v>
      </c>
      <c r="F833" s="39">
        <f t="shared" si="4"/>
        <v>9.264970777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37">
        <v>818.0</v>
      </c>
      <c r="C834" s="38">
        <f t="shared" ref="C834:D834" si="820">RAND()</f>
        <v>0.4792325447</v>
      </c>
      <c r="D834" s="38">
        <f t="shared" si="820"/>
        <v>0.8290851932</v>
      </c>
      <c r="E834" s="38">
        <f t="shared" si="3"/>
        <v>1</v>
      </c>
      <c r="F834" s="39">
        <f t="shared" si="4"/>
        <v>9.287699649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37">
        <v>819.0</v>
      </c>
      <c r="C835" s="38">
        <f t="shared" ref="C835:D835" si="821">RAND()</f>
        <v>0.9851844063</v>
      </c>
      <c r="D835" s="38">
        <f t="shared" si="821"/>
        <v>0.5489474454</v>
      </c>
      <c r="E835" s="38">
        <f t="shared" si="3"/>
        <v>2</v>
      </c>
      <c r="F835" s="39">
        <f t="shared" si="4"/>
        <v>9.05020786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37">
        <v>820.0</v>
      </c>
      <c r="C836" s="38">
        <f t="shared" ref="C836:D836" si="822">RAND()</f>
        <v>0.8002566105</v>
      </c>
      <c r="D836" s="38">
        <f t="shared" si="822"/>
        <v>0.5977805718</v>
      </c>
      <c r="E836" s="38">
        <f t="shared" si="3"/>
        <v>2</v>
      </c>
      <c r="F836" s="39">
        <f t="shared" si="4"/>
        <v>9.103094845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37">
        <v>821.0</v>
      </c>
      <c r="C837" s="38">
        <f t="shared" ref="C837:D837" si="823">RAND()</f>
        <v>0.5575779653</v>
      </c>
      <c r="D837" s="38">
        <f t="shared" si="823"/>
        <v>0.5973173449</v>
      </c>
      <c r="E837" s="38">
        <f t="shared" si="3"/>
        <v>2</v>
      </c>
      <c r="F837" s="39">
        <f t="shared" si="4"/>
        <v>9.102578521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37">
        <v>822.0</v>
      </c>
      <c r="C838" s="38">
        <f t="shared" ref="C838:D838" si="824">RAND()</f>
        <v>0.4459193818</v>
      </c>
      <c r="D838" s="38">
        <f t="shared" si="824"/>
        <v>0.8915074644</v>
      </c>
      <c r="E838" s="38">
        <f t="shared" si="3"/>
        <v>1</v>
      </c>
      <c r="F838" s="39">
        <f t="shared" si="4"/>
        <v>9.335295821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37">
        <v>823.0</v>
      </c>
      <c r="C839" s="38">
        <f t="shared" ref="C839:D839" si="825">RAND()</f>
        <v>0.6680306022</v>
      </c>
      <c r="D839" s="38">
        <f t="shared" si="825"/>
        <v>0.888523681</v>
      </c>
      <c r="E839" s="38">
        <f t="shared" si="3"/>
        <v>2</v>
      </c>
      <c r="F839" s="39">
        <f t="shared" si="4"/>
        <v>9.527821392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37">
        <v>824.0</v>
      </c>
      <c r="C840" s="38">
        <f t="shared" ref="C840:D840" si="826">RAND()</f>
        <v>0.9698965082</v>
      </c>
      <c r="D840" s="38">
        <f t="shared" si="826"/>
        <v>0.6745784498</v>
      </c>
      <c r="E840" s="38">
        <f t="shared" si="3"/>
        <v>2</v>
      </c>
      <c r="F840" s="39">
        <f t="shared" si="4"/>
        <v>9.193251526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37">
        <v>825.0</v>
      </c>
      <c r="C841" s="38">
        <f t="shared" ref="C841:D841" si="827">RAND()</f>
        <v>0.5091218202</v>
      </c>
      <c r="D841" s="38">
        <f t="shared" si="827"/>
        <v>0.3097448484</v>
      </c>
      <c r="E841" s="38">
        <f t="shared" si="3"/>
        <v>2</v>
      </c>
      <c r="F841" s="39">
        <f t="shared" si="4"/>
        <v>8.825048808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37">
        <v>826.0</v>
      </c>
      <c r="C842" s="38">
        <f t="shared" ref="C842:D842" si="828">RAND()</f>
        <v>0.6769819843</v>
      </c>
      <c r="D842" s="38">
        <f t="shared" si="828"/>
        <v>0.5605012197</v>
      </c>
      <c r="E842" s="38">
        <f t="shared" si="3"/>
        <v>2</v>
      </c>
      <c r="F842" s="39">
        <f t="shared" si="4"/>
        <v>9.062451302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37">
        <v>827.0</v>
      </c>
      <c r="C843" s="38">
        <f t="shared" ref="C843:D843" si="829">RAND()</f>
        <v>0.8020426546</v>
      </c>
      <c r="D843" s="38">
        <f t="shared" si="829"/>
        <v>0.3310277442</v>
      </c>
      <c r="E843" s="38">
        <f t="shared" si="3"/>
        <v>2</v>
      </c>
      <c r="F843" s="39">
        <f t="shared" si="4"/>
        <v>8.843304486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37">
        <v>828.0</v>
      </c>
      <c r="C844" s="38">
        <f t="shared" ref="C844:D844" si="830">RAND()</f>
        <v>0.8721767932</v>
      </c>
      <c r="D844" s="38">
        <f t="shared" si="830"/>
        <v>0.1249088843</v>
      </c>
      <c r="E844" s="38">
        <f t="shared" si="3"/>
        <v>2</v>
      </c>
      <c r="F844" s="39">
        <f t="shared" si="4"/>
        <v>8.677055469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37">
        <v>829.0</v>
      </c>
      <c r="C845" s="38">
        <f t="shared" ref="C845:D845" si="831">RAND()</f>
        <v>0.04551191445</v>
      </c>
      <c r="D845" s="38">
        <f t="shared" si="831"/>
        <v>0.2671770656</v>
      </c>
      <c r="E845" s="38">
        <f t="shared" si="3"/>
        <v>1</v>
      </c>
      <c r="F845" s="39">
        <f t="shared" si="4"/>
        <v>8.730995302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37">
        <v>830.0</v>
      </c>
      <c r="C846" s="38">
        <f t="shared" ref="C846:D846" si="832">RAND()</f>
        <v>0.1343779167</v>
      </c>
      <c r="D846" s="38">
        <f t="shared" si="832"/>
        <v>0.6276397102</v>
      </c>
      <c r="E846" s="38">
        <f t="shared" si="3"/>
        <v>1</v>
      </c>
      <c r="F846" s="39">
        <f t="shared" si="4"/>
        <v>9.12039253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37">
        <v>831.0</v>
      </c>
      <c r="C847" s="38">
        <f t="shared" ref="C847:D847" si="833">RAND()</f>
        <v>0.6685123587</v>
      </c>
      <c r="D847" s="38">
        <f t="shared" si="833"/>
        <v>0.2669252402</v>
      </c>
      <c r="E847" s="38">
        <f t="shared" si="3"/>
        <v>2</v>
      </c>
      <c r="F847" s="39">
        <f t="shared" si="4"/>
        <v>8.789153387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37">
        <v>832.0</v>
      </c>
      <c r="C848" s="38">
        <f t="shared" ref="C848:D848" si="834">RAND()</f>
        <v>0.3642579272</v>
      </c>
      <c r="D848" s="38">
        <f t="shared" si="834"/>
        <v>0.03145027441</v>
      </c>
      <c r="E848" s="38">
        <f t="shared" si="3"/>
        <v>1</v>
      </c>
      <c r="F848" s="39">
        <f t="shared" si="4"/>
        <v>8.250799818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37">
        <v>833.0</v>
      </c>
      <c r="C849" s="38">
        <f t="shared" ref="C849:D849" si="835">RAND()</f>
        <v>0.2446192246</v>
      </c>
      <c r="D849" s="38">
        <f t="shared" si="835"/>
        <v>0.6738038277</v>
      </c>
      <c r="E849" s="38">
        <f t="shared" si="3"/>
        <v>1</v>
      </c>
      <c r="F849" s="39">
        <f t="shared" si="4"/>
        <v>9.160865046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37">
        <v>834.0</v>
      </c>
      <c r="C850" s="38">
        <f t="shared" ref="C850:D850" si="836">RAND()</f>
        <v>0.5695215821</v>
      </c>
      <c r="D850" s="38">
        <f t="shared" si="836"/>
        <v>0.1989599213</v>
      </c>
      <c r="E850" s="38">
        <f t="shared" si="3"/>
        <v>2</v>
      </c>
      <c r="F850" s="39">
        <f t="shared" si="4"/>
        <v>8.734266949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37">
        <v>835.0</v>
      </c>
      <c r="C851" s="38">
        <f t="shared" ref="C851:D851" si="837">RAND()</f>
        <v>0.1599503328</v>
      </c>
      <c r="D851" s="38">
        <f t="shared" si="837"/>
        <v>0.7167397988</v>
      </c>
      <c r="E851" s="38">
        <f t="shared" si="3"/>
        <v>1</v>
      </c>
      <c r="F851" s="39">
        <f t="shared" si="4"/>
        <v>9.197280083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37">
        <v>836.0</v>
      </c>
      <c r="C852" s="38">
        <f t="shared" ref="C852:D852" si="838">RAND()</f>
        <v>0.6449499267</v>
      </c>
      <c r="D852" s="38">
        <f t="shared" si="838"/>
        <v>0.8999464526</v>
      </c>
      <c r="E852" s="38">
        <f t="shared" si="3"/>
        <v>2</v>
      </c>
      <c r="F852" s="39">
        <f t="shared" si="4"/>
        <v>9.552666685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37">
        <v>837.0</v>
      </c>
      <c r="C853" s="38">
        <f t="shared" ref="C853:D853" si="839">RAND()</f>
        <v>0.2331545049</v>
      </c>
      <c r="D853" s="38">
        <f t="shared" si="839"/>
        <v>0.6311648398</v>
      </c>
      <c r="E853" s="38">
        <f t="shared" si="3"/>
        <v>1</v>
      </c>
      <c r="F853" s="39">
        <f t="shared" si="4"/>
        <v>9.123534459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37">
        <v>838.0</v>
      </c>
      <c r="C854" s="38">
        <f t="shared" ref="C854:D854" si="840">RAND()</f>
        <v>0.9289070716</v>
      </c>
      <c r="D854" s="38">
        <f t="shared" si="840"/>
        <v>0.7299592801</v>
      </c>
      <c r="E854" s="38">
        <f t="shared" si="3"/>
        <v>2</v>
      </c>
      <c r="F854" s="39">
        <f t="shared" si="4"/>
        <v>9.265097666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37">
        <v>839.0</v>
      </c>
      <c r="C855" s="38">
        <f t="shared" ref="C855:D855" si="841">RAND()</f>
        <v>0.9528516985</v>
      </c>
      <c r="D855" s="38">
        <f t="shared" si="841"/>
        <v>0.7843305155</v>
      </c>
      <c r="E855" s="38">
        <f t="shared" si="3"/>
        <v>2</v>
      </c>
      <c r="F855" s="39">
        <f t="shared" si="4"/>
        <v>9.343235987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37">
        <v>840.0</v>
      </c>
      <c r="C856" s="38">
        <f t="shared" ref="C856:D856" si="842">RAND()</f>
        <v>0.3623316493</v>
      </c>
      <c r="D856" s="38">
        <f t="shared" si="842"/>
        <v>0.3309226155</v>
      </c>
      <c r="E856" s="38">
        <f t="shared" si="3"/>
        <v>1</v>
      </c>
      <c r="F856" s="39">
        <f t="shared" si="4"/>
        <v>8.813538709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37">
        <v>841.0</v>
      </c>
      <c r="C857" s="38">
        <f t="shared" ref="C857:D857" si="843">RAND()</f>
        <v>0.1796437048</v>
      </c>
      <c r="D857" s="38">
        <f t="shared" si="843"/>
        <v>0.4481665314</v>
      </c>
      <c r="E857" s="38">
        <f t="shared" si="3"/>
        <v>1</v>
      </c>
      <c r="F857" s="39">
        <f t="shared" si="4"/>
        <v>8.94674868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37">
        <v>842.0</v>
      </c>
      <c r="C858" s="38">
        <f t="shared" ref="C858:D858" si="844">RAND()</f>
        <v>0.3213242716</v>
      </c>
      <c r="D858" s="38">
        <f t="shared" si="844"/>
        <v>0.9081348336</v>
      </c>
      <c r="E858" s="38">
        <f t="shared" si="3"/>
        <v>1</v>
      </c>
      <c r="F858" s="39">
        <f t="shared" si="4"/>
        <v>9.347690494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37">
        <v>843.0</v>
      </c>
      <c r="C859" s="38">
        <f t="shared" ref="C859:D859" si="845">RAND()</f>
        <v>0.3259548924</v>
      </c>
      <c r="D859" s="38">
        <f t="shared" si="845"/>
        <v>0.8116319797</v>
      </c>
      <c r="E859" s="38">
        <f t="shared" si="3"/>
        <v>1</v>
      </c>
      <c r="F859" s="39">
        <f t="shared" si="4"/>
        <v>9.274073765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37">
        <v>844.0</v>
      </c>
      <c r="C860" s="38">
        <f t="shared" ref="C860:D860" si="846">RAND()</f>
        <v>0.9615674224</v>
      </c>
      <c r="D860" s="38">
        <f t="shared" si="846"/>
        <v>0.08961813128</v>
      </c>
      <c r="E860" s="38">
        <f t="shared" si="3"/>
        <v>2</v>
      </c>
      <c r="F860" s="39">
        <f t="shared" si="4"/>
        <v>8.650643213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37">
        <v>845.0</v>
      </c>
      <c r="C861" s="38">
        <f t="shared" ref="C861:D861" si="847">RAND()</f>
        <v>0.4128928644</v>
      </c>
      <c r="D861" s="38">
        <f t="shared" si="847"/>
        <v>0.199940264</v>
      </c>
      <c r="E861" s="38">
        <f t="shared" si="3"/>
        <v>1</v>
      </c>
      <c r="F861" s="39">
        <f t="shared" si="4"/>
        <v>8.632361074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37">
        <v>846.0</v>
      </c>
      <c r="C862" s="38">
        <f t="shared" ref="C862:D862" si="848">RAND()</f>
        <v>0.4138859382</v>
      </c>
      <c r="D862" s="38">
        <f t="shared" si="848"/>
        <v>0.6975490043</v>
      </c>
      <c r="E862" s="38">
        <f t="shared" si="3"/>
        <v>1</v>
      </c>
      <c r="F862" s="39">
        <f t="shared" si="4"/>
        <v>9.181142671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37">
        <v>847.0</v>
      </c>
      <c r="C863" s="38">
        <f t="shared" ref="C863:D863" si="849">RAND()</f>
        <v>0.7600112075</v>
      </c>
      <c r="D863" s="38">
        <f t="shared" si="849"/>
        <v>0.3337647542</v>
      </c>
      <c r="E863" s="38">
        <f t="shared" si="3"/>
        <v>2</v>
      </c>
      <c r="F863" s="39">
        <f t="shared" si="4"/>
        <v>8.845673144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37">
        <v>848.0</v>
      </c>
      <c r="C864" s="38">
        <f t="shared" ref="C864:D864" si="850">RAND()</f>
        <v>0.7578143559</v>
      </c>
      <c r="D864" s="38">
        <f t="shared" si="850"/>
        <v>0.1625462822</v>
      </c>
      <c r="E864" s="38">
        <f t="shared" si="3"/>
        <v>2</v>
      </c>
      <c r="F864" s="39">
        <f t="shared" si="4"/>
        <v>8.705817851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37">
        <v>849.0</v>
      </c>
      <c r="C865" s="38">
        <f t="shared" ref="C865:D865" si="851">RAND()</f>
        <v>0.9079158528</v>
      </c>
      <c r="D865" s="38">
        <f t="shared" si="851"/>
        <v>0.6466563127</v>
      </c>
      <c r="E865" s="38">
        <f t="shared" si="3"/>
        <v>2</v>
      </c>
      <c r="F865" s="39">
        <f t="shared" si="4"/>
        <v>9.159353002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37">
        <v>850.0</v>
      </c>
      <c r="C866" s="38">
        <f t="shared" ref="C866:D866" si="852">RAND()</f>
        <v>0.1172480435</v>
      </c>
      <c r="D866" s="38">
        <f t="shared" si="852"/>
        <v>0.6655693804</v>
      </c>
      <c r="E866" s="38">
        <f t="shared" si="3"/>
        <v>1</v>
      </c>
      <c r="F866" s="39">
        <f t="shared" si="4"/>
        <v>9.153749869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37">
        <v>851.0</v>
      </c>
      <c r="C867" s="38">
        <f t="shared" ref="C867:D867" si="853">RAND()</f>
        <v>0.2373078795</v>
      </c>
      <c r="D867" s="38">
        <f t="shared" si="853"/>
        <v>0.02814982191</v>
      </c>
      <c r="E867" s="38">
        <f t="shared" si="3"/>
        <v>1</v>
      </c>
      <c r="F867" s="39">
        <f t="shared" si="4"/>
        <v>8.23727546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37">
        <v>852.0</v>
      </c>
      <c r="C868" s="38">
        <f t="shared" ref="C868:D868" si="854">RAND()</f>
        <v>0.8529037819</v>
      </c>
      <c r="D868" s="38">
        <f t="shared" si="854"/>
        <v>0.8353788764</v>
      </c>
      <c r="E868" s="38">
        <f t="shared" si="3"/>
        <v>2</v>
      </c>
      <c r="F868" s="39">
        <f t="shared" si="4"/>
        <v>9.426203654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37">
        <v>853.0</v>
      </c>
      <c r="C869" s="38">
        <f t="shared" ref="C869:D869" si="855">RAND()</f>
        <v>0.4291507564</v>
      </c>
      <c r="D869" s="38">
        <f t="shared" si="855"/>
        <v>0.9837597227</v>
      </c>
      <c r="E869" s="38">
        <f t="shared" si="3"/>
        <v>1</v>
      </c>
      <c r="F869" s="39">
        <f t="shared" si="4"/>
        <v>9.402682945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37">
        <v>854.0</v>
      </c>
      <c r="C870" s="38">
        <f t="shared" ref="C870:D870" si="856">RAND()</f>
        <v>0.9448193097</v>
      </c>
      <c r="D870" s="38">
        <f t="shared" si="856"/>
        <v>0.04884446596</v>
      </c>
      <c r="E870" s="38">
        <f t="shared" si="3"/>
        <v>2</v>
      </c>
      <c r="F870" s="39">
        <f t="shared" si="4"/>
        <v>8.620757067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37">
        <v>855.0</v>
      </c>
      <c r="C871" s="38">
        <f t="shared" ref="C871:D871" si="857">RAND()</f>
        <v>0.7226650056</v>
      </c>
      <c r="D871" s="38">
        <f t="shared" si="857"/>
        <v>0.7272381067</v>
      </c>
      <c r="E871" s="38">
        <f t="shared" si="3"/>
        <v>2</v>
      </c>
      <c r="F871" s="39">
        <f t="shared" si="4"/>
        <v>9.261404179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37">
        <v>856.0</v>
      </c>
      <c r="C872" s="38">
        <f t="shared" ref="C872:D872" si="858">RAND()</f>
        <v>0.6795182683</v>
      </c>
      <c r="D872" s="38">
        <f t="shared" si="858"/>
        <v>0.3043936551</v>
      </c>
      <c r="E872" s="38">
        <f t="shared" si="3"/>
        <v>2</v>
      </c>
      <c r="F872" s="39">
        <f t="shared" si="4"/>
        <v>8.820503205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37">
        <v>857.0</v>
      </c>
      <c r="C873" s="38">
        <f t="shared" ref="C873:D873" si="859">RAND()</f>
        <v>0.9498919154</v>
      </c>
      <c r="D873" s="38">
        <f t="shared" si="859"/>
        <v>0.5366955442</v>
      </c>
      <c r="E873" s="38">
        <f t="shared" si="3"/>
        <v>2</v>
      </c>
      <c r="F873" s="39">
        <f t="shared" si="4"/>
        <v>9.037394727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37">
        <v>858.0</v>
      </c>
      <c r="C874" s="38">
        <f t="shared" ref="C874:D874" si="860">RAND()</f>
        <v>0.4864202139</v>
      </c>
      <c r="D874" s="38">
        <f t="shared" si="860"/>
        <v>0.8837409806</v>
      </c>
      <c r="E874" s="38">
        <f t="shared" si="3"/>
        <v>1</v>
      </c>
      <c r="F874" s="39">
        <f t="shared" si="4"/>
        <v>9.329466796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37">
        <v>859.0</v>
      </c>
      <c r="C875" s="38">
        <f t="shared" ref="C875:D875" si="861">RAND()</f>
        <v>0.6523526088</v>
      </c>
      <c r="D875" s="38">
        <f t="shared" si="861"/>
        <v>0.2216919637</v>
      </c>
      <c r="E875" s="38">
        <f t="shared" si="3"/>
        <v>2</v>
      </c>
      <c r="F875" s="39">
        <f t="shared" si="4"/>
        <v>8.752355791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37">
        <v>860.0</v>
      </c>
      <c r="C876" s="38">
        <f t="shared" ref="C876:D876" si="862">RAND()</f>
        <v>0.6528755397</v>
      </c>
      <c r="D876" s="38">
        <f t="shared" si="862"/>
        <v>0.8425108725</v>
      </c>
      <c r="E876" s="38">
        <f t="shared" si="3"/>
        <v>2</v>
      </c>
      <c r="F876" s="39">
        <f t="shared" si="4"/>
        <v>9.438770764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37">
        <v>861.0</v>
      </c>
      <c r="C877" s="38">
        <f t="shared" ref="C877:D877" si="863">RAND()</f>
        <v>0.5772159643</v>
      </c>
      <c r="D877" s="38">
        <f t="shared" si="863"/>
        <v>0.436042856</v>
      </c>
      <c r="E877" s="38">
        <f t="shared" si="3"/>
        <v>2</v>
      </c>
      <c r="F877" s="39">
        <f t="shared" si="4"/>
        <v>8.937966908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37">
        <v>862.0</v>
      </c>
      <c r="C878" s="38">
        <f t="shared" ref="C878:D878" si="864">RAND()</f>
        <v>0.02376586367</v>
      </c>
      <c r="D878" s="38">
        <f t="shared" si="864"/>
        <v>0.9258830277</v>
      </c>
      <c r="E878" s="38">
        <f t="shared" si="3"/>
        <v>1</v>
      </c>
      <c r="F878" s="39">
        <f t="shared" si="4"/>
        <v>9.360796111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37">
        <v>863.0</v>
      </c>
      <c r="C879" s="38">
        <f t="shared" ref="C879:D879" si="865">RAND()</f>
        <v>0.3833512032</v>
      </c>
      <c r="D879" s="38">
        <f t="shared" si="865"/>
        <v>0.01933214629</v>
      </c>
      <c r="E879" s="38">
        <f t="shared" si="3"/>
        <v>1</v>
      </c>
      <c r="F879" s="39">
        <f t="shared" si="4"/>
        <v>8.196632379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37">
        <v>864.0</v>
      </c>
      <c r="C880" s="38">
        <f t="shared" ref="C880:D880" si="866">RAND()</f>
        <v>0.1374689707</v>
      </c>
      <c r="D880" s="38">
        <f t="shared" si="866"/>
        <v>0.080984973</v>
      </c>
      <c r="E880" s="38">
        <f t="shared" si="3"/>
        <v>1</v>
      </c>
      <c r="F880" s="39">
        <f t="shared" si="4"/>
        <v>8.402454899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37">
        <v>865.0</v>
      </c>
      <c r="C881" s="38">
        <f t="shared" ref="C881:D881" si="867">RAND()</f>
        <v>0.103282072</v>
      </c>
      <c r="D881" s="38">
        <f t="shared" si="867"/>
        <v>0.5130781303</v>
      </c>
      <c r="E881" s="38">
        <f t="shared" si="3"/>
        <v>1</v>
      </c>
      <c r="F881" s="39">
        <f t="shared" si="4"/>
        <v>9.012993712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37">
        <v>866.0</v>
      </c>
      <c r="C882" s="38">
        <f t="shared" ref="C882:D882" si="868">RAND()</f>
        <v>0.4333110587</v>
      </c>
      <c r="D882" s="38">
        <f t="shared" si="868"/>
        <v>0.01409650334</v>
      </c>
      <c r="E882" s="38">
        <f t="shared" si="3"/>
        <v>1</v>
      </c>
      <c r="F882" s="39">
        <f t="shared" si="4"/>
        <v>8.167907733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37">
        <v>867.0</v>
      </c>
      <c r="C883" s="38">
        <f t="shared" ref="C883:D883" si="869">RAND()</f>
        <v>0.4626053092</v>
      </c>
      <c r="D883" s="38">
        <f t="shared" si="869"/>
        <v>0.4448912214</v>
      </c>
      <c r="E883" s="38">
        <f t="shared" si="3"/>
        <v>1</v>
      </c>
      <c r="F883" s="39">
        <f t="shared" si="4"/>
        <v>8.943282801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37">
        <v>868.0</v>
      </c>
      <c r="C884" s="38">
        <f t="shared" ref="C884:D884" si="870">RAND()</f>
        <v>0.695204319</v>
      </c>
      <c r="D884" s="38">
        <f t="shared" si="870"/>
        <v>0.5391057195</v>
      </c>
      <c r="E884" s="38">
        <f t="shared" si="3"/>
        <v>2</v>
      </c>
      <c r="F884" s="39">
        <f t="shared" si="4"/>
        <v>9.039901796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37">
        <v>869.0</v>
      </c>
      <c r="C885" s="38">
        <f t="shared" ref="C885:D885" si="871">RAND()</f>
        <v>0.4767383216</v>
      </c>
      <c r="D885" s="38">
        <f t="shared" si="871"/>
        <v>0.141140416</v>
      </c>
      <c r="E885" s="38">
        <f t="shared" si="3"/>
        <v>1</v>
      </c>
      <c r="F885" s="39">
        <f t="shared" si="4"/>
        <v>8.531301075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37">
        <v>870.0</v>
      </c>
      <c r="C886" s="38">
        <f t="shared" ref="C886:D886" si="872">RAND()</f>
        <v>0.1714094637</v>
      </c>
      <c r="D886" s="38">
        <f t="shared" si="872"/>
        <v>0.9959772768</v>
      </c>
      <c r="E886" s="38">
        <f t="shared" si="3"/>
        <v>1</v>
      </c>
      <c r="F886" s="39">
        <f t="shared" si="4"/>
        <v>9.411366201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37">
        <v>871.0</v>
      </c>
      <c r="C887" s="38">
        <f t="shared" ref="C887:D887" si="873">RAND()</f>
        <v>0.2643962043</v>
      </c>
      <c r="D887" s="38">
        <f t="shared" si="873"/>
        <v>0.4665894099</v>
      </c>
      <c r="E887" s="38">
        <f t="shared" si="3"/>
        <v>1</v>
      </c>
      <c r="F887" s="39">
        <f t="shared" si="4"/>
        <v>8.966011811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37">
        <v>872.0</v>
      </c>
      <c r="C888" s="38">
        <f t="shared" ref="C888:D888" si="874">RAND()</f>
        <v>0.371310217</v>
      </c>
      <c r="D888" s="38">
        <f t="shared" si="874"/>
        <v>0.1368031044</v>
      </c>
      <c r="E888" s="38">
        <f t="shared" si="3"/>
        <v>1</v>
      </c>
      <c r="F888" s="39">
        <f t="shared" si="4"/>
        <v>8.523073808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37">
        <v>873.0</v>
      </c>
      <c r="C889" s="38">
        <f t="shared" ref="C889:D889" si="875">RAND()</f>
        <v>0.9420670961</v>
      </c>
      <c r="D889" s="38">
        <f t="shared" si="875"/>
        <v>0.5147719512</v>
      </c>
      <c r="E889" s="38">
        <f t="shared" si="3"/>
        <v>2</v>
      </c>
      <c r="F889" s="39">
        <f t="shared" si="4"/>
        <v>9.014882699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37">
        <v>874.0</v>
      </c>
      <c r="C890" s="38">
        <f t="shared" ref="C890:D890" si="876">RAND()</f>
        <v>0.3174042188</v>
      </c>
      <c r="D890" s="38">
        <f t="shared" si="876"/>
        <v>0.3254650204</v>
      </c>
      <c r="E890" s="38">
        <f t="shared" si="3"/>
        <v>1</v>
      </c>
      <c r="F890" s="39">
        <f t="shared" si="4"/>
        <v>8.806802355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37">
        <v>875.0</v>
      </c>
      <c r="C891" s="38">
        <f t="shared" ref="C891:D891" si="877">RAND()</f>
        <v>0.0136866948</v>
      </c>
      <c r="D891" s="38">
        <f t="shared" si="877"/>
        <v>0.4177769985</v>
      </c>
      <c r="E891" s="38">
        <f t="shared" si="3"/>
        <v>1</v>
      </c>
      <c r="F891" s="39">
        <f t="shared" si="4"/>
        <v>8.914086428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37">
        <v>876.0</v>
      </c>
      <c r="C892" s="38">
        <f t="shared" ref="C892:D892" si="878">RAND()</f>
        <v>0.5956901799</v>
      </c>
      <c r="D892" s="38">
        <f t="shared" si="878"/>
        <v>0.05883826704</v>
      </c>
      <c r="E892" s="38">
        <f t="shared" si="3"/>
        <v>2</v>
      </c>
      <c r="F892" s="39">
        <f t="shared" si="4"/>
        <v>8.628022061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37">
        <v>877.0</v>
      </c>
      <c r="C893" s="38">
        <f t="shared" ref="C893:D893" si="879">RAND()</f>
        <v>0.3300544252</v>
      </c>
      <c r="D893" s="38">
        <f t="shared" si="879"/>
        <v>0.9064601612</v>
      </c>
      <c r="E893" s="38">
        <f t="shared" si="3"/>
        <v>1</v>
      </c>
      <c r="F893" s="39">
        <f t="shared" si="4"/>
        <v>9.346447297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37">
        <v>878.0</v>
      </c>
      <c r="C894" s="38">
        <f t="shared" ref="C894:D894" si="880">RAND()</f>
        <v>0.3621796386</v>
      </c>
      <c r="D894" s="38">
        <f t="shared" si="880"/>
        <v>0.9672187262</v>
      </c>
      <c r="E894" s="38">
        <f t="shared" si="3"/>
        <v>1</v>
      </c>
      <c r="F894" s="39">
        <f t="shared" si="4"/>
        <v>9.390840556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37">
        <v>879.0</v>
      </c>
      <c r="C895" s="38">
        <f t="shared" ref="C895:D895" si="881">RAND()</f>
        <v>0.4642673133</v>
      </c>
      <c r="D895" s="38">
        <f t="shared" si="881"/>
        <v>0.345362734</v>
      </c>
      <c r="E895" s="38">
        <f t="shared" si="3"/>
        <v>1</v>
      </c>
      <c r="F895" s="39">
        <f t="shared" si="4"/>
        <v>8.831098952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37">
        <v>880.0</v>
      </c>
      <c r="C896" s="38">
        <f t="shared" ref="C896:D896" si="882">RAND()</f>
        <v>0.1299222262</v>
      </c>
      <c r="D896" s="38">
        <f t="shared" si="882"/>
        <v>0.004302954652</v>
      </c>
      <c r="E896" s="38">
        <f t="shared" si="3"/>
        <v>1</v>
      </c>
      <c r="F896" s="39">
        <f t="shared" si="4"/>
        <v>8.09276804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37">
        <v>881.0</v>
      </c>
      <c r="C897" s="38">
        <f t="shared" ref="C897:D897" si="883">RAND()</f>
        <v>0.9991699524</v>
      </c>
      <c r="D897" s="38">
        <f t="shared" si="883"/>
        <v>0.769907287</v>
      </c>
      <c r="E897" s="38">
        <f t="shared" si="3"/>
        <v>2</v>
      </c>
      <c r="F897" s="39">
        <f t="shared" si="4"/>
        <v>9.321630318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37">
        <v>882.0</v>
      </c>
      <c r="C898" s="38">
        <f t="shared" ref="C898:D898" si="884">RAND()</f>
        <v>0.6728691866</v>
      </c>
      <c r="D898" s="38">
        <f t="shared" si="884"/>
        <v>0.2982543463</v>
      </c>
      <c r="E898" s="38">
        <f t="shared" si="3"/>
        <v>2</v>
      </c>
      <c r="F898" s="39">
        <f t="shared" si="4"/>
        <v>8.815309615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37">
        <v>883.0</v>
      </c>
      <c r="C899" s="38">
        <f t="shared" ref="C899:D899" si="885">RAND()</f>
        <v>0.532759686</v>
      </c>
      <c r="D899" s="38">
        <f t="shared" si="885"/>
        <v>0.06147520265</v>
      </c>
      <c r="E899" s="38">
        <f t="shared" si="3"/>
        <v>2</v>
      </c>
      <c r="F899" s="39">
        <f t="shared" si="4"/>
        <v>8.629945404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37">
        <v>884.0</v>
      </c>
      <c r="C900" s="38">
        <f t="shared" ref="C900:D900" si="886">RAND()</f>
        <v>0.3739013731</v>
      </c>
      <c r="D900" s="38">
        <f t="shared" si="886"/>
        <v>0.5514381069</v>
      </c>
      <c r="E900" s="38">
        <f t="shared" si="3"/>
        <v>1</v>
      </c>
      <c r="F900" s="39">
        <f t="shared" si="4"/>
        <v>9.050179134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37">
        <v>885.0</v>
      </c>
      <c r="C901" s="38">
        <f t="shared" ref="C901:D901" si="887">RAND()</f>
        <v>0.2254949688</v>
      </c>
      <c r="D901" s="38">
        <f t="shared" si="887"/>
        <v>0.1691070148</v>
      </c>
      <c r="E901" s="38">
        <f t="shared" si="3"/>
        <v>1</v>
      </c>
      <c r="F901" s="39">
        <f t="shared" si="4"/>
        <v>8.581561716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37">
        <v>886.0</v>
      </c>
      <c r="C902" s="38">
        <f t="shared" ref="C902:D902" si="888">RAND()</f>
        <v>0.3388278997</v>
      </c>
      <c r="D902" s="38">
        <f t="shared" si="888"/>
        <v>0.2842186162</v>
      </c>
      <c r="E902" s="38">
        <f t="shared" si="3"/>
        <v>1</v>
      </c>
      <c r="F902" s="39">
        <f t="shared" si="4"/>
        <v>8.753947765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37">
        <v>887.0</v>
      </c>
      <c r="C903" s="38">
        <f t="shared" ref="C903:D903" si="889">RAND()</f>
        <v>0.003009795952</v>
      </c>
      <c r="D903" s="38">
        <f t="shared" si="889"/>
        <v>0.1007799729</v>
      </c>
      <c r="E903" s="38">
        <f t="shared" si="3"/>
        <v>1</v>
      </c>
      <c r="F903" s="39">
        <f t="shared" si="4"/>
        <v>8.44895428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37">
        <v>888.0</v>
      </c>
      <c r="C904" s="38">
        <f t="shared" ref="C904:D904" si="890">RAND()</f>
        <v>0.2611596308</v>
      </c>
      <c r="D904" s="38">
        <f t="shared" si="890"/>
        <v>0.09532169214</v>
      </c>
      <c r="E904" s="38">
        <f t="shared" si="3"/>
        <v>1</v>
      </c>
      <c r="F904" s="39">
        <f t="shared" si="4"/>
        <v>8.436627283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37">
        <v>889.0</v>
      </c>
      <c r="C905" s="38">
        <f t="shared" ref="C905:D905" si="891">RAND()</f>
        <v>0.4179384092</v>
      </c>
      <c r="D905" s="38">
        <f t="shared" si="891"/>
        <v>0.9041075761</v>
      </c>
      <c r="E905" s="38">
        <f t="shared" si="3"/>
        <v>1</v>
      </c>
      <c r="F905" s="39">
        <f t="shared" si="4"/>
        <v>9.344698908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37">
        <v>890.0</v>
      </c>
      <c r="C906" s="38">
        <f t="shared" ref="C906:D906" si="892">RAND()</f>
        <v>0.4096425276</v>
      </c>
      <c r="D906" s="38">
        <f t="shared" si="892"/>
        <v>0.3258375026</v>
      </c>
      <c r="E906" s="38">
        <f t="shared" si="3"/>
        <v>1</v>
      </c>
      <c r="F906" s="39">
        <f t="shared" si="4"/>
        <v>8.807263901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37">
        <v>891.0</v>
      </c>
      <c r="C907" s="38">
        <f t="shared" ref="C907:D907" si="893">RAND()</f>
        <v>0.0101298111</v>
      </c>
      <c r="D907" s="38">
        <f t="shared" si="893"/>
        <v>0.6931021774</v>
      </c>
      <c r="E907" s="38">
        <f t="shared" si="3"/>
        <v>1</v>
      </c>
      <c r="F907" s="39">
        <f t="shared" si="4"/>
        <v>9.1773718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37">
        <v>892.0</v>
      </c>
      <c r="C908" s="38">
        <f t="shared" ref="C908:D908" si="894">RAND()</f>
        <v>0.9181868807</v>
      </c>
      <c r="D908" s="38">
        <f t="shared" si="894"/>
        <v>0.574765125</v>
      </c>
      <c r="E908" s="38">
        <f t="shared" si="3"/>
        <v>2</v>
      </c>
      <c r="F908" s="39">
        <f t="shared" si="4"/>
        <v>9.077790832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37">
        <v>893.0</v>
      </c>
      <c r="C909" s="38">
        <f t="shared" ref="C909:D909" si="895">RAND()</f>
        <v>0.3958316187</v>
      </c>
      <c r="D909" s="38">
        <f t="shared" si="895"/>
        <v>0.8771934434</v>
      </c>
      <c r="E909" s="38">
        <f t="shared" si="3"/>
        <v>1</v>
      </c>
      <c r="F909" s="39">
        <f t="shared" si="4"/>
        <v>9.324532705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37">
        <v>894.0</v>
      </c>
      <c r="C910" s="38">
        <f t="shared" ref="C910:D910" si="896">RAND()</f>
        <v>0.3728655156</v>
      </c>
      <c r="D910" s="38">
        <f t="shared" si="896"/>
        <v>0.820491662</v>
      </c>
      <c r="E910" s="38">
        <f t="shared" si="3"/>
        <v>1</v>
      </c>
      <c r="F910" s="39">
        <f t="shared" si="4"/>
        <v>9.281008714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37">
        <v>895.0</v>
      </c>
      <c r="C911" s="38">
        <f t="shared" ref="C911:D911" si="897">RAND()</f>
        <v>0.3894246219</v>
      </c>
      <c r="D911" s="38">
        <f t="shared" si="897"/>
        <v>0.5494810025</v>
      </c>
      <c r="E911" s="38">
        <f t="shared" si="3"/>
        <v>1</v>
      </c>
      <c r="F911" s="39">
        <f t="shared" si="4"/>
        <v>9.048313887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37">
        <v>896.0</v>
      </c>
      <c r="C912" s="38">
        <f t="shared" ref="C912:D912" si="898">RAND()</f>
        <v>0.2406151589</v>
      </c>
      <c r="D912" s="38">
        <f t="shared" si="898"/>
        <v>0.9947961008</v>
      </c>
      <c r="E912" s="38">
        <f t="shared" si="3"/>
        <v>1</v>
      </c>
      <c r="F912" s="39">
        <f t="shared" si="4"/>
        <v>9.41052905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37">
        <v>897.0</v>
      </c>
      <c r="C913" s="38">
        <f t="shared" ref="C913:D913" si="899">RAND()</f>
        <v>0.1075948401</v>
      </c>
      <c r="D913" s="38">
        <f t="shared" si="899"/>
        <v>0.6973186514</v>
      </c>
      <c r="E913" s="38">
        <f t="shared" si="3"/>
        <v>1</v>
      </c>
      <c r="F913" s="39">
        <f t="shared" si="4"/>
        <v>9.180947629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37">
        <v>898.0</v>
      </c>
      <c r="C914" s="38">
        <f t="shared" ref="C914:D914" si="900">RAND()</f>
        <v>0.0873242107</v>
      </c>
      <c r="D914" s="38">
        <f t="shared" si="900"/>
        <v>0.6645353505</v>
      </c>
      <c r="E914" s="38">
        <f t="shared" si="3"/>
        <v>1</v>
      </c>
      <c r="F914" s="39">
        <f t="shared" si="4"/>
        <v>9.152853287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37">
        <v>899.0</v>
      </c>
      <c r="C915" s="38">
        <f t="shared" ref="C915:D915" si="901">RAND()</f>
        <v>0.1326644525</v>
      </c>
      <c r="D915" s="38">
        <f t="shared" si="901"/>
        <v>0.7295085461</v>
      </c>
      <c r="E915" s="38">
        <f t="shared" si="3"/>
        <v>1</v>
      </c>
      <c r="F915" s="39">
        <f t="shared" si="4"/>
        <v>9.207897799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37">
        <v>900.0</v>
      </c>
      <c r="C916" s="38">
        <f t="shared" ref="C916:D916" si="902">RAND()</f>
        <v>0.5479179828</v>
      </c>
      <c r="D916" s="38">
        <f t="shared" si="902"/>
        <v>0.572395369</v>
      </c>
      <c r="E916" s="38">
        <f t="shared" si="3"/>
        <v>2</v>
      </c>
      <c r="F916" s="39">
        <f t="shared" si="4"/>
        <v>9.075224751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37">
        <v>901.0</v>
      </c>
      <c r="C917" s="38">
        <f t="shared" ref="C917:D917" si="903">RAND()</f>
        <v>0.5920190641</v>
      </c>
      <c r="D917" s="38">
        <f t="shared" si="903"/>
        <v>0.2559766015</v>
      </c>
      <c r="E917" s="38">
        <f t="shared" si="3"/>
        <v>2</v>
      </c>
      <c r="F917" s="39">
        <f t="shared" si="4"/>
        <v>8.780144764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37">
        <v>902.0</v>
      </c>
      <c r="C918" s="38">
        <f t="shared" ref="C918:D918" si="904">RAND()</f>
        <v>0.2872697255</v>
      </c>
      <c r="D918" s="38">
        <f t="shared" si="904"/>
        <v>0.6338891811</v>
      </c>
      <c r="E918" s="38">
        <f t="shared" si="3"/>
        <v>1</v>
      </c>
      <c r="F918" s="39">
        <f t="shared" si="4"/>
        <v>9.125956643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37">
        <v>903.0</v>
      </c>
      <c r="C919" s="38">
        <f t="shared" ref="C919:D919" si="905">RAND()</f>
        <v>0.1326432252</v>
      </c>
      <c r="D919" s="38">
        <f t="shared" si="905"/>
        <v>0.1087826924</v>
      </c>
      <c r="E919" s="38">
        <f t="shared" si="3"/>
        <v>1</v>
      </c>
      <c r="F919" s="39">
        <f t="shared" si="4"/>
        <v>8.466439047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37">
        <v>904.0</v>
      </c>
      <c r="C920" s="38">
        <f t="shared" ref="C920:D920" si="906">RAND()</f>
        <v>0.5183155487</v>
      </c>
      <c r="D920" s="38">
        <f t="shared" si="906"/>
        <v>0.1856934429</v>
      </c>
      <c r="E920" s="38">
        <f t="shared" si="3"/>
        <v>2</v>
      </c>
      <c r="F920" s="39">
        <f t="shared" si="4"/>
        <v>8.723828729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37">
        <v>905.0</v>
      </c>
      <c r="C921" s="38">
        <f t="shared" ref="C921:D921" si="907">RAND()</f>
        <v>0.6878096887</v>
      </c>
      <c r="D921" s="38">
        <f t="shared" si="907"/>
        <v>0.0242927726</v>
      </c>
      <c r="E921" s="38">
        <f t="shared" si="3"/>
        <v>2</v>
      </c>
      <c r="F921" s="39">
        <f t="shared" si="4"/>
        <v>8.603069631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37">
        <v>906.0</v>
      </c>
      <c r="C922" s="38">
        <f t="shared" ref="C922:D922" si="908">RAND()</f>
        <v>0.2032948909</v>
      </c>
      <c r="D922" s="38">
        <f t="shared" si="908"/>
        <v>0.8236016535</v>
      </c>
      <c r="E922" s="38">
        <f t="shared" si="3"/>
        <v>1</v>
      </c>
      <c r="F922" s="39">
        <f t="shared" si="4"/>
        <v>9.283434185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37">
        <v>907.0</v>
      </c>
      <c r="C923" s="38">
        <f t="shared" ref="C923:D923" si="909">RAND()</f>
        <v>0.1166870873</v>
      </c>
      <c r="D923" s="38">
        <f t="shared" si="909"/>
        <v>0.9975295551</v>
      </c>
      <c r="E923" s="38">
        <f t="shared" si="3"/>
        <v>1</v>
      </c>
      <c r="F923" s="39">
        <f t="shared" si="4"/>
        <v>9.412465614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37">
        <v>908.0</v>
      </c>
      <c r="C924" s="38">
        <f t="shared" ref="C924:D924" si="910">RAND()</f>
        <v>0.6768650907</v>
      </c>
      <c r="D924" s="38">
        <f t="shared" si="910"/>
        <v>0.6906231649</v>
      </c>
      <c r="E924" s="38">
        <f t="shared" si="3"/>
        <v>2</v>
      </c>
      <c r="F924" s="39">
        <f t="shared" si="4"/>
        <v>9.213391031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37">
        <v>909.0</v>
      </c>
      <c r="C925" s="38">
        <f t="shared" ref="C925:D925" si="911">RAND()</f>
        <v>0.9823886961</v>
      </c>
      <c r="D925" s="38">
        <f t="shared" si="911"/>
        <v>0.1189782958</v>
      </c>
      <c r="E925" s="38">
        <f t="shared" si="3"/>
        <v>2</v>
      </c>
      <c r="F925" s="39">
        <f t="shared" si="4"/>
        <v>8.672580169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37">
        <v>910.0</v>
      </c>
      <c r="C926" s="38">
        <f t="shared" ref="C926:D926" si="912">RAND()</f>
        <v>0.8078639131</v>
      </c>
      <c r="D926" s="38">
        <f t="shared" si="912"/>
        <v>0.1014876331</v>
      </c>
      <c r="E926" s="38">
        <f t="shared" si="3"/>
        <v>2</v>
      </c>
      <c r="F926" s="39">
        <f t="shared" si="4"/>
        <v>8.659468488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37">
        <v>911.0</v>
      </c>
      <c r="C927" s="38">
        <f t="shared" ref="C927:D927" si="913">RAND()</f>
        <v>0.1707555036</v>
      </c>
      <c r="D927" s="38">
        <f t="shared" si="913"/>
        <v>0.2749284745</v>
      </c>
      <c r="E927" s="38">
        <f t="shared" si="3"/>
        <v>1</v>
      </c>
      <c r="F927" s="39">
        <f t="shared" si="4"/>
        <v>8.741523397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37">
        <v>912.0</v>
      </c>
      <c r="C928" s="38">
        <f t="shared" ref="C928:D928" si="914">RAND()</f>
        <v>0.8122559025</v>
      </c>
      <c r="D928" s="38">
        <f t="shared" si="914"/>
        <v>0.5840617445</v>
      </c>
      <c r="E928" s="38">
        <f t="shared" si="3"/>
        <v>2</v>
      </c>
      <c r="F928" s="39">
        <f t="shared" si="4"/>
        <v>9.087927354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37">
        <v>913.0</v>
      </c>
      <c r="C929" s="38">
        <f t="shared" ref="C929:D929" si="915">RAND()</f>
        <v>0.7575545987</v>
      </c>
      <c r="D929" s="38">
        <f t="shared" si="915"/>
        <v>0.7638837548</v>
      </c>
      <c r="E929" s="38">
        <f t="shared" si="3"/>
        <v>2</v>
      </c>
      <c r="F929" s="39">
        <f t="shared" si="4"/>
        <v>9.312808258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37">
        <v>914.0</v>
      </c>
      <c r="C930" s="38">
        <f t="shared" ref="C930:D930" si="916">RAND()</f>
        <v>0.6864609121</v>
      </c>
      <c r="D930" s="38">
        <f t="shared" si="916"/>
        <v>0.836616884</v>
      </c>
      <c r="E930" s="38">
        <f t="shared" si="3"/>
        <v>2</v>
      </c>
      <c r="F930" s="39">
        <f t="shared" si="4"/>
        <v>9.428365298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37">
        <v>915.0</v>
      </c>
      <c r="C931" s="38">
        <f t="shared" ref="C931:D931" si="917">RAND()</f>
        <v>0.5380030519</v>
      </c>
      <c r="D931" s="38">
        <f t="shared" si="917"/>
        <v>0.9983979417</v>
      </c>
      <c r="E931" s="38">
        <f t="shared" si="3"/>
        <v>2</v>
      </c>
      <c r="F931" s="39">
        <f t="shared" si="4"/>
        <v>9.943395084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37">
        <v>916.0</v>
      </c>
      <c r="C932" s="38">
        <f t="shared" ref="C932:D932" si="918">RAND()</f>
        <v>0.8316160325</v>
      </c>
      <c r="D932" s="38">
        <f t="shared" si="918"/>
        <v>0.4387864302</v>
      </c>
      <c r="E932" s="38">
        <f t="shared" si="3"/>
        <v>2</v>
      </c>
      <c r="F932" s="39">
        <f t="shared" si="4"/>
        <v>8.94055338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37">
        <v>917.0</v>
      </c>
      <c r="C933" s="38">
        <f t="shared" ref="C933:D933" si="919">RAND()</f>
        <v>0.2374504167</v>
      </c>
      <c r="D933" s="38">
        <f t="shared" si="919"/>
        <v>0.6342443675</v>
      </c>
      <c r="E933" s="38">
        <f t="shared" si="3"/>
        <v>1</v>
      </c>
      <c r="F933" s="39">
        <f t="shared" si="4"/>
        <v>9.126272052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37">
        <v>918.0</v>
      </c>
      <c r="C934" s="38">
        <f t="shared" ref="C934:D934" si="920">RAND()</f>
        <v>0.559778685</v>
      </c>
      <c r="D934" s="38">
        <f t="shared" si="920"/>
        <v>0.0003391918669</v>
      </c>
      <c r="E934" s="38">
        <f t="shared" si="3"/>
        <v>2</v>
      </c>
      <c r="F934" s="39">
        <f t="shared" si="4"/>
        <v>8.586026303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37">
        <v>919.0</v>
      </c>
      <c r="C935" s="38">
        <f t="shared" ref="C935:D935" si="921">RAND()</f>
        <v>0.4391471454</v>
      </c>
      <c r="D935" s="38">
        <f t="shared" si="921"/>
        <v>0.8230786887</v>
      </c>
      <c r="E935" s="38">
        <f t="shared" si="3"/>
        <v>1</v>
      </c>
      <c r="F935" s="39">
        <f t="shared" si="4"/>
        <v>9.283026647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37">
        <v>920.0</v>
      </c>
      <c r="C936" s="38">
        <f t="shared" ref="C936:D936" si="922">RAND()</f>
        <v>0.7276784961</v>
      </c>
      <c r="D936" s="38">
        <f t="shared" si="922"/>
        <v>0.5131061043</v>
      </c>
      <c r="E936" s="38">
        <f t="shared" si="3"/>
        <v>2</v>
      </c>
      <c r="F936" s="39">
        <f t="shared" si="4"/>
        <v>9.013193134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37">
        <v>921.0</v>
      </c>
      <c r="C937" s="38">
        <f t="shared" ref="C937:D937" si="923">RAND()</f>
        <v>0.2733917057</v>
      </c>
      <c r="D937" s="38">
        <f t="shared" si="923"/>
        <v>0.712309324</v>
      </c>
      <c r="E937" s="38">
        <f t="shared" si="3"/>
        <v>1</v>
      </c>
      <c r="F937" s="39">
        <f t="shared" si="4"/>
        <v>9.193573897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37">
        <v>922.0</v>
      </c>
      <c r="C938" s="38">
        <f t="shared" ref="C938:D938" si="924">RAND()</f>
        <v>0.03803267188</v>
      </c>
      <c r="D938" s="38">
        <f t="shared" si="924"/>
        <v>0.1056969366</v>
      </c>
      <c r="E938" s="38">
        <f t="shared" si="3"/>
        <v>1</v>
      </c>
      <c r="F938" s="39">
        <f t="shared" si="4"/>
        <v>8.459775895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37">
        <v>923.0</v>
      </c>
      <c r="C939" s="38">
        <f t="shared" ref="C939:D939" si="925">RAND()</f>
        <v>0.5067127951</v>
      </c>
      <c r="D939" s="38">
        <f t="shared" si="925"/>
        <v>0.723975639</v>
      </c>
      <c r="E939" s="38">
        <f t="shared" si="3"/>
        <v>2</v>
      </c>
      <c r="F939" s="39">
        <f t="shared" si="4"/>
        <v>9.257000187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37">
        <v>924.0</v>
      </c>
      <c r="C940" s="38">
        <f t="shared" ref="C940:D940" si="926">RAND()</f>
        <v>0.5289421</v>
      </c>
      <c r="D940" s="38">
        <f t="shared" si="926"/>
        <v>0.9468204244</v>
      </c>
      <c r="E940" s="38">
        <f t="shared" si="3"/>
        <v>2</v>
      </c>
      <c r="F940" s="39">
        <f t="shared" si="4"/>
        <v>9.673872493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37">
        <v>925.0</v>
      </c>
      <c r="C941" s="38">
        <f t="shared" ref="C941:D941" si="927">RAND()</f>
        <v>0.7104583568</v>
      </c>
      <c r="D941" s="38">
        <f t="shared" si="927"/>
        <v>0.7058990903</v>
      </c>
      <c r="E941" s="38">
        <f t="shared" si="3"/>
        <v>2</v>
      </c>
      <c r="F941" s="39">
        <f t="shared" si="4"/>
        <v>9.233056834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37">
        <v>926.0</v>
      </c>
      <c r="C942" s="38">
        <f t="shared" ref="C942:D942" si="928">RAND()</f>
        <v>0.2753994734</v>
      </c>
      <c r="D942" s="38">
        <f t="shared" si="928"/>
        <v>0.3504902112</v>
      </c>
      <c r="E942" s="38">
        <f t="shared" si="3"/>
        <v>1</v>
      </c>
      <c r="F942" s="39">
        <f t="shared" si="4"/>
        <v>8.837245736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37">
        <v>927.0</v>
      </c>
      <c r="C943" s="38">
        <f t="shared" ref="C943:D943" si="929">RAND()</f>
        <v>0.05120297558</v>
      </c>
      <c r="D943" s="38">
        <f t="shared" si="929"/>
        <v>0.4516977025</v>
      </c>
      <c r="E943" s="38">
        <f t="shared" si="3"/>
        <v>1</v>
      </c>
      <c r="F943" s="39">
        <f t="shared" si="4"/>
        <v>8.950471149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37">
        <v>928.0</v>
      </c>
      <c r="C944" s="38">
        <f t="shared" ref="C944:D944" si="930">RAND()</f>
        <v>0.3310026593</v>
      </c>
      <c r="D944" s="38">
        <f t="shared" si="930"/>
        <v>0.9951971238</v>
      </c>
      <c r="E944" s="38">
        <f t="shared" si="3"/>
        <v>1</v>
      </c>
      <c r="F944" s="39">
        <f t="shared" si="4"/>
        <v>9.410813328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37">
        <v>929.0</v>
      </c>
      <c r="C945" s="38">
        <f t="shared" ref="C945:D945" si="931">RAND()</f>
        <v>0.07235505579</v>
      </c>
      <c r="D945" s="38">
        <f t="shared" si="931"/>
        <v>0.7855369489</v>
      </c>
      <c r="E945" s="38">
        <f t="shared" si="3"/>
        <v>1</v>
      </c>
      <c r="F945" s="39">
        <f t="shared" si="4"/>
        <v>9.253424867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37">
        <v>930.0</v>
      </c>
      <c r="C946" s="38">
        <f t="shared" ref="C946:D946" si="932">RAND()</f>
        <v>0.8107432593</v>
      </c>
      <c r="D946" s="38">
        <f t="shared" si="932"/>
        <v>0.7599230249</v>
      </c>
      <c r="E946" s="38">
        <f t="shared" si="3"/>
        <v>2</v>
      </c>
      <c r="F946" s="39">
        <f t="shared" si="4"/>
        <v>9.307068582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37">
        <v>931.0</v>
      </c>
      <c r="C947" s="38">
        <f t="shared" ref="C947:D947" si="933">RAND()</f>
        <v>0.7844689602</v>
      </c>
      <c r="D947" s="38">
        <f t="shared" si="933"/>
        <v>0.872460602</v>
      </c>
      <c r="E947" s="38">
        <f t="shared" si="3"/>
        <v>2</v>
      </c>
      <c r="F947" s="39">
        <f t="shared" si="4"/>
        <v>9.494946739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37">
        <v>932.0</v>
      </c>
      <c r="C948" s="38">
        <f t="shared" ref="C948:D948" si="934">RAND()</f>
        <v>0.7660181827</v>
      </c>
      <c r="D948" s="38">
        <f t="shared" si="934"/>
        <v>0.8239473401</v>
      </c>
      <c r="E948" s="38">
        <f t="shared" si="3"/>
        <v>2</v>
      </c>
      <c r="F948" s="39">
        <f t="shared" si="4"/>
        <v>9.406615369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37">
        <v>933.0</v>
      </c>
      <c r="C949" s="38">
        <f t="shared" ref="C949:D949" si="935">RAND()</f>
        <v>0.8738972332</v>
      </c>
      <c r="D949" s="38">
        <f t="shared" si="935"/>
        <v>0.3811515338</v>
      </c>
      <c r="E949" s="38">
        <f t="shared" si="3"/>
        <v>2</v>
      </c>
      <c r="F949" s="39">
        <f t="shared" si="4"/>
        <v>8.887481716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37">
        <v>934.0</v>
      </c>
      <c r="C950" s="38">
        <f t="shared" ref="C950:D950" si="936">RAND()</f>
        <v>0.0302074339</v>
      </c>
      <c r="D950" s="38">
        <f t="shared" si="936"/>
        <v>0.08667410628</v>
      </c>
      <c r="E950" s="38">
        <f t="shared" si="3"/>
        <v>1</v>
      </c>
      <c r="F950" s="39">
        <f t="shared" si="4"/>
        <v>8.416351069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37">
        <v>935.0</v>
      </c>
      <c r="C951" s="38">
        <f t="shared" ref="C951:D951" si="937">RAND()</f>
        <v>0.8140319102</v>
      </c>
      <c r="D951" s="38">
        <f t="shared" si="937"/>
        <v>0.8439944983</v>
      </c>
      <c r="E951" s="38">
        <f t="shared" si="3"/>
        <v>2</v>
      </c>
      <c r="F951" s="39">
        <f t="shared" si="4"/>
        <v>9.441420549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37">
        <v>936.0</v>
      </c>
      <c r="C952" s="38">
        <f t="shared" ref="C952:D952" si="938">RAND()</f>
        <v>0.557311602</v>
      </c>
      <c r="D952" s="38">
        <f t="shared" si="938"/>
        <v>0.4907176503</v>
      </c>
      <c r="E952" s="38">
        <f t="shared" si="3"/>
        <v>2</v>
      </c>
      <c r="F952" s="39">
        <f t="shared" si="4"/>
        <v>8.990760336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37">
        <v>937.0</v>
      </c>
      <c r="C953" s="38">
        <f t="shared" ref="C953:D953" si="939">RAND()</f>
        <v>0.82458073</v>
      </c>
      <c r="D953" s="38">
        <f t="shared" si="939"/>
        <v>0.04594964419</v>
      </c>
      <c r="E953" s="38">
        <f t="shared" si="3"/>
        <v>2</v>
      </c>
      <c r="F953" s="39">
        <f t="shared" si="4"/>
        <v>8.618659813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37">
        <v>938.0</v>
      </c>
      <c r="C954" s="38">
        <f t="shared" ref="C954:D954" si="940">RAND()</f>
        <v>0.3679130427</v>
      </c>
      <c r="D954" s="38">
        <f t="shared" si="940"/>
        <v>0.7193989933</v>
      </c>
      <c r="E954" s="38">
        <f t="shared" si="3"/>
        <v>1</v>
      </c>
      <c r="F954" s="39">
        <f t="shared" si="4"/>
        <v>9.199499057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37">
        <v>939.0</v>
      </c>
      <c r="C955" s="38">
        <f t="shared" ref="C955:D955" si="941">RAND()</f>
        <v>0.6918335996</v>
      </c>
      <c r="D955" s="38">
        <f t="shared" si="941"/>
        <v>0.5612250305</v>
      </c>
      <c r="E955" s="38">
        <f t="shared" si="3"/>
        <v>2</v>
      </c>
      <c r="F955" s="39">
        <f t="shared" si="4"/>
        <v>9.063223645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37">
        <v>940.0</v>
      </c>
      <c r="C956" s="38">
        <f t="shared" ref="C956:D956" si="942">RAND()</f>
        <v>0.1274030088</v>
      </c>
      <c r="D956" s="38">
        <f t="shared" si="942"/>
        <v>0.8724068765</v>
      </c>
      <c r="E956" s="38">
        <f t="shared" si="3"/>
        <v>1</v>
      </c>
      <c r="F956" s="39">
        <f t="shared" si="4"/>
        <v>9.320913984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37">
        <v>941.0</v>
      </c>
      <c r="C957" s="38">
        <f t="shared" ref="C957:D957" si="943">RAND()</f>
        <v>0.4220451173</v>
      </c>
      <c r="D957" s="38">
        <f t="shared" si="943"/>
        <v>0.9429097071</v>
      </c>
      <c r="E957" s="38">
        <f t="shared" si="3"/>
        <v>1</v>
      </c>
      <c r="F957" s="39">
        <f t="shared" si="4"/>
        <v>9.373251402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37">
        <v>942.0</v>
      </c>
      <c r="C958" s="38">
        <f t="shared" ref="C958:D958" si="944">RAND()</f>
        <v>0.5729194464</v>
      </c>
      <c r="D958" s="38">
        <f t="shared" si="944"/>
        <v>0.8750847595</v>
      </c>
      <c r="E958" s="38">
        <f t="shared" si="3"/>
        <v>2</v>
      </c>
      <c r="F958" s="39">
        <f t="shared" si="4"/>
        <v>9.500169548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37">
        <v>943.0</v>
      </c>
      <c r="C959" s="38">
        <f t="shared" ref="C959:D959" si="945">RAND()</f>
        <v>0.05187042701</v>
      </c>
      <c r="D959" s="38">
        <f t="shared" si="945"/>
        <v>0.369072538</v>
      </c>
      <c r="E959" s="38">
        <f t="shared" si="3"/>
        <v>1</v>
      </c>
      <c r="F959" s="39">
        <f t="shared" si="4"/>
        <v>8.859153698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37">
        <v>944.0</v>
      </c>
      <c r="C960" s="38">
        <f t="shared" ref="C960:D960" si="946">RAND()</f>
        <v>0.5803027793</v>
      </c>
      <c r="D960" s="38">
        <f t="shared" si="946"/>
        <v>0.462654206</v>
      </c>
      <c r="E960" s="38">
        <f t="shared" si="3"/>
        <v>2</v>
      </c>
      <c r="F960" s="39">
        <f t="shared" si="4"/>
        <v>8.963326672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37">
        <v>945.0</v>
      </c>
      <c r="C961" s="38">
        <f t="shared" ref="C961:D961" si="947">RAND()</f>
        <v>0.9508416605</v>
      </c>
      <c r="D961" s="38">
        <f t="shared" si="947"/>
        <v>0.3384476147</v>
      </c>
      <c r="E961" s="38">
        <f t="shared" si="3"/>
        <v>2</v>
      </c>
      <c r="F961" s="39">
        <f t="shared" si="4"/>
        <v>8.849737086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37">
        <v>946.0</v>
      </c>
      <c r="C962" s="38">
        <f t="shared" ref="C962:D962" si="948">RAND()</f>
        <v>0.1137667994</v>
      </c>
      <c r="D962" s="38">
        <f t="shared" si="948"/>
        <v>0.9063424895</v>
      </c>
      <c r="E962" s="38">
        <f t="shared" si="3"/>
        <v>1</v>
      </c>
      <c r="F962" s="39">
        <f t="shared" si="4"/>
        <v>9.3463599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37">
        <v>947.0</v>
      </c>
      <c r="C963" s="38">
        <f t="shared" ref="C963:D963" si="949">RAND()</f>
        <v>0.9033918224</v>
      </c>
      <c r="D963" s="38">
        <f t="shared" si="949"/>
        <v>0.8844411033</v>
      </c>
      <c r="E963" s="38">
        <f t="shared" si="3"/>
        <v>2</v>
      </c>
      <c r="F963" s="39">
        <f t="shared" si="4"/>
        <v>9.51925288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37">
        <v>948.0</v>
      </c>
      <c r="C964" s="38">
        <f t="shared" ref="C964:D964" si="950">RAND()</f>
        <v>0.7626860348</v>
      </c>
      <c r="D964" s="38">
        <f t="shared" si="950"/>
        <v>0.1601350292</v>
      </c>
      <c r="E964" s="38">
        <f t="shared" si="3"/>
        <v>2</v>
      </c>
      <c r="F964" s="39">
        <f t="shared" si="4"/>
        <v>8.703956042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37">
        <v>949.0</v>
      </c>
      <c r="C965" s="38">
        <f t="shared" ref="C965:D965" si="951">RAND()</f>
        <v>0.6997693828</v>
      </c>
      <c r="D965" s="38">
        <f t="shared" si="951"/>
        <v>0.5981589295</v>
      </c>
      <c r="E965" s="38">
        <f t="shared" si="3"/>
        <v>2</v>
      </c>
      <c r="F965" s="39">
        <f t="shared" si="4"/>
        <v>9.103516793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37">
        <v>950.0</v>
      </c>
      <c r="C966" s="38">
        <f t="shared" ref="C966:D966" si="952">RAND()</f>
        <v>0.0663339214</v>
      </c>
      <c r="D966" s="38">
        <f t="shared" si="952"/>
        <v>0.6416367854</v>
      </c>
      <c r="E966" s="38">
        <f t="shared" si="3"/>
        <v>1</v>
      </c>
      <c r="F966" s="39">
        <f t="shared" si="4"/>
        <v>9.132816654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37">
        <v>951.0</v>
      </c>
      <c r="C967" s="38">
        <f t="shared" ref="C967:D967" si="953">RAND()</f>
        <v>0.9598203573</v>
      </c>
      <c r="D967" s="38">
        <f t="shared" si="953"/>
        <v>0.8954454592</v>
      </c>
      <c r="E967" s="38">
        <f t="shared" si="3"/>
        <v>2</v>
      </c>
      <c r="F967" s="39">
        <f t="shared" si="4"/>
        <v>9.542715535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37">
        <v>952.0</v>
      </c>
      <c r="C968" s="38">
        <f t="shared" ref="C968:D968" si="954">RAND()</f>
        <v>0.5236077527</v>
      </c>
      <c r="D968" s="38">
        <f t="shared" si="954"/>
        <v>0.3958392571</v>
      </c>
      <c r="E968" s="38">
        <f t="shared" si="3"/>
        <v>2</v>
      </c>
      <c r="F968" s="39">
        <f t="shared" si="4"/>
        <v>8.900763226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37">
        <v>953.0</v>
      </c>
      <c r="C969" s="38">
        <f t="shared" ref="C969:D969" si="955">RAND()</f>
        <v>0.2901434127</v>
      </c>
      <c r="D969" s="38">
        <f t="shared" si="955"/>
        <v>0.5711422577</v>
      </c>
      <c r="E969" s="38">
        <f t="shared" si="3"/>
        <v>1</v>
      </c>
      <c r="F969" s="39">
        <f t="shared" si="4"/>
        <v>9.068777112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37">
        <v>954.0</v>
      </c>
      <c r="C970" s="38">
        <f t="shared" ref="C970:D970" si="956">RAND()</f>
        <v>0.6364095491</v>
      </c>
      <c r="D970" s="38">
        <f t="shared" si="956"/>
        <v>0.2946157621</v>
      </c>
      <c r="E970" s="38">
        <f t="shared" si="3"/>
        <v>2</v>
      </c>
      <c r="F970" s="39">
        <f t="shared" si="4"/>
        <v>8.812242249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37">
        <v>955.0</v>
      </c>
      <c r="C971" s="38">
        <f t="shared" ref="C971:D971" si="957">RAND()</f>
        <v>0.478277829</v>
      </c>
      <c r="D971" s="38">
        <f t="shared" si="957"/>
        <v>0.9131505344</v>
      </c>
      <c r="E971" s="38">
        <f t="shared" si="3"/>
        <v>1</v>
      </c>
      <c r="F971" s="39">
        <f t="shared" si="4"/>
        <v>9.35140707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37">
        <v>956.0</v>
      </c>
      <c r="C972" s="38">
        <f t="shared" ref="C972:D972" si="958">RAND()</f>
        <v>0.7387070243</v>
      </c>
      <c r="D972" s="38">
        <f t="shared" si="958"/>
        <v>0.2062964379</v>
      </c>
      <c r="E972" s="38">
        <f t="shared" si="3"/>
        <v>2</v>
      </c>
      <c r="F972" s="39">
        <f t="shared" si="4"/>
        <v>8.74007654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37">
        <v>957.0</v>
      </c>
      <c r="C973" s="38">
        <f t="shared" ref="C973:D973" si="959">RAND()</f>
        <v>0.3677115966</v>
      </c>
      <c r="D973" s="38">
        <f t="shared" si="959"/>
        <v>0.922260553</v>
      </c>
      <c r="E973" s="38">
        <f t="shared" si="3"/>
        <v>1</v>
      </c>
      <c r="F973" s="39">
        <f t="shared" si="4"/>
        <v>9.358131476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37">
        <v>958.0</v>
      </c>
      <c r="C974" s="38">
        <f t="shared" ref="C974:D974" si="960">RAND()</f>
        <v>0.8052882277</v>
      </c>
      <c r="D974" s="38">
        <f t="shared" si="960"/>
        <v>0.6281187117</v>
      </c>
      <c r="E974" s="38">
        <f t="shared" si="3"/>
        <v>2</v>
      </c>
      <c r="F974" s="39">
        <f t="shared" si="4"/>
        <v>9.137583293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37">
        <v>959.0</v>
      </c>
      <c r="C975" s="38">
        <f t="shared" ref="C975:D975" si="961">RAND()</f>
        <v>0.9605774668</v>
      </c>
      <c r="D975" s="38">
        <f t="shared" si="961"/>
        <v>0.4395747011</v>
      </c>
      <c r="E975" s="38">
        <f t="shared" si="3"/>
        <v>2</v>
      </c>
      <c r="F975" s="39">
        <f t="shared" si="4"/>
        <v>8.941297682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37">
        <v>960.0</v>
      </c>
      <c r="C976" s="38">
        <f t="shared" ref="C976:D976" si="962">RAND()</f>
        <v>0.1423880725</v>
      </c>
      <c r="D976" s="38">
        <f t="shared" si="962"/>
        <v>0.1497506154</v>
      </c>
      <c r="E976" s="38">
        <f t="shared" si="3"/>
        <v>1</v>
      </c>
      <c r="F976" s="39">
        <f t="shared" si="4"/>
        <v>8.547267056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37">
        <v>961.0</v>
      </c>
      <c r="C977" s="38">
        <f t="shared" ref="C977:D977" si="963">RAND()</f>
        <v>0.5525374349</v>
      </c>
      <c r="D977" s="38">
        <f t="shared" si="963"/>
        <v>0.9257987734</v>
      </c>
      <c r="E977" s="38">
        <f t="shared" si="3"/>
        <v>2</v>
      </c>
      <c r="F977" s="39">
        <f t="shared" si="4"/>
        <v>9.61476961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37">
        <v>962.0</v>
      </c>
      <c r="C978" s="38">
        <f t="shared" ref="C978:D978" si="964">RAND()</f>
        <v>0.4548672866</v>
      </c>
      <c r="D978" s="38">
        <f t="shared" si="964"/>
        <v>0.7391030114</v>
      </c>
      <c r="E978" s="38">
        <f t="shared" si="3"/>
        <v>1</v>
      </c>
      <c r="F978" s="39">
        <f t="shared" si="4"/>
        <v>9.215814962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37">
        <v>963.0</v>
      </c>
      <c r="C979" s="38">
        <f t="shared" ref="C979:D979" si="965">RAND()</f>
        <v>0.7237700142</v>
      </c>
      <c r="D979" s="38">
        <f t="shared" si="965"/>
        <v>0.9854344468</v>
      </c>
      <c r="E979" s="38">
        <f t="shared" si="3"/>
        <v>2</v>
      </c>
      <c r="F979" s="39">
        <f t="shared" si="4"/>
        <v>9.829321629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37">
        <v>964.0</v>
      </c>
      <c r="C980" s="38">
        <f t="shared" ref="C980:D980" si="966">RAND()</f>
        <v>0.5202545844</v>
      </c>
      <c r="D980" s="38">
        <f t="shared" si="966"/>
        <v>0.2835773703</v>
      </c>
      <c r="E980" s="38">
        <f t="shared" si="3"/>
        <v>2</v>
      </c>
      <c r="F980" s="39">
        <f t="shared" si="4"/>
        <v>8.802984854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37">
        <v>965.0</v>
      </c>
      <c r="C981" s="38">
        <f t="shared" ref="C981:D981" si="967">RAND()</f>
        <v>0.4640179206</v>
      </c>
      <c r="D981" s="38">
        <f t="shared" si="967"/>
        <v>0.4693273538</v>
      </c>
      <c r="E981" s="38">
        <f t="shared" si="3"/>
        <v>1</v>
      </c>
      <c r="F981" s="39">
        <f t="shared" si="4"/>
        <v>8.968841942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37">
        <v>966.0</v>
      </c>
      <c r="C982" s="38">
        <f t="shared" ref="C982:D982" si="968">RAND()</f>
        <v>0.7281342281</v>
      </c>
      <c r="D982" s="38">
        <f t="shared" si="968"/>
        <v>0.04264577652</v>
      </c>
      <c r="E982" s="38">
        <f t="shared" si="3"/>
        <v>2</v>
      </c>
      <c r="F982" s="39">
        <f t="shared" si="4"/>
        <v>8.616270096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37">
        <v>967.0</v>
      </c>
      <c r="C983" s="38">
        <f t="shared" ref="C983:D983" si="969">RAND()</f>
        <v>0.7868069076</v>
      </c>
      <c r="D983" s="38">
        <f t="shared" si="969"/>
        <v>0.6220853401</v>
      </c>
      <c r="E983" s="38">
        <f t="shared" si="3"/>
        <v>2</v>
      </c>
      <c r="F983" s="39">
        <f t="shared" si="4"/>
        <v>9.130615551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37">
        <v>968.0</v>
      </c>
      <c r="C984" s="38">
        <f t="shared" ref="C984:D984" si="970">RAND()</f>
        <v>0.354113102</v>
      </c>
      <c r="D984" s="38">
        <f t="shared" si="970"/>
        <v>0.7737742813</v>
      </c>
      <c r="E984" s="38">
        <f t="shared" si="3"/>
        <v>1</v>
      </c>
      <c r="F984" s="39">
        <f t="shared" si="4"/>
        <v>9.244005049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37">
        <v>969.0</v>
      </c>
      <c r="C985" s="38">
        <f t="shared" ref="C985:D985" si="971">RAND()</f>
        <v>0.8423076967</v>
      </c>
      <c r="D985" s="38">
        <f t="shared" si="971"/>
        <v>0.5331833862</v>
      </c>
      <c r="E985" s="38">
        <f t="shared" si="3"/>
        <v>2</v>
      </c>
      <c r="F985" s="39">
        <f t="shared" si="4"/>
        <v>9.033753019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37">
        <v>970.0</v>
      </c>
      <c r="C986" s="38">
        <f t="shared" ref="C986:D986" si="972">RAND()</f>
        <v>0.3115988879</v>
      </c>
      <c r="D986" s="38">
        <f t="shared" si="972"/>
        <v>0.776339888</v>
      </c>
      <c r="E986" s="38">
        <f t="shared" si="3"/>
        <v>1</v>
      </c>
      <c r="F986" s="39">
        <f t="shared" si="4"/>
        <v>9.246065719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37">
        <v>971.0</v>
      </c>
      <c r="C987" s="38">
        <f t="shared" ref="C987:D987" si="973">RAND()</f>
        <v>0.7396110539</v>
      </c>
      <c r="D987" s="38">
        <f t="shared" si="973"/>
        <v>0.3843392852</v>
      </c>
      <c r="E987" s="38">
        <f t="shared" si="3"/>
        <v>2</v>
      </c>
      <c r="F987" s="39">
        <f t="shared" si="4"/>
        <v>8.890350763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37">
        <v>972.0</v>
      </c>
      <c r="C988" s="38">
        <f t="shared" ref="C988:D988" si="974">RAND()</f>
        <v>0.5831500636</v>
      </c>
      <c r="D988" s="38">
        <f t="shared" si="974"/>
        <v>0.09114504842</v>
      </c>
      <c r="E988" s="38">
        <f t="shared" si="3"/>
        <v>2</v>
      </c>
      <c r="F988" s="39">
        <f t="shared" si="4"/>
        <v>8.651775277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37">
        <v>973.0</v>
      </c>
      <c r="C989" s="38">
        <f t="shared" ref="C989:D989" si="975">RAND()</f>
        <v>0.272771182</v>
      </c>
      <c r="D989" s="38">
        <f t="shared" si="975"/>
        <v>0.2088318598</v>
      </c>
      <c r="E989" s="38">
        <f t="shared" si="3"/>
        <v>1</v>
      </c>
      <c r="F989" s="39">
        <f t="shared" si="4"/>
        <v>8.646269077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37">
        <v>974.0</v>
      </c>
      <c r="C990" s="38">
        <f t="shared" ref="C990:D990" si="976">RAND()</f>
        <v>0.7881381925</v>
      </c>
      <c r="D990" s="38">
        <f t="shared" si="976"/>
        <v>0.6208179281</v>
      </c>
      <c r="E990" s="38">
        <f t="shared" si="3"/>
        <v>2</v>
      </c>
      <c r="F990" s="39">
        <f t="shared" si="4"/>
        <v>9.129158945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37">
        <v>975.0</v>
      </c>
      <c r="C991" s="38">
        <f t="shared" ref="C991:D991" si="977">RAND()</f>
        <v>0.2618220748</v>
      </c>
      <c r="D991" s="38">
        <f t="shared" si="977"/>
        <v>0.1543164937</v>
      </c>
      <c r="E991" s="38">
        <f t="shared" si="3"/>
        <v>1</v>
      </c>
      <c r="F991" s="39">
        <f t="shared" si="4"/>
        <v>8.555547466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37">
        <v>976.0</v>
      </c>
      <c r="C992" s="38">
        <f t="shared" ref="C992:D992" si="978">RAND()</f>
        <v>0.7474264512</v>
      </c>
      <c r="D992" s="38">
        <f t="shared" si="978"/>
        <v>0.1638368651</v>
      </c>
      <c r="E992" s="38">
        <f t="shared" si="3"/>
        <v>2</v>
      </c>
      <c r="F992" s="39">
        <f t="shared" si="4"/>
        <v>8.706815454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37">
        <v>977.0</v>
      </c>
      <c r="C993" s="38">
        <f t="shared" ref="C993:D993" si="979">RAND()</f>
        <v>0.7866871523</v>
      </c>
      <c r="D993" s="38">
        <f t="shared" si="979"/>
        <v>0.3984718673</v>
      </c>
      <c r="E993" s="38">
        <f t="shared" si="3"/>
        <v>2</v>
      </c>
      <c r="F993" s="39">
        <f t="shared" si="4"/>
        <v>8.903160784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37">
        <v>978.0</v>
      </c>
      <c r="C994" s="38">
        <f t="shared" ref="C994:D994" si="980">RAND()</f>
        <v>0.2018855574</v>
      </c>
      <c r="D994" s="38">
        <f t="shared" si="980"/>
        <v>0.8378018204</v>
      </c>
      <c r="E994" s="38">
        <f t="shared" si="3"/>
        <v>1</v>
      </c>
      <c r="F994" s="39">
        <f t="shared" si="4"/>
        <v>9.294451096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37">
        <v>979.0</v>
      </c>
      <c r="C995" s="38">
        <f t="shared" ref="C995:D995" si="981">RAND()</f>
        <v>0.740709338</v>
      </c>
      <c r="D995" s="38">
        <f t="shared" si="981"/>
        <v>0.7512155257</v>
      </c>
      <c r="E995" s="38">
        <f t="shared" si="3"/>
        <v>2</v>
      </c>
      <c r="F995" s="39">
        <f t="shared" si="4"/>
        <v>9.294614326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37">
        <v>980.0</v>
      </c>
      <c r="C996" s="38">
        <f t="shared" ref="C996:D996" si="982">RAND()</f>
        <v>0.4136228645</v>
      </c>
      <c r="D996" s="38">
        <f t="shared" si="982"/>
        <v>0.3021795686</v>
      </c>
      <c r="E996" s="38">
        <f t="shared" si="3"/>
        <v>1</v>
      </c>
      <c r="F996" s="39">
        <f t="shared" si="4"/>
        <v>8.777405388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37">
        <v>981.0</v>
      </c>
      <c r="C997" s="38">
        <f t="shared" ref="C997:D997" si="983">RAND()</f>
        <v>0.6592807865</v>
      </c>
      <c r="D997" s="38">
        <f t="shared" si="983"/>
        <v>0.6986038205</v>
      </c>
      <c r="E997" s="38">
        <f t="shared" si="3"/>
        <v>2</v>
      </c>
      <c r="F997" s="39">
        <f t="shared" si="4"/>
        <v>9.223602963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37">
        <v>982.0</v>
      </c>
      <c r="C998" s="38">
        <f t="shared" ref="C998:D998" si="984">RAND()</f>
        <v>0.5012112711</v>
      </c>
      <c r="D998" s="38">
        <f t="shared" si="984"/>
        <v>0.663989915</v>
      </c>
      <c r="E998" s="38">
        <f t="shared" si="3"/>
        <v>2</v>
      </c>
      <c r="F998" s="39">
        <f t="shared" si="4"/>
        <v>9.180231636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37">
        <v>983.0</v>
      </c>
      <c r="C999" s="38">
        <f t="shared" ref="C999:D999" si="985">RAND()</f>
        <v>0.001222778376</v>
      </c>
      <c r="D999" s="38">
        <f t="shared" si="985"/>
        <v>0.8278622961</v>
      </c>
      <c r="E999" s="38">
        <f t="shared" si="3"/>
        <v>1</v>
      </c>
      <c r="F999" s="39">
        <f t="shared" si="4"/>
        <v>9.286749623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37">
        <v>984.0</v>
      </c>
      <c r="C1000" s="38">
        <f t="shared" ref="C1000:D1000" si="986">RAND()</f>
        <v>0.4480068112</v>
      </c>
      <c r="D1000" s="38">
        <f t="shared" si="986"/>
        <v>0.189313814</v>
      </c>
      <c r="E1000" s="38">
        <f t="shared" si="3"/>
        <v>1</v>
      </c>
      <c r="F1000" s="39">
        <f t="shared" si="4"/>
        <v>8.615327253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3.5" customHeight="1">
      <c r="A1001" s="5"/>
      <c r="B1001" s="37">
        <v>985.0</v>
      </c>
      <c r="C1001" s="38">
        <f t="shared" ref="C1001:D1001" si="987">RAND()</f>
        <v>0.05526028595</v>
      </c>
      <c r="D1001" s="38">
        <f t="shared" si="987"/>
        <v>0.6118750235</v>
      </c>
      <c r="E1001" s="38">
        <f t="shared" si="3"/>
        <v>1</v>
      </c>
      <c r="F1001" s="39">
        <f t="shared" si="4"/>
        <v>9.106232366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3.5" customHeight="1">
      <c r="A1002" s="5"/>
      <c r="B1002" s="37">
        <v>986.0</v>
      </c>
      <c r="C1002" s="38">
        <f t="shared" ref="C1002:D1002" si="988">RAND()</f>
        <v>0.5815038585</v>
      </c>
      <c r="D1002" s="38">
        <f t="shared" si="988"/>
        <v>0.5672573105</v>
      </c>
      <c r="E1002" s="38">
        <f t="shared" si="3"/>
        <v>2</v>
      </c>
      <c r="F1002" s="39">
        <f t="shared" si="4"/>
        <v>9.069685333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3.5" customHeight="1">
      <c r="A1003" s="5"/>
      <c r="B1003" s="37">
        <v>987.0</v>
      </c>
      <c r="C1003" s="38">
        <f t="shared" ref="C1003:D1003" si="989">RAND()</f>
        <v>0.5058780433</v>
      </c>
      <c r="D1003" s="38">
        <f t="shared" si="989"/>
        <v>0.8321252074</v>
      </c>
      <c r="E1003" s="38">
        <f t="shared" si="3"/>
        <v>2</v>
      </c>
      <c r="F1003" s="39">
        <f t="shared" si="4"/>
        <v>9.420560974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3.5" customHeight="1">
      <c r="A1004" s="5"/>
      <c r="B1004" s="37">
        <v>988.0</v>
      </c>
      <c r="C1004" s="38">
        <f t="shared" ref="C1004:D1004" si="990">RAND()</f>
        <v>0.3978835071</v>
      </c>
      <c r="D1004" s="38">
        <f t="shared" si="990"/>
        <v>0.7398851874</v>
      </c>
      <c r="E1004" s="38">
        <f t="shared" si="3"/>
        <v>1</v>
      </c>
      <c r="F1004" s="39">
        <f t="shared" si="4"/>
        <v>9.216458127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3.5" customHeight="1">
      <c r="A1005" s="5"/>
      <c r="B1005" s="37">
        <v>989.0</v>
      </c>
      <c r="C1005" s="38">
        <f t="shared" ref="C1005:D1005" si="991">RAND()</f>
        <v>0.7823868758</v>
      </c>
      <c r="D1005" s="38">
        <f t="shared" si="991"/>
        <v>0.1543731218</v>
      </c>
      <c r="E1005" s="38">
        <f t="shared" si="3"/>
        <v>2</v>
      </c>
      <c r="F1005" s="39">
        <f t="shared" si="4"/>
        <v>8.699517875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3.5" customHeight="1">
      <c r="A1006" s="5"/>
      <c r="B1006" s="37">
        <v>990.0</v>
      </c>
      <c r="C1006" s="38">
        <f t="shared" ref="C1006:D1006" si="992">RAND()</f>
        <v>0.2363767584</v>
      </c>
      <c r="D1006" s="38">
        <f t="shared" si="992"/>
        <v>0.3710593877</v>
      </c>
      <c r="E1006" s="38">
        <f t="shared" si="3"/>
        <v>1</v>
      </c>
      <c r="F1006" s="39">
        <f t="shared" si="4"/>
        <v>8.86146316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3.5" customHeight="1">
      <c r="A1007" s="5"/>
      <c r="B1007" s="37">
        <v>991.0</v>
      </c>
      <c r="C1007" s="38">
        <f t="shared" ref="C1007:D1007" si="993">RAND()</f>
        <v>0.508149124</v>
      </c>
      <c r="D1007" s="38">
        <f t="shared" si="993"/>
        <v>0.7297599471</v>
      </c>
      <c r="E1007" s="38">
        <f t="shared" si="3"/>
        <v>2</v>
      </c>
      <c r="F1007" s="39">
        <f t="shared" si="4"/>
        <v>9.264826479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3.5" customHeight="1">
      <c r="A1008" s="5"/>
      <c r="B1008" s="37">
        <v>992.0</v>
      </c>
      <c r="C1008" s="38">
        <f t="shared" ref="C1008:D1008" si="994">RAND()</f>
        <v>0.9703298368</v>
      </c>
      <c r="D1008" s="38">
        <f t="shared" si="994"/>
        <v>0.1691199006</v>
      </c>
      <c r="E1008" s="38">
        <f t="shared" si="3"/>
        <v>2</v>
      </c>
      <c r="F1008" s="39">
        <f t="shared" si="4"/>
        <v>8.710907219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3.5" customHeight="1">
      <c r="A1009" s="5"/>
      <c r="B1009" s="37">
        <v>993.0</v>
      </c>
      <c r="C1009" s="38">
        <f t="shared" ref="C1009:D1009" si="995">RAND()</f>
        <v>0.3052078531</v>
      </c>
      <c r="D1009" s="38">
        <f t="shared" si="995"/>
        <v>0.1296379282</v>
      </c>
      <c r="E1009" s="38">
        <f t="shared" si="3"/>
        <v>1</v>
      </c>
      <c r="F1009" s="39">
        <f t="shared" si="4"/>
        <v>8.509191375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3.5" customHeight="1">
      <c r="A1010" s="5"/>
      <c r="B1010" s="37">
        <v>994.0</v>
      </c>
      <c r="C1010" s="38">
        <f t="shared" ref="C1010:D1010" si="996">RAND()</f>
        <v>0.4440887325</v>
      </c>
      <c r="D1010" s="38">
        <f t="shared" si="996"/>
        <v>0.1835923492</v>
      </c>
      <c r="E1010" s="38">
        <f t="shared" si="3"/>
        <v>1</v>
      </c>
      <c r="F1010" s="39">
        <f t="shared" si="4"/>
        <v>8.60595767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3.5" customHeight="1">
      <c r="A1011" s="5"/>
      <c r="B1011" s="37">
        <v>995.0</v>
      </c>
      <c r="C1011" s="38">
        <f t="shared" ref="C1011:D1011" si="997">RAND()</f>
        <v>0.5502679943</v>
      </c>
      <c r="D1011" s="38">
        <f t="shared" si="997"/>
        <v>0.4049745298</v>
      </c>
      <c r="E1011" s="38">
        <f t="shared" si="3"/>
        <v>2</v>
      </c>
      <c r="F1011" s="39">
        <f t="shared" si="4"/>
        <v>8.90910544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3.5" customHeight="1">
      <c r="A1012" s="5"/>
      <c r="B1012" s="37">
        <v>996.0</v>
      </c>
      <c r="C1012" s="38">
        <f t="shared" ref="C1012:D1012" si="998">RAND()</f>
        <v>0.3558008622</v>
      </c>
      <c r="D1012" s="38">
        <f t="shared" si="998"/>
        <v>0.1858865453</v>
      </c>
      <c r="E1012" s="38">
        <f t="shared" si="3"/>
        <v>1</v>
      </c>
      <c r="F1012" s="39">
        <f t="shared" si="4"/>
        <v>8.609731983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3.5" customHeight="1">
      <c r="A1013" s="5"/>
      <c r="B1013" s="37">
        <v>997.0</v>
      </c>
      <c r="C1013" s="38">
        <f t="shared" ref="C1013:D1013" si="999">RAND()</f>
        <v>0.3439348382</v>
      </c>
      <c r="D1013" s="38">
        <f t="shared" si="999"/>
        <v>0.8260142425</v>
      </c>
      <c r="E1013" s="38">
        <f t="shared" si="3"/>
        <v>1</v>
      </c>
      <c r="F1013" s="39">
        <f t="shared" si="4"/>
        <v>9.285312602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3.5" customHeight="1">
      <c r="A1014" s="5"/>
      <c r="B1014" s="37">
        <v>998.0</v>
      </c>
      <c r="C1014" s="38">
        <f t="shared" ref="C1014:D1014" si="1000">RAND()</f>
        <v>0.06538032364</v>
      </c>
      <c r="D1014" s="38">
        <f t="shared" si="1000"/>
        <v>0.5301791316</v>
      </c>
      <c r="E1014" s="38">
        <f t="shared" si="3"/>
        <v>1</v>
      </c>
      <c r="F1014" s="39">
        <f t="shared" si="4"/>
        <v>9.029736987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3.5" customHeight="1">
      <c r="A1015" s="5"/>
      <c r="B1015" s="37">
        <v>999.0</v>
      </c>
      <c r="C1015" s="38">
        <f t="shared" ref="C1015:D1015" si="1001">RAND()</f>
        <v>0.3848075554</v>
      </c>
      <c r="D1015" s="38">
        <f t="shared" si="1001"/>
        <v>0.6559809935</v>
      </c>
      <c r="E1015" s="38">
        <f t="shared" si="3"/>
        <v>1</v>
      </c>
      <c r="F1015" s="39">
        <f t="shared" si="4"/>
        <v>9.145409092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3.5" customHeight="1">
      <c r="A1016" s="5"/>
      <c r="B1016" s="51">
        <v>1000.0</v>
      </c>
      <c r="C1016" s="52">
        <f t="shared" ref="C1016:D1016" si="1002">RAND()</f>
        <v>0.9342370407</v>
      </c>
      <c r="D1016" s="52">
        <f t="shared" si="1002"/>
        <v>0.8258880448</v>
      </c>
      <c r="E1016" s="52">
        <f t="shared" si="3"/>
        <v>2</v>
      </c>
      <c r="F1016" s="53">
        <f t="shared" si="4"/>
        <v>9.409895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3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3.5" customHeight="1">
      <c r="A1018" s="5"/>
      <c r="B1018" s="8" t="s">
        <v>159</v>
      </c>
      <c r="C1018" s="5">
        <f>AVERAGE(F17:F1016)</f>
        <v>9.006181792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3.5" customHeight="1">
      <c r="A1019" s="5"/>
      <c r="B1019" s="8" t="s">
        <v>160</v>
      </c>
      <c r="C1019" s="5">
        <f>MIN(F17:F1016)</f>
        <v>8.027811878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3.5" customHeight="1">
      <c r="A1020" s="5"/>
      <c r="B1020" s="8" t="s">
        <v>161</v>
      </c>
      <c r="C1020" s="5">
        <f>MAX(F17:F1016)</f>
        <v>9.943395084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3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3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3.5" customHeight="1">
      <c r="A1023" s="5"/>
      <c r="B1023" s="8" t="s">
        <v>162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3.5" customHeight="1">
      <c r="A1024" s="5"/>
      <c r="B1024" s="54" t="s">
        <v>163</v>
      </c>
      <c r="C1024" s="55" t="s">
        <v>164</v>
      </c>
      <c r="D1024" s="55" t="s">
        <v>165</v>
      </c>
      <c r="E1024" s="55" t="s">
        <v>166</v>
      </c>
      <c r="F1024" s="55" t="s">
        <v>127</v>
      </c>
      <c r="G1024" s="55" t="s">
        <v>167</v>
      </c>
      <c r="H1024" s="56" t="s">
        <v>168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3.5" customHeight="1">
      <c r="A1025" s="5"/>
      <c r="B1025" s="57">
        <v>1.0</v>
      </c>
      <c r="C1025" s="58">
        <f>$C$4+(($C$6-$C$4)/20)*0</f>
        <v>8</v>
      </c>
      <c r="D1025" s="58">
        <f>$C$4+(($C$6-$C$4)/20)*1</f>
        <v>8.1</v>
      </c>
      <c r="E1025" s="58">
        <f t="shared" ref="E1025:E1044" si="1003">(C1025+D1025)/2</f>
        <v>8.05</v>
      </c>
      <c r="F1025" s="58">
        <f t="shared" ref="F1025:F1044" si="1004">COUNTIFS($F$17:$F$1016,"&gt;="&amp;C1025,$F$17:$F$1016,"&lt;"&amp;D1025)</f>
        <v>4</v>
      </c>
      <c r="G1025" s="58">
        <f t="shared" ref="G1025:G1044" si="1005">F1025/($C$7*(D1025-C1025))</f>
        <v>0.04</v>
      </c>
      <c r="H1025" s="59">
        <f t="shared" ref="H1025:H1044" si="1006">IF(E1025&lt;=$C$5,2*(E1025-$C$4)/(($C$6-$C$4)*($C$5-$C$4)),2*($C$6-E1025)/(($C$6-$C$4)*($C$6-$C$5)))</f>
        <v>0.05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3.5" customHeight="1">
      <c r="A1026" s="5"/>
      <c r="B1026" s="57">
        <v>2.0</v>
      </c>
      <c r="C1026" s="58">
        <f>$C$4+(($C$6-$C$4)/20)*1</f>
        <v>8.1</v>
      </c>
      <c r="D1026" s="58">
        <f>$C$4+(($C$6-$C$4)/20)*2</f>
        <v>8.2</v>
      </c>
      <c r="E1026" s="58">
        <f t="shared" si="1003"/>
        <v>8.15</v>
      </c>
      <c r="F1026" s="58">
        <f t="shared" si="1004"/>
        <v>8</v>
      </c>
      <c r="G1026" s="58">
        <f t="shared" si="1005"/>
        <v>0.08</v>
      </c>
      <c r="H1026" s="59">
        <f t="shared" si="1006"/>
        <v>0.15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3.5" customHeight="1">
      <c r="A1027" s="5"/>
      <c r="B1027" s="57">
        <v>3.0</v>
      </c>
      <c r="C1027" s="58">
        <f>$C$4+(($C$6-$C$4)/20)*2</f>
        <v>8.2</v>
      </c>
      <c r="D1027" s="58">
        <f>$C$4+(($C$6-$C$4)/20)*3</f>
        <v>8.3</v>
      </c>
      <c r="E1027" s="58">
        <f t="shared" si="1003"/>
        <v>8.25</v>
      </c>
      <c r="F1027" s="58">
        <f t="shared" si="1004"/>
        <v>6</v>
      </c>
      <c r="G1027" s="58">
        <f t="shared" si="1005"/>
        <v>0.06</v>
      </c>
      <c r="H1027" s="59">
        <f t="shared" si="1006"/>
        <v>0.25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3.5" customHeight="1">
      <c r="A1028" s="5"/>
      <c r="B1028" s="57">
        <v>4.0</v>
      </c>
      <c r="C1028" s="58">
        <f>$C$4+(($C$6-$C$4)/20)*3</f>
        <v>8.3</v>
      </c>
      <c r="D1028" s="58">
        <f>$C$4+(($C$6-$C$4)/20)*4</f>
        <v>8.4</v>
      </c>
      <c r="E1028" s="58">
        <f t="shared" si="1003"/>
        <v>8.35</v>
      </c>
      <c r="F1028" s="58">
        <f t="shared" si="1004"/>
        <v>15</v>
      </c>
      <c r="G1028" s="58">
        <f t="shared" si="1005"/>
        <v>0.15</v>
      </c>
      <c r="H1028" s="59">
        <f t="shared" si="1006"/>
        <v>0.35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3.5" customHeight="1">
      <c r="A1029" s="5"/>
      <c r="B1029" s="57">
        <v>5.0</v>
      </c>
      <c r="C1029" s="58">
        <f>$C$4+(($C$6-$C$4)/20)*4</f>
        <v>8.4</v>
      </c>
      <c r="D1029" s="58">
        <f>$C$4+(($C$6-$C$4)/20)*5</f>
        <v>8.5</v>
      </c>
      <c r="E1029" s="58">
        <f t="shared" si="1003"/>
        <v>8.45</v>
      </c>
      <c r="F1029" s="58">
        <f t="shared" si="1004"/>
        <v>33</v>
      </c>
      <c r="G1029" s="58">
        <f t="shared" si="1005"/>
        <v>0.33</v>
      </c>
      <c r="H1029" s="59">
        <f t="shared" si="1006"/>
        <v>0.45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3.5" customHeight="1">
      <c r="A1030" s="5"/>
      <c r="B1030" s="57">
        <v>6.0</v>
      </c>
      <c r="C1030" s="58">
        <f>$C$4+(($C$6-$C$4)/20)*5</f>
        <v>8.5</v>
      </c>
      <c r="D1030" s="58">
        <f>$C$4+(($C$6-$C$4)/20)*6</f>
        <v>8.6</v>
      </c>
      <c r="E1030" s="58">
        <f t="shared" si="1003"/>
        <v>8.55</v>
      </c>
      <c r="F1030" s="58">
        <f t="shared" si="1004"/>
        <v>29</v>
      </c>
      <c r="G1030" s="58">
        <f t="shared" si="1005"/>
        <v>0.29</v>
      </c>
      <c r="H1030" s="59">
        <f t="shared" si="1006"/>
        <v>0.55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3.5" customHeight="1">
      <c r="A1031" s="5"/>
      <c r="B1031" s="57">
        <v>7.0</v>
      </c>
      <c r="C1031" s="58">
        <f>$C$4+(($C$6-$C$4)/20)*6</f>
        <v>8.6</v>
      </c>
      <c r="D1031" s="58">
        <f>$C$4+(($C$6-$C$4)/20)*7</f>
        <v>8.7</v>
      </c>
      <c r="E1031" s="58">
        <f t="shared" si="1003"/>
        <v>8.65</v>
      </c>
      <c r="F1031" s="58">
        <f t="shared" si="1004"/>
        <v>105</v>
      </c>
      <c r="G1031" s="58">
        <f t="shared" si="1005"/>
        <v>1.05</v>
      </c>
      <c r="H1031" s="59">
        <f t="shared" si="1006"/>
        <v>0.65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3.5" customHeight="1">
      <c r="A1032" s="5"/>
      <c r="B1032" s="57">
        <v>8.0</v>
      </c>
      <c r="C1032" s="58">
        <f>$C$4+(($C$6-$C$4)/20)*7</f>
        <v>8.7</v>
      </c>
      <c r="D1032" s="58">
        <f>$C$4+(($C$6-$C$4)/20)*8</f>
        <v>8.8</v>
      </c>
      <c r="E1032" s="58">
        <f t="shared" si="1003"/>
        <v>8.75</v>
      </c>
      <c r="F1032" s="58">
        <f t="shared" si="1004"/>
        <v>98</v>
      </c>
      <c r="G1032" s="58">
        <f t="shared" si="1005"/>
        <v>0.98</v>
      </c>
      <c r="H1032" s="59">
        <f t="shared" si="1006"/>
        <v>0.75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3.5" customHeight="1">
      <c r="A1033" s="5"/>
      <c r="B1033" s="57">
        <v>9.0</v>
      </c>
      <c r="C1033" s="58">
        <f>$C$4+(($C$6-$C$4)/20)*8</f>
        <v>8.8</v>
      </c>
      <c r="D1033" s="58">
        <f>$C$4+(($C$6-$C$4)/20)*9</f>
        <v>8.9</v>
      </c>
      <c r="E1033" s="58">
        <f t="shared" si="1003"/>
        <v>8.85</v>
      </c>
      <c r="F1033" s="58">
        <f t="shared" si="1004"/>
        <v>100</v>
      </c>
      <c r="G1033" s="58">
        <f t="shared" si="1005"/>
        <v>1</v>
      </c>
      <c r="H1033" s="59">
        <f t="shared" si="1006"/>
        <v>0.85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3.5" customHeight="1">
      <c r="A1034" s="5"/>
      <c r="B1034" s="57">
        <v>10.0</v>
      </c>
      <c r="C1034" s="58">
        <f>$C$4+(($C$6-$C$4)/20)*9</f>
        <v>8.9</v>
      </c>
      <c r="D1034" s="58">
        <f>$C$4+(($C$6-$C$4)/20)*10</f>
        <v>9</v>
      </c>
      <c r="E1034" s="58">
        <f t="shared" si="1003"/>
        <v>8.95</v>
      </c>
      <c r="F1034" s="58">
        <f t="shared" si="1004"/>
        <v>87</v>
      </c>
      <c r="G1034" s="58">
        <f t="shared" si="1005"/>
        <v>0.87</v>
      </c>
      <c r="H1034" s="59">
        <f t="shared" si="1006"/>
        <v>0.95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3.5" customHeight="1">
      <c r="A1035" s="5"/>
      <c r="B1035" s="57">
        <v>11.0</v>
      </c>
      <c r="C1035" s="58">
        <f>$C$4+(($C$6-$C$4)/20)*10</f>
        <v>9</v>
      </c>
      <c r="D1035" s="58">
        <f>$C$4+(($C$6-$C$4)/20)*11</f>
        <v>9.1</v>
      </c>
      <c r="E1035" s="58">
        <f t="shared" si="1003"/>
        <v>9.05</v>
      </c>
      <c r="F1035" s="58">
        <f t="shared" si="1004"/>
        <v>96</v>
      </c>
      <c r="G1035" s="58">
        <f t="shared" si="1005"/>
        <v>0.96</v>
      </c>
      <c r="H1035" s="59">
        <f t="shared" si="1006"/>
        <v>0.95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3.5" customHeight="1">
      <c r="A1036" s="5"/>
      <c r="B1036" s="57">
        <v>12.0</v>
      </c>
      <c r="C1036" s="58">
        <f>$C$4+(($C$6-$C$4)/20)*11</f>
        <v>9.1</v>
      </c>
      <c r="D1036" s="58">
        <f>$C$4+(($C$6-$C$4)/20)*12</f>
        <v>9.2</v>
      </c>
      <c r="E1036" s="58">
        <f t="shared" si="1003"/>
        <v>9.15</v>
      </c>
      <c r="F1036" s="58">
        <f t="shared" si="1004"/>
        <v>107</v>
      </c>
      <c r="G1036" s="58">
        <f t="shared" si="1005"/>
        <v>1.07</v>
      </c>
      <c r="H1036" s="59">
        <f t="shared" si="1006"/>
        <v>0.85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3.5" customHeight="1">
      <c r="A1037" s="5"/>
      <c r="B1037" s="57">
        <v>13.0</v>
      </c>
      <c r="C1037" s="58">
        <f>$C$4+(($C$6-$C$4)/20)*12</f>
        <v>9.2</v>
      </c>
      <c r="D1037" s="58">
        <f>$C$4+(($C$6-$C$4)/20)*13</f>
        <v>9.3</v>
      </c>
      <c r="E1037" s="58">
        <f t="shared" si="1003"/>
        <v>9.25</v>
      </c>
      <c r="F1037" s="58">
        <f t="shared" si="1004"/>
        <v>101</v>
      </c>
      <c r="G1037" s="58">
        <f t="shared" si="1005"/>
        <v>1.01</v>
      </c>
      <c r="H1037" s="59">
        <f t="shared" si="1006"/>
        <v>0.75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3.5" customHeight="1">
      <c r="A1038" s="5"/>
      <c r="B1038" s="57">
        <v>14.0</v>
      </c>
      <c r="C1038" s="58">
        <f>$C$4+(($C$6-$C$4)/20)*13</f>
        <v>9.3</v>
      </c>
      <c r="D1038" s="58">
        <f>$C$4+(($C$6-$C$4)/20)*14</f>
        <v>9.4</v>
      </c>
      <c r="E1038" s="58">
        <f t="shared" si="1003"/>
        <v>9.35</v>
      </c>
      <c r="F1038" s="58">
        <f t="shared" si="1004"/>
        <v>99</v>
      </c>
      <c r="G1038" s="58">
        <f t="shared" si="1005"/>
        <v>0.99</v>
      </c>
      <c r="H1038" s="59">
        <f t="shared" si="1006"/>
        <v>0.65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3.5" customHeight="1">
      <c r="A1039" s="5"/>
      <c r="B1039" s="57">
        <v>15.0</v>
      </c>
      <c r="C1039" s="58">
        <f>$C$4+(($C$6-$C$4)/20)*14</f>
        <v>9.4</v>
      </c>
      <c r="D1039" s="58">
        <f>$C$4+(($C$6-$C$4)/20)*15</f>
        <v>9.5</v>
      </c>
      <c r="E1039" s="58">
        <f t="shared" si="1003"/>
        <v>9.45</v>
      </c>
      <c r="F1039" s="58">
        <f t="shared" si="1004"/>
        <v>51</v>
      </c>
      <c r="G1039" s="58">
        <f t="shared" si="1005"/>
        <v>0.51</v>
      </c>
      <c r="H1039" s="59">
        <f t="shared" si="1006"/>
        <v>0.55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3.5" customHeight="1">
      <c r="A1040" s="5"/>
      <c r="B1040" s="57">
        <v>16.0</v>
      </c>
      <c r="C1040" s="58">
        <f>$C$4+(($C$6-$C$4)/20)*15</f>
        <v>9.5</v>
      </c>
      <c r="D1040" s="58">
        <f>$C$4+(($C$6-$C$4)/20)*16</f>
        <v>9.6</v>
      </c>
      <c r="E1040" s="58">
        <f t="shared" si="1003"/>
        <v>9.55</v>
      </c>
      <c r="F1040" s="58">
        <f t="shared" si="1004"/>
        <v>22</v>
      </c>
      <c r="G1040" s="58">
        <f t="shared" si="1005"/>
        <v>0.22</v>
      </c>
      <c r="H1040" s="59">
        <f t="shared" si="1006"/>
        <v>0.45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3.5" customHeight="1">
      <c r="A1041" s="5"/>
      <c r="B1041" s="57">
        <v>17.0</v>
      </c>
      <c r="C1041" s="58">
        <f>$C$4+(($C$6-$C$4)/20)*16</f>
        <v>9.6</v>
      </c>
      <c r="D1041" s="58">
        <f>$C$4+(($C$6-$C$4)/20)*17</f>
        <v>9.7</v>
      </c>
      <c r="E1041" s="58">
        <f t="shared" si="1003"/>
        <v>9.65</v>
      </c>
      <c r="F1041" s="58">
        <f t="shared" si="1004"/>
        <v>14</v>
      </c>
      <c r="G1041" s="58">
        <f t="shared" si="1005"/>
        <v>0.14</v>
      </c>
      <c r="H1041" s="59">
        <f t="shared" si="1006"/>
        <v>0.35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3.5" customHeight="1">
      <c r="A1042" s="5"/>
      <c r="B1042" s="57">
        <v>18.0</v>
      </c>
      <c r="C1042" s="58">
        <f>$C$4+(($C$6-$C$4)/20)*17</f>
        <v>9.7</v>
      </c>
      <c r="D1042" s="58">
        <f>$C$4+(($C$6-$C$4)/20)*18</f>
        <v>9.8</v>
      </c>
      <c r="E1042" s="58">
        <f t="shared" si="1003"/>
        <v>9.75</v>
      </c>
      <c r="F1042" s="58">
        <f t="shared" si="1004"/>
        <v>15</v>
      </c>
      <c r="G1042" s="58">
        <f t="shared" si="1005"/>
        <v>0.15</v>
      </c>
      <c r="H1042" s="59">
        <f t="shared" si="1006"/>
        <v>0.25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3.5" customHeight="1">
      <c r="A1043" s="5"/>
      <c r="B1043" s="57">
        <v>19.0</v>
      </c>
      <c r="C1043" s="58">
        <f>$C$4+(($C$6-$C$4)/20)*18</f>
        <v>9.8</v>
      </c>
      <c r="D1043" s="58">
        <f>$C$4+(($C$6-$C$4)/20)*19</f>
        <v>9.9</v>
      </c>
      <c r="E1043" s="58">
        <f t="shared" si="1003"/>
        <v>9.85</v>
      </c>
      <c r="F1043" s="58">
        <f t="shared" si="1004"/>
        <v>8</v>
      </c>
      <c r="G1043" s="58">
        <f t="shared" si="1005"/>
        <v>0.08</v>
      </c>
      <c r="H1043" s="59">
        <f t="shared" si="1006"/>
        <v>0.15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3.5" customHeight="1">
      <c r="A1044" s="5"/>
      <c r="B1044" s="60">
        <v>20.0</v>
      </c>
      <c r="C1044" s="61">
        <f>$C$4+(($C$6-$C$4)/20)*19</f>
        <v>9.9</v>
      </c>
      <c r="D1044" s="61">
        <f>$C$4+(($C$6-$C$4)/20)*20</f>
        <v>10</v>
      </c>
      <c r="E1044" s="61">
        <f t="shared" si="1003"/>
        <v>9.95</v>
      </c>
      <c r="F1044" s="61">
        <f t="shared" si="1004"/>
        <v>2</v>
      </c>
      <c r="G1044" s="61">
        <f t="shared" si="1005"/>
        <v>0.02</v>
      </c>
      <c r="H1044" s="62">
        <f t="shared" si="1006"/>
        <v>0.05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</sheetData>
  <mergeCells count="1">
    <mergeCell ref="B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71"/>
    <col customWidth="1" min="3" max="3" width="16.0"/>
    <col customWidth="1" min="4" max="4" width="18.86"/>
    <col customWidth="1" min="5" max="7" width="16.0"/>
    <col customWidth="1" min="8" max="26" width="8.71"/>
  </cols>
  <sheetData>
    <row r="1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7.25" customHeight="1">
      <c r="A2" s="5"/>
      <c r="B2" s="6" t="s">
        <v>76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10" t="s">
        <v>78</v>
      </c>
      <c r="C4" s="11"/>
      <c r="D4" s="1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5"/>
      <c r="B5" s="13" t="s">
        <v>80</v>
      </c>
      <c r="C5" s="11"/>
      <c r="D5" s="15">
        <v>0.5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5"/>
      <c r="B6" s="13" t="s">
        <v>86</v>
      </c>
      <c r="C6" s="11"/>
      <c r="D6" s="15">
        <v>0.15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13" t="s">
        <v>90</v>
      </c>
      <c r="C7" s="11"/>
      <c r="D7" s="16">
        <v>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5"/>
      <c r="B8" s="13" t="s">
        <v>91</v>
      </c>
      <c r="C8" s="11"/>
      <c r="D8" s="15">
        <v>0.9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5"/>
      <c r="B9" s="13" t="s">
        <v>93</v>
      </c>
      <c r="C9" s="11"/>
      <c r="D9" s="17">
        <v>1000.0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5"/>
      <c r="B11" s="8" t="s">
        <v>96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0" customHeight="1">
      <c r="A12" s="5"/>
      <c r="B12" s="19" t="s">
        <v>98</v>
      </c>
      <c r="C12" s="19" t="s">
        <v>99</v>
      </c>
      <c r="D12" s="19" t="s">
        <v>100</v>
      </c>
      <c r="E12" s="19" t="s">
        <v>101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5"/>
      <c r="B13" s="20" t="s">
        <v>102</v>
      </c>
      <c r="C13" s="21">
        <v>60000.0</v>
      </c>
      <c r="D13" s="21">
        <v>70000.0</v>
      </c>
      <c r="E13" s="21">
        <v>100000.0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5"/>
      <c r="B14" s="20" t="s">
        <v>104</v>
      </c>
      <c r="C14" s="21">
        <v>25000.0</v>
      </c>
      <c r="D14" s="21">
        <v>30000.0</v>
      </c>
      <c r="E14" s="21">
        <v>40000.0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5"/>
      <c r="B16" s="8" t="s">
        <v>106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5"/>
      <c r="B17" s="19" t="s">
        <v>98</v>
      </c>
      <c r="C17" s="19" t="s">
        <v>99</v>
      </c>
      <c r="D17" s="19" t="s">
        <v>100</v>
      </c>
      <c r="E17" s="19" t="s">
        <v>101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5"/>
      <c r="B18" s="20" t="s">
        <v>113</v>
      </c>
      <c r="C18" s="21">
        <v>30000.0</v>
      </c>
      <c r="D18" s="21">
        <v>40000.0</v>
      </c>
      <c r="E18" s="21">
        <v>45000.0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5"/>
      <c r="B20" s="8" t="s">
        <v>114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75" customHeight="1">
      <c r="A21" s="5"/>
      <c r="B21" s="19" t="s">
        <v>115</v>
      </c>
      <c r="C21" s="19" t="s">
        <v>99</v>
      </c>
      <c r="D21" s="19" t="s">
        <v>100</v>
      </c>
      <c r="E21" s="19" t="s">
        <v>101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5"/>
      <c r="B22" s="20">
        <v>1.0</v>
      </c>
      <c r="C22" s="28">
        <v>0.12</v>
      </c>
      <c r="D22" s="28">
        <v>0.15</v>
      </c>
      <c r="E22" s="28">
        <v>0.18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5"/>
      <c r="B23" s="20">
        <v>2.0</v>
      </c>
      <c r="C23" s="28">
        <v>0.12</v>
      </c>
      <c r="D23" s="28">
        <v>0.15</v>
      </c>
      <c r="E23" s="28">
        <v>0.18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5"/>
      <c r="B24" s="20">
        <v>3.0</v>
      </c>
      <c r="C24" s="28">
        <v>0.15</v>
      </c>
      <c r="D24" s="28">
        <v>0.18</v>
      </c>
      <c r="E24" s="28">
        <v>0.22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5"/>
      <c r="B25" s="20">
        <v>4.0</v>
      </c>
      <c r="C25" s="28">
        <v>0.18</v>
      </c>
      <c r="D25" s="28">
        <v>0.2</v>
      </c>
      <c r="E25" s="28">
        <v>0.25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5"/>
      <c r="B26" s="20">
        <v>5.0</v>
      </c>
      <c r="C26" s="28">
        <v>0.19</v>
      </c>
      <c r="D26" s="28">
        <v>0.22</v>
      </c>
      <c r="E26" s="28">
        <v>0.28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5"/>
      <c r="B29" s="10" t="s">
        <v>119</v>
      </c>
      <c r="C29" s="11"/>
      <c r="D29" s="1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5"/>
      <c r="B30" s="13" t="s">
        <v>120</v>
      </c>
      <c r="C30" s="11"/>
      <c r="D30" s="30">
        <v>-0.031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5"/>
      <c r="B31" s="13" t="s">
        <v>121</v>
      </c>
      <c r="C31" s="11"/>
      <c r="D31" s="30">
        <v>0.1991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7.25" customHeight="1">
      <c r="A34" s="5"/>
      <c r="B34" s="31" t="s">
        <v>122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5"/>
      <c r="B35" s="8" t="s">
        <v>123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4.5" customHeight="1">
      <c r="A36" s="5"/>
      <c r="B36" s="32" t="s">
        <v>124</v>
      </c>
      <c r="C36" s="32" t="s">
        <v>125</v>
      </c>
      <c r="D36" s="32" t="s">
        <v>126</v>
      </c>
      <c r="E36" s="32" t="s">
        <v>127</v>
      </c>
      <c r="F36" s="32" t="s">
        <v>128</v>
      </c>
      <c r="G36" s="32" t="s">
        <v>129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5"/>
      <c r="B37" s="33">
        <v>1.0</v>
      </c>
      <c r="C37" s="34">
        <f>$D$30*100</f>
        <v>-3.1</v>
      </c>
      <c r="D37" s="34">
        <f>$D$30*100+($D$31*100-$D$30*100)/20*1</f>
        <v>-1.9495</v>
      </c>
      <c r="E37" s="33">
        <f>COUNTIFS('Ejercicio 3 - Simulacion'!$BV$2:$BV$1001,"&gt;="&amp;C37,'Ejercicio 3 - Simulacion'!$BV$2:$BV$1001,"&lt;="&amp;D37)</f>
        <v>0</v>
      </c>
      <c r="F37" s="35">
        <f t="shared" ref="F37:F56" si="1">E37/$D$9</f>
        <v>0</v>
      </c>
      <c r="G37" s="35">
        <f>F37</f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5"/>
      <c r="B38" s="33">
        <v>2.0</v>
      </c>
      <c r="C38" s="34">
        <f t="shared" ref="C38:C56" si="2">D37</f>
        <v>-1.9495</v>
      </c>
      <c r="D38" s="34">
        <f>$D$30*100+($D$31*100-$D$30*100)/20*2</f>
        <v>-0.799</v>
      </c>
      <c r="E38" s="33">
        <f>COUNTIFS('Ejercicio 3 - Simulacion'!$BV$2:$BV$1001,"&gt;"&amp;C38,'Ejercicio 3 - Simulacion'!$BV$2:$BV$1001,"&lt;="&amp;D38)</f>
        <v>0</v>
      </c>
      <c r="F38" s="35">
        <f t="shared" si="1"/>
        <v>0</v>
      </c>
      <c r="G38" s="35">
        <f t="shared" ref="G38:G56" si="3">G37+F38</f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5"/>
      <c r="B39" s="33">
        <v>3.0</v>
      </c>
      <c r="C39" s="34">
        <f t="shared" si="2"/>
        <v>-0.799</v>
      </c>
      <c r="D39" s="34">
        <f>$D$30*100+($D$31*100-$D$30*100)/20*3</f>
        <v>0.3515</v>
      </c>
      <c r="E39" s="33">
        <f>COUNTIFS('Ejercicio 3 - Simulacion'!$BV$2:$BV$1001,"&gt;"&amp;C39,'Ejercicio 3 - Simulacion'!$BV$2:$BV$1001,"&lt;="&amp;D39)</f>
        <v>0</v>
      </c>
      <c r="F39" s="35">
        <f t="shared" si="1"/>
        <v>0</v>
      </c>
      <c r="G39" s="35">
        <f t="shared" si="3"/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5"/>
      <c r="B40" s="33">
        <v>4.0</v>
      </c>
      <c r="C40" s="34">
        <f t="shared" si="2"/>
        <v>0.3515</v>
      </c>
      <c r="D40" s="34">
        <f>$D$30*100+($D$31*100-$D$30*100)/20*4</f>
        <v>1.502</v>
      </c>
      <c r="E40" s="33">
        <f>COUNTIFS('Ejercicio 3 - Simulacion'!$BV$2:$BV$1001,"&gt;"&amp;C40,'Ejercicio 3 - Simulacion'!$BV$2:$BV$1001,"&lt;="&amp;D40)</f>
        <v>0</v>
      </c>
      <c r="F40" s="35">
        <f t="shared" si="1"/>
        <v>0</v>
      </c>
      <c r="G40" s="35">
        <f t="shared" si="3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5"/>
      <c r="B41" s="33">
        <v>5.0</v>
      </c>
      <c r="C41" s="34">
        <f t="shared" si="2"/>
        <v>1.502</v>
      </c>
      <c r="D41" s="34">
        <f>$D$30*100+($D$31*100-$D$30*100)/20*5</f>
        <v>2.6525</v>
      </c>
      <c r="E41" s="33">
        <f>COUNTIFS('Ejercicio 3 - Simulacion'!$BV$2:$BV$1001,"&gt;"&amp;C41,'Ejercicio 3 - Simulacion'!$BV$2:$BV$1001,"&lt;="&amp;D41)</f>
        <v>0</v>
      </c>
      <c r="F41" s="35">
        <f t="shared" si="1"/>
        <v>0</v>
      </c>
      <c r="G41" s="35">
        <f t="shared" si="3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5"/>
      <c r="B42" s="33">
        <v>6.0</v>
      </c>
      <c r="C42" s="34">
        <f t="shared" si="2"/>
        <v>2.6525</v>
      </c>
      <c r="D42" s="34">
        <f>$D$30*100+($D$31*100-$D$30*100)/20*6</f>
        <v>3.803</v>
      </c>
      <c r="E42" s="33">
        <f>COUNTIFS('Ejercicio 3 - Simulacion'!$BV$2:$BV$1001,"&gt;"&amp;C42,'Ejercicio 3 - Simulacion'!$BV$2:$BV$1001,"&lt;="&amp;D42)</f>
        <v>16</v>
      </c>
      <c r="F42" s="35">
        <f t="shared" si="1"/>
        <v>0.016</v>
      </c>
      <c r="G42" s="35">
        <f t="shared" si="3"/>
        <v>0.016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5"/>
      <c r="B43" s="33">
        <v>7.0</v>
      </c>
      <c r="C43" s="34">
        <f t="shared" si="2"/>
        <v>3.803</v>
      </c>
      <c r="D43" s="34">
        <f>$D$30*100+($D$31*100-$D$30*100)/20*7</f>
        <v>4.9535</v>
      </c>
      <c r="E43" s="33">
        <f>COUNTIFS('Ejercicio 3 - Simulacion'!$BV$2:$BV$1001,"&gt;"&amp;C43,'Ejercicio 3 - Simulacion'!$BV$2:$BV$1001,"&lt;="&amp;D43)</f>
        <v>67</v>
      </c>
      <c r="F43" s="35">
        <f t="shared" si="1"/>
        <v>0.067</v>
      </c>
      <c r="G43" s="35">
        <f t="shared" si="3"/>
        <v>0.083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5"/>
      <c r="B44" s="33">
        <v>8.0</v>
      </c>
      <c r="C44" s="34">
        <f t="shared" si="2"/>
        <v>4.9535</v>
      </c>
      <c r="D44" s="34">
        <f>$D$30*100+($D$31*100-$D$30*100)/20*8</f>
        <v>6.104</v>
      </c>
      <c r="E44" s="33">
        <f>COUNTIFS('Ejercicio 3 - Simulacion'!$BV$2:$BV$1001,"&gt;"&amp;C44,'Ejercicio 3 - Simulacion'!$BV$2:$BV$1001,"&lt;="&amp;D44)</f>
        <v>119</v>
      </c>
      <c r="F44" s="35">
        <f t="shared" si="1"/>
        <v>0.119</v>
      </c>
      <c r="G44" s="35">
        <f t="shared" si="3"/>
        <v>0.202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5"/>
      <c r="B45" s="33">
        <v>9.0</v>
      </c>
      <c r="C45" s="34">
        <f t="shared" si="2"/>
        <v>6.104</v>
      </c>
      <c r="D45" s="34">
        <f>$D$30*100+($D$31*100-$D$30*100)/20*9</f>
        <v>7.2545</v>
      </c>
      <c r="E45" s="33">
        <f>COUNTIFS('Ejercicio 3 - Simulacion'!$BV$2:$BV$1001,"&gt;"&amp;C45,'Ejercicio 3 - Simulacion'!$BV$2:$BV$1001,"&lt;="&amp;D45)</f>
        <v>195</v>
      </c>
      <c r="F45" s="35">
        <f t="shared" si="1"/>
        <v>0.195</v>
      </c>
      <c r="G45" s="35">
        <f t="shared" si="3"/>
        <v>0.397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5"/>
      <c r="B46" s="33">
        <v>10.0</v>
      </c>
      <c r="C46" s="34">
        <f t="shared" si="2"/>
        <v>7.2545</v>
      </c>
      <c r="D46" s="34">
        <f>$D$30*100+($D$31*100-$D$30*100)/20*10</f>
        <v>8.405</v>
      </c>
      <c r="E46" s="33">
        <f>COUNTIFS('Ejercicio 3 - Simulacion'!$BV$2:$BV$1001,"&gt;"&amp;C46,'Ejercicio 3 - Simulacion'!$BV$2:$BV$1001,"&lt;="&amp;D46)</f>
        <v>214</v>
      </c>
      <c r="F46" s="35">
        <f t="shared" si="1"/>
        <v>0.214</v>
      </c>
      <c r="G46" s="35">
        <f t="shared" si="3"/>
        <v>0.611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5"/>
      <c r="B47" s="33">
        <v>11.0</v>
      </c>
      <c r="C47" s="34">
        <f t="shared" si="2"/>
        <v>8.405</v>
      </c>
      <c r="D47" s="34">
        <f>$D$30*100+($D$31*100-$D$30*100)/20*11</f>
        <v>9.5555</v>
      </c>
      <c r="E47" s="33">
        <f>COUNTIFS('Ejercicio 3 - Simulacion'!$BV$2:$BV$1001,"&gt;"&amp;C47,'Ejercicio 3 - Simulacion'!$BV$2:$BV$1001,"&lt;="&amp;D47)</f>
        <v>189</v>
      </c>
      <c r="F47" s="35">
        <f t="shared" si="1"/>
        <v>0.189</v>
      </c>
      <c r="G47" s="35">
        <f t="shared" si="3"/>
        <v>0.8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5"/>
      <c r="B48" s="33">
        <v>12.0</v>
      </c>
      <c r="C48" s="34">
        <f t="shared" si="2"/>
        <v>9.5555</v>
      </c>
      <c r="D48" s="34">
        <f>$D$30*100+($D$31*100-$D$30*100)/20*12</f>
        <v>10.706</v>
      </c>
      <c r="E48" s="33">
        <f>COUNTIFS('Ejercicio 3 - Simulacion'!$BV$2:$BV$1001,"&gt;"&amp;C48,'Ejercicio 3 - Simulacion'!$BV$2:$BV$1001,"&lt;="&amp;D48)</f>
        <v>110</v>
      </c>
      <c r="F48" s="35">
        <f t="shared" si="1"/>
        <v>0.11</v>
      </c>
      <c r="G48" s="35">
        <f t="shared" si="3"/>
        <v>0.91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5"/>
      <c r="B49" s="33">
        <v>13.0</v>
      </c>
      <c r="C49" s="34">
        <f t="shared" si="2"/>
        <v>10.706</v>
      </c>
      <c r="D49" s="34">
        <f>$D$30*100+($D$31*100-$D$30*100)/20*13</f>
        <v>11.8565</v>
      </c>
      <c r="E49" s="33">
        <f>COUNTIFS('Ejercicio 3 - Simulacion'!$BV$2:$BV$1001,"&gt;"&amp;C49,'Ejercicio 3 - Simulacion'!$BV$2:$BV$1001,"&lt;="&amp;D49)</f>
        <v>70</v>
      </c>
      <c r="F49" s="35">
        <f t="shared" si="1"/>
        <v>0.07</v>
      </c>
      <c r="G49" s="35">
        <f t="shared" si="3"/>
        <v>0.98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5"/>
      <c r="B50" s="33">
        <v>14.0</v>
      </c>
      <c r="C50" s="34">
        <f t="shared" si="2"/>
        <v>11.8565</v>
      </c>
      <c r="D50" s="34">
        <f>$D$30*100+($D$31*100-$D$30*100)/20*14</f>
        <v>13.007</v>
      </c>
      <c r="E50" s="33">
        <f>COUNTIFS('Ejercicio 3 - Simulacion'!$BV$2:$BV$1001,"&gt;"&amp;C50,'Ejercicio 3 - Simulacion'!$BV$2:$BV$1001,"&lt;="&amp;D50)</f>
        <v>19</v>
      </c>
      <c r="F50" s="35">
        <f t="shared" si="1"/>
        <v>0.019</v>
      </c>
      <c r="G50" s="35">
        <f t="shared" si="3"/>
        <v>0.999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5"/>
      <c r="B51" s="33">
        <v>15.0</v>
      </c>
      <c r="C51" s="34">
        <f t="shared" si="2"/>
        <v>13.007</v>
      </c>
      <c r="D51" s="34">
        <f>$D$30*100+($D$31*100-$D$30*100)/20*15</f>
        <v>14.1575</v>
      </c>
      <c r="E51" s="33">
        <f>COUNTIFS('Ejercicio 3 - Simulacion'!$BV$2:$BV$1001,"&gt;"&amp;C51,'Ejercicio 3 - Simulacion'!$BV$2:$BV$1001,"&lt;="&amp;D51)</f>
        <v>1</v>
      </c>
      <c r="F51" s="35">
        <f t="shared" si="1"/>
        <v>0.001</v>
      </c>
      <c r="G51" s="35">
        <f t="shared" si="3"/>
        <v>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5"/>
      <c r="B52" s="33">
        <v>16.0</v>
      </c>
      <c r="C52" s="34">
        <f t="shared" si="2"/>
        <v>14.1575</v>
      </c>
      <c r="D52" s="34">
        <f>$D$30*100+($D$31*100-$D$30*100)/20*16</f>
        <v>15.308</v>
      </c>
      <c r="E52" s="33">
        <f>COUNTIFS('Ejercicio 3 - Simulacion'!$BV$2:$BV$1001,"&gt;"&amp;C52,'Ejercicio 3 - Simulacion'!$BV$2:$BV$1001,"&lt;="&amp;D52)</f>
        <v>0</v>
      </c>
      <c r="F52" s="35">
        <f t="shared" si="1"/>
        <v>0</v>
      </c>
      <c r="G52" s="35">
        <f t="shared" si="3"/>
        <v>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5"/>
      <c r="B53" s="33">
        <v>17.0</v>
      </c>
      <c r="C53" s="34">
        <f t="shared" si="2"/>
        <v>15.308</v>
      </c>
      <c r="D53" s="34">
        <f>$D$30*100+($D$31*100-$D$30*100)/20*17</f>
        <v>16.4585</v>
      </c>
      <c r="E53" s="33">
        <f>COUNTIFS('Ejercicio 3 - Simulacion'!$BV$2:$BV$1001,"&gt;"&amp;C53,'Ejercicio 3 - Simulacion'!$BV$2:$BV$1001,"&lt;="&amp;D53)</f>
        <v>0</v>
      </c>
      <c r="F53" s="35">
        <f t="shared" si="1"/>
        <v>0</v>
      </c>
      <c r="G53" s="35">
        <f t="shared" si="3"/>
        <v>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5"/>
      <c r="B54" s="33">
        <v>18.0</v>
      </c>
      <c r="C54" s="34">
        <f t="shared" si="2"/>
        <v>16.4585</v>
      </c>
      <c r="D54" s="34">
        <f>$D$30*100+($D$31*100-$D$30*100)/20*18</f>
        <v>17.609</v>
      </c>
      <c r="E54" s="33">
        <f>COUNTIFS('Ejercicio 3 - Simulacion'!$BV$2:$BV$1001,"&gt;"&amp;C54,'Ejercicio 3 - Simulacion'!$BV$2:$BV$1001,"&lt;="&amp;D54)</f>
        <v>0</v>
      </c>
      <c r="F54" s="35">
        <f t="shared" si="1"/>
        <v>0</v>
      </c>
      <c r="G54" s="35">
        <f t="shared" si="3"/>
        <v>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5"/>
      <c r="B55" s="33">
        <v>19.0</v>
      </c>
      <c r="C55" s="34">
        <f t="shared" si="2"/>
        <v>17.609</v>
      </c>
      <c r="D55" s="34">
        <f>$D$30*100+($D$31*100-$D$30*100)/20*19</f>
        <v>18.7595</v>
      </c>
      <c r="E55" s="33">
        <f>COUNTIFS('Ejercicio 3 - Simulacion'!$BV$2:$BV$1001,"&gt;"&amp;C55,'Ejercicio 3 - Simulacion'!$BV$2:$BV$1001,"&lt;="&amp;D55)</f>
        <v>0</v>
      </c>
      <c r="F55" s="35">
        <f t="shared" si="1"/>
        <v>0</v>
      </c>
      <c r="G55" s="35">
        <f t="shared" si="3"/>
        <v>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5"/>
      <c r="B56" s="33">
        <v>20.0</v>
      </c>
      <c r="C56" s="34">
        <f t="shared" si="2"/>
        <v>18.7595</v>
      </c>
      <c r="D56" s="34">
        <f>$D$30*100+($D$31*100-$D$30*100)/20*20</f>
        <v>19.91</v>
      </c>
      <c r="E56" s="33">
        <f>COUNTIFS('Ejercicio 3 - Simulacion'!$BV$2:$BV$1001,"&gt;"&amp;C56,'Ejercicio 3 - Simulacion'!$BV$2:$BV$1001,"&lt;="&amp;D56)</f>
        <v>0</v>
      </c>
      <c r="F56" s="35">
        <f t="shared" si="1"/>
        <v>0</v>
      </c>
      <c r="G56" s="35">
        <f t="shared" si="3"/>
        <v>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5"/>
      <c r="B59" s="10" t="s">
        <v>130</v>
      </c>
      <c r="C59" s="11"/>
      <c r="D59" s="1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5"/>
      <c r="B60" s="41" t="s">
        <v>131</v>
      </c>
      <c r="C60" s="11"/>
      <c r="D60" s="30">
        <f>COUNTIF('Ejercicio 3 - Simulacion'!$BV$2:$BV$1001,"&gt;"&amp;($D$6*100))/$D$9</f>
        <v>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5"/>
      <c r="B61" s="41" t="s">
        <v>132</v>
      </c>
      <c r="C61" s="11"/>
      <c r="D61" s="30">
        <f>$D$8</f>
        <v>0.9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41" t="s">
        <v>133</v>
      </c>
      <c r="C62" s="11"/>
      <c r="D62" s="42" t="str">
        <f>IF(D60&gt;=D61,"ACEPTAR el proyecto","RECHAZAR el proyecto")</f>
        <v>RECHAZAR el proyecto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74" width="13.0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ht="15.0" customHeight="1">
      <c r="A2" s="2">
        <v>1.0</v>
      </c>
      <c r="B2" s="3">
        <f t="shared" ref="B2:B1001" si="4">RAND()</f>
        <v>0.1760428339</v>
      </c>
      <c r="C2" s="4">
        <f>IF(B2&lt;=('Ejercicio 3 - TIR'!$D$13-'Ejercicio 3 - TIR'!$C$13)/('Ejercicio 3 - TIR'!$E$13-'Ejercicio 3 - TIR'!$C$13),'Ejercicio 3 - TIR'!$C$13+SQRT(('Ejercicio 3 - TIR'!$E$13-'Ejercicio 3 - TIR'!$C$13)*('Ejercicio 3 - TIR'!$D$13-'Ejercicio 3 - TIR'!$C$13)*B2),'Ejercicio 3 - TIR'!$E$13-SQRT(('Ejercicio 3 - TIR'!$E$13-'Ejercicio 3 - TIR'!$C$13)*('Ejercicio 3 - TIR'!$E$13-'Ejercicio 3 - TIR'!$D$13)*(1-B2)))</f>
        <v>68391.49174</v>
      </c>
      <c r="D2" s="3">
        <f t="shared" ref="D2:D1001" si="5">RAND()</f>
        <v>0.4359956767</v>
      </c>
      <c r="E2" s="4">
        <f>IF(D2&lt;=('Ejercicio 3 - TIR'!$D$14-'Ejercicio 3 - TIR'!$C$14)/('Ejercicio 3 - TIR'!$E$14-'Ejercicio 3 - TIR'!$C$14),'Ejercicio 3 - TIR'!$C$14+SQRT(('Ejercicio 3 - TIR'!$E$14-'Ejercicio 3 - TIR'!$C$14)*('Ejercicio 3 - TIR'!$D$14-'Ejercicio 3 - TIR'!$C$14)*D2),'Ejercicio 3 - TIR'!$E$14-SQRT(('Ejercicio 3 - TIR'!$E$14-'Ejercicio 3 - TIR'!$C$14)*('Ejercicio 3 - TIR'!$E$14-'Ejercicio 3 - TIR'!$D$14)*(1-D2)))</f>
        <v>30802.13892</v>
      </c>
      <c r="F2" s="3">
        <f t="shared" ref="F2:F1001" si="6">RAND()</f>
        <v>0.7432241228</v>
      </c>
      <c r="G2" s="4">
        <f>IF(F2&lt;=('Ejercicio 3 - TIR'!$D$18-'Ejercicio 3 - TIR'!$C$18)/('Ejercicio 3 - TIR'!$E$18-'Ejercicio 3 - TIR'!$C$18),'Ejercicio 3 - TIR'!$C$18+SQRT(('Ejercicio 3 - TIR'!$E$18-'Ejercicio 3 - TIR'!$C$18)*('Ejercicio 3 - TIR'!$D$18-'Ejercicio 3 - TIR'!$C$18)*F2),'Ejercicio 3 - TIR'!$E$18-SQRT(('Ejercicio 3 - TIR'!$E$18-'Ejercicio 3 - TIR'!$C$18)*('Ejercicio 3 - TIR'!$E$18-'Ejercicio 3 - TIR'!$D$18)*(1-F2)))</f>
        <v>40611.58448</v>
      </c>
      <c r="H2" s="3">
        <f t="shared" ref="H2:H1001" si="7">RAND()</f>
        <v>0.113719147</v>
      </c>
      <c r="I2" s="4">
        <f>IF(H2&lt;=('Ejercicio 3 - TIR'!$D$18-'Ejercicio 3 - TIR'!$C$18)/('Ejercicio 3 - TIR'!$E$18-'Ejercicio 3 - TIR'!$C$18),'Ejercicio 3 - TIR'!$C$18+SQRT(('Ejercicio 3 - TIR'!$E$18-'Ejercicio 3 - TIR'!$C$18)*('Ejercicio 3 - TIR'!$D$18-'Ejercicio 3 - TIR'!$C$18)*H2),'Ejercicio 3 - TIR'!$E$18-SQRT(('Ejercicio 3 - TIR'!$E$18-'Ejercicio 3 - TIR'!$C$18)*('Ejercicio 3 - TIR'!$E$18-'Ejercicio 3 - TIR'!$D$18)*(1-H2)))</f>
        <v>34130.11768</v>
      </c>
      <c r="J2" s="3">
        <f t="shared" ref="J2:J1001" si="8">RAND()</f>
        <v>0.5779475746</v>
      </c>
      <c r="K2" s="4">
        <f>IF(J2&lt;=('Ejercicio 3 - TIR'!$D$18-'Ejercicio 3 - TIR'!$C$18)/('Ejercicio 3 - TIR'!$E$18-'Ejercicio 3 - TIR'!$C$18),'Ejercicio 3 - TIR'!$C$18+SQRT(('Ejercicio 3 - TIR'!$E$18-'Ejercicio 3 - TIR'!$C$18)*('Ejercicio 3 - TIR'!$D$18-'Ejercicio 3 - TIR'!$C$18)*J2),'Ejercicio 3 - TIR'!$E$18-SQRT(('Ejercicio 3 - TIR'!$E$18-'Ejercicio 3 - TIR'!$C$18)*('Ejercicio 3 - TIR'!$E$18-'Ejercicio 3 - TIR'!$D$18)*(1-J2)))</f>
        <v>39310.86119</v>
      </c>
      <c r="L2" s="3">
        <f t="shared" ref="L2:L1001" si="9">RAND()</f>
        <v>0.2322694222</v>
      </c>
      <c r="M2" s="4">
        <f>IF(L2&lt;=('Ejercicio 3 - TIR'!$D$18-'Ejercicio 3 - TIR'!$C$18)/('Ejercicio 3 - TIR'!$E$18-'Ejercicio 3 - TIR'!$C$18),'Ejercicio 3 - TIR'!$C$18+SQRT(('Ejercicio 3 - TIR'!$E$18-'Ejercicio 3 - TIR'!$C$18)*('Ejercicio 3 - TIR'!$D$18-'Ejercicio 3 - TIR'!$C$18)*L2),'Ejercicio 3 - TIR'!$E$18-SQRT(('Ejercicio 3 - TIR'!$E$18-'Ejercicio 3 - TIR'!$C$18)*('Ejercicio 3 - TIR'!$E$18-'Ejercicio 3 - TIR'!$D$18)*(1-L2)))</f>
        <v>35902.57684</v>
      </c>
      <c r="N2" s="3">
        <f t="shared" ref="N2:N1001" si="10">RAND()</f>
        <v>0.6200060988</v>
      </c>
      <c r="O2" s="4">
        <f>IF(N2&lt;=('Ejercicio 3 - TIR'!$D$18-'Ejercicio 3 - TIR'!$C$18)/('Ejercicio 3 - TIR'!$E$18-'Ejercicio 3 - TIR'!$C$18),'Ejercicio 3 - TIR'!$C$18+SQRT(('Ejercicio 3 - TIR'!$E$18-'Ejercicio 3 - TIR'!$C$18)*('Ejercicio 3 - TIR'!$D$18-'Ejercicio 3 - TIR'!$C$18)*N2),'Ejercicio 3 - TIR'!$E$18-SQRT(('Ejercicio 3 - TIR'!$E$18-'Ejercicio 3 - TIR'!$C$18)*('Ejercicio 3 - TIR'!$E$18-'Ejercicio 3 - TIR'!$D$18)*(1-N2)))</f>
        <v>39643.69819</v>
      </c>
      <c r="P2" s="3">
        <f t="shared" ref="P2:P1001" si="11">RAND()</f>
        <v>0.3288782716</v>
      </c>
      <c r="Q2" s="7">
        <f>IF(P2&lt;=('Ejercicio 3 - TIR'!$D$22-'Ejercicio 3 - TIR'!$C$22)/('Ejercicio 3 - TIR'!$E$22-'Ejercicio 3 - TIR'!$C$22),'Ejercicio 3 - TIR'!$C$22+SQRT(('Ejercicio 3 - TIR'!$E$22-'Ejercicio 3 - TIR'!$C$22)*('Ejercicio 3 - TIR'!$D$22-'Ejercicio 3 - TIR'!$C$22)*P2),'Ejercicio 3 - TIR'!$E$22-SQRT(('Ejercicio 3 - TIR'!$E$22-'Ejercicio 3 - TIR'!$C$22)*('Ejercicio 3 - TIR'!$E$22-'Ejercicio 3 - TIR'!$D$22)*(1-P2)))</f>
        <v>0.1443306574</v>
      </c>
      <c r="R2" s="3">
        <f t="shared" ref="R2:R1001" si="12">RAND()</f>
        <v>0.9415321911</v>
      </c>
      <c r="S2" s="7">
        <f>IF(R2&lt;=('Ejercicio 3 - TIR'!$D$23-'Ejercicio 3 - TIR'!$C$23)/('Ejercicio 3 - TIR'!$E$23-'Ejercicio 3 - TIR'!$C$23),'Ejercicio 3 - TIR'!$C$23+SQRT(('Ejercicio 3 - TIR'!$E$23-'Ejercicio 3 - TIR'!$C$23)*('Ejercicio 3 - TIR'!$D$23-'Ejercicio 3 - TIR'!$C$23)*R2),'Ejercicio 3 - TIR'!$E$23-SQRT(('Ejercicio 3 - TIR'!$E$23-'Ejercicio 3 - TIR'!$C$23)*('Ejercicio 3 - TIR'!$E$23-'Ejercicio 3 - TIR'!$D$23)*(1-R2)))</f>
        <v>0.1697412449</v>
      </c>
      <c r="T2" s="3">
        <f t="shared" ref="T2:T1001" si="13">RAND()</f>
        <v>0.7258729278</v>
      </c>
      <c r="U2" s="7">
        <f>IF(T2&lt;=('Ejercicio 3 - TIR'!$D$24-'Ejercicio 3 - TIR'!$C$24)/('Ejercicio 3 - TIR'!$E$24-'Ejercicio 3 - TIR'!$C$24),'Ejercicio 3 - TIR'!$C$24+SQRT(('Ejercicio 3 - TIR'!$E$24-'Ejercicio 3 - TIR'!$C$24)*('Ejercicio 3 - TIR'!$D$24-'Ejercicio 3 - TIR'!$C$24)*T2),'Ejercicio 3 - TIR'!$E$24-SQRT(('Ejercicio 3 - TIR'!$E$24-'Ejercicio 3 - TIR'!$C$24)*('Ejercicio 3 - TIR'!$E$24-'Ejercicio 3 - TIR'!$D$24)*(1-T2)))</f>
        <v>0.1922952025</v>
      </c>
      <c r="V2" s="3">
        <f t="shared" ref="V2:V1001" si="14">RAND()</f>
        <v>0.7019237102</v>
      </c>
      <c r="W2" s="7">
        <f>IF(V2&lt;=('Ejercicio 3 - TIR'!$D$25-'Ejercicio 3 - TIR'!$C$25)/('Ejercicio 3 - TIR'!$E$25-'Ejercicio 3 - TIR'!$C$25),'Ejercicio 3 - TIR'!$C$25+SQRT(('Ejercicio 3 - TIR'!$E$25-'Ejercicio 3 - TIR'!$C$25)*('Ejercicio 3 - TIR'!$D$25-'Ejercicio 3 - TIR'!$C$25)*V2),'Ejercicio 3 - TIR'!$E$25-SQRT(('Ejercicio 3 - TIR'!$E$25-'Ejercicio 3 - TIR'!$C$25)*('Ejercicio 3 - TIR'!$E$25-'Ejercicio 3 - TIR'!$D$25)*(1-V2)))</f>
        <v>0.2177003558</v>
      </c>
      <c r="X2" s="3">
        <f t="shared" ref="X2:X1001" si="15">RAND()</f>
        <v>0.9719297357</v>
      </c>
      <c r="Y2" s="7">
        <f>IF(X2&lt;=('Ejercicio 3 - TIR'!$D$26-'Ejercicio 3 - TIR'!$C$26)/('Ejercicio 3 - TIR'!$E$26-'Ejercicio 3 - TIR'!$C$26),'Ejercicio 3 - TIR'!$C$26+SQRT(('Ejercicio 3 - TIR'!$E$26-'Ejercicio 3 - TIR'!$C$26)*('Ejercicio 3 - TIR'!$D$26-'Ejercicio 3 - TIR'!$C$26)*X2),'Ejercicio 3 - TIR'!$E$26-SQRT(('Ejercicio 3 - TIR'!$E$26-'Ejercicio 3 - TIR'!$C$26)*('Ejercicio 3 - TIR'!$E$26-'Ejercicio 3 - TIR'!$D$26)*(1-X2)))</f>
        <v>0.2676882403</v>
      </c>
      <c r="Z2" s="3">
        <f t="shared" ref="Z2:Z1001" si="16">(1+Q2)</f>
        <v>1.144330657</v>
      </c>
      <c r="AA2" s="3">
        <f t="shared" ref="AA2:AA1001" si="17">Z2*(1+S2)</f>
        <v>1.338570768</v>
      </c>
      <c r="AB2" s="3">
        <f t="shared" ref="AB2:AB1001" si="18">AA2*(1+U2)</f>
        <v>1.595971505</v>
      </c>
      <c r="AC2" s="3">
        <f t="shared" ref="AC2:AC1001" si="19">AB2*(1+W2)</f>
        <v>1.943415069</v>
      </c>
      <c r="AD2" s="3">
        <f t="shared" ref="AD2:AD1001" si="20">AC2*(1+Y2)</f>
        <v>2.463644429</v>
      </c>
      <c r="AE2" s="2">
        <f t="shared" ref="AE2:AE1001" si="21">E2*Q2</f>
        <v>4445.692959</v>
      </c>
      <c r="AF2" s="2">
        <f t="shared" ref="AF2:AF1001" si="22">AE2*(1+S2)</f>
        <v>5200.310416</v>
      </c>
      <c r="AG2" s="2">
        <f t="shared" ref="AG2:AG1001" si="23">AF2*(1+U2)</f>
        <v>6200.305161</v>
      </c>
      <c r="AH2" s="2">
        <f t="shared" ref="AH2:AH1001" si="24">AG2*(1+W2)</f>
        <v>7550.113801</v>
      </c>
      <c r="AI2" s="2">
        <f t="shared" ref="AI2:AI1001" si="25">AH2*(1+Y2)</f>
        <v>9571.190478</v>
      </c>
      <c r="AJ2" s="4">
        <f t="shared" ref="AJ2:AJ1001" si="26">G2*Z2</f>
        <v>46473.08116</v>
      </c>
      <c r="AK2" s="4">
        <f t="shared" ref="AK2:AK1001" si="27">I2*AA2</f>
        <v>45685.57783</v>
      </c>
      <c r="AL2" s="4">
        <f t="shared" ref="AL2:AL1001" si="28">K2*AB2</f>
        <v>62739.01429</v>
      </c>
      <c r="AM2" s="4">
        <f t="shared" ref="AM2:AM1001" si="29">M2*AC2</f>
        <v>69773.60885</v>
      </c>
      <c r="AN2" s="4">
        <f t="shared" ref="AN2:AN1001" si="30">O2*AD2</f>
        <v>97667.9762</v>
      </c>
      <c r="AO2" s="4">
        <f>C2/'Ejercicio 3 - TIR'!$D$7</f>
        <v>13678.29835</v>
      </c>
      <c r="AP2" s="4">
        <f t="shared" ref="AP2:AP1001" si="31">AJ2-AO2</f>
        <v>32794.78282</v>
      </c>
      <c r="AQ2" s="4">
        <f t="shared" ref="AQ2:AQ1001" si="32">AK2-AO2</f>
        <v>32007.27948</v>
      </c>
      <c r="AR2" s="4">
        <f t="shared" ref="AR2:AR1001" si="33">AL2-AO2</f>
        <v>49060.71594</v>
      </c>
      <c r="AS2" s="4">
        <f t="shared" ref="AS2:AS1001" si="34">AM2-AO2</f>
        <v>56095.3105</v>
      </c>
      <c r="AT2" s="4">
        <f t="shared" ref="AT2:AT1001" si="35">AN2-AO2</f>
        <v>83989.67785</v>
      </c>
      <c r="AU2" s="4">
        <f>AP2*'Ejercicio 3 - TIR'!$D$5</f>
        <v>16397.39141</v>
      </c>
      <c r="AV2" s="4">
        <f>AQ2*'Ejercicio 3 - TIR'!$D$5</f>
        <v>16003.63974</v>
      </c>
      <c r="AW2" s="4">
        <f>AR2*'Ejercicio 3 - TIR'!$D$5</f>
        <v>24530.35797</v>
      </c>
      <c r="AX2" s="4">
        <f>AS2*'Ejercicio 3 - TIR'!$D$5</f>
        <v>28047.65525</v>
      </c>
      <c r="AY2" s="4">
        <f>AT2*'Ejercicio 3 - TIR'!$D$5</f>
        <v>41994.83893</v>
      </c>
      <c r="AZ2" s="4">
        <f t="shared" ref="AZ2:BD2" si="1">AJ2-AU2-AE2</f>
        <v>25629.9968</v>
      </c>
      <c r="BA2" s="4">
        <f t="shared" si="1"/>
        <v>24481.62767</v>
      </c>
      <c r="BB2" s="4">
        <f t="shared" si="1"/>
        <v>32008.35116</v>
      </c>
      <c r="BC2" s="4">
        <f t="shared" si="1"/>
        <v>34175.8398</v>
      </c>
      <c r="BD2" s="4">
        <f t="shared" si="1"/>
        <v>46101.9468</v>
      </c>
      <c r="BE2" s="4">
        <f t="shared" ref="BE2:BI2" si="2">AZ2/Z2</f>
        <v>22397.3697</v>
      </c>
      <c r="BF2" s="4">
        <f t="shared" si="2"/>
        <v>18289.37869</v>
      </c>
      <c r="BG2" s="4">
        <f t="shared" si="2"/>
        <v>20055.71595</v>
      </c>
      <c r="BH2" s="4">
        <f t="shared" si="2"/>
        <v>17585.4558</v>
      </c>
      <c r="BI2" s="4">
        <f t="shared" si="2"/>
        <v>18712.90607</v>
      </c>
      <c r="BJ2" s="4">
        <f t="shared" ref="BJ2:BJ1001" si="38">E2*AD2</f>
        <v>75885.51795</v>
      </c>
      <c r="BK2" s="4">
        <f t="shared" ref="BK2:BK1001" si="39">0.2*C2*AD2</f>
        <v>33698.46352</v>
      </c>
      <c r="BL2" s="4">
        <f t="shared" ref="BL2:BL1001" si="40">BJ2+BK2</f>
        <v>109583.9815</v>
      </c>
      <c r="BM2" s="4">
        <f>BK2*'Ejercicio 3 - TIR'!$D$5</f>
        <v>16849.23176</v>
      </c>
      <c r="BN2" s="4">
        <f t="shared" ref="BN2:BN1001" si="41">BL2-BM2</f>
        <v>92734.74971</v>
      </c>
      <c r="BO2" s="4">
        <f t="shared" ref="BO2:BO1001" si="42">BN2/AD2</f>
        <v>37641.28809</v>
      </c>
      <c r="BP2" s="4">
        <f t="shared" ref="BP2:BP1001" si="43">-(C2+E2)</f>
        <v>-99193.63065</v>
      </c>
      <c r="BQ2" s="4">
        <f t="shared" ref="BQ2:BT2" si="3">BE2</f>
        <v>22397.3697</v>
      </c>
      <c r="BR2" s="4">
        <f t="shared" si="3"/>
        <v>18289.37869</v>
      </c>
      <c r="BS2" s="4">
        <f t="shared" si="3"/>
        <v>20055.71595</v>
      </c>
      <c r="BT2" s="4">
        <f t="shared" si="3"/>
        <v>17585.4558</v>
      </c>
      <c r="BU2" s="4">
        <f t="shared" ref="BU2:BU1001" si="45">BI2+BO2</f>
        <v>56354.19416</v>
      </c>
      <c r="BV2" s="36">
        <f t="shared" ref="BV2:BV1001" si="46">IFERROR(IRR(BP2:BU2,0.1),NA())*100</f>
        <v>9.439174079</v>
      </c>
    </row>
    <row r="3" ht="15.0" customHeight="1">
      <c r="A3" s="2">
        <v>2.0</v>
      </c>
      <c r="B3" s="3">
        <f t="shared" si="4"/>
        <v>0.798307471</v>
      </c>
      <c r="C3" s="4">
        <f>IF(B3&lt;=('Ejercicio 3 - TIR'!$D$13-'Ejercicio 3 - TIR'!$C$13)/('Ejercicio 3 - TIR'!$E$13-'Ejercicio 3 - TIR'!$C$13),'Ejercicio 3 - TIR'!$C$13+SQRT(('Ejercicio 3 - TIR'!$E$13-'Ejercicio 3 - TIR'!$C$13)*('Ejercicio 3 - TIR'!$D$13-'Ejercicio 3 - TIR'!$C$13)*B3),'Ejercicio 3 - TIR'!$E$13-SQRT(('Ejercicio 3 - TIR'!$E$13-'Ejercicio 3 - TIR'!$C$13)*('Ejercicio 3 - TIR'!$E$13-'Ejercicio 3 - TIR'!$D$13)*(1-B3)))</f>
        <v>84442.65335</v>
      </c>
      <c r="D3" s="3">
        <f t="shared" si="5"/>
        <v>0.5134287438</v>
      </c>
      <c r="E3" s="4">
        <f>IF(D3&lt;=('Ejercicio 3 - TIR'!$D$14-'Ejercicio 3 - TIR'!$C$14)/('Ejercicio 3 - TIR'!$E$14-'Ejercicio 3 - TIR'!$C$14),'Ejercicio 3 - TIR'!$C$14+SQRT(('Ejercicio 3 - TIR'!$E$14-'Ejercicio 3 - TIR'!$C$14)*('Ejercicio 3 - TIR'!$D$14-'Ejercicio 3 - TIR'!$C$14)*D3),'Ejercicio 3 - TIR'!$E$14-SQRT(('Ejercicio 3 - TIR'!$E$14-'Ejercicio 3 - TIR'!$C$14)*('Ejercicio 3 - TIR'!$E$14-'Ejercicio 3 - TIR'!$D$14)*(1-D3)))</f>
        <v>31456.83382</v>
      </c>
      <c r="F3" s="3">
        <f t="shared" si="6"/>
        <v>0.5004855713</v>
      </c>
      <c r="G3" s="4">
        <f>IF(F3&lt;=('Ejercicio 3 - TIR'!$D$18-'Ejercicio 3 - TIR'!$C$18)/('Ejercicio 3 - TIR'!$E$18-'Ejercicio 3 - TIR'!$C$18),'Ejercicio 3 - TIR'!$C$18+SQRT(('Ejercicio 3 - TIR'!$E$18-'Ejercicio 3 - TIR'!$C$18)*('Ejercicio 3 - TIR'!$D$18-'Ejercicio 3 - TIR'!$C$18)*F3),'Ejercicio 3 - TIR'!$E$18-SQRT(('Ejercicio 3 - TIR'!$E$18-'Ejercicio 3 - TIR'!$C$18)*('Ejercicio 3 - TIR'!$E$18-'Ejercicio 3 - TIR'!$D$18)*(1-F3)))</f>
        <v>38664.45819</v>
      </c>
      <c r="H3" s="3">
        <f t="shared" si="7"/>
        <v>0.2626385661</v>
      </c>
      <c r="I3" s="4">
        <f>IF(H3&lt;=('Ejercicio 3 - TIR'!$D$18-'Ejercicio 3 - TIR'!$C$18)/('Ejercicio 3 - TIR'!$E$18-'Ejercicio 3 - TIR'!$C$18),'Ejercicio 3 - TIR'!$C$18+SQRT(('Ejercicio 3 - TIR'!$E$18-'Ejercicio 3 - TIR'!$C$18)*('Ejercicio 3 - TIR'!$D$18-'Ejercicio 3 - TIR'!$C$18)*H3),'Ejercicio 3 - TIR'!$E$18-SQRT(('Ejercicio 3 - TIR'!$E$18-'Ejercicio 3 - TIR'!$C$18)*('Ejercicio 3 - TIR'!$E$18-'Ejercicio 3 - TIR'!$D$18)*(1-H3)))</f>
        <v>36276.60616</v>
      </c>
      <c r="J3" s="3">
        <f t="shared" si="8"/>
        <v>0.9749048054</v>
      </c>
      <c r="K3" s="4">
        <f>IF(J3&lt;=('Ejercicio 3 - TIR'!$D$18-'Ejercicio 3 - TIR'!$C$18)/('Ejercicio 3 - TIR'!$E$18-'Ejercicio 3 - TIR'!$C$18),'Ejercicio 3 - TIR'!$C$18+SQRT(('Ejercicio 3 - TIR'!$E$18-'Ejercicio 3 - TIR'!$C$18)*('Ejercicio 3 - TIR'!$D$18-'Ejercicio 3 - TIR'!$C$18)*J3),'Ejercicio 3 - TIR'!$E$18-SQRT(('Ejercicio 3 - TIR'!$E$18-'Ejercicio 3 - TIR'!$C$18)*('Ejercicio 3 - TIR'!$E$18-'Ejercicio 3 - TIR'!$D$18)*(1-J3)))</f>
        <v>43628.08907</v>
      </c>
      <c r="L3" s="3">
        <f t="shared" si="9"/>
        <v>0.5113977509</v>
      </c>
      <c r="M3" s="4">
        <f>IF(L3&lt;=('Ejercicio 3 - TIR'!$D$18-'Ejercicio 3 - TIR'!$C$18)/('Ejercicio 3 - TIR'!$E$18-'Ejercicio 3 - TIR'!$C$18),'Ejercicio 3 - TIR'!$C$18+SQRT(('Ejercicio 3 - TIR'!$E$18-'Ejercicio 3 - TIR'!$C$18)*('Ejercicio 3 - TIR'!$D$18-'Ejercicio 3 - TIR'!$C$18)*L3),'Ejercicio 3 - TIR'!$E$18-SQRT(('Ejercicio 3 - TIR'!$E$18-'Ejercicio 3 - TIR'!$C$18)*('Ejercicio 3 - TIR'!$E$18-'Ejercicio 3 - TIR'!$D$18)*(1-L3)))</f>
        <v>38758.40526</v>
      </c>
      <c r="N3" s="3">
        <f t="shared" si="10"/>
        <v>0.9921593085</v>
      </c>
      <c r="O3" s="4">
        <f>IF(N3&lt;=('Ejercicio 3 - TIR'!$D$18-'Ejercicio 3 - TIR'!$C$18)/('Ejercicio 3 - TIR'!$E$18-'Ejercicio 3 - TIR'!$C$18),'Ejercicio 3 - TIR'!$C$18+SQRT(('Ejercicio 3 - TIR'!$E$18-'Ejercicio 3 - TIR'!$C$18)*('Ejercicio 3 - TIR'!$D$18-'Ejercicio 3 - TIR'!$C$18)*N3),'Ejercicio 3 - TIR'!$E$18-SQRT(('Ejercicio 3 - TIR'!$E$18-'Ejercicio 3 - TIR'!$C$18)*('Ejercicio 3 - TIR'!$E$18-'Ejercicio 3 - TIR'!$D$18)*(1-N3)))</f>
        <v>44233.1546</v>
      </c>
      <c r="P3" s="3">
        <f t="shared" si="11"/>
        <v>0.9550529043</v>
      </c>
      <c r="Q3" s="7">
        <f>IF(P3&lt;=('Ejercicio 3 - TIR'!$D$22-'Ejercicio 3 - TIR'!$C$22)/('Ejercicio 3 - TIR'!$E$22-'Ejercicio 3 - TIR'!$C$22),'Ejercicio 3 - TIR'!$C$22+SQRT(('Ejercicio 3 - TIR'!$E$22-'Ejercicio 3 - TIR'!$C$22)*('Ejercicio 3 - TIR'!$D$22-'Ejercicio 3 - TIR'!$C$22)*P3),'Ejercicio 3 - TIR'!$E$22-SQRT(('Ejercicio 3 - TIR'!$E$22-'Ejercicio 3 - TIR'!$C$22)*('Ejercicio 3 - TIR'!$E$22-'Ejercicio 3 - TIR'!$D$22)*(1-P3)))</f>
        <v>0.171005292</v>
      </c>
      <c r="R3" s="3">
        <f t="shared" si="12"/>
        <v>0.5081863825</v>
      </c>
      <c r="S3" s="7">
        <f>IF(R3&lt;=('Ejercicio 3 - TIR'!$D$23-'Ejercicio 3 - TIR'!$C$23)/('Ejercicio 3 - TIR'!$E$23-'Ejercicio 3 - TIR'!$C$23),'Ejercicio 3 - TIR'!$C$23+SQRT(('Ejercicio 3 - TIR'!$E$23-'Ejercicio 3 - TIR'!$C$23)*('Ejercicio 3 - TIR'!$D$23-'Ejercicio 3 - TIR'!$C$23)*R3),'Ejercicio 3 - TIR'!$E$23-SQRT(('Ejercicio 3 - TIR'!$E$23-'Ejercicio 3 - TIR'!$C$23)*('Ejercicio 3 - TIR'!$E$23-'Ejercicio 3 - TIR'!$D$23)*(1-R3)))</f>
        <v>0.150246605</v>
      </c>
      <c r="T3" s="3">
        <f t="shared" si="13"/>
        <v>0.06833350499</v>
      </c>
      <c r="U3" s="7">
        <f>IF(T3&lt;=('Ejercicio 3 - TIR'!$D$24-'Ejercicio 3 - TIR'!$C$24)/('Ejercicio 3 - TIR'!$E$24-'Ejercicio 3 - TIR'!$C$24),'Ejercicio 3 - TIR'!$C$24+SQRT(('Ejercicio 3 - TIR'!$E$24-'Ejercicio 3 - TIR'!$C$24)*('Ejercicio 3 - TIR'!$D$24-'Ejercicio 3 - TIR'!$C$24)*T3),'Ejercicio 3 - TIR'!$E$24-SQRT(('Ejercicio 3 - TIR'!$E$24-'Ejercicio 3 - TIR'!$C$24)*('Ejercicio 3 - TIR'!$E$24-'Ejercicio 3 - TIR'!$D$24)*(1-T3)))</f>
        <v>0.1619791636</v>
      </c>
      <c r="V3" s="3">
        <f t="shared" si="14"/>
        <v>0.5408226275</v>
      </c>
      <c r="W3" s="7">
        <f>IF(V3&lt;=('Ejercicio 3 - TIR'!$D$25-'Ejercicio 3 - TIR'!$C$25)/('Ejercicio 3 - TIR'!$E$25-'Ejercicio 3 - TIR'!$C$25),'Ejercicio 3 - TIR'!$C$25+SQRT(('Ejercicio 3 - TIR'!$E$25-'Ejercicio 3 - TIR'!$C$25)*('Ejercicio 3 - TIR'!$D$25-'Ejercicio 3 - TIR'!$C$25)*V3),'Ejercicio 3 - TIR'!$E$25-SQRT(('Ejercicio 3 - TIR'!$E$25-'Ejercicio 3 - TIR'!$C$25)*('Ejercicio 3 - TIR'!$E$25-'Ejercicio 3 - TIR'!$D$25)*(1-V3)))</f>
        <v>0.2099110888</v>
      </c>
      <c r="X3" s="3">
        <f t="shared" si="15"/>
        <v>0.04636150358</v>
      </c>
      <c r="Y3" s="7">
        <f>IF(X3&lt;=('Ejercicio 3 - TIR'!$D$26-'Ejercicio 3 - TIR'!$C$26)/('Ejercicio 3 - TIR'!$E$26-'Ejercicio 3 - TIR'!$C$26),'Ejercicio 3 - TIR'!$C$26+SQRT(('Ejercicio 3 - TIR'!$E$26-'Ejercicio 3 - TIR'!$C$26)*('Ejercicio 3 - TIR'!$D$26-'Ejercicio 3 - TIR'!$C$26)*X3),'Ejercicio 3 - TIR'!$E$26-SQRT(('Ejercicio 3 - TIR'!$E$26-'Ejercicio 3 - TIR'!$C$26)*('Ejercicio 3 - TIR'!$E$26-'Ejercicio 3 - TIR'!$D$26)*(1-X3)))</f>
        <v>0.2011882107</v>
      </c>
      <c r="Z3" s="3">
        <f t="shared" si="16"/>
        <v>1.171005292</v>
      </c>
      <c r="AA3" s="3">
        <f t="shared" si="17"/>
        <v>1.346944862</v>
      </c>
      <c r="AB3" s="3">
        <f t="shared" si="18"/>
        <v>1.565121864</v>
      </c>
      <c r="AC3" s="3">
        <f t="shared" si="19"/>
        <v>1.893658298</v>
      </c>
      <c r="AD3" s="3">
        <f t="shared" si="20"/>
        <v>2.274640023</v>
      </c>
      <c r="AE3" s="2">
        <f t="shared" si="21"/>
        <v>5379.285052</v>
      </c>
      <c r="AF3" s="2">
        <f t="shared" si="22"/>
        <v>6187.504368</v>
      </c>
      <c r="AG3" s="2">
        <f t="shared" si="23"/>
        <v>7189.751151</v>
      </c>
      <c r="AH3" s="2">
        <f t="shared" si="24"/>
        <v>8698.959643</v>
      </c>
      <c r="AI3" s="2">
        <f t="shared" si="25"/>
        <v>10449.08777</v>
      </c>
      <c r="AJ3" s="4">
        <f t="shared" si="26"/>
        <v>45276.28515</v>
      </c>
      <c r="AK3" s="4">
        <f t="shared" si="27"/>
        <v>48862.58827</v>
      </c>
      <c r="AL3" s="4">
        <f t="shared" si="28"/>
        <v>68283.27608</v>
      </c>
      <c r="AM3" s="4">
        <f t="shared" si="29"/>
        <v>73395.17574</v>
      </c>
      <c r="AN3" s="4">
        <f t="shared" si="30"/>
        <v>100614.5038</v>
      </c>
      <c r="AO3" s="4">
        <f>C3/'Ejercicio 3 - TIR'!$D$7</f>
        <v>16888.53067</v>
      </c>
      <c r="AP3" s="4">
        <f t="shared" si="31"/>
        <v>28387.75448</v>
      </c>
      <c r="AQ3" s="4">
        <f t="shared" si="32"/>
        <v>31974.0576</v>
      </c>
      <c r="AR3" s="4">
        <f t="shared" si="33"/>
        <v>51394.74541</v>
      </c>
      <c r="AS3" s="4">
        <f t="shared" si="34"/>
        <v>56506.64507</v>
      </c>
      <c r="AT3" s="4">
        <f t="shared" si="35"/>
        <v>83725.97313</v>
      </c>
      <c r="AU3" s="4">
        <f>AP3*'Ejercicio 3 - TIR'!$D$5</f>
        <v>14193.87724</v>
      </c>
      <c r="AV3" s="4">
        <f>AQ3*'Ejercicio 3 - TIR'!$D$5</f>
        <v>15987.0288</v>
      </c>
      <c r="AW3" s="4">
        <f>AR3*'Ejercicio 3 - TIR'!$D$5</f>
        <v>25697.3727</v>
      </c>
      <c r="AX3" s="4">
        <f>AS3*'Ejercicio 3 - TIR'!$D$5</f>
        <v>28253.32253</v>
      </c>
      <c r="AY3" s="4">
        <f>AT3*'Ejercicio 3 - TIR'!$D$5</f>
        <v>41862.98656</v>
      </c>
      <c r="AZ3" s="4">
        <f t="shared" ref="AZ3:BD3" si="36">AJ3-AU3-AE3</f>
        <v>25703.12286</v>
      </c>
      <c r="BA3" s="4">
        <f t="shared" si="36"/>
        <v>26688.0551</v>
      </c>
      <c r="BB3" s="4">
        <f t="shared" si="36"/>
        <v>35396.15222</v>
      </c>
      <c r="BC3" s="4">
        <f t="shared" si="36"/>
        <v>36442.89356</v>
      </c>
      <c r="BD3" s="4">
        <f t="shared" si="36"/>
        <v>48302.42947</v>
      </c>
      <c r="BE3" s="4">
        <f t="shared" ref="BE3:BI3" si="37">AZ3/Z3</f>
        <v>21949.62144</v>
      </c>
      <c r="BF3" s="4">
        <f t="shared" si="37"/>
        <v>19813.76956</v>
      </c>
      <c r="BG3" s="4">
        <f t="shared" si="37"/>
        <v>22615.58863</v>
      </c>
      <c r="BH3" s="4">
        <f t="shared" si="37"/>
        <v>19244.70407</v>
      </c>
      <c r="BI3" s="4">
        <f t="shared" si="37"/>
        <v>21235.19721</v>
      </c>
      <c r="BJ3" s="4">
        <f t="shared" si="38"/>
        <v>71552.97319</v>
      </c>
      <c r="BK3" s="4">
        <f t="shared" si="39"/>
        <v>38415.32779</v>
      </c>
      <c r="BL3" s="4">
        <f t="shared" si="40"/>
        <v>109968.301</v>
      </c>
      <c r="BM3" s="4">
        <f>BK3*'Ejercicio 3 - TIR'!$D$5</f>
        <v>19207.66389</v>
      </c>
      <c r="BN3" s="4">
        <f t="shared" si="41"/>
        <v>90760.63709</v>
      </c>
      <c r="BO3" s="4">
        <f t="shared" si="42"/>
        <v>39901.09915</v>
      </c>
      <c r="BP3" s="4">
        <f t="shared" si="43"/>
        <v>-115899.4872</v>
      </c>
      <c r="BQ3" s="4">
        <f t="shared" ref="BQ3:BT3" si="44">BE3</f>
        <v>21949.62144</v>
      </c>
      <c r="BR3" s="4">
        <f t="shared" si="44"/>
        <v>19813.76956</v>
      </c>
      <c r="BS3" s="4">
        <f t="shared" si="44"/>
        <v>22615.58863</v>
      </c>
      <c r="BT3" s="4">
        <f t="shared" si="44"/>
        <v>19244.70407</v>
      </c>
      <c r="BU3" s="4">
        <f t="shared" si="45"/>
        <v>61136.29636</v>
      </c>
      <c r="BV3" s="36">
        <f t="shared" si="46"/>
        <v>6.630836932</v>
      </c>
    </row>
    <row r="4" ht="15.0" customHeight="1">
      <c r="A4" s="2">
        <v>3.0</v>
      </c>
      <c r="B4" s="3">
        <f t="shared" si="4"/>
        <v>0.5705554646</v>
      </c>
      <c r="C4" s="4">
        <f>IF(B4&lt;=('Ejercicio 3 - TIR'!$D$13-'Ejercicio 3 - TIR'!$C$13)/('Ejercicio 3 - TIR'!$E$13-'Ejercicio 3 - TIR'!$C$13),'Ejercicio 3 - TIR'!$C$13+SQRT(('Ejercicio 3 - TIR'!$E$13-'Ejercicio 3 - TIR'!$C$13)*('Ejercicio 3 - TIR'!$D$13-'Ejercicio 3 - TIR'!$C$13)*B4),'Ejercicio 3 - TIR'!$E$13-SQRT(('Ejercicio 3 - TIR'!$E$13-'Ejercicio 3 - TIR'!$C$13)*('Ejercicio 3 - TIR'!$E$13-'Ejercicio 3 - TIR'!$D$13)*(1-B4)))</f>
        <v>77299.04314</v>
      </c>
      <c r="D4" s="3">
        <f t="shared" si="5"/>
        <v>0.4011356009</v>
      </c>
      <c r="E4" s="4">
        <f>IF(D4&lt;=('Ejercicio 3 - TIR'!$D$14-'Ejercicio 3 - TIR'!$C$14)/('Ejercicio 3 - TIR'!$E$14-'Ejercicio 3 - TIR'!$C$14),'Ejercicio 3 - TIR'!$C$14+SQRT(('Ejercicio 3 - TIR'!$E$14-'Ejercicio 3 - TIR'!$C$14)*('Ejercicio 3 - TIR'!$D$14-'Ejercicio 3 - TIR'!$C$14)*D4),'Ejercicio 3 - TIR'!$E$14-SQRT(('Ejercicio 3 - TIR'!$E$14-'Ejercicio 3 - TIR'!$C$14)*('Ejercicio 3 - TIR'!$E$14-'Ejercicio 3 - TIR'!$D$14)*(1-D4)))</f>
        <v>30522.14899</v>
      </c>
      <c r="F4" s="3">
        <f t="shared" si="6"/>
        <v>0.6227430839</v>
      </c>
      <c r="G4" s="4">
        <f>IF(F4&lt;=('Ejercicio 3 - TIR'!$D$18-'Ejercicio 3 - TIR'!$C$18)/('Ejercicio 3 - TIR'!$E$18-'Ejercicio 3 - TIR'!$C$18),'Ejercicio 3 - TIR'!$C$18+SQRT(('Ejercicio 3 - TIR'!$E$18-'Ejercicio 3 - TIR'!$C$18)*('Ejercicio 3 - TIR'!$D$18-'Ejercicio 3 - TIR'!$C$18)*F4),'Ejercicio 3 - TIR'!$E$18-SQRT(('Ejercicio 3 - TIR'!$E$18-'Ejercicio 3 - TIR'!$C$18)*('Ejercicio 3 - TIR'!$E$18-'Ejercicio 3 - TIR'!$D$18)*(1-F4)))</f>
        <v>39664.96056</v>
      </c>
      <c r="H4" s="3">
        <f t="shared" si="7"/>
        <v>0.5650713331</v>
      </c>
      <c r="I4" s="4">
        <f>IF(H4&lt;=('Ejercicio 3 - TIR'!$D$18-'Ejercicio 3 - TIR'!$C$18)/('Ejercicio 3 - TIR'!$E$18-'Ejercicio 3 - TIR'!$C$18),'Ejercicio 3 - TIR'!$C$18+SQRT(('Ejercicio 3 - TIR'!$E$18-'Ejercicio 3 - TIR'!$C$18)*('Ejercicio 3 - TIR'!$D$18-'Ejercicio 3 - TIR'!$C$18)*H4),'Ejercicio 3 - TIR'!$E$18-SQRT(('Ejercicio 3 - TIR'!$E$18-'Ejercicio 3 - TIR'!$C$18)*('Ejercicio 3 - TIR'!$E$18-'Ejercicio 3 - TIR'!$D$18)*(1-H4)))</f>
        <v>39206.55744</v>
      </c>
      <c r="J4" s="3">
        <f t="shared" si="8"/>
        <v>0.8992361742</v>
      </c>
      <c r="K4" s="4">
        <f>IF(J4&lt;=('Ejercicio 3 - TIR'!$D$18-'Ejercicio 3 - TIR'!$C$18)/('Ejercicio 3 - TIR'!$E$18-'Ejercicio 3 - TIR'!$C$18),'Ejercicio 3 - TIR'!$C$18+SQRT(('Ejercicio 3 - TIR'!$E$18-'Ejercicio 3 - TIR'!$C$18)*('Ejercicio 3 - TIR'!$D$18-'Ejercicio 3 - TIR'!$C$18)*J4),'Ejercicio 3 - TIR'!$E$18-SQRT(('Ejercicio 3 - TIR'!$E$18-'Ejercicio 3 - TIR'!$C$18)*('Ejercicio 3 - TIR'!$E$18-'Ejercicio 3 - TIR'!$D$18)*(1-J4)))</f>
        <v>42250.94799</v>
      </c>
      <c r="L4" s="3">
        <f t="shared" si="9"/>
        <v>0.2318413801</v>
      </c>
      <c r="M4" s="4">
        <f>IF(L4&lt;=('Ejercicio 3 - TIR'!$D$18-'Ejercicio 3 - TIR'!$C$18)/('Ejercicio 3 - TIR'!$E$18-'Ejercicio 3 - TIR'!$C$18),'Ejercicio 3 - TIR'!$C$18+SQRT(('Ejercicio 3 - TIR'!$E$18-'Ejercicio 3 - TIR'!$C$18)*('Ejercicio 3 - TIR'!$D$18-'Ejercicio 3 - TIR'!$C$18)*L4),'Ejercicio 3 - TIR'!$E$18-SQRT(('Ejercicio 3 - TIR'!$E$18-'Ejercicio 3 - TIR'!$C$18)*('Ejercicio 3 - TIR'!$E$18-'Ejercicio 3 - TIR'!$D$18)*(1-L4)))</f>
        <v>35897.13549</v>
      </c>
      <c r="N4" s="3">
        <f t="shared" si="10"/>
        <v>0.4124843484</v>
      </c>
      <c r="O4" s="4">
        <f>IF(N4&lt;=('Ejercicio 3 - TIR'!$D$18-'Ejercicio 3 - TIR'!$C$18)/('Ejercicio 3 - TIR'!$E$18-'Ejercicio 3 - TIR'!$C$18),'Ejercicio 3 - TIR'!$C$18+SQRT(('Ejercicio 3 - TIR'!$E$18-'Ejercicio 3 - TIR'!$C$18)*('Ejercicio 3 - TIR'!$D$18-'Ejercicio 3 - TIR'!$C$18)*N4),'Ejercicio 3 - TIR'!$E$18-SQRT(('Ejercicio 3 - TIR'!$E$18-'Ejercicio 3 - TIR'!$C$18)*('Ejercicio 3 - TIR'!$E$18-'Ejercicio 3 - TIR'!$D$18)*(1-N4)))</f>
        <v>37865.91713</v>
      </c>
      <c r="P4" s="3">
        <f t="shared" si="11"/>
        <v>0.6289203843</v>
      </c>
      <c r="Q4" s="7">
        <f>IF(P4&lt;=('Ejercicio 3 - TIR'!$D$22-'Ejercicio 3 - TIR'!$C$22)/('Ejercicio 3 - TIR'!$E$22-'Ejercicio 3 - TIR'!$C$22),'Ejercicio 3 - TIR'!$C$22+SQRT(('Ejercicio 3 - TIR'!$E$22-'Ejercicio 3 - TIR'!$C$22)*('Ejercicio 3 - TIR'!$D$22-'Ejercicio 3 - TIR'!$C$22)*P4),'Ejercicio 3 - TIR'!$E$22-SQRT(('Ejercicio 3 - TIR'!$E$22-'Ejercicio 3 - TIR'!$C$22)*('Ejercicio 3 - TIR'!$E$22-'Ejercicio 3 - TIR'!$D$22)*(1-P4)))</f>
        <v>0.1541554008</v>
      </c>
      <c r="R4" s="3">
        <f t="shared" si="12"/>
        <v>0.614104447</v>
      </c>
      <c r="S4" s="7">
        <f>IF(R4&lt;=('Ejercicio 3 - TIR'!$D$23-'Ejercicio 3 - TIR'!$C$23)/('Ejercicio 3 - TIR'!$E$23-'Ejercicio 3 - TIR'!$C$23),'Ejercicio 3 - TIR'!$C$23+SQRT(('Ejercicio 3 - TIR'!$E$23-'Ejercicio 3 - TIR'!$C$23)*('Ejercicio 3 - TIR'!$D$23-'Ejercicio 3 - TIR'!$C$23)*R4),'Ejercicio 3 - TIR'!$E$23-SQRT(('Ejercicio 3 - TIR'!$E$23-'Ejercicio 3 - TIR'!$C$23)*('Ejercicio 3 - TIR'!$E$23-'Ejercicio 3 - TIR'!$D$23)*(1-R4)))</f>
        <v>0.1536445073</v>
      </c>
      <c r="T4" s="3">
        <f t="shared" si="13"/>
        <v>0.5393290307</v>
      </c>
      <c r="U4" s="7">
        <f>IF(T4&lt;=('Ejercicio 3 - TIR'!$D$24-'Ejercicio 3 - TIR'!$C$24)/('Ejercicio 3 - TIR'!$E$24-'Ejercicio 3 - TIR'!$C$24),'Ejercicio 3 - TIR'!$C$24+SQRT(('Ejercicio 3 - TIR'!$E$24-'Ejercicio 3 - TIR'!$C$24)*('Ejercicio 3 - TIR'!$D$24-'Ejercicio 3 - TIR'!$C$24)*T4),'Ejercicio 3 - TIR'!$E$24-SQRT(('Ejercicio 3 - TIR'!$E$24-'Ejercicio 3 - TIR'!$C$24)*('Ejercicio 3 - TIR'!$E$24-'Ejercicio 3 - TIR'!$D$24)*(1-T4)))</f>
        <v>0.1840851185</v>
      </c>
      <c r="V4" s="3">
        <f t="shared" si="14"/>
        <v>0.417677135</v>
      </c>
      <c r="W4" s="7">
        <f>IF(V4&lt;=('Ejercicio 3 - TIR'!$D$25-'Ejercicio 3 - TIR'!$C$25)/('Ejercicio 3 - TIR'!$E$25-'Ejercicio 3 - TIR'!$C$25),'Ejercicio 3 - TIR'!$C$25+SQRT(('Ejercicio 3 - TIR'!$E$25-'Ejercicio 3 - TIR'!$C$25)*('Ejercicio 3 - TIR'!$D$25-'Ejercicio 3 - TIR'!$C$25)*V4),'Ejercicio 3 - TIR'!$E$25-SQRT(('Ejercicio 3 - TIR'!$E$25-'Ejercicio 3 - TIR'!$C$25)*('Ejercicio 3 - TIR'!$E$25-'Ejercicio 3 - TIR'!$D$25)*(1-V4)))</f>
        <v>0.2048543465</v>
      </c>
      <c r="X4" s="3">
        <f t="shared" si="15"/>
        <v>0.09200879347</v>
      </c>
      <c r="Y4" s="7">
        <f>IF(X4&lt;=('Ejercicio 3 - TIR'!$D$26-'Ejercicio 3 - TIR'!$C$26)/('Ejercicio 3 - TIR'!$E$26-'Ejercicio 3 - TIR'!$C$26),'Ejercicio 3 - TIR'!$C$26+SQRT(('Ejercicio 3 - TIR'!$E$26-'Ejercicio 3 - TIR'!$C$26)*('Ejercicio 3 - TIR'!$D$26-'Ejercicio 3 - TIR'!$C$26)*X4),'Ejercicio 3 - TIR'!$E$26-SQRT(('Ejercicio 3 - TIR'!$E$26-'Ejercicio 3 - TIR'!$C$26)*('Ejercicio 3 - TIR'!$E$26-'Ejercicio 3 - TIR'!$D$26)*(1-X4)))</f>
        <v>0.2057614638</v>
      </c>
      <c r="Z4" s="3">
        <f t="shared" si="16"/>
        <v>1.154155401</v>
      </c>
      <c r="AA4" s="3">
        <f t="shared" si="17"/>
        <v>1.331485039</v>
      </c>
      <c r="AB4" s="3">
        <f t="shared" si="18"/>
        <v>1.57659162</v>
      </c>
      <c r="AC4" s="3">
        <f t="shared" si="19"/>
        <v>1.899563266</v>
      </c>
      <c r="AD4" s="3">
        <f t="shared" si="20"/>
        <v>2.290420184</v>
      </c>
      <c r="AE4" s="2">
        <f t="shared" si="21"/>
        <v>4705.15411</v>
      </c>
      <c r="AF4" s="2">
        <f t="shared" si="22"/>
        <v>5428.075195</v>
      </c>
      <c r="AG4" s="2">
        <f t="shared" si="23"/>
        <v>6427.30306</v>
      </c>
      <c r="AH4" s="2">
        <f t="shared" si="24"/>
        <v>7743.964029</v>
      </c>
      <c r="AI4" s="2">
        <f t="shared" si="25"/>
        <v>9337.373403</v>
      </c>
      <c r="AJ4" s="4">
        <f t="shared" si="26"/>
        <v>45779.52845</v>
      </c>
      <c r="AK4" s="4">
        <f t="shared" si="27"/>
        <v>52202.94466</v>
      </c>
      <c r="AL4" s="4">
        <f t="shared" si="28"/>
        <v>66612.49054</v>
      </c>
      <c r="AM4" s="4">
        <f t="shared" si="29"/>
        <v>68188.87993</v>
      </c>
      <c r="AN4" s="4">
        <f t="shared" si="30"/>
        <v>86728.86088</v>
      </c>
      <c r="AO4" s="4">
        <f>C4/'Ejercicio 3 - TIR'!$D$7</f>
        <v>15459.80863</v>
      </c>
      <c r="AP4" s="4">
        <f t="shared" si="31"/>
        <v>30319.71982</v>
      </c>
      <c r="AQ4" s="4">
        <f t="shared" si="32"/>
        <v>36743.13603</v>
      </c>
      <c r="AR4" s="4">
        <f t="shared" si="33"/>
        <v>51152.68191</v>
      </c>
      <c r="AS4" s="4">
        <f t="shared" si="34"/>
        <v>52729.0713</v>
      </c>
      <c r="AT4" s="4">
        <f t="shared" si="35"/>
        <v>71269.05225</v>
      </c>
      <c r="AU4" s="4">
        <f>AP4*'Ejercicio 3 - TIR'!$D$5</f>
        <v>15159.85991</v>
      </c>
      <c r="AV4" s="4">
        <f>AQ4*'Ejercicio 3 - TIR'!$D$5</f>
        <v>18371.56801</v>
      </c>
      <c r="AW4" s="4">
        <f>AR4*'Ejercicio 3 - TIR'!$D$5</f>
        <v>25576.34095</v>
      </c>
      <c r="AX4" s="4">
        <f>AS4*'Ejercicio 3 - TIR'!$D$5</f>
        <v>26364.53565</v>
      </c>
      <c r="AY4" s="4">
        <f>AT4*'Ejercicio 3 - TIR'!$D$5</f>
        <v>35634.52613</v>
      </c>
      <c r="AZ4" s="4">
        <f t="shared" ref="AZ4:BD4" si="47">AJ4-AU4-AE4</f>
        <v>25914.51443</v>
      </c>
      <c r="BA4" s="4">
        <f t="shared" si="47"/>
        <v>28403.30145</v>
      </c>
      <c r="BB4" s="4">
        <f t="shared" si="47"/>
        <v>34608.84652</v>
      </c>
      <c r="BC4" s="4">
        <f t="shared" si="47"/>
        <v>34080.38025</v>
      </c>
      <c r="BD4" s="4">
        <f t="shared" si="47"/>
        <v>41756.96135</v>
      </c>
      <c r="BE4" s="4">
        <f t="shared" ref="BE4:BI4" si="48">AZ4/Z4</f>
        <v>22453.22806</v>
      </c>
      <c r="BF4" s="4">
        <f t="shared" si="48"/>
        <v>21332.04702</v>
      </c>
      <c r="BG4" s="4">
        <f t="shared" si="48"/>
        <v>21951.68748</v>
      </c>
      <c r="BH4" s="4">
        <f t="shared" si="48"/>
        <v>17941.16619</v>
      </c>
      <c r="BI4" s="4">
        <f t="shared" si="48"/>
        <v>18231.13577</v>
      </c>
      <c r="BJ4" s="4">
        <f t="shared" si="38"/>
        <v>69908.5461</v>
      </c>
      <c r="BK4" s="4">
        <f t="shared" si="39"/>
        <v>35409.45772</v>
      </c>
      <c r="BL4" s="4">
        <f t="shared" si="40"/>
        <v>105318.0038</v>
      </c>
      <c r="BM4" s="4">
        <f>BK4*'Ejercicio 3 - TIR'!$D$5</f>
        <v>17704.72886</v>
      </c>
      <c r="BN4" s="4">
        <f t="shared" si="41"/>
        <v>87613.27496</v>
      </c>
      <c r="BO4" s="4">
        <f t="shared" si="42"/>
        <v>38252.0533</v>
      </c>
      <c r="BP4" s="4">
        <f t="shared" si="43"/>
        <v>-107821.1921</v>
      </c>
      <c r="BQ4" s="4">
        <f t="shared" ref="BQ4:BT4" si="49">BE4</f>
        <v>22453.22806</v>
      </c>
      <c r="BR4" s="4">
        <f t="shared" si="49"/>
        <v>21332.04702</v>
      </c>
      <c r="BS4" s="4">
        <f t="shared" si="49"/>
        <v>21951.68748</v>
      </c>
      <c r="BT4" s="4">
        <f t="shared" si="49"/>
        <v>17941.16619</v>
      </c>
      <c r="BU4" s="4">
        <f t="shared" si="45"/>
        <v>56483.18907</v>
      </c>
      <c r="BV4" s="36">
        <f t="shared" si="46"/>
        <v>8.095352734</v>
      </c>
    </row>
    <row r="5" ht="15.0" customHeight="1">
      <c r="A5" s="2">
        <v>4.0</v>
      </c>
      <c r="B5" s="3">
        <f t="shared" si="4"/>
        <v>0.3502263011</v>
      </c>
      <c r="C5" s="4">
        <f>IF(B5&lt;=('Ejercicio 3 - TIR'!$D$13-'Ejercicio 3 - TIR'!$C$13)/('Ejercicio 3 - TIR'!$E$13-'Ejercicio 3 - TIR'!$C$13),'Ejercicio 3 - TIR'!$C$13+SQRT(('Ejercicio 3 - TIR'!$E$13-'Ejercicio 3 - TIR'!$C$13)*('Ejercicio 3 - TIR'!$D$13-'Ejercicio 3 - TIR'!$C$13)*B5),'Ejercicio 3 - TIR'!$E$13-SQRT(('Ejercicio 3 - TIR'!$E$13-'Ejercicio 3 - TIR'!$C$13)*('Ejercicio 3 - TIR'!$E$13-'Ejercicio 3 - TIR'!$D$13)*(1-B5)))</f>
        <v>72076.38206</v>
      </c>
      <c r="D5" s="3">
        <f t="shared" si="5"/>
        <v>0.8997294225</v>
      </c>
      <c r="E5" s="4">
        <f>IF(D5&lt;=('Ejercicio 3 - TIR'!$D$14-'Ejercicio 3 - TIR'!$C$14)/('Ejercicio 3 - TIR'!$E$14-'Ejercicio 3 - TIR'!$C$14),'Ejercicio 3 - TIR'!$C$14+SQRT(('Ejercicio 3 - TIR'!$E$14-'Ejercicio 3 - TIR'!$C$14)*('Ejercicio 3 - TIR'!$D$14-'Ejercicio 3 - TIR'!$C$14)*D5),'Ejercicio 3 - TIR'!$E$14-SQRT(('Ejercicio 3 - TIR'!$E$14-'Ejercicio 3 - TIR'!$C$14)*('Ejercicio 3 - TIR'!$E$14-'Ejercicio 3 - TIR'!$D$14)*(1-D5)))</f>
        <v>36121.78048</v>
      </c>
      <c r="F5" s="3">
        <f t="shared" si="6"/>
        <v>0.09821504195</v>
      </c>
      <c r="G5" s="4">
        <f>IF(F5&lt;=('Ejercicio 3 - TIR'!$D$18-'Ejercicio 3 - TIR'!$C$18)/('Ejercicio 3 - TIR'!$E$18-'Ejercicio 3 - TIR'!$C$18),'Ejercicio 3 - TIR'!$C$18+SQRT(('Ejercicio 3 - TIR'!$E$18-'Ejercicio 3 - TIR'!$C$18)*('Ejercicio 3 - TIR'!$D$18-'Ejercicio 3 - TIR'!$C$18)*F5),'Ejercicio 3 - TIR'!$E$18-SQRT(('Ejercicio 3 - TIR'!$E$18-'Ejercicio 3 - TIR'!$C$18)*('Ejercicio 3 - TIR'!$E$18-'Ejercicio 3 - TIR'!$D$18)*(1-F5)))</f>
        <v>33838.26214</v>
      </c>
      <c r="H5" s="3">
        <f t="shared" si="7"/>
        <v>0.5362528605</v>
      </c>
      <c r="I5" s="4">
        <f>IF(H5&lt;=('Ejercicio 3 - TIR'!$D$18-'Ejercicio 3 - TIR'!$C$18)/('Ejercicio 3 - TIR'!$E$18-'Ejercicio 3 - TIR'!$C$18),'Ejercicio 3 - TIR'!$C$18+SQRT(('Ejercicio 3 - TIR'!$E$18-'Ejercicio 3 - TIR'!$C$18)*('Ejercicio 3 - TIR'!$D$18-'Ejercicio 3 - TIR'!$C$18)*H5),'Ejercicio 3 - TIR'!$E$18-SQRT(('Ejercicio 3 - TIR'!$E$18-'Ejercicio 3 - TIR'!$C$18)*('Ejercicio 3 - TIR'!$E$18-'Ejercicio 3 - TIR'!$D$18)*(1-H5)))</f>
        <v>38968.71948</v>
      </c>
      <c r="J5" s="3">
        <f t="shared" si="8"/>
        <v>0.2886835359</v>
      </c>
      <c r="K5" s="4">
        <f>IF(J5&lt;=('Ejercicio 3 - TIR'!$D$18-'Ejercicio 3 - TIR'!$C$18)/('Ejercicio 3 - TIR'!$E$18-'Ejercicio 3 - TIR'!$C$18),'Ejercicio 3 - TIR'!$C$18+SQRT(('Ejercicio 3 - TIR'!$E$18-'Ejercicio 3 - TIR'!$C$18)*('Ejercicio 3 - TIR'!$D$18-'Ejercicio 3 - TIR'!$C$18)*J5),'Ejercicio 3 - TIR'!$E$18-SQRT(('Ejercicio 3 - TIR'!$E$18-'Ejercicio 3 - TIR'!$C$18)*('Ejercicio 3 - TIR'!$E$18-'Ejercicio 3 - TIR'!$D$18)*(1-J5)))</f>
        <v>36580.46582</v>
      </c>
      <c r="L5" s="3">
        <f t="shared" si="9"/>
        <v>0.09961909157</v>
      </c>
      <c r="M5" s="4">
        <f>IF(L5&lt;=('Ejercicio 3 - TIR'!$D$18-'Ejercicio 3 - TIR'!$C$18)/('Ejercicio 3 - TIR'!$E$18-'Ejercicio 3 - TIR'!$C$18),'Ejercicio 3 - TIR'!$C$18+SQRT(('Ejercicio 3 - TIR'!$E$18-'Ejercicio 3 - TIR'!$C$18)*('Ejercicio 3 - TIR'!$D$18-'Ejercicio 3 - TIR'!$C$18)*L5),'Ejercicio 3 - TIR'!$E$18-SQRT(('Ejercicio 3 - TIR'!$E$18-'Ejercicio 3 - TIR'!$C$18)*('Ejercicio 3 - TIR'!$E$18-'Ejercicio 3 - TIR'!$D$18)*(1-L5)))</f>
        <v>33865.60005</v>
      </c>
      <c r="N5" s="3">
        <f t="shared" si="10"/>
        <v>0.8848871674</v>
      </c>
      <c r="O5" s="4">
        <f>IF(N5&lt;=('Ejercicio 3 - TIR'!$D$18-'Ejercicio 3 - TIR'!$C$18)/('Ejercicio 3 - TIR'!$E$18-'Ejercicio 3 - TIR'!$C$18),'Ejercicio 3 - TIR'!$C$18+SQRT(('Ejercicio 3 - TIR'!$E$18-'Ejercicio 3 - TIR'!$C$18)*('Ejercicio 3 - TIR'!$D$18-'Ejercicio 3 - TIR'!$C$18)*N5),'Ejercicio 3 - TIR'!$E$18-SQRT(('Ejercicio 3 - TIR'!$E$18-'Ejercicio 3 - TIR'!$C$18)*('Ejercicio 3 - TIR'!$E$18-'Ejercicio 3 - TIR'!$D$18)*(1-N5)))</f>
        <v>42061.72458</v>
      </c>
      <c r="P5" s="3">
        <f t="shared" si="11"/>
        <v>0.3448878861</v>
      </c>
      <c r="Q5" s="7">
        <f>IF(P5&lt;=('Ejercicio 3 - TIR'!$D$22-'Ejercicio 3 - TIR'!$C$22)/('Ejercicio 3 - TIR'!$E$22-'Ejercicio 3 - TIR'!$C$22),'Ejercicio 3 - TIR'!$C$22+SQRT(('Ejercicio 3 - TIR'!$E$22-'Ejercicio 3 - TIR'!$C$22)*('Ejercicio 3 - TIR'!$D$22-'Ejercicio 3 - TIR'!$C$22)*P5),'Ejercicio 3 - TIR'!$E$22-SQRT(('Ejercicio 3 - TIR'!$E$22-'Ejercicio 3 - TIR'!$C$22)*('Ejercicio 3 - TIR'!$E$22-'Ejercicio 3 - TIR'!$D$22)*(1-P5)))</f>
        <v>0.1449158222</v>
      </c>
      <c r="R5" s="3">
        <f t="shared" si="12"/>
        <v>0.7308321379</v>
      </c>
      <c r="S5" s="7">
        <f>IF(R5&lt;=('Ejercicio 3 - TIR'!$D$23-'Ejercicio 3 - TIR'!$C$23)/('Ejercicio 3 - TIR'!$E$23-'Ejercicio 3 - TIR'!$C$23),'Ejercicio 3 - TIR'!$C$23+SQRT(('Ejercicio 3 - TIR'!$E$23-'Ejercicio 3 - TIR'!$C$23)*('Ejercicio 3 - TIR'!$D$23-'Ejercicio 3 - TIR'!$C$23)*R5),'Ejercicio 3 - TIR'!$E$23-SQRT(('Ejercicio 3 - TIR'!$E$23-'Ejercicio 3 - TIR'!$C$23)*('Ejercicio 3 - TIR'!$E$23-'Ejercicio 3 - TIR'!$D$23)*(1-R5)))</f>
        <v>0.1579885904</v>
      </c>
      <c r="T5" s="3">
        <f t="shared" si="13"/>
        <v>0.05732976681</v>
      </c>
      <c r="U5" s="7">
        <f>IF(T5&lt;=('Ejercicio 3 - TIR'!$D$24-'Ejercicio 3 - TIR'!$C$24)/('Ejercicio 3 - TIR'!$E$24-'Ejercicio 3 - TIR'!$C$24),'Ejercicio 3 - TIR'!$C$24+SQRT(('Ejercicio 3 - TIR'!$E$24-'Ejercicio 3 - TIR'!$C$24)*('Ejercicio 3 - TIR'!$D$24-'Ejercicio 3 - TIR'!$C$24)*T5),'Ejercicio 3 - TIR'!$E$24-SQRT(('Ejercicio 3 - TIR'!$E$24-'Ejercicio 3 - TIR'!$C$24)*('Ejercicio 3 - TIR'!$E$24-'Ejercicio 3 - TIR'!$D$24)*(1-T5)))</f>
        <v>0.1609723521</v>
      </c>
      <c r="V5" s="3">
        <f t="shared" si="14"/>
        <v>0.3042968251</v>
      </c>
      <c r="W5" s="7">
        <f>IF(V5&lt;=('Ejercicio 3 - TIR'!$D$25-'Ejercicio 3 - TIR'!$C$25)/('Ejercicio 3 - TIR'!$E$25-'Ejercicio 3 - TIR'!$C$25),'Ejercicio 3 - TIR'!$C$25+SQRT(('Ejercicio 3 - TIR'!$E$25-'Ejercicio 3 - TIR'!$C$25)*('Ejercicio 3 - TIR'!$D$25-'Ejercicio 3 - TIR'!$C$25)*V5),'Ejercicio 3 - TIR'!$E$25-SQRT(('Ejercicio 3 - TIR'!$E$25-'Ejercicio 3 - TIR'!$C$25)*('Ejercicio 3 - TIR'!$E$25-'Ejercicio 3 - TIR'!$D$25)*(1-V5)))</f>
        <v>0.2006546749</v>
      </c>
      <c r="X5" s="3">
        <f t="shared" si="15"/>
        <v>0.4011503135</v>
      </c>
      <c r="Y5" s="7">
        <f>IF(X5&lt;=('Ejercicio 3 - TIR'!$D$26-'Ejercicio 3 - TIR'!$C$26)/('Ejercicio 3 - TIR'!$E$26-'Ejercicio 3 - TIR'!$C$26),'Ejercicio 3 - TIR'!$C$26+SQRT(('Ejercicio 3 - TIR'!$E$26-'Ejercicio 3 - TIR'!$C$26)*('Ejercicio 3 - TIR'!$D$26-'Ejercicio 3 - TIR'!$C$26)*X5),'Ejercicio 3 - TIR'!$E$26-SQRT(('Ejercicio 3 - TIR'!$E$26-'Ejercicio 3 - TIR'!$C$26)*('Ejercicio 3 - TIR'!$E$26-'Ejercicio 3 - TIR'!$D$26)*(1-X5)))</f>
        <v>0.2231335925</v>
      </c>
      <c r="Z5" s="3">
        <f t="shared" si="16"/>
        <v>1.144915822</v>
      </c>
      <c r="AA5" s="3">
        <f t="shared" si="17"/>
        <v>1.325799459</v>
      </c>
      <c r="AB5" s="3">
        <f t="shared" si="18"/>
        <v>1.539216516</v>
      </c>
      <c r="AC5" s="3">
        <f t="shared" si="19"/>
        <v>1.848067506</v>
      </c>
      <c r="AD5" s="3">
        <f t="shared" si="20"/>
        <v>2.260433448</v>
      </c>
      <c r="AE5" s="2">
        <f t="shared" si="21"/>
        <v>5234.617517</v>
      </c>
      <c r="AF5" s="2">
        <f t="shared" si="22"/>
        <v>6061.62736</v>
      </c>
      <c r="AG5" s="2">
        <f t="shared" si="23"/>
        <v>7037.381774</v>
      </c>
      <c r="AH5" s="2">
        <f t="shared" si="24"/>
        <v>8449.465325</v>
      </c>
      <c r="AI5" s="2">
        <f t="shared" si="25"/>
        <v>10334.82488</v>
      </c>
      <c r="AJ5" s="4">
        <f t="shared" si="26"/>
        <v>38741.96172</v>
      </c>
      <c r="AK5" s="4">
        <f t="shared" si="27"/>
        <v>51664.7072</v>
      </c>
      <c r="AL5" s="4">
        <f t="shared" si="28"/>
        <v>56305.25717</v>
      </c>
      <c r="AM5" s="4">
        <f t="shared" si="29"/>
        <v>62585.91502</v>
      </c>
      <c r="AN5" s="4">
        <f t="shared" si="30"/>
        <v>95077.72911</v>
      </c>
      <c r="AO5" s="4">
        <f>C5/'Ejercicio 3 - TIR'!$D$7</f>
        <v>14415.27641</v>
      </c>
      <c r="AP5" s="4">
        <f t="shared" si="31"/>
        <v>24326.68531</v>
      </c>
      <c r="AQ5" s="4">
        <f t="shared" si="32"/>
        <v>37249.43079</v>
      </c>
      <c r="AR5" s="4">
        <f t="shared" si="33"/>
        <v>41889.98075</v>
      </c>
      <c r="AS5" s="4">
        <f t="shared" si="34"/>
        <v>48170.63861</v>
      </c>
      <c r="AT5" s="4">
        <f t="shared" si="35"/>
        <v>80662.4527</v>
      </c>
      <c r="AU5" s="4">
        <f>AP5*'Ejercicio 3 - TIR'!$D$5</f>
        <v>12163.34266</v>
      </c>
      <c r="AV5" s="4">
        <f>AQ5*'Ejercicio 3 - TIR'!$D$5</f>
        <v>18624.7154</v>
      </c>
      <c r="AW5" s="4">
        <f>AR5*'Ejercicio 3 - TIR'!$D$5</f>
        <v>20944.99038</v>
      </c>
      <c r="AX5" s="4">
        <f>AS5*'Ejercicio 3 - TIR'!$D$5</f>
        <v>24085.31931</v>
      </c>
      <c r="AY5" s="4">
        <f>AT5*'Ejercicio 3 - TIR'!$D$5</f>
        <v>40331.22635</v>
      </c>
      <c r="AZ5" s="4">
        <f t="shared" ref="AZ5:BD5" si="50">AJ5-AU5-AE5</f>
        <v>21344.00155</v>
      </c>
      <c r="BA5" s="4">
        <f t="shared" si="50"/>
        <v>26978.36445</v>
      </c>
      <c r="BB5" s="4">
        <f t="shared" si="50"/>
        <v>28322.88502</v>
      </c>
      <c r="BC5" s="4">
        <f t="shared" si="50"/>
        <v>30051.13039</v>
      </c>
      <c r="BD5" s="4">
        <f t="shared" si="50"/>
        <v>44411.67788</v>
      </c>
      <c r="BE5" s="4">
        <f t="shared" ref="BE5:BI5" si="51">AZ5/Z5</f>
        <v>18642.41994</v>
      </c>
      <c r="BF5" s="4">
        <f t="shared" si="51"/>
        <v>20348.75204</v>
      </c>
      <c r="BG5" s="4">
        <f t="shared" si="51"/>
        <v>18400.84531</v>
      </c>
      <c r="BH5" s="4">
        <f t="shared" si="51"/>
        <v>16260.8402</v>
      </c>
      <c r="BI5" s="4">
        <f t="shared" si="51"/>
        <v>19647.41671</v>
      </c>
      <c r="BJ5" s="4">
        <f t="shared" si="38"/>
        <v>81650.88079</v>
      </c>
      <c r="BK5" s="4">
        <f t="shared" si="39"/>
        <v>32584.77296</v>
      </c>
      <c r="BL5" s="4">
        <f t="shared" si="40"/>
        <v>114235.6538</v>
      </c>
      <c r="BM5" s="4">
        <f>BK5*'Ejercicio 3 - TIR'!$D$5</f>
        <v>16292.38648</v>
      </c>
      <c r="BN5" s="4">
        <f t="shared" si="41"/>
        <v>97943.26728</v>
      </c>
      <c r="BO5" s="4">
        <f t="shared" si="42"/>
        <v>43329.41869</v>
      </c>
      <c r="BP5" s="4">
        <f t="shared" si="43"/>
        <v>-108198.1625</v>
      </c>
      <c r="BQ5" s="4">
        <f t="shared" ref="BQ5:BT5" si="52">BE5</f>
        <v>18642.41994</v>
      </c>
      <c r="BR5" s="4">
        <f t="shared" si="52"/>
        <v>20348.75204</v>
      </c>
      <c r="BS5" s="4">
        <f t="shared" si="52"/>
        <v>18400.84531</v>
      </c>
      <c r="BT5" s="4">
        <f t="shared" si="52"/>
        <v>16260.8402</v>
      </c>
      <c r="BU5" s="4">
        <f t="shared" si="45"/>
        <v>62976.83539</v>
      </c>
      <c r="BV5" s="36">
        <f t="shared" si="46"/>
        <v>6.806988633</v>
      </c>
    </row>
    <row r="6" ht="15.0" customHeight="1">
      <c r="A6" s="2">
        <v>5.0</v>
      </c>
      <c r="B6" s="3">
        <f t="shared" si="4"/>
        <v>0.3498243612</v>
      </c>
      <c r="C6" s="4">
        <f>IF(B6&lt;=('Ejercicio 3 - TIR'!$D$13-'Ejercicio 3 - TIR'!$C$13)/('Ejercicio 3 - TIR'!$E$13-'Ejercicio 3 - TIR'!$C$13),'Ejercicio 3 - TIR'!$C$13+SQRT(('Ejercicio 3 - TIR'!$E$13-'Ejercicio 3 - TIR'!$C$13)*('Ejercicio 3 - TIR'!$D$13-'Ejercicio 3 - TIR'!$C$13)*B6),'Ejercicio 3 - TIR'!$E$13-SQRT(('Ejercicio 3 - TIR'!$E$13-'Ejercicio 3 - TIR'!$C$13)*('Ejercicio 3 - TIR'!$E$13-'Ejercicio 3 - TIR'!$D$13)*(1-B6)))</f>
        <v>72067.74684</v>
      </c>
      <c r="D6" s="3">
        <f t="shared" si="5"/>
        <v>0.9996921307</v>
      </c>
      <c r="E6" s="4">
        <f>IF(D6&lt;=('Ejercicio 3 - TIR'!$D$14-'Ejercicio 3 - TIR'!$C$14)/('Ejercicio 3 - TIR'!$E$14-'Ejercicio 3 - TIR'!$C$14),'Ejercicio 3 - TIR'!$C$14+SQRT(('Ejercicio 3 - TIR'!$E$14-'Ejercicio 3 - TIR'!$C$14)*('Ejercicio 3 - TIR'!$D$14-'Ejercicio 3 - TIR'!$C$14)*D6),'Ejercicio 3 - TIR'!$E$14-SQRT(('Ejercicio 3 - TIR'!$E$14-'Ejercicio 3 - TIR'!$C$14)*('Ejercicio 3 - TIR'!$E$14-'Ejercicio 3 - TIR'!$D$14)*(1-D6)))</f>
        <v>39785.10377</v>
      </c>
      <c r="F6" s="3">
        <f t="shared" si="6"/>
        <v>0.570284627</v>
      </c>
      <c r="G6" s="4">
        <f>IF(F6&lt;=('Ejercicio 3 - TIR'!$D$18-'Ejercicio 3 - TIR'!$C$18)/('Ejercicio 3 - TIR'!$E$18-'Ejercicio 3 - TIR'!$C$18),'Ejercicio 3 - TIR'!$C$18+SQRT(('Ejercicio 3 - TIR'!$E$18-'Ejercicio 3 - TIR'!$C$18)*('Ejercicio 3 - TIR'!$D$18-'Ejercicio 3 - TIR'!$C$18)*F6),'Ejercicio 3 - TIR'!$E$18-SQRT(('Ejercicio 3 - TIR'!$E$18-'Ejercicio 3 - TIR'!$C$18)*('Ejercicio 3 - TIR'!$E$18-'Ejercicio 3 - TIR'!$D$18)*(1-F6)))</f>
        <v>39248.92935</v>
      </c>
      <c r="H6" s="3">
        <f t="shared" si="7"/>
        <v>0.7194127002</v>
      </c>
      <c r="I6" s="4">
        <f>IF(H6&lt;=('Ejercicio 3 - TIR'!$D$18-'Ejercicio 3 - TIR'!$C$18)/('Ejercicio 3 - TIR'!$E$18-'Ejercicio 3 - TIR'!$C$18),'Ejercicio 3 - TIR'!$C$18+SQRT(('Ejercicio 3 - TIR'!$E$18-'Ejercicio 3 - TIR'!$C$18)*('Ejercicio 3 - TIR'!$D$18-'Ejercicio 3 - TIR'!$C$18)*H6),'Ejercicio 3 - TIR'!$E$18-SQRT(('Ejercicio 3 - TIR'!$E$18-'Ejercicio 3 - TIR'!$C$18)*('Ejercicio 3 - TIR'!$E$18-'Ejercicio 3 - TIR'!$D$18)*(1-H6)))</f>
        <v>40412.62085</v>
      </c>
      <c r="J6" s="3">
        <f t="shared" si="8"/>
        <v>0.03070623237</v>
      </c>
      <c r="K6" s="4">
        <f>IF(J6&lt;=('Ejercicio 3 - TIR'!$D$18-'Ejercicio 3 - TIR'!$C$18)/('Ejercicio 3 - TIR'!$E$18-'Ejercicio 3 - TIR'!$C$18),'Ejercicio 3 - TIR'!$C$18+SQRT(('Ejercicio 3 - TIR'!$E$18-'Ejercicio 3 - TIR'!$C$18)*('Ejercicio 3 - TIR'!$D$18-'Ejercicio 3 - TIR'!$C$18)*J6),'Ejercicio 3 - TIR'!$E$18-SQRT(('Ejercicio 3 - TIR'!$E$18-'Ejercicio 3 - TIR'!$C$18)*('Ejercicio 3 - TIR'!$E$18-'Ejercicio 3 - TIR'!$D$18)*(1-J6)))</f>
        <v>32146.14418</v>
      </c>
      <c r="L6" s="3">
        <f t="shared" si="9"/>
        <v>0.03973222111</v>
      </c>
      <c r="M6" s="4">
        <f>IF(L6&lt;=('Ejercicio 3 - TIR'!$D$18-'Ejercicio 3 - TIR'!$C$18)/('Ejercicio 3 - TIR'!$E$18-'Ejercicio 3 - TIR'!$C$18),'Ejercicio 3 - TIR'!$C$18+SQRT(('Ejercicio 3 - TIR'!$E$18-'Ejercicio 3 - TIR'!$C$18)*('Ejercicio 3 - TIR'!$D$18-'Ejercicio 3 - TIR'!$C$18)*L6),'Ejercicio 3 - TIR'!$E$18-SQRT(('Ejercicio 3 - TIR'!$E$18-'Ejercicio 3 - TIR'!$C$18)*('Ejercicio 3 - TIR'!$E$18-'Ejercicio 3 - TIR'!$D$18)*(1-L6)))</f>
        <v>32441.27695</v>
      </c>
      <c r="N6" s="3">
        <f t="shared" si="10"/>
        <v>0.2479672329</v>
      </c>
      <c r="O6" s="4">
        <f>IF(N6&lt;=('Ejercicio 3 - TIR'!$D$18-'Ejercicio 3 - TIR'!$C$18)/('Ejercicio 3 - TIR'!$E$18-'Ejercicio 3 - TIR'!$C$18),'Ejercicio 3 - TIR'!$C$18+SQRT(('Ejercicio 3 - TIR'!$E$18-'Ejercicio 3 - TIR'!$C$18)*('Ejercicio 3 - TIR'!$D$18-'Ejercicio 3 - TIR'!$C$18)*N6),'Ejercicio 3 - TIR'!$E$18-SQRT(('Ejercicio 3 - TIR'!$E$18-'Ejercicio 3 - TIR'!$C$18)*('Ejercicio 3 - TIR'!$E$18-'Ejercicio 3 - TIR'!$D$18)*(1-N6)))</f>
        <v>36098.77733</v>
      </c>
      <c r="P6" s="3">
        <f t="shared" si="11"/>
        <v>0.3863423276</v>
      </c>
      <c r="Q6" s="7">
        <f>IF(P6&lt;=('Ejercicio 3 - TIR'!$D$22-'Ejercicio 3 - TIR'!$C$22)/('Ejercicio 3 - TIR'!$E$22-'Ejercicio 3 - TIR'!$C$22),'Ejercicio 3 - TIR'!$C$22+SQRT(('Ejercicio 3 - TIR'!$E$22-'Ejercicio 3 - TIR'!$C$22)*('Ejercicio 3 - TIR'!$D$22-'Ejercicio 3 - TIR'!$C$22)*P6),'Ejercicio 3 - TIR'!$E$22-SQRT(('Ejercicio 3 - TIR'!$E$22-'Ejercicio 3 - TIR'!$C$22)*('Ejercicio 3 - TIR'!$E$22-'Ejercicio 3 - TIR'!$D$22)*(1-P6)))</f>
        <v>0.146370745</v>
      </c>
      <c r="R6" s="3">
        <f t="shared" si="12"/>
        <v>0.4400796338</v>
      </c>
      <c r="S6" s="7">
        <f>IF(R6&lt;=('Ejercicio 3 - TIR'!$D$23-'Ejercicio 3 - TIR'!$C$23)/('Ejercicio 3 - TIR'!$E$23-'Ejercicio 3 - TIR'!$C$23),'Ejercicio 3 - TIR'!$C$23+SQRT(('Ejercicio 3 - TIR'!$E$23-'Ejercicio 3 - TIR'!$C$23)*('Ejercicio 3 - TIR'!$D$23-'Ejercicio 3 - TIR'!$C$23)*R6),'Ejercicio 3 - TIR'!$E$23-SQRT(('Ejercicio 3 - TIR'!$E$23-'Ejercicio 3 - TIR'!$C$23)*('Ejercicio 3 - TIR'!$E$23-'Ejercicio 3 - TIR'!$D$23)*(1-R6)))</f>
        <v>0.1481450411</v>
      </c>
      <c r="T6" s="3">
        <f t="shared" si="13"/>
        <v>0.1965392048</v>
      </c>
      <c r="U6" s="7">
        <f>IF(T6&lt;=('Ejercicio 3 - TIR'!$D$24-'Ejercicio 3 - TIR'!$C$24)/('Ejercicio 3 - TIR'!$E$24-'Ejercicio 3 - TIR'!$C$24),'Ejercicio 3 - TIR'!$C$24+SQRT(('Ejercicio 3 - TIR'!$E$24-'Ejercicio 3 - TIR'!$C$24)*('Ejercicio 3 - TIR'!$D$24-'Ejercicio 3 - TIR'!$C$24)*T6),'Ejercicio 3 - TIR'!$E$24-SQRT(('Ejercicio 3 - TIR'!$E$24-'Ejercicio 3 - TIR'!$C$24)*('Ejercicio 3 - TIR'!$E$24-'Ejercicio 3 - TIR'!$D$24)*(1-T6)))</f>
        <v>0.1703158148</v>
      </c>
      <c r="V6" s="3">
        <f t="shared" si="14"/>
        <v>0.327794643</v>
      </c>
      <c r="W6" s="7">
        <f>IF(V6&lt;=('Ejercicio 3 - TIR'!$D$25-'Ejercicio 3 - TIR'!$C$25)/('Ejercicio 3 - TIR'!$E$25-'Ejercicio 3 - TIR'!$C$25),'Ejercicio 3 - TIR'!$C$25+SQRT(('Ejercicio 3 - TIR'!$E$25-'Ejercicio 3 - TIR'!$C$25)*('Ejercicio 3 - TIR'!$D$25-'Ejercicio 3 - TIR'!$C$25)*V6),'Ejercicio 3 - TIR'!$E$25-SQRT(('Ejercicio 3 - TIR'!$E$25-'Ejercicio 3 - TIR'!$C$25)*('Ejercicio 3 - TIR'!$E$25-'Ejercicio 3 - TIR'!$D$25)*(1-V6)))</f>
        <v>0.2014951678</v>
      </c>
      <c r="X6" s="3">
        <f t="shared" si="15"/>
        <v>0.2696569042</v>
      </c>
      <c r="Y6" s="7">
        <f>IF(X6&lt;=('Ejercicio 3 - TIR'!$D$26-'Ejercicio 3 - TIR'!$C$26)/('Ejercicio 3 - TIR'!$E$26-'Ejercicio 3 - TIR'!$C$26),'Ejercicio 3 - TIR'!$C$26+SQRT(('Ejercicio 3 - TIR'!$E$26-'Ejercicio 3 - TIR'!$C$26)*('Ejercicio 3 - TIR'!$D$26-'Ejercicio 3 - TIR'!$C$26)*X6),'Ejercicio 3 - TIR'!$E$26-SQRT(('Ejercicio 3 - TIR'!$E$26-'Ejercicio 3 - TIR'!$C$26)*('Ejercicio 3 - TIR'!$E$26-'Ejercicio 3 - TIR'!$D$26)*(1-X6)))</f>
        <v>0.2169828398</v>
      </c>
      <c r="Z6" s="3">
        <f t="shared" si="16"/>
        <v>1.146370745</v>
      </c>
      <c r="AA6" s="3">
        <f t="shared" si="17"/>
        <v>1.316199886</v>
      </c>
      <c r="AB6" s="3">
        <f t="shared" si="18"/>
        <v>1.540369542</v>
      </c>
      <c r="AC6" s="3">
        <f t="shared" si="19"/>
        <v>1.850746561</v>
      </c>
      <c r="AD6" s="3">
        <f t="shared" si="20"/>
        <v>2.252326806</v>
      </c>
      <c r="AE6" s="2">
        <f t="shared" si="21"/>
        <v>5823.375277</v>
      </c>
      <c r="AF6" s="2">
        <f t="shared" si="22"/>
        <v>6686.079447</v>
      </c>
      <c r="AG6" s="2">
        <f t="shared" si="23"/>
        <v>7824.824516</v>
      </c>
      <c r="AH6" s="2">
        <f t="shared" si="24"/>
        <v>9401.488845</v>
      </c>
      <c r="AI6" s="2">
        <f t="shared" si="25"/>
        <v>11441.45059</v>
      </c>
      <c r="AJ6" s="4">
        <f t="shared" si="26"/>
        <v>44993.82437</v>
      </c>
      <c r="AK6" s="4">
        <f t="shared" si="27"/>
        <v>53191.08696</v>
      </c>
      <c r="AL6" s="4">
        <f t="shared" si="28"/>
        <v>49516.9414</v>
      </c>
      <c r="AM6" s="4">
        <f t="shared" si="29"/>
        <v>60040.58177</v>
      </c>
      <c r="AN6" s="4">
        <f t="shared" si="30"/>
        <v>81306.24385</v>
      </c>
      <c r="AO6" s="4">
        <f>C6/'Ejercicio 3 - TIR'!$D$7</f>
        <v>14413.54937</v>
      </c>
      <c r="AP6" s="4">
        <f t="shared" si="31"/>
        <v>30580.27501</v>
      </c>
      <c r="AQ6" s="4">
        <f t="shared" si="32"/>
        <v>38777.53759</v>
      </c>
      <c r="AR6" s="4">
        <f t="shared" si="33"/>
        <v>35103.39203</v>
      </c>
      <c r="AS6" s="4">
        <f t="shared" si="34"/>
        <v>45627.03241</v>
      </c>
      <c r="AT6" s="4">
        <f t="shared" si="35"/>
        <v>66892.69448</v>
      </c>
      <c r="AU6" s="4">
        <f>AP6*'Ejercicio 3 - TIR'!$D$5</f>
        <v>15290.1375</v>
      </c>
      <c r="AV6" s="4">
        <f>AQ6*'Ejercicio 3 - TIR'!$D$5</f>
        <v>19388.7688</v>
      </c>
      <c r="AW6" s="4">
        <f>AR6*'Ejercicio 3 - TIR'!$D$5</f>
        <v>17551.69601</v>
      </c>
      <c r="AX6" s="4">
        <f>AS6*'Ejercicio 3 - TIR'!$D$5</f>
        <v>22813.5162</v>
      </c>
      <c r="AY6" s="4">
        <f>AT6*'Ejercicio 3 - TIR'!$D$5</f>
        <v>33446.34724</v>
      </c>
      <c r="AZ6" s="4">
        <f t="shared" ref="AZ6:BD6" si="53">AJ6-AU6-AE6</f>
        <v>23880.31159</v>
      </c>
      <c r="BA6" s="4">
        <f t="shared" si="53"/>
        <v>27116.23872</v>
      </c>
      <c r="BB6" s="4">
        <f t="shared" si="53"/>
        <v>24140.42087</v>
      </c>
      <c r="BC6" s="4">
        <f t="shared" si="53"/>
        <v>27825.57673</v>
      </c>
      <c r="BD6" s="4">
        <f t="shared" si="53"/>
        <v>36418.44602</v>
      </c>
      <c r="BE6" s="4">
        <f t="shared" ref="BE6:BI6" si="54">AZ6/Z6</f>
        <v>20831.22908</v>
      </c>
      <c r="BF6" s="4">
        <f t="shared" si="54"/>
        <v>20601.91541</v>
      </c>
      <c r="BG6" s="4">
        <f t="shared" si="54"/>
        <v>15671.83731</v>
      </c>
      <c r="BH6" s="4">
        <f t="shared" si="54"/>
        <v>15034.78505</v>
      </c>
      <c r="BI6" s="4">
        <f t="shared" si="54"/>
        <v>16169.2548</v>
      </c>
      <c r="BJ6" s="4">
        <f t="shared" si="38"/>
        <v>89609.05571</v>
      </c>
      <c r="BK6" s="4">
        <f t="shared" si="39"/>
        <v>32464.02361</v>
      </c>
      <c r="BL6" s="4">
        <f t="shared" si="40"/>
        <v>122073.0793</v>
      </c>
      <c r="BM6" s="4">
        <f>BK6*'Ejercicio 3 - TIR'!$D$5</f>
        <v>16232.01181</v>
      </c>
      <c r="BN6" s="4">
        <f t="shared" si="41"/>
        <v>105841.0675</v>
      </c>
      <c r="BO6" s="4">
        <f t="shared" si="42"/>
        <v>46991.87846</v>
      </c>
      <c r="BP6" s="4">
        <f t="shared" si="43"/>
        <v>-111852.8506</v>
      </c>
      <c r="BQ6" s="4">
        <f t="shared" ref="BQ6:BT6" si="55">BE6</f>
        <v>20831.22908</v>
      </c>
      <c r="BR6" s="4">
        <f t="shared" si="55"/>
        <v>20601.91541</v>
      </c>
      <c r="BS6" s="4">
        <f t="shared" si="55"/>
        <v>15671.83731</v>
      </c>
      <c r="BT6" s="4">
        <f t="shared" si="55"/>
        <v>15034.78505</v>
      </c>
      <c r="BU6" s="4">
        <f t="shared" si="45"/>
        <v>63161.13325</v>
      </c>
      <c r="BV6" s="36">
        <f t="shared" si="46"/>
        <v>5.557786251</v>
      </c>
    </row>
    <row r="7" ht="15.0" customHeight="1">
      <c r="A7" s="2">
        <v>6.0</v>
      </c>
      <c r="B7" s="3">
        <f t="shared" si="4"/>
        <v>0.1484803093</v>
      </c>
      <c r="C7" s="4">
        <f>IF(B7&lt;=('Ejercicio 3 - TIR'!$D$13-'Ejercicio 3 - TIR'!$C$13)/('Ejercicio 3 - TIR'!$E$13-'Ejercicio 3 - TIR'!$C$13),'Ejercicio 3 - TIR'!$C$13+SQRT(('Ejercicio 3 - TIR'!$E$13-'Ejercicio 3 - TIR'!$C$13)*('Ejercicio 3 - TIR'!$D$13-'Ejercicio 3 - TIR'!$C$13)*B7),'Ejercicio 3 - TIR'!$E$13-SQRT(('Ejercicio 3 - TIR'!$E$13-'Ejercicio 3 - TIR'!$C$13)*('Ejercicio 3 - TIR'!$E$13-'Ejercicio 3 - TIR'!$D$13)*(1-B7)))</f>
        <v>67706.62856</v>
      </c>
      <c r="D7" s="3">
        <f t="shared" si="5"/>
        <v>0.9749384968</v>
      </c>
      <c r="E7" s="4">
        <f>IF(D7&lt;=('Ejercicio 3 - TIR'!$D$14-'Ejercicio 3 - TIR'!$C$14)/('Ejercicio 3 - TIR'!$E$14-'Ejercicio 3 - TIR'!$C$14),'Ejercicio 3 - TIR'!$C$14+SQRT(('Ejercicio 3 - TIR'!$E$14-'Ejercicio 3 - TIR'!$C$14)*('Ejercicio 3 - TIR'!$D$14-'Ejercicio 3 - TIR'!$C$14)*D7),'Ejercicio 3 - TIR'!$E$14-SQRT(('Ejercicio 3 - TIR'!$E$14-'Ejercicio 3 - TIR'!$C$14)*('Ejercicio 3 - TIR'!$E$14-'Ejercicio 3 - TIR'!$D$14)*(1-D7)))</f>
        <v>38061.12778</v>
      </c>
      <c r="F7" s="3">
        <f t="shared" si="6"/>
        <v>0.4877869924</v>
      </c>
      <c r="G7" s="4">
        <f>IF(F7&lt;=('Ejercicio 3 - TIR'!$D$18-'Ejercicio 3 - TIR'!$C$18)/('Ejercicio 3 - TIR'!$E$18-'Ejercicio 3 - TIR'!$C$18),'Ejercicio 3 - TIR'!$C$18+SQRT(('Ejercicio 3 - TIR'!$E$18-'Ejercicio 3 - TIR'!$C$18)*('Ejercicio 3 - TIR'!$D$18-'Ejercicio 3 - TIR'!$C$18)*F7),'Ejercicio 3 - TIR'!$E$18-SQRT(('Ejercicio 3 - TIR'!$E$18-'Ejercicio 3 - TIR'!$C$18)*('Ejercicio 3 - TIR'!$E$18-'Ejercicio 3 - TIR'!$D$18)*(1-F7)))</f>
        <v>38553.83241</v>
      </c>
      <c r="H7" s="3">
        <f t="shared" si="7"/>
        <v>0.9058892868</v>
      </c>
      <c r="I7" s="4">
        <f>IF(H7&lt;=('Ejercicio 3 - TIR'!$D$18-'Ejercicio 3 - TIR'!$C$18)/('Ejercicio 3 - TIR'!$E$18-'Ejercicio 3 - TIR'!$C$18),'Ejercicio 3 - TIR'!$C$18+SQRT(('Ejercicio 3 - TIR'!$E$18-'Ejercicio 3 - TIR'!$C$18)*('Ejercicio 3 - TIR'!$D$18-'Ejercicio 3 - TIR'!$C$18)*H7),'Ejercicio 3 - TIR'!$E$18-SQRT(('Ejercicio 3 - TIR'!$E$18-'Ejercicio 3 - TIR'!$C$18)*('Ejercicio 3 - TIR'!$E$18-'Ejercicio 3 - TIR'!$D$18)*(1-H7)))</f>
        <v>42343.25321</v>
      </c>
      <c r="J7" s="3">
        <f t="shared" si="8"/>
        <v>0.8493207644</v>
      </c>
      <c r="K7" s="4">
        <f>IF(J7&lt;=('Ejercicio 3 - TIR'!$D$18-'Ejercicio 3 - TIR'!$C$18)/('Ejercicio 3 - TIR'!$E$18-'Ejercicio 3 - TIR'!$C$18),'Ejercicio 3 - TIR'!$C$18+SQRT(('Ejercicio 3 - TIR'!$E$18-'Ejercicio 3 - TIR'!$C$18)*('Ejercicio 3 - TIR'!$D$18-'Ejercicio 3 - TIR'!$C$18)*J7),'Ejercicio 3 - TIR'!$E$18-SQRT(('Ejercicio 3 - TIR'!$E$18-'Ejercicio 3 - TIR'!$C$18)*('Ejercicio 3 - TIR'!$E$18-'Ejercicio 3 - TIR'!$D$18)*(1-J7)))</f>
        <v>41638.31253</v>
      </c>
      <c r="L7" s="3">
        <f t="shared" si="9"/>
        <v>0.944580872</v>
      </c>
      <c r="M7" s="4">
        <f>IF(L7&lt;=('Ejercicio 3 - TIR'!$D$18-'Ejercicio 3 - TIR'!$C$18)/('Ejercicio 3 - TIR'!$E$18-'Ejercicio 3 - TIR'!$C$18),'Ejercicio 3 - TIR'!$C$18+SQRT(('Ejercicio 3 - TIR'!$E$18-'Ejercicio 3 - TIR'!$C$18)*('Ejercicio 3 - TIR'!$D$18-'Ejercicio 3 - TIR'!$C$18)*L7),'Ejercicio 3 - TIR'!$E$18-SQRT(('Ejercicio 3 - TIR'!$E$18-'Ejercicio 3 - TIR'!$C$18)*('Ejercicio 3 - TIR'!$E$18-'Ejercicio 3 - TIR'!$D$18)*(1-L7)))</f>
        <v>42961.26642</v>
      </c>
      <c r="N7" s="3">
        <f t="shared" si="10"/>
        <v>0.06072579225</v>
      </c>
      <c r="O7" s="4">
        <f>IF(N7&lt;=('Ejercicio 3 - TIR'!$D$18-'Ejercicio 3 - TIR'!$C$18)/('Ejercicio 3 - TIR'!$E$18-'Ejercicio 3 - TIR'!$C$18),'Ejercicio 3 - TIR'!$C$18+SQRT(('Ejercicio 3 - TIR'!$E$18-'Ejercicio 3 - TIR'!$C$18)*('Ejercicio 3 - TIR'!$D$18-'Ejercicio 3 - TIR'!$C$18)*N7),'Ejercicio 3 - TIR'!$E$18-SQRT(('Ejercicio 3 - TIR'!$E$18-'Ejercicio 3 - TIR'!$C$18)*('Ejercicio 3 - TIR'!$E$18-'Ejercicio 3 - TIR'!$D$18)*(1-N7)))</f>
        <v>33018.09026</v>
      </c>
      <c r="P7" s="3">
        <f t="shared" si="11"/>
        <v>0.6568901245</v>
      </c>
      <c r="Q7" s="7">
        <f>IF(P7&lt;=('Ejercicio 3 - TIR'!$D$22-'Ejercicio 3 - TIR'!$C$22)/('Ejercicio 3 - TIR'!$E$22-'Ejercicio 3 - TIR'!$C$22),'Ejercicio 3 - TIR'!$C$22+SQRT(('Ejercicio 3 - TIR'!$E$22-'Ejercicio 3 - TIR'!$C$22)*('Ejercicio 3 - TIR'!$D$22-'Ejercicio 3 - TIR'!$C$22)*P7),'Ejercicio 3 - TIR'!$E$22-SQRT(('Ejercicio 3 - TIR'!$E$22-'Ejercicio 3 - TIR'!$C$22)*('Ejercicio 3 - TIR'!$E$22-'Ejercicio 3 - TIR'!$D$22)*(1-P7)))</f>
        <v>0.1551484854</v>
      </c>
      <c r="R7" s="3">
        <f t="shared" si="12"/>
        <v>0.9716667492</v>
      </c>
      <c r="S7" s="7">
        <f>IF(R7&lt;=('Ejercicio 3 - TIR'!$D$23-'Ejercicio 3 - TIR'!$C$23)/('Ejercicio 3 - TIR'!$E$23-'Ejercicio 3 - TIR'!$C$23),'Ejercicio 3 - TIR'!$C$23+SQRT(('Ejercicio 3 - TIR'!$E$23-'Ejercicio 3 - TIR'!$C$23)*('Ejercicio 3 - TIR'!$D$23-'Ejercicio 3 - TIR'!$C$23)*R7),'Ejercicio 3 - TIR'!$E$23-SQRT(('Ejercicio 3 - TIR'!$E$23-'Ejercicio 3 - TIR'!$C$23)*('Ejercicio 3 - TIR'!$E$23-'Ejercicio 3 - TIR'!$D$23)*(1-R7)))</f>
        <v>0.172858582</v>
      </c>
      <c r="T7" s="3">
        <f t="shared" si="13"/>
        <v>0.03481299838</v>
      </c>
      <c r="U7" s="7">
        <f>IF(T7&lt;=('Ejercicio 3 - TIR'!$D$24-'Ejercicio 3 - TIR'!$C$24)/('Ejercicio 3 - TIR'!$E$24-'Ejercicio 3 - TIR'!$C$24),'Ejercicio 3 - TIR'!$C$24+SQRT(('Ejercicio 3 - TIR'!$E$24-'Ejercicio 3 - TIR'!$C$24)*('Ejercicio 3 - TIR'!$D$24-'Ejercicio 3 - TIR'!$C$24)*T7),'Ejercicio 3 - TIR'!$E$24-SQRT(('Ejercicio 3 - TIR'!$E$24-'Ejercicio 3 - TIR'!$C$24)*('Ejercicio 3 - TIR'!$E$24-'Ejercicio 3 - TIR'!$D$24)*(1-T7)))</f>
        <v>0.1585502805</v>
      </c>
      <c r="V7" s="3">
        <f t="shared" si="14"/>
        <v>0.7317525244</v>
      </c>
      <c r="W7" s="7">
        <f>IF(V7&lt;=('Ejercicio 3 - TIR'!$D$25-'Ejercicio 3 - TIR'!$C$25)/('Ejercicio 3 - TIR'!$E$25-'Ejercicio 3 - TIR'!$C$25),'Ejercicio 3 - TIR'!$C$25+SQRT(('Ejercicio 3 - TIR'!$E$25-'Ejercicio 3 - TIR'!$C$25)*('Ejercicio 3 - TIR'!$D$25-'Ejercicio 3 - TIR'!$C$25)*V7),'Ejercicio 3 - TIR'!$E$25-SQRT(('Ejercicio 3 - TIR'!$E$25-'Ejercicio 3 - TIR'!$C$25)*('Ejercicio 3 - TIR'!$E$25-'Ejercicio 3 - TIR'!$D$25)*(1-V7)))</f>
        <v>0.219359077</v>
      </c>
      <c r="X7" s="3">
        <f t="shared" si="15"/>
        <v>0.4013412205</v>
      </c>
      <c r="Y7" s="7">
        <f>IF(X7&lt;=('Ejercicio 3 - TIR'!$D$26-'Ejercicio 3 - TIR'!$C$26)/('Ejercicio 3 - TIR'!$E$26-'Ejercicio 3 - TIR'!$C$26),'Ejercicio 3 - TIR'!$C$26+SQRT(('Ejercicio 3 - TIR'!$E$26-'Ejercicio 3 - TIR'!$C$26)*('Ejercicio 3 - TIR'!$D$26-'Ejercicio 3 - TIR'!$C$26)*X7),'Ejercicio 3 - TIR'!$E$26-SQRT(('Ejercicio 3 - TIR'!$E$26-'Ejercicio 3 - TIR'!$C$26)*('Ejercicio 3 - TIR'!$E$26-'Ejercicio 3 - TIR'!$D$26)*(1-X7)))</f>
        <v>0.2231426574</v>
      </c>
      <c r="Z7" s="3">
        <f t="shared" si="16"/>
        <v>1.155148485</v>
      </c>
      <c r="AA7" s="3">
        <f t="shared" si="17"/>
        <v>1.354825815</v>
      </c>
      <c r="AB7" s="3">
        <f t="shared" si="18"/>
        <v>1.569633828</v>
      </c>
      <c r="AC7" s="3">
        <f t="shared" si="19"/>
        <v>1.913947255</v>
      </c>
      <c r="AD7" s="3">
        <f t="shared" si="20"/>
        <v>2.341030532</v>
      </c>
      <c r="AE7" s="2">
        <f t="shared" si="21"/>
        <v>5905.126329</v>
      </c>
      <c r="AF7" s="2">
        <f t="shared" si="22"/>
        <v>6925.878093</v>
      </c>
      <c r="AG7" s="2">
        <f t="shared" si="23"/>
        <v>8023.978007</v>
      </c>
      <c r="AH7" s="2">
        <f t="shared" si="24"/>
        <v>9784.110417</v>
      </c>
      <c r="AI7" s="2">
        <f t="shared" si="25"/>
        <v>11967.36282</v>
      </c>
      <c r="AJ7" s="4">
        <f t="shared" si="26"/>
        <v>44535.40111</v>
      </c>
      <c r="AK7" s="4">
        <f t="shared" si="27"/>
        <v>57367.73253</v>
      </c>
      <c r="AL7" s="4">
        <f t="shared" si="28"/>
        <v>65356.90386</v>
      </c>
      <c r="AM7" s="4">
        <f t="shared" si="29"/>
        <v>82225.59795</v>
      </c>
      <c r="AN7" s="4">
        <f t="shared" si="30"/>
        <v>77296.35741</v>
      </c>
      <c r="AO7" s="4">
        <f>C7/'Ejercicio 3 - TIR'!$D$7</f>
        <v>13541.32571</v>
      </c>
      <c r="AP7" s="4">
        <f t="shared" si="31"/>
        <v>30994.0754</v>
      </c>
      <c r="AQ7" s="4">
        <f t="shared" si="32"/>
        <v>43826.40682</v>
      </c>
      <c r="AR7" s="4">
        <f t="shared" si="33"/>
        <v>51815.57815</v>
      </c>
      <c r="AS7" s="4">
        <f t="shared" si="34"/>
        <v>68684.27223</v>
      </c>
      <c r="AT7" s="4">
        <f t="shared" si="35"/>
        <v>63755.03169</v>
      </c>
      <c r="AU7" s="4">
        <f>AP7*'Ejercicio 3 - TIR'!$D$5</f>
        <v>15497.0377</v>
      </c>
      <c r="AV7" s="4">
        <f>AQ7*'Ejercicio 3 - TIR'!$D$5</f>
        <v>21913.20341</v>
      </c>
      <c r="AW7" s="4">
        <f>AR7*'Ejercicio 3 - TIR'!$D$5</f>
        <v>25907.78908</v>
      </c>
      <c r="AX7" s="4">
        <f>AS7*'Ejercicio 3 - TIR'!$D$5</f>
        <v>34342.13612</v>
      </c>
      <c r="AY7" s="4">
        <f>AT7*'Ejercicio 3 - TIR'!$D$5</f>
        <v>31877.51585</v>
      </c>
      <c r="AZ7" s="4">
        <f t="shared" ref="AZ7:BD7" si="56">AJ7-AU7-AE7</f>
        <v>23133.23708</v>
      </c>
      <c r="BA7" s="4">
        <f t="shared" si="56"/>
        <v>28528.65103</v>
      </c>
      <c r="BB7" s="4">
        <f t="shared" si="56"/>
        <v>31425.13678</v>
      </c>
      <c r="BC7" s="4">
        <f t="shared" si="56"/>
        <v>38099.35141</v>
      </c>
      <c r="BD7" s="4">
        <f t="shared" si="56"/>
        <v>33451.47874</v>
      </c>
      <c r="BE7" s="4">
        <f t="shared" ref="BE7:BI7" si="57">AZ7/Z7</f>
        <v>20026.20215</v>
      </c>
      <c r="BF7" s="4">
        <f t="shared" si="57"/>
        <v>21057.06189</v>
      </c>
      <c r="BG7" s="4">
        <f t="shared" si="57"/>
        <v>20020.68013</v>
      </c>
      <c r="BH7" s="4">
        <f t="shared" si="57"/>
        <v>19906.16581</v>
      </c>
      <c r="BI7" s="4">
        <f t="shared" si="57"/>
        <v>14289.21079</v>
      </c>
      <c r="BJ7" s="4">
        <f t="shared" si="38"/>
        <v>89102.26221</v>
      </c>
      <c r="BK7" s="4">
        <f t="shared" si="39"/>
        <v>31700.65693</v>
      </c>
      <c r="BL7" s="4">
        <f t="shared" si="40"/>
        <v>120802.9191</v>
      </c>
      <c r="BM7" s="4">
        <f>BK7*'Ejercicio 3 - TIR'!$D$5</f>
        <v>15850.32847</v>
      </c>
      <c r="BN7" s="4">
        <f t="shared" si="41"/>
        <v>104952.5907</v>
      </c>
      <c r="BO7" s="4">
        <f t="shared" si="42"/>
        <v>44831.79064</v>
      </c>
      <c r="BP7" s="4">
        <f t="shared" si="43"/>
        <v>-105767.7563</v>
      </c>
      <c r="BQ7" s="4">
        <f t="shared" ref="BQ7:BT7" si="58">BE7</f>
        <v>20026.20215</v>
      </c>
      <c r="BR7" s="4">
        <f t="shared" si="58"/>
        <v>21057.06189</v>
      </c>
      <c r="BS7" s="4">
        <f t="shared" si="58"/>
        <v>20020.68013</v>
      </c>
      <c r="BT7" s="4">
        <f t="shared" si="58"/>
        <v>19906.16581</v>
      </c>
      <c r="BU7" s="4">
        <f t="shared" si="45"/>
        <v>59121.00143</v>
      </c>
      <c r="BV7" s="36">
        <f t="shared" si="46"/>
        <v>8.479515058</v>
      </c>
    </row>
    <row r="8" ht="15.0" customHeight="1">
      <c r="A8" s="2">
        <v>7.0</v>
      </c>
      <c r="B8" s="3">
        <f t="shared" si="4"/>
        <v>0.6539662717</v>
      </c>
      <c r="C8" s="4">
        <f>IF(B8&lt;=('Ejercicio 3 - TIR'!$D$13-'Ejercicio 3 - TIR'!$C$13)/('Ejercicio 3 - TIR'!$E$13-'Ejercicio 3 - TIR'!$C$13),'Ejercicio 3 - TIR'!$C$13+SQRT(('Ejercicio 3 - TIR'!$E$13-'Ejercicio 3 - TIR'!$C$13)*('Ejercicio 3 - TIR'!$D$13-'Ejercicio 3 - TIR'!$C$13)*B8),'Ejercicio 3 - TIR'!$E$13-SQRT(('Ejercicio 3 - TIR'!$E$13-'Ejercicio 3 - TIR'!$C$13)*('Ejercicio 3 - TIR'!$E$13-'Ejercicio 3 - TIR'!$D$13)*(1-B8)))</f>
        <v>79622.54987</v>
      </c>
      <c r="D8" s="3">
        <f t="shared" si="5"/>
        <v>0.2451424121</v>
      </c>
      <c r="E8" s="4">
        <f>IF(D8&lt;=('Ejercicio 3 - TIR'!$D$14-'Ejercicio 3 - TIR'!$C$14)/('Ejercicio 3 - TIR'!$E$14-'Ejercicio 3 - TIR'!$C$14),'Ejercicio 3 - TIR'!$C$14+SQRT(('Ejercicio 3 - TIR'!$E$14-'Ejercicio 3 - TIR'!$C$14)*('Ejercicio 3 - TIR'!$D$14-'Ejercicio 3 - TIR'!$C$14)*D8),'Ejercicio 3 - TIR'!$E$14-SQRT(('Ejercicio 3 - TIR'!$E$14-'Ejercicio 3 - TIR'!$C$14)*('Ejercicio 3 - TIR'!$E$14-'Ejercicio 3 - TIR'!$D$14)*(1-D8)))</f>
        <v>29287.85272</v>
      </c>
      <c r="F8" s="3">
        <f t="shared" si="6"/>
        <v>0.2480386271</v>
      </c>
      <c r="G8" s="4">
        <f>IF(F8&lt;=('Ejercicio 3 - TIR'!$D$18-'Ejercicio 3 - TIR'!$C$18)/('Ejercicio 3 - TIR'!$E$18-'Ejercicio 3 - TIR'!$C$18),'Ejercicio 3 - TIR'!$C$18+SQRT(('Ejercicio 3 - TIR'!$E$18-'Ejercicio 3 - TIR'!$C$18)*('Ejercicio 3 - TIR'!$D$18-'Ejercicio 3 - TIR'!$C$18)*F8),'Ejercicio 3 - TIR'!$E$18-SQRT(('Ejercicio 3 - TIR'!$E$18-'Ejercicio 3 - TIR'!$C$18)*('Ejercicio 3 - TIR'!$E$18-'Ejercicio 3 - TIR'!$D$18)*(1-F8)))</f>
        <v>36099.65524</v>
      </c>
      <c r="H8" s="3">
        <f t="shared" si="7"/>
        <v>0.2312383968</v>
      </c>
      <c r="I8" s="4">
        <f>IF(H8&lt;=('Ejercicio 3 - TIR'!$D$18-'Ejercicio 3 - TIR'!$C$18)/('Ejercicio 3 - TIR'!$E$18-'Ejercicio 3 - TIR'!$C$18),'Ejercicio 3 - TIR'!$C$18+SQRT(('Ejercicio 3 - TIR'!$E$18-'Ejercicio 3 - TIR'!$C$18)*('Ejercicio 3 - TIR'!$D$18-'Ejercicio 3 - TIR'!$C$18)*H8),'Ejercicio 3 - TIR'!$E$18-SQRT(('Ejercicio 3 - TIR'!$E$18-'Ejercicio 3 - TIR'!$C$18)*('Ejercicio 3 - TIR'!$E$18-'Ejercicio 3 - TIR'!$D$18)*(1-H8)))</f>
        <v>35889.46173</v>
      </c>
      <c r="J8" s="3">
        <f t="shared" si="8"/>
        <v>0.8367159426</v>
      </c>
      <c r="K8" s="4">
        <f>IF(J8&lt;=('Ejercicio 3 - TIR'!$D$18-'Ejercicio 3 - TIR'!$C$18)/('Ejercicio 3 - TIR'!$E$18-'Ejercicio 3 - TIR'!$C$18),'Ejercicio 3 - TIR'!$C$18+SQRT(('Ejercicio 3 - TIR'!$E$18-'Ejercicio 3 - TIR'!$C$18)*('Ejercicio 3 - TIR'!$D$18-'Ejercicio 3 - TIR'!$C$18)*J8),'Ejercicio 3 - TIR'!$E$18-SQRT(('Ejercicio 3 - TIR'!$E$18-'Ejercicio 3 - TIR'!$C$18)*('Ejercicio 3 - TIR'!$E$18-'Ejercicio 3 - TIR'!$D$18)*(1-J8)))</f>
        <v>41500.528</v>
      </c>
      <c r="L8" s="3">
        <f t="shared" si="9"/>
        <v>0.6703801287</v>
      </c>
      <c r="M8" s="4">
        <f>IF(L8&lt;=('Ejercicio 3 - TIR'!$D$18-'Ejercicio 3 - TIR'!$C$18)/('Ejercicio 3 - TIR'!$E$18-'Ejercicio 3 - TIR'!$C$18),'Ejercicio 3 - TIR'!$C$18+SQRT(('Ejercicio 3 - TIR'!$E$18-'Ejercicio 3 - TIR'!$C$18)*('Ejercicio 3 - TIR'!$D$18-'Ejercicio 3 - TIR'!$C$18)*L8),'Ejercicio 3 - TIR'!$E$18-SQRT(('Ejercicio 3 - TIR'!$E$18-'Ejercicio 3 - TIR'!$C$18)*('Ejercicio 3 - TIR'!$E$18-'Ejercicio 3 - TIR'!$D$18)*(1-L8)))</f>
        <v>40027.92897</v>
      </c>
      <c r="N8" s="3">
        <f t="shared" si="10"/>
        <v>0.5955115079</v>
      </c>
      <c r="O8" s="4">
        <f>IF(N8&lt;=('Ejercicio 3 - TIR'!$D$18-'Ejercicio 3 - TIR'!$C$18)/('Ejercicio 3 - TIR'!$E$18-'Ejercicio 3 - TIR'!$C$18),'Ejercicio 3 - TIR'!$C$18+SQRT(('Ejercicio 3 - TIR'!$E$18-'Ejercicio 3 - TIR'!$C$18)*('Ejercicio 3 - TIR'!$D$18-'Ejercicio 3 - TIR'!$C$18)*N8),'Ejercicio 3 - TIR'!$E$18-SQRT(('Ejercicio 3 - TIR'!$E$18-'Ejercicio 3 - TIR'!$C$18)*('Ejercicio 3 - TIR'!$E$18-'Ejercicio 3 - TIR'!$D$18)*(1-N8)))</f>
        <v>39451.28172</v>
      </c>
      <c r="P8" s="3">
        <f t="shared" si="11"/>
        <v>0.8783111422</v>
      </c>
      <c r="Q8" s="7">
        <f>IF(P8&lt;=('Ejercicio 3 - TIR'!$D$22-'Ejercicio 3 - TIR'!$C$22)/('Ejercicio 3 - TIR'!$E$22-'Ejercicio 3 - TIR'!$C$22),'Ejercicio 3 - TIR'!$C$22+SQRT(('Ejercicio 3 - TIR'!$E$22-'Ejercicio 3 - TIR'!$C$22)*('Ejercicio 3 - TIR'!$D$22-'Ejercicio 3 - TIR'!$C$22)*P8),'Ejercicio 3 - TIR'!$E$22-SQRT(('Ejercicio 3 - TIR'!$E$22-'Ejercicio 3 - TIR'!$C$22)*('Ejercicio 3 - TIR'!$E$22-'Ejercicio 3 - TIR'!$D$22)*(1-P8)))</f>
        <v>0.1652000019</v>
      </c>
      <c r="R8" s="3">
        <f t="shared" si="12"/>
        <v>0.8847799671</v>
      </c>
      <c r="S8" s="7">
        <f>IF(R8&lt;=('Ejercicio 3 - TIR'!$D$23-'Ejercicio 3 - TIR'!$C$23)/('Ejercicio 3 - TIR'!$E$23-'Ejercicio 3 - TIR'!$C$23),'Ejercicio 3 - TIR'!$C$23+SQRT(('Ejercicio 3 - TIR'!$E$23-'Ejercicio 3 - TIR'!$C$23)*('Ejercicio 3 - TIR'!$D$23-'Ejercicio 3 - TIR'!$C$23)*R8),'Ejercicio 3 - TIR'!$E$23-SQRT(('Ejercicio 3 - TIR'!$E$23-'Ejercicio 3 - TIR'!$C$23)*('Ejercicio 3 - TIR'!$E$23-'Ejercicio 3 - TIR'!$D$23)*(1-R8)))</f>
        <v>0.165598748</v>
      </c>
      <c r="T8" s="3">
        <f t="shared" si="13"/>
        <v>0.2781475306</v>
      </c>
      <c r="U8" s="7">
        <f>IF(T8&lt;=('Ejercicio 3 - TIR'!$D$24-'Ejercicio 3 - TIR'!$C$24)/('Ejercicio 3 - TIR'!$E$24-'Ejercicio 3 - TIR'!$C$24),'Ejercicio 3 - TIR'!$C$24+SQRT(('Ejercicio 3 - TIR'!$E$24-'Ejercicio 3 - TIR'!$C$24)*('Ejercicio 3 - TIR'!$D$24-'Ejercicio 3 - TIR'!$C$24)*T8),'Ejercicio 3 - TIR'!$E$24-SQRT(('Ejercicio 3 - TIR'!$E$24-'Ejercicio 3 - TIR'!$C$24)*('Ejercicio 3 - TIR'!$E$24-'Ejercicio 3 - TIR'!$D$24)*(1-T8)))</f>
        <v>0.1741683639</v>
      </c>
      <c r="V8" s="3">
        <f t="shared" si="14"/>
        <v>0.9160687173</v>
      </c>
      <c r="W8" s="7">
        <f>IF(V8&lt;=('Ejercicio 3 - TIR'!$D$25-'Ejercicio 3 - TIR'!$C$25)/('Ejercicio 3 - TIR'!$E$25-'Ejercicio 3 - TIR'!$C$25),'Ejercicio 3 - TIR'!$C$25+SQRT(('Ejercicio 3 - TIR'!$E$25-'Ejercicio 3 - TIR'!$C$25)*('Ejercicio 3 - TIR'!$D$25-'Ejercicio 3 - TIR'!$C$25)*V8),'Ejercicio 3 - TIR'!$E$25-SQRT(('Ejercicio 3 - TIR'!$E$25-'Ejercicio 3 - TIR'!$C$25)*('Ejercicio 3 - TIR'!$E$25-'Ejercicio 3 - TIR'!$D$25)*(1-V8)))</f>
        <v>0.2328605867</v>
      </c>
      <c r="X8" s="3">
        <f t="shared" si="15"/>
        <v>0.8968073586</v>
      </c>
      <c r="Y8" s="7">
        <f>IF(X8&lt;=('Ejercicio 3 - TIR'!$D$26-'Ejercicio 3 - TIR'!$C$26)/('Ejercicio 3 - TIR'!$E$26-'Ejercicio 3 - TIR'!$C$26),'Ejercicio 3 - TIR'!$C$26+SQRT(('Ejercicio 3 - TIR'!$E$26-'Ejercicio 3 - TIR'!$C$26)*('Ejercicio 3 - TIR'!$D$26-'Ejercicio 3 - TIR'!$C$26)*X8),'Ejercicio 3 - TIR'!$E$26-SQRT(('Ejercicio 3 - TIR'!$E$26-'Ejercicio 3 - TIR'!$C$26)*('Ejercicio 3 - TIR'!$E$26-'Ejercicio 3 - TIR'!$D$26)*(1-X8)))</f>
        <v>0.256394063</v>
      </c>
      <c r="Z8" s="3">
        <f t="shared" si="16"/>
        <v>1.165200002</v>
      </c>
      <c r="AA8" s="3">
        <f t="shared" si="17"/>
        <v>1.358155663</v>
      </c>
      <c r="AB8" s="3">
        <f t="shared" si="18"/>
        <v>1.594703413</v>
      </c>
      <c r="AC8" s="3">
        <f t="shared" si="19"/>
        <v>1.966046986</v>
      </c>
      <c r="AD8" s="3">
        <f t="shared" si="20"/>
        <v>2.47012976</v>
      </c>
      <c r="AE8" s="2">
        <f t="shared" si="21"/>
        <v>4838.353324</v>
      </c>
      <c r="AF8" s="2">
        <f t="shared" si="22"/>
        <v>5639.578577</v>
      </c>
      <c r="AG8" s="2">
        <f t="shared" si="23"/>
        <v>6621.814751</v>
      </c>
      <c r="AH8" s="2">
        <f t="shared" si="24"/>
        <v>8163.774418</v>
      </c>
      <c r="AI8" s="2">
        <f t="shared" si="25"/>
        <v>10256.91771</v>
      </c>
      <c r="AJ8" s="4">
        <f t="shared" si="26"/>
        <v>42063.31836</v>
      </c>
      <c r="AK8" s="4">
        <f t="shared" si="27"/>
        <v>48743.47571</v>
      </c>
      <c r="AL8" s="4">
        <f t="shared" si="28"/>
        <v>66181.03364</v>
      </c>
      <c r="AM8" s="4">
        <f t="shared" si="29"/>
        <v>78696.78909</v>
      </c>
      <c r="AN8" s="4">
        <f t="shared" si="30"/>
        <v>97449.78506</v>
      </c>
      <c r="AO8" s="4">
        <f>C8/'Ejercicio 3 - TIR'!$D$7</f>
        <v>15924.50997</v>
      </c>
      <c r="AP8" s="4">
        <f t="shared" si="31"/>
        <v>26138.80838</v>
      </c>
      <c r="AQ8" s="4">
        <f t="shared" si="32"/>
        <v>32818.96574</v>
      </c>
      <c r="AR8" s="4">
        <f t="shared" si="33"/>
        <v>50256.52367</v>
      </c>
      <c r="AS8" s="4">
        <f t="shared" si="34"/>
        <v>62772.27911</v>
      </c>
      <c r="AT8" s="4">
        <f t="shared" si="35"/>
        <v>81525.27508</v>
      </c>
      <c r="AU8" s="4">
        <f>AP8*'Ejercicio 3 - TIR'!$D$5</f>
        <v>13069.40419</v>
      </c>
      <c r="AV8" s="4">
        <f>AQ8*'Ejercicio 3 - TIR'!$D$5</f>
        <v>16409.48287</v>
      </c>
      <c r="AW8" s="4">
        <f>AR8*'Ejercicio 3 - TIR'!$D$5</f>
        <v>25128.26184</v>
      </c>
      <c r="AX8" s="4">
        <f>AS8*'Ejercicio 3 - TIR'!$D$5</f>
        <v>31386.13956</v>
      </c>
      <c r="AY8" s="4">
        <f>AT8*'Ejercicio 3 - TIR'!$D$5</f>
        <v>40762.63754</v>
      </c>
      <c r="AZ8" s="4">
        <f t="shared" ref="AZ8:BD8" si="59">AJ8-AU8-AE8</f>
        <v>24155.56084</v>
      </c>
      <c r="BA8" s="4">
        <f t="shared" si="59"/>
        <v>26694.41426</v>
      </c>
      <c r="BB8" s="4">
        <f t="shared" si="59"/>
        <v>34430.95706</v>
      </c>
      <c r="BC8" s="4">
        <f t="shared" si="59"/>
        <v>39146.87511</v>
      </c>
      <c r="BD8" s="4">
        <f t="shared" si="59"/>
        <v>46430.2298</v>
      </c>
      <c r="BE8" s="4">
        <f t="shared" ref="BE8:BI8" si="60">AZ8/Z8</f>
        <v>20730.82801</v>
      </c>
      <c r="BF8" s="4">
        <f t="shared" si="60"/>
        <v>19654.90038</v>
      </c>
      <c r="BG8" s="4">
        <f t="shared" si="60"/>
        <v>21590.8217</v>
      </c>
      <c r="BH8" s="4">
        <f t="shared" si="60"/>
        <v>19911.46468</v>
      </c>
      <c r="BI8" s="4">
        <f t="shared" si="60"/>
        <v>18796.67642</v>
      </c>
      <c r="BJ8" s="4">
        <f t="shared" si="38"/>
        <v>72344.7966</v>
      </c>
      <c r="BK8" s="4">
        <f t="shared" si="39"/>
        <v>39335.606</v>
      </c>
      <c r="BL8" s="4">
        <f t="shared" si="40"/>
        <v>111680.4026</v>
      </c>
      <c r="BM8" s="4">
        <f>BK8*'Ejercicio 3 - TIR'!$D$5</f>
        <v>19667.803</v>
      </c>
      <c r="BN8" s="4">
        <f t="shared" si="41"/>
        <v>92012.5996</v>
      </c>
      <c r="BO8" s="4">
        <f t="shared" si="42"/>
        <v>37250.1077</v>
      </c>
      <c r="BP8" s="4">
        <f t="shared" si="43"/>
        <v>-108910.4026</v>
      </c>
      <c r="BQ8" s="4">
        <f t="shared" ref="BQ8:BT8" si="61">BE8</f>
        <v>20730.82801</v>
      </c>
      <c r="BR8" s="4">
        <f t="shared" si="61"/>
        <v>19654.90038</v>
      </c>
      <c r="BS8" s="4">
        <f t="shared" si="61"/>
        <v>21590.8217</v>
      </c>
      <c r="BT8" s="4">
        <f t="shared" si="61"/>
        <v>19911.46468</v>
      </c>
      <c r="BU8" s="4">
        <f t="shared" si="45"/>
        <v>56046.78412</v>
      </c>
      <c r="BV8" s="36">
        <f t="shared" si="46"/>
        <v>7.11895957</v>
      </c>
    </row>
    <row r="9" ht="15.0" customHeight="1">
      <c r="A9" s="2">
        <v>8.0</v>
      </c>
      <c r="B9" s="3">
        <f t="shared" si="4"/>
        <v>0.8025524786</v>
      </c>
      <c r="C9" s="4">
        <f>IF(B9&lt;=('Ejercicio 3 - TIR'!$D$13-'Ejercicio 3 - TIR'!$C$13)/('Ejercicio 3 - TIR'!$E$13-'Ejercicio 3 - TIR'!$C$13),'Ejercicio 3 - TIR'!$C$13+SQRT(('Ejercicio 3 - TIR'!$E$13-'Ejercicio 3 - TIR'!$C$13)*('Ejercicio 3 - TIR'!$D$13-'Ejercicio 3 - TIR'!$C$13)*B9),'Ejercicio 3 - TIR'!$E$13-SQRT(('Ejercicio 3 - TIR'!$E$13-'Ejercicio 3 - TIR'!$C$13)*('Ejercicio 3 - TIR'!$E$13-'Ejercicio 3 - TIR'!$D$13)*(1-B9)))</f>
        <v>84607.24113</v>
      </c>
      <c r="D9" s="3">
        <f t="shared" si="5"/>
        <v>0.5496713637</v>
      </c>
      <c r="E9" s="4">
        <f>IF(D9&lt;=('Ejercicio 3 - TIR'!$D$14-'Ejercicio 3 - TIR'!$C$14)/('Ejercicio 3 - TIR'!$E$14-'Ejercicio 3 - TIR'!$C$14),'Ejercicio 3 - TIR'!$C$14+SQRT(('Ejercicio 3 - TIR'!$E$14-'Ejercicio 3 - TIR'!$C$14)*('Ejercicio 3 - TIR'!$D$14-'Ejercicio 3 - TIR'!$C$14)*D9),'Ejercicio 3 - TIR'!$E$14-SQRT(('Ejercicio 3 - TIR'!$E$14-'Ejercicio 3 - TIR'!$C$14)*('Ejercicio 3 - TIR'!$E$14-'Ejercicio 3 - TIR'!$D$14)*(1-D9)))</f>
        <v>31781.16216</v>
      </c>
      <c r="F9" s="3">
        <f t="shared" si="6"/>
        <v>0.3387751443</v>
      </c>
      <c r="G9" s="4">
        <f>IF(F9&lt;=('Ejercicio 3 - TIR'!$D$18-'Ejercicio 3 - TIR'!$C$18)/('Ejercicio 3 - TIR'!$E$18-'Ejercicio 3 - TIR'!$C$18),'Ejercicio 3 - TIR'!$C$18+SQRT(('Ejercicio 3 - TIR'!$E$18-'Ejercicio 3 - TIR'!$C$18)*('Ejercicio 3 - TIR'!$D$18-'Ejercicio 3 - TIR'!$C$18)*F9),'Ejercicio 3 - TIR'!$E$18-SQRT(('Ejercicio 3 - TIR'!$E$18-'Ejercicio 3 - TIR'!$C$18)*('Ejercicio 3 - TIR'!$E$18-'Ejercicio 3 - TIR'!$D$18)*(1-F9)))</f>
        <v>37128.55326</v>
      </c>
      <c r="H9" s="3">
        <f t="shared" si="7"/>
        <v>0.9179474768</v>
      </c>
      <c r="I9" s="4">
        <f>IF(H9&lt;=('Ejercicio 3 - TIR'!$D$18-'Ejercicio 3 - TIR'!$C$18)/('Ejercicio 3 - TIR'!$E$18-'Ejercicio 3 - TIR'!$C$18),'Ejercicio 3 - TIR'!$C$18+SQRT(('Ejercicio 3 - TIR'!$E$18-'Ejercicio 3 - TIR'!$C$18)*('Ejercicio 3 - TIR'!$D$18-'Ejercicio 3 - TIR'!$C$18)*H9),'Ejercicio 3 - TIR'!$E$18-SQRT(('Ejercicio 3 - TIR'!$E$18-'Ejercicio 3 - TIR'!$C$18)*('Ejercicio 3 - TIR'!$E$18-'Ejercicio 3 - TIR'!$D$18)*(1-H9)))</f>
        <v>42519.28655</v>
      </c>
      <c r="J9" s="3">
        <f t="shared" si="8"/>
        <v>0.2153364774</v>
      </c>
      <c r="K9" s="4">
        <f>IF(J9&lt;=('Ejercicio 3 - TIR'!$D$18-'Ejercicio 3 - TIR'!$C$18)/('Ejercicio 3 - TIR'!$E$18-'Ejercicio 3 - TIR'!$C$18),'Ejercicio 3 - TIR'!$C$18+SQRT(('Ejercicio 3 - TIR'!$E$18-'Ejercicio 3 - TIR'!$C$18)*('Ejercicio 3 - TIR'!$D$18-'Ejercicio 3 - TIR'!$C$18)*J9),'Ejercicio 3 - TIR'!$E$18-SQRT(('Ejercicio 3 - TIR'!$E$18-'Ejercicio 3 - TIR'!$C$18)*('Ejercicio 3 - TIR'!$E$18-'Ejercicio 3 - TIR'!$D$18)*(1-J9)))</f>
        <v>35683.35039</v>
      </c>
      <c r="L9" s="3">
        <f t="shared" si="9"/>
        <v>0.6387488114</v>
      </c>
      <c r="M9" s="4">
        <f>IF(L9&lt;=('Ejercicio 3 - TIR'!$D$18-'Ejercicio 3 - TIR'!$C$18)/('Ejercicio 3 - TIR'!$E$18-'Ejercicio 3 - TIR'!$C$18),'Ejercicio 3 - TIR'!$C$18+SQRT(('Ejercicio 3 - TIR'!$E$18-'Ejercicio 3 - TIR'!$C$18)*('Ejercicio 3 - TIR'!$D$18-'Ejercicio 3 - TIR'!$C$18)*L9),'Ejercicio 3 - TIR'!$E$18-SQRT(('Ejercicio 3 - TIR'!$E$18-'Ejercicio 3 - TIR'!$C$18)*('Ejercicio 3 - TIR'!$E$18-'Ejercicio 3 - TIR'!$D$18)*(1-L9)))</f>
        <v>39788.37687</v>
      </c>
      <c r="N9" s="3">
        <f t="shared" si="10"/>
        <v>0.08526552378</v>
      </c>
      <c r="O9" s="4">
        <f>IF(N9&lt;=('Ejercicio 3 - TIR'!$D$18-'Ejercicio 3 - TIR'!$C$18)/('Ejercicio 3 - TIR'!$E$18-'Ejercicio 3 - TIR'!$C$18),'Ejercicio 3 - TIR'!$C$18+SQRT(('Ejercicio 3 - TIR'!$E$18-'Ejercicio 3 - TIR'!$C$18)*('Ejercicio 3 - TIR'!$D$18-'Ejercicio 3 - TIR'!$C$18)*N9),'Ejercicio 3 - TIR'!$E$18-SQRT(('Ejercicio 3 - TIR'!$E$18-'Ejercicio 3 - TIR'!$C$18)*('Ejercicio 3 - TIR'!$E$18-'Ejercicio 3 - TIR'!$D$18)*(1-N9)))</f>
        <v>33576.28698</v>
      </c>
      <c r="P9" s="3">
        <f t="shared" si="11"/>
        <v>0.8288486944</v>
      </c>
      <c r="Q9" s="7">
        <f>IF(P9&lt;=('Ejercicio 3 - TIR'!$D$22-'Ejercicio 3 - TIR'!$C$22)/('Ejercicio 3 - TIR'!$E$22-'Ejercicio 3 - TIR'!$C$22),'Ejercicio 3 - TIR'!$C$22+SQRT(('Ejercicio 3 - TIR'!$E$22-'Ejercicio 3 - TIR'!$C$22)*('Ejercicio 3 - TIR'!$D$22-'Ejercicio 3 - TIR'!$C$22)*P9),'Ejercicio 3 - TIR'!$E$22-SQRT(('Ejercicio 3 - TIR'!$E$22-'Ejercicio 3 - TIR'!$C$22)*('Ejercicio 3 - TIR'!$E$22-'Ejercicio 3 - TIR'!$D$22)*(1-P9)))</f>
        <v>0.1624480101</v>
      </c>
      <c r="R9" s="3">
        <f t="shared" si="12"/>
        <v>0.7039075106</v>
      </c>
      <c r="S9" s="7">
        <f>IF(R9&lt;=('Ejercicio 3 - TIR'!$D$23-'Ejercicio 3 - TIR'!$C$23)/('Ejercicio 3 - TIR'!$E$23-'Ejercicio 3 - TIR'!$C$23),'Ejercicio 3 - TIR'!$C$23+SQRT(('Ejercicio 3 - TIR'!$E$23-'Ejercicio 3 - TIR'!$C$23)*('Ejercicio 3 - TIR'!$D$23-'Ejercicio 3 - TIR'!$C$23)*R9),'Ejercicio 3 - TIR'!$E$23-SQRT(('Ejercicio 3 - TIR'!$E$23-'Ejercicio 3 - TIR'!$C$23)*('Ejercicio 3 - TIR'!$E$23-'Ejercicio 3 - TIR'!$D$23)*(1-R9)))</f>
        <v>0.1569139332</v>
      </c>
      <c r="T9" s="3">
        <f t="shared" si="13"/>
        <v>0.2527925955</v>
      </c>
      <c r="U9" s="7">
        <f>IF(T9&lt;=('Ejercicio 3 - TIR'!$D$24-'Ejercicio 3 - TIR'!$C$24)/('Ejercicio 3 - TIR'!$E$24-'Ejercicio 3 - TIR'!$C$24),'Ejercicio 3 - TIR'!$C$24+SQRT(('Ejercicio 3 - TIR'!$E$24-'Ejercicio 3 - TIR'!$C$24)*('Ejercicio 3 - TIR'!$D$24-'Ejercicio 3 - TIR'!$C$24)*T9),'Ejercicio 3 - TIR'!$E$24-SQRT(('Ejercicio 3 - TIR'!$E$24-'Ejercicio 3 - TIR'!$C$24)*('Ejercicio 3 - TIR'!$E$24-'Ejercicio 3 - TIR'!$D$24)*(1-T9)))</f>
        <v>0.1730404959</v>
      </c>
      <c r="V9" s="3">
        <f t="shared" si="14"/>
        <v>0.7551872367</v>
      </c>
      <c r="W9" s="7">
        <f>IF(V9&lt;=('Ejercicio 3 - TIR'!$D$25-'Ejercicio 3 - TIR'!$C$25)/('Ejercicio 3 - TIR'!$E$25-'Ejercicio 3 - TIR'!$C$25),'Ejercicio 3 - TIR'!$C$25+SQRT(('Ejercicio 3 - TIR'!$E$25-'Ejercicio 3 - TIR'!$C$25)*('Ejercicio 3 - TIR'!$D$25-'Ejercicio 3 - TIR'!$C$25)*V9),'Ejercicio 3 - TIR'!$E$25-SQRT(('Ejercicio 3 - TIR'!$E$25-'Ejercicio 3 - TIR'!$C$25)*('Ejercicio 3 - TIR'!$E$25-'Ejercicio 3 - TIR'!$D$25)*(1-V9)))</f>
        <v>0.2207280907</v>
      </c>
      <c r="X9" s="3">
        <f t="shared" si="15"/>
        <v>0.3073645259</v>
      </c>
      <c r="Y9" s="7">
        <f>IF(X9&lt;=('Ejercicio 3 - TIR'!$D$26-'Ejercicio 3 - TIR'!$C$26)/('Ejercicio 3 - TIR'!$E$26-'Ejercicio 3 - TIR'!$C$26),'Ejercicio 3 - TIR'!$C$26+SQRT(('Ejercicio 3 - TIR'!$E$26-'Ejercicio 3 - TIR'!$C$26)*('Ejercicio 3 - TIR'!$D$26-'Ejercicio 3 - TIR'!$C$26)*X9),'Ejercicio 3 - TIR'!$E$26-SQRT(('Ejercicio 3 - TIR'!$E$26-'Ejercicio 3 - TIR'!$C$26)*('Ejercicio 3 - TIR'!$E$26-'Ejercicio 3 - TIR'!$D$26)*(1-X9)))</f>
        <v>0.2188077111</v>
      </c>
      <c r="Z9" s="3">
        <f t="shared" si="16"/>
        <v>1.16244801</v>
      </c>
      <c r="AA9" s="3">
        <f t="shared" si="17"/>
        <v>1.344852299</v>
      </c>
      <c r="AB9" s="3">
        <f t="shared" si="18"/>
        <v>1.577566208</v>
      </c>
      <c r="AC9" s="3">
        <f t="shared" si="19"/>
        <v>1.925779385</v>
      </c>
      <c r="AD9" s="3">
        <f t="shared" si="20"/>
        <v>2.347154765</v>
      </c>
      <c r="AE9" s="2">
        <f t="shared" si="21"/>
        <v>5162.786551</v>
      </c>
      <c r="AF9" s="2">
        <f t="shared" si="22"/>
        <v>5972.899695</v>
      </c>
      <c r="AG9" s="2">
        <f t="shared" si="23"/>
        <v>7006.45322</v>
      </c>
      <c r="AH9" s="2">
        <f t="shared" si="24"/>
        <v>8552.974262</v>
      </c>
      <c r="AI9" s="2">
        <f t="shared" si="25"/>
        <v>10424.43098</v>
      </c>
      <c r="AJ9" s="4">
        <f t="shared" si="26"/>
        <v>43160.01286</v>
      </c>
      <c r="AK9" s="4">
        <f t="shared" si="27"/>
        <v>57182.16028</v>
      </c>
      <c r="AL9" s="4">
        <f t="shared" si="28"/>
        <v>56292.84777</v>
      </c>
      <c r="AM9" s="4">
        <f t="shared" si="29"/>
        <v>76623.63595</v>
      </c>
      <c r="AN9" s="4">
        <f t="shared" si="30"/>
        <v>78808.74197</v>
      </c>
      <c r="AO9" s="4">
        <f>C9/'Ejercicio 3 - TIR'!$D$7</f>
        <v>16921.44823</v>
      </c>
      <c r="AP9" s="4">
        <f t="shared" si="31"/>
        <v>26238.56463</v>
      </c>
      <c r="AQ9" s="4">
        <f t="shared" si="32"/>
        <v>40260.71206</v>
      </c>
      <c r="AR9" s="4">
        <f t="shared" si="33"/>
        <v>39371.39954</v>
      </c>
      <c r="AS9" s="4">
        <f t="shared" si="34"/>
        <v>59702.18773</v>
      </c>
      <c r="AT9" s="4">
        <f t="shared" si="35"/>
        <v>61887.29375</v>
      </c>
      <c r="AU9" s="4">
        <f>AP9*'Ejercicio 3 - TIR'!$D$5</f>
        <v>13119.28232</v>
      </c>
      <c r="AV9" s="4">
        <f>AQ9*'Ejercicio 3 - TIR'!$D$5</f>
        <v>20130.35603</v>
      </c>
      <c r="AW9" s="4">
        <f>AR9*'Ejercicio 3 - TIR'!$D$5</f>
        <v>19685.69977</v>
      </c>
      <c r="AX9" s="4">
        <f>AS9*'Ejercicio 3 - TIR'!$D$5</f>
        <v>29851.09386</v>
      </c>
      <c r="AY9" s="4">
        <f>AT9*'Ejercicio 3 - TIR'!$D$5</f>
        <v>30943.64687</v>
      </c>
      <c r="AZ9" s="4">
        <f t="shared" ref="AZ9:BD9" si="62">AJ9-AU9-AE9</f>
        <v>24877.94399</v>
      </c>
      <c r="BA9" s="4">
        <f t="shared" si="62"/>
        <v>31078.90456</v>
      </c>
      <c r="BB9" s="4">
        <f t="shared" si="62"/>
        <v>29600.69478</v>
      </c>
      <c r="BC9" s="4">
        <f t="shared" si="62"/>
        <v>38219.56783</v>
      </c>
      <c r="BD9" s="4">
        <f t="shared" si="62"/>
        <v>37440.66412</v>
      </c>
      <c r="BE9" s="4">
        <f t="shared" ref="BE9:BI9" si="63">AZ9/Z9</f>
        <v>21401.33905</v>
      </c>
      <c r="BF9" s="4">
        <f t="shared" si="63"/>
        <v>23109.53</v>
      </c>
      <c r="BG9" s="4">
        <f t="shared" si="63"/>
        <v>18763.51979</v>
      </c>
      <c r="BH9" s="4">
        <f t="shared" si="63"/>
        <v>19846.28567</v>
      </c>
      <c r="BI9" s="4">
        <f t="shared" si="63"/>
        <v>15951.5106</v>
      </c>
      <c r="BJ9" s="4">
        <f t="shared" si="38"/>
        <v>74595.3062</v>
      </c>
      <c r="BK9" s="4">
        <f t="shared" si="39"/>
        <v>39717.25783</v>
      </c>
      <c r="BL9" s="4">
        <f t="shared" si="40"/>
        <v>114312.564</v>
      </c>
      <c r="BM9" s="4">
        <f>BK9*'Ejercicio 3 - TIR'!$D$5</f>
        <v>19858.62892</v>
      </c>
      <c r="BN9" s="4">
        <f t="shared" si="41"/>
        <v>94453.93511</v>
      </c>
      <c r="BO9" s="4">
        <f t="shared" si="42"/>
        <v>40241.88627</v>
      </c>
      <c r="BP9" s="4">
        <f t="shared" si="43"/>
        <v>-116388.4033</v>
      </c>
      <c r="BQ9" s="4">
        <f t="shared" ref="BQ9:BT9" si="64">BE9</f>
        <v>21401.33905</v>
      </c>
      <c r="BR9" s="4">
        <f t="shared" si="64"/>
        <v>23109.53</v>
      </c>
      <c r="BS9" s="4">
        <f t="shared" si="64"/>
        <v>18763.51979</v>
      </c>
      <c r="BT9" s="4">
        <f t="shared" si="64"/>
        <v>19846.28567</v>
      </c>
      <c r="BU9" s="4">
        <f t="shared" si="45"/>
        <v>56193.39687</v>
      </c>
      <c r="BV9" s="36">
        <f t="shared" si="46"/>
        <v>5.406613067</v>
      </c>
    </row>
    <row r="10" ht="15.0" customHeight="1">
      <c r="A10" s="2">
        <v>9.0</v>
      </c>
      <c r="B10" s="3">
        <f t="shared" si="4"/>
        <v>0.1316771537</v>
      </c>
      <c r="C10" s="4">
        <f>IF(B10&lt;=('Ejercicio 3 - TIR'!$D$13-'Ejercicio 3 - TIR'!$C$13)/('Ejercicio 3 - TIR'!$E$13-'Ejercicio 3 - TIR'!$C$13),'Ejercicio 3 - TIR'!$C$13+SQRT(('Ejercicio 3 - TIR'!$E$13-'Ejercicio 3 - TIR'!$C$13)*('Ejercicio 3 - TIR'!$D$13-'Ejercicio 3 - TIR'!$C$13)*B10),'Ejercicio 3 - TIR'!$E$13-SQRT(('Ejercicio 3 - TIR'!$E$13-'Ejercicio 3 - TIR'!$C$13)*('Ejercicio 3 - TIR'!$E$13-'Ejercicio 3 - TIR'!$D$13)*(1-B10)))</f>
        <v>67257.46936</v>
      </c>
      <c r="D10" s="3">
        <f t="shared" si="5"/>
        <v>0.1130277533</v>
      </c>
      <c r="E10" s="4">
        <f>IF(D10&lt;=('Ejercicio 3 - TIR'!$D$14-'Ejercicio 3 - TIR'!$C$14)/('Ejercicio 3 - TIR'!$E$14-'Ejercicio 3 - TIR'!$C$14),'Ejercicio 3 - TIR'!$C$14+SQRT(('Ejercicio 3 - TIR'!$E$14-'Ejercicio 3 - TIR'!$C$14)*('Ejercicio 3 - TIR'!$D$14-'Ejercicio 3 - TIR'!$C$14)*D10),'Ejercicio 3 - TIR'!$E$14-SQRT(('Ejercicio 3 - TIR'!$E$14-'Ejercicio 3 - TIR'!$C$14)*('Ejercicio 3 - TIR'!$E$14-'Ejercicio 3 - TIR'!$D$14)*(1-D10)))</f>
        <v>27911.5428</v>
      </c>
      <c r="F10" s="3">
        <f t="shared" si="6"/>
        <v>0.1583297903</v>
      </c>
      <c r="G10" s="4">
        <f>IF(F10&lt;=('Ejercicio 3 - TIR'!$D$18-'Ejercicio 3 - TIR'!$C$18)/('Ejercicio 3 - TIR'!$E$18-'Ejercicio 3 - TIR'!$C$18),'Ejercicio 3 - TIR'!$C$18+SQRT(('Ejercicio 3 - TIR'!$E$18-'Ejercicio 3 - TIR'!$C$18)*('Ejercicio 3 - TIR'!$D$18-'Ejercicio 3 - TIR'!$C$18)*F10),'Ejercicio 3 - TIR'!$E$18-SQRT(('Ejercicio 3 - TIR'!$E$18-'Ejercicio 3 - TIR'!$C$18)*('Ejercicio 3 - TIR'!$E$18-'Ejercicio 3 - TIR'!$D$18)*(1-F10)))</f>
        <v>34873.34265</v>
      </c>
      <c r="H10" s="3">
        <f t="shared" si="7"/>
        <v>0.8405073271</v>
      </c>
      <c r="I10" s="4">
        <f>IF(H10&lt;=('Ejercicio 3 - TIR'!$D$18-'Ejercicio 3 - TIR'!$C$18)/('Ejercicio 3 - TIR'!$E$18-'Ejercicio 3 - TIR'!$C$18),'Ejercicio 3 - TIR'!$C$18+SQRT(('Ejercicio 3 - TIR'!$E$18-'Ejercicio 3 - TIR'!$C$18)*('Ejercicio 3 - TIR'!$D$18-'Ejercicio 3 - TIR'!$C$18)*H10),'Ejercicio 3 - TIR'!$E$18-SQRT(('Ejercicio 3 - TIR'!$E$18-'Ejercicio 3 - TIR'!$C$18)*('Ejercicio 3 - TIR'!$E$18-'Ejercicio 3 - TIR'!$D$18)*(1-H10)))</f>
        <v>41541.39472</v>
      </c>
      <c r="J10" s="3">
        <f t="shared" si="8"/>
        <v>0.9483238402</v>
      </c>
      <c r="K10" s="4">
        <f>IF(J10&lt;=('Ejercicio 3 - TIR'!$D$18-'Ejercicio 3 - TIR'!$C$18)/('Ejercicio 3 - TIR'!$E$18-'Ejercicio 3 - TIR'!$C$18),'Ejercicio 3 - TIR'!$C$18+SQRT(('Ejercicio 3 - TIR'!$E$18-'Ejercicio 3 - TIR'!$C$18)*('Ejercicio 3 - TIR'!$D$18-'Ejercicio 3 - TIR'!$C$18)*J10),'Ejercicio 3 - TIR'!$E$18-SQRT(('Ejercicio 3 - TIR'!$E$18-'Ejercicio 3 - TIR'!$C$18)*('Ejercicio 3 - TIR'!$E$18-'Ejercicio 3 - TIR'!$D$18)*(1-J10)))</f>
        <v>43031.31719</v>
      </c>
      <c r="L10" s="3">
        <f t="shared" si="9"/>
        <v>0.9041935916</v>
      </c>
      <c r="M10" s="4">
        <f>IF(L10&lt;=('Ejercicio 3 - TIR'!$D$18-'Ejercicio 3 - TIR'!$C$18)/('Ejercicio 3 - TIR'!$E$18-'Ejercicio 3 - TIR'!$C$18),'Ejercicio 3 - TIR'!$C$18+SQRT(('Ejercicio 3 - TIR'!$E$18-'Ejercicio 3 - TIR'!$C$18)*('Ejercicio 3 - TIR'!$D$18-'Ejercicio 3 - TIR'!$C$18)*L10),'Ejercicio 3 - TIR'!$E$18-SQRT(('Ejercicio 3 - TIR'!$E$18-'Ejercicio 3 - TIR'!$C$18)*('Ejercicio 3 - TIR'!$E$18-'Ejercicio 3 - TIR'!$D$18)*(1-L10)))</f>
        <v>42319.42532</v>
      </c>
      <c r="N10" s="3">
        <f t="shared" si="10"/>
        <v>0.3905501387</v>
      </c>
      <c r="O10" s="4">
        <f>IF(N10&lt;=('Ejercicio 3 - TIR'!$D$18-'Ejercicio 3 - TIR'!$C$18)/('Ejercicio 3 - TIR'!$E$18-'Ejercicio 3 - TIR'!$C$18),'Ejercicio 3 - TIR'!$C$18+SQRT(('Ejercicio 3 - TIR'!$E$18-'Ejercicio 3 - TIR'!$C$18)*('Ejercicio 3 - TIR'!$D$18-'Ejercicio 3 - TIR'!$C$18)*N10),'Ejercicio 3 - TIR'!$E$18-SQRT(('Ejercicio 3 - TIR'!$E$18-'Ejercicio 3 - TIR'!$C$18)*('Ejercicio 3 - TIR'!$E$18-'Ejercicio 3 - TIR'!$D$18)*(1-N10)))</f>
        <v>37653.92192</v>
      </c>
      <c r="P10" s="3">
        <f t="shared" si="11"/>
        <v>0.821490811</v>
      </c>
      <c r="Q10" s="7">
        <f>IF(P10&lt;=('Ejercicio 3 - TIR'!$D$22-'Ejercicio 3 - TIR'!$C$22)/('Ejercicio 3 - TIR'!$E$22-'Ejercicio 3 - TIR'!$C$22),'Ejercicio 3 - TIR'!$C$22+SQRT(('Ejercicio 3 - TIR'!$E$22-'Ejercicio 3 - TIR'!$C$22)*('Ejercicio 3 - TIR'!$D$22-'Ejercicio 3 - TIR'!$C$22)*P10),'Ejercicio 3 - TIR'!$E$22-SQRT(('Ejercicio 3 - TIR'!$E$22-'Ejercicio 3 - TIR'!$C$22)*('Ejercicio 3 - TIR'!$E$22-'Ejercicio 3 - TIR'!$D$22)*(1-P10)))</f>
        <v>0.1620746955</v>
      </c>
      <c r="R10" s="3">
        <f t="shared" si="12"/>
        <v>0.5464156473</v>
      </c>
      <c r="S10" s="7">
        <f>IF(R10&lt;=('Ejercicio 3 - TIR'!$D$23-'Ejercicio 3 - TIR'!$C$23)/('Ejercicio 3 - TIR'!$E$23-'Ejercicio 3 - TIR'!$C$23),'Ejercicio 3 - TIR'!$C$23+SQRT(('Ejercicio 3 - TIR'!$E$23-'Ejercicio 3 - TIR'!$C$23)*('Ejercicio 3 - TIR'!$D$23-'Ejercicio 3 - TIR'!$C$23)*R10),'Ejercicio 3 - TIR'!$E$23-SQRT(('Ejercicio 3 - TIR'!$E$23-'Ejercicio 3 - TIR'!$C$23)*('Ejercicio 3 - TIR'!$E$23-'Ejercicio 3 - TIR'!$D$23)*(1-R10)))</f>
        <v>0.1514263787</v>
      </c>
      <c r="T10" s="3">
        <f t="shared" si="13"/>
        <v>0.9223798383</v>
      </c>
      <c r="U10" s="7">
        <f>IF(T10&lt;=('Ejercicio 3 - TIR'!$D$24-'Ejercicio 3 - TIR'!$C$24)/('Ejercicio 3 - TIR'!$E$24-'Ejercicio 3 - TIR'!$C$24),'Ejercicio 3 - TIR'!$C$24+SQRT(('Ejercicio 3 - TIR'!$E$24-'Ejercicio 3 - TIR'!$C$24)*('Ejercicio 3 - TIR'!$D$24-'Ejercicio 3 - TIR'!$C$24)*T10),'Ejercicio 3 - TIR'!$E$24-SQRT(('Ejercicio 3 - TIR'!$E$24-'Ejercicio 3 - TIR'!$C$24)*('Ejercicio 3 - TIR'!$E$24-'Ejercicio 3 - TIR'!$D$24)*(1-T10)))</f>
        <v>0.2052576646</v>
      </c>
      <c r="V10" s="3">
        <f t="shared" si="14"/>
        <v>0.6418783085</v>
      </c>
      <c r="W10" s="7">
        <f>IF(V10&lt;=('Ejercicio 3 - TIR'!$D$25-'Ejercicio 3 - TIR'!$C$25)/('Ejercicio 3 - TIR'!$E$25-'Ejercicio 3 - TIR'!$C$25),'Ejercicio 3 - TIR'!$C$25+SQRT(('Ejercicio 3 - TIR'!$E$25-'Ejercicio 3 - TIR'!$C$25)*('Ejercicio 3 - TIR'!$D$25-'Ejercicio 3 - TIR'!$C$25)*V10),'Ejercicio 3 - TIR'!$E$25-SQRT(('Ejercicio 3 - TIR'!$E$25-'Ejercicio 3 - TIR'!$C$25)*('Ejercicio 3 - TIR'!$E$25-'Ejercicio 3 - TIR'!$D$25)*(1-V10)))</f>
        <v>0.2145962443</v>
      </c>
      <c r="X10" s="3">
        <f t="shared" si="15"/>
        <v>0.9527810741</v>
      </c>
      <c r="Y10" s="7">
        <f>IF(X10&lt;=('Ejercicio 3 - TIR'!$D$26-'Ejercicio 3 - TIR'!$C$26)/('Ejercicio 3 - TIR'!$E$26-'Ejercicio 3 - TIR'!$C$26),'Ejercicio 3 - TIR'!$C$26+SQRT(('Ejercicio 3 - TIR'!$E$26-'Ejercicio 3 - TIR'!$C$26)*('Ejercicio 3 - TIR'!$D$26-'Ejercicio 3 - TIR'!$C$26)*X10),'Ejercicio 3 - TIR'!$E$26-SQRT(('Ejercicio 3 - TIR'!$E$26-'Ejercicio 3 - TIR'!$C$26)*('Ejercicio 3 - TIR'!$E$26-'Ejercicio 3 - TIR'!$D$26)*(1-X10)))</f>
        <v>0.2640318379</v>
      </c>
      <c r="Z10" s="3">
        <f t="shared" si="16"/>
        <v>1.162074696</v>
      </c>
      <c r="AA10" s="3">
        <f t="shared" si="17"/>
        <v>1.338043458</v>
      </c>
      <c r="AB10" s="3">
        <f t="shared" si="18"/>
        <v>1.612687134</v>
      </c>
      <c r="AC10" s="3">
        <f t="shared" si="19"/>
        <v>1.958763736</v>
      </c>
      <c r="AD10" s="3">
        <f t="shared" si="20"/>
        <v>2.475939725</v>
      </c>
      <c r="AE10" s="2">
        <f t="shared" si="21"/>
        <v>4523.754802</v>
      </c>
      <c r="AF10" s="2">
        <f t="shared" si="22"/>
        <v>5208.77061</v>
      </c>
      <c r="AG10" s="2">
        <f t="shared" si="23"/>
        <v>6277.9107</v>
      </c>
      <c r="AH10" s="2">
        <f t="shared" si="24"/>
        <v>7625.126758</v>
      </c>
      <c r="AI10" s="2">
        <f t="shared" si="25"/>
        <v>9638.402991</v>
      </c>
      <c r="AJ10" s="4">
        <f t="shared" si="26"/>
        <v>40525.42904</v>
      </c>
      <c r="AK10" s="4">
        <f t="shared" si="27"/>
        <v>55584.19146</v>
      </c>
      <c r="AL10" s="4">
        <f t="shared" si="28"/>
        <v>69396.05159</v>
      </c>
      <c r="AM10" s="4">
        <f t="shared" si="29"/>
        <v>82893.75564</v>
      </c>
      <c r="AN10" s="4">
        <f t="shared" si="30"/>
        <v>93228.8411</v>
      </c>
      <c r="AO10" s="4">
        <f>C10/'Ejercicio 3 - TIR'!$D$7</f>
        <v>13451.49387</v>
      </c>
      <c r="AP10" s="4">
        <f t="shared" si="31"/>
        <v>27073.93517</v>
      </c>
      <c r="AQ10" s="4">
        <f t="shared" si="32"/>
        <v>42132.69759</v>
      </c>
      <c r="AR10" s="4">
        <f t="shared" si="33"/>
        <v>55944.55772</v>
      </c>
      <c r="AS10" s="4">
        <f t="shared" si="34"/>
        <v>69442.26177</v>
      </c>
      <c r="AT10" s="4">
        <f t="shared" si="35"/>
        <v>79777.34723</v>
      </c>
      <c r="AU10" s="4">
        <f>AP10*'Ejercicio 3 - TIR'!$D$5</f>
        <v>13536.96758</v>
      </c>
      <c r="AV10" s="4">
        <f>AQ10*'Ejercicio 3 - TIR'!$D$5</f>
        <v>21066.3488</v>
      </c>
      <c r="AW10" s="4">
        <f>AR10*'Ejercicio 3 - TIR'!$D$5</f>
        <v>27972.27886</v>
      </c>
      <c r="AX10" s="4">
        <f>AS10*'Ejercicio 3 - TIR'!$D$5</f>
        <v>34721.13088</v>
      </c>
      <c r="AY10" s="4">
        <f>AT10*'Ejercicio 3 - TIR'!$D$5</f>
        <v>39888.67361</v>
      </c>
      <c r="AZ10" s="4">
        <f t="shared" ref="AZ10:BD10" si="65">AJ10-AU10-AE10</f>
        <v>22464.70665</v>
      </c>
      <c r="BA10" s="4">
        <f t="shared" si="65"/>
        <v>29309.07206</v>
      </c>
      <c r="BB10" s="4">
        <f t="shared" si="65"/>
        <v>35145.86203</v>
      </c>
      <c r="BC10" s="4">
        <f t="shared" si="65"/>
        <v>40547.498</v>
      </c>
      <c r="BD10" s="4">
        <f t="shared" si="65"/>
        <v>43701.76449</v>
      </c>
      <c r="BE10" s="4">
        <f t="shared" ref="BE10:BI10" si="66">AZ10/Z10</f>
        <v>19331.55135</v>
      </c>
      <c r="BF10" s="4">
        <f t="shared" si="66"/>
        <v>21904.42461</v>
      </c>
      <c r="BG10" s="4">
        <f t="shared" si="66"/>
        <v>21793.35427</v>
      </c>
      <c r="BH10" s="4">
        <f t="shared" si="66"/>
        <v>20700.55579</v>
      </c>
      <c r="BI10" s="4">
        <f t="shared" si="66"/>
        <v>17650.57689</v>
      </c>
      <c r="BJ10" s="4">
        <f t="shared" si="38"/>
        <v>69107.29762</v>
      </c>
      <c r="BK10" s="4">
        <f t="shared" si="39"/>
        <v>33305.08804</v>
      </c>
      <c r="BL10" s="4">
        <f t="shared" si="40"/>
        <v>102412.3857</v>
      </c>
      <c r="BM10" s="4">
        <f>BK10*'Ejercicio 3 - TIR'!$D$5</f>
        <v>16652.54402</v>
      </c>
      <c r="BN10" s="4">
        <f t="shared" si="41"/>
        <v>85759.84164</v>
      </c>
      <c r="BO10" s="4">
        <f t="shared" si="42"/>
        <v>34637.28974</v>
      </c>
      <c r="BP10" s="4">
        <f t="shared" si="43"/>
        <v>-95169.01216</v>
      </c>
      <c r="BQ10" s="4">
        <f t="shared" ref="BQ10:BT10" si="67">BE10</f>
        <v>19331.55135</v>
      </c>
      <c r="BR10" s="4">
        <f t="shared" si="67"/>
        <v>21904.42461</v>
      </c>
      <c r="BS10" s="4">
        <f t="shared" si="67"/>
        <v>21793.35427</v>
      </c>
      <c r="BT10" s="4">
        <f t="shared" si="67"/>
        <v>20700.55579</v>
      </c>
      <c r="BU10" s="4">
        <f t="shared" si="45"/>
        <v>52287.86663</v>
      </c>
      <c r="BV10" s="36">
        <f t="shared" si="46"/>
        <v>11.22508719</v>
      </c>
    </row>
    <row r="11" ht="15.0" customHeight="1">
      <c r="A11" s="2">
        <v>10.0</v>
      </c>
      <c r="B11" s="3">
        <f t="shared" si="4"/>
        <v>0.2643042628</v>
      </c>
      <c r="C11" s="4">
        <f>IF(B11&lt;=('Ejercicio 3 - TIR'!$D$13-'Ejercicio 3 - TIR'!$C$13)/('Ejercicio 3 - TIR'!$E$13-'Ejercicio 3 - TIR'!$C$13),'Ejercicio 3 - TIR'!$C$13+SQRT(('Ejercicio 3 - TIR'!$E$13-'Ejercicio 3 - TIR'!$C$13)*('Ejercicio 3 - TIR'!$D$13-'Ejercicio 3 - TIR'!$C$13)*B11),'Ejercicio 3 - TIR'!$E$13-SQRT(('Ejercicio 3 - TIR'!$E$13-'Ejercicio 3 - TIR'!$C$13)*('Ejercicio 3 - TIR'!$E$13-'Ejercicio 3 - TIR'!$D$13)*(1-B11)))</f>
        <v>70287.4625</v>
      </c>
      <c r="D11" s="3">
        <f t="shared" si="5"/>
        <v>0.3224006079</v>
      </c>
      <c r="E11" s="4">
        <f>IF(D11&lt;=('Ejercicio 3 - TIR'!$D$14-'Ejercicio 3 - TIR'!$C$14)/('Ejercicio 3 - TIR'!$E$14-'Ejercicio 3 - TIR'!$C$14),'Ejercicio 3 - TIR'!$C$14+SQRT(('Ejercicio 3 - TIR'!$E$14-'Ejercicio 3 - TIR'!$C$14)*('Ejercicio 3 - TIR'!$D$14-'Ejercicio 3 - TIR'!$C$14)*D11),'Ejercicio 3 - TIR'!$E$14-SQRT(('Ejercicio 3 - TIR'!$E$14-'Ejercicio 3 - TIR'!$C$14)*('Ejercicio 3 - TIR'!$E$14-'Ejercicio 3 - TIR'!$D$14)*(1-D11)))</f>
        <v>29917.32098</v>
      </c>
      <c r="F11" s="3">
        <f t="shared" si="6"/>
        <v>0.774662223</v>
      </c>
      <c r="G11" s="4">
        <f>IF(F11&lt;=('Ejercicio 3 - TIR'!$D$18-'Ejercicio 3 - TIR'!$C$18)/('Ejercicio 3 - TIR'!$E$18-'Ejercicio 3 - TIR'!$C$18),'Ejercicio 3 - TIR'!$C$18+SQRT(('Ejercicio 3 - TIR'!$E$18-'Ejercicio 3 - TIR'!$C$18)*('Ejercicio 3 - TIR'!$D$18-'Ejercicio 3 - TIR'!$C$18)*F11),'Ejercicio 3 - TIR'!$E$18-SQRT(('Ejercicio 3 - TIR'!$E$18-'Ejercicio 3 - TIR'!$C$18)*('Ejercicio 3 - TIR'!$E$18-'Ejercicio 3 - TIR'!$D$18)*(1-F11)))</f>
        <v>40888.99851</v>
      </c>
      <c r="H11" s="3">
        <f t="shared" si="7"/>
        <v>0.3821847365</v>
      </c>
      <c r="I11" s="4">
        <f>IF(H11&lt;=('Ejercicio 3 - TIR'!$D$18-'Ejercicio 3 - TIR'!$C$18)/('Ejercicio 3 - TIR'!$E$18-'Ejercicio 3 - TIR'!$C$18),'Ejercicio 3 - TIR'!$C$18+SQRT(('Ejercicio 3 - TIR'!$E$18-'Ejercicio 3 - TIR'!$C$18)*('Ejercicio 3 - TIR'!$D$18-'Ejercicio 3 - TIR'!$C$18)*H11),'Ejercicio 3 - TIR'!$E$18-SQRT(('Ejercicio 3 - TIR'!$E$18-'Ejercicio 3 - TIR'!$C$18)*('Ejercicio 3 - TIR'!$E$18-'Ejercicio 3 - TIR'!$D$18)*(1-H11)))</f>
        <v>37571.50649</v>
      </c>
      <c r="J11" s="3">
        <f t="shared" si="8"/>
        <v>0.2118172286</v>
      </c>
      <c r="K11" s="4">
        <f>IF(J11&lt;=('Ejercicio 3 - TIR'!$D$18-'Ejercicio 3 - TIR'!$C$18)/('Ejercicio 3 - TIR'!$E$18-'Ejercicio 3 - TIR'!$C$18),'Ejercicio 3 - TIR'!$C$18+SQRT(('Ejercicio 3 - TIR'!$E$18-'Ejercicio 3 - TIR'!$C$18)*('Ejercicio 3 - TIR'!$D$18-'Ejercicio 3 - TIR'!$C$18)*J11),'Ejercicio 3 - TIR'!$E$18-SQRT(('Ejercicio 3 - TIR'!$E$18-'Ejercicio 3 - TIR'!$C$18)*('Ejercicio 3 - TIR'!$E$18-'Ejercicio 3 - TIR'!$D$18)*(1-J11)))</f>
        <v>35636.71751</v>
      </c>
      <c r="L11" s="3">
        <f t="shared" si="9"/>
        <v>0.1035263867</v>
      </c>
      <c r="M11" s="4">
        <f>IF(L11&lt;=('Ejercicio 3 - TIR'!$D$18-'Ejercicio 3 - TIR'!$C$18)/('Ejercicio 3 - TIR'!$E$18-'Ejercicio 3 - TIR'!$C$18),'Ejercicio 3 - TIR'!$C$18+SQRT(('Ejercicio 3 - TIR'!$E$18-'Ejercicio 3 - TIR'!$C$18)*('Ejercicio 3 - TIR'!$D$18-'Ejercicio 3 - TIR'!$C$18)*L11),'Ejercicio 3 - TIR'!$E$18-SQRT(('Ejercicio 3 - TIR'!$E$18-'Ejercicio 3 - TIR'!$C$18)*('Ejercicio 3 - TIR'!$E$18-'Ejercicio 3 - TIR'!$D$18)*(1-L11)))</f>
        <v>33940.67989</v>
      </c>
      <c r="N11" s="3">
        <f t="shared" si="10"/>
        <v>0.9425094853</v>
      </c>
      <c r="O11" s="4">
        <f>IF(N11&lt;=('Ejercicio 3 - TIR'!$D$18-'Ejercicio 3 - TIR'!$C$18)/('Ejercicio 3 - TIR'!$E$18-'Ejercicio 3 - TIR'!$C$18),'Ejercicio 3 - TIR'!$C$18+SQRT(('Ejercicio 3 - TIR'!$E$18-'Ejercicio 3 - TIR'!$C$18)*('Ejercicio 3 - TIR'!$D$18-'Ejercicio 3 - TIR'!$C$18)*N11),'Ejercicio 3 - TIR'!$E$18-SQRT(('Ejercicio 3 - TIR'!$E$18-'Ejercicio 3 - TIR'!$C$18)*('Ejercicio 3 - TIR'!$E$18-'Ejercicio 3 - TIR'!$D$18)*(1-N11)))</f>
        <v>42923.51533</v>
      </c>
      <c r="P11" s="3">
        <f t="shared" si="11"/>
        <v>0.5915243755</v>
      </c>
      <c r="Q11" s="7">
        <f>IF(P11&lt;=('Ejercicio 3 - TIR'!$D$22-'Ejercicio 3 - TIR'!$C$22)/('Ejercicio 3 - TIR'!$E$22-'Ejercicio 3 - TIR'!$C$22),'Ejercicio 3 - TIR'!$C$22+SQRT(('Ejercicio 3 - TIR'!$E$22-'Ejercicio 3 - TIR'!$C$22)*('Ejercicio 3 - TIR'!$D$22-'Ejercicio 3 - TIR'!$C$22)*P11),'Ejercicio 3 - TIR'!$E$22-SQRT(('Ejercicio 3 - TIR'!$E$22-'Ejercicio 3 - TIR'!$C$22)*('Ejercicio 3 - TIR'!$E$22-'Ejercicio 3 - TIR'!$D$22)*(1-P11)))</f>
        <v>0.1528843933</v>
      </c>
      <c r="R11" s="3">
        <f t="shared" si="12"/>
        <v>0.588905793</v>
      </c>
      <c r="S11" s="7">
        <f>IF(R11&lt;=('Ejercicio 3 - TIR'!$D$23-'Ejercicio 3 - TIR'!$C$23)/('Ejercicio 3 - TIR'!$E$23-'Ejercicio 3 - TIR'!$C$23),'Ejercicio 3 - TIR'!$C$23+SQRT(('Ejercicio 3 - TIR'!$E$23-'Ejercicio 3 - TIR'!$C$23)*('Ejercicio 3 - TIR'!$D$23-'Ejercicio 3 - TIR'!$C$23)*R11),'Ejercicio 3 - TIR'!$E$23-SQRT(('Ejercicio 3 - TIR'!$E$23-'Ejercicio 3 - TIR'!$C$23)*('Ejercicio 3 - TIR'!$E$23-'Ejercicio 3 - TIR'!$D$23)*(1-R11)))</f>
        <v>0.1527976183</v>
      </c>
      <c r="T11" s="3">
        <f t="shared" si="13"/>
        <v>0.9677362262</v>
      </c>
      <c r="U11" s="7">
        <f>IF(T11&lt;=('Ejercicio 3 - TIR'!$D$24-'Ejercicio 3 - TIR'!$C$24)/('Ejercicio 3 - TIR'!$E$24-'Ejercicio 3 - TIR'!$C$24),'Ejercicio 3 - TIR'!$C$24+SQRT(('Ejercicio 3 - TIR'!$E$24-'Ejercicio 3 - TIR'!$C$24)*('Ejercicio 3 - TIR'!$D$24-'Ejercicio 3 - TIR'!$C$24)*T11),'Ejercicio 3 - TIR'!$E$24-SQRT(('Ejercicio 3 - TIR'!$E$24-'Ejercicio 3 - TIR'!$C$24)*('Ejercicio 3 - TIR'!$E$24-'Ejercicio 3 - TIR'!$D$24)*(1-T11)))</f>
        <v>0.2104953397</v>
      </c>
      <c r="V11" s="3">
        <f t="shared" si="14"/>
        <v>0.8016404343</v>
      </c>
      <c r="W11" s="7">
        <f>IF(V11&lt;=('Ejercicio 3 - TIR'!$D$25-'Ejercicio 3 - TIR'!$C$25)/('Ejercicio 3 - TIR'!$E$25-'Ejercicio 3 - TIR'!$C$25),'Ejercicio 3 - TIR'!$C$25+SQRT(('Ejercicio 3 - TIR'!$E$25-'Ejercicio 3 - TIR'!$C$25)*('Ejercicio 3 - TIR'!$D$25-'Ejercicio 3 - TIR'!$C$25)*V11),'Ejercicio 3 - TIR'!$E$25-SQRT(('Ejercicio 3 - TIR'!$E$25-'Ejercicio 3 - TIR'!$C$25)*('Ejercicio 3 - TIR'!$E$25-'Ejercicio 3 - TIR'!$D$25)*(1-V11)))</f>
        <v>0.2236512148</v>
      </c>
      <c r="X11" s="3">
        <f t="shared" si="15"/>
        <v>0.3326721774</v>
      </c>
      <c r="Y11" s="7">
        <f>IF(X11&lt;=('Ejercicio 3 - TIR'!$D$26-'Ejercicio 3 - TIR'!$C$26)/('Ejercicio 3 - TIR'!$E$26-'Ejercicio 3 - TIR'!$C$26),'Ejercicio 3 - TIR'!$C$26+SQRT(('Ejercicio 3 - TIR'!$E$26-'Ejercicio 3 - TIR'!$C$26)*('Ejercicio 3 - TIR'!$D$26-'Ejercicio 3 - TIR'!$C$26)*X11),'Ejercicio 3 - TIR'!$E$26-SQRT(('Ejercicio 3 - TIR'!$E$26-'Ejercicio 3 - TIR'!$C$26)*('Ejercicio 3 - TIR'!$E$26-'Ejercicio 3 - TIR'!$D$26)*(1-X11)))</f>
        <v>0.2199702332</v>
      </c>
      <c r="Z11" s="3">
        <f t="shared" si="16"/>
        <v>1.152884393</v>
      </c>
      <c r="AA11" s="3">
        <f t="shared" si="17"/>
        <v>1.329042383</v>
      </c>
      <c r="AB11" s="3">
        <f t="shared" si="18"/>
        <v>1.608799611</v>
      </c>
      <c r="AC11" s="3">
        <f t="shared" si="19"/>
        <v>1.968609598</v>
      </c>
      <c r="AD11" s="3">
        <f t="shared" si="20"/>
        <v>2.40164511</v>
      </c>
      <c r="AE11" s="2">
        <f t="shared" si="21"/>
        <v>4573.891468</v>
      </c>
      <c r="AF11" s="2">
        <f t="shared" si="22"/>
        <v>5272.771191</v>
      </c>
      <c r="AG11" s="2">
        <f t="shared" si="23"/>
        <v>6382.664954</v>
      </c>
      <c r="AH11" s="2">
        <f t="shared" si="24"/>
        <v>7810.155725</v>
      </c>
      <c r="AI11" s="2">
        <f t="shared" si="25"/>
        <v>9528.157501</v>
      </c>
      <c r="AJ11" s="4">
        <f t="shared" si="26"/>
        <v>47140.28824</v>
      </c>
      <c r="AK11" s="4">
        <f t="shared" si="27"/>
        <v>49934.12451</v>
      </c>
      <c r="AL11" s="4">
        <f t="shared" si="28"/>
        <v>57332.33725</v>
      </c>
      <c r="AM11" s="4">
        <f t="shared" si="29"/>
        <v>66815.9482</v>
      </c>
      <c r="AN11" s="4">
        <f t="shared" si="30"/>
        <v>103087.0507</v>
      </c>
      <c r="AO11" s="4">
        <f>C11/'Ejercicio 3 - TIR'!$D$7</f>
        <v>14057.4925</v>
      </c>
      <c r="AP11" s="4">
        <f t="shared" si="31"/>
        <v>33082.79574</v>
      </c>
      <c r="AQ11" s="4">
        <f t="shared" si="32"/>
        <v>35876.63201</v>
      </c>
      <c r="AR11" s="4">
        <f t="shared" si="33"/>
        <v>43274.84475</v>
      </c>
      <c r="AS11" s="4">
        <f t="shared" si="34"/>
        <v>52758.4557</v>
      </c>
      <c r="AT11" s="4">
        <f t="shared" si="35"/>
        <v>89029.5582</v>
      </c>
      <c r="AU11" s="4">
        <f>AP11*'Ejercicio 3 - TIR'!$D$5</f>
        <v>16541.39787</v>
      </c>
      <c r="AV11" s="4">
        <f>AQ11*'Ejercicio 3 - TIR'!$D$5</f>
        <v>17938.316</v>
      </c>
      <c r="AW11" s="4">
        <f>AR11*'Ejercicio 3 - TIR'!$D$5</f>
        <v>21637.42238</v>
      </c>
      <c r="AX11" s="4">
        <f>AS11*'Ejercicio 3 - TIR'!$D$5</f>
        <v>26379.22785</v>
      </c>
      <c r="AY11" s="4">
        <f>AT11*'Ejercicio 3 - TIR'!$D$5</f>
        <v>44514.7791</v>
      </c>
      <c r="AZ11" s="4">
        <f t="shared" ref="AZ11:BD11" si="68">AJ11-AU11-AE11</f>
        <v>26024.9989</v>
      </c>
      <c r="BA11" s="4">
        <f t="shared" si="68"/>
        <v>26723.03731</v>
      </c>
      <c r="BB11" s="4">
        <f t="shared" si="68"/>
        <v>29312.24992</v>
      </c>
      <c r="BC11" s="4">
        <f t="shared" si="68"/>
        <v>32626.56462</v>
      </c>
      <c r="BD11" s="4">
        <f t="shared" si="68"/>
        <v>49044.1141</v>
      </c>
      <c r="BE11" s="4">
        <f t="shared" ref="BE11:BI11" si="69">AZ11/Z11</f>
        <v>22573.8149</v>
      </c>
      <c r="BF11" s="4">
        <f t="shared" si="69"/>
        <v>20106.98655</v>
      </c>
      <c r="BG11" s="4">
        <f t="shared" si="69"/>
        <v>18219.95091</v>
      </c>
      <c r="BH11" s="4">
        <f t="shared" si="69"/>
        <v>16573.40524</v>
      </c>
      <c r="BI11" s="4">
        <f t="shared" si="69"/>
        <v>20421.04968</v>
      </c>
      <c r="BJ11" s="4">
        <f t="shared" si="38"/>
        <v>71850.78764</v>
      </c>
      <c r="BK11" s="4">
        <f t="shared" si="39"/>
        <v>33761.10813</v>
      </c>
      <c r="BL11" s="4">
        <f t="shared" si="40"/>
        <v>105611.8958</v>
      </c>
      <c r="BM11" s="4">
        <f>BK11*'Ejercicio 3 - TIR'!$D$5</f>
        <v>16880.55406</v>
      </c>
      <c r="BN11" s="4">
        <f t="shared" si="41"/>
        <v>88731.34171</v>
      </c>
      <c r="BO11" s="4">
        <f t="shared" si="42"/>
        <v>36946.06723</v>
      </c>
      <c r="BP11" s="4">
        <f t="shared" si="43"/>
        <v>-100204.7835</v>
      </c>
      <c r="BQ11" s="4">
        <f t="shared" ref="BQ11:BT11" si="70">BE11</f>
        <v>22573.8149</v>
      </c>
      <c r="BR11" s="4">
        <f t="shared" si="70"/>
        <v>20106.98655</v>
      </c>
      <c r="BS11" s="4">
        <f t="shared" si="70"/>
        <v>18219.95091</v>
      </c>
      <c r="BT11" s="4">
        <f t="shared" si="70"/>
        <v>16573.40524</v>
      </c>
      <c r="BU11" s="4">
        <f t="shared" si="45"/>
        <v>57367.1169</v>
      </c>
      <c r="BV11" s="36">
        <f t="shared" si="46"/>
        <v>9.173574769</v>
      </c>
    </row>
    <row r="12" ht="15.0" customHeight="1">
      <c r="A12" s="2">
        <v>11.0</v>
      </c>
      <c r="B12" s="3">
        <f t="shared" si="4"/>
        <v>0.5901019637</v>
      </c>
      <c r="C12" s="4">
        <f>IF(B12&lt;=('Ejercicio 3 - TIR'!$D$13-'Ejercicio 3 - TIR'!$C$13)/('Ejercicio 3 - TIR'!$E$13-'Ejercicio 3 - TIR'!$C$13),'Ejercicio 3 - TIR'!$C$13+SQRT(('Ejercicio 3 - TIR'!$E$13-'Ejercicio 3 - TIR'!$C$13)*('Ejercicio 3 - TIR'!$D$13-'Ejercicio 3 - TIR'!$C$13)*B12),'Ejercicio 3 - TIR'!$E$13-SQRT(('Ejercicio 3 - TIR'!$E$13-'Ejercicio 3 - TIR'!$C$13)*('Ejercicio 3 - TIR'!$E$13-'Ejercicio 3 - TIR'!$D$13)*(1-B12)))</f>
        <v>77821.68528</v>
      </c>
      <c r="D12" s="3">
        <f t="shared" si="5"/>
        <v>0.2587382443</v>
      </c>
      <c r="E12" s="4">
        <f>IF(D12&lt;=('Ejercicio 3 - TIR'!$D$14-'Ejercicio 3 - TIR'!$C$14)/('Ejercicio 3 - TIR'!$E$14-'Ejercicio 3 - TIR'!$C$14),'Ejercicio 3 - TIR'!$C$14+SQRT(('Ejercicio 3 - TIR'!$E$14-'Ejercicio 3 - TIR'!$C$14)*('Ejercicio 3 - TIR'!$D$14-'Ejercicio 3 - TIR'!$C$14)*D12),'Ejercicio 3 - TIR'!$E$14-SQRT(('Ejercicio 3 - TIR'!$E$14-'Ejercicio 3 - TIR'!$C$14)*('Ejercicio 3 - TIR'!$E$14-'Ejercicio 3 - TIR'!$D$14)*(1-D12)))</f>
        <v>29405.15247</v>
      </c>
      <c r="F12" s="3">
        <f t="shared" si="6"/>
        <v>0.3315118056</v>
      </c>
      <c r="G12" s="4">
        <f>IF(F12&lt;=('Ejercicio 3 - TIR'!$D$18-'Ejercicio 3 - TIR'!$C$18)/('Ejercicio 3 - TIR'!$E$18-'Ejercicio 3 - TIR'!$C$18),'Ejercicio 3 - TIR'!$C$18+SQRT(('Ejercicio 3 - TIR'!$E$18-'Ejercicio 3 - TIR'!$C$18)*('Ejercicio 3 - TIR'!$D$18-'Ejercicio 3 - TIR'!$C$18)*F12),'Ejercicio 3 - TIR'!$E$18-SQRT(('Ejercicio 3 - TIR'!$E$18-'Ejercicio 3 - TIR'!$C$18)*('Ejercicio 3 - TIR'!$E$18-'Ejercicio 3 - TIR'!$D$18)*(1-F12)))</f>
        <v>37051.72113</v>
      </c>
      <c r="H12" s="3">
        <f t="shared" si="7"/>
        <v>0.8163858545</v>
      </c>
      <c r="I12" s="4">
        <f>IF(H12&lt;=('Ejercicio 3 - TIR'!$D$18-'Ejercicio 3 - TIR'!$C$18)/('Ejercicio 3 - TIR'!$E$18-'Ejercicio 3 - TIR'!$C$18),'Ejercicio 3 - TIR'!$C$18+SQRT(('Ejercicio 3 - TIR'!$E$18-'Ejercicio 3 - TIR'!$C$18)*('Ejercicio 3 - TIR'!$D$18-'Ejercicio 3 - TIR'!$C$18)*H12),'Ejercicio 3 - TIR'!$E$18-SQRT(('Ejercicio 3 - TIR'!$E$18-'Ejercicio 3 - TIR'!$C$18)*('Ejercicio 3 - TIR'!$E$18-'Ejercicio 3 - TIR'!$D$18)*(1-H12)))</f>
        <v>41289.06199</v>
      </c>
      <c r="J12" s="3">
        <f t="shared" si="8"/>
        <v>0.3977918006</v>
      </c>
      <c r="K12" s="4">
        <f>IF(J12&lt;=('Ejercicio 3 - TIR'!$D$18-'Ejercicio 3 - TIR'!$C$18)/('Ejercicio 3 - TIR'!$E$18-'Ejercicio 3 - TIR'!$C$18),'Ejercicio 3 - TIR'!$C$18+SQRT(('Ejercicio 3 - TIR'!$E$18-'Ejercicio 3 - TIR'!$C$18)*('Ejercicio 3 - TIR'!$D$18-'Ejercicio 3 - TIR'!$C$18)*J12),'Ejercicio 3 - TIR'!$E$18-SQRT(('Ejercicio 3 - TIR'!$E$18-'Ejercicio 3 - TIR'!$C$18)*('Ejercicio 3 - TIR'!$E$18-'Ejercicio 3 - TIR'!$D$18)*(1-J12)))</f>
        <v>37724.5563</v>
      </c>
      <c r="L12" s="3">
        <f t="shared" si="9"/>
        <v>0.9625185769</v>
      </c>
      <c r="M12" s="4">
        <f>IF(L12&lt;=('Ejercicio 3 - TIR'!$D$18-'Ejercicio 3 - TIR'!$C$18)/('Ejercicio 3 - TIR'!$E$18-'Ejercicio 3 - TIR'!$C$18),'Ejercicio 3 - TIR'!$C$18+SQRT(('Ejercicio 3 - TIR'!$E$18-'Ejercicio 3 - TIR'!$C$18)*('Ejercicio 3 - TIR'!$D$18-'Ejercicio 3 - TIR'!$C$18)*L12),'Ejercicio 3 - TIR'!$E$18-SQRT(('Ejercicio 3 - TIR'!$E$18-'Ejercicio 3 - TIR'!$C$18)*('Ejercicio 3 - TIR'!$E$18-'Ejercicio 3 - TIR'!$D$18)*(1-L12)))</f>
        <v>43323.36446</v>
      </c>
      <c r="N12" s="3">
        <f t="shared" si="10"/>
        <v>0.7804482533</v>
      </c>
      <c r="O12" s="4">
        <f>IF(N12&lt;=('Ejercicio 3 - TIR'!$D$18-'Ejercicio 3 - TIR'!$C$18)/('Ejercicio 3 - TIR'!$E$18-'Ejercicio 3 - TIR'!$C$18),'Ejercicio 3 - TIR'!$C$18+SQRT(('Ejercicio 3 - TIR'!$E$18-'Ejercicio 3 - TIR'!$C$18)*('Ejercicio 3 - TIR'!$D$18-'Ejercicio 3 - TIR'!$C$18)*N12),'Ejercicio 3 - TIR'!$E$18-SQRT(('Ejercicio 3 - TIR'!$E$18-'Ejercicio 3 - TIR'!$C$18)*('Ejercicio 3 - TIR'!$E$18-'Ejercicio 3 - TIR'!$D$18)*(1-N12)))</f>
        <v>40942.12112</v>
      </c>
      <c r="P12" s="3">
        <f t="shared" si="11"/>
        <v>0.1643565538</v>
      </c>
      <c r="Q12" s="7">
        <f>IF(P12&lt;=('Ejercicio 3 - TIR'!$D$22-'Ejercicio 3 - TIR'!$C$22)/('Ejercicio 3 - TIR'!$E$22-'Ejercicio 3 - TIR'!$C$22),'Ejercicio 3 - TIR'!$C$22+SQRT(('Ejercicio 3 - TIR'!$E$22-'Ejercicio 3 - TIR'!$C$22)*('Ejercicio 3 - TIR'!$D$22-'Ejercicio 3 - TIR'!$C$22)*P12),'Ejercicio 3 - TIR'!$E$22-SQRT(('Ejercicio 3 - TIR'!$E$22-'Ejercicio 3 - TIR'!$C$22)*('Ejercicio 3 - TIR'!$E$22-'Ejercicio 3 - TIR'!$D$22)*(1-P12)))</f>
        <v>0.1372000522</v>
      </c>
      <c r="R12" s="3">
        <f t="shared" si="12"/>
        <v>0.6829971207</v>
      </c>
      <c r="S12" s="7">
        <f>IF(R12&lt;=('Ejercicio 3 - TIR'!$D$23-'Ejercicio 3 - TIR'!$C$23)/('Ejercicio 3 - TIR'!$E$23-'Ejercicio 3 - TIR'!$C$23),'Ejercicio 3 - TIR'!$C$23+SQRT(('Ejercicio 3 - TIR'!$E$23-'Ejercicio 3 - TIR'!$C$23)*('Ejercicio 3 - TIR'!$D$23-'Ejercicio 3 - TIR'!$C$23)*R12),'Ejercicio 3 - TIR'!$E$23-SQRT(('Ejercicio 3 - TIR'!$E$23-'Ejercicio 3 - TIR'!$C$23)*('Ejercicio 3 - TIR'!$E$23-'Ejercicio 3 - TIR'!$D$23)*(1-R12)))</f>
        <v>0.1561126564</v>
      </c>
      <c r="T12" s="3">
        <f t="shared" si="13"/>
        <v>0.2516880705</v>
      </c>
      <c r="U12" s="7">
        <f>IF(T12&lt;=('Ejercicio 3 - TIR'!$D$24-'Ejercicio 3 - TIR'!$C$24)/('Ejercicio 3 - TIR'!$E$24-'Ejercicio 3 - TIR'!$C$24),'Ejercicio 3 - TIR'!$C$24+SQRT(('Ejercicio 3 - TIR'!$E$24-'Ejercicio 3 - TIR'!$C$24)*('Ejercicio 3 - TIR'!$D$24-'Ejercicio 3 - TIR'!$C$24)*T12),'Ejercicio 3 - TIR'!$E$24-SQRT(('Ejercicio 3 - TIR'!$E$24-'Ejercicio 3 - TIR'!$C$24)*('Ejercicio 3 - TIR'!$E$24-'Ejercicio 3 - TIR'!$D$24)*(1-T12)))</f>
        <v>0.1729901054</v>
      </c>
      <c r="V12" s="3">
        <f t="shared" si="14"/>
        <v>0.6746199884</v>
      </c>
      <c r="W12" s="7">
        <f>IF(V12&lt;=('Ejercicio 3 - TIR'!$D$25-'Ejercicio 3 - TIR'!$C$25)/('Ejercicio 3 - TIR'!$E$25-'Ejercicio 3 - TIR'!$C$25),'Ejercicio 3 - TIR'!$C$25+SQRT(('Ejercicio 3 - TIR'!$E$25-'Ejercicio 3 - TIR'!$C$25)*('Ejercicio 3 - TIR'!$D$25-'Ejercicio 3 - TIR'!$C$25)*V12),'Ejercicio 3 - TIR'!$E$25-SQRT(('Ejercicio 3 - TIR'!$E$25-'Ejercicio 3 - TIR'!$C$25)*('Ejercicio 3 - TIR'!$E$25-'Ejercicio 3 - TIR'!$D$25)*(1-V12)))</f>
        <v>0.216253444</v>
      </c>
      <c r="X12" s="3">
        <f t="shared" si="15"/>
        <v>0.4631036468</v>
      </c>
      <c r="Y12" s="7">
        <f>IF(X12&lt;=('Ejercicio 3 - TIR'!$D$26-'Ejercicio 3 - TIR'!$C$26)/('Ejercicio 3 - TIR'!$E$26-'Ejercicio 3 - TIR'!$C$26),'Ejercicio 3 - TIR'!$C$26+SQRT(('Ejercicio 3 - TIR'!$E$26-'Ejercicio 3 - TIR'!$C$26)*('Ejercicio 3 - TIR'!$D$26-'Ejercicio 3 - TIR'!$C$26)*X12),'Ejercicio 3 - TIR'!$E$26-SQRT(('Ejercicio 3 - TIR'!$E$26-'Ejercicio 3 - TIR'!$C$26)*('Ejercicio 3 - TIR'!$E$26-'Ejercicio 3 - TIR'!$D$26)*(1-X12)))</f>
        <v>0.226155406</v>
      </c>
      <c r="Z12" s="3">
        <f t="shared" si="16"/>
        <v>1.137200052</v>
      </c>
      <c r="AA12" s="3">
        <f t="shared" si="17"/>
        <v>1.314731373</v>
      </c>
      <c r="AB12" s="3">
        <f t="shared" si="18"/>
        <v>1.542166892</v>
      </c>
      <c r="AC12" s="3">
        <f t="shared" si="19"/>
        <v>1.875665794</v>
      </c>
      <c r="AD12" s="3">
        <f t="shared" si="20"/>
        <v>2.299857753</v>
      </c>
      <c r="AE12" s="2">
        <f t="shared" si="21"/>
        <v>4034.388455</v>
      </c>
      <c r="AF12" s="2">
        <f t="shared" si="22"/>
        <v>4664.207554</v>
      </c>
      <c r="AG12" s="2">
        <f t="shared" si="23"/>
        <v>5471.069311</v>
      </c>
      <c r="AH12" s="2">
        <f t="shared" si="24"/>
        <v>6654.206892</v>
      </c>
      <c r="AI12" s="2">
        <f t="shared" si="25"/>
        <v>8159.091753</v>
      </c>
      <c r="AJ12" s="4">
        <f t="shared" si="26"/>
        <v>42135.2192</v>
      </c>
      <c r="AK12" s="4">
        <f t="shared" si="27"/>
        <v>54284.02517</v>
      </c>
      <c r="AL12" s="4">
        <f t="shared" si="28"/>
        <v>58177.56175</v>
      </c>
      <c r="AM12" s="4">
        <f t="shared" si="29"/>
        <v>81260.15279</v>
      </c>
      <c r="AN12" s="4">
        <f t="shared" si="30"/>
        <v>94161.05468</v>
      </c>
      <c r="AO12" s="4">
        <f>C12/'Ejercicio 3 - TIR'!$D$7</f>
        <v>15564.33706</v>
      </c>
      <c r="AP12" s="4">
        <f t="shared" si="31"/>
        <v>26570.88214</v>
      </c>
      <c r="AQ12" s="4">
        <f t="shared" si="32"/>
        <v>38719.68811</v>
      </c>
      <c r="AR12" s="4">
        <f t="shared" si="33"/>
        <v>42613.2247</v>
      </c>
      <c r="AS12" s="4">
        <f t="shared" si="34"/>
        <v>65695.81574</v>
      </c>
      <c r="AT12" s="4">
        <f t="shared" si="35"/>
        <v>78596.71762</v>
      </c>
      <c r="AU12" s="4">
        <f>AP12*'Ejercicio 3 - TIR'!$D$5</f>
        <v>13285.44107</v>
      </c>
      <c r="AV12" s="4">
        <f>AQ12*'Ejercicio 3 - TIR'!$D$5</f>
        <v>19359.84406</v>
      </c>
      <c r="AW12" s="4">
        <f>AR12*'Ejercicio 3 - TIR'!$D$5</f>
        <v>21306.61235</v>
      </c>
      <c r="AX12" s="4">
        <f>AS12*'Ejercicio 3 - TIR'!$D$5</f>
        <v>32847.90787</v>
      </c>
      <c r="AY12" s="4">
        <f>AT12*'Ejercicio 3 - TIR'!$D$5</f>
        <v>39298.35881</v>
      </c>
      <c r="AZ12" s="4">
        <f t="shared" ref="AZ12:BD12" si="71">AJ12-AU12-AE12</f>
        <v>24815.38967</v>
      </c>
      <c r="BA12" s="4">
        <f t="shared" si="71"/>
        <v>30259.97356</v>
      </c>
      <c r="BB12" s="4">
        <f t="shared" si="71"/>
        <v>31399.88009</v>
      </c>
      <c r="BC12" s="4">
        <f t="shared" si="71"/>
        <v>41758.03803</v>
      </c>
      <c r="BD12" s="4">
        <f t="shared" si="71"/>
        <v>46703.60411</v>
      </c>
      <c r="BE12" s="4">
        <f t="shared" ref="BE12:BI12" si="72">AZ12/Z12</f>
        <v>21821.4813</v>
      </c>
      <c r="BF12" s="4">
        <f t="shared" si="72"/>
        <v>23016.08844</v>
      </c>
      <c r="BG12" s="4">
        <f t="shared" si="72"/>
        <v>20360.88328</v>
      </c>
      <c r="BH12" s="4">
        <f t="shared" si="72"/>
        <v>22263.04823</v>
      </c>
      <c r="BI12" s="4">
        <f t="shared" si="72"/>
        <v>20307.17076</v>
      </c>
      <c r="BJ12" s="4">
        <f t="shared" si="38"/>
        <v>67627.66789</v>
      </c>
      <c r="BK12" s="4">
        <f t="shared" si="39"/>
        <v>35795.76125</v>
      </c>
      <c r="BL12" s="4">
        <f t="shared" si="40"/>
        <v>103423.4291</v>
      </c>
      <c r="BM12" s="4">
        <f>BK12*'Ejercicio 3 - TIR'!$D$5</f>
        <v>17897.88062</v>
      </c>
      <c r="BN12" s="4">
        <f t="shared" si="41"/>
        <v>85525.54852</v>
      </c>
      <c r="BO12" s="4">
        <f t="shared" si="42"/>
        <v>37187.321</v>
      </c>
      <c r="BP12" s="4">
        <f t="shared" si="43"/>
        <v>-107226.8378</v>
      </c>
      <c r="BQ12" s="4">
        <f t="shared" ref="BQ12:BT12" si="73">BE12</f>
        <v>21821.4813</v>
      </c>
      <c r="BR12" s="4">
        <f t="shared" si="73"/>
        <v>23016.08844</v>
      </c>
      <c r="BS12" s="4">
        <f t="shared" si="73"/>
        <v>20360.88328</v>
      </c>
      <c r="BT12" s="4">
        <f t="shared" si="73"/>
        <v>22263.04823</v>
      </c>
      <c r="BU12" s="4">
        <f t="shared" si="45"/>
        <v>57494.49176</v>
      </c>
      <c r="BV12" s="36">
        <f t="shared" si="46"/>
        <v>9.316731825</v>
      </c>
    </row>
    <row r="13" ht="15.0" customHeight="1">
      <c r="A13" s="2">
        <v>12.0</v>
      </c>
      <c r="B13" s="3">
        <f t="shared" si="4"/>
        <v>0.7993531995</v>
      </c>
      <c r="C13" s="4">
        <f>IF(B13&lt;=('Ejercicio 3 - TIR'!$D$13-'Ejercicio 3 - TIR'!$C$13)/('Ejercicio 3 - TIR'!$E$13-'Ejercicio 3 - TIR'!$C$13),'Ejercicio 3 - TIR'!$C$13+SQRT(('Ejercicio 3 - TIR'!$E$13-'Ejercicio 3 - TIR'!$C$13)*('Ejercicio 3 - TIR'!$D$13-'Ejercicio 3 - TIR'!$C$13)*B13),'Ejercicio 3 - TIR'!$E$13-SQRT(('Ejercicio 3 - TIR'!$E$13-'Ejercicio 3 - TIR'!$C$13)*('Ejercicio 3 - TIR'!$E$13-'Ejercicio 3 - TIR'!$D$13)*(1-B13)))</f>
        <v>84483.03636</v>
      </c>
      <c r="D13" s="3">
        <f t="shared" si="5"/>
        <v>0.9684154378</v>
      </c>
      <c r="E13" s="4">
        <f>IF(D13&lt;=('Ejercicio 3 - TIR'!$D$14-'Ejercicio 3 - TIR'!$C$14)/('Ejercicio 3 - TIR'!$E$14-'Ejercicio 3 - TIR'!$C$14),'Ejercicio 3 - TIR'!$C$14+SQRT(('Ejercicio 3 - TIR'!$E$14-'Ejercicio 3 - TIR'!$C$14)*('Ejercicio 3 - TIR'!$D$14-'Ejercicio 3 - TIR'!$C$14)*D13),'Ejercicio 3 - TIR'!$E$14-SQRT(('Ejercicio 3 - TIR'!$E$14-'Ejercicio 3 - TIR'!$C$14)*('Ejercicio 3 - TIR'!$E$14-'Ejercicio 3 - TIR'!$D$14)*(1-D13)))</f>
        <v>37823.37777</v>
      </c>
      <c r="F13" s="3">
        <f t="shared" si="6"/>
        <v>0.9289938735</v>
      </c>
      <c r="G13" s="4">
        <f>IF(F13&lt;=('Ejercicio 3 - TIR'!$D$18-'Ejercicio 3 - TIR'!$C$18)/('Ejercicio 3 - TIR'!$E$18-'Ejercicio 3 - TIR'!$C$18),'Ejercicio 3 - TIR'!$C$18+SQRT(('Ejercicio 3 - TIR'!$E$18-'Ejercicio 3 - TIR'!$C$18)*('Ejercicio 3 - TIR'!$D$18-'Ejercicio 3 - TIR'!$C$18)*F13),'Ejercicio 3 - TIR'!$E$18-SQRT(('Ejercicio 3 - TIR'!$E$18-'Ejercicio 3 - TIR'!$C$18)*('Ejercicio 3 - TIR'!$E$18-'Ejercicio 3 - TIR'!$D$18)*(1-F13)))</f>
        <v>42692.30429</v>
      </c>
      <c r="H13" s="3">
        <f t="shared" si="7"/>
        <v>0.3918948764</v>
      </c>
      <c r="I13" s="4">
        <f>IF(H13&lt;=('Ejercicio 3 - TIR'!$D$18-'Ejercicio 3 - TIR'!$C$18)/('Ejercicio 3 - TIR'!$E$18-'Ejercicio 3 - TIR'!$C$18),'Ejercicio 3 - TIR'!$C$18+SQRT(('Ejercicio 3 - TIR'!$E$18-'Ejercicio 3 - TIR'!$C$18)*('Ejercicio 3 - TIR'!$D$18-'Ejercicio 3 - TIR'!$C$18)*H13),'Ejercicio 3 - TIR'!$E$18-SQRT(('Ejercicio 3 - TIR'!$E$18-'Ejercicio 3 - TIR'!$C$18)*('Ejercicio 3 - TIR'!$E$18-'Ejercicio 3 - TIR'!$D$18)*(1-H13)))</f>
        <v>37667.08755</v>
      </c>
      <c r="J13" s="3">
        <f t="shared" si="8"/>
        <v>0.4492914615</v>
      </c>
      <c r="K13" s="4">
        <f>IF(J13&lt;=('Ejercicio 3 - TIR'!$D$18-'Ejercicio 3 - TIR'!$C$18)/('Ejercicio 3 - TIR'!$E$18-'Ejercicio 3 - TIR'!$C$18),'Ejercicio 3 - TIR'!$C$18+SQRT(('Ejercicio 3 - TIR'!$E$18-'Ejercicio 3 - TIR'!$C$18)*('Ejercicio 3 - TIR'!$D$18-'Ejercicio 3 - TIR'!$C$18)*J13),'Ejercicio 3 - TIR'!$E$18-SQRT(('Ejercicio 3 - TIR'!$E$18-'Ejercicio 3 - TIR'!$C$18)*('Ejercicio 3 - TIR'!$E$18-'Ejercicio 3 - TIR'!$D$18)*(1-J13)))</f>
        <v>38209.36777</v>
      </c>
      <c r="L13" s="3">
        <f t="shared" si="9"/>
        <v>0.06996537953</v>
      </c>
      <c r="M13" s="4">
        <f>IF(L13&lt;=('Ejercicio 3 - TIR'!$D$18-'Ejercicio 3 - TIR'!$C$18)/('Ejercicio 3 - TIR'!$E$18-'Ejercicio 3 - TIR'!$C$18),'Ejercicio 3 - TIR'!$C$18+SQRT(('Ejercicio 3 - TIR'!$E$18-'Ejercicio 3 - TIR'!$C$18)*('Ejercicio 3 - TIR'!$D$18-'Ejercicio 3 - TIR'!$C$18)*L13),'Ejercicio 3 - TIR'!$E$18-SQRT(('Ejercicio 3 - TIR'!$E$18-'Ejercicio 3 - TIR'!$C$18)*('Ejercicio 3 - TIR'!$E$18-'Ejercicio 3 - TIR'!$D$18)*(1-L13)))</f>
        <v>33239.56894</v>
      </c>
      <c r="N13" s="3">
        <f t="shared" si="10"/>
        <v>0.7596493653</v>
      </c>
      <c r="O13" s="4">
        <f>IF(N13&lt;=('Ejercicio 3 - TIR'!$D$18-'Ejercicio 3 - TIR'!$C$18)/('Ejercicio 3 - TIR'!$E$18-'Ejercicio 3 - TIR'!$C$18),'Ejercicio 3 - TIR'!$C$18+SQRT(('Ejercicio 3 - TIR'!$E$18-'Ejercicio 3 - TIR'!$C$18)*('Ejercicio 3 - TIR'!$D$18-'Ejercicio 3 - TIR'!$C$18)*N13),'Ejercicio 3 - TIR'!$E$18-SQRT(('Ejercicio 3 - TIR'!$E$18-'Ejercicio 3 - TIR'!$C$18)*('Ejercicio 3 - TIR'!$E$18-'Ejercicio 3 - TIR'!$D$18)*(1-N13)))</f>
        <v>40754.26124</v>
      </c>
      <c r="P13" s="3">
        <f t="shared" si="11"/>
        <v>0.9294381046</v>
      </c>
      <c r="Q13" s="7">
        <f>IF(P13&lt;=('Ejercicio 3 - TIR'!$D$22-'Ejercicio 3 - TIR'!$C$22)/('Ejercicio 3 - TIR'!$E$22-'Ejercicio 3 - TIR'!$C$22),'Ejercicio 3 - TIR'!$C$22+SQRT(('Ejercicio 3 - TIR'!$E$22-'Ejercicio 3 - TIR'!$C$22)*('Ejercicio 3 - TIR'!$D$22-'Ejercicio 3 - TIR'!$C$22)*P13),'Ejercicio 3 - TIR'!$E$22-SQRT(('Ejercicio 3 - TIR'!$E$22-'Ejercicio 3 - TIR'!$C$22)*('Ejercicio 3 - TIR'!$E$22-'Ejercicio 3 - TIR'!$D$22)*(1-P13)))</f>
        <v>0.168730066</v>
      </c>
      <c r="R13" s="3">
        <f t="shared" si="12"/>
        <v>0.7652370923</v>
      </c>
      <c r="S13" s="7">
        <f>IF(R13&lt;=('Ejercicio 3 - TIR'!$D$23-'Ejercicio 3 - TIR'!$C$23)/('Ejercicio 3 - TIR'!$E$23-'Ejercicio 3 - TIR'!$C$23),'Ejercicio 3 - TIR'!$C$23+SQRT(('Ejercicio 3 - TIR'!$E$23-'Ejercicio 3 - TIR'!$C$23)*('Ejercicio 3 - TIR'!$D$23-'Ejercicio 3 - TIR'!$C$23)*R13),'Ejercicio 3 - TIR'!$E$23-SQRT(('Ejercicio 3 - TIR'!$E$23-'Ejercicio 3 - TIR'!$C$23)*('Ejercicio 3 - TIR'!$E$23-'Ejercicio 3 - TIR'!$D$23)*(1-R13)))</f>
        <v>0.1594434139</v>
      </c>
      <c r="T13" s="3">
        <f t="shared" si="13"/>
        <v>0.6412173961</v>
      </c>
      <c r="U13" s="7">
        <f>IF(T13&lt;=('Ejercicio 3 - TIR'!$D$24-'Ejercicio 3 - TIR'!$C$24)/('Ejercicio 3 - TIR'!$E$24-'Ejercicio 3 - TIR'!$C$24),'Ejercicio 3 - TIR'!$C$24+SQRT(('Ejercicio 3 - TIR'!$E$24-'Ejercicio 3 - TIR'!$C$24)*('Ejercicio 3 - TIR'!$D$24-'Ejercicio 3 - TIR'!$C$24)*T13),'Ejercicio 3 - TIR'!$E$24-SQRT(('Ejercicio 3 - TIR'!$E$24-'Ejercicio 3 - TIR'!$C$24)*('Ejercicio 3 - TIR'!$E$24-'Ejercicio 3 - TIR'!$D$24)*(1-T13)))</f>
        <v>0.1883047119</v>
      </c>
      <c r="V13" s="3">
        <f t="shared" si="14"/>
        <v>0.3702459708</v>
      </c>
      <c r="W13" s="7">
        <f>IF(V13&lt;=('Ejercicio 3 - TIR'!$D$25-'Ejercicio 3 - TIR'!$C$25)/('Ejercicio 3 - TIR'!$E$25-'Ejercicio 3 - TIR'!$C$25),'Ejercicio 3 - TIR'!$C$25+SQRT(('Ejercicio 3 - TIR'!$E$25-'Ejercicio 3 - TIR'!$C$25)*('Ejercicio 3 - TIR'!$D$25-'Ejercicio 3 - TIR'!$C$25)*V13),'Ejercicio 3 - TIR'!$E$25-SQRT(('Ejercicio 3 - TIR'!$E$25-'Ejercicio 3 - TIR'!$C$25)*('Ejercicio 3 - TIR'!$E$25-'Ejercicio 3 - TIR'!$D$25)*(1-V13)))</f>
        <v>0.2030517402</v>
      </c>
      <c r="X13" s="3">
        <f t="shared" si="15"/>
        <v>0.8342594843</v>
      </c>
      <c r="Y13" s="7">
        <f>IF(X13&lt;=('Ejercicio 3 - TIR'!$D$26-'Ejercicio 3 - TIR'!$C$26)/('Ejercicio 3 - TIR'!$E$26-'Ejercicio 3 - TIR'!$C$26),'Ejercicio 3 - TIR'!$C$26+SQRT(('Ejercicio 3 - TIR'!$E$26-'Ejercicio 3 - TIR'!$C$26)*('Ejercicio 3 - TIR'!$D$26-'Ejercicio 3 - TIR'!$C$26)*X13),'Ejercicio 3 - TIR'!$E$26-SQRT(('Ejercicio 3 - TIR'!$E$26-'Ejercicio 3 - TIR'!$C$26)*('Ejercicio 3 - TIR'!$E$26-'Ejercicio 3 - TIR'!$D$26)*(1-X13)))</f>
        <v>0.2500834697</v>
      </c>
      <c r="Z13" s="3">
        <f t="shared" si="16"/>
        <v>1.168730066</v>
      </c>
      <c r="AA13" s="3">
        <f t="shared" si="17"/>
        <v>1.355076378</v>
      </c>
      <c r="AB13" s="3">
        <f t="shared" si="18"/>
        <v>1.610243644</v>
      </c>
      <c r="AC13" s="3">
        <f t="shared" si="19"/>
        <v>1.937206419</v>
      </c>
      <c r="AD13" s="3">
        <f t="shared" si="20"/>
        <v>2.421669721</v>
      </c>
      <c r="AE13" s="2">
        <f t="shared" si="21"/>
        <v>6381.941029</v>
      </c>
      <c r="AF13" s="2">
        <f t="shared" si="22"/>
        <v>7399.499494</v>
      </c>
      <c r="AG13" s="2">
        <f t="shared" si="23"/>
        <v>8792.860114</v>
      </c>
      <c r="AH13" s="2">
        <f t="shared" si="24"/>
        <v>10578.26566</v>
      </c>
      <c r="AI13" s="2">
        <f t="shared" si="25"/>
        <v>13223.71504</v>
      </c>
      <c r="AJ13" s="4">
        <f t="shared" si="26"/>
        <v>49895.77961</v>
      </c>
      <c r="AK13" s="4">
        <f t="shared" si="27"/>
        <v>51041.78055</v>
      </c>
      <c r="AL13" s="4">
        <f t="shared" si="28"/>
        <v>61526.39162</v>
      </c>
      <c r="AM13" s="4">
        <f t="shared" si="29"/>
        <v>64391.9063</v>
      </c>
      <c r="AN13" s="4">
        <f t="shared" si="30"/>
        <v>98693.36046</v>
      </c>
      <c r="AO13" s="4">
        <f>C13/'Ejercicio 3 - TIR'!$D$7</f>
        <v>16896.60727</v>
      </c>
      <c r="AP13" s="4">
        <f t="shared" si="31"/>
        <v>32999.17234</v>
      </c>
      <c r="AQ13" s="4">
        <f t="shared" si="32"/>
        <v>34145.17328</v>
      </c>
      <c r="AR13" s="4">
        <f t="shared" si="33"/>
        <v>44629.78434</v>
      </c>
      <c r="AS13" s="4">
        <f t="shared" si="34"/>
        <v>47495.29903</v>
      </c>
      <c r="AT13" s="4">
        <f t="shared" si="35"/>
        <v>81796.75319</v>
      </c>
      <c r="AU13" s="4">
        <f>AP13*'Ejercicio 3 - TIR'!$D$5</f>
        <v>16499.58617</v>
      </c>
      <c r="AV13" s="4">
        <f>AQ13*'Ejercicio 3 - TIR'!$D$5</f>
        <v>17072.58664</v>
      </c>
      <c r="AW13" s="4">
        <f>AR13*'Ejercicio 3 - TIR'!$D$5</f>
        <v>22314.89217</v>
      </c>
      <c r="AX13" s="4">
        <f>AS13*'Ejercicio 3 - TIR'!$D$5</f>
        <v>23747.64952</v>
      </c>
      <c r="AY13" s="4">
        <f>AT13*'Ejercicio 3 - TIR'!$D$5</f>
        <v>40898.37659</v>
      </c>
      <c r="AZ13" s="4">
        <f t="shared" ref="AZ13:BD13" si="74">AJ13-AU13-AE13</f>
        <v>27014.25241</v>
      </c>
      <c r="BA13" s="4">
        <f t="shared" si="74"/>
        <v>26569.69442</v>
      </c>
      <c r="BB13" s="4">
        <f t="shared" si="74"/>
        <v>30418.63933</v>
      </c>
      <c r="BC13" s="4">
        <f t="shared" si="74"/>
        <v>30065.99113</v>
      </c>
      <c r="BD13" s="4">
        <f t="shared" si="74"/>
        <v>44571.26883</v>
      </c>
      <c r="BE13" s="4">
        <f t="shared" ref="BE13:BI13" si="75">AZ13/Z13</f>
        <v>23114.19309</v>
      </c>
      <c r="BF13" s="4">
        <f t="shared" si="75"/>
        <v>19607.52534</v>
      </c>
      <c r="BG13" s="4">
        <f t="shared" si="75"/>
        <v>18890.70603</v>
      </c>
      <c r="BH13" s="4">
        <f t="shared" si="75"/>
        <v>15520.28263</v>
      </c>
      <c r="BI13" s="4">
        <f t="shared" si="75"/>
        <v>18405.1807</v>
      </c>
      <c r="BJ13" s="4">
        <f t="shared" si="38"/>
        <v>91595.7287</v>
      </c>
      <c r="BK13" s="4">
        <f t="shared" si="39"/>
        <v>40918.00222</v>
      </c>
      <c r="BL13" s="4">
        <f t="shared" si="40"/>
        <v>132513.7309</v>
      </c>
      <c r="BM13" s="4">
        <f>BK13*'Ejercicio 3 - TIR'!$D$5</f>
        <v>20459.00111</v>
      </c>
      <c r="BN13" s="4">
        <f t="shared" si="41"/>
        <v>112054.7298</v>
      </c>
      <c r="BO13" s="4">
        <f t="shared" si="42"/>
        <v>46271.68141</v>
      </c>
      <c r="BP13" s="4">
        <f t="shared" si="43"/>
        <v>-122306.4141</v>
      </c>
      <c r="BQ13" s="4">
        <f t="shared" ref="BQ13:BT13" si="76">BE13</f>
        <v>23114.19309</v>
      </c>
      <c r="BR13" s="4">
        <f t="shared" si="76"/>
        <v>19607.52534</v>
      </c>
      <c r="BS13" s="4">
        <f t="shared" si="76"/>
        <v>18890.70603</v>
      </c>
      <c r="BT13" s="4">
        <f t="shared" si="76"/>
        <v>15520.28263</v>
      </c>
      <c r="BU13" s="4">
        <f t="shared" si="45"/>
        <v>64676.86211</v>
      </c>
      <c r="BV13" s="36">
        <f t="shared" si="46"/>
        <v>4.310514861</v>
      </c>
    </row>
    <row r="14" ht="15.0" customHeight="1">
      <c r="A14" s="2">
        <v>13.0</v>
      </c>
      <c r="B14" s="3">
        <f t="shared" si="4"/>
        <v>0.8944809828</v>
      </c>
      <c r="C14" s="4">
        <f>IF(B14&lt;=('Ejercicio 3 - TIR'!$D$13-'Ejercicio 3 - TIR'!$C$13)/('Ejercicio 3 - TIR'!$E$13-'Ejercicio 3 - TIR'!$C$13),'Ejercicio 3 - TIR'!$C$13+SQRT(('Ejercicio 3 - TIR'!$E$13-'Ejercicio 3 - TIR'!$C$13)*('Ejercicio 3 - TIR'!$D$13-'Ejercicio 3 - TIR'!$C$13)*B14),'Ejercicio 3 - TIR'!$E$13-SQRT(('Ejercicio 3 - TIR'!$E$13-'Ejercicio 3 - TIR'!$C$13)*('Ejercicio 3 - TIR'!$E$13-'Ejercicio 3 - TIR'!$D$13)*(1-B14)))</f>
        <v>88747.3194</v>
      </c>
      <c r="D14" s="3">
        <f t="shared" si="5"/>
        <v>0.3969799347</v>
      </c>
      <c r="E14" s="4">
        <f>IF(D14&lt;=('Ejercicio 3 - TIR'!$D$14-'Ejercicio 3 - TIR'!$C$14)/('Ejercicio 3 - TIR'!$E$14-'Ejercicio 3 - TIR'!$C$14),'Ejercicio 3 - TIR'!$C$14+SQRT(('Ejercicio 3 - TIR'!$E$14-'Ejercicio 3 - TIR'!$C$14)*('Ejercicio 3 - TIR'!$D$14-'Ejercicio 3 - TIR'!$C$14)*D14),'Ejercicio 3 - TIR'!$E$14-SQRT(('Ejercicio 3 - TIR'!$E$14-'Ejercicio 3 - TIR'!$C$14)*('Ejercicio 3 - TIR'!$E$14-'Ejercicio 3 - TIR'!$D$14)*(1-D14)))</f>
        <v>30489.32128</v>
      </c>
      <c r="F14" s="3">
        <f t="shared" si="6"/>
        <v>0.9044060663</v>
      </c>
      <c r="G14" s="4">
        <f>IF(F14&lt;=('Ejercicio 3 - TIR'!$D$18-'Ejercicio 3 - TIR'!$C$18)/('Ejercicio 3 - TIR'!$E$18-'Ejercicio 3 - TIR'!$C$18),'Ejercicio 3 - TIR'!$C$18+SQRT(('Ejercicio 3 - TIR'!$E$18-'Ejercicio 3 - TIR'!$C$18)*('Ejercicio 3 - TIR'!$D$18-'Ejercicio 3 - TIR'!$C$18)*F14),'Ejercicio 3 - TIR'!$E$18-SQRT(('Ejercicio 3 - TIR'!$E$18-'Ejercicio 3 - TIR'!$C$18)*('Ejercicio 3 - TIR'!$E$18-'Ejercicio 3 - TIR'!$D$18)*(1-F14)))</f>
        <v>42322.39939</v>
      </c>
      <c r="H14" s="3">
        <f t="shared" si="7"/>
        <v>0.2865722343</v>
      </c>
      <c r="I14" s="4">
        <f>IF(H14&lt;=('Ejercicio 3 - TIR'!$D$18-'Ejercicio 3 - TIR'!$C$18)/('Ejercicio 3 - TIR'!$E$18-'Ejercicio 3 - TIR'!$C$18),'Ejercicio 3 - TIR'!$C$18+SQRT(('Ejercicio 3 - TIR'!$E$18-'Ejercicio 3 - TIR'!$C$18)*('Ejercicio 3 - TIR'!$D$18-'Ejercicio 3 - TIR'!$C$18)*H14),'Ejercicio 3 - TIR'!$E$18-SQRT(('Ejercicio 3 - TIR'!$E$18-'Ejercicio 3 - TIR'!$C$18)*('Ejercicio 3 - TIR'!$E$18-'Ejercicio 3 - TIR'!$D$18)*(1-H14)))</f>
        <v>36556.35838</v>
      </c>
      <c r="J14" s="3">
        <f t="shared" si="8"/>
        <v>0.09909807883</v>
      </c>
      <c r="K14" s="4">
        <f>IF(J14&lt;=('Ejercicio 3 - TIR'!$D$18-'Ejercicio 3 - TIR'!$C$18)/('Ejercicio 3 - TIR'!$E$18-'Ejercicio 3 - TIR'!$C$18),'Ejercicio 3 - TIR'!$C$18+SQRT(('Ejercicio 3 - TIR'!$E$18-'Ejercicio 3 - TIR'!$C$18)*('Ejercicio 3 - TIR'!$D$18-'Ejercicio 3 - TIR'!$C$18)*J14),'Ejercicio 3 - TIR'!$E$18-SQRT(('Ejercicio 3 - TIR'!$E$18-'Ejercicio 3 - TIR'!$C$18)*('Ejercicio 3 - TIR'!$E$18-'Ejercicio 3 - TIR'!$D$18)*(1-J14)))</f>
        <v>33855.47816</v>
      </c>
      <c r="L14" s="3">
        <f t="shared" si="9"/>
        <v>0.4036566571</v>
      </c>
      <c r="M14" s="4">
        <f>IF(L14&lt;=('Ejercicio 3 - TIR'!$D$18-'Ejercicio 3 - TIR'!$C$18)/('Ejercicio 3 - TIR'!$E$18-'Ejercicio 3 - TIR'!$C$18),'Ejercicio 3 - TIR'!$C$18+SQRT(('Ejercicio 3 - TIR'!$E$18-'Ejercicio 3 - TIR'!$C$18)*('Ejercicio 3 - TIR'!$D$18-'Ejercicio 3 - TIR'!$C$18)*L14),'Ejercicio 3 - TIR'!$E$18-SQRT(('Ejercicio 3 - TIR'!$E$18-'Ejercicio 3 - TIR'!$C$18)*('Ejercicio 3 - TIR'!$E$18-'Ejercicio 3 - TIR'!$D$18)*(1-L14)))</f>
        <v>37781.29157</v>
      </c>
      <c r="N14" s="3">
        <f t="shared" si="10"/>
        <v>0.5799814942</v>
      </c>
      <c r="O14" s="4">
        <f>IF(N14&lt;=('Ejercicio 3 - TIR'!$D$18-'Ejercicio 3 - TIR'!$C$18)/('Ejercicio 3 - TIR'!$E$18-'Ejercicio 3 - TIR'!$C$18),'Ejercicio 3 - TIR'!$C$18+SQRT(('Ejercicio 3 - TIR'!$E$18-'Ejercicio 3 - TIR'!$C$18)*('Ejercicio 3 - TIR'!$D$18-'Ejercicio 3 - TIR'!$C$18)*N14),'Ejercicio 3 - TIR'!$E$18-SQRT(('Ejercicio 3 - TIR'!$E$18-'Ejercicio 3 - TIR'!$C$18)*('Ejercicio 3 - TIR'!$E$18-'Ejercicio 3 - TIR'!$D$18)*(1-N14)))</f>
        <v>39327.23025</v>
      </c>
      <c r="P14" s="3">
        <f t="shared" si="11"/>
        <v>0.1413524468</v>
      </c>
      <c r="Q14" s="7">
        <f>IF(P14&lt;=('Ejercicio 3 - TIR'!$D$22-'Ejercicio 3 - TIR'!$C$22)/('Ejercicio 3 - TIR'!$E$22-'Ejercicio 3 - TIR'!$C$22),'Ejercicio 3 - TIR'!$C$22+SQRT(('Ejercicio 3 - TIR'!$E$22-'Ejercicio 3 - TIR'!$C$22)*('Ejercicio 3 - TIR'!$D$22-'Ejercicio 3 - TIR'!$C$22)*P14),'Ejercicio 3 - TIR'!$E$22-SQRT(('Ejercicio 3 - TIR'!$E$22-'Ejercicio 3 - TIR'!$C$22)*('Ejercicio 3 - TIR'!$E$22-'Ejercicio 3 - TIR'!$D$22)*(1-P14)))</f>
        <v>0.1359510001</v>
      </c>
      <c r="R14" s="3">
        <f t="shared" si="12"/>
        <v>0.8152794669</v>
      </c>
      <c r="S14" s="7">
        <f>IF(R14&lt;=('Ejercicio 3 - TIR'!$D$23-'Ejercicio 3 - TIR'!$C$23)/('Ejercicio 3 - TIR'!$E$23-'Ejercicio 3 - TIR'!$C$23),'Ejercicio 3 - TIR'!$C$23+SQRT(('Ejercicio 3 - TIR'!$E$23-'Ejercicio 3 - TIR'!$C$23)*('Ejercicio 3 - TIR'!$D$23-'Ejercicio 3 - TIR'!$C$23)*R14),'Ejercicio 3 - TIR'!$E$23-SQRT(('Ejercicio 3 - TIR'!$E$23-'Ejercicio 3 - TIR'!$C$23)*('Ejercicio 3 - TIR'!$E$23-'Ejercicio 3 - TIR'!$D$23)*(1-R14)))</f>
        <v>0.1617655008</v>
      </c>
      <c r="T14" s="3">
        <f t="shared" si="13"/>
        <v>0.4011027726</v>
      </c>
      <c r="U14" s="7">
        <f>IF(T14&lt;=('Ejercicio 3 - TIR'!$D$24-'Ejercicio 3 - TIR'!$C$24)/('Ejercicio 3 - TIR'!$E$24-'Ejercicio 3 - TIR'!$C$24),'Ejercicio 3 - TIR'!$C$24+SQRT(('Ejercicio 3 - TIR'!$E$24-'Ejercicio 3 - TIR'!$C$24)*('Ejercicio 3 - TIR'!$D$24-'Ejercicio 3 - TIR'!$C$24)*T14),'Ejercicio 3 - TIR'!$E$24-SQRT(('Ejercicio 3 - TIR'!$E$24-'Ejercicio 3 - TIR'!$C$24)*('Ejercicio 3 - TIR'!$E$24-'Ejercicio 3 - TIR'!$D$24)*(1-T14)))</f>
        <v>0.1790226777</v>
      </c>
      <c r="V14" s="3">
        <f t="shared" si="14"/>
        <v>0.1662283405</v>
      </c>
      <c r="W14" s="7">
        <f>IF(V14&lt;=('Ejercicio 3 - TIR'!$D$25-'Ejercicio 3 - TIR'!$C$25)/('Ejercicio 3 - TIR'!$E$25-'Ejercicio 3 - TIR'!$C$25),'Ejercicio 3 - TIR'!$C$25+SQRT(('Ejercicio 3 - TIR'!$E$25-'Ejercicio 3 - TIR'!$C$25)*('Ejercicio 3 - TIR'!$D$25-'Ejercicio 3 - TIR'!$C$25)*V14),'Ejercicio 3 - TIR'!$E$25-SQRT(('Ejercicio 3 - TIR'!$E$25-'Ejercicio 3 - TIR'!$C$25)*('Ejercicio 3 - TIR'!$E$25-'Ejercicio 3 - TIR'!$D$25)*(1-V14)))</f>
        <v>0.1952551525</v>
      </c>
      <c r="X14" s="3">
        <f t="shared" si="15"/>
        <v>0.7927174146</v>
      </c>
      <c r="Y14" s="7">
        <f>IF(X14&lt;=('Ejercicio 3 - TIR'!$D$26-'Ejercicio 3 - TIR'!$C$26)/('Ejercicio 3 - TIR'!$E$26-'Ejercicio 3 - TIR'!$C$26),'Ejercicio 3 - TIR'!$C$26+SQRT(('Ejercicio 3 - TIR'!$E$26-'Ejercicio 3 - TIR'!$C$26)*('Ejercicio 3 - TIR'!$D$26-'Ejercicio 3 - TIR'!$C$26)*X14),'Ejercicio 3 - TIR'!$E$26-SQRT(('Ejercicio 3 - TIR'!$E$26-'Ejercicio 3 - TIR'!$C$26)*('Ejercicio 3 - TIR'!$E$26-'Ejercicio 3 - TIR'!$D$26)*(1-X14)))</f>
        <v>0.2465436708</v>
      </c>
      <c r="Z14" s="3">
        <f t="shared" si="16"/>
        <v>1.135951</v>
      </c>
      <c r="AA14" s="3">
        <f t="shared" si="17"/>
        <v>1.319708683</v>
      </c>
      <c r="AB14" s="3">
        <f t="shared" si="18"/>
        <v>1.555966465</v>
      </c>
      <c r="AC14" s="3">
        <f t="shared" si="19"/>
        <v>1.859776934</v>
      </c>
      <c r="AD14" s="3">
        <f t="shared" si="20"/>
        <v>2.318293166</v>
      </c>
      <c r="AE14" s="2">
        <f t="shared" si="21"/>
        <v>4145.05372</v>
      </c>
      <c r="AF14" s="2">
        <f t="shared" si="22"/>
        <v>4815.580411</v>
      </c>
      <c r="AG14" s="2">
        <f t="shared" si="23"/>
        <v>5677.678511</v>
      </c>
      <c r="AH14" s="2">
        <f t="shared" si="24"/>
        <v>6786.274494</v>
      </c>
      <c r="AI14" s="2">
        <f t="shared" si="25"/>
        <v>8459.387519</v>
      </c>
      <c r="AJ14" s="4">
        <f t="shared" si="26"/>
        <v>48076.17191</v>
      </c>
      <c r="AK14" s="4">
        <f t="shared" si="27"/>
        <v>48243.74355</v>
      </c>
      <c r="AL14" s="4">
        <f t="shared" si="28"/>
        <v>52677.98866</v>
      </c>
      <c r="AM14" s="4">
        <f t="shared" si="29"/>
        <v>70264.77461</v>
      </c>
      <c r="AN14" s="4">
        <f t="shared" si="30"/>
        <v>91172.04914</v>
      </c>
      <c r="AO14" s="4">
        <f>C14/'Ejercicio 3 - TIR'!$D$7</f>
        <v>17749.46388</v>
      </c>
      <c r="AP14" s="4">
        <f t="shared" si="31"/>
        <v>30326.70803</v>
      </c>
      <c r="AQ14" s="4">
        <f t="shared" si="32"/>
        <v>30494.27967</v>
      </c>
      <c r="AR14" s="4">
        <f t="shared" si="33"/>
        <v>34928.52478</v>
      </c>
      <c r="AS14" s="4">
        <f t="shared" si="34"/>
        <v>52515.31073</v>
      </c>
      <c r="AT14" s="4">
        <f t="shared" si="35"/>
        <v>73422.58526</v>
      </c>
      <c r="AU14" s="4">
        <f>AP14*'Ejercicio 3 - TIR'!$D$5</f>
        <v>15163.35402</v>
      </c>
      <c r="AV14" s="4">
        <f>AQ14*'Ejercicio 3 - TIR'!$D$5</f>
        <v>15247.13984</v>
      </c>
      <c r="AW14" s="4">
        <f>AR14*'Ejercicio 3 - TIR'!$D$5</f>
        <v>17464.26239</v>
      </c>
      <c r="AX14" s="4">
        <f>AS14*'Ejercicio 3 - TIR'!$D$5</f>
        <v>26257.65536</v>
      </c>
      <c r="AY14" s="4">
        <f>AT14*'Ejercicio 3 - TIR'!$D$5</f>
        <v>36711.29263</v>
      </c>
      <c r="AZ14" s="4">
        <f t="shared" ref="AZ14:BD14" si="77">AJ14-AU14-AE14</f>
        <v>28767.76418</v>
      </c>
      <c r="BA14" s="4">
        <f t="shared" si="77"/>
        <v>28181.0233</v>
      </c>
      <c r="BB14" s="4">
        <f t="shared" si="77"/>
        <v>29536.04776</v>
      </c>
      <c r="BC14" s="4">
        <f t="shared" si="77"/>
        <v>37220.84475</v>
      </c>
      <c r="BD14" s="4">
        <f t="shared" si="77"/>
        <v>46001.36899</v>
      </c>
      <c r="BE14" s="4">
        <f t="shared" ref="BE14:BI14" si="78">AZ14/Z14</f>
        <v>25324.82843</v>
      </c>
      <c r="BF14" s="4">
        <f t="shared" si="78"/>
        <v>21353.97279</v>
      </c>
      <c r="BG14" s="4">
        <f t="shared" si="78"/>
        <v>18982.44495</v>
      </c>
      <c r="BH14" s="4">
        <f t="shared" si="78"/>
        <v>20013.60705</v>
      </c>
      <c r="BI14" s="4">
        <f t="shared" si="78"/>
        <v>19842.7747</v>
      </c>
      <c r="BJ14" s="4">
        <f t="shared" si="38"/>
        <v>70683.18516</v>
      </c>
      <c r="BK14" s="4">
        <f t="shared" si="39"/>
        <v>41148.46082</v>
      </c>
      <c r="BL14" s="4">
        <f t="shared" si="40"/>
        <v>111831.646</v>
      </c>
      <c r="BM14" s="4">
        <f>BK14*'Ejercicio 3 - TIR'!$D$5</f>
        <v>20574.23041</v>
      </c>
      <c r="BN14" s="4">
        <f t="shared" si="41"/>
        <v>91257.41557</v>
      </c>
      <c r="BO14" s="4">
        <f t="shared" si="42"/>
        <v>39364.05322</v>
      </c>
      <c r="BP14" s="4">
        <f t="shared" si="43"/>
        <v>-119236.6407</v>
      </c>
      <c r="BQ14" s="4">
        <f t="shared" ref="BQ14:BT14" si="79">BE14</f>
        <v>25324.82843</v>
      </c>
      <c r="BR14" s="4">
        <f t="shared" si="79"/>
        <v>21353.97279</v>
      </c>
      <c r="BS14" s="4">
        <f t="shared" si="79"/>
        <v>18982.44495</v>
      </c>
      <c r="BT14" s="4">
        <f t="shared" si="79"/>
        <v>20013.60705</v>
      </c>
      <c r="BU14" s="4">
        <f t="shared" si="45"/>
        <v>59206.82792</v>
      </c>
      <c r="BV14" s="36">
        <f t="shared" si="46"/>
        <v>5.91767465</v>
      </c>
    </row>
    <row r="15" ht="15.0" customHeight="1">
      <c r="A15" s="2">
        <v>14.0</v>
      </c>
      <c r="B15" s="3">
        <f t="shared" si="4"/>
        <v>0.2068844383</v>
      </c>
      <c r="C15" s="4">
        <f>IF(B15&lt;=('Ejercicio 3 - TIR'!$D$13-'Ejercicio 3 - TIR'!$C$13)/('Ejercicio 3 - TIR'!$E$13-'Ejercicio 3 - TIR'!$C$13),'Ejercicio 3 - TIR'!$C$13+SQRT(('Ejercicio 3 - TIR'!$E$13-'Ejercicio 3 - TIR'!$C$13)*('Ejercicio 3 - TIR'!$D$13-'Ejercicio 3 - TIR'!$C$13)*B15),'Ejercicio 3 - TIR'!$E$13-SQRT(('Ejercicio 3 - TIR'!$E$13-'Ejercicio 3 - TIR'!$C$13)*('Ejercicio 3 - TIR'!$E$13-'Ejercicio 3 - TIR'!$D$13)*(1-B15)))</f>
        <v>69096.91021</v>
      </c>
      <c r="D15" s="3">
        <f t="shared" si="5"/>
        <v>0.2073503611</v>
      </c>
      <c r="E15" s="4">
        <f>IF(D15&lt;=('Ejercicio 3 - TIR'!$D$14-'Ejercicio 3 - TIR'!$C$14)/('Ejercicio 3 - TIR'!$E$14-'Ejercicio 3 - TIR'!$C$14),'Ejercicio 3 - TIR'!$C$14+SQRT(('Ejercicio 3 - TIR'!$E$14-'Ejercicio 3 - TIR'!$C$14)*('Ejercicio 3 - TIR'!$D$14-'Ejercicio 3 - TIR'!$C$14)*D15),'Ejercicio 3 - TIR'!$E$14-SQRT(('Ejercicio 3 - TIR'!$E$14-'Ejercicio 3 - TIR'!$C$14)*('Ejercicio 3 - TIR'!$E$14-'Ejercicio 3 - TIR'!$D$14)*(1-D15)))</f>
        <v>28943.51076</v>
      </c>
      <c r="F15" s="3">
        <f t="shared" si="6"/>
        <v>0.396822769</v>
      </c>
      <c r="G15" s="4">
        <f>IF(F15&lt;=('Ejercicio 3 - TIR'!$D$18-'Ejercicio 3 - TIR'!$C$18)/('Ejercicio 3 - TIR'!$E$18-'Ejercicio 3 - TIR'!$C$18),'Ejercicio 3 - TIR'!$C$18+SQRT(('Ejercicio 3 - TIR'!$E$18-'Ejercicio 3 - TIR'!$C$18)*('Ejercicio 3 - TIR'!$D$18-'Ejercicio 3 - TIR'!$C$18)*F15),'Ejercicio 3 - TIR'!$E$18-SQRT(('Ejercicio 3 - TIR'!$E$18-'Ejercicio 3 - TIR'!$C$18)*('Ejercicio 3 - TIR'!$E$18-'Ejercicio 3 - TIR'!$D$18)*(1-F15)))</f>
        <v>37715.14195</v>
      </c>
      <c r="H15" s="3">
        <f t="shared" si="7"/>
        <v>0.0106504137</v>
      </c>
      <c r="I15" s="4">
        <f>IF(H15&lt;=('Ejercicio 3 - TIR'!$D$18-'Ejercicio 3 - TIR'!$C$18)/('Ejercicio 3 - TIR'!$E$18-'Ejercicio 3 - TIR'!$C$18),'Ejercicio 3 - TIR'!$C$18+SQRT(('Ejercicio 3 - TIR'!$E$18-'Ejercicio 3 - TIR'!$C$18)*('Ejercicio 3 - TIR'!$D$18-'Ejercicio 3 - TIR'!$C$18)*H15),'Ejercicio 3 - TIR'!$E$18-SQRT(('Ejercicio 3 - TIR'!$E$18-'Ejercicio 3 - TIR'!$C$18)*('Ejercicio 3 - TIR'!$E$18-'Ejercicio 3 - TIR'!$D$18)*(1-H15)))</f>
        <v>31263.94701</v>
      </c>
      <c r="J15" s="3">
        <f t="shared" si="8"/>
        <v>0.05296383925</v>
      </c>
      <c r="K15" s="4">
        <f>IF(J15&lt;=('Ejercicio 3 - TIR'!$D$18-'Ejercicio 3 - TIR'!$C$18)/('Ejercicio 3 - TIR'!$E$18-'Ejercicio 3 - TIR'!$C$18),'Ejercicio 3 - TIR'!$C$18+SQRT(('Ejercicio 3 - TIR'!$E$18-'Ejercicio 3 - TIR'!$C$18)*('Ejercicio 3 - TIR'!$D$18-'Ejercicio 3 - TIR'!$C$18)*J15),'Ejercicio 3 - TIR'!$E$18-SQRT(('Ejercicio 3 - TIR'!$E$18-'Ejercicio 3 - TIR'!$C$18)*('Ejercicio 3 - TIR'!$E$18-'Ejercicio 3 - TIR'!$D$18)*(1-J15)))</f>
        <v>32818.6124</v>
      </c>
      <c r="L15" s="3">
        <f t="shared" si="9"/>
        <v>0.2541214957</v>
      </c>
      <c r="M15" s="4">
        <f>IF(L15&lt;=('Ejercicio 3 - TIR'!$D$18-'Ejercicio 3 - TIR'!$C$18)/('Ejercicio 3 - TIR'!$E$18-'Ejercicio 3 - TIR'!$C$18),'Ejercicio 3 - TIR'!$C$18+SQRT(('Ejercicio 3 - TIR'!$E$18-'Ejercicio 3 - TIR'!$C$18)*('Ejercicio 3 - TIR'!$D$18-'Ejercicio 3 - TIR'!$C$18)*L15),'Ejercicio 3 - TIR'!$E$18-SQRT(('Ejercicio 3 - TIR'!$E$18-'Ejercicio 3 - TIR'!$C$18)*('Ejercicio 3 - TIR'!$E$18-'Ejercicio 3 - TIR'!$D$18)*(1-L15)))</f>
        <v>36173.99582</v>
      </c>
      <c r="N15" s="3">
        <f t="shared" si="10"/>
        <v>0.06923248449</v>
      </c>
      <c r="O15" s="4">
        <f>IF(N15&lt;=('Ejercicio 3 - TIR'!$D$18-'Ejercicio 3 - TIR'!$C$18)/('Ejercicio 3 - TIR'!$E$18-'Ejercicio 3 - TIR'!$C$18),'Ejercicio 3 - TIR'!$C$18+SQRT(('Ejercicio 3 - TIR'!$E$18-'Ejercicio 3 - TIR'!$C$18)*('Ejercicio 3 - TIR'!$D$18-'Ejercicio 3 - TIR'!$C$18)*N15),'Ejercicio 3 - TIR'!$E$18-SQRT(('Ejercicio 3 - TIR'!$E$18-'Ejercicio 3 - TIR'!$C$18)*('Ejercicio 3 - TIR'!$E$18-'Ejercicio 3 - TIR'!$D$18)*(1-N15)))</f>
        <v>33222.55685</v>
      </c>
      <c r="P15" s="3">
        <f t="shared" si="11"/>
        <v>0.9482247313</v>
      </c>
      <c r="Q15" s="7">
        <f>IF(P15&lt;=('Ejercicio 3 - TIR'!$D$22-'Ejercicio 3 - TIR'!$C$22)/('Ejercicio 3 - TIR'!$E$22-'Ejercicio 3 - TIR'!$C$22),'Ejercicio 3 - TIR'!$C$22+SQRT(('Ejercicio 3 - TIR'!$E$22-'Ejercicio 3 - TIR'!$C$22)*('Ejercicio 3 - TIR'!$D$22-'Ejercicio 3 - TIR'!$C$22)*P15),'Ejercicio 3 - TIR'!$E$22-SQRT(('Ejercicio 3 - TIR'!$E$22-'Ejercicio 3 - TIR'!$C$22)*('Ejercicio 3 - TIR'!$E$22-'Ejercicio 3 - TIR'!$D$22)*(1-P15)))</f>
        <v>0.1703462192</v>
      </c>
      <c r="R15" s="3">
        <f t="shared" si="12"/>
        <v>0.3579272834</v>
      </c>
      <c r="S15" s="7">
        <f>IF(R15&lt;=('Ejercicio 3 - TIR'!$D$23-'Ejercicio 3 - TIR'!$C$23)/('Ejercicio 3 - TIR'!$E$23-'Ejercicio 3 - TIR'!$C$23),'Ejercicio 3 - TIR'!$C$23+SQRT(('Ejercicio 3 - TIR'!$E$23-'Ejercicio 3 - TIR'!$C$23)*('Ejercicio 3 - TIR'!$D$23-'Ejercicio 3 - TIR'!$C$23)*R15),'Ejercicio 3 - TIR'!$E$23-SQRT(('Ejercicio 3 - TIR'!$E$23-'Ejercicio 3 - TIR'!$C$23)*('Ejercicio 3 - TIR'!$E$23-'Ejercicio 3 - TIR'!$D$23)*(1-R15)))</f>
        <v>0.1453824567</v>
      </c>
      <c r="T15" s="3">
        <f t="shared" si="13"/>
        <v>0.2866356383</v>
      </c>
      <c r="U15" s="7">
        <f>IF(T15&lt;=('Ejercicio 3 - TIR'!$D$24-'Ejercicio 3 - TIR'!$C$24)/('Ejercicio 3 - TIR'!$E$24-'Ejercicio 3 - TIR'!$C$24),'Ejercicio 3 - TIR'!$C$24+SQRT(('Ejercicio 3 - TIR'!$E$24-'Ejercicio 3 - TIR'!$C$24)*('Ejercicio 3 - TIR'!$D$24-'Ejercicio 3 - TIR'!$C$24)*T15),'Ejercicio 3 - TIR'!$E$24-SQRT(('Ejercicio 3 - TIR'!$E$24-'Ejercicio 3 - TIR'!$C$24)*('Ejercicio 3 - TIR'!$E$24-'Ejercicio 3 - TIR'!$D$24)*(1-T15)))</f>
        <v>0.1745343604</v>
      </c>
      <c r="V15" s="3">
        <f t="shared" si="14"/>
        <v>0.2116285255</v>
      </c>
      <c r="W15" s="7">
        <f>IF(V15&lt;=('Ejercicio 3 - TIR'!$D$25-'Ejercicio 3 - TIR'!$C$25)/('Ejercicio 3 - TIR'!$E$25-'Ejercicio 3 - TIR'!$C$25),'Ejercicio 3 - TIR'!$C$25+SQRT(('Ejercicio 3 - TIR'!$E$25-'Ejercicio 3 - TIR'!$C$25)*('Ejercicio 3 - TIR'!$D$25-'Ejercicio 3 - TIR'!$C$25)*V15),'Ejercicio 3 - TIR'!$E$25-SQRT(('Ejercicio 3 - TIR'!$E$25-'Ejercicio 3 - TIR'!$C$25)*('Ejercicio 3 - TIR'!$E$25-'Ejercicio 3 - TIR'!$D$25)*(1-V15)))</f>
        <v>0.1972127841</v>
      </c>
      <c r="X15" s="3">
        <f t="shared" si="15"/>
        <v>0.7601052946</v>
      </c>
      <c r="Y15" s="7">
        <f>IF(X15&lt;=('Ejercicio 3 - TIR'!$D$26-'Ejercicio 3 - TIR'!$C$26)/('Ejercicio 3 - TIR'!$E$26-'Ejercicio 3 - TIR'!$C$26),'Ejercicio 3 - TIR'!$C$26+SQRT(('Ejercicio 3 - TIR'!$E$26-'Ejercicio 3 - TIR'!$C$26)*('Ejercicio 3 - TIR'!$D$26-'Ejercicio 3 - TIR'!$C$26)*X15),'Ejercicio 3 - TIR'!$E$26-SQRT(('Ejercicio 3 - TIR'!$E$26-'Ejercicio 3 - TIR'!$C$26)*('Ejercicio 3 - TIR'!$E$26-'Ejercicio 3 - TIR'!$D$26)*(1-X15)))</f>
        <v>0.244007898</v>
      </c>
      <c r="Z15" s="3">
        <f t="shared" si="16"/>
        <v>1.170346219</v>
      </c>
      <c r="AA15" s="3">
        <f t="shared" si="17"/>
        <v>1.340494028</v>
      </c>
      <c r="AB15" s="3">
        <f t="shared" si="18"/>
        <v>1.574456296</v>
      </c>
      <c r="AC15" s="3">
        <f t="shared" si="19"/>
        <v>1.884959205</v>
      </c>
      <c r="AD15" s="3">
        <f t="shared" si="20"/>
        <v>2.344904138</v>
      </c>
      <c r="AE15" s="2">
        <f t="shared" si="21"/>
        <v>4930.417628</v>
      </c>
      <c r="AF15" s="2">
        <f t="shared" si="22"/>
        <v>5647.213855</v>
      </c>
      <c r="AG15" s="2">
        <f t="shared" si="23"/>
        <v>6632.846714</v>
      </c>
      <c r="AH15" s="2">
        <f t="shared" si="24"/>
        <v>7940.92888</v>
      </c>
      <c r="AI15" s="2">
        <f t="shared" si="25"/>
        <v>9878.578244</v>
      </c>
      <c r="AJ15" s="4">
        <f t="shared" si="26"/>
        <v>44139.77379</v>
      </c>
      <c r="AK15" s="4">
        <f t="shared" si="27"/>
        <v>41909.13426</v>
      </c>
      <c r="AL15" s="4">
        <f t="shared" si="28"/>
        <v>51671.47091</v>
      </c>
      <c r="AM15" s="4">
        <f t="shared" si="29"/>
        <v>68186.5064</v>
      </c>
      <c r="AN15" s="4">
        <f t="shared" si="30"/>
        <v>77903.71105</v>
      </c>
      <c r="AO15" s="4">
        <f>C15/'Ejercicio 3 - TIR'!$D$7</f>
        <v>13819.38204</v>
      </c>
      <c r="AP15" s="4">
        <f t="shared" si="31"/>
        <v>30320.39175</v>
      </c>
      <c r="AQ15" s="4">
        <f t="shared" si="32"/>
        <v>28089.75222</v>
      </c>
      <c r="AR15" s="4">
        <f t="shared" si="33"/>
        <v>37852.08887</v>
      </c>
      <c r="AS15" s="4">
        <f t="shared" si="34"/>
        <v>54367.12436</v>
      </c>
      <c r="AT15" s="4">
        <f t="shared" si="35"/>
        <v>64084.32901</v>
      </c>
      <c r="AU15" s="4">
        <f>AP15*'Ejercicio 3 - TIR'!$D$5</f>
        <v>15160.19587</v>
      </c>
      <c r="AV15" s="4">
        <f>AQ15*'Ejercicio 3 - TIR'!$D$5</f>
        <v>14044.87611</v>
      </c>
      <c r="AW15" s="4">
        <f>AR15*'Ejercicio 3 - TIR'!$D$5</f>
        <v>18926.04443</v>
      </c>
      <c r="AX15" s="4">
        <f>AS15*'Ejercicio 3 - TIR'!$D$5</f>
        <v>27183.56218</v>
      </c>
      <c r="AY15" s="4">
        <f>AT15*'Ejercicio 3 - TIR'!$D$5</f>
        <v>32042.16451</v>
      </c>
      <c r="AZ15" s="4">
        <f t="shared" ref="AZ15:BD15" si="80">AJ15-AU15-AE15</f>
        <v>24049.16029</v>
      </c>
      <c r="BA15" s="4">
        <f t="shared" si="80"/>
        <v>22217.04429</v>
      </c>
      <c r="BB15" s="4">
        <f t="shared" si="80"/>
        <v>26112.57976</v>
      </c>
      <c r="BC15" s="4">
        <f t="shared" si="80"/>
        <v>33062.01534</v>
      </c>
      <c r="BD15" s="4">
        <f t="shared" si="80"/>
        <v>35982.9683</v>
      </c>
      <c r="BE15" s="4">
        <f t="shared" ref="BE15:BI15" si="81">AZ15/Z15</f>
        <v>20548.75719</v>
      </c>
      <c r="BF15" s="4">
        <f t="shared" si="81"/>
        <v>16573.77343</v>
      </c>
      <c r="BG15" s="4">
        <f t="shared" si="81"/>
        <v>16585.14107</v>
      </c>
      <c r="BH15" s="4">
        <f t="shared" si="81"/>
        <v>17539.91028</v>
      </c>
      <c r="BI15" s="4">
        <f t="shared" si="81"/>
        <v>15345.17668</v>
      </c>
      <c r="BJ15" s="4">
        <f t="shared" si="38"/>
        <v>67869.75815</v>
      </c>
      <c r="BK15" s="4">
        <f t="shared" si="39"/>
        <v>32405.12614</v>
      </c>
      <c r="BL15" s="4">
        <f t="shared" si="40"/>
        <v>100274.8843</v>
      </c>
      <c r="BM15" s="4">
        <f>BK15*'Ejercicio 3 - TIR'!$D$5</f>
        <v>16202.56307</v>
      </c>
      <c r="BN15" s="4">
        <f t="shared" si="41"/>
        <v>84072.32122</v>
      </c>
      <c r="BO15" s="4">
        <f t="shared" si="42"/>
        <v>35853.20178</v>
      </c>
      <c r="BP15" s="4">
        <f t="shared" si="43"/>
        <v>-98040.42096</v>
      </c>
      <c r="BQ15" s="4">
        <f t="shared" ref="BQ15:BT15" si="82">BE15</f>
        <v>20548.75719</v>
      </c>
      <c r="BR15" s="4">
        <f t="shared" si="82"/>
        <v>16573.77343</v>
      </c>
      <c r="BS15" s="4">
        <f t="shared" si="82"/>
        <v>16585.14107</v>
      </c>
      <c r="BT15" s="4">
        <f t="shared" si="82"/>
        <v>17539.91028</v>
      </c>
      <c r="BU15" s="4">
        <f t="shared" si="45"/>
        <v>51198.37846</v>
      </c>
      <c r="BV15" s="36">
        <f t="shared" si="46"/>
        <v>6.693729584</v>
      </c>
    </row>
    <row r="16" ht="15.0" customHeight="1">
      <c r="A16" s="2">
        <v>15.0</v>
      </c>
      <c r="B16" s="3">
        <f t="shared" si="4"/>
        <v>0.2867855475</v>
      </c>
      <c r="C16" s="4">
        <f>IF(B16&lt;=('Ejercicio 3 - TIR'!$D$13-'Ejercicio 3 - TIR'!$C$13)/('Ejercicio 3 - TIR'!$E$13-'Ejercicio 3 - TIR'!$C$13),'Ejercicio 3 - TIR'!$C$13+SQRT(('Ejercicio 3 - TIR'!$E$13-'Ejercicio 3 - TIR'!$C$13)*('Ejercicio 3 - TIR'!$D$13-'Ejercicio 3 - TIR'!$C$13)*B16),'Ejercicio 3 - TIR'!$E$13-SQRT(('Ejercicio 3 - TIR'!$E$13-'Ejercicio 3 - TIR'!$C$13)*('Ejercicio 3 - TIR'!$E$13-'Ejercicio 3 - TIR'!$D$13)*(1-B16)))</f>
        <v>70744.96038</v>
      </c>
      <c r="D16" s="3">
        <f t="shared" si="5"/>
        <v>0.9124519946</v>
      </c>
      <c r="E16" s="4">
        <f>IF(D16&lt;=('Ejercicio 3 - TIR'!$D$14-'Ejercicio 3 - TIR'!$C$14)/('Ejercicio 3 - TIR'!$E$14-'Ejercicio 3 - TIR'!$C$14),'Ejercicio 3 - TIR'!$C$14+SQRT(('Ejercicio 3 - TIR'!$E$14-'Ejercicio 3 - TIR'!$C$14)*('Ejercicio 3 - TIR'!$D$14-'Ejercicio 3 - TIR'!$C$14)*D16),'Ejercicio 3 - TIR'!$E$14-SQRT(('Ejercicio 3 - TIR'!$E$14-'Ejercicio 3 - TIR'!$C$14)*('Ejercicio 3 - TIR'!$E$14-'Ejercicio 3 - TIR'!$D$14)*(1-D16)))</f>
        <v>36376.16214</v>
      </c>
      <c r="F16" s="3">
        <f t="shared" si="6"/>
        <v>0.9897905053</v>
      </c>
      <c r="G16" s="4">
        <f>IF(F16&lt;=('Ejercicio 3 - TIR'!$D$18-'Ejercicio 3 - TIR'!$C$18)/('Ejercicio 3 - TIR'!$E$18-'Ejercicio 3 - TIR'!$C$18),'Ejercicio 3 - TIR'!$C$18+SQRT(('Ejercicio 3 - TIR'!$E$18-'Ejercicio 3 - TIR'!$C$18)*('Ejercicio 3 - TIR'!$D$18-'Ejercicio 3 - TIR'!$C$18)*F16),'Ejercicio 3 - TIR'!$E$18-SQRT(('Ejercicio 3 - TIR'!$E$18-'Ejercicio 3 - TIR'!$C$18)*('Ejercicio 3 - TIR'!$E$18-'Ejercicio 3 - TIR'!$D$18)*(1-F16)))</f>
        <v>44124.95023</v>
      </c>
      <c r="H16" s="3">
        <f t="shared" si="7"/>
        <v>0.3018496367</v>
      </c>
      <c r="I16" s="4">
        <f>IF(H16&lt;=('Ejercicio 3 - TIR'!$D$18-'Ejercicio 3 - TIR'!$C$18)/('Ejercicio 3 - TIR'!$E$18-'Ejercicio 3 - TIR'!$C$18),'Ejercicio 3 - TIR'!$C$18+SQRT(('Ejercicio 3 - TIR'!$E$18-'Ejercicio 3 - TIR'!$C$18)*('Ejercicio 3 - TIR'!$D$18-'Ejercicio 3 - TIR'!$C$18)*H16),'Ejercicio 3 - TIR'!$E$18-SQRT(('Ejercicio 3 - TIR'!$E$18-'Ejercicio 3 - TIR'!$C$18)*('Ejercicio 3 - TIR'!$E$18-'Ejercicio 3 - TIR'!$D$18)*(1-H16)))</f>
        <v>36728.85172</v>
      </c>
      <c r="J16" s="3">
        <f t="shared" si="8"/>
        <v>0.2789145109</v>
      </c>
      <c r="K16" s="4">
        <f>IF(J16&lt;=('Ejercicio 3 - TIR'!$D$18-'Ejercicio 3 - TIR'!$C$18)/('Ejercicio 3 - TIR'!$E$18-'Ejercicio 3 - TIR'!$C$18),'Ejercicio 3 - TIR'!$C$18+SQRT(('Ejercicio 3 - TIR'!$E$18-'Ejercicio 3 - TIR'!$C$18)*('Ejercicio 3 - TIR'!$D$18-'Ejercicio 3 - TIR'!$C$18)*J16),'Ejercicio 3 - TIR'!$E$18-SQRT(('Ejercicio 3 - TIR'!$E$18-'Ejercicio 3 - TIR'!$C$18)*('Ejercicio 3 - TIR'!$E$18-'Ejercicio 3 - TIR'!$D$18)*(1-J16)))</f>
        <v>36468.1664</v>
      </c>
      <c r="L16" s="3">
        <f t="shared" si="9"/>
        <v>0.5923589031</v>
      </c>
      <c r="M16" s="4">
        <f>IF(L16&lt;=('Ejercicio 3 - TIR'!$D$18-'Ejercicio 3 - TIR'!$C$18)/('Ejercicio 3 - TIR'!$E$18-'Ejercicio 3 - TIR'!$C$18),'Ejercicio 3 - TIR'!$C$18+SQRT(('Ejercicio 3 - TIR'!$E$18-'Ejercicio 3 - TIR'!$C$18)*('Ejercicio 3 - TIR'!$D$18-'Ejercicio 3 - TIR'!$C$18)*L16),'Ejercicio 3 - TIR'!$E$18-SQRT(('Ejercicio 3 - TIR'!$E$18-'Ejercicio 3 - TIR'!$C$18)*('Ejercicio 3 - TIR'!$E$18-'Ejercicio 3 - TIR'!$D$18)*(1-L16)))</f>
        <v>39426.23124</v>
      </c>
      <c r="N16" s="3">
        <f t="shared" si="10"/>
        <v>0.2177966081</v>
      </c>
      <c r="O16" s="4">
        <f>IF(N16&lt;=('Ejercicio 3 - TIR'!$D$18-'Ejercicio 3 - TIR'!$C$18)/('Ejercicio 3 - TIR'!$E$18-'Ejercicio 3 - TIR'!$C$18),'Ejercicio 3 - TIR'!$C$18+SQRT(('Ejercicio 3 - TIR'!$E$18-'Ejercicio 3 - TIR'!$C$18)*('Ejercicio 3 - TIR'!$D$18-'Ejercicio 3 - TIR'!$C$18)*N16),'Ejercicio 3 - TIR'!$E$18-SQRT(('Ejercicio 3 - TIR'!$E$18-'Ejercicio 3 - TIR'!$C$18)*('Ejercicio 3 - TIR'!$E$18-'Ejercicio 3 - TIR'!$D$18)*(1-N16)))</f>
        <v>35715.72316</v>
      </c>
      <c r="P16" s="3">
        <f t="shared" si="11"/>
        <v>0.1667508321</v>
      </c>
      <c r="Q16" s="7">
        <f>IF(P16&lt;=('Ejercicio 3 - TIR'!$D$22-'Ejercicio 3 - TIR'!$C$22)/('Ejercicio 3 - TIR'!$E$22-'Ejercicio 3 - TIR'!$C$22),'Ejercicio 3 - TIR'!$C$22+SQRT(('Ejercicio 3 - TIR'!$E$22-'Ejercicio 3 - TIR'!$C$22)*('Ejercicio 3 - TIR'!$D$22-'Ejercicio 3 - TIR'!$C$22)*P16),'Ejercicio 3 - TIR'!$E$22-SQRT(('Ejercicio 3 - TIR'!$E$22-'Ejercicio 3 - TIR'!$C$22)*('Ejercicio 3 - TIR'!$E$22-'Ejercicio 3 - TIR'!$D$22)*(1-P16)))</f>
        <v>0.1373248809</v>
      </c>
      <c r="R16" s="3">
        <f t="shared" si="12"/>
        <v>0.3360604333</v>
      </c>
      <c r="S16" s="7">
        <f>IF(R16&lt;=('Ejercicio 3 - TIR'!$D$23-'Ejercicio 3 - TIR'!$C$23)/('Ejercicio 3 - TIR'!$E$23-'Ejercicio 3 - TIR'!$C$23),'Ejercicio 3 - TIR'!$C$23+SQRT(('Ejercicio 3 - TIR'!$E$23-'Ejercicio 3 - TIR'!$C$23)*('Ejercicio 3 - TIR'!$D$23-'Ejercicio 3 - TIR'!$C$23)*R16),'Ejercicio 3 - TIR'!$E$23-SQRT(('Ejercicio 3 - TIR'!$E$23-'Ejercicio 3 - TIR'!$C$23)*('Ejercicio 3 - TIR'!$E$23-'Ejercicio 3 - TIR'!$D$23)*(1-R16)))</f>
        <v>0.1445948934</v>
      </c>
      <c r="T16" s="3">
        <f t="shared" si="13"/>
        <v>0.1742418088</v>
      </c>
      <c r="U16" s="7">
        <f>IF(T16&lt;=('Ejercicio 3 - TIR'!$D$24-'Ejercicio 3 - TIR'!$C$24)/('Ejercicio 3 - TIR'!$E$24-'Ejercicio 3 - TIR'!$C$24),'Ejercicio 3 - TIR'!$C$24+SQRT(('Ejercicio 3 - TIR'!$E$24-'Ejercicio 3 - TIR'!$C$24)*('Ejercicio 3 - TIR'!$D$24-'Ejercicio 3 - TIR'!$C$24)*T16),'Ejercicio 3 - TIR'!$E$24-SQRT(('Ejercicio 3 - TIR'!$E$24-'Ejercicio 3 - TIR'!$C$24)*('Ejercicio 3 - TIR'!$E$24-'Ejercicio 3 - TIR'!$D$24)*(1-T16)))</f>
        <v>0.1691287166</v>
      </c>
      <c r="V16" s="3">
        <f t="shared" si="14"/>
        <v>0.1140249028</v>
      </c>
      <c r="W16" s="7">
        <f>IF(V16&lt;=('Ejercicio 3 - TIR'!$D$25-'Ejercicio 3 - TIR'!$C$25)/('Ejercicio 3 - TIR'!$E$25-'Ejercicio 3 - TIR'!$C$25),'Ejercicio 3 - TIR'!$C$25+SQRT(('Ejercicio 3 - TIR'!$E$25-'Ejercicio 3 - TIR'!$C$25)*('Ejercicio 3 - TIR'!$D$25-'Ejercicio 3 - TIR'!$C$25)*V16),'Ejercicio 3 - TIR'!$E$25-SQRT(('Ejercicio 3 - TIR'!$E$25-'Ejercicio 3 - TIR'!$C$25)*('Ejercicio 3 - TIR'!$E$25-'Ejercicio 3 - TIR'!$D$25)*(1-V16)))</f>
        <v>0.1926346691</v>
      </c>
      <c r="X16" s="3">
        <f t="shared" si="15"/>
        <v>0.970282483</v>
      </c>
      <c r="Y16" s="7">
        <f>IF(X16&lt;=('Ejercicio 3 - TIR'!$D$26-'Ejercicio 3 - TIR'!$C$26)/('Ejercicio 3 - TIR'!$E$26-'Ejercicio 3 - TIR'!$C$26),'Ejercicio 3 - TIR'!$C$26+SQRT(('Ejercicio 3 - TIR'!$E$26-'Ejercicio 3 - TIR'!$C$26)*('Ejercicio 3 - TIR'!$D$26-'Ejercicio 3 - TIR'!$C$26)*X16),'Ejercicio 3 - TIR'!$E$26-SQRT(('Ejercicio 3 - TIR'!$E$26-'Ejercicio 3 - TIR'!$C$26)*('Ejercicio 3 - TIR'!$E$26-'Ejercicio 3 - TIR'!$D$26)*(1-X16)))</f>
        <v>0.2673321434</v>
      </c>
      <c r="Z16" s="3">
        <f t="shared" si="16"/>
        <v>1.137324881</v>
      </c>
      <c r="AA16" s="3">
        <f t="shared" si="17"/>
        <v>1.301776251</v>
      </c>
      <c r="AB16" s="3">
        <f t="shared" si="18"/>
        <v>1.521943997</v>
      </c>
      <c r="AC16" s="3">
        <f t="shared" si="19"/>
        <v>1.815123176</v>
      </c>
      <c r="AD16" s="3">
        <f t="shared" si="20"/>
        <v>2.300363945</v>
      </c>
      <c r="AE16" s="2">
        <f t="shared" si="21"/>
        <v>4995.352134</v>
      </c>
      <c r="AF16" s="2">
        <f t="shared" si="22"/>
        <v>5717.654543</v>
      </c>
      <c r="AG16" s="2">
        <f t="shared" si="23"/>
        <v>6684.674117</v>
      </c>
      <c r="AH16" s="2">
        <f t="shared" si="24"/>
        <v>7972.374104</v>
      </c>
      <c r="AI16" s="2">
        <f t="shared" si="25"/>
        <v>10103.64596</v>
      </c>
      <c r="AJ16" s="4">
        <f t="shared" si="26"/>
        <v>50184.40376</v>
      </c>
      <c r="AK16" s="4">
        <f t="shared" si="27"/>
        <v>47812.74689</v>
      </c>
      <c r="AL16" s="4">
        <f t="shared" si="28"/>
        <v>55502.50695</v>
      </c>
      <c r="AM16" s="4">
        <f t="shared" si="29"/>
        <v>71563.46606</v>
      </c>
      <c r="AN16" s="4">
        <f t="shared" si="30"/>
        <v>82159.16181</v>
      </c>
      <c r="AO16" s="4">
        <f>C16/'Ejercicio 3 - TIR'!$D$7</f>
        <v>14148.99208</v>
      </c>
      <c r="AP16" s="4">
        <f t="shared" si="31"/>
        <v>36035.41169</v>
      </c>
      <c r="AQ16" s="4">
        <f t="shared" si="32"/>
        <v>33663.75481</v>
      </c>
      <c r="AR16" s="4">
        <f t="shared" si="33"/>
        <v>41353.51488</v>
      </c>
      <c r="AS16" s="4">
        <f t="shared" si="34"/>
        <v>57414.47399</v>
      </c>
      <c r="AT16" s="4">
        <f t="shared" si="35"/>
        <v>68010.16974</v>
      </c>
      <c r="AU16" s="4">
        <f>AP16*'Ejercicio 3 - TIR'!$D$5</f>
        <v>18017.70584</v>
      </c>
      <c r="AV16" s="4">
        <f>AQ16*'Ejercicio 3 - TIR'!$D$5</f>
        <v>16831.87741</v>
      </c>
      <c r="AW16" s="4">
        <f>AR16*'Ejercicio 3 - TIR'!$D$5</f>
        <v>20676.75744</v>
      </c>
      <c r="AX16" s="4">
        <f>AS16*'Ejercicio 3 - TIR'!$D$5</f>
        <v>28707.23699</v>
      </c>
      <c r="AY16" s="4">
        <f>AT16*'Ejercicio 3 - TIR'!$D$5</f>
        <v>34005.08487</v>
      </c>
      <c r="AZ16" s="4">
        <f t="shared" ref="AZ16:BD16" si="83">AJ16-AU16-AE16</f>
        <v>27171.34579</v>
      </c>
      <c r="BA16" s="4">
        <f t="shared" si="83"/>
        <v>25263.21494</v>
      </c>
      <c r="BB16" s="4">
        <f t="shared" si="83"/>
        <v>28141.0754</v>
      </c>
      <c r="BC16" s="4">
        <f t="shared" si="83"/>
        <v>34883.85497</v>
      </c>
      <c r="BD16" s="4">
        <f t="shared" si="83"/>
        <v>38050.43098</v>
      </c>
      <c r="BE16" s="4">
        <f t="shared" ref="BE16:BI16" si="84">AZ16/Z16</f>
        <v>23890.57537</v>
      </c>
      <c r="BF16" s="4">
        <f t="shared" si="84"/>
        <v>19406.72595</v>
      </c>
      <c r="BG16" s="4">
        <f t="shared" si="84"/>
        <v>18490.21741</v>
      </c>
      <c r="BH16" s="4">
        <f t="shared" si="84"/>
        <v>19218.45053</v>
      </c>
      <c r="BI16" s="4">
        <f t="shared" si="84"/>
        <v>16541.04824</v>
      </c>
      <c r="BJ16" s="4">
        <f t="shared" si="38"/>
        <v>83678.41184</v>
      </c>
      <c r="BK16" s="4">
        <f t="shared" si="39"/>
        <v>32547.83123</v>
      </c>
      <c r="BL16" s="4">
        <f t="shared" si="40"/>
        <v>116226.2431</v>
      </c>
      <c r="BM16" s="4">
        <f>BK16*'Ejercicio 3 - TIR'!$D$5</f>
        <v>16273.91561</v>
      </c>
      <c r="BN16" s="4">
        <f t="shared" si="41"/>
        <v>99952.32746</v>
      </c>
      <c r="BO16" s="4">
        <f t="shared" si="42"/>
        <v>43450.65818</v>
      </c>
      <c r="BP16" s="4">
        <f t="shared" si="43"/>
        <v>-107121.1225</v>
      </c>
      <c r="BQ16" s="4">
        <f t="shared" ref="BQ16:BT16" si="85">BE16</f>
        <v>23890.57537</v>
      </c>
      <c r="BR16" s="4">
        <f t="shared" si="85"/>
        <v>19406.72595</v>
      </c>
      <c r="BS16" s="4">
        <f t="shared" si="85"/>
        <v>18490.21741</v>
      </c>
      <c r="BT16" s="4">
        <f t="shared" si="85"/>
        <v>19218.45053</v>
      </c>
      <c r="BU16" s="4">
        <f t="shared" si="45"/>
        <v>59991.70642</v>
      </c>
      <c r="BV16" s="36">
        <f t="shared" si="46"/>
        <v>8.384825721</v>
      </c>
    </row>
    <row r="17" ht="15.0" customHeight="1">
      <c r="A17" s="2">
        <v>16.0</v>
      </c>
      <c r="B17" s="3">
        <f t="shared" si="4"/>
        <v>0.7394203417</v>
      </c>
      <c r="C17" s="4">
        <f>IF(B17&lt;=('Ejercicio 3 - TIR'!$D$13-'Ejercicio 3 - TIR'!$C$13)/('Ejercicio 3 - TIR'!$E$13-'Ejercicio 3 - TIR'!$C$13),'Ejercicio 3 - TIR'!$C$13+SQRT(('Ejercicio 3 - TIR'!$E$13-'Ejercicio 3 - TIR'!$C$13)*('Ejercicio 3 - TIR'!$D$13-'Ejercicio 3 - TIR'!$C$13)*B17),'Ejercicio 3 - TIR'!$E$13-SQRT(('Ejercicio 3 - TIR'!$E$13-'Ejercicio 3 - TIR'!$C$13)*('Ejercicio 3 - TIR'!$E$13-'Ejercicio 3 - TIR'!$D$13)*(1-B17)))</f>
        <v>82316.79922</v>
      </c>
      <c r="D17" s="3">
        <f t="shared" si="5"/>
        <v>0.1385006759</v>
      </c>
      <c r="E17" s="4">
        <f>IF(D17&lt;=('Ejercicio 3 - TIR'!$D$14-'Ejercicio 3 - TIR'!$C$14)/('Ejercicio 3 - TIR'!$E$14-'Ejercicio 3 - TIR'!$C$14),'Ejercicio 3 - TIR'!$C$14+SQRT(('Ejercicio 3 - TIR'!$E$14-'Ejercicio 3 - TIR'!$C$14)*('Ejercicio 3 - TIR'!$D$14-'Ejercicio 3 - TIR'!$C$14)*D17),'Ejercicio 3 - TIR'!$E$14-SQRT(('Ejercicio 3 - TIR'!$E$14-'Ejercicio 3 - TIR'!$C$14)*('Ejercicio 3 - TIR'!$E$14-'Ejercicio 3 - TIR'!$D$14)*(1-D17)))</f>
        <v>28222.97234</v>
      </c>
      <c r="F17" s="3">
        <f t="shared" si="6"/>
        <v>0.4280782892</v>
      </c>
      <c r="G17" s="4">
        <f>IF(F17&lt;=('Ejercicio 3 - TIR'!$D$18-'Ejercicio 3 - TIR'!$C$18)/('Ejercicio 3 - TIR'!$E$18-'Ejercicio 3 - TIR'!$C$18),'Ejercicio 3 - TIR'!$C$18+SQRT(('Ejercicio 3 - TIR'!$E$18-'Ejercicio 3 - TIR'!$C$18)*('Ejercicio 3 - TIR'!$D$18-'Ejercicio 3 - TIR'!$C$18)*F17),'Ejercicio 3 - TIR'!$E$18-SQRT(('Ejercicio 3 - TIR'!$E$18-'Ejercicio 3 - TIR'!$C$18)*('Ejercicio 3 - TIR'!$E$18-'Ejercicio 3 - TIR'!$D$18)*(1-F17)))</f>
        <v>38013.22303</v>
      </c>
      <c r="H17" s="3">
        <f t="shared" si="7"/>
        <v>0.4368897367</v>
      </c>
      <c r="I17" s="4">
        <f>IF(H17&lt;=('Ejercicio 3 - TIR'!$D$18-'Ejercicio 3 - TIR'!$C$18)/('Ejercicio 3 - TIR'!$E$18-'Ejercicio 3 - TIR'!$C$18),'Ejercicio 3 - TIR'!$C$18+SQRT(('Ejercicio 3 - TIR'!$E$18-'Ejercicio 3 - TIR'!$C$18)*('Ejercicio 3 - TIR'!$D$18-'Ejercicio 3 - TIR'!$C$18)*H17),'Ejercicio 3 - TIR'!$E$18-SQRT(('Ejercicio 3 - TIR'!$E$18-'Ejercicio 3 - TIR'!$C$18)*('Ejercicio 3 - TIR'!$E$18-'Ejercicio 3 - TIR'!$D$18)*(1-H17)))</f>
        <v>38095.27396</v>
      </c>
      <c r="J17" s="3">
        <f t="shared" si="8"/>
        <v>0.4729619708</v>
      </c>
      <c r="K17" s="4">
        <f>IF(J17&lt;=('Ejercicio 3 - TIR'!$D$18-'Ejercicio 3 - TIR'!$C$18)/('Ejercicio 3 - TIR'!$E$18-'Ejercicio 3 - TIR'!$C$18),'Ejercicio 3 - TIR'!$C$18+SQRT(('Ejercicio 3 - TIR'!$E$18-'Ejercicio 3 - TIR'!$C$18)*('Ejercicio 3 - TIR'!$D$18-'Ejercicio 3 - TIR'!$C$18)*J17),'Ejercicio 3 - TIR'!$E$18-SQRT(('Ejercicio 3 - TIR'!$E$18-'Ejercicio 3 - TIR'!$C$18)*('Ejercicio 3 - TIR'!$E$18-'Ejercicio 3 - TIR'!$D$18)*(1-J17)))</f>
        <v>38422.84368</v>
      </c>
      <c r="L17" s="3">
        <f t="shared" si="9"/>
        <v>0.9393073491</v>
      </c>
      <c r="M17" s="4">
        <f>IF(L17&lt;=('Ejercicio 3 - TIR'!$D$18-'Ejercicio 3 - TIR'!$C$18)/('Ejercicio 3 - TIR'!$E$18-'Ejercicio 3 - TIR'!$C$18),'Ejercicio 3 - TIR'!$C$18+SQRT(('Ejercicio 3 - TIR'!$E$18-'Ejercicio 3 - TIR'!$C$18)*('Ejercicio 3 - TIR'!$D$18-'Ejercicio 3 - TIR'!$C$18)*L17),'Ejercicio 3 - TIR'!$E$18-SQRT(('Ejercicio 3 - TIR'!$E$18-'Ejercicio 3 - TIR'!$C$18)*('Ejercicio 3 - TIR'!$E$18-'Ejercicio 3 - TIR'!$D$18)*(1-L17)))</f>
        <v>42866.47034</v>
      </c>
      <c r="N17" s="3">
        <f t="shared" si="10"/>
        <v>0.6322968257</v>
      </c>
      <c r="O17" s="4">
        <f>IF(N17&lt;=('Ejercicio 3 - TIR'!$D$18-'Ejercicio 3 - TIR'!$C$18)/('Ejercicio 3 - TIR'!$E$18-'Ejercicio 3 - TIR'!$C$18),'Ejercicio 3 - TIR'!$C$18+SQRT(('Ejercicio 3 - TIR'!$E$18-'Ejercicio 3 - TIR'!$C$18)*('Ejercicio 3 - TIR'!$D$18-'Ejercicio 3 - TIR'!$C$18)*N17),'Ejercicio 3 - TIR'!$E$18-SQRT(('Ejercicio 3 - TIR'!$E$18-'Ejercicio 3 - TIR'!$C$18)*('Ejercicio 3 - TIR'!$E$18-'Ejercicio 3 - TIR'!$D$18)*(1-N17)))</f>
        <v>39738.81532</v>
      </c>
      <c r="P17" s="3">
        <f t="shared" si="11"/>
        <v>0.6406801257</v>
      </c>
      <c r="Q17" s="7">
        <f>IF(P17&lt;=('Ejercicio 3 - TIR'!$D$22-'Ejercicio 3 - TIR'!$C$22)/('Ejercicio 3 - TIR'!$E$22-'Ejercicio 3 - TIR'!$C$22),'Ejercicio 3 - TIR'!$C$22+SQRT(('Ejercicio 3 - TIR'!$E$22-'Ejercicio 3 - TIR'!$C$22)*('Ejercicio 3 - TIR'!$D$22-'Ejercicio 3 - TIR'!$C$22)*P17),'Ejercicio 3 - TIR'!$E$22-SQRT(('Ejercicio 3 - TIR'!$E$22-'Ejercicio 3 - TIR'!$C$22)*('Ejercicio 3 - TIR'!$E$22-'Ejercicio 3 - TIR'!$D$22)*(1-P17)))</f>
        <v>0.1545682133</v>
      </c>
      <c r="R17" s="3">
        <f t="shared" si="12"/>
        <v>0.01322171294</v>
      </c>
      <c r="S17" s="7">
        <f>IF(R17&lt;=('Ejercicio 3 - TIR'!$D$23-'Ejercicio 3 - TIR'!$C$23)/('Ejercicio 3 - TIR'!$E$23-'Ejercicio 3 - TIR'!$C$23),'Ejercicio 3 - TIR'!$C$23+SQRT(('Ejercicio 3 - TIR'!$E$23-'Ejercicio 3 - TIR'!$C$23)*('Ejercicio 3 - TIR'!$D$23-'Ejercicio 3 - TIR'!$C$23)*R17),'Ejercicio 3 - TIR'!$E$23-SQRT(('Ejercicio 3 - TIR'!$E$23-'Ejercicio 3 - TIR'!$C$23)*('Ejercicio 3 - TIR'!$E$23-'Ejercicio 3 - TIR'!$D$23)*(1-R17)))</f>
        <v>0.1248784304</v>
      </c>
      <c r="T17" s="3">
        <f t="shared" si="13"/>
        <v>0.6129211491</v>
      </c>
      <c r="U17" s="7">
        <f>IF(T17&lt;=('Ejercicio 3 - TIR'!$D$24-'Ejercicio 3 - TIR'!$C$24)/('Ejercicio 3 - TIR'!$E$24-'Ejercicio 3 - TIR'!$C$24),'Ejercicio 3 - TIR'!$C$24+SQRT(('Ejercicio 3 - TIR'!$E$24-'Ejercicio 3 - TIR'!$C$24)*('Ejercicio 3 - TIR'!$D$24-'Ejercicio 3 - TIR'!$C$24)*T17),'Ejercicio 3 - TIR'!$E$24-SQRT(('Ejercicio 3 - TIR'!$E$24-'Ejercicio 3 - TIR'!$C$24)*('Ejercicio 3 - TIR'!$E$24-'Ejercicio 3 - TIR'!$D$24)*(1-T17)))</f>
        <v>0.1870785665</v>
      </c>
      <c r="V17" s="3">
        <f t="shared" si="14"/>
        <v>0.8257867525</v>
      </c>
      <c r="W17" s="7">
        <f>IF(V17&lt;=('Ejercicio 3 - TIR'!$D$25-'Ejercicio 3 - TIR'!$C$25)/('Ejercicio 3 - TIR'!$E$25-'Ejercicio 3 - TIR'!$C$25),'Ejercicio 3 - TIR'!$C$25+SQRT(('Ejercicio 3 - TIR'!$E$25-'Ejercicio 3 - TIR'!$C$25)*('Ejercicio 3 - TIR'!$D$25-'Ejercicio 3 - TIR'!$C$25)*V17),'Ejercicio 3 - TIR'!$E$25-SQRT(('Ejercicio 3 - TIR'!$E$25-'Ejercicio 3 - TIR'!$C$25)*('Ejercicio 3 - TIR'!$E$25-'Ejercicio 3 - TIR'!$D$25)*(1-V17)))</f>
        <v>0.2253069571</v>
      </c>
      <c r="X17" s="3">
        <f t="shared" si="15"/>
        <v>0.04213105546</v>
      </c>
      <c r="Y17" s="7">
        <f>IF(X17&lt;=('Ejercicio 3 - TIR'!$D$26-'Ejercicio 3 - TIR'!$C$26)/('Ejercicio 3 - TIR'!$E$26-'Ejercicio 3 - TIR'!$C$26),'Ejercicio 3 - TIR'!$C$26+SQRT(('Ejercicio 3 - TIR'!$E$26-'Ejercicio 3 - TIR'!$C$26)*('Ejercicio 3 - TIR'!$D$26-'Ejercicio 3 - TIR'!$C$26)*X17),'Ejercicio 3 - TIR'!$E$26-SQRT(('Ejercicio 3 - TIR'!$E$26-'Ejercicio 3 - TIR'!$C$26)*('Ejercicio 3 - TIR'!$E$26-'Ejercicio 3 - TIR'!$D$26)*(1-X17)))</f>
        <v>0.200665545</v>
      </c>
      <c r="Z17" s="3">
        <f t="shared" si="16"/>
        <v>1.154568213</v>
      </c>
      <c r="AA17" s="3">
        <f t="shared" si="17"/>
        <v>1.29874888</v>
      </c>
      <c r="AB17" s="3">
        <f t="shared" si="18"/>
        <v>1.541716958</v>
      </c>
      <c r="AC17" s="3">
        <f t="shared" si="19"/>
        <v>1.889076515</v>
      </c>
      <c r="AD17" s="3">
        <f t="shared" si="20"/>
        <v>2.268149083</v>
      </c>
      <c r="AE17" s="2">
        <f t="shared" si="21"/>
        <v>4362.374409</v>
      </c>
      <c r="AF17" s="2">
        <f t="shared" si="22"/>
        <v>4907.140878</v>
      </c>
      <c r="AG17" s="2">
        <f t="shared" si="23"/>
        <v>5825.161759</v>
      </c>
      <c r="AH17" s="2">
        <f t="shared" si="24"/>
        <v>7137.61123</v>
      </c>
      <c r="AI17" s="2">
        <f t="shared" si="25"/>
        <v>8569.883877</v>
      </c>
      <c r="AJ17" s="4">
        <f t="shared" si="26"/>
        <v>43888.859</v>
      </c>
      <c r="AK17" s="4">
        <f t="shared" si="27"/>
        <v>49476.19437</v>
      </c>
      <c r="AL17" s="4">
        <f t="shared" si="28"/>
        <v>59237.14968</v>
      </c>
      <c r="AM17" s="4">
        <f t="shared" si="29"/>
        <v>80978.04239</v>
      </c>
      <c r="AN17" s="4">
        <f t="shared" si="30"/>
        <v>90133.55754</v>
      </c>
      <c r="AO17" s="4">
        <f>C17/'Ejercicio 3 - TIR'!$D$7</f>
        <v>16463.35984</v>
      </c>
      <c r="AP17" s="4">
        <f t="shared" si="31"/>
        <v>27425.49916</v>
      </c>
      <c r="AQ17" s="4">
        <f t="shared" si="32"/>
        <v>33012.83453</v>
      </c>
      <c r="AR17" s="4">
        <f t="shared" si="33"/>
        <v>42773.78984</v>
      </c>
      <c r="AS17" s="4">
        <f t="shared" si="34"/>
        <v>64514.68255</v>
      </c>
      <c r="AT17" s="4">
        <f t="shared" si="35"/>
        <v>73670.1977</v>
      </c>
      <c r="AU17" s="4">
        <f>AP17*'Ejercicio 3 - TIR'!$D$5</f>
        <v>13712.74958</v>
      </c>
      <c r="AV17" s="4">
        <f>AQ17*'Ejercicio 3 - TIR'!$D$5</f>
        <v>16506.41727</v>
      </c>
      <c r="AW17" s="4">
        <f>AR17*'Ejercicio 3 - TIR'!$D$5</f>
        <v>21386.89492</v>
      </c>
      <c r="AX17" s="4">
        <f>AS17*'Ejercicio 3 - TIR'!$D$5</f>
        <v>32257.34127</v>
      </c>
      <c r="AY17" s="4">
        <f>AT17*'Ejercicio 3 - TIR'!$D$5</f>
        <v>36835.09885</v>
      </c>
      <c r="AZ17" s="4">
        <f t="shared" ref="AZ17:BD17" si="86">AJ17-AU17-AE17</f>
        <v>25813.73501</v>
      </c>
      <c r="BA17" s="4">
        <f t="shared" si="86"/>
        <v>28062.63623</v>
      </c>
      <c r="BB17" s="4">
        <f t="shared" si="86"/>
        <v>32025.093</v>
      </c>
      <c r="BC17" s="4">
        <f t="shared" si="86"/>
        <v>41583.08989</v>
      </c>
      <c r="BD17" s="4">
        <f t="shared" si="86"/>
        <v>44728.57481</v>
      </c>
      <c r="BE17" s="4">
        <f t="shared" ref="BE17:BI17" si="87">AZ17/Z17</f>
        <v>22357.91243</v>
      </c>
      <c r="BF17" s="4">
        <f t="shared" si="87"/>
        <v>21607.43826</v>
      </c>
      <c r="BG17" s="4">
        <f t="shared" si="87"/>
        <v>20772.35567</v>
      </c>
      <c r="BH17" s="4">
        <f t="shared" si="87"/>
        <v>22012.39048</v>
      </c>
      <c r="BI17" s="4">
        <f t="shared" si="87"/>
        <v>19720.29755</v>
      </c>
      <c r="BJ17" s="4">
        <f t="shared" si="38"/>
        <v>64013.90883</v>
      </c>
      <c r="BK17" s="4">
        <f t="shared" si="39"/>
        <v>37341.35454</v>
      </c>
      <c r="BL17" s="4">
        <f t="shared" si="40"/>
        <v>101355.2634</v>
      </c>
      <c r="BM17" s="4">
        <f>BK17*'Ejercicio 3 - TIR'!$D$5</f>
        <v>18670.67727</v>
      </c>
      <c r="BN17" s="4">
        <f t="shared" si="41"/>
        <v>82684.5861</v>
      </c>
      <c r="BO17" s="4">
        <f t="shared" si="42"/>
        <v>36454.65226</v>
      </c>
      <c r="BP17" s="4">
        <f t="shared" si="43"/>
        <v>-110539.7716</v>
      </c>
      <c r="BQ17" s="4">
        <f t="shared" ref="BQ17:BT17" si="88">BE17</f>
        <v>22357.91243</v>
      </c>
      <c r="BR17" s="4">
        <f t="shared" si="88"/>
        <v>21607.43826</v>
      </c>
      <c r="BS17" s="4">
        <f t="shared" si="88"/>
        <v>20772.35567</v>
      </c>
      <c r="BT17" s="4">
        <f t="shared" si="88"/>
        <v>22012.39048</v>
      </c>
      <c r="BU17" s="4">
        <f t="shared" si="45"/>
        <v>56174.94981</v>
      </c>
      <c r="BV17" s="36">
        <f t="shared" si="46"/>
        <v>7.877847113</v>
      </c>
    </row>
    <row r="18" ht="15.0" customHeight="1">
      <c r="A18" s="2">
        <v>17.0</v>
      </c>
      <c r="B18" s="3">
        <f t="shared" si="4"/>
        <v>0.9373956304</v>
      </c>
      <c r="C18" s="4">
        <f>IF(B18&lt;=('Ejercicio 3 - TIR'!$D$13-'Ejercicio 3 - TIR'!$C$13)/('Ejercicio 3 - TIR'!$E$13-'Ejercicio 3 - TIR'!$C$13),'Ejercicio 3 - TIR'!$C$13+SQRT(('Ejercicio 3 - TIR'!$E$13-'Ejercicio 3 - TIR'!$C$13)*('Ejercicio 3 - TIR'!$D$13-'Ejercicio 3 - TIR'!$C$13)*B18),'Ejercicio 3 - TIR'!$E$13-SQRT(('Ejercicio 3 - TIR'!$E$13-'Ejercicio 3 - TIR'!$C$13)*('Ejercicio 3 - TIR'!$E$13-'Ejercicio 3 - TIR'!$D$13)*(1-B18)))</f>
        <v>91332.51804</v>
      </c>
      <c r="D18" s="3">
        <f t="shared" si="5"/>
        <v>0.965661266</v>
      </c>
      <c r="E18" s="4">
        <f>IF(D18&lt;=('Ejercicio 3 - TIR'!$D$14-'Ejercicio 3 - TIR'!$C$14)/('Ejercicio 3 - TIR'!$E$14-'Ejercicio 3 - TIR'!$C$14),'Ejercicio 3 - TIR'!$C$14+SQRT(('Ejercicio 3 - TIR'!$E$14-'Ejercicio 3 - TIR'!$C$14)*('Ejercicio 3 - TIR'!$D$14-'Ejercicio 3 - TIR'!$C$14)*D18),'Ejercicio 3 - TIR'!$E$14-SQRT(('Ejercicio 3 - TIR'!$E$14-'Ejercicio 3 - TIR'!$C$14)*('Ejercicio 3 - TIR'!$E$14-'Ejercicio 3 - TIR'!$D$14)*(1-D18)))</f>
        <v>37730.46038</v>
      </c>
      <c r="F18" s="3">
        <f t="shared" si="6"/>
        <v>0.6220298752</v>
      </c>
      <c r="G18" s="4">
        <f>IF(F18&lt;=('Ejercicio 3 - TIR'!$D$18-'Ejercicio 3 - TIR'!$C$18)/('Ejercicio 3 - TIR'!$E$18-'Ejercicio 3 - TIR'!$C$18),'Ejercicio 3 - TIR'!$C$18+SQRT(('Ejercicio 3 - TIR'!$E$18-'Ejercicio 3 - TIR'!$C$18)*('Ejercicio 3 - TIR'!$D$18-'Ejercicio 3 - TIR'!$C$18)*F18),'Ejercicio 3 - TIR'!$E$18-SQRT(('Ejercicio 3 - TIR'!$E$18-'Ejercicio 3 - TIR'!$C$18)*('Ejercicio 3 - TIR'!$E$18-'Ejercicio 3 - TIR'!$D$18)*(1-F18)))</f>
        <v>39659.42448</v>
      </c>
      <c r="H18" s="3">
        <f t="shared" si="7"/>
        <v>0.2009122668</v>
      </c>
      <c r="I18" s="4">
        <f>IF(H18&lt;=('Ejercicio 3 - TIR'!$D$18-'Ejercicio 3 - TIR'!$C$18)/('Ejercicio 3 - TIR'!$E$18-'Ejercicio 3 - TIR'!$C$18),'Ejercicio 3 - TIR'!$C$18+SQRT(('Ejercicio 3 - TIR'!$E$18-'Ejercicio 3 - TIR'!$C$18)*('Ejercicio 3 - TIR'!$D$18-'Ejercicio 3 - TIR'!$C$18)*H18),'Ejercicio 3 - TIR'!$E$18-SQRT(('Ejercicio 3 - TIR'!$E$18-'Ejercicio 3 - TIR'!$C$18)*('Ejercicio 3 - TIR'!$E$18-'Ejercicio 3 - TIR'!$D$18)*(1-H18)))</f>
        <v>35489.70309</v>
      </c>
      <c r="J18" s="3">
        <f t="shared" si="8"/>
        <v>0.6493347761</v>
      </c>
      <c r="K18" s="4">
        <f>IF(J18&lt;=('Ejercicio 3 - TIR'!$D$18-'Ejercicio 3 - TIR'!$C$18)/('Ejercicio 3 - TIR'!$E$18-'Ejercicio 3 - TIR'!$C$18),'Ejercicio 3 - TIR'!$C$18+SQRT(('Ejercicio 3 - TIR'!$E$18-'Ejercicio 3 - TIR'!$C$18)*('Ejercicio 3 - TIR'!$D$18-'Ejercicio 3 - TIR'!$C$18)*J18),'Ejercicio 3 - TIR'!$E$18-SQRT(('Ejercicio 3 - TIR'!$E$18-'Ejercicio 3 - TIR'!$C$18)*('Ejercicio 3 - TIR'!$E$18-'Ejercicio 3 - TIR'!$D$18)*(1-J18)))</f>
        <v>39869.1548</v>
      </c>
      <c r="L18" s="3">
        <f t="shared" si="9"/>
        <v>0.3941135476</v>
      </c>
      <c r="M18" s="4">
        <f>IF(L18&lt;=('Ejercicio 3 - TIR'!$D$18-'Ejercicio 3 - TIR'!$C$18)/('Ejercicio 3 - TIR'!$E$18-'Ejercicio 3 - TIR'!$C$18),'Ejercicio 3 - TIR'!$C$18+SQRT(('Ejercicio 3 - TIR'!$E$18-'Ejercicio 3 - TIR'!$C$18)*('Ejercicio 3 - TIR'!$D$18-'Ejercicio 3 - TIR'!$C$18)*L18),'Ejercicio 3 - TIR'!$E$18-SQRT(('Ejercicio 3 - TIR'!$E$18-'Ejercicio 3 - TIR'!$C$18)*('Ejercicio 3 - TIR'!$E$18-'Ejercicio 3 - TIR'!$D$18)*(1-L18)))</f>
        <v>37688.76012</v>
      </c>
      <c r="N18" s="3">
        <f t="shared" si="10"/>
        <v>0.5064919972</v>
      </c>
      <c r="O18" s="4">
        <f>IF(N18&lt;=('Ejercicio 3 - TIR'!$D$18-'Ejercicio 3 - TIR'!$C$18)/('Ejercicio 3 - TIR'!$E$18-'Ejercicio 3 - TIR'!$C$18),'Ejercicio 3 - TIR'!$C$18+SQRT(('Ejercicio 3 - TIR'!$E$18-'Ejercicio 3 - TIR'!$C$18)*('Ejercicio 3 - TIR'!$D$18-'Ejercicio 3 - TIR'!$C$18)*N18),'Ejercicio 3 - TIR'!$E$18-SQRT(('Ejercicio 3 - TIR'!$E$18-'Ejercicio 3 - TIR'!$C$18)*('Ejercicio 3 - TIR'!$E$18-'Ejercicio 3 - TIR'!$D$18)*(1-N18)))</f>
        <v>38716.29506</v>
      </c>
      <c r="P18" s="3">
        <f t="shared" si="11"/>
        <v>0.5909605186</v>
      </c>
      <c r="Q18" s="7">
        <f>IF(P18&lt;=('Ejercicio 3 - TIR'!$D$22-'Ejercicio 3 - TIR'!$C$22)/('Ejercicio 3 - TIR'!$E$22-'Ejercicio 3 - TIR'!$C$22),'Ejercicio 3 - TIR'!$C$22+SQRT(('Ejercicio 3 - TIR'!$E$22-'Ejercicio 3 - TIR'!$C$22)*('Ejercicio 3 - TIR'!$D$22-'Ejercicio 3 - TIR'!$C$22)*P18),'Ejercicio 3 - TIR'!$E$22-SQRT(('Ejercicio 3 - TIR'!$E$22-'Ejercicio 3 - TIR'!$C$22)*('Ejercicio 3 - TIR'!$E$22-'Ejercicio 3 - TIR'!$D$22)*(1-P18)))</f>
        <v>0.1528656847</v>
      </c>
      <c r="R18" s="3">
        <f t="shared" si="12"/>
        <v>0.03497719188</v>
      </c>
      <c r="S18" s="7">
        <f>IF(R18&lt;=('Ejercicio 3 - TIR'!$D$23-'Ejercicio 3 - TIR'!$C$23)/('Ejercicio 3 - TIR'!$E$23-'Ejercicio 3 - TIR'!$C$23),'Ejercicio 3 - TIR'!$C$23+SQRT(('Ejercicio 3 - TIR'!$E$23-'Ejercicio 3 - TIR'!$C$23)*('Ejercicio 3 - TIR'!$D$23-'Ejercicio 3 - TIR'!$C$23)*R18),'Ejercicio 3 - TIR'!$E$23-SQRT(('Ejercicio 3 - TIR'!$E$23-'Ejercicio 3 - TIR'!$C$23)*('Ejercicio 3 - TIR'!$E$23-'Ejercicio 3 - TIR'!$D$23)*(1-R18)))</f>
        <v>0.1279346673</v>
      </c>
      <c r="T18" s="3">
        <f t="shared" si="13"/>
        <v>0.5063077744</v>
      </c>
      <c r="U18" s="7">
        <f>IF(T18&lt;=('Ejercicio 3 - TIR'!$D$24-'Ejercicio 3 - TIR'!$C$24)/('Ejercicio 3 - TIR'!$E$24-'Ejercicio 3 - TIR'!$C$24),'Ejercicio 3 - TIR'!$C$24+SQRT(('Ejercicio 3 - TIR'!$E$24-'Ejercicio 3 - TIR'!$C$24)*('Ejercicio 3 - TIR'!$D$24-'Ejercicio 3 - TIR'!$C$24)*T18),'Ejercicio 3 - TIR'!$E$24-SQRT(('Ejercicio 3 - TIR'!$E$24-'Ejercicio 3 - TIR'!$C$24)*('Ejercicio 3 - TIR'!$E$24-'Ejercicio 3 - TIR'!$D$24)*(1-T18)))</f>
        <v>0.1828201905</v>
      </c>
      <c r="V18" s="3">
        <f t="shared" si="14"/>
        <v>0.8347044401</v>
      </c>
      <c r="W18" s="7">
        <f>IF(V18&lt;=('Ejercicio 3 - TIR'!$D$25-'Ejercicio 3 - TIR'!$C$25)/('Ejercicio 3 - TIR'!$E$25-'Ejercicio 3 - TIR'!$C$25),'Ejercicio 3 - TIR'!$C$25+SQRT(('Ejercicio 3 - TIR'!$E$25-'Ejercicio 3 - TIR'!$C$25)*('Ejercicio 3 - TIR'!$D$25-'Ejercicio 3 - TIR'!$C$25)*V18),'Ejercicio 3 - TIR'!$E$25-SQRT(('Ejercicio 3 - TIR'!$E$25-'Ejercicio 3 - TIR'!$C$25)*('Ejercicio 3 - TIR'!$E$25-'Ejercicio 3 - TIR'!$D$25)*(1-V18)))</f>
        <v>0.2259472567</v>
      </c>
      <c r="X18" s="3">
        <f t="shared" si="15"/>
        <v>0.6646414369</v>
      </c>
      <c r="Y18" s="7">
        <f>IF(X18&lt;=('Ejercicio 3 - TIR'!$D$26-'Ejercicio 3 - TIR'!$C$26)/('Ejercicio 3 - TIR'!$E$26-'Ejercicio 3 - TIR'!$C$26),'Ejercicio 3 - TIR'!$C$26+SQRT(('Ejercicio 3 - TIR'!$E$26-'Ejercicio 3 - TIR'!$C$26)*('Ejercicio 3 - TIR'!$D$26-'Ejercicio 3 - TIR'!$C$26)*X18),'Ejercicio 3 - TIR'!$E$26-SQRT(('Ejercicio 3 - TIR'!$E$26-'Ejercicio 3 - TIR'!$C$26)*('Ejercicio 3 - TIR'!$E$26-'Ejercicio 3 - TIR'!$D$26)*(1-X18)))</f>
        <v>0.2374449035</v>
      </c>
      <c r="Z18" s="3">
        <f t="shared" si="16"/>
        <v>1.152865685</v>
      </c>
      <c r="AA18" s="3">
        <f t="shared" si="17"/>
        <v>1.300357173</v>
      </c>
      <c r="AB18" s="3">
        <f t="shared" si="18"/>
        <v>1.538088719</v>
      </c>
      <c r="AC18" s="3">
        <f t="shared" si="19"/>
        <v>1.885615645</v>
      </c>
      <c r="AD18" s="3">
        <f t="shared" si="20"/>
        <v>2.33334547</v>
      </c>
      <c r="AE18" s="2">
        <f t="shared" si="21"/>
        <v>5767.69266</v>
      </c>
      <c r="AF18" s="2">
        <f t="shared" si="22"/>
        <v>6505.580501</v>
      </c>
      <c r="AG18" s="2">
        <f t="shared" si="23"/>
        <v>7694.931968</v>
      </c>
      <c r="AH18" s="2">
        <f t="shared" si="24"/>
        <v>9433.580737</v>
      </c>
      <c r="AI18" s="2">
        <f t="shared" si="25"/>
        <v>11673.5364</v>
      </c>
      <c r="AJ18" s="4">
        <f t="shared" si="26"/>
        <v>45721.98956</v>
      </c>
      <c r="AK18" s="4">
        <f t="shared" si="27"/>
        <v>46149.28996</v>
      </c>
      <c r="AL18" s="4">
        <f t="shared" si="28"/>
        <v>61322.29721</v>
      </c>
      <c r="AM18" s="4">
        <f t="shared" si="29"/>
        <v>71066.51572</v>
      </c>
      <c r="AN18" s="4">
        <f t="shared" si="30"/>
        <v>90338.49169</v>
      </c>
      <c r="AO18" s="4">
        <f>C18/'Ejercicio 3 - TIR'!$D$7</f>
        <v>18266.50361</v>
      </c>
      <c r="AP18" s="4">
        <f t="shared" si="31"/>
        <v>27455.48595</v>
      </c>
      <c r="AQ18" s="4">
        <f t="shared" si="32"/>
        <v>27882.78636</v>
      </c>
      <c r="AR18" s="4">
        <f t="shared" si="33"/>
        <v>43055.79361</v>
      </c>
      <c r="AS18" s="4">
        <f t="shared" si="34"/>
        <v>52800.01211</v>
      </c>
      <c r="AT18" s="4">
        <f t="shared" si="35"/>
        <v>72071.98808</v>
      </c>
      <c r="AU18" s="4">
        <f>AP18*'Ejercicio 3 - TIR'!$D$5</f>
        <v>13727.74298</v>
      </c>
      <c r="AV18" s="4">
        <f>AQ18*'Ejercicio 3 - TIR'!$D$5</f>
        <v>13941.39318</v>
      </c>
      <c r="AW18" s="4">
        <f>AR18*'Ejercicio 3 - TIR'!$D$5</f>
        <v>21527.8968</v>
      </c>
      <c r="AX18" s="4">
        <f>AS18*'Ejercicio 3 - TIR'!$D$5</f>
        <v>26400.00606</v>
      </c>
      <c r="AY18" s="4">
        <f>AT18*'Ejercicio 3 - TIR'!$D$5</f>
        <v>36035.99404</v>
      </c>
      <c r="AZ18" s="4">
        <f t="shared" ref="AZ18:BD18" si="89">AJ18-AU18-AE18</f>
        <v>26226.55392</v>
      </c>
      <c r="BA18" s="4">
        <f t="shared" si="89"/>
        <v>25702.31628</v>
      </c>
      <c r="BB18" s="4">
        <f t="shared" si="89"/>
        <v>32099.46844</v>
      </c>
      <c r="BC18" s="4">
        <f t="shared" si="89"/>
        <v>35232.92893</v>
      </c>
      <c r="BD18" s="4">
        <f t="shared" si="89"/>
        <v>42628.96125</v>
      </c>
      <c r="BE18" s="4">
        <f t="shared" ref="BE18:BI18" si="90">AZ18/Z18</f>
        <v>22749.01081</v>
      </c>
      <c r="BF18" s="4">
        <f t="shared" si="90"/>
        <v>19765.58197</v>
      </c>
      <c r="BG18" s="4">
        <f t="shared" si="90"/>
        <v>20869.71191</v>
      </c>
      <c r="BH18" s="4">
        <f t="shared" si="90"/>
        <v>18685.10638</v>
      </c>
      <c r="BI18" s="4">
        <f t="shared" si="90"/>
        <v>18269.45979</v>
      </c>
      <c r="BJ18" s="4">
        <f t="shared" si="38"/>
        <v>88038.1988</v>
      </c>
      <c r="BK18" s="4">
        <f t="shared" si="39"/>
        <v>42622.06345</v>
      </c>
      <c r="BL18" s="4">
        <f t="shared" si="40"/>
        <v>130660.2622</v>
      </c>
      <c r="BM18" s="4">
        <f>BK18*'Ejercicio 3 - TIR'!$D$5</f>
        <v>21311.03172</v>
      </c>
      <c r="BN18" s="4">
        <f t="shared" si="41"/>
        <v>109349.2305</v>
      </c>
      <c r="BO18" s="4">
        <f t="shared" si="42"/>
        <v>46863.71218</v>
      </c>
      <c r="BP18" s="4">
        <f t="shared" si="43"/>
        <v>-129062.9784</v>
      </c>
      <c r="BQ18" s="4">
        <f t="shared" ref="BQ18:BT18" si="91">BE18</f>
        <v>22749.01081</v>
      </c>
      <c r="BR18" s="4">
        <f t="shared" si="91"/>
        <v>19765.58197</v>
      </c>
      <c r="BS18" s="4">
        <f t="shared" si="91"/>
        <v>20869.71191</v>
      </c>
      <c r="BT18" s="4">
        <f t="shared" si="91"/>
        <v>18685.10638</v>
      </c>
      <c r="BU18" s="4">
        <f t="shared" si="45"/>
        <v>65133.17197</v>
      </c>
      <c r="BV18" s="36">
        <f t="shared" si="46"/>
        <v>3.801540817</v>
      </c>
    </row>
    <row r="19" ht="15.0" customHeight="1">
      <c r="A19" s="2">
        <v>18.0</v>
      </c>
      <c r="B19" s="3">
        <f t="shared" si="4"/>
        <v>0.673314704</v>
      </c>
      <c r="C19" s="4">
        <f>IF(B19&lt;=('Ejercicio 3 - TIR'!$D$13-'Ejercicio 3 - TIR'!$C$13)/('Ejercicio 3 - TIR'!$E$13-'Ejercicio 3 - TIR'!$C$13),'Ejercicio 3 - TIR'!$C$13+SQRT(('Ejercicio 3 - TIR'!$E$13-'Ejercicio 3 - TIR'!$C$13)*('Ejercicio 3 - TIR'!$D$13-'Ejercicio 3 - TIR'!$C$13)*B19),'Ejercicio 3 - TIR'!$E$13-SQRT(('Ejercicio 3 - TIR'!$E$13-'Ejercicio 3 - TIR'!$C$13)*('Ejercicio 3 - TIR'!$E$13-'Ejercicio 3 - TIR'!$D$13)*(1-B19)))</f>
        <v>80200.44558</v>
      </c>
      <c r="D19" s="3">
        <f t="shared" si="5"/>
        <v>0.7112400568</v>
      </c>
      <c r="E19" s="4">
        <f>IF(D19&lt;=('Ejercicio 3 - TIR'!$D$14-'Ejercicio 3 - TIR'!$C$14)/('Ejercicio 3 - TIR'!$E$14-'Ejercicio 3 - TIR'!$C$14),'Ejercicio 3 - TIR'!$C$14+SQRT(('Ejercicio 3 - TIR'!$E$14-'Ejercicio 3 - TIR'!$C$14)*('Ejercicio 3 - TIR'!$D$14-'Ejercicio 3 - TIR'!$C$14)*D19),'Ejercicio 3 - TIR'!$E$14-SQRT(('Ejercicio 3 - TIR'!$E$14-'Ejercicio 3 - TIR'!$C$14)*('Ejercicio 3 - TIR'!$E$14-'Ejercicio 3 - TIR'!$D$14)*(1-D19)))</f>
        <v>33418.6634</v>
      </c>
      <c r="F19" s="3">
        <f t="shared" si="6"/>
        <v>0.6320788649</v>
      </c>
      <c r="G19" s="4">
        <f>IF(F19&lt;=('Ejercicio 3 - TIR'!$D$18-'Ejercicio 3 - TIR'!$C$18)/('Ejercicio 3 - TIR'!$E$18-'Ejercicio 3 - TIR'!$C$18),'Ejercicio 3 - TIR'!$C$18+SQRT(('Ejercicio 3 - TIR'!$E$18-'Ejercicio 3 - TIR'!$C$18)*('Ejercicio 3 - TIR'!$D$18-'Ejercicio 3 - TIR'!$C$18)*F19),'Ejercicio 3 - TIR'!$E$18-SQRT(('Ejercicio 3 - TIR'!$E$18-'Ejercicio 3 - TIR'!$C$18)*('Ejercicio 3 - TIR'!$E$18-'Ejercicio 3 - TIR'!$D$18)*(1-F19)))</f>
        <v>39737.13663</v>
      </c>
      <c r="H19" s="3">
        <f t="shared" si="7"/>
        <v>0.9903185242</v>
      </c>
      <c r="I19" s="4">
        <f>IF(H19&lt;=('Ejercicio 3 - TIR'!$D$18-'Ejercicio 3 - TIR'!$C$18)/('Ejercicio 3 - TIR'!$E$18-'Ejercicio 3 - TIR'!$C$18),'Ejercicio 3 - TIR'!$C$18+SQRT(('Ejercicio 3 - TIR'!$E$18-'Ejercicio 3 - TIR'!$C$18)*('Ejercicio 3 - TIR'!$D$18-'Ejercicio 3 - TIR'!$C$18)*H19),'Ejercicio 3 - TIR'!$E$18-SQRT(('Ejercicio 3 - TIR'!$E$18-'Ejercicio 3 - TIR'!$C$18)*('Ejercicio 3 - TIR'!$E$18-'Ejercicio 3 - TIR'!$D$18)*(1-H19)))</f>
        <v>44147.87871</v>
      </c>
      <c r="J19" s="3">
        <f t="shared" si="8"/>
        <v>0.6546694389</v>
      </c>
      <c r="K19" s="4">
        <f>IF(J19&lt;=('Ejercicio 3 - TIR'!$D$18-'Ejercicio 3 - TIR'!$C$18)/('Ejercicio 3 - TIR'!$E$18-'Ejercicio 3 - TIR'!$C$18),'Ejercicio 3 - TIR'!$C$18+SQRT(('Ejercicio 3 - TIR'!$E$18-'Ejercicio 3 - TIR'!$C$18)*('Ejercicio 3 - TIR'!$D$18-'Ejercicio 3 - TIR'!$C$18)*J19),'Ejercicio 3 - TIR'!$E$18-SQRT(('Ejercicio 3 - TIR'!$E$18-'Ejercicio 3 - TIR'!$C$18)*('Ejercicio 3 - TIR'!$E$18-'Ejercicio 3 - TIR'!$D$18)*(1-J19)))</f>
        <v>39909.61229</v>
      </c>
      <c r="L19" s="3">
        <f t="shared" si="9"/>
        <v>0.2272724889</v>
      </c>
      <c r="M19" s="4">
        <f>IF(L19&lt;=('Ejercicio 3 - TIR'!$D$18-'Ejercicio 3 - TIR'!$C$18)/('Ejercicio 3 - TIR'!$E$18-'Ejercicio 3 - TIR'!$C$18),'Ejercicio 3 - TIR'!$C$18+SQRT(('Ejercicio 3 - TIR'!$E$18-'Ejercicio 3 - TIR'!$C$18)*('Ejercicio 3 - TIR'!$D$18-'Ejercicio 3 - TIR'!$C$18)*L19),'Ejercicio 3 - TIR'!$E$18-SQRT(('Ejercicio 3 - TIR'!$E$18-'Ejercicio 3 - TIR'!$C$18)*('Ejercicio 3 - TIR'!$E$18-'Ejercicio 3 - TIR'!$D$18)*(1-L19)))</f>
        <v>35838.73902</v>
      </c>
      <c r="N19" s="3">
        <f t="shared" si="10"/>
        <v>0.8028114252</v>
      </c>
      <c r="O19" s="4">
        <f>IF(N19&lt;=('Ejercicio 3 - TIR'!$D$18-'Ejercicio 3 - TIR'!$C$18)/('Ejercicio 3 - TIR'!$E$18-'Ejercicio 3 - TIR'!$C$18),'Ejercicio 3 - TIR'!$C$18+SQRT(('Ejercicio 3 - TIR'!$E$18-'Ejercicio 3 - TIR'!$C$18)*('Ejercicio 3 - TIR'!$D$18-'Ejercicio 3 - TIR'!$C$18)*N19),'Ejercicio 3 - TIR'!$E$18-SQRT(('Ejercicio 3 - TIR'!$E$18-'Ejercicio 3 - TIR'!$C$18)*('Ejercicio 3 - TIR'!$E$18-'Ejercicio 3 - TIR'!$D$18)*(1-N19)))</f>
        <v>41154.3345</v>
      </c>
      <c r="P19" s="3">
        <f t="shared" si="11"/>
        <v>0.6729988106</v>
      </c>
      <c r="Q19" s="7">
        <f>IF(P19&lt;=('Ejercicio 3 - TIR'!$D$22-'Ejercicio 3 - TIR'!$C$22)/('Ejercicio 3 - TIR'!$E$22-'Ejercicio 3 - TIR'!$C$22),'Ejercicio 3 - TIR'!$C$22+SQRT(('Ejercicio 3 - TIR'!$E$22-'Ejercicio 3 - TIR'!$C$22)*('Ejercicio 3 - TIR'!$D$22-'Ejercicio 3 - TIR'!$C$22)*P19),'Ejercicio 3 - TIR'!$E$22-SQRT(('Ejercicio 3 - TIR'!$E$22-'Ejercicio 3 - TIR'!$C$22)*('Ejercicio 3 - TIR'!$E$22-'Ejercicio 3 - TIR'!$D$22)*(1-P19)))</f>
        <v>0.1557388759</v>
      </c>
      <c r="R19" s="3">
        <f t="shared" si="12"/>
        <v>0.8319041244</v>
      </c>
      <c r="S19" s="7">
        <f>IF(R19&lt;=('Ejercicio 3 - TIR'!$D$23-'Ejercicio 3 - TIR'!$C$23)/('Ejercicio 3 - TIR'!$E$23-'Ejercicio 3 - TIR'!$C$23),'Ejercicio 3 - TIR'!$C$23+SQRT(('Ejercicio 3 - TIR'!$E$23-'Ejercicio 3 - TIR'!$C$23)*('Ejercicio 3 - TIR'!$D$23-'Ejercicio 3 - TIR'!$C$23)*R19),'Ejercicio 3 - TIR'!$E$23-SQRT(('Ejercicio 3 - TIR'!$E$23-'Ejercicio 3 - TIR'!$C$23)*('Ejercicio 3 - TIR'!$E$23-'Ejercicio 3 - TIR'!$D$23)*(1-R19)))</f>
        <v>0.1626053866</v>
      </c>
      <c r="T19" s="3">
        <f t="shared" si="13"/>
        <v>0.3875930268</v>
      </c>
      <c r="U19" s="7">
        <f>IF(T19&lt;=('Ejercicio 3 - TIR'!$D$24-'Ejercicio 3 - TIR'!$C$24)/('Ejercicio 3 - TIR'!$E$24-'Ejercicio 3 - TIR'!$C$24),'Ejercicio 3 - TIR'!$C$24+SQRT(('Ejercicio 3 - TIR'!$E$24-'Ejercicio 3 - TIR'!$C$24)*('Ejercicio 3 - TIR'!$D$24-'Ejercicio 3 - TIR'!$C$24)*T19),'Ejercicio 3 - TIR'!$E$24-SQRT(('Ejercicio 3 - TIR'!$E$24-'Ejercicio 3 - TIR'!$C$24)*('Ejercicio 3 - TIR'!$E$24-'Ejercicio 3 - TIR'!$D$24)*(1-T19)))</f>
        <v>0.1785297276</v>
      </c>
      <c r="V19" s="3">
        <f t="shared" si="14"/>
        <v>0.2355463069</v>
      </c>
      <c r="W19" s="7">
        <f>IF(V19&lt;=('Ejercicio 3 - TIR'!$D$25-'Ejercicio 3 - TIR'!$C$25)/('Ejercicio 3 - TIR'!$E$25-'Ejercicio 3 - TIR'!$C$25),'Ejercicio 3 - TIR'!$C$25+SQRT(('Ejercicio 3 - TIR'!$E$25-'Ejercicio 3 - TIR'!$C$25)*('Ejercicio 3 - TIR'!$D$25-'Ejercicio 3 - TIR'!$C$25)*V19),'Ejercicio 3 - TIR'!$E$25-SQRT(('Ejercicio 3 - TIR'!$E$25-'Ejercicio 3 - TIR'!$C$25)*('Ejercicio 3 - TIR'!$E$25-'Ejercicio 3 - TIR'!$D$25)*(1-V19)))</f>
        <v>0.1981594281</v>
      </c>
      <c r="X19" s="3">
        <f t="shared" si="15"/>
        <v>0.5993275161</v>
      </c>
      <c r="Y19" s="7">
        <f>IF(X19&lt;=('Ejercicio 3 - TIR'!$D$26-'Ejercicio 3 - TIR'!$C$26)/('Ejercicio 3 - TIR'!$E$26-'Ejercicio 3 - TIR'!$C$26),'Ejercicio 3 - TIR'!$C$26+SQRT(('Ejercicio 3 - TIR'!$E$26-'Ejercicio 3 - TIR'!$C$26)*('Ejercicio 3 - TIR'!$D$26-'Ejercicio 3 - TIR'!$C$26)*X19),'Ejercicio 3 - TIR'!$E$26-SQRT(('Ejercicio 3 - TIR'!$E$26-'Ejercicio 3 - TIR'!$C$26)*('Ejercicio 3 - TIR'!$E$26-'Ejercicio 3 - TIR'!$D$26)*(1-X19)))</f>
        <v>0.2334851485</v>
      </c>
      <c r="Z19" s="3">
        <f t="shared" si="16"/>
        <v>1.155738876</v>
      </c>
      <c r="AA19" s="3">
        <f t="shared" si="17"/>
        <v>1.343668243</v>
      </c>
      <c r="AB19" s="3">
        <f t="shared" si="18"/>
        <v>1.583552968</v>
      </c>
      <c r="AC19" s="3">
        <f t="shared" si="19"/>
        <v>1.897348918</v>
      </c>
      <c r="AD19" s="3">
        <f t="shared" si="20"/>
        <v>2.340351712</v>
      </c>
      <c r="AE19" s="2">
        <f t="shared" si="21"/>
        <v>5204.585073</v>
      </c>
      <c r="AF19" s="2">
        <f t="shared" si="22"/>
        <v>6050.87864</v>
      </c>
      <c r="AG19" s="2">
        <f t="shared" si="23"/>
        <v>7131.140356</v>
      </c>
      <c r="AH19" s="2">
        <f t="shared" si="24"/>
        <v>8544.243051</v>
      </c>
      <c r="AI19" s="2">
        <f t="shared" si="25"/>
        <v>10539.19691</v>
      </c>
      <c r="AJ19" s="4">
        <f t="shared" si="26"/>
        <v>45925.75362</v>
      </c>
      <c r="AK19" s="4">
        <f t="shared" si="27"/>
        <v>59320.10261</v>
      </c>
      <c r="AL19" s="4">
        <f t="shared" si="28"/>
        <v>63198.985</v>
      </c>
      <c r="AM19" s="4">
        <f t="shared" si="29"/>
        <v>67998.59272</v>
      </c>
      <c r="AN19" s="4">
        <f t="shared" si="30"/>
        <v>96315.61723</v>
      </c>
      <c r="AO19" s="4">
        <f>C19/'Ejercicio 3 - TIR'!$D$7</f>
        <v>16040.08912</v>
      </c>
      <c r="AP19" s="4">
        <f t="shared" si="31"/>
        <v>29885.6645</v>
      </c>
      <c r="AQ19" s="4">
        <f t="shared" si="32"/>
        <v>43280.01349</v>
      </c>
      <c r="AR19" s="4">
        <f t="shared" si="33"/>
        <v>47158.89588</v>
      </c>
      <c r="AS19" s="4">
        <f t="shared" si="34"/>
        <v>51958.5036</v>
      </c>
      <c r="AT19" s="4">
        <f t="shared" si="35"/>
        <v>80275.52811</v>
      </c>
      <c r="AU19" s="4">
        <f>AP19*'Ejercicio 3 - TIR'!$D$5</f>
        <v>14942.83225</v>
      </c>
      <c r="AV19" s="4">
        <f>AQ19*'Ejercicio 3 - TIR'!$D$5</f>
        <v>21640.00675</v>
      </c>
      <c r="AW19" s="4">
        <f>AR19*'Ejercicio 3 - TIR'!$D$5</f>
        <v>23579.44794</v>
      </c>
      <c r="AX19" s="4">
        <f>AS19*'Ejercicio 3 - TIR'!$D$5</f>
        <v>25979.2518</v>
      </c>
      <c r="AY19" s="4">
        <f>AT19*'Ejercicio 3 - TIR'!$D$5</f>
        <v>40137.76406</v>
      </c>
      <c r="AZ19" s="4">
        <f t="shared" ref="AZ19:BD19" si="92">AJ19-AU19-AE19</f>
        <v>25778.3363</v>
      </c>
      <c r="BA19" s="4">
        <f t="shared" si="92"/>
        <v>31629.21722</v>
      </c>
      <c r="BB19" s="4">
        <f t="shared" si="92"/>
        <v>32488.3967</v>
      </c>
      <c r="BC19" s="4">
        <f t="shared" si="92"/>
        <v>33475.09787</v>
      </c>
      <c r="BD19" s="4">
        <f t="shared" si="92"/>
        <v>45638.65626</v>
      </c>
      <c r="BE19" s="4">
        <f t="shared" ref="BE19:BI19" si="93">AZ19/Z19</f>
        <v>22304.63717</v>
      </c>
      <c r="BF19" s="4">
        <f t="shared" si="93"/>
        <v>23539.45432</v>
      </c>
      <c r="BG19" s="4">
        <f t="shared" si="93"/>
        <v>20516.14146</v>
      </c>
      <c r="BH19" s="4">
        <f t="shared" si="93"/>
        <v>17643.09007</v>
      </c>
      <c r="BI19" s="4">
        <f t="shared" si="93"/>
        <v>19500.76821</v>
      </c>
      <c r="BJ19" s="4">
        <f t="shared" si="38"/>
        <v>78211.42611</v>
      </c>
      <c r="BK19" s="4">
        <f t="shared" si="39"/>
        <v>37539.45003</v>
      </c>
      <c r="BL19" s="4">
        <f t="shared" si="40"/>
        <v>115750.8761</v>
      </c>
      <c r="BM19" s="4">
        <f>BK19*'Ejercicio 3 - TIR'!$D$5</f>
        <v>18769.72502</v>
      </c>
      <c r="BN19" s="4">
        <f t="shared" si="41"/>
        <v>96981.15112</v>
      </c>
      <c r="BO19" s="4">
        <f t="shared" si="42"/>
        <v>41438.70796</v>
      </c>
      <c r="BP19" s="4">
        <f t="shared" si="43"/>
        <v>-113619.109</v>
      </c>
      <c r="BQ19" s="4">
        <f t="shared" ref="BQ19:BT19" si="94">BE19</f>
        <v>22304.63717</v>
      </c>
      <c r="BR19" s="4">
        <f t="shared" si="94"/>
        <v>23539.45432</v>
      </c>
      <c r="BS19" s="4">
        <f t="shared" si="94"/>
        <v>20516.14146</v>
      </c>
      <c r="BT19" s="4">
        <f t="shared" si="94"/>
        <v>17643.09007</v>
      </c>
      <c r="BU19" s="4">
        <f t="shared" si="45"/>
        <v>60939.47616</v>
      </c>
      <c r="BV19" s="36">
        <f t="shared" si="46"/>
        <v>7.406630757</v>
      </c>
    </row>
    <row r="20" ht="15.0" customHeight="1">
      <c r="A20" s="2">
        <v>19.0</v>
      </c>
      <c r="B20" s="3">
        <f t="shared" si="4"/>
        <v>0.02080479014</v>
      </c>
      <c r="C20" s="4">
        <f>IF(B20&lt;=('Ejercicio 3 - TIR'!$D$13-'Ejercicio 3 - TIR'!$C$13)/('Ejercicio 3 - TIR'!$E$13-'Ejercicio 3 - TIR'!$C$13),'Ejercicio 3 - TIR'!$C$13+SQRT(('Ejercicio 3 - TIR'!$E$13-'Ejercicio 3 - TIR'!$C$13)*('Ejercicio 3 - TIR'!$D$13-'Ejercicio 3 - TIR'!$C$13)*B20),'Ejercicio 3 - TIR'!$E$13-SQRT(('Ejercicio 3 - TIR'!$E$13-'Ejercicio 3 - TIR'!$C$13)*('Ejercicio 3 - TIR'!$E$13-'Ejercicio 3 - TIR'!$D$13)*(1-B20)))</f>
        <v>62884.77314</v>
      </c>
      <c r="D20" s="3">
        <f t="shared" si="5"/>
        <v>0.989763821</v>
      </c>
      <c r="E20" s="4">
        <f>IF(D20&lt;=('Ejercicio 3 - TIR'!$D$14-'Ejercicio 3 - TIR'!$C$14)/('Ejercicio 3 - TIR'!$E$14-'Ejercicio 3 - TIR'!$C$14),'Ejercicio 3 - TIR'!$C$14+SQRT(('Ejercicio 3 - TIR'!$E$14-'Ejercicio 3 - TIR'!$C$14)*('Ejercicio 3 - TIR'!$D$14-'Ejercicio 3 - TIR'!$C$14)*D20),'Ejercicio 3 - TIR'!$E$14-SQRT(('Ejercicio 3 - TIR'!$E$14-'Ejercicio 3 - TIR'!$C$14)*('Ejercicio 3 - TIR'!$E$14-'Ejercicio 3 - TIR'!$D$14)*(1-D20)))</f>
        <v>38760.87658</v>
      </c>
      <c r="F20" s="3">
        <f t="shared" si="6"/>
        <v>0.2415555067</v>
      </c>
      <c r="G20" s="4">
        <f>IF(F20&lt;=('Ejercicio 3 - TIR'!$D$18-'Ejercicio 3 - TIR'!$C$18)/('Ejercicio 3 - TIR'!$E$18-'Ejercicio 3 - TIR'!$C$18),'Ejercicio 3 - TIR'!$C$18+SQRT(('Ejercicio 3 - TIR'!$E$18-'Ejercicio 3 - TIR'!$C$18)*('Ejercicio 3 - TIR'!$D$18-'Ejercicio 3 - TIR'!$C$18)*F20),'Ejercicio 3 - TIR'!$E$18-SQRT(('Ejercicio 3 - TIR'!$E$18-'Ejercicio 3 - TIR'!$C$18)*('Ejercicio 3 - TIR'!$E$18-'Ejercicio 3 - TIR'!$D$18)*(1-F20)))</f>
        <v>36019.41243</v>
      </c>
      <c r="H20" s="3">
        <f t="shared" si="7"/>
        <v>0.4544048665</v>
      </c>
      <c r="I20" s="4">
        <f>IF(H20&lt;=('Ejercicio 3 - TIR'!$D$18-'Ejercicio 3 - TIR'!$C$18)/('Ejercicio 3 - TIR'!$E$18-'Ejercicio 3 - TIR'!$C$18),'Ejercicio 3 - TIR'!$C$18+SQRT(('Ejercicio 3 - TIR'!$E$18-'Ejercicio 3 - TIR'!$C$18)*('Ejercicio 3 - TIR'!$D$18-'Ejercicio 3 - TIR'!$C$18)*H20),'Ejercicio 3 - TIR'!$E$18-SQRT(('Ejercicio 3 - TIR'!$E$18-'Ejercicio 3 - TIR'!$C$18)*('Ejercicio 3 - TIR'!$E$18-'Ejercicio 3 - TIR'!$D$18)*(1-H20)))</f>
        <v>38255.95119</v>
      </c>
      <c r="J20" s="3">
        <f t="shared" si="8"/>
        <v>0.5544400389</v>
      </c>
      <c r="K20" s="4">
        <f>IF(J20&lt;=('Ejercicio 3 - TIR'!$D$18-'Ejercicio 3 - TIR'!$C$18)/('Ejercicio 3 - TIR'!$E$18-'Ejercicio 3 - TIR'!$C$18),'Ejercicio 3 - TIR'!$C$18+SQRT(('Ejercicio 3 - TIR'!$E$18-'Ejercicio 3 - TIR'!$C$18)*('Ejercicio 3 - TIR'!$D$18-'Ejercicio 3 - TIR'!$C$18)*J20),'Ejercicio 3 - TIR'!$E$18-SQRT(('Ejercicio 3 - TIR'!$E$18-'Ejercicio 3 - TIR'!$C$18)*('Ejercicio 3 - TIR'!$E$18-'Ejercicio 3 - TIR'!$D$18)*(1-J20)))</f>
        <v>39119.53978</v>
      </c>
      <c r="L20" s="3">
        <f t="shared" si="9"/>
        <v>0.9038742025</v>
      </c>
      <c r="M20" s="4">
        <f>IF(L20&lt;=('Ejercicio 3 - TIR'!$D$18-'Ejercicio 3 - TIR'!$C$18)/('Ejercicio 3 - TIR'!$E$18-'Ejercicio 3 - TIR'!$C$18),'Ejercicio 3 - TIR'!$C$18+SQRT(('Ejercicio 3 - TIR'!$E$18-'Ejercicio 3 - TIR'!$C$18)*('Ejercicio 3 - TIR'!$D$18-'Ejercicio 3 - TIR'!$C$18)*L20),'Ejercicio 3 - TIR'!$E$18-SQRT(('Ejercicio 3 - TIR'!$E$18-'Ejercicio 3 - TIR'!$C$18)*('Ejercicio 3 - TIR'!$E$18-'Ejercicio 3 - TIR'!$D$18)*(1-L20)))</f>
        <v>42314.96093</v>
      </c>
      <c r="N20" s="3">
        <f t="shared" si="10"/>
        <v>0.3354397973</v>
      </c>
      <c r="O20" s="4">
        <f>IF(N20&lt;=('Ejercicio 3 - TIR'!$D$18-'Ejercicio 3 - TIR'!$C$18)/('Ejercicio 3 - TIR'!$E$18-'Ejercicio 3 - TIR'!$C$18),'Ejercicio 3 - TIR'!$C$18+SQRT(('Ejercicio 3 - TIR'!$E$18-'Ejercicio 3 - TIR'!$C$18)*('Ejercicio 3 - TIR'!$D$18-'Ejercicio 3 - TIR'!$C$18)*N20),'Ejercicio 3 - TIR'!$E$18-SQRT(('Ejercicio 3 - TIR'!$E$18-'Ejercicio 3 - TIR'!$C$18)*('Ejercicio 3 - TIR'!$E$18-'Ejercicio 3 - TIR'!$D$18)*(1-N20)))</f>
        <v>37093.37505</v>
      </c>
      <c r="P20" s="3">
        <f t="shared" si="11"/>
        <v>0.6072941192</v>
      </c>
      <c r="Q20" s="7">
        <f>IF(P20&lt;=('Ejercicio 3 - TIR'!$D$22-'Ejercicio 3 - TIR'!$C$22)/('Ejercicio 3 - TIR'!$E$22-'Ejercicio 3 - TIR'!$C$22),'Ejercicio 3 - TIR'!$C$22+SQRT(('Ejercicio 3 - TIR'!$E$22-'Ejercicio 3 - TIR'!$C$22)*('Ejercicio 3 - TIR'!$D$22-'Ejercicio 3 - TIR'!$C$22)*P20),'Ejercicio 3 - TIR'!$E$22-SQRT(('Ejercicio 3 - TIR'!$E$22-'Ejercicio 3 - TIR'!$C$22)*('Ejercicio 3 - TIR'!$E$22-'Ejercicio 3 - TIR'!$D$22)*(1-P20)))</f>
        <v>0.1534129621</v>
      </c>
      <c r="R20" s="3">
        <f t="shared" si="12"/>
        <v>0.102614782</v>
      </c>
      <c r="S20" s="7">
        <f>IF(R20&lt;=('Ejercicio 3 - TIR'!$D$23-'Ejercicio 3 - TIR'!$C$23)/('Ejercicio 3 - TIR'!$E$23-'Ejercicio 3 - TIR'!$C$23),'Ejercicio 3 - TIR'!$C$23+SQRT(('Ejercicio 3 - TIR'!$E$23-'Ejercicio 3 - TIR'!$C$23)*('Ejercicio 3 - TIR'!$D$23-'Ejercicio 3 - TIR'!$C$23)*R20),'Ejercicio 3 - TIR'!$E$23-SQRT(('Ejercicio 3 - TIR'!$E$23-'Ejercicio 3 - TIR'!$C$23)*('Ejercicio 3 - TIR'!$E$23-'Ejercicio 3 - TIR'!$D$23)*(1-R20)))</f>
        <v>0.1335906809</v>
      </c>
      <c r="T20" s="3">
        <f t="shared" si="13"/>
        <v>0.8481037669</v>
      </c>
      <c r="U20" s="7">
        <f>IF(T20&lt;=('Ejercicio 3 - TIR'!$D$24-'Ejercicio 3 - TIR'!$C$24)/('Ejercicio 3 - TIR'!$E$24-'Ejercicio 3 - TIR'!$C$24),'Ejercicio 3 - TIR'!$C$24+SQRT(('Ejercicio 3 - TIR'!$E$24-'Ejercicio 3 - TIR'!$C$24)*('Ejercicio 3 - TIR'!$D$24-'Ejercicio 3 - TIR'!$C$24)*T20),'Ejercicio 3 - TIR'!$E$24-SQRT(('Ejercicio 3 - TIR'!$E$24-'Ejercicio 3 - TIR'!$C$24)*('Ejercicio 3 - TIR'!$E$24-'Ejercicio 3 - TIR'!$D$24)*(1-T20)))</f>
        <v>0.1993769679</v>
      </c>
      <c r="V20" s="3">
        <f t="shared" si="14"/>
        <v>0.1756190706</v>
      </c>
      <c r="W20" s="7">
        <f>IF(V20&lt;=('Ejercicio 3 - TIR'!$D$25-'Ejercicio 3 - TIR'!$C$25)/('Ejercicio 3 - TIR'!$E$25-'Ejercicio 3 - TIR'!$C$25),'Ejercicio 3 - TIR'!$C$25+SQRT(('Ejercicio 3 - TIR'!$E$25-'Ejercicio 3 - TIR'!$C$25)*('Ejercicio 3 - TIR'!$D$25-'Ejercicio 3 - TIR'!$C$25)*V20),'Ejercicio 3 - TIR'!$E$25-SQRT(('Ejercicio 3 - TIR'!$E$25-'Ejercicio 3 - TIR'!$C$25)*('Ejercicio 3 - TIR'!$E$25-'Ejercicio 3 - TIR'!$D$25)*(1-V20)))</f>
        <v>0.1956801371</v>
      </c>
      <c r="X20" s="3">
        <f t="shared" si="15"/>
        <v>0.6011525139</v>
      </c>
      <c r="Y20" s="7">
        <f>IF(X20&lt;=('Ejercicio 3 - TIR'!$D$26-'Ejercicio 3 - TIR'!$C$26)/('Ejercicio 3 - TIR'!$E$26-'Ejercicio 3 - TIR'!$C$26),'Ejercicio 3 - TIR'!$C$26+SQRT(('Ejercicio 3 - TIR'!$E$26-'Ejercicio 3 - TIR'!$C$26)*('Ejercicio 3 - TIR'!$D$26-'Ejercicio 3 - TIR'!$C$26)*X20),'Ejercicio 3 - TIR'!$E$26-SQRT(('Ejercicio 3 - TIR'!$E$26-'Ejercicio 3 - TIR'!$C$26)*('Ejercicio 3 - TIR'!$E$26-'Ejercicio 3 - TIR'!$D$26)*(1-X20)))</f>
        <v>0.2335912032</v>
      </c>
      <c r="Z20" s="3">
        <f t="shared" si="16"/>
        <v>1.153412962</v>
      </c>
      <c r="AA20" s="3">
        <f t="shared" si="17"/>
        <v>1.307498185</v>
      </c>
      <c r="AB20" s="3">
        <f t="shared" si="18"/>
        <v>1.568183209</v>
      </c>
      <c r="AC20" s="3">
        <f t="shared" si="19"/>
        <v>1.875045514</v>
      </c>
      <c r="AD20" s="3">
        <f t="shared" si="20"/>
        <v>2.313039652</v>
      </c>
      <c r="AE20" s="2">
        <f t="shared" si="21"/>
        <v>5946.420889</v>
      </c>
      <c r="AF20" s="2">
        <f t="shared" si="22"/>
        <v>6740.807304</v>
      </c>
      <c r="AG20" s="2">
        <f t="shared" si="23"/>
        <v>8084.769026</v>
      </c>
      <c r="AH20" s="2">
        <f t="shared" si="24"/>
        <v>9666.797737</v>
      </c>
      <c r="AI20" s="2">
        <f t="shared" si="25"/>
        <v>11924.87665</v>
      </c>
      <c r="AJ20" s="4">
        <f t="shared" si="26"/>
        <v>41545.25718</v>
      </c>
      <c r="AK20" s="4">
        <f t="shared" si="27"/>
        <v>50019.58674</v>
      </c>
      <c r="AL20" s="4">
        <f t="shared" si="28"/>
        <v>61346.60542</v>
      </c>
      <c r="AM20" s="4">
        <f t="shared" si="29"/>
        <v>79342.47767</v>
      </c>
      <c r="AN20" s="4">
        <f t="shared" si="30"/>
        <v>85798.4473</v>
      </c>
      <c r="AO20" s="4">
        <f>C20/'Ejercicio 3 - TIR'!$D$7</f>
        <v>12576.95463</v>
      </c>
      <c r="AP20" s="4">
        <f t="shared" si="31"/>
        <v>28968.30256</v>
      </c>
      <c r="AQ20" s="4">
        <f t="shared" si="32"/>
        <v>37442.63211</v>
      </c>
      <c r="AR20" s="4">
        <f t="shared" si="33"/>
        <v>48769.65079</v>
      </c>
      <c r="AS20" s="4">
        <f t="shared" si="34"/>
        <v>66765.52304</v>
      </c>
      <c r="AT20" s="4">
        <f t="shared" si="35"/>
        <v>73221.49267</v>
      </c>
      <c r="AU20" s="4">
        <f>AP20*'Ejercicio 3 - TIR'!$D$5</f>
        <v>14484.15128</v>
      </c>
      <c r="AV20" s="4">
        <f>AQ20*'Ejercicio 3 - TIR'!$D$5</f>
        <v>18721.31606</v>
      </c>
      <c r="AW20" s="4">
        <f>AR20*'Ejercicio 3 - TIR'!$D$5</f>
        <v>24384.8254</v>
      </c>
      <c r="AX20" s="4">
        <f>AS20*'Ejercicio 3 - TIR'!$D$5</f>
        <v>33382.76152</v>
      </c>
      <c r="AY20" s="4">
        <f>AT20*'Ejercicio 3 - TIR'!$D$5</f>
        <v>36610.74634</v>
      </c>
      <c r="AZ20" s="4">
        <f t="shared" ref="AZ20:BD20" si="95">AJ20-AU20-AE20</f>
        <v>21114.68502</v>
      </c>
      <c r="BA20" s="4">
        <f t="shared" si="95"/>
        <v>24557.46338</v>
      </c>
      <c r="BB20" s="4">
        <f t="shared" si="95"/>
        <v>28877.011</v>
      </c>
      <c r="BC20" s="4">
        <f t="shared" si="95"/>
        <v>36292.91841</v>
      </c>
      <c r="BD20" s="4">
        <f t="shared" si="95"/>
        <v>37262.82431</v>
      </c>
      <c r="BE20" s="4">
        <f t="shared" ref="BE20:BI20" si="96">AZ20/Z20</f>
        <v>18306.26646</v>
      </c>
      <c r="BF20" s="4">
        <f t="shared" si="96"/>
        <v>18782.02483</v>
      </c>
      <c r="BG20" s="4">
        <f t="shared" si="96"/>
        <v>18414.30953</v>
      </c>
      <c r="BH20" s="4">
        <f t="shared" si="96"/>
        <v>19355.75331</v>
      </c>
      <c r="BI20" s="4">
        <f t="shared" si="96"/>
        <v>16109.89431</v>
      </c>
      <c r="BJ20" s="4">
        <f t="shared" si="38"/>
        <v>89655.44445</v>
      </c>
      <c r="BK20" s="4">
        <f t="shared" si="39"/>
        <v>29090.99475</v>
      </c>
      <c r="BL20" s="4">
        <f t="shared" si="40"/>
        <v>118746.4392</v>
      </c>
      <c r="BM20" s="4">
        <f>BK20*'Ejercicio 3 - TIR'!$D$5</f>
        <v>14545.49737</v>
      </c>
      <c r="BN20" s="4">
        <f t="shared" si="41"/>
        <v>104200.9418</v>
      </c>
      <c r="BO20" s="4">
        <f t="shared" si="42"/>
        <v>45049.35389</v>
      </c>
      <c r="BP20" s="4">
        <f t="shared" si="43"/>
        <v>-101645.6497</v>
      </c>
      <c r="BQ20" s="4">
        <f t="shared" ref="BQ20:BT20" si="97">BE20</f>
        <v>18306.26646</v>
      </c>
      <c r="BR20" s="4">
        <f t="shared" si="97"/>
        <v>18782.02483</v>
      </c>
      <c r="BS20" s="4">
        <f t="shared" si="97"/>
        <v>18414.30953</v>
      </c>
      <c r="BT20" s="4">
        <f t="shared" si="97"/>
        <v>19355.75331</v>
      </c>
      <c r="BU20" s="4">
        <f t="shared" si="45"/>
        <v>61159.2482</v>
      </c>
      <c r="BV20" s="36">
        <f t="shared" si="46"/>
        <v>8.573635754</v>
      </c>
    </row>
    <row r="21" ht="15.0" customHeight="1">
      <c r="A21" s="2">
        <v>20.0</v>
      </c>
      <c r="B21" s="3">
        <f t="shared" si="4"/>
        <v>0.5059176485</v>
      </c>
      <c r="C21" s="4">
        <f>IF(B21&lt;=('Ejercicio 3 - TIR'!$D$13-'Ejercicio 3 - TIR'!$C$13)/('Ejercicio 3 - TIR'!$E$13-'Ejercicio 3 - TIR'!$C$13),'Ejercicio 3 - TIR'!$C$13+SQRT(('Ejercicio 3 - TIR'!$E$13-'Ejercicio 3 - TIR'!$C$13)*('Ejercicio 3 - TIR'!$D$13-'Ejercicio 3 - TIR'!$C$13)*B21),'Ejercicio 3 - TIR'!$E$13-SQRT(('Ejercicio 3 - TIR'!$E$13-'Ejercicio 3 - TIR'!$C$13)*('Ejercicio 3 - TIR'!$E$13-'Ejercicio 3 - TIR'!$D$13)*(1-B21)))</f>
        <v>75650.48621</v>
      </c>
      <c r="D21" s="3">
        <f t="shared" si="5"/>
        <v>0.3761127343</v>
      </c>
      <c r="E21" s="4">
        <f>IF(D21&lt;=('Ejercicio 3 - TIR'!$D$14-'Ejercicio 3 - TIR'!$C$14)/('Ejercicio 3 - TIR'!$E$14-'Ejercicio 3 - TIR'!$C$14),'Ejercicio 3 - TIR'!$C$14+SQRT(('Ejercicio 3 - TIR'!$E$14-'Ejercicio 3 - TIR'!$C$14)*('Ejercicio 3 - TIR'!$D$14-'Ejercicio 3 - TIR'!$C$14)*D21),'Ejercicio 3 - TIR'!$E$14-SQRT(('Ejercicio 3 - TIR'!$E$14-'Ejercicio 3 - TIR'!$C$14)*('Ejercicio 3 - TIR'!$E$14-'Ejercicio 3 - TIR'!$D$14)*(1-D21)))</f>
        <v>30326.16468</v>
      </c>
      <c r="F21" s="3">
        <f t="shared" si="6"/>
        <v>0.8093619511</v>
      </c>
      <c r="G21" s="4">
        <f>IF(F21&lt;=('Ejercicio 3 - TIR'!$D$18-'Ejercicio 3 - TIR'!$C$18)/('Ejercicio 3 - TIR'!$E$18-'Ejercicio 3 - TIR'!$C$18),'Ejercicio 3 - TIR'!$C$18+SQRT(('Ejercicio 3 - TIR'!$E$18-'Ejercicio 3 - TIR'!$C$18)*('Ejercicio 3 - TIR'!$D$18-'Ejercicio 3 - TIR'!$C$18)*F21),'Ejercicio 3 - TIR'!$E$18-SQRT(('Ejercicio 3 - TIR'!$E$18-'Ejercicio 3 - TIR'!$C$18)*('Ejercicio 3 - TIR'!$E$18-'Ejercicio 3 - TIR'!$D$18)*(1-F21)))</f>
        <v>41218.74972</v>
      </c>
      <c r="H21" s="3">
        <f t="shared" si="7"/>
        <v>0.2953797558</v>
      </c>
      <c r="I21" s="4">
        <f>IF(H21&lt;=('Ejercicio 3 - TIR'!$D$18-'Ejercicio 3 - TIR'!$C$18)/('Ejercicio 3 - TIR'!$E$18-'Ejercicio 3 - TIR'!$C$18),'Ejercicio 3 - TIR'!$C$18+SQRT(('Ejercicio 3 - TIR'!$E$18-'Ejercicio 3 - TIR'!$C$18)*('Ejercicio 3 - TIR'!$D$18-'Ejercicio 3 - TIR'!$C$18)*H21),'Ejercicio 3 - TIR'!$E$18-SQRT(('Ejercicio 3 - TIR'!$E$18-'Ejercicio 3 - TIR'!$C$18)*('Ejercicio 3 - TIR'!$E$18-'Ejercicio 3 - TIR'!$D$18)*(1-H21)))</f>
        <v>36656.3476</v>
      </c>
      <c r="J21" s="3">
        <f t="shared" si="8"/>
        <v>0.5794546784</v>
      </c>
      <c r="K21" s="4">
        <f>IF(J21&lt;=('Ejercicio 3 - TIR'!$D$18-'Ejercicio 3 - TIR'!$C$18)/('Ejercicio 3 - TIR'!$E$18-'Ejercicio 3 - TIR'!$C$18),'Ejercicio 3 - TIR'!$C$18+SQRT(('Ejercicio 3 - TIR'!$E$18-'Ejercicio 3 - TIR'!$C$18)*('Ejercicio 3 - TIR'!$D$18-'Ejercicio 3 - TIR'!$C$18)*J21),'Ejercicio 3 - TIR'!$E$18-SQRT(('Ejercicio 3 - TIR'!$E$18-'Ejercicio 3 - TIR'!$C$18)*('Ejercicio 3 - TIR'!$E$18-'Ejercicio 3 - TIR'!$D$18)*(1-J21)))</f>
        <v>39322.99318</v>
      </c>
      <c r="L21" s="3">
        <f t="shared" si="9"/>
        <v>0.1671519963</v>
      </c>
      <c r="M21" s="4">
        <f>IF(L21&lt;=('Ejercicio 3 - TIR'!$D$18-'Ejercicio 3 - TIR'!$C$18)/('Ejercicio 3 - TIR'!$E$18-'Ejercicio 3 - TIR'!$C$18),'Ejercicio 3 - TIR'!$C$18+SQRT(('Ejercicio 3 - TIR'!$E$18-'Ejercicio 3 - TIR'!$C$18)*('Ejercicio 3 - TIR'!$D$18-'Ejercicio 3 - TIR'!$C$18)*L21),'Ejercicio 3 - TIR'!$E$18-SQRT(('Ejercicio 3 - TIR'!$E$18-'Ejercicio 3 - TIR'!$C$18)*('Ejercicio 3 - TIR'!$E$18-'Ejercicio 3 - TIR'!$D$18)*(1-L21)))</f>
        <v>35007.27465</v>
      </c>
      <c r="N21" s="3">
        <f t="shared" si="10"/>
        <v>0.09177255882</v>
      </c>
      <c r="O21" s="4">
        <f>IF(N21&lt;=('Ejercicio 3 - TIR'!$D$18-'Ejercicio 3 - TIR'!$C$18)/('Ejercicio 3 - TIR'!$E$18-'Ejercicio 3 - TIR'!$C$18),'Ejercicio 3 - TIR'!$C$18+SQRT(('Ejercicio 3 - TIR'!$E$18-'Ejercicio 3 - TIR'!$C$18)*('Ejercicio 3 - TIR'!$D$18-'Ejercicio 3 - TIR'!$C$18)*N21),'Ejercicio 3 - TIR'!$E$18-SQRT(('Ejercicio 3 - TIR'!$E$18-'Ejercicio 3 - TIR'!$C$18)*('Ejercicio 3 - TIR'!$E$18-'Ejercicio 3 - TIR'!$D$18)*(1-N21)))</f>
        <v>33710.2404</v>
      </c>
      <c r="P21" s="3">
        <f t="shared" si="11"/>
        <v>0.2375368687</v>
      </c>
      <c r="Q21" s="7">
        <f>IF(P21&lt;=('Ejercicio 3 - TIR'!$D$22-'Ejercicio 3 - TIR'!$C$22)/('Ejercicio 3 - TIR'!$E$22-'Ejercicio 3 - TIR'!$C$22),'Ejercicio 3 - TIR'!$C$22+SQRT(('Ejercicio 3 - TIR'!$E$22-'Ejercicio 3 - TIR'!$C$22)*('Ejercicio 3 - TIR'!$D$22-'Ejercicio 3 - TIR'!$C$22)*P21),'Ejercicio 3 - TIR'!$E$22-SQRT(('Ejercicio 3 - TIR'!$E$22-'Ejercicio 3 - TIR'!$C$22)*('Ejercicio 3 - TIR'!$E$22-'Ejercicio 3 - TIR'!$D$22)*(1-P21)))</f>
        <v>0.1406776779</v>
      </c>
      <c r="R21" s="3">
        <f t="shared" si="12"/>
        <v>0.7614628594</v>
      </c>
      <c r="S21" s="7">
        <f>IF(R21&lt;=('Ejercicio 3 - TIR'!$D$23-'Ejercicio 3 - TIR'!$C$23)/('Ejercicio 3 - TIR'!$E$23-'Ejercicio 3 - TIR'!$C$23),'Ejercicio 3 - TIR'!$C$23+SQRT(('Ejercicio 3 - TIR'!$E$23-'Ejercicio 3 - TIR'!$C$23)*('Ejercicio 3 - TIR'!$D$23-'Ejercicio 3 - TIR'!$C$23)*R21),'Ejercicio 3 - TIR'!$E$23-SQRT(('Ejercicio 3 - TIR'!$E$23-'Ejercicio 3 - TIR'!$C$23)*('Ejercicio 3 - TIR'!$E$23-'Ejercicio 3 - TIR'!$D$23)*(1-R21)))</f>
        <v>0.1592788308</v>
      </c>
      <c r="T21" s="3">
        <f t="shared" si="13"/>
        <v>0.4069064538</v>
      </c>
      <c r="U21" s="7">
        <f>IF(T21&lt;=('Ejercicio 3 - TIR'!$D$24-'Ejercicio 3 - TIR'!$C$24)/('Ejercicio 3 - TIR'!$E$24-'Ejercicio 3 - TIR'!$C$24),'Ejercicio 3 - TIR'!$C$24+SQRT(('Ejercicio 3 - TIR'!$E$24-'Ejercicio 3 - TIR'!$C$24)*('Ejercicio 3 - TIR'!$D$24-'Ejercicio 3 - TIR'!$C$24)*T21),'Ejercicio 3 - TIR'!$E$24-SQRT(('Ejercicio 3 - TIR'!$E$24-'Ejercicio 3 - TIR'!$C$24)*('Ejercicio 3 - TIR'!$E$24-'Ejercicio 3 - TIR'!$D$24)*(1-T21)))</f>
        <v>0.1792318927</v>
      </c>
      <c r="V21" s="3">
        <f t="shared" si="14"/>
        <v>0.7517332605</v>
      </c>
      <c r="W21" s="7">
        <f>IF(V21&lt;=('Ejercicio 3 - TIR'!$D$25-'Ejercicio 3 - TIR'!$C$25)/('Ejercicio 3 - TIR'!$E$25-'Ejercicio 3 - TIR'!$C$25),'Ejercicio 3 - TIR'!$C$25+SQRT(('Ejercicio 3 - TIR'!$E$25-'Ejercicio 3 - TIR'!$C$25)*('Ejercicio 3 - TIR'!$D$25-'Ejercicio 3 - TIR'!$C$25)*V21),'Ejercicio 3 - TIR'!$E$25-SQRT(('Ejercicio 3 - TIR'!$E$25-'Ejercicio 3 - TIR'!$C$25)*('Ejercicio 3 - TIR'!$E$25-'Ejercicio 3 - TIR'!$D$25)*(1-V21)))</f>
        <v>0.2205223205</v>
      </c>
      <c r="X21" s="3">
        <f t="shared" si="15"/>
        <v>0.6840906062</v>
      </c>
      <c r="Y21" s="7">
        <f>IF(X21&lt;=('Ejercicio 3 - TIR'!$D$26-'Ejercicio 3 - TIR'!$C$26)/('Ejercicio 3 - TIR'!$E$26-'Ejercicio 3 - TIR'!$C$26),'Ejercicio 3 - TIR'!$C$26+SQRT(('Ejercicio 3 - TIR'!$E$26-'Ejercicio 3 - TIR'!$C$26)*('Ejercicio 3 - TIR'!$D$26-'Ejercicio 3 - TIR'!$C$26)*X21),'Ejercicio 3 - TIR'!$E$26-SQRT(('Ejercicio 3 - TIR'!$E$26-'Ejercicio 3 - TIR'!$C$26)*('Ejercicio 3 - TIR'!$E$26-'Ejercicio 3 - TIR'!$D$26)*(1-X21)))</f>
        <v>0.2386973279</v>
      </c>
      <c r="Z21" s="3">
        <f t="shared" si="16"/>
        <v>1.140677678</v>
      </c>
      <c r="AA21" s="3">
        <f t="shared" si="17"/>
        <v>1.322363485</v>
      </c>
      <c r="AB21" s="3">
        <f t="shared" si="18"/>
        <v>1.559373195</v>
      </c>
      <c r="AC21" s="3">
        <f t="shared" si="19"/>
        <v>1.903249791</v>
      </c>
      <c r="AD21" s="3">
        <f t="shared" si="20"/>
        <v>2.35755043</v>
      </c>
      <c r="AE21" s="2">
        <f t="shared" si="21"/>
        <v>4266.214427</v>
      </c>
      <c r="AF21" s="2">
        <f t="shared" si="22"/>
        <v>4945.732072</v>
      </c>
      <c r="AG21" s="2">
        <f t="shared" si="23"/>
        <v>5832.164993</v>
      </c>
      <c r="AH21" s="2">
        <f t="shared" si="24"/>
        <v>7118.287551</v>
      </c>
      <c r="AI21" s="2">
        <f t="shared" si="25"/>
        <v>8817.403768</v>
      </c>
      <c r="AJ21" s="4">
        <f t="shared" si="26"/>
        <v>47017.30772</v>
      </c>
      <c r="AK21" s="4">
        <f t="shared" si="27"/>
        <v>48473.01555</v>
      </c>
      <c r="AL21" s="4">
        <f t="shared" si="28"/>
        <v>61319.22151</v>
      </c>
      <c r="AM21" s="4">
        <f t="shared" si="29"/>
        <v>66627.58815</v>
      </c>
      <c r="AN21" s="4">
        <f t="shared" si="30"/>
        <v>79473.59174</v>
      </c>
      <c r="AO21" s="4">
        <f>C21/'Ejercicio 3 - TIR'!$D$7</f>
        <v>15130.09724</v>
      </c>
      <c r="AP21" s="4">
        <f t="shared" si="31"/>
        <v>31887.21048</v>
      </c>
      <c r="AQ21" s="4">
        <f t="shared" si="32"/>
        <v>33342.91831</v>
      </c>
      <c r="AR21" s="4">
        <f t="shared" si="33"/>
        <v>46189.12427</v>
      </c>
      <c r="AS21" s="4">
        <f t="shared" si="34"/>
        <v>51497.49091</v>
      </c>
      <c r="AT21" s="4">
        <f t="shared" si="35"/>
        <v>64343.4945</v>
      </c>
      <c r="AU21" s="4">
        <f>AP21*'Ejercicio 3 - TIR'!$D$5</f>
        <v>15943.60524</v>
      </c>
      <c r="AV21" s="4">
        <f>AQ21*'Ejercicio 3 - TIR'!$D$5</f>
        <v>16671.45915</v>
      </c>
      <c r="AW21" s="4">
        <f>AR21*'Ejercicio 3 - TIR'!$D$5</f>
        <v>23094.56213</v>
      </c>
      <c r="AX21" s="4">
        <f>AS21*'Ejercicio 3 - TIR'!$D$5</f>
        <v>25748.74545</v>
      </c>
      <c r="AY21" s="4">
        <f>AT21*'Ejercicio 3 - TIR'!$D$5</f>
        <v>32171.74725</v>
      </c>
      <c r="AZ21" s="4">
        <f t="shared" ref="AZ21:BD21" si="98">AJ21-AU21-AE21</f>
        <v>26807.48805</v>
      </c>
      <c r="BA21" s="4">
        <f t="shared" si="98"/>
        <v>26855.82432</v>
      </c>
      <c r="BB21" s="4">
        <f t="shared" si="98"/>
        <v>32392.49438</v>
      </c>
      <c r="BC21" s="4">
        <f t="shared" si="98"/>
        <v>33760.55514</v>
      </c>
      <c r="BD21" s="4">
        <f t="shared" si="98"/>
        <v>38484.44072</v>
      </c>
      <c r="BE21" s="4">
        <f t="shared" ref="BE21:BI21" si="99">AZ21/Z21</f>
        <v>23501.36991</v>
      </c>
      <c r="BF21" s="4">
        <f t="shared" si="99"/>
        <v>20308.95789</v>
      </c>
      <c r="BG21" s="4">
        <f t="shared" si="99"/>
        <v>20772.76593</v>
      </c>
      <c r="BH21" s="4">
        <f t="shared" si="99"/>
        <v>17738.37324</v>
      </c>
      <c r="BI21" s="4">
        <f t="shared" si="99"/>
        <v>16323.90987</v>
      </c>
      <c r="BJ21" s="4">
        <f t="shared" si="38"/>
        <v>71495.46257</v>
      </c>
      <c r="BK21" s="4">
        <f t="shared" si="39"/>
        <v>35669.96726</v>
      </c>
      <c r="BL21" s="4">
        <f t="shared" si="40"/>
        <v>107165.4298</v>
      </c>
      <c r="BM21" s="4">
        <f>BK21*'Ejercicio 3 - TIR'!$D$5</f>
        <v>17834.98363</v>
      </c>
      <c r="BN21" s="4">
        <f t="shared" si="41"/>
        <v>89330.4462</v>
      </c>
      <c r="BO21" s="4">
        <f t="shared" si="42"/>
        <v>37891.2133</v>
      </c>
      <c r="BP21" s="4">
        <f t="shared" si="43"/>
        <v>-105976.6509</v>
      </c>
      <c r="BQ21" s="4">
        <f t="shared" ref="BQ21:BT21" si="100">BE21</f>
        <v>23501.36991</v>
      </c>
      <c r="BR21" s="4">
        <f t="shared" si="100"/>
        <v>20308.95789</v>
      </c>
      <c r="BS21" s="4">
        <f t="shared" si="100"/>
        <v>20772.76593</v>
      </c>
      <c r="BT21" s="4">
        <f t="shared" si="100"/>
        <v>17738.37324</v>
      </c>
      <c r="BU21" s="4">
        <f t="shared" si="45"/>
        <v>54215.12317</v>
      </c>
      <c r="BV21" s="36">
        <f t="shared" si="46"/>
        <v>7.881127036</v>
      </c>
    </row>
    <row r="22" ht="15.0" customHeight="1">
      <c r="A22" s="2">
        <v>21.0</v>
      </c>
      <c r="B22" s="3">
        <f t="shared" si="4"/>
        <v>0.7132143315</v>
      </c>
      <c r="C22" s="4">
        <f>IF(B22&lt;=('Ejercicio 3 - TIR'!$D$13-'Ejercicio 3 - TIR'!$C$13)/('Ejercicio 3 - TIR'!$E$13-'Ejercicio 3 - TIR'!$C$13),'Ejercicio 3 - TIR'!$C$13+SQRT(('Ejercicio 3 - TIR'!$E$13-'Ejercicio 3 - TIR'!$C$13)*('Ejercicio 3 - TIR'!$D$13-'Ejercicio 3 - TIR'!$C$13)*B22),'Ejercicio 3 - TIR'!$E$13-SQRT(('Ejercicio 3 - TIR'!$E$13-'Ejercicio 3 - TIR'!$C$13)*('Ejercicio 3 - TIR'!$E$13-'Ejercicio 3 - TIR'!$D$13)*(1-B22)))</f>
        <v>81448.91372</v>
      </c>
      <c r="D22" s="3">
        <f t="shared" si="5"/>
        <v>0.5291974398</v>
      </c>
      <c r="E22" s="4">
        <f>IF(D22&lt;=('Ejercicio 3 - TIR'!$D$14-'Ejercicio 3 - TIR'!$C$14)/('Ejercicio 3 - TIR'!$E$14-'Ejercicio 3 - TIR'!$C$14),'Ejercicio 3 - TIR'!$C$14+SQRT(('Ejercicio 3 - TIR'!$E$14-'Ejercicio 3 - TIR'!$C$14)*('Ejercicio 3 - TIR'!$D$14-'Ejercicio 3 - TIR'!$C$14)*D22),'Ejercicio 3 - TIR'!$E$14-SQRT(('Ejercicio 3 - TIR'!$E$14-'Ejercicio 3 - TIR'!$C$14)*('Ejercicio 3 - TIR'!$E$14-'Ejercicio 3 - TIR'!$D$14)*(1-D22)))</f>
        <v>31596.40648</v>
      </c>
      <c r="F22" s="3">
        <f t="shared" si="6"/>
        <v>0.3243996068</v>
      </c>
      <c r="G22" s="4">
        <f>IF(F22&lt;=('Ejercicio 3 - TIR'!$D$18-'Ejercicio 3 - TIR'!$C$18)/('Ejercicio 3 - TIR'!$E$18-'Ejercicio 3 - TIR'!$C$18),'Ejercicio 3 - TIR'!$C$18+SQRT(('Ejercicio 3 - TIR'!$E$18-'Ejercicio 3 - TIR'!$C$18)*('Ejercicio 3 - TIR'!$D$18-'Ejercicio 3 - TIR'!$C$18)*F22),'Ejercicio 3 - TIR'!$E$18-SQRT(('Ejercicio 3 - TIR'!$E$18-'Ejercicio 3 - TIR'!$C$18)*('Ejercicio 3 - TIR'!$E$18-'Ejercicio 3 - TIR'!$D$18)*(1-F22)))</f>
        <v>36975.66778</v>
      </c>
      <c r="H22" s="3">
        <f t="shared" si="7"/>
        <v>0.5398609478</v>
      </c>
      <c r="I22" s="4">
        <f>IF(H22&lt;=('Ejercicio 3 - TIR'!$D$18-'Ejercicio 3 - TIR'!$C$18)/('Ejercicio 3 - TIR'!$E$18-'Ejercicio 3 - TIR'!$C$18),'Ejercicio 3 - TIR'!$C$18+SQRT(('Ejercicio 3 - TIR'!$E$18-'Ejercicio 3 - TIR'!$C$18)*('Ejercicio 3 - TIR'!$D$18-'Ejercicio 3 - TIR'!$C$18)*H22),'Ejercicio 3 - TIR'!$E$18-SQRT(('Ejercicio 3 - TIR'!$E$18-'Ejercicio 3 - TIR'!$C$18)*('Ejercicio 3 - TIR'!$E$18-'Ejercicio 3 - TIR'!$D$18)*(1-H22)))</f>
        <v>38998.84116</v>
      </c>
      <c r="J22" s="3">
        <f t="shared" si="8"/>
        <v>0.06540684218</v>
      </c>
      <c r="K22" s="4">
        <f>IF(J22&lt;=('Ejercicio 3 - TIR'!$D$18-'Ejercicio 3 - TIR'!$C$18)/('Ejercicio 3 - TIR'!$E$18-'Ejercicio 3 - TIR'!$C$18),'Ejercicio 3 - TIR'!$C$18+SQRT(('Ejercicio 3 - TIR'!$E$18-'Ejercicio 3 - TIR'!$C$18)*('Ejercicio 3 - TIR'!$D$18-'Ejercicio 3 - TIR'!$C$18)*J22),'Ejercicio 3 - TIR'!$E$18-SQRT(('Ejercicio 3 - TIR'!$E$18-'Ejercicio 3 - TIR'!$C$18)*('Ejercicio 3 - TIR'!$E$18-'Ejercicio 3 - TIR'!$D$18)*(1-J22)))</f>
        <v>33132.25579</v>
      </c>
      <c r="L22" s="3">
        <f t="shared" si="9"/>
        <v>0.2719919198</v>
      </c>
      <c r="M22" s="4">
        <f>IF(L22&lt;=('Ejercicio 3 - TIR'!$D$18-'Ejercicio 3 - TIR'!$C$18)/('Ejercicio 3 - TIR'!$E$18-'Ejercicio 3 - TIR'!$C$18),'Ejercicio 3 - TIR'!$C$18+SQRT(('Ejercicio 3 - TIR'!$E$18-'Ejercicio 3 - TIR'!$C$18)*('Ejercicio 3 - TIR'!$D$18-'Ejercicio 3 - TIR'!$C$18)*L22),'Ejercicio 3 - TIR'!$E$18-SQRT(('Ejercicio 3 - TIR'!$E$18-'Ejercicio 3 - TIR'!$C$18)*('Ejercicio 3 - TIR'!$E$18-'Ejercicio 3 - TIR'!$D$18)*(1-L22)))</f>
        <v>36387.39289</v>
      </c>
      <c r="N22" s="3">
        <f t="shared" si="10"/>
        <v>0.2897103221</v>
      </c>
      <c r="O22" s="4">
        <f>IF(N22&lt;=('Ejercicio 3 - TIR'!$D$18-'Ejercicio 3 - TIR'!$C$18)/('Ejercicio 3 - TIR'!$E$18-'Ejercicio 3 - TIR'!$C$18),'Ejercicio 3 - TIR'!$C$18+SQRT(('Ejercicio 3 - TIR'!$E$18-'Ejercicio 3 - TIR'!$C$18)*('Ejercicio 3 - TIR'!$D$18-'Ejercicio 3 - TIR'!$C$18)*N22),'Ejercicio 3 - TIR'!$E$18-SQRT(('Ejercicio 3 - TIR'!$E$18-'Ejercicio 3 - TIR'!$C$18)*('Ejercicio 3 - TIR'!$E$18-'Ejercicio 3 - TIR'!$D$18)*(1-N22)))</f>
        <v>36592.15809</v>
      </c>
      <c r="P22" s="3">
        <f t="shared" si="11"/>
        <v>0.2931913607</v>
      </c>
      <c r="Q22" s="7">
        <f>IF(P22&lt;=('Ejercicio 3 - TIR'!$D$22-'Ejercicio 3 - TIR'!$C$22)/('Ejercicio 3 - TIR'!$E$22-'Ejercicio 3 - TIR'!$C$22),'Ejercicio 3 - TIR'!$C$22+SQRT(('Ejercicio 3 - TIR'!$E$22-'Ejercicio 3 - TIR'!$C$22)*('Ejercicio 3 - TIR'!$D$22-'Ejercicio 3 - TIR'!$C$22)*P22),'Ejercicio 3 - TIR'!$E$22-SQRT(('Ejercicio 3 - TIR'!$E$22-'Ejercicio 3 - TIR'!$C$22)*('Ejercicio 3 - TIR'!$E$22-'Ejercicio 3 - TIR'!$D$22)*(1-P22)))</f>
        <v>0.1429726892</v>
      </c>
      <c r="R22" s="3">
        <f t="shared" si="12"/>
        <v>0.8060991944</v>
      </c>
      <c r="S22" s="7">
        <f>IF(R22&lt;=('Ejercicio 3 - TIR'!$D$23-'Ejercicio 3 - TIR'!$C$23)/('Ejercicio 3 - TIR'!$E$23-'Ejercicio 3 - TIR'!$C$23),'Ejercicio 3 - TIR'!$C$23+SQRT(('Ejercicio 3 - TIR'!$E$23-'Ejercicio 3 - TIR'!$C$23)*('Ejercicio 3 - TIR'!$D$23-'Ejercicio 3 - TIR'!$C$23)*R22),'Ejercicio 3 - TIR'!$E$23-SQRT(('Ejercicio 3 - TIR'!$E$23-'Ejercicio 3 - TIR'!$C$23)*('Ejercicio 3 - TIR'!$E$23-'Ejercicio 3 - TIR'!$D$23)*(1-R22)))</f>
        <v>0.1613178842</v>
      </c>
      <c r="T22" s="3">
        <f t="shared" si="13"/>
        <v>0.2864551315</v>
      </c>
      <c r="U22" s="7">
        <f>IF(T22&lt;=('Ejercicio 3 - TIR'!$D$24-'Ejercicio 3 - TIR'!$C$24)/('Ejercicio 3 - TIR'!$E$24-'Ejercicio 3 - TIR'!$C$24),'Ejercicio 3 - TIR'!$C$24+SQRT(('Ejercicio 3 - TIR'!$E$24-'Ejercicio 3 - TIR'!$C$24)*('Ejercicio 3 - TIR'!$D$24-'Ejercicio 3 - TIR'!$C$24)*T22),'Ejercicio 3 - TIR'!$E$24-SQRT(('Ejercicio 3 - TIR'!$E$24-'Ejercicio 3 - TIR'!$C$24)*('Ejercicio 3 - TIR'!$E$24-'Ejercicio 3 - TIR'!$D$24)*(1-T22)))</f>
        <v>0.174526634</v>
      </c>
      <c r="V22" s="3">
        <f t="shared" si="14"/>
        <v>0.5045015156</v>
      </c>
      <c r="W22" s="7">
        <f>IF(V22&lt;=('Ejercicio 3 - TIR'!$D$25-'Ejercicio 3 - TIR'!$C$25)/('Ejercicio 3 - TIR'!$E$25-'Ejercicio 3 - TIR'!$C$25),'Ejercicio 3 - TIR'!$C$25+SQRT(('Ejercicio 3 - TIR'!$E$25-'Ejercicio 3 - TIR'!$C$25)*('Ejercicio 3 - TIR'!$D$25-'Ejercicio 3 - TIR'!$C$25)*V22),'Ejercicio 3 - TIR'!$E$25-SQRT(('Ejercicio 3 - TIR'!$E$25-'Ejercicio 3 - TIR'!$C$25)*('Ejercicio 3 - TIR'!$E$25-'Ejercicio 3 - TIR'!$D$25)*(1-V22)))</f>
        <v>0.2083557363</v>
      </c>
      <c r="X22" s="3">
        <f t="shared" si="15"/>
        <v>0.4748259568</v>
      </c>
      <c r="Y22" s="7">
        <f>IF(X22&lt;=('Ejercicio 3 - TIR'!$D$26-'Ejercicio 3 - TIR'!$C$26)/('Ejercicio 3 - TIR'!$E$26-'Ejercicio 3 - TIR'!$C$26),'Ejercicio 3 - TIR'!$C$26+SQRT(('Ejercicio 3 - TIR'!$E$26-'Ejercicio 3 - TIR'!$C$26)*('Ejercicio 3 - TIR'!$D$26-'Ejercicio 3 - TIR'!$C$26)*X22),'Ejercicio 3 - TIR'!$E$26-SQRT(('Ejercicio 3 - TIR'!$E$26-'Ejercicio 3 - TIR'!$C$26)*('Ejercicio 3 - TIR'!$E$26-'Ejercicio 3 - TIR'!$D$26)*(1-X22)))</f>
        <v>0.2267464571</v>
      </c>
      <c r="Z22" s="3">
        <f t="shared" si="16"/>
        <v>1.142972689</v>
      </c>
      <c r="AA22" s="3">
        <f t="shared" si="17"/>
        <v>1.327354625</v>
      </c>
      <c r="AB22" s="3">
        <f t="shared" si="18"/>
        <v>1.55901336</v>
      </c>
      <c r="AC22" s="3">
        <f t="shared" si="19"/>
        <v>1.883842737</v>
      </c>
      <c r="AD22" s="3">
        <f t="shared" si="20"/>
        <v>2.310997403</v>
      </c>
      <c r="AE22" s="2">
        <f t="shared" si="21"/>
        <v>4517.423204</v>
      </c>
      <c r="AF22" s="2">
        <f t="shared" si="22"/>
        <v>5246.164357</v>
      </c>
      <c r="AG22" s="2">
        <f t="shared" si="23"/>
        <v>6161.759764</v>
      </c>
      <c r="AH22" s="2">
        <f t="shared" si="24"/>
        <v>7445.597757</v>
      </c>
      <c r="AI22" s="2">
        <f t="shared" si="25"/>
        <v>9133.860669</v>
      </c>
      <c r="AJ22" s="4">
        <f t="shared" si="26"/>
        <v>42262.17844</v>
      </c>
      <c r="AK22" s="4">
        <f t="shared" si="27"/>
        <v>51765.29218</v>
      </c>
      <c r="AL22" s="4">
        <f t="shared" si="28"/>
        <v>51653.62942</v>
      </c>
      <c r="AM22" s="4">
        <f t="shared" si="29"/>
        <v>68548.12581</v>
      </c>
      <c r="AN22" s="4">
        <f t="shared" si="30"/>
        <v>84564.38232</v>
      </c>
      <c r="AO22" s="4">
        <f>C22/'Ejercicio 3 - TIR'!$D$7</f>
        <v>16289.78274</v>
      </c>
      <c r="AP22" s="4">
        <f t="shared" si="31"/>
        <v>25972.3957</v>
      </c>
      <c r="AQ22" s="4">
        <f t="shared" si="32"/>
        <v>35475.50944</v>
      </c>
      <c r="AR22" s="4">
        <f t="shared" si="33"/>
        <v>35363.84668</v>
      </c>
      <c r="AS22" s="4">
        <f t="shared" si="34"/>
        <v>52258.34306</v>
      </c>
      <c r="AT22" s="4">
        <f t="shared" si="35"/>
        <v>68274.59957</v>
      </c>
      <c r="AU22" s="4">
        <f>AP22*'Ejercicio 3 - TIR'!$D$5</f>
        <v>12986.19785</v>
      </c>
      <c r="AV22" s="4">
        <f>AQ22*'Ejercicio 3 - TIR'!$D$5</f>
        <v>17737.75472</v>
      </c>
      <c r="AW22" s="4">
        <f>AR22*'Ejercicio 3 - TIR'!$D$5</f>
        <v>17681.92334</v>
      </c>
      <c r="AX22" s="4">
        <f>AS22*'Ejercicio 3 - TIR'!$D$5</f>
        <v>26129.17153</v>
      </c>
      <c r="AY22" s="4">
        <f>AT22*'Ejercicio 3 - TIR'!$D$5</f>
        <v>34137.29979</v>
      </c>
      <c r="AZ22" s="4">
        <f t="shared" ref="AZ22:BD22" si="101">AJ22-AU22-AE22</f>
        <v>24758.55739</v>
      </c>
      <c r="BA22" s="4">
        <f t="shared" si="101"/>
        <v>28781.37311</v>
      </c>
      <c r="BB22" s="4">
        <f t="shared" si="101"/>
        <v>27809.94632</v>
      </c>
      <c r="BC22" s="4">
        <f t="shared" si="101"/>
        <v>34973.35652</v>
      </c>
      <c r="BD22" s="4">
        <f t="shared" si="101"/>
        <v>41293.22186</v>
      </c>
      <c r="BE22" s="4">
        <f t="shared" ref="BE22:BI22" si="102">AZ22/Z22</f>
        <v>21661.54767</v>
      </c>
      <c r="BF22" s="4">
        <f t="shared" si="102"/>
        <v>21683.25824</v>
      </c>
      <c r="BG22" s="4">
        <f t="shared" si="102"/>
        <v>17838.17062</v>
      </c>
      <c r="BH22" s="4">
        <f t="shared" si="102"/>
        <v>18564.90239</v>
      </c>
      <c r="BI22" s="4">
        <f t="shared" si="102"/>
        <v>17868.13858</v>
      </c>
      <c r="BJ22" s="4">
        <f t="shared" si="38"/>
        <v>73019.21332</v>
      </c>
      <c r="BK22" s="4">
        <f t="shared" si="39"/>
        <v>37645.64561</v>
      </c>
      <c r="BL22" s="4">
        <f t="shared" si="40"/>
        <v>110664.8589</v>
      </c>
      <c r="BM22" s="4">
        <f>BK22*'Ejercicio 3 - TIR'!$D$5</f>
        <v>18822.82281</v>
      </c>
      <c r="BN22" s="4">
        <f t="shared" si="41"/>
        <v>91842.03612</v>
      </c>
      <c r="BO22" s="4">
        <f t="shared" si="42"/>
        <v>39741.29785</v>
      </c>
      <c r="BP22" s="4">
        <f t="shared" si="43"/>
        <v>-113045.3202</v>
      </c>
      <c r="BQ22" s="4">
        <f t="shared" ref="BQ22:BT22" si="103">BE22</f>
        <v>21661.54767</v>
      </c>
      <c r="BR22" s="4">
        <f t="shared" si="103"/>
        <v>21683.25824</v>
      </c>
      <c r="BS22" s="4">
        <f t="shared" si="103"/>
        <v>17838.17062</v>
      </c>
      <c r="BT22" s="4">
        <f t="shared" si="103"/>
        <v>18564.90239</v>
      </c>
      <c r="BU22" s="4">
        <f t="shared" si="45"/>
        <v>57609.43644</v>
      </c>
      <c r="BV22" s="36">
        <f t="shared" si="46"/>
        <v>5.837904174</v>
      </c>
    </row>
    <row r="23" ht="15.0" customHeight="1">
      <c r="A23" s="2">
        <v>22.0</v>
      </c>
      <c r="B23" s="3">
        <f t="shared" si="4"/>
        <v>0.580893295</v>
      </c>
      <c r="C23" s="4">
        <f>IF(B23&lt;=('Ejercicio 3 - TIR'!$D$13-'Ejercicio 3 - TIR'!$C$13)/('Ejercicio 3 - TIR'!$E$13-'Ejercicio 3 - TIR'!$C$13),'Ejercicio 3 - TIR'!$C$13+SQRT(('Ejercicio 3 - TIR'!$E$13-'Ejercicio 3 - TIR'!$C$13)*('Ejercicio 3 - TIR'!$D$13-'Ejercicio 3 - TIR'!$C$13)*B23),'Ejercicio 3 - TIR'!$E$13-SQRT(('Ejercicio 3 - TIR'!$E$13-'Ejercicio 3 - TIR'!$C$13)*('Ejercicio 3 - TIR'!$E$13-'Ejercicio 3 - TIR'!$D$13)*(1-B23)))</f>
        <v>77573.9427</v>
      </c>
      <c r="D23" s="3">
        <f t="shared" si="5"/>
        <v>0.2025028593</v>
      </c>
      <c r="E23" s="4">
        <f>IF(D23&lt;=('Ejercicio 3 - TIR'!$D$14-'Ejercicio 3 - TIR'!$C$14)/('Ejercicio 3 - TIR'!$E$14-'Ejercicio 3 - TIR'!$C$14),'Ejercicio 3 - TIR'!$C$14+SQRT(('Ejercicio 3 - TIR'!$E$14-'Ejercicio 3 - TIR'!$C$14)*('Ejercicio 3 - TIR'!$D$14-'Ejercicio 3 - TIR'!$C$14)*D23),'Ejercicio 3 - TIR'!$E$14-SQRT(('Ejercicio 3 - TIR'!$E$14-'Ejercicio 3 - TIR'!$C$14)*('Ejercicio 3 - TIR'!$E$14-'Ejercicio 3 - TIR'!$D$14)*(1-D23)))</f>
        <v>28897.14183</v>
      </c>
      <c r="F23" s="3">
        <f t="shared" si="6"/>
        <v>0.947756204</v>
      </c>
      <c r="G23" s="4">
        <f>IF(F23&lt;=('Ejercicio 3 - TIR'!$D$18-'Ejercicio 3 - TIR'!$C$18)/('Ejercicio 3 - TIR'!$E$18-'Ejercicio 3 - TIR'!$C$18),'Ejercicio 3 - TIR'!$C$18+SQRT(('Ejercicio 3 - TIR'!$E$18-'Ejercicio 3 - TIR'!$C$18)*('Ejercicio 3 - TIR'!$D$18-'Ejercicio 3 - TIR'!$C$18)*F23),'Ejercicio 3 - TIR'!$E$18-SQRT(('Ejercicio 3 - TIR'!$E$18-'Ejercicio 3 - TIR'!$C$18)*('Ejercicio 3 - TIR'!$E$18-'Ejercicio 3 - TIR'!$D$18)*(1-F23)))</f>
        <v>43020.53424</v>
      </c>
      <c r="H23" s="3">
        <f t="shared" si="7"/>
        <v>0.4038402602</v>
      </c>
      <c r="I23" s="4">
        <f>IF(H23&lt;=('Ejercicio 3 - TIR'!$D$18-'Ejercicio 3 - TIR'!$C$18)/('Ejercicio 3 - TIR'!$E$18-'Ejercicio 3 - TIR'!$C$18),'Ejercicio 3 - TIR'!$C$18+SQRT(('Ejercicio 3 - TIR'!$E$18-'Ejercicio 3 - TIR'!$C$18)*('Ejercicio 3 - TIR'!$D$18-'Ejercicio 3 - TIR'!$C$18)*H23),'Ejercicio 3 - TIR'!$E$18-SQRT(('Ejercicio 3 - TIR'!$E$18-'Ejercicio 3 - TIR'!$C$18)*('Ejercicio 3 - TIR'!$E$18-'Ejercicio 3 - TIR'!$D$18)*(1-H23)))</f>
        <v>37783.06103</v>
      </c>
      <c r="J23" s="3">
        <f t="shared" si="8"/>
        <v>0.2645695376</v>
      </c>
      <c r="K23" s="4">
        <f>IF(J23&lt;=('Ejercicio 3 - TIR'!$D$18-'Ejercicio 3 - TIR'!$C$18)/('Ejercicio 3 - TIR'!$E$18-'Ejercicio 3 - TIR'!$C$18),'Ejercicio 3 - TIR'!$C$18+SQRT(('Ejercicio 3 - TIR'!$E$18-'Ejercicio 3 - TIR'!$C$18)*('Ejercicio 3 - TIR'!$D$18-'Ejercicio 3 - TIR'!$C$18)*J23),'Ejercicio 3 - TIR'!$E$18-SQRT(('Ejercicio 3 - TIR'!$E$18-'Ejercicio 3 - TIR'!$C$18)*('Ejercicio 3 - TIR'!$E$18-'Ejercicio 3 - TIR'!$D$18)*(1-J23)))</f>
        <v>36299.63734</v>
      </c>
      <c r="L23" s="3">
        <f t="shared" si="9"/>
        <v>0.5267848837</v>
      </c>
      <c r="M23" s="4">
        <f>IF(L23&lt;=('Ejercicio 3 - TIR'!$D$18-'Ejercicio 3 - TIR'!$C$18)/('Ejercicio 3 - TIR'!$E$18-'Ejercicio 3 - TIR'!$C$18),'Ejercicio 3 - TIR'!$C$18+SQRT(('Ejercicio 3 - TIR'!$E$18-'Ejercicio 3 - TIR'!$C$18)*('Ejercicio 3 - TIR'!$D$18-'Ejercicio 3 - TIR'!$C$18)*L23),'Ejercicio 3 - TIR'!$E$18-SQRT(('Ejercicio 3 - TIR'!$E$18-'Ejercicio 3 - TIR'!$C$18)*('Ejercicio 3 - TIR'!$E$18-'Ejercicio 3 - TIR'!$D$18)*(1-L23)))</f>
        <v>38889.1919</v>
      </c>
      <c r="N23" s="3">
        <f t="shared" si="10"/>
        <v>0.3879851388</v>
      </c>
      <c r="O23" s="4">
        <f>IF(N23&lt;=('Ejercicio 3 - TIR'!$D$18-'Ejercicio 3 - TIR'!$C$18)/('Ejercicio 3 - TIR'!$E$18-'Ejercicio 3 - TIR'!$C$18),'Ejercicio 3 - TIR'!$C$18+SQRT(('Ejercicio 3 - TIR'!$E$18-'Ejercicio 3 - TIR'!$C$18)*('Ejercicio 3 - TIR'!$D$18-'Ejercicio 3 - TIR'!$C$18)*N23),'Ejercicio 3 - TIR'!$E$18-SQRT(('Ejercicio 3 - TIR'!$E$18-'Ejercicio 3 - TIR'!$C$18)*('Ejercicio 3 - TIR'!$E$18-'Ejercicio 3 - TIR'!$D$18)*(1-N23)))</f>
        <v>37628.74635</v>
      </c>
      <c r="P23" s="3">
        <f t="shared" si="11"/>
        <v>0.8256603598</v>
      </c>
      <c r="Q23" s="7">
        <f>IF(P23&lt;=('Ejercicio 3 - TIR'!$D$22-'Ejercicio 3 - TIR'!$C$22)/('Ejercicio 3 - TIR'!$E$22-'Ejercicio 3 - TIR'!$C$22),'Ejercicio 3 - TIR'!$C$22+SQRT(('Ejercicio 3 - TIR'!$E$22-'Ejercicio 3 - TIR'!$C$22)*('Ejercicio 3 - TIR'!$D$22-'Ejercicio 3 - TIR'!$C$22)*P23),'Ejercicio 3 - TIR'!$E$22-SQRT(('Ejercicio 3 - TIR'!$E$22-'Ejercicio 3 - TIR'!$C$22)*('Ejercicio 3 - TIR'!$E$22-'Ejercicio 3 - TIR'!$D$22)*(1-P23)))</f>
        <v>0.1622852787</v>
      </c>
      <c r="R23" s="3">
        <f t="shared" si="12"/>
        <v>0.08879569297</v>
      </c>
      <c r="S23" s="7">
        <f>IF(R23&lt;=('Ejercicio 3 - TIR'!$D$23-'Ejercicio 3 - TIR'!$C$23)/('Ejercicio 3 - TIR'!$E$23-'Ejercicio 3 - TIR'!$C$23),'Ejercicio 3 - TIR'!$C$23+SQRT(('Ejercicio 3 - TIR'!$E$23-'Ejercicio 3 - TIR'!$C$23)*('Ejercicio 3 - TIR'!$D$23-'Ejercicio 3 - TIR'!$C$23)*R23),'Ejercicio 3 - TIR'!$E$23-SQRT(('Ejercicio 3 - TIR'!$E$23-'Ejercicio 3 - TIR'!$C$23)*('Ejercicio 3 - TIR'!$E$23-'Ejercicio 3 - TIR'!$D$23)*(1-R23)))</f>
        <v>0.1326424779</v>
      </c>
      <c r="T23" s="3">
        <f t="shared" si="13"/>
        <v>0.5820141153</v>
      </c>
      <c r="U23" s="7">
        <f>IF(T23&lt;=('Ejercicio 3 - TIR'!$D$24-'Ejercicio 3 - TIR'!$C$24)/('Ejercicio 3 - TIR'!$E$24-'Ejercicio 3 - TIR'!$C$24),'Ejercicio 3 - TIR'!$C$24+SQRT(('Ejercicio 3 - TIR'!$E$24-'Ejercicio 3 - TIR'!$C$24)*('Ejercicio 3 - TIR'!$D$24-'Ejercicio 3 - TIR'!$C$24)*T23),'Ejercicio 3 - TIR'!$E$24-SQRT(('Ejercicio 3 - TIR'!$E$24-'Ejercicio 3 - TIR'!$C$24)*('Ejercicio 3 - TIR'!$E$24-'Ejercicio 3 - TIR'!$D$24)*(1-T23)))</f>
        <v>0.1857894683</v>
      </c>
      <c r="V23" s="3">
        <f t="shared" si="14"/>
        <v>0.8728272642</v>
      </c>
      <c r="W23" s="7">
        <f>IF(V23&lt;=('Ejercicio 3 - TIR'!$D$25-'Ejercicio 3 - TIR'!$C$25)/('Ejercicio 3 - TIR'!$E$25-'Ejercicio 3 - TIR'!$C$25),'Ejercicio 3 - TIR'!$C$25+SQRT(('Ejercicio 3 - TIR'!$E$25-'Ejercicio 3 - TIR'!$C$25)*('Ejercicio 3 - TIR'!$D$25-'Ejercicio 3 - TIR'!$C$25)*V23),'Ejercicio 3 - TIR'!$E$25-SQRT(('Ejercicio 3 - TIR'!$E$25-'Ejercicio 3 - TIR'!$C$25)*('Ejercicio 3 - TIR'!$E$25-'Ejercicio 3 - TIR'!$D$25)*(1-V23)))</f>
        <v>0.2289024984</v>
      </c>
      <c r="X23" s="3">
        <f t="shared" si="15"/>
        <v>0.8024628962</v>
      </c>
      <c r="Y23" s="7">
        <f>IF(X23&lt;=('Ejercicio 3 - TIR'!$D$26-'Ejercicio 3 - TIR'!$C$26)/('Ejercicio 3 - TIR'!$E$26-'Ejercicio 3 - TIR'!$C$26),'Ejercicio 3 - TIR'!$C$26+SQRT(('Ejercicio 3 - TIR'!$E$26-'Ejercicio 3 - TIR'!$C$26)*('Ejercicio 3 - TIR'!$D$26-'Ejercicio 3 - TIR'!$C$26)*X23),'Ejercicio 3 - TIR'!$E$26-SQRT(('Ejercicio 3 - TIR'!$E$26-'Ejercicio 3 - TIR'!$C$26)*('Ejercicio 3 - TIR'!$E$26-'Ejercicio 3 - TIR'!$D$26)*(1-X23)))</f>
        <v>0.2473396209</v>
      </c>
      <c r="Z23" s="3">
        <f t="shared" si="16"/>
        <v>1.162285279</v>
      </c>
      <c r="AA23" s="3">
        <f t="shared" si="17"/>
        <v>1.316453678</v>
      </c>
      <c r="AB23" s="3">
        <f t="shared" si="18"/>
        <v>1.561036907</v>
      </c>
      <c r="AC23" s="3">
        <f t="shared" si="19"/>
        <v>1.918362155</v>
      </c>
      <c r="AD23" s="3">
        <f t="shared" si="20"/>
        <v>2.392849123</v>
      </c>
      <c r="AE23" s="2">
        <f t="shared" si="21"/>
        <v>4689.580714</v>
      </c>
      <c r="AF23" s="2">
        <f t="shared" si="22"/>
        <v>5311.61832</v>
      </c>
      <c r="AG23" s="2">
        <f t="shared" si="23"/>
        <v>6298.461064</v>
      </c>
      <c r="AH23" s="2">
        <f t="shared" si="24"/>
        <v>7740.194538</v>
      </c>
      <c r="AI23" s="2">
        <f t="shared" si="25"/>
        <v>9654.65132</v>
      </c>
      <c r="AJ23" s="4">
        <f t="shared" si="26"/>
        <v>50002.13363</v>
      </c>
      <c r="AK23" s="4">
        <f t="shared" si="27"/>
        <v>49739.64966</v>
      </c>
      <c r="AL23" s="4">
        <f t="shared" si="28"/>
        <v>56665.0736</v>
      </c>
      <c r="AM23" s="4">
        <f t="shared" si="29"/>
        <v>74603.55397</v>
      </c>
      <c r="AN23" s="4">
        <f t="shared" si="30"/>
        <v>90039.9127</v>
      </c>
      <c r="AO23" s="4">
        <f>C23/'Ejercicio 3 - TIR'!$D$7</f>
        <v>15514.78854</v>
      </c>
      <c r="AP23" s="4">
        <f t="shared" si="31"/>
        <v>34487.34509</v>
      </c>
      <c r="AQ23" s="4">
        <f t="shared" si="32"/>
        <v>34224.86112</v>
      </c>
      <c r="AR23" s="4">
        <f t="shared" si="33"/>
        <v>41150.28506</v>
      </c>
      <c r="AS23" s="4">
        <f t="shared" si="34"/>
        <v>59088.76543</v>
      </c>
      <c r="AT23" s="4">
        <f t="shared" si="35"/>
        <v>74525.12416</v>
      </c>
      <c r="AU23" s="4">
        <f>AP23*'Ejercicio 3 - TIR'!$D$5</f>
        <v>17243.67254</v>
      </c>
      <c r="AV23" s="4">
        <f>AQ23*'Ejercicio 3 - TIR'!$D$5</f>
        <v>17112.43056</v>
      </c>
      <c r="AW23" s="4">
        <f>AR23*'Ejercicio 3 - TIR'!$D$5</f>
        <v>20575.14253</v>
      </c>
      <c r="AX23" s="4">
        <f>AS23*'Ejercicio 3 - TIR'!$D$5</f>
        <v>29544.38272</v>
      </c>
      <c r="AY23" s="4">
        <f>AT23*'Ejercicio 3 - TIR'!$D$5</f>
        <v>37262.56208</v>
      </c>
      <c r="AZ23" s="4">
        <f t="shared" ref="AZ23:BD23" si="104">AJ23-AU23-AE23</f>
        <v>28068.88037</v>
      </c>
      <c r="BA23" s="4">
        <f t="shared" si="104"/>
        <v>27315.60078</v>
      </c>
      <c r="BB23" s="4">
        <f t="shared" si="104"/>
        <v>29791.47001</v>
      </c>
      <c r="BC23" s="4">
        <f t="shared" si="104"/>
        <v>37318.97672</v>
      </c>
      <c r="BD23" s="4">
        <f t="shared" si="104"/>
        <v>43122.6993</v>
      </c>
      <c r="BE23" s="4">
        <f t="shared" ref="BE23:BI23" si="105">AZ23/Z23</f>
        <v>24149.73405</v>
      </c>
      <c r="BF23" s="4">
        <f t="shared" si="105"/>
        <v>20749.3824</v>
      </c>
      <c r="BG23" s="4">
        <f t="shared" si="105"/>
        <v>19084.41106</v>
      </c>
      <c r="BH23" s="4">
        <f t="shared" si="105"/>
        <v>19453.56179</v>
      </c>
      <c r="BI23" s="4">
        <f t="shared" si="105"/>
        <v>18021.48697</v>
      </c>
      <c r="BJ23" s="4">
        <f t="shared" si="38"/>
        <v>69146.50049</v>
      </c>
      <c r="BK23" s="4">
        <f t="shared" si="39"/>
        <v>37124.54816</v>
      </c>
      <c r="BL23" s="4">
        <f t="shared" si="40"/>
        <v>106271.0486</v>
      </c>
      <c r="BM23" s="4">
        <f>BK23*'Ejercicio 3 - TIR'!$D$5</f>
        <v>18562.27408</v>
      </c>
      <c r="BN23" s="4">
        <f t="shared" si="41"/>
        <v>87708.77457</v>
      </c>
      <c r="BO23" s="4">
        <f t="shared" si="42"/>
        <v>36654.5361</v>
      </c>
      <c r="BP23" s="4">
        <f t="shared" si="43"/>
        <v>-106471.0845</v>
      </c>
      <c r="BQ23" s="4">
        <f t="shared" ref="BQ23:BT23" si="106">BE23</f>
        <v>24149.73405</v>
      </c>
      <c r="BR23" s="4">
        <f t="shared" si="106"/>
        <v>20749.3824</v>
      </c>
      <c r="BS23" s="4">
        <f t="shared" si="106"/>
        <v>19084.41106</v>
      </c>
      <c r="BT23" s="4">
        <f t="shared" si="106"/>
        <v>19453.56179</v>
      </c>
      <c r="BU23" s="4">
        <f t="shared" si="45"/>
        <v>54676.02307</v>
      </c>
      <c r="BV23" s="36">
        <f t="shared" si="46"/>
        <v>8.105998243</v>
      </c>
    </row>
    <row r="24" ht="15.0" customHeight="1">
      <c r="A24" s="2">
        <v>23.0</v>
      </c>
      <c r="B24" s="3">
        <f t="shared" si="4"/>
        <v>0.5601748963</v>
      </c>
      <c r="C24" s="4">
        <f>IF(B24&lt;=('Ejercicio 3 - TIR'!$D$13-'Ejercicio 3 - TIR'!$C$13)/('Ejercicio 3 - TIR'!$E$13-'Ejercicio 3 - TIR'!$C$13),'Ejercicio 3 - TIR'!$C$13+SQRT(('Ejercicio 3 - TIR'!$E$13-'Ejercicio 3 - TIR'!$C$13)*('Ejercicio 3 - TIR'!$D$13-'Ejercicio 3 - TIR'!$C$13)*B24),'Ejercicio 3 - TIR'!$E$13-SQRT(('Ejercicio 3 - TIR'!$E$13-'Ejercicio 3 - TIR'!$C$13)*('Ejercicio 3 - TIR'!$E$13-'Ejercicio 3 - TIR'!$D$13)*(1-B24)))</f>
        <v>77026.3167</v>
      </c>
      <c r="D24" s="3">
        <f t="shared" si="5"/>
        <v>0.8496325038</v>
      </c>
      <c r="E24" s="4">
        <f>IF(D24&lt;=('Ejercicio 3 - TIR'!$D$14-'Ejercicio 3 - TIR'!$C$14)/('Ejercicio 3 - TIR'!$E$14-'Ejercicio 3 - TIR'!$C$14),'Ejercicio 3 - TIR'!$C$14+SQRT(('Ejercicio 3 - TIR'!$E$14-'Ejercicio 3 - TIR'!$C$14)*('Ejercicio 3 - TIR'!$D$14-'Ejercicio 3 - TIR'!$C$14)*D24),'Ejercicio 3 - TIR'!$E$14-SQRT(('Ejercicio 3 - TIR'!$E$14-'Ejercicio 3 - TIR'!$C$14)*('Ejercicio 3 - TIR'!$E$14-'Ejercicio 3 - TIR'!$D$14)*(1-D24)))</f>
        <v>35250.77644</v>
      </c>
      <c r="F24" s="3">
        <f t="shared" si="6"/>
        <v>0.06084482355</v>
      </c>
      <c r="G24" s="4">
        <f>IF(F24&lt;=('Ejercicio 3 - TIR'!$D$18-'Ejercicio 3 - TIR'!$C$18)/('Ejercicio 3 - TIR'!$E$18-'Ejercicio 3 - TIR'!$C$18),'Ejercicio 3 - TIR'!$C$18+SQRT(('Ejercicio 3 - TIR'!$E$18-'Ejercicio 3 - TIR'!$C$18)*('Ejercicio 3 - TIR'!$D$18-'Ejercicio 3 - TIR'!$C$18)*F24),'Ejercicio 3 - TIR'!$E$18-SQRT(('Ejercicio 3 - TIR'!$E$18-'Ejercicio 3 - TIR'!$C$18)*('Ejercicio 3 - TIR'!$E$18-'Ejercicio 3 - TIR'!$D$18)*(1-F24)))</f>
        <v>33021.04676</v>
      </c>
      <c r="H24" s="3">
        <f t="shared" si="7"/>
        <v>0.9067976249</v>
      </c>
      <c r="I24" s="4">
        <f>IF(H24&lt;=('Ejercicio 3 - TIR'!$D$18-'Ejercicio 3 - TIR'!$C$18)/('Ejercicio 3 - TIR'!$E$18-'Ejercicio 3 - TIR'!$C$18),'Ejercicio 3 - TIR'!$C$18+SQRT(('Ejercicio 3 - TIR'!$E$18-'Ejercicio 3 - TIR'!$C$18)*('Ejercicio 3 - TIR'!$D$18-'Ejercicio 3 - TIR'!$C$18)*H24),'Ejercicio 3 - TIR'!$E$18-SQRT(('Ejercicio 3 - TIR'!$E$18-'Ejercicio 3 - TIR'!$C$18)*('Ejercicio 3 - TIR'!$E$18-'Ejercicio 3 - TIR'!$D$18)*(1-H24)))</f>
        <v>42356.1055</v>
      </c>
      <c r="J24" s="3">
        <f t="shared" si="8"/>
        <v>0.106776518</v>
      </c>
      <c r="K24" s="4">
        <f>IF(J24&lt;=('Ejercicio 3 - TIR'!$D$18-'Ejercicio 3 - TIR'!$C$18)/('Ejercicio 3 - TIR'!$E$18-'Ejercicio 3 - TIR'!$C$18),'Ejercicio 3 - TIR'!$C$18+SQRT(('Ejercicio 3 - TIR'!$E$18-'Ejercicio 3 - TIR'!$C$18)*('Ejercicio 3 - TIR'!$D$18-'Ejercicio 3 - TIR'!$C$18)*J24),'Ejercicio 3 - TIR'!$E$18-SQRT(('Ejercicio 3 - TIR'!$E$18-'Ejercicio 3 - TIR'!$C$18)*('Ejercicio 3 - TIR'!$E$18-'Ejercicio 3 - TIR'!$D$18)*(1-J24)))</f>
        <v>34002.05918</v>
      </c>
      <c r="L24" s="3">
        <f t="shared" si="9"/>
        <v>0.7889956874</v>
      </c>
      <c r="M24" s="4">
        <f>IF(L24&lt;=('Ejercicio 3 - TIR'!$D$18-'Ejercicio 3 - TIR'!$C$18)/('Ejercicio 3 - TIR'!$E$18-'Ejercicio 3 - TIR'!$C$18),'Ejercicio 3 - TIR'!$C$18+SQRT(('Ejercicio 3 - TIR'!$E$18-'Ejercicio 3 - TIR'!$C$18)*('Ejercicio 3 - TIR'!$D$18-'Ejercicio 3 - TIR'!$C$18)*L24),'Ejercicio 3 - TIR'!$E$18-SQRT(('Ejercicio 3 - TIR'!$E$18-'Ejercicio 3 - TIR'!$C$18)*('Ejercicio 3 - TIR'!$E$18-'Ejercicio 3 - TIR'!$D$18)*(1-L24)))</f>
        <v>41021.89449</v>
      </c>
      <c r="N24" s="3">
        <f t="shared" si="10"/>
        <v>0.6789324752</v>
      </c>
      <c r="O24" s="4">
        <f>IF(N24&lt;=('Ejercicio 3 - TIR'!$D$18-'Ejercicio 3 - TIR'!$C$18)/('Ejercicio 3 - TIR'!$E$18-'Ejercicio 3 - TIR'!$C$18),'Ejercicio 3 - TIR'!$C$18+SQRT(('Ejercicio 3 - TIR'!$E$18-'Ejercicio 3 - TIR'!$C$18)*('Ejercicio 3 - TIR'!$D$18-'Ejercicio 3 - TIR'!$C$18)*N24),'Ejercicio 3 - TIR'!$E$18-SQRT(('Ejercicio 3 - TIR'!$E$18-'Ejercicio 3 - TIR'!$C$18)*('Ejercicio 3 - TIR'!$E$18-'Ejercicio 3 - TIR'!$D$18)*(1-N24)))</f>
        <v>40092.85578</v>
      </c>
      <c r="P24" s="3">
        <f t="shared" si="11"/>
        <v>0.02258612265</v>
      </c>
      <c r="Q24" s="7">
        <f>IF(P24&lt;=('Ejercicio 3 - TIR'!$D$22-'Ejercicio 3 - TIR'!$C$22)/('Ejercicio 3 - TIR'!$E$22-'Ejercicio 3 - TIR'!$C$22),'Ejercicio 3 - TIR'!$C$22+SQRT(('Ejercicio 3 - TIR'!$E$22-'Ejercicio 3 - TIR'!$C$22)*('Ejercicio 3 - TIR'!$D$22-'Ejercicio 3 - TIR'!$C$22)*P24),'Ejercicio 3 - TIR'!$E$22-SQRT(('Ejercicio 3 - TIR'!$E$22-'Ejercicio 3 - TIR'!$C$22)*('Ejercicio 3 - TIR'!$E$22-'Ejercicio 3 - TIR'!$D$22)*(1-P24)))</f>
        <v>0.126376129</v>
      </c>
      <c r="R24" s="3">
        <f t="shared" si="12"/>
        <v>0.4438795964</v>
      </c>
      <c r="S24" s="7">
        <f>IF(R24&lt;=('Ejercicio 3 - TIR'!$D$23-'Ejercicio 3 - TIR'!$C$23)/('Ejercicio 3 - TIR'!$E$23-'Ejercicio 3 - TIR'!$C$23),'Ejercicio 3 - TIR'!$C$23+SQRT(('Ejercicio 3 - TIR'!$E$23-'Ejercicio 3 - TIR'!$C$23)*('Ejercicio 3 - TIR'!$D$23-'Ejercicio 3 - TIR'!$C$23)*R24),'Ejercicio 3 - TIR'!$E$23-SQRT(('Ejercicio 3 - TIR'!$E$23-'Ejercicio 3 - TIR'!$C$23)*('Ejercicio 3 - TIR'!$E$23-'Ejercicio 3 - TIR'!$D$23)*(1-R24)))</f>
        <v>0.1482662922</v>
      </c>
      <c r="T24" s="3">
        <f t="shared" si="13"/>
        <v>0.1854232477</v>
      </c>
      <c r="U24" s="7">
        <f>IF(T24&lt;=('Ejercicio 3 - TIR'!$D$24-'Ejercicio 3 - TIR'!$C$24)/('Ejercicio 3 - TIR'!$E$24-'Ejercicio 3 - TIR'!$C$24),'Ejercicio 3 - TIR'!$C$24+SQRT(('Ejercicio 3 - TIR'!$E$24-'Ejercicio 3 - TIR'!$C$24)*('Ejercicio 3 - TIR'!$D$24-'Ejercicio 3 - TIR'!$C$24)*T24),'Ejercicio 3 - TIR'!$E$24-SQRT(('Ejercicio 3 - TIR'!$E$24-'Ejercicio 3 - TIR'!$C$24)*('Ejercicio 3 - TIR'!$E$24-'Ejercicio 3 - TIR'!$D$24)*(1-T24)))</f>
        <v>0.1697329374</v>
      </c>
      <c r="V24" s="3">
        <f t="shared" si="14"/>
        <v>0.4318591025</v>
      </c>
      <c r="W24" s="7">
        <f>IF(V24&lt;=('Ejercicio 3 - TIR'!$D$25-'Ejercicio 3 - TIR'!$C$25)/('Ejercicio 3 - TIR'!$E$25-'Ejercicio 3 - TIR'!$C$25),'Ejercicio 3 - TIR'!$C$25+SQRT(('Ejercicio 3 - TIR'!$E$25-'Ejercicio 3 - TIR'!$C$25)*('Ejercicio 3 - TIR'!$D$25-'Ejercicio 3 - TIR'!$C$25)*V24),'Ejercicio 3 - TIR'!$E$25-SQRT(('Ejercicio 3 - TIR'!$E$25-'Ejercicio 3 - TIR'!$C$25)*('Ejercicio 3 - TIR'!$E$25-'Ejercicio 3 - TIR'!$D$25)*(1-V24)))</f>
        <v>0.2054074766</v>
      </c>
      <c r="X24" s="3">
        <f t="shared" si="15"/>
        <v>0.6650043314</v>
      </c>
      <c r="Y24" s="7">
        <f>IF(X24&lt;=('Ejercicio 3 - TIR'!$D$26-'Ejercicio 3 - TIR'!$C$26)/('Ejercicio 3 - TIR'!$E$26-'Ejercicio 3 - TIR'!$C$26),'Ejercicio 3 - TIR'!$C$26+SQRT(('Ejercicio 3 - TIR'!$E$26-'Ejercicio 3 - TIR'!$C$26)*('Ejercicio 3 - TIR'!$D$26-'Ejercicio 3 - TIR'!$C$26)*X24),'Ejercicio 3 - TIR'!$E$26-SQRT(('Ejercicio 3 - TIR'!$E$26-'Ejercicio 3 - TIR'!$C$26)*('Ejercicio 3 - TIR'!$E$26-'Ejercicio 3 - TIR'!$D$26)*(1-X24)))</f>
        <v>0.2374679343</v>
      </c>
      <c r="Z24" s="3">
        <f t="shared" si="16"/>
        <v>1.126376129</v>
      </c>
      <c r="AA24" s="3">
        <f t="shared" si="17"/>
        <v>1.293379741</v>
      </c>
      <c r="AB24" s="3">
        <f t="shared" si="18"/>
        <v>1.512908884</v>
      </c>
      <c r="AC24" s="3">
        <f t="shared" si="19"/>
        <v>1.82367168</v>
      </c>
      <c r="AD24" s="3">
        <f t="shared" si="20"/>
        <v>2.256735227</v>
      </c>
      <c r="AE24" s="2">
        <f t="shared" si="21"/>
        <v>4454.85667</v>
      </c>
      <c r="AF24" s="2">
        <f t="shared" si="22"/>
        <v>5115.361751</v>
      </c>
      <c r="AG24" s="2">
        <f t="shared" si="23"/>
        <v>5983.607127</v>
      </c>
      <c r="AH24" s="2">
        <f t="shared" si="24"/>
        <v>7212.684768</v>
      </c>
      <c r="AI24" s="2">
        <f t="shared" si="25"/>
        <v>8925.46612</v>
      </c>
      <c r="AJ24" s="4">
        <f t="shared" si="26"/>
        <v>37194.11883</v>
      </c>
      <c r="AK24" s="4">
        <f t="shared" si="27"/>
        <v>54782.52877</v>
      </c>
      <c r="AL24" s="4">
        <f t="shared" si="28"/>
        <v>51442.01741</v>
      </c>
      <c r="AM24" s="4">
        <f t="shared" si="29"/>
        <v>74810.46725</v>
      </c>
      <c r="AN24" s="4">
        <f t="shared" si="30"/>
        <v>90478.96</v>
      </c>
      <c r="AO24" s="4">
        <f>C24/'Ejercicio 3 - TIR'!$D$7</f>
        <v>15405.26334</v>
      </c>
      <c r="AP24" s="4">
        <f t="shared" si="31"/>
        <v>21788.85549</v>
      </c>
      <c r="AQ24" s="4">
        <f t="shared" si="32"/>
        <v>39377.26543</v>
      </c>
      <c r="AR24" s="4">
        <f t="shared" si="33"/>
        <v>36036.75407</v>
      </c>
      <c r="AS24" s="4">
        <f t="shared" si="34"/>
        <v>59405.20391</v>
      </c>
      <c r="AT24" s="4">
        <f t="shared" si="35"/>
        <v>75073.69666</v>
      </c>
      <c r="AU24" s="4">
        <f>AP24*'Ejercicio 3 - TIR'!$D$5</f>
        <v>10894.42774</v>
      </c>
      <c r="AV24" s="4">
        <f>AQ24*'Ejercicio 3 - TIR'!$D$5</f>
        <v>19688.63271</v>
      </c>
      <c r="AW24" s="4">
        <f>AR24*'Ejercicio 3 - TIR'!$D$5</f>
        <v>18018.37703</v>
      </c>
      <c r="AX24" s="4">
        <f>AS24*'Ejercicio 3 - TIR'!$D$5</f>
        <v>29702.60195</v>
      </c>
      <c r="AY24" s="4">
        <f>AT24*'Ejercicio 3 - TIR'!$D$5</f>
        <v>37536.84833</v>
      </c>
      <c r="AZ24" s="4">
        <f t="shared" ref="AZ24:BD24" si="107">AJ24-AU24-AE24</f>
        <v>21844.83441</v>
      </c>
      <c r="BA24" s="4">
        <f t="shared" si="107"/>
        <v>29978.5343</v>
      </c>
      <c r="BB24" s="4">
        <f t="shared" si="107"/>
        <v>27440.03325</v>
      </c>
      <c r="BC24" s="4">
        <f t="shared" si="107"/>
        <v>37895.18053</v>
      </c>
      <c r="BD24" s="4">
        <f t="shared" si="107"/>
        <v>44016.64555</v>
      </c>
      <c r="BE24" s="4">
        <f t="shared" ref="BE24:BI24" si="108">AZ24/Z24</f>
        <v>19393.90746</v>
      </c>
      <c r="BF24" s="4">
        <f t="shared" si="108"/>
        <v>23178.4474</v>
      </c>
      <c r="BG24" s="4">
        <f t="shared" si="108"/>
        <v>18137.26758</v>
      </c>
      <c r="BH24" s="4">
        <f t="shared" si="108"/>
        <v>20779.60684</v>
      </c>
      <c r="BI24" s="4">
        <f t="shared" si="108"/>
        <v>19504.56794</v>
      </c>
      <c r="BJ24" s="4">
        <f t="shared" si="38"/>
        <v>79551.66897</v>
      </c>
      <c r="BK24" s="4">
        <f t="shared" si="39"/>
        <v>34765.60046</v>
      </c>
      <c r="BL24" s="4">
        <f t="shared" si="40"/>
        <v>114317.2694</v>
      </c>
      <c r="BM24" s="4">
        <f>BK24*'Ejercicio 3 - TIR'!$D$5</f>
        <v>17382.80023</v>
      </c>
      <c r="BN24" s="4">
        <f t="shared" si="41"/>
        <v>96934.4692</v>
      </c>
      <c r="BO24" s="4">
        <f t="shared" si="42"/>
        <v>42953.40811</v>
      </c>
      <c r="BP24" s="4">
        <f t="shared" si="43"/>
        <v>-112277.0931</v>
      </c>
      <c r="BQ24" s="4">
        <f t="shared" ref="BQ24:BT24" si="109">BE24</f>
        <v>19393.90746</v>
      </c>
      <c r="BR24" s="4">
        <f t="shared" si="109"/>
        <v>23178.4474</v>
      </c>
      <c r="BS24" s="4">
        <f t="shared" si="109"/>
        <v>18137.26758</v>
      </c>
      <c r="BT24" s="4">
        <f t="shared" si="109"/>
        <v>20779.60684</v>
      </c>
      <c r="BU24" s="4">
        <f t="shared" si="45"/>
        <v>62457.97605</v>
      </c>
      <c r="BV24" s="36">
        <f t="shared" si="46"/>
        <v>7.355750471</v>
      </c>
    </row>
    <row r="25" ht="15.0" customHeight="1">
      <c r="A25" s="2">
        <v>24.0</v>
      </c>
      <c r="B25" s="3">
        <f t="shared" si="4"/>
        <v>0.9840990048</v>
      </c>
      <c r="C25" s="4">
        <f>IF(B25&lt;=('Ejercicio 3 - TIR'!$D$13-'Ejercicio 3 - TIR'!$C$13)/('Ejercicio 3 - TIR'!$E$13-'Ejercicio 3 - TIR'!$C$13),'Ejercicio 3 - TIR'!$C$13+SQRT(('Ejercicio 3 - TIR'!$E$13-'Ejercicio 3 - TIR'!$C$13)*('Ejercicio 3 - TIR'!$D$13-'Ejercicio 3 - TIR'!$C$13)*B25),'Ejercicio 3 - TIR'!$E$13-SQRT(('Ejercicio 3 - TIR'!$E$13-'Ejercicio 3 - TIR'!$C$13)*('Ejercicio 3 - TIR'!$E$13-'Ejercicio 3 - TIR'!$D$13)*(1-B25)))</f>
        <v>95631.79736</v>
      </c>
      <c r="D25" s="3">
        <f t="shared" si="5"/>
        <v>0.653724336</v>
      </c>
      <c r="E25" s="4">
        <f>IF(D25&lt;=('Ejercicio 3 - TIR'!$D$14-'Ejercicio 3 - TIR'!$C$14)/('Ejercicio 3 - TIR'!$E$14-'Ejercicio 3 - TIR'!$C$14),'Ejercicio 3 - TIR'!$C$14+SQRT(('Ejercicio 3 - TIR'!$E$14-'Ejercicio 3 - TIR'!$C$14)*('Ejercicio 3 - TIR'!$D$14-'Ejercicio 3 - TIR'!$C$14)*D25),'Ejercicio 3 - TIR'!$E$14-SQRT(('Ejercicio 3 - TIR'!$E$14-'Ejercicio 3 - TIR'!$C$14)*('Ejercicio 3 - TIR'!$E$14-'Ejercicio 3 - TIR'!$D$14)*(1-D25)))</f>
        <v>32792.96527</v>
      </c>
      <c r="F25" s="3">
        <f t="shared" si="6"/>
        <v>0.2042004399</v>
      </c>
      <c r="G25" s="4">
        <f>IF(F25&lt;=('Ejercicio 3 - TIR'!$D$18-'Ejercicio 3 - TIR'!$C$18)/('Ejercicio 3 - TIR'!$E$18-'Ejercicio 3 - TIR'!$C$18),'Ejercicio 3 - TIR'!$C$18+SQRT(('Ejercicio 3 - TIR'!$E$18-'Ejercicio 3 - TIR'!$C$18)*('Ejercicio 3 - TIR'!$D$18-'Ejercicio 3 - TIR'!$C$18)*F25),'Ejercicio 3 - TIR'!$E$18-SQRT(('Ejercicio 3 - TIR'!$E$18-'Ejercicio 3 - TIR'!$C$18)*('Ejercicio 3 - TIR'!$E$18-'Ejercicio 3 - TIR'!$D$18)*(1-F25)))</f>
        <v>35534.4436</v>
      </c>
      <c r="H25" s="3">
        <f t="shared" si="7"/>
        <v>0.2783868506</v>
      </c>
      <c r="I25" s="4">
        <f>IF(H25&lt;=('Ejercicio 3 - TIR'!$D$18-'Ejercicio 3 - TIR'!$C$18)/('Ejercicio 3 - TIR'!$E$18-'Ejercicio 3 - TIR'!$C$18),'Ejercicio 3 - TIR'!$C$18+SQRT(('Ejercicio 3 - TIR'!$E$18-'Ejercicio 3 - TIR'!$C$18)*('Ejercicio 3 - TIR'!$D$18-'Ejercicio 3 - TIR'!$C$18)*H25),'Ejercicio 3 - TIR'!$E$18-SQRT(('Ejercicio 3 - TIR'!$E$18-'Ejercicio 3 - TIR'!$C$18)*('Ejercicio 3 - TIR'!$E$18-'Ejercicio 3 - TIR'!$D$18)*(1-H25)))</f>
        <v>36462.04515</v>
      </c>
      <c r="J25" s="3">
        <f t="shared" si="8"/>
        <v>0.9017242482</v>
      </c>
      <c r="K25" s="4">
        <f>IF(J25&lt;=('Ejercicio 3 - TIR'!$D$18-'Ejercicio 3 - TIR'!$C$18)/('Ejercicio 3 - TIR'!$E$18-'Ejercicio 3 - TIR'!$C$18),'Ejercicio 3 - TIR'!$C$18+SQRT(('Ejercicio 3 - TIR'!$E$18-'Ejercicio 3 - TIR'!$C$18)*('Ejercicio 3 - TIR'!$D$18-'Ejercicio 3 - TIR'!$C$18)*J25),'Ejercicio 3 - TIR'!$E$18-SQRT(('Ejercicio 3 - TIR'!$E$18-'Ejercicio 3 - TIR'!$C$18)*('Ejercicio 3 - TIR'!$E$18-'Ejercicio 3 - TIR'!$D$18)*(1-J25)))</f>
        <v>42285.10012</v>
      </c>
      <c r="L25" s="3">
        <f t="shared" si="9"/>
        <v>0.488249254</v>
      </c>
      <c r="M25" s="4">
        <f>IF(L25&lt;=('Ejercicio 3 - TIR'!$D$18-'Ejercicio 3 - TIR'!$C$18)/('Ejercicio 3 - TIR'!$E$18-'Ejercicio 3 - TIR'!$C$18),'Ejercicio 3 - TIR'!$C$18+SQRT(('Ejercicio 3 - TIR'!$E$18-'Ejercicio 3 - TIR'!$C$18)*('Ejercicio 3 - TIR'!$D$18-'Ejercicio 3 - TIR'!$C$18)*L25),'Ejercicio 3 - TIR'!$E$18-SQRT(('Ejercicio 3 - TIR'!$E$18-'Ejercicio 3 - TIR'!$C$18)*('Ejercicio 3 - TIR'!$E$18-'Ejercicio 3 - TIR'!$D$18)*(1-L25)))</f>
        <v>38557.88456</v>
      </c>
      <c r="N25" s="3">
        <f t="shared" si="10"/>
        <v>0.7519437238</v>
      </c>
      <c r="O25" s="4">
        <f>IF(N25&lt;=('Ejercicio 3 - TIR'!$D$18-'Ejercicio 3 - TIR'!$C$18)/('Ejercicio 3 - TIR'!$E$18-'Ejercicio 3 - TIR'!$C$18),'Ejercicio 3 - TIR'!$C$18+SQRT(('Ejercicio 3 - TIR'!$E$18-'Ejercicio 3 - TIR'!$C$18)*('Ejercicio 3 - TIR'!$D$18-'Ejercicio 3 - TIR'!$C$18)*N25),'Ejercicio 3 - TIR'!$E$18-SQRT(('Ejercicio 3 - TIR'!$E$18-'Ejercicio 3 - TIR'!$C$18)*('Ejercicio 3 - TIR'!$E$18-'Ejercicio 3 - TIR'!$D$18)*(1-N25)))</f>
        <v>40686.73897</v>
      </c>
      <c r="P25" s="3">
        <f t="shared" si="11"/>
        <v>0.1913873189</v>
      </c>
      <c r="Q25" s="7">
        <f>IF(P25&lt;=('Ejercicio 3 - TIR'!$D$22-'Ejercicio 3 - TIR'!$C$22)/('Ejercicio 3 - TIR'!$E$22-'Ejercicio 3 - TIR'!$C$22),'Ejercicio 3 - TIR'!$C$22+SQRT(('Ejercicio 3 - TIR'!$E$22-'Ejercicio 3 - TIR'!$C$22)*('Ejercicio 3 - TIR'!$D$22-'Ejercicio 3 - TIR'!$C$22)*P25),'Ejercicio 3 - TIR'!$E$22-SQRT(('Ejercicio 3 - TIR'!$E$22-'Ejercicio 3 - TIR'!$C$22)*('Ejercicio 3 - TIR'!$E$22-'Ejercicio 3 - TIR'!$D$22)*(1-P25)))</f>
        <v>0.1385606351</v>
      </c>
      <c r="R25" s="3">
        <f t="shared" si="12"/>
        <v>0.06568193869</v>
      </c>
      <c r="S25" s="7">
        <f>IF(R25&lt;=('Ejercicio 3 - TIR'!$D$23-'Ejercicio 3 - TIR'!$C$23)/('Ejercicio 3 - TIR'!$E$23-'Ejercicio 3 - TIR'!$C$23),'Ejercicio 3 - TIR'!$C$23+SQRT(('Ejercicio 3 - TIR'!$E$23-'Ejercicio 3 - TIR'!$C$23)*('Ejercicio 3 - TIR'!$D$23-'Ejercicio 3 - TIR'!$C$23)*R25),'Ejercicio 3 - TIR'!$E$23-SQRT(('Ejercicio 3 - TIR'!$E$23-'Ejercicio 3 - TIR'!$C$23)*('Ejercicio 3 - TIR'!$E$23-'Ejercicio 3 - TIR'!$D$23)*(1-R25)))</f>
        <v>0.1308732465</v>
      </c>
      <c r="T25" s="3">
        <f t="shared" si="13"/>
        <v>0.02961698046</v>
      </c>
      <c r="U25" s="7">
        <f>IF(T25&lt;=('Ejercicio 3 - TIR'!$D$24-'Ejercicio 3 - TIR'!$C$24)/('Ejercicio 3 - TIR'!$E$24-'Ejercicio 3 - TIR'!$C$24),'Ejercicio 3 - TIR'!$C$24+SQRT(('Ejercicio 3 - TIR'!$E$24-'Ejercicio 3 - TIR'!$C$24)*('Ejercicio 3 - TIR'!$D$24-'Ejercicio 3 - TIR'!$C$24)*T25),'Ejercicio 3 - TIR'!$E$24-SQRT(('Ejercicio 3 - TIR'!$E$24-'Ejercicio 3 - TIR'!$C$24)*('Ejercicio 3 - TIR'!$E$24-'Ejercicio 3 - TIR'!$D$24)*(1-T25)))</f>
        <v>0.1578864224</v>
      </c>
      <c r="V25" s="3">
        <f t="shared" si="14"/>
        <v>0.8460439297</v>
      </c>
      <c r="W25" s="7">
        <f>IF(V25&lt;=('Ejercicio 3 - TIR'!$D$25-'Ejercicio 3 - TIR'!$C$25)/('Ejercicio 3 - TIR'!$E$25-'Ejercicio 3 - TIR'!$C$25),'Ejercicio 3 - TIR'!$C$25+SQRT(('Ejercicio 3 - TIR'!$E$25-'Ejercicio 3 - TIR'!$C$25)*('Ejercicio 3 - TIR'!$D$25-'Ejercicio 3 - TIR'!$C$25)*V25),'Ejercicio 3 - TIR'!$E$25-SQRT(('Ejercicio 3 - TIR'!$E$25-'Ejercicio 3 - TIR'!$C$25)*('Ejercicio 3 - TIR'!$E$25-'Ejercicio 3 - TIR'!$D$25)*(1-V25)))</f>
        <v>0.226786938</v>
      </c>
      <c r="X25" s="3">
        <f t="shared" si="15"/>
        <v>0.8434294615</v>
      </c>
      <c r="Y25" s="7">
        <f>IF(X25&lt;=('Ejercicio 3 - TIR'!$D$26-'Ejercicio 3 - TIR'!$C$26)/('Ejercicio 3 - TIR'!$E$26-'Ejercicio 3 - TIR'!$C$26),'Ejercicio 3 - TIR'!$C$26+SQRT(('Ejercicio 3 - TIR'!$E$26-'Ejercicio 3 - TIR'!$C$26)*('Ejercicio 3 - TIR'!$D$26-'Ejercicio 3 - TIR'!$C$26)*X25),'Ejercicio 3 - TIR'!$E$26-SQRT(('Ejercicio 3 - TIR'!$E$26-'Ejercicio 3 - TIR'!$C$26)*('Ejercicio 3 - TIR'!$E$26-'Ejercicio 3 - TIR'!$D$26)*(1-X25)))</f>
        <v>0.2509228456</v>
      </c>
      <c r="Z25" s="3">
        <f t="shared" si="16"/>
        <v>1.138560635</v>
      </c>
      <c r="AA25" s="3">
        <f t="shared" si="17"/>
        <v>1.287567762</v>
      </c>
      <c r="AB25" s="3">
        <f t="shared" si="18"/>
        <v>1.490857229</v>
      </c>
      <c r="AC25" s="3">
        <f t="shared" si="19"/>
        <v>1.828964175</v>
      </c>
      <c r="AD25" s="3">
        <f t="shared" si="20"/>
        <v>2.287893071</v>
      </c>
      <c r="AE25" s="2">
        <f t="shared" si="21"/>
        <v>4543.814093</v>
      </c>
      <c r="AF25" s="2">
        <f t="shared" si="22"/>
        <v>5138.477795</v>
      </c>
      <c r="AG25" s="2">
        <f t="shared" si="23"/>
        <v>5949.773671</v>
      </c>
      <c r="AH25" s="2">
        <f t="shared" si="24"/>
        <v>7299.104624</v>
      </c>
      <c r="AI25" s="2">
        <f t="shared" si="25"/>
        <v>9130.616727</v>
      </c>
      <c r="AJ25" s="4">
        <f t="shared" si="26"/>
        <v>40458.11867</v>
      </c>
      <c r="AK25" s="4">
        <f t="shared" si="27"/>
        <v>46947.35387</v>
      </c>
      <c r="AL25" s="4">
        <f t="shared" si="28"/>
        <v>63041.0472</v>
      </c>
      <c r="AM25" s="4">
        <f t="shared" si="29"/>
        <v>70520.98953</v>
      </c>
      <c r="AN25" s="4">
        <f t="shared" si="30"/>
        <v>93086.90816</v>
      </c>
      <c r="AO25" s="4">
        <f>C25/'Ejercicio 3 - TIR'!$D$7</f>
        <v>19126.35947</v>
      </c>
      <c r="AP25" s="4">
        <f t="shared" si="31"/>
        <v>21331.7592</v>
      </c>
      <c r="AQ25" s="4">
        <f t="shared" si="32"/>
        <v>27820.9944</v>
      </c>
      <c r="AR25" s="4">
        <f t="shared" si="33"/>
        <v>43914.68773</v>
      </c>
      <c r="AS25" s="4">
        <f t="shared" si="34"/>
        <v>51394.63006</v>
      </c>
      <c r="AT25" s="4">
        <f t="shared" si="35"/>
        <v>73960.54869</v>
      </c>
      <c r="AU25" s="4">
        <f>AP25*'Ejercicio 3 - TIR'!$D$5</f>
        <v>10665.8796</v>
      </c>
      <c r="AV25" s="4">
        <f>AQ25*'Ejercicio 3 - TIR'!$D$5</f>
        <v>13910.4972</v>
      </c>
      <c r="AW25" s="4">
        <f>AR25*'Ejercicio 3 - TIR'!$D$5</f>
        <v>21957.34386</v>
      </c>
      <c r="AX25" s="4">
        <f>AS25*'Ejercicio 3 - TIR'!$D$5</f>
        <v>25697.31503</v>
      </c>
      <c r="AY25" s="4">
        <f>AT25*'Ejercicio 3 - TIR'!$D$5</f>
        <v>36980.27434</v>
      </c>
      <c r="AZ25" s="4">
        <f t="shared" ref="AZ25:BD25" si="110">AJ25-AU25-AE25</f>
        <v>25248.42498</v>
      </c>
      <c r="BA25" s="4">
        <f t="shared" si="110"/>
        <v>27898.37887</v>
      </c>
      <c r="BB25" s="4">
        <f t="shared" si="110"/>
        <v>35133.92966</v>
      </c>
      <c r="BC25" s="4">
        <f t="shared" si="110"/>
        <v>37524.56988</v>
      </c>
      <c r="BD25" s="4">
        <f t="shared" si="110"/>
        <v>46976.01709</v>
      </c>
      <c r="BE25" s="4">
        <f t="shared" ref="BE25:BI25" si="111">AZ25/Z25</f>
        <v>22175.74032</v>
      </c>
      <c r="BF25" s="4">
        <f t="shared" si="111"/>
        <v>21667.50342</v>
      </c>
      <c r="BG25" s="4">
        <f t="shared" si="111"/>
        <v>23566.26039</v>
      </c>
      <c r="BH25" s="4">
        <f t="shared" si="111"/>
        <v>20516.84248</v>
      </c>
      <c r="BI25" s="4">
        <f t="shared" si="111"/>
        <v>20532.43558</v>
      </c>
      <c r="BJ25" s="4">
        <f t="shared" si="38"/>
        <v>75026.79801</v>
      </c>
      <c r="BK25" s="4">
        <f t="shared" si="39"/>
        <v>43759.06531</v>
      </c>
      <c r="BL25" s="4">
        <f t="shared" si="40"/>
        <v>118785.8633</v>
      </c>
      <c r="BM25" s="4">
        <f>BK25*'Ejercicio 3 - TIR'!$D$5</f>
        <v>21879.53265</v>
      </c>
      <c r="BN25" s="4">
        <f t="shared" si="41"/>
        <v>96906.33066</v>
      </c>
      <c r="BO25" s="4">
        <f t="shared" si="42"/>
        <v>42356.14501</v>
      </c>
      <c r="BP25" s="4">
        <f t="shared" si="43"/>
        <v>-128424.7626</v>
      </c>
      <c r="BQ25" s="4">
        <f t="shared" ref="BQ25:BT25" si="112">BE25</f>
        <v>22175.74032</v>
      </c>
      <c r="BR25" s="4">
        <f t="shared" si="112"/>
        <v>21667.50342</v>
      </c>
      <c r="BS25" s="4">
        <f t="shared" si="112"/>
        <v>23566.26039</v>
      </c>
      <c r="BT25" s="4">
        <f t="shared" si="112"/>
        <v>20516.84248</v>
      </c>
      <c r="BU25" s="4">
        <f t="shared" si="45"/>
        <v>62888.58059</v>
      </c>
      <c r="BV25" s="36">
        <f t="shared" si="46"/>
        <v>4.726795455</v>
      </c>
    </row>
    <row r="26" ht="15.0" customHeight="1">
      <c r="A26" s="2">
        <v>25.0</v>
      </c>
      <c r="B26" s="3">
        <f t="shared" si="4"/>
        <v>0.7352529765</v>
      </c>
      <c r="C26" s="4">
        <f>IF(B26&lt;=('Ejercicio 3 - TIR'!$D$13-'Ejercicio 3 - TIR'!$C$13)/('Ejercicio 3 - TIR'!$E$13-'Ejercicio 3 - TIR'!$C$13),'Ejercicio 3 - TIR'!$C$13+SQRT(('Ejercicio 3 - TIR'!$E$13-'Ejercicio 3 - TIR'!$C$13)*('Ejercicio 3 - TIR'!$D$13-'Ejercicio 3 - TIR'!$C$13)*B26),'Ejercicio 3 - TIR'!$E$13-SQRT(('Ejercicio 3 - TIR'!$E$13-'Ejercicio 3 - TIR'!$C$13)*('Ejercicio 3 - TIR'!$E$13-'Ejercicio 3 - TIR'!$D$13)*(1-B26)))</f>
        <v>82175.95926</v>
      </c>
      <c r="D26" s="3">
        <f t="shared" si="5"/>
        <v>0.4180233008</v>
      </c>
      <c r="E26" s="4">
        <f>IF(D26&lt;=('Ejercicio 3 - TIR'!$D$14-'Ejercicio 3 - TIR'!$C$14)/('Ejercicio 3 - TIR'!$E$14-'Ejercicio 3 - TIR'!$C$14),'Ejercicio 3 - TIR'!$C$14+SQRT(('Ejercicio 3 - TIR'!$E$14-'Ejercicio 3 - TIR'!$C$14)*('Ejercicio 3 - TIR'!$D$14-'Ejercicio 3 - TIR'!$C$14)*D26),'Ejercicio 3 - TIR'!$E$14-SQRT(('Ejercicio 3 - TIR'!$E$14-'Ejercicio 3 - TIR'!$C$14)*('Ejercicio 3 - TIR'!$E$14-'Ejercicio 3 - TIR'!$D$14)*(1-D26)))</f>
        <v>30656.74014</v>
      </c>
      <c r="F26" s="3">
        <f t="shared" si="6"/>
        <v>0.8935643347</v>
      </c>
      <c r="G26" s="4">
        <f>IF(F26&lt;=('Ejercicio 3 - TIR'!$D$18-'Ejercicio 3 - TIR'!$C$18)/('Ejercicio 3 - TIR'!$E$18-'Ejercicio 3 - TIR'!$C$18),'Ejercicio 3 - TIR'!$C$18+SQRT(('Ejercicio 3 - TIR'!$E$18-'Ejercicio 3 - TIR'!$C$18)*('Ejercicio 3 - TIR'!$D$18-'Ejercicio 3 - TIR'!$C$18)*F26),'Ejercicio 3 - TIR'!$E$18-SQRT(('Ejercicio 3 - TIR'!$E$18-'Ejercicio 3 - TIR'!$C$18)*('Ejercicio 3 - TIR'!$E$18-'Ejercicio 3 - TIR'!$D$18)*(1-F26)))</f>
        <v>42174.63721</v>
      </c>
      <c r="H26" s="3">
        <f t="shared" si="7"/>
        <v>0.8752252283</v>
      </c>
      <c r="I26" s="4">
        <f>IF(H26&lt;=('Ejercicio 3 - TIR'!$D$18-'Ejercicio 3 - TIR'!$C$18)/('Ejercicio 3 - TIR'!$E$18-'Ejercicio 3 - TIR'!$C$18),'Ejercicio 3 - TIR'!$C$18+SQRT(('Ejercicio 3 - TIR'!$E$18-'Ejercicio 3 - TIR'!$C$18)*('Ejercicio 3 - TIR'!$D$18-'Ejercicio 3 - TIR'!$C$18)*H26),'Ejercicio 3 - TIR'!$E$18-SQRT(('Ejercicio 3 - TIR'!$E$18-'Ejercicio 3 - TIR'!$C$18)*('Ejercicio 3 - TIR'!$E$18-'Ejercicio 3 - TIR'!$D$18)*(1-H26)))</f>
        <v>41940.89754</v>
      </c>
      <c r="J26" s="3">
        <f t="shared" si="8"/>
        <v>0.9988156465</v>
      </c>
      <c r="K26" s="4">
        <f>IF(J26&lt;=('Ejercicio 3 - TIR'!$D$18-'Ejercicio 3 - TIR'!$C$18)/('Ejercicio 3 - TIR'!$E$18-'Ejercicio 3 - TIR'!$C$18),'Ejercicio 3 - TIR'!$C$18+SQRT(('Ejercicio 3 - TIR'!$E$18-'Ejercicio 3 - TIR'!$C$18)*('Ejercicio 3 - TIR'!$D$18-'Ejercicio 3 - TIR'!$C$18)*J26),'Ejercicio 3 - TIR'!$E$18-SQRT(('Ejercicio 3 - TIR'!$E$18-'Ejercicio 3 - TIR'!$C$18)*('Ejercicio 3 - TIR'!$E$18-'Ejercicio 3 - TIR'!$D$18)*(1-J26)))</f>
        <v>44701.96223</v>
      </c>
      <c r="L26" s="3">
        <f t="shared" si="9"/>
        <v>0.85211163</v>
      </c>
      <c r="M26" s="4">
        <f>IF(L26&lt;=('Ejercicio 3 - TIR'!$D$18-'Ejercicio 3 - TIR'!$C$18)/('Ejercicio 3 - TIR'!$E$18-'Ejercicio 3 - TIR'!$C$18),'Ejercicio 3 - TIR'!$C$18+SQRT(('Ejercicio 3 - TIR'!$E$18-'Ejercicio 3 - TIR'!$C$18)*('Ejercicio 3 - TIR'!$D$18-'Ejercicio 3 - TIR'!$C$18)*L26),'Ejercicio 3 - TIR'!$E$18-SQRT(('Ejercicio 3 - TIR'!$E$18-'Ejercicio 3 - TIR'!$C$18)*('Ejercicio 3 - TIR'!$E$18-'Ejercicio 3 - TIR'!$D$18)*(1-L26)))</f>
        <v>41669.59045</v>
      </c>
      <c r="N26" s="3">
        <f t="shared" si="10"/>
        <v>0.7207307847</v>
      </c>
      <c r="O26" s="4">
        <f>IF(N26&lt;=('Ejercicio 3 - TIR'!$D$18-'Ejercicio 3 - TIR'!$C$18)/('Ejercicio 3 - TIR'!$E$18-'Ejercicio 3 - TIR'!$C$18),'Ejercicio 3 - TIR'!$C$18+SQRT(('Ejercicio 3 - TIR'!$E$18-'Ejercicio 3 - TIR'!$C$18)*('Ejercicio 3 - TIR'!$D$18-'Ejercicio 3 - TIR'!$C$18)*N26),'Ejercicio 3 - TIR'!$E$18-SQRT(('Ejercicio 3 - TIR'!$E$18-'Ejercicio 3 - TIR'!$C$18)*('Ejercicio 3 - TIR'!$E$18-'Ejercicio 3 - TIR'!$D$18)*(1-N26)))</f>
        <v>40423.40835</v>
      </c>
      <c r="P26" s="3">
        <f t="shared" si="11"/>
        <v>0.1870961915</v>
      </c>
      <c r="Q26" s="7">
        <f>IF(P26&lt;=('Ejercicio 3 - TIR'!$D$22-'Ejercicio 3 - TIR'!$C$22)/('Ejercicio 3 - TIR'!$E$22-'Ejercicio 3 - TIR'!$C$22),'Ejercicio 3 - TIR'!$C$22+SQRT(('Ejercicio 3 - TIR'!$E$22-'Ejercicio 3 - TIR'!$C$22)*('Ejercicio 3 - TIR'!$D$22-'Ejercicio 3 - TIR'!$C$22)*P26),'Ejercicio 3 - TIR'!$E$22-SQRT(('Ejercicio 3 - TIR'!$E$22-'Ejercicio 3 - TIR'!$C$22)*('Ejercicio 3 - TIR'!$E$22-'Ejercicio 3 - TIR'!$D$22)*(1-P26)))</f>
        <v>0.1383513799</v>
      </c>
      <c r="R26" s="3">
        <f t="shared" si="12"/>
        <v>0.9692071454</v>
      </c>
      <c r="S26" s="7">
        <f>IF(R26&lt;=('Ejercicio 3 - TIR'!$D$23-'Ejercicio 3 - TIR'!$C$23)/('Ejercicio 3 - TIR'!$E$23-'Ejercicio 3 - TIR'!$C$23),'Ejercicio 3 - TIR'!$C$23+SQRT(('Ejercicio 3 - TIR'!$E$23-'Ejercicio 3 - TIR'!$C$23)*('Ejercicio 3 - TIR'!$D$23-'Ejercicio 3 - TIR'!$C$23)*R26),'Ejercicio 3 - TIR'!$E$23-SQRT(('Ejercicio 3 - TIR'!$E$23-'Ejercicio 3 - TIR'!$C$23)*('Ejercicio 3 - TIR'!$E$23-'Ejercicio 3 - TIR'!$D$23)*(1-R26)))</f>
        <v>0.1725550595</v>
      </c>
      <c r="T26" s="3">
        <f t="shared" si="13"/>
        <v>0.6359359891</v>
      </c>
      <c r="U26" s="7">
        <f>IF(T26&lt;=('Ejercicio 3 - TIR'!$D$24-'Ejercicio 3 - TIR'!$C$24)/('Ejercicio 3 - TIR'!$E$24-'Ejercicio 3 - TIR'!$C$24),'Ejercicio 3 - TIR'!$C$24+SQRT(('Ejercicio 3 - TIR'!$E$24-'Ejercicio 3 - TIR'!$C$24)*('Ejercicio 3 - TIR'!$D$24-'Ejercicio 3 - TIR'!$C$24)*T26),'Ejercicio 3 - TIR'!$E$24-SQRT(('Ejercicio 3 - TIR'!$E$24-'Ejercicio 3 - TIR'!$C$24)*('Ejercicio 3 - TIR'!$E$24-'Ejercicio 3 - TIR'!$D$24)*(1-T26)))</f>
        <v>0.1880722812</v>
      </c>
      <c r="V26" s="3">
        <f t="shared" si="14"/>
        <v>0.08556941158</v>
      </c>
      <c r="W26" s="7">
        <f>IF(V26&lt;=('Ejercicio 3 - TIR'!$D$25-'Ejercicio 3 - TIR'!$C$25)/('Ejercicio 3 - TIR'!$E$25-'Ejercicio 3 - TIR'!$C$25),'Ejercicio 3 - TIR'!$C$25+SQRT(('Ejercicio 3 - TIR'!$E$25-'Ejercicio 3 - TIR'!$C$25)*('Ejercicio 3 - TIR'!$D$25-'Ejercicio 3 - TIR'!$C$25)*V26),'Ejercicio 3 - TIR'!$E$25-SQRT(('Ejercicio 3 - TIR'!$E$25-'Ejercicio 3 - TIR'!$C$25)*('Ejercicio 3 - TIR'!$E$25-'Ejercicio 3 - TIR'!$D$25)*(1-V26)))</f>
        <v>0.1909451896</v>
      </c>
      <c r="X26" s="3">
        <f t="shared" si="15"/>
        <v>0.9243132585</v>
      </c>
      <c r="Y26" s="7">
        <f>IF(X26&lt;=('Ejercicio 3 - TIR'!$D$26-'Ejercicio 3 - TIR'!$C$26)/('Ejercicio 3 - TIR'!$E$26-'Ejercicio 3 - TIR'!$C$26),'Ejercicio 3 - TIR'!$C$26+SQRT(('Ejercicio 3 - TIR'!$E$26-'Ejercicio 3 - TIR'!$C$26)*('Ejercicio 3 - TIR'!$D$26-'Ejercicio 3 - TIR'!$C$26)*X26),'Ejercicio 3 - TIR'!$E$26-SQRT(('Ejercicio 3 - TIR'!$E$26-'Ejercicio 3 - TIR'!$C$26)*('Ejercicio 3 - TIR'!$E$26-'Ejercicio 3 - TIR'!$D$26)*(1-X26)))</f>
        <v>0.2597834621</v>
      </c>
      <c r="Z26" s="3">
        <f t="shared" si="16"/>
        <v>1.13835138</v>
      </c>
      <c r="AA26" s="3">
        <f t="shared" si="17"/>
        <v>1.33477967</v>
      </c>
      <c r="AB26" s="3">
        <f t="shared" si="18"/>
        <v>1.585814727</v>
      </c>
      <c r="AC26" s="3">
        <f t="shared" si="19"/>
        <v>1.888618421</v>
      </c>
      <c r="AD26" s="3">
        <f t="shared" si="20"/>
        <v>2.379250253</v>
      </c>
      <c r="AE26" s="2">
        <f t="shared" si="21"/>
        <v>4241.402301</v>
      </c>
      <c r="AF26" s="2">
        <f t="shared" si="22"/>
        <v>4973.277728</v>
      </c>
      <c r="AG26" s="2">
        <f t="shared" si="23"/>
        <v>5908.613415</v>
      </c>
      <c r="AH26" s="2">
        <f t="shared" si="24"/>
        <v>7036.834724</v>
      </c>
      <c r="AI26" s="2">
        <f t="shared" si="25"/>
        <v>8864.888011</v>
      </c>
      <c r="AJ26" s="4">
        <f t="shared" si="26"/>
        <v>48009.55647</v>
      </c>
      <c r="AK26" s="4">
        <f t="shared" si="27"/>
        <v>55981.85738</v>
      </c>
      <c r="AL26" s="4">
        <f t="shared" si="28"/>
        <v>70889.03005</v>
      </c>
      <c r="AM26" s="4">
        <f t="shared" si="29"/>
        <v>78697.95614</v>
      </c>
      <c r="AN26" s="4">
        <f t="shared" si="30"/>
        <v>96177.40456</v>
      </c>
      <c r="AO26" s="4">
        <f>C26/'Ejercicio 3 - TIR'!$D$7</f>
        <v>16435.19185</v>
      </c>
      <c r="AP26" s="4">
        <f t="shared" si="31"/>
        <v>31574.36461</v>
      </c>
      <c r="AQ26" s="4">
        <f t="shared" si="32"/>
        <v>39546.66552</v>
      </c>
      <c r="AR26" s="4">
        <f t="shared" si="33"/>
        <v>54453.8382</v>
      </c>
      <c r="AS26" s="4">
        <f t="shared" si="34"/>
        <v>62262.76428</v>
      </c>
      <c r="AT26" s="4">
        <f t="shared" si="35"/>
        <v>79742.2127</v>
      </c>
      <c r="AU26" s="4">
        <f>AP26*'Ejercicio 3 - TIR'!$D$5</f>
        <v>15787.18231</v>
      </c>
      <c r="AV26" s="4">
        <f>AQ26*'Ejercicio 3 - TIR'!$D$5</f>
        <v>19773.33276</v>
      </c>
      <c r="AW26" s="4">
        <f>AR26*'Ejercicio 3 - TIR'!$D$5</f>
        <v>27226.9191</v>
      </c>
      <c r="AX26" s="4">
        <f>AS26*'Ejercicio 3 - TIR'!$D$5</f>
        <v>31131.38214</v>
      </c>
      <c r="AY26" s="4">
        <f>AT26*'Ejercicio 3 - TIR'!$D$5</f>
        <v>39871.10635</v>
      </c>
      <c r="AZ26" s="4">
        <f t="shared" ref="AZ26:BD26" si="113">AJ26-AU26-AE26</f>
        <v>27980.97186</v>
      </c>
      <c r="BA26" s="4">
        <f t="shared" si="113"/>
        <v>31235.24689</v>
      </c>
      <c r="BB26" s="4">
        <f t="shared" si="113"/>
        <v>37753.49753</v>
      </c>
      <c r="BC26" s="4">
        <f t="shared" si="113"/>
        <v>40529.73927</v>
      </c>
      <c r="BD26" s="4">
        <f t="shared" si="113"/>
        <v>47441.41019</v>
      </c>
      <c r="BE26" s="4">
        <f t="shared" ref="BE26:BI26" si="114">AZ26/Z26</f>
        <v>24580.25909</v>
      </c>
      <c r="BF26" s="4">
        <f t="shared" si="114"/>
        <v>23401.05082</v>
      </c>
      <c r="BG26" s="4">
        <f t="shared" si="114"/>
        <v>23807.00398</v>
      </c>
      <c r="BH26" s="4">
        <f t="shared" si="114"/>
        <v>21459.99362</v>
      </c>
      <c r="BI26" s="4">
        <f t="shared" si="114"/>
        <v>19939.64701</v>
      </c>
      <c r="BJ26" s="4">
        <f t="shared" si="38"/>
        <v>72940.05674</v>
      </c>
      <c r="BK26" s="4">
        <f t="shared" si="39"/>
        <v>39103.43438</v>
      </c>
      <c r="BL26" s="4">
        <f t="shared" si="40"/>
        <v>112043.4911</v>
      </c>
      <c r="BM26" s="4">
        <f>BK26*'Ejercicio 3 - TIR'!$D$5</f>
        <v>19551.71719</v>
      </c>
      <c r="BN26" s="4">
        <f t="shared" si="41"/>
        <v>92491.77393</v>
      </c>
      <c r="BO26" s="4">
        <f t="shared" si="42"/>
        <v>38874.33606</v>
      </c>
      <c r="BP26" s="4">
        <f t="shared" si="43"/>
        <v>-112832.6994</v>
      </c>
      <c r="BQ26" s="4">
        <f t="shared" ref="BQ26:BT26" si="115">BE26</f>
        <v>24580.25909</v>
      </c>
      <c r="BR26" s="4">
        <f t="shared" si="115"/>
        <v>23401.05082</v>
      </c>
      <c r="BS26" s="4">
        <f t="shared" si="115"/>
        <v>23807.00398</v>
      </c>
      <c r="BT26" s="4">
        <f t="shared" si="115"/>
        <v>21459.99362</v>
      </c>
      <c r="BU26" s="4">
        <f t="shared" si="45"/>
        <v>58813.98307</v>
      </c>
      <c r="BV26" s="36">
        <f t="shared" si="46"/>
        <v>9.364968608</v>
      </c>
    </row>
    <row r="27" ht="15.0" customHeight="1">
      <c r="A27" s="2">
        <v>26.0</v>
      </c>
      <c r="B27" s="3">
        <f t="shared" si="4"/>
        <v>0.6144209121</v>
      </c>
      <c r="C27" s="4">
        <f>IF(B27&lt;=('Ejercicio 3 - TIR'!$D$13-'Ejercicio 3 - TIR'!$C$13)/('Ejercicio 3 - TIR'!$E$13-'Ejercicio 3 - TIR'!$C$13),'Ejercicio 3 - TIR'!$C$13+SQRT(('Ejercicio 3 - TIR'!$E$13-'Ejercicio 3 - TIR'!$C$13)*('Ejercicio 3 - TIR'!$D$13-'Ejercicio 3 - TIR'!$C$13)*B27),'Ejercicio 3 - TIR'!$E$13-SQRT(('Ejercicio 3 - TIR'!$E$13-'Ejercicio 3 - TIR'!$C$13)*('Ejercicio 3 - TIR'!$E$13-'Ejercicio 3 - TIR'!$D$13)*(1-B27)))</f>
        <v>78489.65585</v>
      </c>
      <c r="D27" s="3">
        <f t="shared" si="5"/>
        <v>0.7730929633</v>
      </c>
      <c r="E27" s="4">
        <f>IF(D27&lt;=('Ejercicio 3 - TIR'!$D$14-'Ejercicio 3 - TIR'!$C$14)/('Ejercicio 3 - TIR'!$E$14-'Ejercicio 3 - TIR'!$C$14),'Ejercicio 3 - TIR'!$C$14+SQRT(('Ejercicio 3 - TIR'!$E$14-'Ejercicio 3 - TIR'!$C$14)*('Ejercicio 3 - TIR'!$D$14-'Ejercicio 3 - TIR'!$C$14)*D27),'Ejercicio 3 - TIR'!$E$14-SQRT(('Ejercicio 3 - TIR'!$E$14-'Ejercicio 3 - TIR'!$C$14)*('Ejercicio 3 - TIR'!$E$14-'Ejercicio 3 - TIR'!$D$14)*(1-D27)))</f>
        <v>34165.95719</v>
      </c>
      <c r="F27" s="3">
        <f t="shared" si="6"/>
        <v>0.022889538</v>
      </c>
      <c r="G27" s="4">
        <f>IF(F27&lt;=('Ejercicio 3 - TIR'!$D$18-'Ejercicio 3 - TIR'!$C$18)/('Ejercicio 3 - TIR'!$E$18-'Ejercicio 3 - TIR'!$C$18),'Ejercicio 3 - TIR'!$C$18+SQRT(('Ejercicio 3 - TIR'!$E$18-'Ejercicio 3 - TIR'!$C$18)*('Ejercicio 3 - TIR'!$D$18-'Ejercicio 3 - TIR'!$C$18)*F27),'Ejercicio 3 - TIR'!$E$18-SQRT(('Ejercicio 3 - TIR'!$E$18-'Ejercicio 3 - TIR'!$C$18)*('Ejercicio 3 - TIR'!$E$18-'Ejercicio 3 - TIR'!$D$18)*(1-F27)))</f>
        <v>31852.95189</v>
      </c>
      <c r="H27" s="3">
        <f t="shared" si="7"/>
        <v>0.4201811312</v>
      </c>
      <c r="I27" s="4">
        <f>IF(H27&lt;=('Ejercicio 3 - TIR'!$D$18-'Ejercicio 3 - TIR'!$C$18)/('Ejercicio 3 - TIR'!$E$18-'Ejercicio 3 - TIR'!$C$18),'Ejercicio 3 - TIR'!$C$18+SQRT(('Ejercicio 3 - TIR'!$E$18-'Ejercicio 3 - TIR'!$C$18)*('Ejercicio 3 - TIR'!$D$18-'Ejercicio 3 - TIR'!$C$18)*H27),'Ejercicio 3 - TIR'!$E$18-SQRT(('Ejercicio 3 - TIR'!$E$18-'Ejercicio 3 - TIR'!$C$18)*('Ejercicio 3 - TIR'!$E$18-'Ejercicio 3 - TIR'!$D$18)*(1-H27)))</f>
        <v>37938.96528</v>
      </c>
      <c r="J27" s="3">
        <f t="shared" si="8"/>
        <v>0.4725097903</v>
      </c>
      <c r="K27" s="4">
        <f>IF(J27&lt;=('Ejercicio 3 - TIR'!$D$18-'Ejercicio 3 - TIR'!$C$18)/('Ejercicio 3 - TIR'!$E$18-'Ejercicio 3 - TIR'!$C$18),'Ejercicio 3 - TIR'!$C$18+SQRT(('Ejercicio 3 - TIR'!$E$18-'Ejercicio 3 - TIR'!$C$18)*('Ejercicio 3 - TIR'!$D$18-'Ejercicio 3 - TIR'!$C$18)*J27),'Ejercicio 3 - TIR'!$E$18-SQRT(('Ejercicio 3 - TIR'!$E$18-'Ejercicio 3 - TIR'!$C$18)*('Ejercicio 3 - TIR'!$E$18-'Ejercicio 3 - TIR'!$D$18)*(1-J27)))</f>
        <v>38418.81634</v>
      </c>
      <c r="L27" s="3">
        <f t="shared" si="9"/>
        <v>0.7713586656</v>
      </c>
      <c r="M27" s="4">
        <f>IF(L27&lt;=('Ejercicio 3 - TIR'!$D$18-'Ejercicio 3 - TIR'!$C$18)/('Ejercicio 3 - TIR'!$E$18-'Ejercicio 3 - TIR'!$C$18),'Ejercicio 3 - TIR'!$C$18+SQRT(('Ejercicio 3 - TIR'!$E$18-'Ejercicio 3 - TIR'!$C$18)*('Ejercicio 3 - TIR'!$D$18-'Ejercicio 3 - TIR'!$C$18)*L27),'Ejercicio 3 - TIR'!$E$18-SQRT(('Ejercicio 3 - TIR'!$E$18-'Ejercicio 3 - TIR'!$C$18)*('Ejercicio 3 - TIR'!$E$18-'Ejercicio 3 - TIR'!$D$18)*(1-L27)))</f>
        <v>40858.97355</v>
      </c>
      <c r="N27" s="3">
        <f t="shared" si="10"/>
        <v>0.7499826288</v>
      </c>
      <c r="O27" s="4">
        <f>IF(N27&lt;=('Ejercicio 3 - TIR'!$D$18-'Ejercicio 3 - TIR'!$C$18)/('Ejercicio 3 - TIR'!$E$18-'Ejercicio 3 - TIR'!$C$18),'Ejercicio 3 - TIR'!$C$18+SQRT(('Ejercicio 3 - TIR'!$E$18-'Ejercicio 3 - TIR'!$C$18)*('Ejercicio 3 - TIR'!$D$18-'Ejercicio 3 - TIR'!$C$18)*N27),'Ejercicio 3 - TIR'!$E$18-SQRT(('Ejercicio 3 - TIR'!$E$18-'Ejercicio 3 - TIR'!$C$18)*('Ejercicio 3 - TIR'!$E$18-'Ejercicio 3 - TIR'!$D$18)*(1-N27)))</f>
        <v>40669.72254</v>
      </c>
      <c r="P27" s="3">
        <f t="shared" si="11"/>
        <v>0.9217687211</v>
      </c>
      <c r="Q27" s="7">
        <f>IF(P27&lt;=('Ejercicio 3 - TIR'!$D$22-'Ejercicio 3 - TIR'!$C$22)/('Ejercicio 3 - TIR'!$E$22-'Ejercicio 3 - TIR'!$C$22),'Ejercicio 3 - TIR'!$C$22+SQRT(('Ejercicio 3 - TIR'!$E$22-'Ejercicio 3 - TIR'!$C$22)*('Ejercicio 3 - TIR'!$D$22-'Ejercicio 3 - TIR'!$C$22)*P27),'Ejercicio 3 - TIR'!$E$22-SQRT(('Ejercicio 3 - TIR'!$E$22-'Ejercicio 3 - TIR'!$C$22)*('Ejercicio 3 - TIR'!$E$22-'Ejercicio 3 - TIR'!$D$22)*(1-P27)))</f>
        <v>0.1681333955</v>
      </c>
      <c r="R27" s="3">
        <f t="shared" si="12"/>
        <v>0.2045950166</v>
      </c>
      <c r="S27" s="7">
        <f>IF(R27&lt;=('Ejercicio 3 - TIR'!$D$23-'Ejercicio 3 - TIR'!$C$23)/('Ejercicio 3 - TIR'!$E$23-'Ejercicio 3 - TIR'!$C$23),'Ejercicio 3 - TIR'!$C$23+SQRT(('Ejercicio 3 - TIR'!$E$23-'Ejercicio 3 - TIR'!$C$23)*('Ejercicio 3 - TIR'!$D$23-'Ejercicio 3 - TIR'!$C$23)*R27),'Ejercicio 3 - TIR'!$E$23-SQRT(('Ejercicio 3 - TIR'!$E$23-'Ejercicio 3 - TIR'!$C$23)*('Ejercicio 3 - TIR'!$E$23-'Ejercicio 3 - TIR'!$D$23)*(1-R27)))</f>
        <v>0.139190389</v>
      </c>
      <c r="T27" s="3">
        <f t="shared" si="13"/>
        <v>0.186656983</v>
      </c>
      <c r="U27" s="7">
        <f>IF(T27&lt;=('Ejercicio 3 - TIR'!$D$24-'Ejercicio 3 - TIR'!$C$24)/('Ejercicio 3 - TIR'!$E$24-'Ejercicio 3 - TIR'!$C$24),'Ejercicio 3 - TIR'!$C$24+SQRT(('Ejercicio 3 - TIR'!$E$24-'Ejercicio 3 - TIR'!$C$24)*('Ejercicio 3 - TIR'!$D$24-'Ejercicio 3 - TIR'!$C$24)*T27),'Ejercicio 3 - TIR'!$E$24-SQRT(('Ejercicio 3 - TIR'!$E$24-'Ejercicio 3 - TIR'!$C$24)*('Ejercicio 3 - TIR'!$E$24-'Ejercicio 3 - TIR'!$D$24)*(1-T27)))</f>
        <v>0.1697984763</v>
      </c>
      <c r="V27" s="3">
        <f t="shared" si="14"/>
        <v>0.4392295748</v>
      </c>
      <c r="W27" s="7">
        <f>IF(V27&lt;=('Ejercicio 3 - TIR'!$D$25-'Ejercicio 3 - TIR'!$C$25)/('Ejercicio 3 - TIR'!$E$25-'Ejercicio 3 - TIR'!$C$25),'Ejercicio 3 - TIR'!$C$25+SQRT(('Ejercicio 3 - TIR'!$E$25-'Ejercicio 3 - TIR'!$C$25)*('Ejercicio 3 - TIR'!$D$25-'Ejercicio 3 - TIR'!$C$25)*V27),'Ejercicio 3 - TIR'!$E$25-SQRT(('Ejercicio 3 - TIR'!$E$25-'Ejercicio 3 - TIR'!$C$25)*('Ejercicio 3 - TIR'!$E$25-'Ejercicio 3 - TIR'!$D$25)*(1-V27)))</f>
        <v>0.2056976695</v>
      </c>
      <c r="X27" s="3">
        <f t="shared" si="15"/>
        <v>0.2318343867</v>
      </c>
      <c r="Y27" s="7">
        <f>IF(X27&lt;=('Ejercicio 3 - TIR'!$D$26-'Ejercicio 3 - TIR'!$C$26)/('Ejercicio 3 - TIR'!$E$26-'Ejercicio 3 - TIR'!$C$26),'Ejercicio 3 - TIR'!$C$26+SQRT(('Ejercicio 3 - TIR'!$E$26-'Ejercicio 3 - TIR'!$C$26)*('Ejercicio 3 - TIR'!$D$26-'Ejercicio 3 - TIR'!$C$26)*X27),'Ejercicio 3 - TIR'!$E$26-SQRT(('Ejercicio 3 - TIR'!$E$26-'Ejercicio 3 - TIR'!$C$26)*('Ejercicio 3 - TIR'!$E$26-'Ejercicio 3 - TIR'!$D$26)*(1-X27)))</f>
        <v>0.2150190496</v>
      </c>
      <c r="Z27" s="3">
        <f t="shared" si="16"/>
        <v>1.168133396</v>
      </c>
      <c r="AA27" s="3">
        <f t="shared" si="17"/>
        <v>1.330726337</v>
      </c>
      <c r="AB27" s="3">
        <f t="shared" si="18"/>
        <v>1.556681642</v>
      </c>
      <c r="AC27" s="3">
        <f t="shared" si="19"/>
        <v>1.876887428</v>
      </c>
      <c r="AD27" s="3">
        <f t="shared" si="20"/>
        <v>2.280453978</v>
      </c>
      <c r="AE27" s="2">
        <f t="shared" si="21"/>
        <v>5744.438393</v>
      </c>
      <c r="AF27" s="2">
        <f t="shared" si="22"/>
        <v>6544.009008</v>
      </c>
      <c r="AG27" s="2">
        <f t="shared" si="23"/>
        <v>7655.171766</v>
      </c>
      <c r="AH27" s="2">
        <f t="shared" si="24"/>
        <v>9229.822758</v>
      </c>
      <c r="AI27" s="2">
        <f t="shared" si="25"/>
        <v>11214.41048</v>
      </c>
      <c r="AJ27" s="4">
        <f t="shared" si="26"/>
        <v>37208.49685</v>
      </c>
      <c r="AK27" s="4">
        <f t="shared" si="27"/>
        <v>50486.3803</v>
      </c>
      <c r="AL27" s="4">
        <f t="shared" si="28"/>
        <v>59805.86609</v>
      </c>
      <c r="AM27" s="4">
        <f t="shared" si="29"/>
        <v>76687.69375</v>
      </c>
      <c r="AN27" s="4">
        <f t="shared" si="30"/>
        <v>92745.43058</v>
      </c>
      <c r="AO27" s="4">
        <f>C27/'Ejercicio 3 - TIR'!$D$7</f>
        <v>15697.93117</v>
      </c>
      <c r="AP27" s="4">
        <f t="shared" si="31"/>
        <v>21510.56568</v>
      </c>
      <c r="AQ27" s="4">
        <f t="shared" si="32"/>
        <v>34788.44913</v>
      </c>
      <c r="AR27" s="4">
        <f t="shared" si="33"/>
        <v>44107.93492</v>
      </c>
      <c r="AS27" s="4">
        <f t="shared" si="34"/>
        <v>60989.76258</v>
      </c>
      <c r="AT27" s="4">
        <f t="shared" si="35"/>
        <v>77047.49941</v>
      </c>
      <c r="AU27" s="4">
        <f>AP27*'Ejercicio 3 - TIR'!$D$5</f>
        <v>10755.28284</v>
      </c>
      <c r="AV27" s="4">
        <f>AQ27*'Ejercicio 3 - TIR'!$D$5</f>
        <v>17394.22457</v>
      </c>
      <c r="AW27" s="4">
        <f>AR27*'Ejercicio 3 - TIR'!$D$5</f>
        <v>22053.96746</v>
      </c>
      <c r="AX27" s="4">
        <f>AS27*'Ejercicio 3 - TIR'!$D$5</f>
        <v>30494.88129</v>
      </c>
      <c r="AY27" s="4">
        <f>AT27*'Ejercicio 3 - TIR'!$D$5</f>
        <v>38523.7497</v>
      </c>
      <c r="AZ27" s="4">
        <f t="shared" ref="AZ27:BD27" si="116">AJ27-AU27-AE27</f>
        <v>20708.77561</v>
      </c>
      <c r="BA27" s="4">
        <f t="shared" si="116"/>
        <v>26548.14673</v>
      </c>
      <c r="BB27" s="4">
        <f t="shared" si="116"/>
        <v>30096.72686</v>
      </c>
      <c r="BC27" s="4">
        <f t="shared" si="116"/>
        <v>36962.9897</v>
      </c>
      <c r="BD27" s="4">
        <f t="shared" si="116"/>
        <v>43007.2704</v>
      </c>
      <c r="BE27" s="4">
        <f t="shared" ref="BE27:BI27" si="117">AZ27/Z27</f>
        <v>17728.09141</v>
      </c>
      <c r="BF27" s="4">
        <f t="shared" si="117"/>
        <v>19950.11745</v>
      </c>
      <c r="BG27" s="4">
        <f t="shared" si="117"/>
        <v>19333.89979</v>
      </c>
      <c r="BH27" s="4">
        <f t="shared" si="117"/>
        <v>19693.77021</v>
      </c>
      <c r="BI27" s="4">
        <f t="shared" si="117"/>
        <v>18859.0828</v>
      </c>
      <c r="BJ27" s="4">
        <f t="shared" si="38"/>
        <v>77913.893</v>
      </c>
      <c r="BK27" s="4">
        <f t="shared" si="39"/>
        <v>35798.40959</v>
      </c>
      <c r="BL27" s="4">
        <f t="shared" si="40"/>
        <v>113712.3026</v>
      </c>
      <c r="BM27" s="4">
        <f>BK27*'Ejercicio 3 - TIR'!$D$5</f>
        <v>17899.20479</v>
      </c>
      <c r="BN27" s="4">
        <f t="shared" si="41"/>
        <v>95813.0978</v>
      </c>
      <c r="BO27" s="4">
        <f t="shared" si="42"/>
        <v>42014.92278</v>
      </c>
      <c r="BP27" s="4">
        <f t="shared" si="43"/>
        <v>-112655.613</v>
      </c>
      <c r="BQ27" s="4">
        <f t="shared" ref="BQ27:BT27" si="118">BE27</f>
        <v>17728.09141</v>
      </c>
      <c r="BR27" s="4">
        <f t="shared" si="118"/>
        <v>19950.11745</v>
      </c>
      <c r="BS27" s="4">
        <f t="shared" si="118"/>
        <v>19333.89979</v>
      </c>
      <c r="BT27" s="4">
        <f t="shared" si="118"/>
        <v>19693.77021</v>
      </c>
      <c r="BU27" s="4">
        <f t="shared" si="45"/>
        <v>60874.00557</v>
      </c>
      <c r="BV27" s="36">
        <f t="shared" si="46"/>
        <v>5.76952375</v>
      </c>
    </row>
    <row r="28" ht="15.0" customHeight="1">
      <c r="A28" s="2">
        <v>27.0</v>
      </c>
      <c r="B28" s="3">
        <f t="shared" si="4"/>
        <v>0.9007668772</v>
      </c>
      <c r="C28" s="4">
        <f>IF(B28&lt;=('Ejercicio 3 - TIR'!$D$13-'Ejercicio 3 - TIR'!$C$13)/('Ejercicio 3 - TIR'!$E$13-'Ejercicio 3 - TIR'!$C$13),'Ejercicio 3 - TIR'!$C$13+SQRT(('Ejercicio 3 - TIR'!$E$13-'Ejercicio 3 - TIR'!$C$13)*('Ejercicio 3 - TIR'!$D$13-'Ejercicio 3 - TIR'!$C$13)*B28),'Ejercicio 3 - TIR'!$E$13-SQRT(('Ejercicio 3 - TIR'!$E$13-'Ejercicio 3 - TIR'!$C$13)*('Ejercicio 3 - TIR'!$E$13-'Ejercicio 3 - TIR'!$D$13)*(1-B28)))</f>
        <v>89087.63328</v>
      </c>
      <c r="D28" s="3">
        <f t="shared" si="5"/>
        <v>0.9935127524</v>
      </c>
      <c r="E28" s="4">
        <f>IF(D28&lt;=('Ejercicio 3 - TIR'!$D$14-'Ejercicio 3 - TIR'!$C$14)/('Ejercicio 3 - TIR'!$E$14-'Ejercicio 3 - TIR'!$C$14),'Ejercicio 3 - TIR'!$C$14+SQRT(('Ejercicio 3 - TIR'!$E$14-'Ejercicio 3 - TIR'!$C$14)*('Ejercicio 3 - TIR'!$D$14-'Ejercicio 3 - TIR'!$C$14)*D28),'Ejercicio 3 - TIR'!$E$14-SQRT(('Ejercicio 3 - TIR'!$E$14-'Ejercicio 3 - TIR'!$C$14)*('Ejercicio 3 - TIR'!$E$14-'Ejercicio 3 - TIR'!$D$14)*(1-D28)))</f>
        <v>39013.54821</v>
      </c>
      <c r="F28" s="3">
        <f t="shared" si="6"/>
        <v>0.7101290747</v>
      </c>
      <c r="G28" s="4">
        <f>IF(F28&lt;=('Ejercicio 3 - TIR'!$D$18-'Ejercicio 3 - TIR'!$C$18)/('Ejercicio 3 - TIR'!$E$18-'Ejercicio 3 - TIR'!$C$18),'Ejercicio 3 - TIR'!$C$18+SQRT(('Ejercicio 3 - TIR'!$E$18-'Ejercicio 3 - TIR'!$C$18)*('Ejercicio 3 - TIR'!$D$18-'Ejercicio 3 - TIR'!$C$18)*F28),'Ejercicio 3 - TIR'!$E$18-SQRT(('Ejercicio 3 - TIR'!$E$18-'Ejercicio 3 - TIR'!$C$18)*('Ejercicio 3 - TIR'!$E$18-'Ejercicio 3 - TIR'!$D$18)*(1-F28)))</f>
        <v>40337.34846</v>
      </c>
      <c r="H28" s="3">
        <f t="shared" si="7"/>
        <v>0.5284847696</v>
      </c>
      <c r="I28" s="4">
        <f>IF(H28&lt;=('Ejercicio 3 - TIR'!$D$18-'Ejercicio 3 - TIR'!$C$18)/('Ejercicio 3 - TIR'!$E$18-'Ejercicio 3 - TIR'!$C$18),'Ejercicio 3 - TIR'!$C$18+SQRT(('Ejercicio 3 - TIR'!$E$18-'Ejercicio 3 - TIR'!$C$18)*('Ejercicio 3 - TIR'!$D$18-'Ejercicio 3 - TIR'!$C$18)*H28),'Ejercicio 3 - TIR'!$E$18-SQRT(('Ejercicio 3 - TIR'!$E$18-'Ejercicio 3 - TIR'!$C$18)*('Ejercicio 3 - TIR'!$E$18-'Ejercicio 3 - TIR'!$D$18)*(1-H28)))</f>
        <v>38903.52264</v>
      </c>
      <c r="J28" s="3">
        <f t="shared" si="8"/>
        <v>0.1423322811</v>
      </c>
      <c r="K28" s="4">
        <f>IF(J28&lt;=('Ejercicio 3 - TIR'!$D$18-'Ejercicio 3 - TIR'!$C$18)/('Ejercicio 3 - TIR'!$E$18-'Ejercicio 3 - TIR'!$C$18),'Ejercicio 3 - TIR'!$C$18+SQRT(('Ejercicio 3 - TIR'!$E$18-'Ejercicio 3 - TIR'!$C$18)*('Ejercicio 3 - TIR'!$D$18-'Ejercicio 3 - TIR'!$C$18)*J28),'Ejercicio 3 - TIR'!$E$18-SQRT(('Ejercicio 3 - TIR'!$E$18-'Ejercicio 3 - TIR'!$C$18)*('Ejercicio 3 - TIR'!$E$18-'Ejercicio 3 - TIR'!$D$18)*(1-J28)))</f>
        <v>34620.58894</v>
      </c>
      <c r="L28" s="3">
        <f t="shared" si="9"/>
        <v>0.7922506828</v>
      </c>
      <c r="M28" s="4">
        <f>IF(L28&lt;=('Ejercicio 3 - TIR'!$D$18-'Ejercicio 3 - TIR'!$C$18)/('Ejercicio 3 - TIR'!$E$18-'Ejercicio 3 - TIR'!$C$18),'Ejercicio 3 - TIR'!$C$18+SQRT(('Ejercicio 3 - TIR'!$E$18-'Ejercicio 3 - TIR'!$C$18)*('Ejercicio 3 - TIR'!$D$18-'Ejercicio 3 - TIR'!$C$18)*L28),'Ejercicio 3 - TIR'!$E$18-SQRT(('Ejercicio 3 - TIR'!$E$18-'Ejercicio 3 - TIR'!$C$18)*('Ejercicio 3 - TIR'!$E$18-'Ejercicio 3 - TIR'!$D$18)*(1-L28)))</f>
        <v>41052.69728</v>
      </c>
      <c r="N28" s="3">
        <f t="shared" si="10"/>
        <v>0.8842474764</v>
      </c>
      <c r="O28" s="4">
        <f>IF(N28&lt;=('Ejercicio 3 - TIR'!$D$18-'Ejercicio 3 - TIR'!$C$18)/('Ejercicio 3 - TIR'!$E$18-'Ejercicio 3 - TIR'!$C$18),'Ejercicio 3 - TIR'!$C$18+SQRT(('Ejercicio 3 - TIR'!$E$18-'Ejercicio 3 - TIR'!$C$18)*('Ejercicio 3 - TIR'!$D$18-'Ejercicio 3 - TIR'!$C$18)*N28),'Ejercicio 3 - TIR'!$E$18-SQRT(('Ejercicio 3 - TIR'!$E$18-'Ejercicio 3 - TIR'!$C$18)*('Ejercicio 3 - TIR'!$E$18-'Ejercicio 3 - TIR'!$D$18)*(1-N28)))</f>
        <v>42053.57178</v>
      </c>
      <c r="P28" s="3">
        <f t="shared" si="11"/>
        <v>0.2202377871</v>
      </c>
      <c r="Q28" s="7">
        <f>IF(P28&lt;=('Ejercicio 3 - TIR'!$D$22-'Ejercicio 3 - TIR'!$C$22)/('Ejercicio 3 - TIR'!$E$22-'Ejercicio 3 - TIR'!$C$22),'Ejercicio 3 - TIR'!$C$22+SQRT(('Ejercicio 3 - TIR'!$E$22-'Ejercicio 3 - TIR'!$C$22)*('Ejercicio 3 - TIR'!$D$22-'Ejercicio 3 - TIR'!$C$22)*P28),'Ejercicio 3 - TIR'!$E$22-SQRT(('Ejercicio 3 - TIR'!$E$22-'Ejercicio 3 - TIR'!$C$22)*('Ejercicio 3 - TIR'!$E$22-'Ejercicio 3 - TIR'!$D$22)*(1-P28)))</f>
        <v>0.1399105002</v>
      </c>
      <c r="R28" s="3">
        <f t="shared" si="12"/>
        <v>0.4146198342</v>
      </c>
      <c r="S28" s="7">
        <f>IF(R28&lt;=('Ejercicio 3 - TIR'!$D$23-'Ejercicio 3 - TIR'!$C$23)/('Ejercicio 3 - TIR'!$E$23-'Ejercicio 3 - TIR'!$C$23),'Ejercicio 3 - TIR'!$C$23+SQRT(('Ejercicio 3 - TIR'!$E$23-'Ejercicio 3 - TIR'!$C$23)*('Ejercicio 3 - TIR'!$D$23-'Ejercicio 3 - TIR'!$C$23)*R28),'Ejercicio 3 - TIR'!$E$23-SQRT(('Ejercicio 3 - TIR'!$E$23-'Ejercicio 3 - TIR'!$C$23)*('Ejercicio 3 - TIR'!$E$23-'Ejercicio 3 - TIR'!$D$23)*(1-R28)))</f>
        <v>0.1473187793</v>
      </c>
      <c r="T28" s="3">
        <f t="shared" si="13"/>
        <v>0.3211653362</v>
      </c>
      <c r="U28" s="7">
        <f>IF(T28&lt;=('Ejercicio 3 - TIR'!$D$24-'Ejercicio 3 - TIR'!$C$24)/('Ejercicio 3 - TIR'!$E$24-'Ejercicio 3 - TIR'!$C$24),'Ejercicio 3 - TIR'!$C$24+SQRT(('Ejercicio 3 - TIR'!$E$24-'Ejercicio 3 - TIR'!$C$24)*('Ejercicio 3 - TIR'!$D$24-'Ejercicio 3 - TIR'!$C$24)*T28),'Ejercicio 3 - TIR'!$E$24-SQRT(('Ejercicio 3 - TIR'!$E$24-'Ejercicio 3 - TIR'!$C$24)*('Ejercicio 3 - TIR'!$E$24-'Ejercicio 3 - TIR'!$D$24)*(1-T28)))</f>
        <v>0.1759701214</v>
      </c>
      <c r="V28" s="3">
        <f t="shared" si="14"/>
        <v>0.5444434648</v>
      </c>
      <c r="W28" s="7">
        <f>IF(V28&lt;=('Ejercicio 3 - TIR'!$D$25-'Ejercicio 3 - TIR'!$C$25)/('Ejercicio 3 - TIR'!$E$25-'Ejercicio 3 - TIR'!$C$25),'Ejercicio 3 - TIR'!$C$25+SQRT(('Ejercicio 3 - TIR'!$E$25-'Ejercicio 3 - TIR'!$C$25)*('Ejercicio 3 - TIR'!$D$25-'Ejercicio 3 - TIR'!$C$25)*V28),'Ejercicio 3 - TIR'!$E$25-SQRT(('Ejercicio 3 - TIR'!$E$25-'Ejercicio 3 - TIR'!$C$25)*('Ejercicio 3 - TIR'!$E$25-'Ejercicio 3 - TIR'!$D$25)*(1-V28)))</f>
        <v>0.2100694619</v>
      </c>
      <c r="X28" s="3">
        <f t="shared" si="15"/>
        <v>0.3599974941</v>
      </c>
      <c r="Y28" s="7">
        <f>IF(X28&lt;=('Ejercicio 3 - TIR'!$D$26-'Ejercicio 3 - TIR'!$C$26)/('Ejercicio 3 - TIR'!$E$26-'Ejercicio 3 - TIR'!$C$26),'Ejercicio 3 - TIR'!$C$26+SQRT(('Ejercicio 3 - TIR'!$E$26-'Ejercicio 3 - TIR'!$C$26)*('Ejercicio 3 - TIR'!$D$26-'Ejercicio 3 - TIR'!$C$26)*X28),'Ejercicio 3 - TIR'!$E$26-SQRT(('Ejercicio 3 - TIR'!$E$26-'Ejercicio 3 - TIR'!$C$26)*('Ejercicio 3 - TIR'!$E$26-'Ejercicio 3 - TIR'!$D$26)*(1-X28)))</f>
        <v>0.2212121311</v>
      </c>
      <c r="Z28" s="3">
        <f t="shared" si="16"/>
        <v>1.1399105</v>
      </c>
      <c r="AA28" s="3">
        <f t="shared" si="17"/>
        <v>1.307840724</v>
      </c>
      <c r="AB28" s="3">
        <f t="shared" si="18"/>
        <v>1.537981614</v>
      </c>
      <c r="AC28" s="3">
        <f t="shared" si="19"/>
        <v>1.861064585</v>
      </c>
      <c r="AD28" s="3">
        <f t="shared" si="20"/>
        <v>2.272754647</v>
      </c>
      <c r="AE28" s="2">
        <f t="shared" si="21"/>
        <v>5458.405043</v>
      </c>
      <c r="AF28" s="2">
        <f t="shared" si="22"/>
        <v>6262.530611</v>
      </c>
      <c r="AG28" s="2">
        <f t="shared" si="23"/>
        <v>7364.548882</v>
      </c>
      <c r="AH28" s="2">
        <f t="shared" si="24"/>
        <v>8911.615703</v>
      </c>
      <c r="AI28" s="2">
        <f t="shared" si="25"/>
        <v>10882.9732</v>
      </c>
      <c r="AJ28" s="4">
        <f t="shared" si="26"/>
        <v>45980.96706</v>
      </c>
      <c r="AK28" s="4">
        <f t="shared" si="27"/>
        <v>50879.6112</v>
      </c>
      <c r="AL28" s="4">
        <f t="shared" si="28"/>
        <v>53245.82927</v>
      </c>
      <c r="AM28" s="4">
        <f t="shared" si="29"/>
        <v>76401.721</v>
      </c>
      <c r="AN28" s="4">
        <f t="shared" si="30"/>
        <v>95577.4507</v>
      </c>
      <c r="AO28" s="4">
        <f>C28/'Ejercicio 3 - TIR'!$D$7</f>
        <v>17817.52666</v>
      </c>
      <c r="AP28" s="4">
        <f t="shared" si="31"/>
        <v>28163.4404</v>
      </c>
      <c r="AQ28" s="4">
        <f t="shared" si="32"/>
        <v>33062.08454</v>
      </c>
      <c r="AR28" s="4">
        <f t="shared" si="33"/>
        <v>35428.30262</v>
      </c>
      <c r="AS28" s="4">
        <f t="shared" si="34"/>
        <v>58584.19435</v>
      </c>
      <c r="AT28" s="4">
        <f t="shared" si="35"/>
        <v>77759.92404</v>
      </c>
      <c r="AU28" s="4">
        <f>AP28*'Ejercicio 3 - TIR'!$D$5</f>
        <v>14081.7202</v>
      </c>
      <c r="AV28" s="4">
        <f>AQ28*'Ejercicio 3 - TIR'!$D$5</f>
        <v>16531.04227</v>
      </c>
      <c r="AW28" s="4">
        <f>AR28*'Ejercicio 3 - TIR'!$D$5</f>
        <v>17714.15131</v>
      </c>
      <c r="AX28" s="4">
        <f>AS28*'Ejercicio 3 - TIR'!$D$5</f>
        <v>29292.09717</v>
      </c>
      <c r="AY28" s="4">
        <f>AT28*'Ejercicio 3 - TIR'!$D$5</f>
        <v>38879.96202</v>
      </c>
      <c r="AZ28" s="4">
        <f t="shared" ref="AZ28:BD28" si="119">AJ28-AU28-AE28</f>
        <v>26440.84181</v>
      </c>
      <c r="BA28" s="4">
        <f t="shared" si="119"/>
        <v>28086.03832</v>
      </c>
      <c r="BB28" s="4">
        <f t="shared" si="119"/>
        <v>28167.12908</v>
      </c>
      <c r="BC28" s="4">
        <f t="shared" si="119"/>
        <v>38198.00813</v>
      </c>
      <c r="BD28" s="4">
        <f t="shared" si="119"/>
        <v>45814.51547</v>
      </c>
      <c r="BE28" s="4">
        <f t="shared" ref="BE28:BI28" si="120">AZ28/Z28</f>
        <v>23195.54194</v>
      </c>
      <c r="BF28" s="4">
        <f t="shared" si="120"/>
        <v>21475.12141</v>
      </c>
      <c r="BG28" s="4">
        <f t="shared" si="120"/>
        <v>18314.34707</v>
      </c>
      <c r="BH28" s="4">
        <f t="shared" si="120"/>
        <v>20524.81598</v>
      </c>
      <c r="BI28" s="4">
        <f t="shared" si="120"/>
        <v>20158.14401</v>
      </c>
      <c r="BJ28" s="4">
        <f t="shared" si="38"/>
        <v>88668.223</v>
      </c>
      <c r="BK28" s="4">
        <f t="shared" si="39"/>
        <v>40494.86651</v>
      </c>
      <c r="BL28" s="4">
        <f t="shared" si="40"/>
        <v>129163.0895</v>
      </c>
      <c r="BM28" s="4">
        <f>BK28*'Ejercicio 3 - TIR'!$D$5</f>
        <v>20247.43326</v>
      </c>
      <c r="BN28" s="4">
        <f t="shared" si="41"/>
        <v>108915.6563</v>
      </c>
      <c r="BO28" s="4">
        <f t="shared" si="42"/>
        <v>47922.31154</v>
      </c>
      <c r="BP28" s="4">
        <f t="shared" si="43"/>
        <v>-128101.1815</v>
      </c>
      <c r="BQ28" s="4">
        <f t="shared" ref="BQ28:BT28" si="121">BE28</f>
        <v>23195.54194</v>
      </c>
      <c r="BR28" s="4">
        <f t="shared" si="121"/>
        <v>21475.12141</v>
      </c>
      <c r="BS28" s="4">
        <f t="shared" si="121"/>
        <v>18314.34707</v>
      </c>
      <c r="BT28" s="4">
        <f t="shared" si="121"/>
        <v>20524.81598</v>
      </c>
      <c r="BU28" s="4">
        <f t="shared" si="45"/>
        <v>68080.45554</v>
      </c>
      <c r="BV28" s="36">
        <f t="shared" si="46"/>
        <v>4.885930881</v>
      </c>
    </row>
    <row r="29" ht="15.0" customHeight="1">
      <c r="A29" s="2">
        <v>28.0</v>
      </c>
      <c r="B29" s="3">
        <f t="shared" si="4"/>
        <v>0.8632913561</v>
      </c>
      <c r="C29" s="4">
        <f>IF(B29&lt;=('Ejercicio 3 - TIR'!$D$13-'Ejercicio 3 - TIR'!$C$13)/('Ejercicio 3 - TIR'!$E$13-'Ejercicio 3 - TIR'!$C$13),'Ejercicio 3 - TIR'!$C$13+SQRT(('Ejercicio 3 - TIR'!$E$13-'Ejercicio 3 - TIR'!$C$13)*('Ejercicio 3 - TIR'!$D$13-'Ejercicio 3 - TIR'!$C$13)*B29),'Ejercicio 3 - TIR'!$E$13-SQRT(('Ejercicio 3 - TIR'!$E$13-'Ejercicio 3 - TIR'!$C$13)*('Ejercicio 3 - TIR'!$E$13-'Ejercicio 3 - TIR'!$D$13)*(1-B29)))</f>
        <v>87191.78495</v>
      </c>
      <c r="D29" s="3">
        <f t="shared" si="5"/>
        <v>0.388824018</v>
      </c>
      <c r="E29" s="4">
        <f>IF(D29&lt;=('Ejercicio 3 - TIR'!$D$14-'Ejercicio 3 - TIR'!$C$14)/('Ejercicio 3 - TIR'!$E$14-'Ejercicio 3 - TIR'!$C$14),'Ejercicio 3 - TIR'!$C$14+SQRT(('Ejercicio 3 - TIR'!$E$14-'Ejercicio 3 - TIR'!$C$14)*('Ejercicio 3 - TIR'!$D$14-'Ejercicio 3 - TIR'!$C$14)*D29),'Ejercicio 3 - TIR'!$E$14-SQRT(('Ejercicio 3 - TIR'!$E$14-'Ejercicio 3 - TIR'!$C$14)*('Ejercicio 3 - TIR'!$E$14-'Ejercicio 3 - TIR'!$D$14)*(1-D29)))</f>
        <v>30425.22077</v>
      </c>
      <c r="F29" s="3">
        <f t="shared" si="6"/>
        <v>0.2351850954</v>
      </c>
      <c r="G29" s="4">
        <f>IF(F29&lt;=('Ejercicio 3 - TIR'!$D$18-'Ejercicio 3 - TIR'!$C$18)/('Ejercicio 3 - TIR'!$E$18-'Ejercicio 3 - TIR'!$C$18),'Ejercicio 3 - TIR'!$C$18+SQRT(('Ejercicio 3 - TIR'!$E$18-'Ejercicio 3 - TIR'!$C$18)*('Ejercicio 3 - TIR'!$D$18-'Ejercicio 3 - TIR'!$C$18)*F29),'Ejercicio 3 - TIR'!$E$18-SQRT(('Ejercicio 3 - TIR'!$E$18-'Ejercicio 3 - TIR'!$C$18)*('Ejercicio 3 - TIR'!$E$18-'Ejercicio 3 - TIR'!$D$18)*(1-F29)))</f>
        <v>35939.50876</v>
      </c>
      <c r="H29" s="3">
        <f t="shared" si="7"/>
        <v>0.4743828247</v>
      </c>
      <c r="I29" s="4">
        <f>IF(H29&lt;=('Ejercicio 3 - TIR'!$D$18-'Ejercicio 3 - TIR'!$C$18)/('Ejercicio 3 - TIR'!$E$18-'Ejercicio 3 - TIR'!$C$18),'Ejercicio 3 - TIR'!$C$18+SQRT(('Ejercicio 3 - TIR'!$E$18-'Ejercicio 3 - TIR'!$C$18)*('Ejercicio 3 - TIR'!$D$18-'Ejercicio 3 - TIR'!$C$18)*H29),'Ejercicio 3 - TIR'!$E$18-SQRT(('Ejercicio 3 - TIR'!$E$18-'Ejercicio 3 - TIR'!$C$18)*('Ejercicio 3 - TIR'!$E$18-'Ejercicio 3 - TIR'!$D$18)*(1-H29)))</f>
        <v>38435.48598</v>
      </c>
      <c r="J29" s="3">
        <f t="shared" si="8"/>
        <v>0.1017251263</v>
      </c>
      <c r="K29" s="4">
        <f>IF(J29&lt;=('Ejercicio 3 - TIR'!$D$18-'Ejercicio 3 - TIR'!$C$18)/('Ejercicio 3 - TIR'!$E$18-'Ejercicio 3 - TIR'!$C$18),'Ejercicio 3 - TIR'!$C$18+SQRT(('Ejercicio 3 - TIR'!$E$18-'Ejercicio 3 - TIR'!$C$18)*('Ejercicio 3 - TIR'!$D$18-'Ejercicio 3 - TIR'!$C$18)*J29),'Ejercicio 3 - TIR'!$E$18-SQRT(('Ejercicio 3 - TIR'!$E$18-'Ejercicio 3 - TIR'!$C$18)*('Ejercicio 3 - TIR'!$E$18-'Ejercicio 3 - TIR'!$D$18)*(1-J29)))</f>
        <v>33906.24742</v>
      </c>
      <c r="L29" s="3">
        <f t="shared" si="9"/>
        <v>0.9992013593</v>
      </c>
      <c r="M29" s="4">
        <f>IF(L29&lt;=('Ejercicio 3 - TIR'!$D$18-'Ejercicio 3 - TIR'!$C$18)/('Ejercicio 3 - TIR'!$E$18-'Ejercicio 3 - TIR'!$C$18),'Ejercicio 3 - TIR'!$C$18+SQRT(('Ejercicio 3 - TIR'!$E$18-'Ejercicio 3 - TIR'!$C$18)*('Ejercicio 3 - TIR'!$D$18-'Ejercicio 3 - TIR'!$C$18)*L29),'Ejercicio 3 - TIR'!$E$18-SQRT(('Ejercicio 3 - TIR'!$E$18-'Ejercicio 3 - TIR'!$C$18)*('Ejercicio 3 - TIR'!$E$18-'Ejercicio 3 - TIR'!$D$18)*(1-L29)))</f>
        <v>44755.25921</v>
      </c>
      <c r="N29" s="3">
        <f t="shared" si="10"/>
        <v>0.5092767583</v>
      </c>
      <c r="O29" s="4">
        <f>IF(N29&lt;=('Ejercicio 3 - TIR'!$D$18-'Ejercicio 3 - TIR'!$C$18)/('Ejercicio 3 - TIR'!$E$18-'Ejercicio 3 - TIR'!$C$18),'Ejercicio 3 - TIR'!$C$18+SQRT(('Ejercicio 3 - TIR'!$E$18-'Ejercicio 3 - TIR'!$C$18)*('Ejercicio 3 - TIR'!$D$18-'Ejercicio 3 - TIR'!$C$18)*N29),'Ejercicio 3 - TIR'!$E$18-SQRT(('Ejercicio 3 - TIR'!$E$18-'Ejercicio 3 - TIR'!$C$18)*('Ejercicio 3 - TIR'!$E$18-'Ejercicio 3 - TIR'!$D$18)*(1-N29)))</f>
        <v>38740.2239</v>
      </c>
      <c r="P29" s="3">
        <f t="shared" si="11"/>
        <v>0.6620679985</v>
      </c>
      <c r="Q29" s="7">
        <f>IF(P29&lt;=('Ejercicio 3 - TIR'!$D$22-'Ejercicio 3 - TIR'!$C$22)/('Ejercicio 3 - TIR'!$E$22-'Ejercicio 3 - TIR'!$C$22),'Ejercicio 3 - TIR'!$C$22+SQRT(('Ejercicio 3 - TIR'!$E$22-'Ejercicio 3 - TIR'!$C$22)*('Ejercicio 3 - TIR'!$D$22-'Ejercicio 3 - TIR'!$C$22)*P29),'Ejercicio 3 - TIR'!$E$22-SQRT(('Ejercicio 3 - TIR'!$E$22-'Ejercicio 3 - TIR'!$C$22)*('Ejercicio 3 - TIR'!$E$22-'Ejercicio 3 - TIR'!$D$22)*(1-P29)))</f>
        <v>0.1553367155</v>
      </c>
      <c r="R29" s="3">
        <f t="shared" si="12"/>
        <v>0.3488691604</v>
      </c>
      <c r="S29" s="7">
        <f>IF(R29&lt;=('Ejercicio 3 - TIR'!$D$23-'Ejercicio 3 - TIR'!$C$23)/('Ejercicio 3 - TIR'!$E$23-'Ejercicio 3 - TIR'!$C$23),'Ejercicio 3 - TIR'!$C$23+SQRT(('Ejercicio 3 - TIR'!$E$23-'Ejercicio 3 - TIR'!$C$23)*('Ejercicio 3 - TIR'!$D$23-'Ejercicio 3 - TIR'!$C$23)*R29),'Ejercicio 3 - TIR'!$E$23-SQRT(('Ejercicio 3 - TIR'!$E$23-'Ejercicio 3 - TIR'!$C$23)*('Ejercicio 3 - TIR'!$E$23-'Ejercicio 3 - TIR'!$D$23)*(1-R29)))</f>
        <v>0.1450592196</v>
      </c>
      <c r="T29" s="3">
        <f t="shared" si="13"/>
        <v>0.9849963254</v>
      </c>
      <c r="U29" s="7">
        <f>IF(T29&lt;=('Ejercicio 3 - TIR'!$D$24-'Ejercicio 3 - TIR'!$C$24)/('Ejercicio 3 - TIR'!$E$24-'Ejercicio 3 - TIR'!$C$24),'Ejercicio 3 - TIR'!$C$24+SQRT(('Ejercicio 3 - TIR'!$E$24-'Ejercicio 3 - TIR'!$C$24)*('Ejercicio 3 - TIR'!$D$24-'Ejercicio 3 - TIR'!$C$24)*T29),'Ejercicio 3 - TIR'!$E$24-SQRT(('Ejercicio 3 - TIR'!$E$24-'Ejercicio 3 - TIR'!$C$24)*('Ejercicio 3 - TIR'!$E$24-'Ejercicio 3 - TIR'!$D$24)*(1-T29)))</f>
        <v>0.2135184655</v>
      </c>
      <c r="V29" s="3">
        <f t="shared" si="14"/>
        <v>0.4549197659</v>
      </c>
      <c r="W29" s="7">
        <f>IF(V29&lt;=('Ejercicio 3 - TIR'!$D$25-'Ejercicio 3 - TIR'!$C$25)/('Ejercicio 3 - TIR'!$E$25-'Ejercicio 3 - TIR'!$C$25),'Ejercicio 3 - TIR'!$C$25+SQRT(('Ejercicio 3 - TIR'!$E$25-'Ejercicio 3 - TIR'!$C$25)*('Ejercicio 3 - TIR'!$D$25-'Ejercicio 3 - TIR'!$C$25)*V29),'Ejercicio 3 - TIR'!$E$25-SQRT(('Ejercicio 3 - TIR'!$E$25-'Ejercicio 3 - TIR'!$C$25)*('Ejercicio 3 - TIR'!$E$25-'Ejercicio 3 - TIR'!$D$25)*(1-V29)))</f>
        <v>0.2063218496</v>
      </c>
      <c r="X29" s="3">
        <f t="shared" si="15"/>
        <v>0.3826526565</v>
      </c>
      <c r="Y29" s="7">
        <f>IF(X29&lt;=('Ejercicio 3 - TIR'!$D$26-'Ejercicio 3 - TIR'!$C$26)/('Ejercicio 3 - TIR'!$E$26-'Ejercicio 3 - TIR'!$C$26),'Ejercicio 3 - TIR'!$C$26+SQRT(('Ejercicio 3 - TIR'!$E$26-'Ejercicio 3 - TIR'!$C$26)*('Ejercicio 3 - TIR'!$D$26-'Ejercicio 3 - TIR'!$C$26)*X29),'Ejercicio 3 - TIR'!$E$26-SQRT(('Ejercicio 3 - TIR'!$E$26-'Ejercicio 3 - TIR'!$C$26)*('Ejercicio 3 - TIR'!$E$26-'Ejercicio 3 - TIR'!$D$26)*(1-X29)))</f>
        <v>0.2222620086</v>
      </c>
      <c r="Z29" s="3">
        <f t="shared" si="16"/>
        <v>1.155336715</v>
      </c>
      <c r="AA29" s="3">
        <f t="shared" si="17"/>
        <v>1.322928958</v>
      </c>
      <c r="AB29" s="3">
        <f t="shared" si="18"/>
        <v>1.605398719</v>
      </c>
      <c r="AC29" s="3">
        <f t="shared" si="19"/>
        <v>1.936627552</v>
      </c>
      <c r="AD29" s="3">
        <f t="shared" si="20"/>
        <v>2.367066282</v>
      </c>
      <c r="AE29" s="2">
        <f t="shared" si="21"/>
        <v>4726.153863</v>
      </c>
      <c r="AF29" s="2">
        <f t="shared" si="22"/>
        <v>5411.726054</v>
      </c>
      <c r="AG29" s="2">
        <f t="shared" si="23"/>
        <v>6567.229497</v>
      </c>
      <c r="AH29" s="2">
        <f t="shared" si="24"/>
        <v>7922.192433</v>
      </c>
      <c r="AI29" s="2">
        <f t="shared" si="25"/>
        <v>9682.994836</v>
      </c>
      <c r="AJ29" s="4">
        <f t="shared" si="26"/>
        <v>41522.23401</v>
      </c>
      <c r="AK29" s="4">
        <f t="shared" si="27"/>
        <v>50847.41741</v>
      </c>
      <c r="AL29" s="4">
        <f t="shared" si="28"/>
        <v>54433.04618</v>
      </c>
      <c r="AM29" s="4">
        <f t="shared" si="29"/>
        <v>86674.26808</v>
      </c>
      <c r="AN29" s="4">
        <f t="shared" si="30"/>
        <v>91700.67772</v>
      </c>
      <c r="AO29" s="4">
        <f>C29/'Ejercicio 3 - TIR'!$D$7</f>
        <v>17438.35699</v>
      </c>
      <c r="AP29" s="4">
        <f t="shared" si="31"/>
        <v>24083.87702</v>
      </c>
      <c r="AQ29" s="4">
        <f t="shared" si="32"/>
        <v>33409.06042</v>
      </c>
      <c r="AR29" s="4">
        <f t="shared" si="33"/>
        <v>36994.68919</v>
      </c>
      <c r="AS29" s="4">
        <f t="shared" si="34"/>
        <v>69235.91109</v>
      </c>
      <c r="AT29" s="4">
        <f t="shared" si="35"/>
        <v>74262.32073</v>
      </c>
      <c r="AU29" s="4">
        <f>AP29*'Ejercicio 3 - TIR'!$D$5</f>
        <v>12041.93851</v>
      </c>
      <c r="AV29" s="4">
        <f>AQ29*'Ejercicio 3 - TIR'!$D$5</f>
        <v>16704.53021</v>
      </c>
      <c r="AW29" s="4">
        <f>AR29*'Ejercicio 3 - TIR'!$D$5</f>
        <v>18497.34459</v>
      </c>
      <c r="AX29" s="4">
        <f>AS29*'Ejercicio 3 - TIR'!$D$5</f>
        <v>34617.95555</v>
      </c>
      <c r="AY29" s="4">
        <f>AT29*'Ejercicio 3 - TIR'!$D$5</f>
        <v>37131.16037</v>
      </c>
      <c r="AZ29" s="4">
        <f t="shared" ref="AZ29:BD29" si="122">AJ29-AU29-AE29</f>
        <v>24754.14164</v>
      </c>
      <c r="BA29" s="4">
        <f t="shared" si="122"/>
        <v>28731.16115</v>
      </c>
      <c r="BB29" s="4">
        <f t="shared" si="122"/>
        <v>29368.47209</v>
      </c>
      <c r="BC29" s="4">
        <f t="shared" si="122"/>
        <v>44134.1201</v>
      </c>
      <c r="BD29" s="4">
        <f t="shared" si="122"/>
        <v>44886.52252</v>
      </c>
      <c r="BE29" s="4">
        <f t="shared" ref="BE29:BI29" si="123">AZ29/Z29</f>
        <v>21425.911</v>
      </c>
      <c r="BF29" s="4">
        <f t="shared" si="123"/>
        <v>21717.84129</v>
      </c>
      <c r="BG29" s="4">
        <f t="shared" si="123"/>
        <v>18293.56891</v>
      </c>
      <c r="BH29" s="4">
        <f t="shared" si="123"/>
        <v>22789.16256</v>
      </c>
      <c r="BI29" s="4">
        <f t="shared" si="123"/>
        <v>18962.93436</v>
      </c>
      <c r="BJ29" s="4">
        <f t="shared" si="38"/>
        <v>72018.5142</v>
      </c>
      <c r="BK29" s="4">
        <f t="shared" si="39"/>
        <v>41277.74684</v>
      </c>
      <c r="BL29" s="4">
        <f t="shared" si="40"/>
        <v>113296.261</v>
      </c>
      <c r="BM29" s="4">
        <f>BK29*'Ejercicio 3 - TIR'!$D$5</f>
        <v>20638.87342</v>
      </c>
      <c r="BN29" s="4">
        <f t="shared" si="41"/>
        <v>92657.38762</v>
      </c>
      <c r="BO29" s="4">
        <f t="shared" si="42"/>
        <v>39144.39927</v>
      </c>
      <c r="BP29" s="4">
        <f t="shared" si="43"/>
        <v>-117617.0057</v>
      </c>
      <c r="BQ29" s="4">
        <f t="shared" ref="BQ29:BT29" si="124">BE29</f>
        <v>21425.911</v>
      </c>
      <c r="BR29" s="4">
        <f t="shared" si="124"/>
        <v>21717.84129</v>
      </c>
      <c r="BS29" s="4">
        <f t="shared" si="124"/>
        <v>18293.56891</v>
      </c>
      <c r="BT29" s="4">
        <f t="shared" si="124"/>
        <v>22789.16256</v>
      </c>
      <c r="BU29" s="4">
        <f t="shared" si="45"/>
        <v>58107.33362</v>
      </c>
      <c r="BV29" s="36">
        <f t="shared" si="46"/>
        <v>5.668432215</v>
      </c>
    </row>
    <row r="30" ht="15.0" customHeight="1">
      <c r="A30" s="2">
        <v>29.0</v>
      </c>
      <c r="B30" s="3">
        <f t="shared" si="4"/>
        <v>0.04930380798</v>
      </c>
      <c r="C30" s="4">
        <f>IF(B30&lt;=('Ejercicio 3 - TIR'!$D$13-'Ejercicio 3 - TIR'!$C$13)/('Ejercicio 3 - TIR'!$E$13-'Ejercicio 3 - TIR'!$C$13),'Ejercicio 3 - TIR'!$C$13+SQRT(('Ejercicio 3 - TIR'!$E$13-'Ejercicio 3 - TIR'!$C$13)*('Ejercicio 3 - TIR'!$D$13-'Ejercicio 3 - TIR'!$C$13)*B30),'Ejercicio 3 - TIR'!$E$13-SQRT(('Ejercicio 3 - TIR'!$E$13-'Ejercicio 3 - TIR'!$C$13)*('Ejercicio 3 - TIR'!$E$13-'Ejercicio 3 - TIR'!$D$13)*(1-B30)))</f>
        <v>64440.89216</v>
      </c>
      <c r="D30" s="3">
        <f t="shared" si="5"/>
        <v>0.7324850473</v>
      </c>
      <c r="E30" s="4">
        <f>IF(D30&lt;=('Ejercicio 3 - TIR'!$D$14-'Ejercicio 3 - TIR'!$C$14)/('Ejercicio 3 - TIR'!$E$14-'Ejercicio 3 - TIR'!$C$14),'Ejercicio 3 - TIR'!$C$14+SQRT(('Ejercicio 3 - TIR'!$E$14-'Ejercicio 3 - TIR'!$C$14)*('Ejercicio 3 - TIR'!$D$14-'Ejercicio 3 - TIR'!$C$14)*D30),'Ejercicio 3 - TIR'!$E$14-SQRT(('Ejercicio 3 - TIR'!$E$14-'Ejercicio 3 - TIR'!$C$14)*('Ejercicio 3 - TIR'!$E$14-'Ejercicio 3 - TIR'!$D$14)*(1-D30)))</f>
        <v>33665.39323</v>
      </c>
      <c r="F30" s="3">
        <f t="shared" si="6"/>
        <v>0.2827966386</v>
      </c>
      <c r="G30" s="4">
        <f>IF(F30&lt;=('Ejercicio 3 - TIR'!$D$18-'Ejercicio 3 - TIR'!$C$18)/('Ejercicio 3 - TIR'!$E$18-'Ejercicio 3 - TIR'!$C$18),'Ejercicio 3 - TIR'!$C$18+SQRT(('Ejercicio 3 - TIR'!$E$18-'Ejercicio 3 - TIR'!$C$18)*('Ejercicio 3 - TIR'!$D$18-'Ejercicio 3 - TIR'!$C$18)*F30),'Ejercicio 3 - TIR'!$E$18-SQRT(('Ejercicio 3 - TIR'!$E$18-'Ejercicio 3 - TIR'!$C$18)*('Ejercicio 3 - TIR'!$E$18-'Ejercicio 3 - TIR'!$D$18)*(1-F30)))</f>
        <v>36513.02509</v>
      </c>
      <c r="H30" s="3">
        <f t="shared" si="7"/>
        <v>0.7354885227</v>
      </c>
      <c r="I30" s="4">
        <f>IF(H30&lt;=('Ejercicio 3 - TIR'!$D$18-'Ejercicio 3 - TIR'!$C$18)/('Ejercicio 3 - TIR'!$E$18-'Ejercicio 3 - TIR'!$C$18),'Ejercicio 3 - TIR'!$C$18+SQRT(('Ejercicio 3 - TIR'!$E$18-'Ejercicio 3 - TIR'!$C$18)*('Ejercicio 3 - TIR'!$D$18-'Ejercicio 3 - TIR'!$C$18)*H30),'Ejercicio 3 - TIR'!$E$18-SQRT(('Ejercicio 3 - TIR'!$E$18-'Ejercicio 3 - TIR'!$C$18)*('Ejercicio 3 - TIR'!$E$18-'Ejercicio 3 - TIR'!$D$18)*(1-H30)))</f>
        <v>40545.97252</v>
      </c>
      <c r="J30" s="3">
        <f t="shared" si="8"/>
        <v>0.06322146512</v>
      </c>
      <c r="K30" s="4">
        <f>IF(J30&lt;=('Ejercicio 3 - TIR'!$D$18-'Ejercicio 3 - TIR'!$C$18)/('Ejercicio 3 - TIR'!$E$18-'Ejercicio 3 - TIR'!$C$18),'Ejercicio 3 - TIR'!$C$18+SQRT(('Ejercicio 3 - TIR'!$E$18-'Ejercicio 3 - TIR'!$C$18)*('Ejercicio 3 - TIR'!$D$18-'Ejercicio 3 - TIR'!$C$18)*J30),'Ejercicio 3 - TIR'!$E$18-SQRT(('Ejercicio 3 - TIR'!$E$18-'Ejercicio 3 - TIR'!$C$18)*('Ejercicio 3 - TIR'!$E$18-'Ejercicio 3 - TIR'!$D$18)*(1-J30)))</f>
        <v>33079.48369</v>
      </c>
      <c r="L30" s="3">
        <f t="shared" si="9"/>
        <v>0.5884768814</v>
      </c>
      <c r="M30" s="4">
        <f>IF(L30&lt;=('Ejercicio 3 - TIR'!$D$18-'Ejercicio 3 - TIR'!$C$18)/('Ejercicio 3 - TIR'!$E$18-'Ejercicio 3 - TIR'!$C$18),'Ejercicio 3 - TIR'!$C$18+SQRT(('Ejercicio 3 - TIR'!$E$18-'Ejercicio 3 - TIR'!$C$18)*('Ejercicio 3 - TIR'!$D$18-'Ejercicio 3 - TIR'!$C$18)*L30),'Ejercicio 3 - TIR'!$E$18-SQRT(('Ejercicio 3 - TIR'!$E$18-'Ejercicio 3 - TIR'!$C$18)*('Ejercicio 3 - TIR'!$E$18-'Ejercicio 3 - TIR'!$D$18)*(1-L30)))</f>
        <v>39395.29309</v>
      </c>
      <c r="N30" s="3">
        <f t="shared" si="10"/>
        <v>0.1455393202</v>
      </c>
      <c r="O30" s="4">
        <f>IF(N30&lt;=('Ejercicio 3 - TIR'!$D$18-'Ejercicio 3 - TIR'!$C$18)/('Ejercicio 3 - TIR'!$E$18-'Ejercicio 3 - TIR'!$C$18),'Ejercicio 3 - TIR'!$C$18+SQRT(('Ejercicio 3 - TIR'!$E$18-'Ejercicio 3 - TIR'!$C$18)*('Ejercicio 3 - TIR'!$D$18-'Ejercicio 3 - TIR'!$C$18)*N30),'Ejercicio 3 - TIR'!$E$18-SQRT(('Ejercicio 3 - TIR'!$E$18-'Ejercicio 3 - TIR'!$C$18)*('Ejercicio 3 - TIR'!$E$18-'Ejercicio 3 - TIR'!$D$18)*(1-N30)))</f>
        <v>34672.35466</v>
      </c>
      <c r="P30" s="3">
        <f t="shared" si="11"/>
        <v>0.5037705895</v>
      </c>
      <c r="Q30" s="7">
        <f>IF(P30&lt;=('Ejercicio 3 - TIR'!$D$22-'Ejercicio 3 - TIR'!$C$22)/('Ejercicio 3 - TIR'!$E$22-'Ejercicio 3 - TIR'!$C$22),'Ejercicio 3 - TIR'!$C$22+SQRT(('Ejercicio 3 - TIR'!$E$22-'Ejercicio 3 - TIR'!$C$22)*('Ejercicio 3 - TIR'!$D$22-'Ejercicio 3 - TIR'!$C$22)*P30),'Ejercicio 3 - TIR'!$E$22-SQRT(('Ejercicio 3 - TIR'!$E$22-'Ejercicio 3 - TIR'!$C$22)*('Ejercicio 3 - TIR'!$E$22-'Ejercicio 3 - TIR'!$D$22)*(1-P30)))</f>
        <v>0.1501133318</v>
      </c>
      <c r="R30" s="3">
        <f t="shared" si="12"/>
        <v>0.8138939481</v>
      </c>
      <c r="S30" s="7">
        <f>IF(R30&lt;=('Ejercicio 3 - TIR'!$D$23-'Ejercicio 3 - TIR'!$C$23)/('Ejercicio 3 - TIR'!$E$23-'Ejercicio 3 - TIR'!$C$23),'Ejercicio 3 - TIR'!$C$23+SQRT(('Ejercicio 3 - TIR'!$E$23-'Ejercicio 3 - TIR'!$C$23)*('Ejercicio 3 - TIR'!$D$23-'Ejercicio 3 - TIR'!$C$23)*R30),'Ejercicio 3 - TIR'!$E$23-SQRT(('Ejercicio 3 - TIR'!$E$23-'Ejercicio 3 - TIR'!$C$23)*('Ejercicio 3 - TIR'!$E$23-'Ejercicio 3 - TIR'!$D$23)*(1-R30)))</f>
        <v>0.1616972436</v>
      </c>
      <c r="T30" s="3">
        <f t="shared" si="13"/>
        <v>0.08900745965</v>
      </c>
      <c r="U30" s="7">
        <f>IF(T30&lt;=('Ejercicio 3 - TIR'!$D$24-'Ejercicio 3 - TIR'!$C$24)/('Ejercicio 3 - TIR'!$E$24-'Ejercicio 3 - TIR'!$C$24),'Ejercicio 3 - TIR'!$C$24+SQRT(('Ejercicio 3 - TIR'!$E$24-'Ejercicio 3 - TIR'!$C$24)*('Ejercicio 3 - TIR'!$D$24-'Ejercicio 3 - TIR'!$C$24)*T30),'Ejercicio 3 - TIR'!$E$24-SQRT(('Ejercicio 3 - TIR'!$E$24-'Ejercicio 3 - TIR'!$C$24)*('Ejercicio 3 - TIR'!$E$24-'Ejercicio 3 - TIR'!$D$24)*(1-T30)))</f>
        <v>0.1636717104</v>
      </c>
      <c r="V30" s="3">
        <f t="shared" si="14"/>
        <v>0.9820450724</v>
      </c>
      <c r="W30" s="7">
        <f>IF(V30&lt;=('Ejercicio 3 - TIR'!$D$25-'Ejercicio 3 - TIR'!$C$25)/('Ejercicio 3 - TIR'!$E$25-'Ejercicio 3 - TIR'!$C$25),'Ejercicio 3 - TIR'!$C$25+SQRT(('Ejercicio 3 - TIR'!$E$25-'Ejercicio 3 - TIR'!$C$25)*('Ejercicio 3 - TIR'!$D$25-'Ejercicio 3 - TIR'!$C$25)*V30),'Ejercicio 3 - TIR'!$E$25-SQRT(('Ejercicio 3 - TIR'!$E$25-'Ejercicio 3 - TIR'!$C$25)*('Ejercicio 3 - TIR'!$E$25-'Ejercicio 3 - TIR'!$D$25)*(1-V30)))</f>
        <v>0.2420726898</v>
      </c>
      <c r="X30" s="3">
        <f t="shared" si="15"/>
        <v>0.3714040838</v>
      </c>
      <c r="Y30" s="7">
        <f>IF(X30&lt;=('Ejercicio 3 - TIR'!$D$26-'Ejercicio 3 - TIR'!$C$26)/('Ejercicio 3 - TIR'!$E$26-'Ejercicio 3 - TIR'!$C$26),'Ejercicio 3 - TIR'!$C$26+SQRT(('Ejercicio 3 - TIR'!$E$26-'Ejercicio 3 - TIR'!$C$26)*('Ejercicio 3 - TIR'!$D$26-'Ejercicio 3 - TIR'!$C$26)*X30),'Ejercicio 3 - TIR'!$E$26-SQRT(('Ejercicio 3 - TIR'!$E$26-'Ejercicio 3 - TIR'!$C$26)*('Ejercicio 3 - TIR'!$E$26-'Ejercicio 3 - TIR'!$D$26)*(1-X30)))</f>
        <v>0.2217383664</v>
      </c>
      <c r="Z30" s="3">
        <f t="shared" si="16"/>
        <v>1.150113332</v>
      </c>
      <c r="AA30" s="3">
        <f t="shared" si="17"/>
        <v>1.336083487</v>
      </c>
      <c r="AB30" s="3">
        <f t="shared" si="18"/>
        <v>1.554762557</v>
      </c>
      <c r="AC30" s="3">
        <f t="shared" si="19"/>
        <v>1.931128111</v>
      </c>
      <c r="AD30" s="3">
        <f t="shared" si="20"/>
        <v>2.359333304</v>
      </c>
      <c r="AE30" s="2">
        <f t="shared" si="21"/>
        <v>5053.624343</v>
      </c>
      <c r="AF30" s="2">
        <f t="shared" si="22"/>
        <v>5870.781469</v>
      </c>
      <c r="AG30" s="2">
        <f t="shared" si="23"/>
        <v>6831.662313</v>
      </c>
      <c r="AH30" s="2">
        <f t="shared" si="24"/>
        <v>8485.421186</v>
      </c>
      <c r="AI30" s="2">
        <f t="shared" si="25"/>
        <v>10366.96462</v>
      </c>
      <c r="AJ30" s="4">
        <f t="shared" si="26"/>
        <v>41994.11694</v>
      </c>
      <c r="AK30" s="4">
        <f t="shared" si="27"/>
        <v>54172.80436</v>
      </c>
      <c r="AL30" s="4">
        <f t="shared" si="28"/>
        <v>51430.74263</v>
      </c>
      <c r="AM30" s="4">
        <f t="shared" si="29"/>
        <v>76077.35793</v>
      </c>
      <c r="AN30" s="4">
        <f t="shared" si="30"/>
        <v>81803.64106</v>
      </c>
      <c r="AO30" s="4">
        <f>C30/'Ejercicio 3 - TIR'!$D$7</f>
        <v>12888.17843</v>
      </c>
      <c r="AP30" s="4">
        <f t="shared" si="31"/>
        <v>29105.9385</v>
      </c>
      <c r="AQ30" s="4">
        <f t="shared" si="32"/>
        <v>41284.62593</v>
      </c>
      <c r="AR30" s="4">
        <f t="shared" si="33"/>
        <v>38542.5642</v>
      </c>
      <c r="AS30" s="4">
        <f t="shared" si="34"/>
        <v>63189.17949</v>
      </c>
      <c r="AT30" s="4">
        <f t="shared" si="35"/>
        <v>68915.46263</v>
      </c>
      <c r="AU30" s="4">
        <f>AP30*'Ejercicio 3 - TIR'!$D$5</f>
        <v>14552.96925</v>
      </c>
      <c r="AV30" s="4">
        <f>AQ30*'Ejercicio 3 - TIR'!$D$5</f>
        <v>20642.31296</v>
      </c>
      <c r="AW30" s="4">
        <f>AR30*'Ejercicio 3 - TIR'!$D$5</f>
        <v>19271.2821</v>
      </c>
      <c r="AX30" s="4">
        <f>AS30*'Ejercicio 3 - TIR'!$D$5</f>
        <v>31594.58975</v>
      </c>
      <c r="AY30" s="4">
        <f>AT30*'Ejercicio 3 - TIR'!$D$5</f>
        <v>34457.73131</v>
      </c>
      <c r="AZ30" s="4">
        <f t="shared" ref="AZ30:BD30" si="125">AJ30-AU30-AE30</f>
        <v>22387.52334</v>
      </c>
      <c r="BA30" s="4">
        <f t="shared" si="125"/>
        <v>27659.70993</v>
      </c>
      <c r="BB30" s="4">
        <f t="shared" si="125"/>
        <v>25327.79822</v>
      </c>
      <c r="BC30" s="4">
        <f t="shared" si="125"/>
        <v>35997.34699</v>
      </c>
      <c r="BD30" s="4">
        <f t="shared" si="125"/>
        <v>36978.94513</v>
      </c>
      <c r="BE30" s="4">
        <f t="shared" ref="BE30:BI30" si="126">AZ30/Z30</f>
        <v>19465.49329</v>
      </c>
      <c r="BF30" s="4">
        <f t="shared" si="126"/>
        <v>20702.08201</v>
      </c>
      <c r="BG30" s="4">
        <f t="shared" si="126"/>
        <v>16290.46063</v>
      </c>
      <c r="BH30" s="4">
        <f t="shared" si="126"/>
        <v>18640.57946</v>
      </c>
      <c r="BI30" s="4">
        <f t="shared" si="126"/>
        <v>15673.47228</v>
      </c>
      <c r="BJ30" s="4">
        <f t="shared" si="38"/>
        <v>79427.88344</v>
      </c>
      <c r="BK30" s="4">
        <f t="shared" si="39"/>
        <v>30407.5086</v>
      </c>
      <c r="BL30" s="4">
        <f t="shared" si="40"/>
        <v>109835.392</v>
      </c>
      <c r="BM30" s="4">
        <f>BK30*'Ejercicio 3 - TIR'!$D$5</f>
        <v>15203.7543</v>
      </c>
      <c r="BN30" s="4">
        <f t="shared" si="41"/>
        <v>94631.63774</v>
      </c>
      <c r="BO30" s="4">
        <f t="shared" si="42"/>
        <v>40109.48245</v>
      </c>
      <c r="BP30" s="4">
        <f t="shared" si="43"/>
        <v>-98106.28539</v>
      </c>
      <c r="BQ30" s="4">
        <f t="shared" ref="BQ30:BT30" si="127">BE30</f>
        <v>19465.49329</v>
      </c>
      <c r="BR30" s="4">
        <f t="shared" si="127"/>
        <v>20702.08201</v>
      </c>
      <c r="BS30" s="4">
        <f t="shared" si="127"/>
        <v>16290.46063</v>
      </c>
      <c r="BT30" s="4">
        <f t="shared" si="127"/>
        <v>18640.57946</v>
      </c>
      <c r="BU30" s="4">
        <f t="shared" si="45"/>
        <v>55782.95472</v>
      </c>
      <c r="BV30" s="36">
        <f t="shared" si="46"/>
        <v>8.73837517</v>
      </c>
    </row>
    <row r="31" ht="15.0" customHeight="1">
      <c r="A31" s="2">
        <v>30.0</v>
      </c>
      <c r="B31" s="3">
        <f t="shared" si="4"/>
        <v>0.6702051264</v>
      </c>
      <c r="C31" s="4">
        <f>IF(B31&lt;=('Ejercicio 3 - TIR'!$D$13-'Ejercicio 3 - TIR'!$C$13)/('Ejercicio 3 - TIR'!$E$13-'Ejercicio 3 - TIR'!$C$13),'Ejercicio 3 - TIR'!$C$13+SQRT(('Ejercicio 3 - TIR'!$E$13-'Ejercicio 3 - TIR'!$C$13)*('Ejercicio 3 - TIR'!$D$13-'Ejercicio 3 - TIR'!$C$13)*B31),'Ejercicio 3 - TIR'!$E$13-SQRT(('Ejercicio 3 - TIR'!$E$13-'Ejercicio 3 - TIR'!$C$13)*('Ejercicio 3 - TIR'!$E$13-'Ejercicio 3 - TIR'!$D$13)*(1-B31)))</f>
        <v>80106.43701</v>
      </c>
      <c r="D31" s="3">
        <f t="shared" si="5"/>
        <v>0.6158607096</v>
      </c>
      <c r="E31" s="4">
        <f>IF(D31&lt;=('Ejercicio 3 - TIR'!$D$14-'Ejercicio 3 - TIR'!$C$14)/('Ejercicio 3 - TIR'!$E$14-'Ejercicio 3 - TIR'!$C$14),'Ejercicio 3 - TIR'!$C$14+SQRT(('Ejercicio 3 - TIR'!$E$14-'Ejercicio 3 - TIR'!$C$14)*('Ejercicio 3 - TIR'!$D$14-'Ejercicio 3 - TIR'!$C$14)*D31),'Ejercicio 3 - TIR'!$E$14-SQRT(('Ejercicio 3 - TIR'!$E$14-'Ejercicio 3 - TIR'!$C$14)*('Ejercicio 3 - TIR'!$E$14-'Ejercicio 3 - TIR'!$D$14)*(1-D31)))</f>
        <v>32409.15726</v>
      </c>
      <c r="F31" s="3">
        <f t="shared" si="6"/>
        <v>0.7592856632</v>
      </c>
      <c r="G31" s="4">
        <f>IF(F31&lt;=('Ejercicio 3 - TIR'!$D$18-'Ejercicio 3 - TIR'!$C$18)/('Ejercicio 3 - TIR'!$E$18-'Ejercicio 3 - TIR'!$C$18),'Ejercicio 3 - TIR'!$C$18+SQRT(('Ejercicio 3 - TIR'!$E$18-'Ejercicio 3 - TIR'!$C$18)*('Ejercicio 3 - TIR'!$D$18-'Ejercicio 3 - TIR'!$C$18)*F31),'Ejercicio 3 - TIR'!$E$18-SQRT(('Ejercicio 3 - TIR'!$E$18-'Ejercicio 3 - TIR'!$C$18)*('Ejercicio 3 - TIR'!$E$18-'Ejercicio 3 - TIR'!$D$18)*(1-F31)))</f>
        <v>40751.0501</v>
      </c>
      <c r="H31" s="3">
        <f t="shared" si="7"/>
        <v>0.2881269818</v>
      </c>
      <c r="I31" s="4">
        <f>IF(H31&lt;=('Ejercicio 3 - TIR'!$D$18-'Ejercicio 3 - TIR'!$C$18)/('Ejercicio 3 - TIR'!$E$18-'Ejercicio 3 - TIR'!$C$18),'Ejercicio 3 - TIR'!$C$18+SQRT(('Ejercicio 3 - TIR'!$E$18-'Ejercicio 3 - TIR'!$C$18)*('Ejercicio 3 - TIR'!$D$18-'Ejercicio 3 - TIR'!$C$18)*H31),'Ejercicio 3 - TIR'!$E$18-SQRT(('Ejercicio 3 - TIR'!$E$18-'Ejercicio 3 - TIR'!$C$18)*('Ejercicio 3 - TIR'!$E$18-'Ejercicio 3 - TIR'!$D$18)*(1-H31)))</f>
        <v>36574.11951</v>
      </c>
      <c r="J31" s="3">
        <f t="shared" si="8"/>
        <v>0.6836871897</v>
      </c>
      <c r="K31" s="4">
        <f>IF(J31&lt;=('Ejercicio 3 - TIR'!$D$18-'Ejercicio 3 - TIR'!$C$18)/('Ejercicio 3 - TIR'!$E$18-'Ejercicio 3 - TIR'!$C$18),'Ejercicio 3 - TIR'!$C$18+SQRT(('Ejercicio 3 - TIR'!$E$18-'Ejercicio 3 - TIR'!$C$18)*('Ejercicio 3 - TIR'!$D$18-'Ejercicio 3 - TIR'!$C$18)*J31),'Ejercicio 3 - TIR'!$E$18-SQRT(('Ejercicio 3 - TIR'!$E$18-'Ejercicio 3 - TIR'!$C$18)*('Ejercicio 3 - TIR'!$E$18-'Ejercicio 3 - TIR'!$D$18)*(1-J31)))</f>
        <v>40129.32646</v>
      </c>
      <c r="L31" s="3">
        <f t="shared" si="9"/>
        <v>0.7929945016</v>
      </c>
      <c r="M31" s="4">
        <f>IF(L31&lt;=('Ejercicio 3 - TIR'!$D$18-'Ejercicio 3 - TIR'!$C$18)/('Ejercicio 3 - TIR'!$E$18-'Ejercicio 3 - TIR'!$C$18),'Ejercicio 3 - TIR'!$C$18+SQRT(('Ejercicio 3 - TIR'!$E$18-'Ejercicio 3 - TIR'!$C$18)*('Ejercicio 3 - TIR'!$D$18-'Ejercicio 3 - TIR'!$C$18)*L31),'Ejercicio 3 - TIR'!$E$18-SQRT(('Ejercicio 3 - TIR'!$E$18-'Ejercicio 3 - TIR'!$C$18)*('Ejercicio 3 - TIR'!$E$18-'Ejercicio 3 - TIR'!$D$18)*(1-L31)))</f>
        <v>41059.77001</v>
      </c>
      <c r="N31" s="3">
        <f t="shared" si="10"/>
        <v>0.5122620422</v>
      </c>
      <c r="O31" s="4">
        <f>IF(N31&lt;=('Ejercicio 3 - TIR'!$D$18-'Ejercicio 3 - TIR'!$C$18)/('Ejercicio 3 - TIR'!$E$18-'Ejercicio 3 - TIR'!$C$18),'Ejercicio 3 - TIR'!$C$18+SQRT(('Ejercicio 3 - TIR'!$E$18-'Ejercicio 3 - TIR'!$C$18)*('Ejercicio 3 - TIR'!$D$18-'Ejercicio 3 - TIR'!$C$18)*N31),'Ejercicio 3 - TIR'!$E$18-SQRT(('Ejercicio 3 - TIR'!$E$18-'Ejercicio 3 - TIR'!$C$18)*('Ejercicio 3 - TIR'!$E$18-'Ejercicio 3 - TIR'!$D$18)*(1-N31)))</f>
        <v>38765.80323</v>
      </c>
      <c r="P31" s="3">
        <f t="shared" si="11"/>
        <v>0.8122050338</v>
      </c>
      <c r="Q31" s="7">
        <f>IF(P31&lt;=('Ejercicio 3 - TIR'!$D$22-'Ejercicio 3 - TIR'!$C$22)/('Ejercicio 3 - TIR'!$E$22-'Ejercicio 3 - TIR'!$C$22),'Ejercicio 3 - TIR'!$C$22+SQRT(('Ejercicio 3 - TIR'!$E$22-'Ejercicio 3 - TIR'!$C$22)*('Ejercicio 3 - TIR'!$D$22-'Ejercicio 3 - TIR'!$C$22)*P31),'Ejercicio 3 - TIR'!$E$22-SQRT(('Ejercicio 3 - TIR'!$E$22-'Ejercicio 3 - TIR'!$C$22)*('Ejercicio 3 - TIR'!$E$22-'Ejercicio 3 - TIR'!$D$22)*(1-P31)))</f>
        <v>0.1616143823</v>
      </c>
      <c r="R31" s="3">
        <f t="shared" si="12"/>
        <v>0.08568474416</v>
      </c>
      <c r="S31" s="7">
        <f>IF(R31&lt;=('Ejercicio 3 - TIR'!$D$23-'Ejercicio 3 - TIR'!$C$23)/('Ejercicio 3 - TIR'!$E$23-'Ejercicio 3 - TIR'!$C$23),'Ejercicio 3 - TIR'!$C$23+SQRT(('Ejercicio 3 - TIR'!$E$23-'Ejercicio 3 - TIR'!$C$23)*('Ejercicio 3 - TIR'!$D$23-'Ejercicio 3 - TIR'!$C$23)*R31),'Ejercicio 3 - TIR'!$E$23-SQRT(('Ejercicio 3 - TIR'!$E$23-'Ejercicio 3 - TIR'!$C$23)*('Ejercicio 3 - TIR'!$E$23-'Ejercicio 3 - TIR'!$D$23)*(1-R31)))</f>
        <v>0.1324190394</v>
      </c>
      <c r="T31" s="3">
        <f t="shared" si="13"/>
        <v>0.04814760341</v>
      </c>
      <c r="U31" s="7">
        <f>IF(T31&lt;=('Ejercicio 3 - TIR'!$D$24-'Ejercicio 3 - TIR'!$C$24)/('Ejercicio 3 - TIR'!$E$24-'Ejercicio 3 - TIR'!$C$24),'Ejercicio 3 - TIR'!$C$24+SQRT(('Ejercicio 3 - TIR'!$E$24-'Ejercicio 3 - TIR'!$C$24)*('Ejercicio 3 - TIR'!$D$24-'Ejercicio 3 - TIR'!$C$24)*T31),'Ejercicio 3 - TIR'!$E$24-SQRT(('Ejercicio 3 - TIR'!$E$24-'Ejercicio 3 - TIR'!$C$24)*('Ejercicio 3 - TIR'!$E$24-'Ejercicio 3 - TIR'!$D$24)*(1-T31)))</f>
        <v>0.1600553452</v>
      </c>
      <c r="V31" s="3">
        <f t="shared" si="14"/>
        <v>0.6713287384</v>
      </c>
      <c r="W31" s="7">
        <f>IF(V31&lt;=('Ejercicio 3 - TIR'!$D$25-'Ejercicio 3 - TIR'!$C$25)/('Ejercicio 3 - TIR'!$E$25-'Ejercicio 3 - TIR'!$C$25),'Ejercicio 3 - TIR'!$C$25+SQRT(('Ejercicio 3 - TIR'!$E$25-'Ejercicio 3 - TIR'!$C$25)*('Ejercicio 3 - TIR'!$D$25-'Ejercicio 3 - TIR'!$C$25)*V31),'Ejercicio 3 - TIR'!$E$25-SQRT(('Ejercicio 3 - TIR'!$E$25-'Ejercicio 3 - TIR'!$C$25)*('Ejercicio 3 - TIR'!$E$25-'Ejercicio 3 - TIR'!$D$25)*(1-V31)))</f>
        <v>0.2160831986</v>
      </c>
      <c r="X31" s="3">
        <f t="shared" si="15"/>
        <v>0.8806883101</v>
      </c>
      <c r="Y31" s="7">
        <f>IF(X31&lt;=('Ejercicio 3 - TIR'!$D$26-'Ejercicio 3 - TIR'!$C$26)/('Ejercicio 3 - TIR'!$E$26-'Ejercicio 3 - TIR'!$C$26),'Ejercicio 3 - TIR'!$C$26+SQRT(('Ejercicio 3 - TIR'!$E$26-'Ejercicio 3 - TIR'!$C$26)*('Ejercicio 3 - TIR'!$D$26-'Ejercicio 3 - TIR'!$C$26)*X31),'Ejercicio 3 - TIR'!$E$26-SQRT(('Ejercicio 3 - TIR'!$E$26-'Ejercicio 3 - TIR'!$C$26)*('Ejercicio 3 - TIR'!$E$26-'Ejercicio 3 - TIR'!$D$26)*(1-X31)))</f>
        <v>0.2546172672</v>
      </c>
      <c r="Z31" s="3">
        <f t="shared" si="16"/>
        <v>1.161614382</v>
      </c>
      <c r="AA31" s="3">
        <f t="shared" si="17"/>
        <v>1.315434243</v>
      </c>
      <c r="AB31" s="3">
        <f t="shared" si="18"/>
        <v>1.525976525</v>
      </c>
      <c r="AC31" s="3">
        <f t="shared" si="19"/>
        <v>1.855714413</v>
      </c>
      <c r="AD31" s="3">
        <f t="shared" si="20"/>
        <v>2.328211346</v>
      </c>
      <c r="AE31" s="2">
        <f t="shared" si="21"/>
        <v>5237.78593</v>
      </c>
      <c r="AF31" s="2">
        <f t="shared" si="22"/>
        <v>5931.368511</v>
      </c>
      <c r="AG31" s="2">
        <f t="shared" si="23"/>
        <v>6880.715746</v>
      </c>
      <c r="AH31" s="2">
        <f t="shared" si="24"/>
        <v>8367.522813</v>
      </c>
      <c r="AI31" s="2">
        <f t="shared" si="25"/>
        <v>10498.0386</v>
      </c>
      <c r="AJ31" s="4">
        <f t="shared" si="26"/>
        <v>47337.00589</v>
      </c>
      <c r="AK31" s="4">
        <f t="shared" si="27"/>
        <v>48110.8492</v>
      </c>
      <c r="AL31" s="4">
        <f t="shared" si="28"/>
        <v>61236.41013</v>
      </c>
      <c r="AM31" s="4">
        <f t="shared" si="29"/>
        <v>76195.20701</v>
      </c>
      <c r="AN31" s="4">
        <f t="shared" si="30"/>
        <v>90254.98292</v>
      </c>
      <c r="AO31" s="4">
        <f>C31/'Ejercicio 3 - TIR'!$D$7</f>
        <v>16021.2874</v>
      </c>
      <c r="AP31" s="4">
        <f t="shared" si="31"/>
        <v>31315.71849</v>
      </c>
      <c r="AQ31" s="4">
        <f t="shared" si="32"/>
        <v>32089.5618</v>
      </c>
      <c r="AR31" s="4">
        <f t="shared" si="33"/>
        <v>45215.12272</v>
      </c>
      <c r="AS31" s="4">
        <f t="shared" si="34"/>
        <v>60173.91961</v>
      </c>
      <c r="AT31" s="4">
        <f t="shared" si="35"/>
        <v>74233.69552</v>
      </c>
      <c r="AU31" s="4">
        <f>AP31*'Ejercicio 3 - TIR'!$D$5</f>
        <v>15657.85924</v>
      </c>
      <c r="AV31" s="4">
        <f>AQ31*'Ejercicio 3 - TIR'!$D$5</f>
        <v>16044.7809</v>
      </c>
      <c r="AW31" s="4">
        <f>AR31*'Ejercicio 3 - TIR'!$D$5</f>
        <v>22607.56136</v>
      </c>
      <c r="AX31" s="4">
        <f>AS31*'Ejercicio 3 - TIR'!$D$5</f>
        <v>30086.9598</v>
      </c>
      <c r="AY31" s="4">
        <f>AT31*'Ejercicio 3 - TIR'!$D$5</f>
        <v>37116.84776</v>
      </c>
      <c r="AZ31" s="4">
        <f t="shared" ref="AZ31:BD31" si="128">AJ31-AU31-AE31</f>
        <v>26441.36072</v>
      </c>
      <c r="BA31" s="4">
        <f t="shared" si="128"/>
        <v>26134.69979</v>
      </c>
      <c r="BB31" s="4">
        <f t="shared" si="128"/>
        <v>31748.13302</v>
      </c>
      <c r="BC31" s="4">
        <f t="shared" si="128"/>
        <v>37740.72439</v>
      </c>
      <c r="BD31" s="4">
        <f t="shared" si="128"/>
        <v>42640.09656</v>
      </c>
      <c r="BE31" s="4">
        <f t="shared" ref="BE31:BI31" si="129">AZ31/Z31</f>
        <v>22762.59757</v>
      </c>
      <c r="BF31" s="4">
        <f t="shared" si="129"/>
        <v>19867.73564</v>
      </c>
      <c r="BG31" s="4">
        <f t="shared" si="129"/>
        <v>20805.12544</v>
      </c>
      <c r="BH31" s="4">
        <f t="shared" si="129"/>
        <v>20337.57141</v>
      </c>
      <c r="BI31" s="4">
        <f t="shared" si="129"/>
        <v>18314.53001</v>
      </c>
      <c r="BJ31" s="4">
        <f t="shared" si="38"/>
        <v>75455.36763</v>
      </c>
      <c r="BK31" s="4">
        <f t="shared" si="39"/>
        <v>37300.94311</v>
      </c>
      <c r="BL31" s="4">
        <f t="shared" si="40"/>
        <v>112756.3107</v>
      </c>
      <c r="BM31" s="4">
        <f>BK31*'Ejercicio 3 - TIR'!$D$5</f>
        <v>18650.47155</v>
      </c>
      <c r="BN31" s="4">
        <f t="shared" si="41"/>
        <v>94105.83919</v>
      </c>
      <c r="BO31" s="4">
        <f t="shared" si="42"/>
        <v>40419.80096</v>
      </c>
      <c r="BP31" s="4">
        <f t="shared" si="43"/>
        <v>-112515.5943</v>
      </c>
      <c r="BQ31" s="4">
        <f t="shared" ref="BQ31:BT31" si="130">BE31</f>
        <v>22762.59757</v>
      </c>
      <c r="BR31" s="4">
        <f t="shared" si="130"/>
        <v>19867.73564</v>
      </c>
      <c r="BS31" s="4">
        <f t="shared" si="130"/>
        <v>20805.12544</v>
      </c>
      <c r="BT31" s="4">
        <f t="shared" si="130"/>
        <v>20337.57141</v>
      </c>
      <c r="BU31" s="4">
        <f t="shared" si="45"/>
        <v>58734.33096</v>
      </c>
      <c r="BV31" s="36">
        <f t="shared" si="46"/>
        <v>7.138024272</v>
      </c>
    </row>
    <row r="32" ht="15.0" customHeight="1">
      <c r="A32" s="2">
        <v>31.0</v>
      </c>
      <c r="B32" s="3">
        <f t="shared" si="4"/>
        <v>0.725974563</v>
      </c>
      <c r="C32" s="4">
        <f>IF(B32&lt;=('Ejercicio 3 - TIR'!$D$13-'Ejercicio 3 - TIR'!$C$13)/('Ejercicio 3 - TIR'!$E$13-'Ejercicio 3 - TIR'!$C$13),'Ejercicio 3 - TIR'!$C$13+SQRT(('Ejercicio 3 - TIR'!$E$13-'Ejercicio 3 - TIR'!$C$13)*('Ejercicio 3 - TIR'!$D$13-'Ejercicio 3 - TIR'!$C$13)*B32),'Ejercicio 3 - TIR'!$E$13-SQRT(('Ejercicio 3 - TIR'!$E$13-'Ejercicio 3 - TIR'!$C$13)*('Ejercicio 3 - TIR'!$E$13-'Ejercicio 3 - TIR'!$D$13)*(1-B32)))</f>
        <v>81866.3152</v>
      </c>
      <c r="D32" s="3">
        <f t="shared" si="5"/>
        <v>0.957645105</v>
      </c>
      <c r="E32" s="4">
        <f>IF(D32&lt;=('Ejercicio 3 - TIR'!$D$14-'Ejercicio 3 - TIR'!$C$14)/('Ejercicio 3 - TIR'!$E$14-'Ejercicio 3 - TIR'!$C$14),'Ejercicio 3 - TIR'!$C$14+SQRT(('Ejercicio 3 - TIR'!$E$14-'Ejercicio 3 - TIR'!$C$14)*('Ejercicio 3 - TIR'!$D$14-'Ejercicio 3 - TIR'!$C$14)*D32),'Ejercicio 3 - TIR'!$E$14-SQRT(('Ejercicio 3 - TIR'!$E$14-'Ejercicio 3 - TIR'!$C$14)*('Ejercicio 3 - TIR'!$E$14-'Ejercicio 3 - TIR'!$D$14)*(1-D32)))</f>
        <v>37479.43771</v>
      </c>
      <c r="F32" s="3">
        <f t="shared" si="6"/>
        <v>0.4110495243</v>
      </c>
      <c r="G32" s="4">
        <f>IF(F32&lt;=('Ejercicio 3 - TIR'!$D$18-'Ejercicio 3 - TIR'!$C$18)/('Ejercicio 3 - TIR'!$E$18-'Ejercicio 3 - TIR'!$C$18),'Ejercicio 3 - TIR'!$C$18+SQRT(('Ejercicio 3 - TIR'!$E$18-'Ejercicio 3 - TIR'!$C$18)*('Ejercicio 3 - TIR'!$D$18-'Ejercicio 3 - TIR'!$C$18)*F32),'Ejercicio 3 - TIR'!$E$18-SQRT(('Ejercicio 3 - TIR'!$E$18-'Ejercicio 3 - TIR'!$C$18)*('Ejercicio 3 - TIR'!$E$18-'Ejercicio 3 - TIR'!$D$18)*(1-F32)))</f>
        <v>37852.22444</v>
      </c>
      <c r="H32" s="3">
        <f t="shared" si="7"/>
        <v>0.3065826362</v>
      </c>
      <c r="I32" s="4">
        <f>IF(H32&lt;=('Ejercicio 3 - TIR'!$D$18-'Ejercicio 3 - TIR'!$C$18)/('Ejercicio 3 - TIR'!$E$18-'Ejercicio 3 - TIR'!$C$18),'Ejercicio 3 - TIR'!$C$18+SQRT(('Ejercicio 3 - TIR'!$E$18-'Ejercicio 3 - TIR'!$C$18)*('Ejercicio 3 - TIR'!$D$18-'Ejercicio 3 - TIR'!$C$18)*H32),'Ejercicio 3 - TIR'!$E$18-SQRT(('Ejercicio 3 - TIR'!$E$18-'Ejercicio 3 - TIR'!$C$18)*('Ejercicio 3 - TIR'!$E$18-'Ejercicio 3 - TIR'!$D$18)*(1-H32)))</f>
        <v>36781.4007</v>
      </c>
      <c r="J32" s="3">
        <f t="shared" si="8"/>
        <v>0.3003757474</v>
      </c>
      <c r="K32" s="4">
        <f>IF(J32&lt;=('Ejercicio 3 - TIR'!$D$18-'Ejercicio 3 - TIR'!$C$18)/('Ejercicio 3 - TIR'!$E$18-'Ejercicio 3 - TIR'!$C$18),'Ejercicio 3 - TIR'!$C$18+SQRT(('Ejercicio 3 - TIR'!$E$18-'Ejercicio 3 - TIR'!$C$18)*('Ejercicio 3 - TIR'!$D$18-'Ejercicio 3 - TIR'!$C$18)*J32),'Ejercicio 3 - TIR'!$E$18-SQRT(('Ejercicio 3 - TIR'!$E$18-'Ejercicio 3 - TIR'!$C$18)*('Ejercicio 3 - TIR'!$E$18-'Ejercicio 3 - TIR'!$D$18)*(1-J32)))</f>
        <v>36712.4036</v>
      </c>
      <c r="L32" s="3">
        <f t="shared" si="9"/>
        <v>0.5511710577</v>
      </c>
      <c r="M32" s="4">
        <f>IF(L32&lt;=('Ejercicio 3 - TIR'!$D$18-'Ejercicio 3 - TIR'!$C$18)/('Ejercicio 3 - TIR'!$E$18-'Ejercicio 3 - TIR'!$C$18),'Ejercicio 3 - TIR'!$C$18+SQRT(('Ejercicio 3 - TIR'!$E$18-'Ejercicio 3 - TIR'!$C$18)*('Ejercicio 3 - TIR'!$D$18-'Ejercicio 3 - TIR'!$C$18)*L32),'Ejercicio 3 - TIR'!$E$18-SQRT(('Ejercicio 3 - TIR'!$E$18-'Ejercicio 3 - TIR'!$C$18)*('Ejercicio 3 - TIR'!$E$18-'Ejercicio 3 - TIR'!$D$18)*(1-L32)))</f>
        <v>39092.61561</v>
      </c>
      <c r="N32" s="3">
        <f t="shared" si="10"/>
        <v>0.1393080372</v>
      </c>
      <c r="O32" s="4">
        <f>IF(N32&lt;=('Ejercicio 3 - TIR'!$D$18-'Ejercicio 3 - TIR'!$C$18)/('Ejercicio 3 - TIR'!$E$18-'Ejercicio 3 - TIR'!$C$18),'Ejercicio 3 - TIR'!$C$18+SQRT(('Ejercicio 3 - TIR'!$E$18-'Ejercicio 3 - TIR'!$C$18)*('Ejercicio 3 - TIR'!$D$18-'Ejercicio 3 - TIR'!$C$18)*N32),'Ejercicio 3 - TIR'!$E$18-SQRT(('Ejercicio 3 - TIR'!$E$18-'Ejercicio 3 - TIR'!$C$18)*('Ejercicio 3 - TIR'!$E$18-'Ejercicio 3 - TIR'!$D$18)*(1-N32)))</f>
        <v>34571.23677</v>
      </c>
      <c r="P32" s="3">
        <f t="shared" si="11"/>
        <v>0.5370402955</v>
      </c>
      <c r="Q32" s="7">
        <f>IF(P32&lt;=('Ejercicio 3 - TIR'!$D$22-'Ejercicio 3 - TIR'!$C$22)/('Ejercicio 3 - TIR'!$E$22-'Ejercicio 3 - TIR'!$C$22),'Ejercicio 3 - TIR'!$C$22+SQRT(('Ejercicio 3 - TIR'!$E$22-'Ejercicio 3 - TIR'!$C$22)*('Ejercicio 3 - TIR'!$D$22-'Ejercicio 3 - TIR'!$C$22)*P32),'Ejercicio 3 - TIR'!$E$22-SQRT(('Ejercicio 3 - TIR'!$E$22-'Ejercicio 3 - TIR'!$C$22)*('Ejercicio 3 - TIR'!$E$22-'Ejercicio 3 - TIR'!$D$22)*(1-P32)))</f>
        <v>0.1511325881</v>
      </c>
      <c r="R32" s="3">
        <f t="shared" si="12"/>
        <v>0.07940181682</v>
      </c>
      <c r="S32" s="7">
        <f>IF(R32&lt;=('Ejercicio 3 - TIR'!$D$23-'Ejercicio 3 - TIR'!$C$23)/('Ejercicio 3 - TIR'!$E$23-'Ejercicio 3 - TIR'!$C$23),'Ejercicio 3 - TIR'!$C$23+SQRT(('Ejercicio 3 - TIR'!$E$23-'Ejercicio 3 - TIR'!$C$23)*('Ejercicio 3 - TIR'!$D$23-'Ejercicio 3 - TIR'!$C$23)*R32),'Ejercicio 3 - TIR'!$E$23-SQRT(('Ejercicio 3 - TIR'!$E$23-'Ejercicio 3 - TIR'!$C$23)*('Ejercicio 3 - TIR'!$E$23-'Ejercicio 3 - TIR'!$D$23)*(1-R32)))</f>
        <v>0.1319550521</v>
      </c>
      <c r="T32" s="3">
        <f t="shared" si="13"/>
        <v>0.6348411453</v>
      </c>
      <c r="U32" s="7">
        <f>IF(T32&lt;=('Ejercicio 3 - TIR'!$D$24-'Ejercicio 3 - TIR'!$C$24)/('Ejercicio 3 - TIR'!$E$24-'Ejercicio 3 - TIR'!$C$24),'Ejercicio 3 - TIR'!$C$24+SQRT(('Ejercicio 3 - TIR'!$E$24-'Ejercicio 3 - TIR'!$C$24)*('Ejercicio 3 - TIR'!$D$24-'Ejercicio 3 - TIR'!$C$24)*T32),'Ejercicio 3 - TIR'!$E$24-SQRT(('Ejercicio 3 - TIR'!$E$24-'Ejercicio 3 - TIR'!$C$24)*('Ejercicio 3 - TIR'!$E$24-'Ejercicio 3 - TIR'!$D$24)*(1-T32)))</f>
        <v>0.1880243093</v>
      </c>
      <c r="V32" s="3">
        <f t="shared" si="14"/>
        <v>0.9248425954</v>
      </c>
      <c r="W32" s="7">
        <f>IF(V32&lt;=('Ejercicio 3 - TIR'!$D$25-'Ejercicio 3 - TIR'!$C$25)/('Ejercicio 3 - TIR'!$E$25-'Ejercicio 3 - TIR'!$C$25),'Ejercicio 3 - TIR'!$C$25+SQRT(('Ejercicio 3 - TIR'!$E$25-'Ejercicio 3 - TIR'!$C$25)*('Ejercicio 3 - TIR'!$D$25-'Ejercicio 3 - TIR'!$C$25)*V32),'Ejercicio 3 - TIR'!$E$25-SQRT(('Ejercicio 3 - TIR'!$E$25-'Ejercicio 3 - TIR'!$C$25)*('Ejercicio 3 - TIR'!$E$25-'Ejercicio 3 - TIR'!$D$25)*(1-V32)))</f>
        <v>0.2337811555</v>
      </c>
      <c r="X32" s="3">
        <f t="shared" si="15"/>
        <v>0.1917527661</v>
      </c>
      <c r="Y32" s="7">
        <f>IF(X32&lt;=('Ejercicio 3 - TIR'!$D$26-'Ejercicio 3 - TIR'!$C$26)/('Ejercicio 3 - TIR'!$E$26-'Ejercicio 3 - TIR'!$C$26),'Ejercicio 3 - TIR'!$C$26+SQRT(('Ejercicio 3 - TIR'!$E$26-'Ejercicio 3 - TIR'!$C$26)*('Ejercicio 3 - TIR'!$D$26-'Ejercicio 3 - TIR'!$C$26)*X32),'Ejercicio 3 - TIR'!$E$26-SQRT(('Ejercicio 3 - TIR'!$E$26-'Ejercicio 3 - TIR'!$C$26)*('Ejercicio 3 - TIR'!$E$26-'Ejercicio 3 - TIR'!$D$26)*(1-X32)))</f>
        <v>0.2127537353</v>
      </c>
      <c r="Z32" s="3">
        <f t="shared" si="16"/>
        <v>1.151132588</v>
      </c>
      <c r="AA32" s="3">
        <f t="shared" si="17"/>
        <v>1.303030349</v>
      </c>
      <c r="AB32" s="3">
        <f t="shared" si="18"/>
        <v>1.54803173</v>
      </c>
      <c r="AC32" s="3">
        <f t="shared" si="19"/>
        <v>1.909932377</v>
      </c>
      <c r="AD32" s="3">
        <f t="shared" si="20"/>
        <v>2.316277624</v>
      </c>
      <c r="AE32" s="2">
        <f t="shared" si="21"/>
        <v>5664.364423</v>
      </c>
      <c r="AF32" s="2">
        <f t="shared" si="22"/>
        <v>6411.805925</v>
      </c>
      <c r="AG32" s="2">
        <f t="shared" si="23"/>
        <v>7617.381306</v>
      </c>
      <c r="AH32" s="2">
        <f t="shared" si="24"/>
        <v>9398.18151</v>
      </c>
      <c r="AI32" s="2">
        <f t="shared" si="25"/>
        <v>11397.67973</v>
      </c>
      <c r="AJ32" s="4">
        <f t="shared" si="26"/>
        <v>43572.92909</v>
      </c>
      <c r="AK32" s="4">
        <f t="shared" si="27"/>
        <v>47927.28138</v>
      </c>
      <c r="AL32" s="4">
        <f t="shared" si="28"/>
        <v>56831.96566</v>
      </c>
      <c r="AM32" s="4">
        <f t="shared" si="29"/>
        <v>74664.25225</v>
      </c>
      <c r="AN32" s="4">
        <f t="shared" si="30"/>
        <v>80076.58216</v>
      </c>
      <c r="AO32" s="4">
        <f>C32/'Ejercicio 3 - TIR'!$D$7</f>
        <v>16373.26304</v>
      </c>
      <c r="AP32" s="4">
        <f t="shared" si="31"/>
        <v>27199.66604</v>
      </c>
      <c r="AQ32" s="4">
        <f t="shared" si="32"/>
        <v>31554.01834</v>
      </c>
      <c r="AR32" s="4">
        <f t="shared" si="33"/>
        <v>40458.70262</v>
      </c>
      <c r="AS32" s="4">
        <f t="shared" si="34"/>
        <v>58290.98921</v>
      </c>
      <c r="AT32" s="4">
        <f t="shared" si="35"/>
        <v>63703.31912</v>
      </c>
      <c r="AU32" s="4">
        <f>AP32*'Ejercicio 3 - TIR'!$D$5</f>
        <v>13599.83302</v>
      </c>
      <c r="AV32" s="4">
        <f>AQ32*'Ejercicio 3 - TIR'!$D$5</f>
        <v>15777.00917</v>
      </c>
      <c r="AW32" s="4">
        <f>AR32*'Ejercicio 3 - TIR'!$D$5</f>
        <v>20229.35131</v>
      </c>
      <c r="AX32" s="4">
        <f>AS32*'Ejercicio 3 - TIR'!$D$5</f>
        <v>29145.4946</v>
      </c>
      <c r="AY32" s="4">
        <f>AT32*'Ejercicio 3 - TIR'!$D$5</f>
        <v>31851.65956</v>
      </c>
      <c r="AZ32" s="4">
        <f t="shared" ref="AZ32:BD32" si="131">AJ32-AU32-AE32</f>
        <v>24308.73164</v>
      </c>
      <c r="BA32" s="4">
        <f t="shared" si="131"/>
        <v>25738.46628</v>
      </c>
      <c r="BB32" s="4">
        <f t="shared" si="131"/>
        <v>28985.23305</v>
      </c>
      <c r="BC32" s="4">
        <f t="shared" si="131"/>
        <v>36120.57613</v>
      </c>
      <c r="BD32" s="4">
        <f t="shared" si="131"/>
        <v>36827.24287</v>
      </c>
      <c r="BE32" s="4">
        <f t="shared" ref="BE32:BI32" si="132">AZ32/Z32</f>
        <v>21117.23001</v>
      </c>
      <c r="BF32" s="4">
        <f t="shared" si="132"/>
        <v>19752.77576</v>
      </c>
      <c r="BG32" s="4">
        <f t="shared" si="132"/>
        <v>18723.92696</v>
      </c>
      <c r="BH32" s="4">
        <f t="shared" si="132"/>
        <v>18911.96598</v>
      </c>
      <c r="BI32" s="4">
        <f t="shared" si="132"/>
        <v>15899.3216</v>
      </c>
      <c r="BJ32" s="4">
        <f t="shared" si="38"/>
        <v>86812.78293</v>
      </c>
      <c r="BK32" s="4">
        <f t="shared" si="39"/>
        <v>37925.02281</v>
      </c>
      <c r="BL32" s="4">
        <f t="shared" si="40"/>
        <v>124737.8057</v>
      </c>
      <c r="BM32" s="4">
        <f>BK32*'Ejercicio 3 - TIR'!$D$5</f>
        <v>18962.51141</v>
      </c>
      <c r="BN32" s="4">
        <f t="shared" si="41"/>
        <v>105775.2943</v>
      </c>
      <c r="BO32" s="4">
        <f t="shared" si="42"/>
        <v>45666.06923</v>
      </c>
      <c r="BP32" s="4">
        <f t="shared" si="43"/>
        <v>-119345.7529</v>
      </c>
      <c r="BQ32" s="4">
        <f t="shared" ref="BQ32:BT32" si="133">BE32</f>
        <v>21117.23001</v>
      </c>
      <c r="BR32" s="4">
        <f t="shared" si="133"/>
        <v>19752.77576</v>
      </c>
      <c r="BS32" s="4">
        <f t="shared" si="133"/>
        <v>18723.92696</v>
      </c>
      <c r="BT32" s="4">
        <f t="shared" si="133"/>
        <v>18911.96598</v>
      </c>
      <c r="BU32" s="4">
        <f t="shared" si="45"/>
        <v>61565.39083</v>
      </c>
      <c r="BV32" s="36">
        <f t="shared" si="46"/>
        <v>4.656349525</v>
      </c>
    </row>
    <row r="33" ht="15.0" customHeight="1">
      <c r="A33" s="2">
        <v>32.0</v>
      </c>
      <c r="B33" s="3">
        <f t="shared" si="4"/>
        <v>0.3369422955</v>
      </c>
      <c r="C33" s="4">
        <f>IF(B33&lt;=('Ejercicio 3 - TIR'!$D$13-'Ejercicio 3 - TIR'!$C$13)/('Ejercicio 3 - TIR'!$E$13-'Ejercicio 3 - TIR'!$C$13),'Ejercicio 3 - TIR'!$C$13+SQRT(('Ejercicio 3 - TIR'!$E$13-'Ejercicio 3 - TIR'!$C$13)*('Ejercicio 3 - TIR'!$D$13-'Ejercicio 3 - TIR'!$C$13)*B33),'Ejercicio 3 - TIR'!$E$13-SQRT(('Ejercicio 3 - TIR'!$E$13-'Ejercicio 3 - TIR'!$C$13)*('Ejercicio 3 - TIR'!$E$13-'Ejercicio 3 - TIR'!$D$13)*(1-B33)))</f>
        <v>71792.39029</v>
      </c>
      <c r="D33" s="3">
        <f t="shared" si="5"/>
        <v>0.08401764868</v>
      </c>
      <c r="E33" s="4">
        <f>IF(D33&lt;=('Ejercicio 3 - TIR'!$D$14-'Ejercicio 3 - TIR'!$C$14)/('Ejercicio 3 - TIR'!$E$14-'Ejercicio 3 - TIR'!$C$14),'Ejercicio 3 - TIR'!$C$14+SQRT(('Ejercicio 3 - TIR'!$E$14-'Ejercicio 3 - TIR'!$C$14)*('Ejercicio 3 - TIR'!$D$14-'Ejercicio 3 - TIR'!$C$14)*D33),'Ejercicio 3 - TIR'!$E$14-SQRT(('Ejercicio 3 - TIR'!$E$14-'Ejercicio 3 - TIR'!$C$14)*('Ejercicio 3 - TIR'!$E$14-'Ejercicio 3 - TIR'!$D$14)*(1-D33)))</f>
        <v>27510.24374</v>
      </c>
      <c r="F33" s="3">
        <f t="shared" si="6"/>
        <v>0.2204440417</v>
      </c>
      <c r="G33" s="4">
        <f>IF(F33&lt;=('Ejercicio 3 - TIR'!$D$18-'Ejercicio 3 - TIR'!$C$18)/('Ejercicio 3 - TIR'!$E$18-'Ejercicio 3 - TIR'!$C$18),'Ejercicio 3 - TIR'!$C$18+SQRT(('Ejercicio 3 - TIR'!$E$18-'Ejercicio 3 - TIR'!$C$18)*('Ejercicio 3 - TIR'!$D$18-'Ejercicio 3 - TIR'!$C$18)*F33),'Ejercicio 3 - TIR'!$E$18-SQRT(('Ejercicio 3 - TIR'!$E$18-'Ejercicio 3 - TIR'!$C$18)*('Ejercicio 3 - TIR'!$E$18-'Ejercicio 3 - TIR'!$D$18)*(1-F33)))</f>
        <v>35750.35705</v>
      </c>
      <c r="H33" s="3">
        <f t="shared" si="7"/>
        <v>0.1653726908</v>
      </c>
      <c r="I33" s="4">
        <f>IF(H33&lt;=('Ejercicio 3 - TIR'!$D$18-'Ejercicio 3 - TIR'!$C$18)/('Ejercicio 3 - TIR'!$E$18-'Ejercicio 3 - TIR'!$C$18),'Ejercicio 3 - TIR'!$C$18+SQRT(('Ejercicio 3 - TIR'!$E$18-'Ejercicio 3 - TIR'!$C$18)*('Ejercicio 3 - TIR'!$D$18-'Ejercicio 3 - TIR'!$C$18)*H33),'Ejercicio 3 - TIR'!$E$18-SQRT(('Ejercicio 3 - TIR'!$E$18-'Ejercicio 3 - TIR'!$C$18)*('Ejercicio 3 - TIR'!$E$18-'Ejercicio 3 - TIR'!$D$18)*(1-H33)))</f>
        <v>34980.55254</v>
      </c>
      <c r="J33" s="3">
        <f t="shared" si="8"/>
        <v>0.1692978504</v>
      </c>
      <c r="K33" s="4">
        <f>IF(J33&lt;=('Ejercicio 3 - TIR'!$D$18-'Ejercicio 3 - TIR'!$C$18)/('Ejercicio 3 - TIR'!$E$18-'Ejercicio 3 - TIR'!$C$18),'Ejercicio 3 - TIR'!$C$18+SQRT(('Ejercicio 3 - TIR'!$E$18-'Ejercicio 3 - TIR'!$C$18)*('Ejercicio 3 - TIR'!$D$18-'Ejercicio 3 - TIR'!$C$18)*J33),'Ejercicio 3 - TIR'!$E$18-SQRT(('Ejercicio 3 - TIR'!$E$18-'Ejercicio 3 - TIR'!$C$18)*('Ejercicio 3 - TIR'!$E$18-'Ejercicio 3 - TIR'!$D$18)*(1-J33)))</f>
        <v>35039.3132</v>
      </c>
      <c r="L33" s="3">
        <f t="shared" si="9"/>
        <v>0.5346102472</v>
      </c>
      <c r="M33" s="4">
        <f>IF(L33&lt;=('Ejercicio 3 - TIR'!$D$18-'Ejercicio 3 - TIR'!$C$18)/('Ejercicio 3 - TIR'!$E$18-'Ejercicio 3 - TIR'!$C$18),'Ejercicio 3 - TIR'!$C$18+SQRT(('Ejercicio 3 - TIR'!$E$18-'Ejercicio 3 - TIR'!$C$18)*('Ejercicio 3 - TIR'!$D$18-'Ejercicio 3 - TIR'!$C$18)*L33),'Ejercicio 3 - TIR'!$E$18-SQRT(('Ejercicio 3 - TIR'!$E$18-'Ejercicio 3 - TIR'!$C$18)*('Ejercicio 3 - TIR'!$E$18-'Ejercicio 3 - TIR'!$D$18)*(1-L33)))</f>
        <v>38954.97276</v>
      </c>
      <c r="N33" s="3">
        <f t="shared" si="10"/>
        <v>0.2141412132</v>
      </c>
      <c r="O33" s="4">
        <f>IF(N33&lt;=('Ejercicio 3 - TIR'!$D$18-'Ejercicio 3 - TIR'!$C$18)/('Ejercicio 3 - TIR'!$E$18-'Ejercicio 3 - TIR'!$C$18),'Ejercicio 3 - TIR'!$C$18+SQRT(('Ejercicio 3 - TIR'!$E$18-'Ejercicio 3 - TIR'!$C$18)*('Ejercicio 3 - TIR'!$D$18-'Ejercicio 3 - TIR'!$C$18)*N33),'Ejercicio 3 - TIR'!$E$18-SQRT(('Ejercicio 3 - TIR'!$E$18-'Ejercicio 3 - TIR'!$C$18)*('Ejercicio 3 - TIR'!$E$18-'Ejercicio 3 - TIR'!$D$18)*(1-N33)))</f>
        <v>35667.5552</v>
      </c>
      <c r="P33" s="3">
        <f t="shared" si="11"/>
        <v>0.2056662285</v>
      </c>
      <c r="Q33" s="7">
        <f>IF(P33&lt;=('Ejercicio 3 - TIR'!$D$22-'Ejercicio 3 - TIR'!$C$22)/('Ejercicio 3 - TIR'!$E$22-'Ejercicio 3 - TIR'!$C$22),'Ejercicio 3 - TIR'!$C$22+SQRT(('Ejercicio 3 - TIR'!$E$22-'Ejercicio 3 - TIR'!$C$22)*('Ejercicio 3 - TIR'!$D$22-'Ejercicio 3 - TIR'!$C$22)*P33),'Ejercicio 3 - TIR'!$E$22-SQRT(('Ejercicio 3 - TIR'!$E$22-'Ejercicio 3 - TIR'!$C$22)*('Ejercicio 3 - TIR'!$E$22-'Ejercicio 3 - TIR'!$D$22)*(1-P33)))</f>
        <v>0.1392405616</v>
      </c>
      <c r="R33" s="3">
        <f t="shared" si="12"/>
        <v>0.4103368011</v>
      </c>
      <c r="S33" s="7">
        <f>IF(R33&lt;=('Ejercicio 3 - TIR'!$D$23-'Ejercicio 3 - TIR'!$C$23)/('Ejercicio 3 - TIR'!$E$23-'Ejercicio 3 - TIR'!$C$23),'Ejercicio 3 - TIR'!$C$23+SQRT(('Ejercicio 3 - TIR'!$E$23-'Ejercicio 3 - TIR'!$C$23)*('Ejercicio 3 - TIR'!$D$23-'Ejercicio 3 - TIR'!$C$23)*R33),'Ejercicio 3 - TIR'!$E$23-SQRT(('Ejercicio 3 - TIR'!$E$23-'Ejercicio 3 - TIR'!$C$23)*('Ejercicio 3 - TIR'!$E$23-'Ejercicio 3 - TIR'!$D$23)*(1-R33)))</f>
        <v>0.1471773112</v>
      </c>
      <c r="T33" s="3">
        <f t="shared" si="13"/>
        <v>0.8730092115</v>
      </c>
      <c r="U33" s="7">
        <f>IF(T33&lt;=('Ejercicio 3 - TIR'!$D$24-'Ejercicio 3 - TIR'!$C$24)/('Ejercicio 3 - TIR'!$E$24-'Ejercicio 3 - TIR'!$C$24),'Ejercicio 3 - TIR'!$C$24+SQRT(('Ejercicio 3 - TIR'!$E$24-'Ejercicio 3 - TIR'!$C$24)*('Ejercicio 3 - TIR'!$D$24-'Ejercicio 3 - TIR'!$C$24)*T33),'Ejercicio 3 - TIR'!$E$24-SQRT(('Ejercicio 3 - TIR'!$E$24-'Ejercicio 3 - TIR'!$C$24)*('Ejercicio 3 - TIR'!$E$24-'Ejercicio 3 - TIR'!$D$24)*(1-T33)))</f>
        <v>0.2011433246</v>
      </c>
      <c r="V33" s="3">
        <f t="shared" si="14"/>
        <v>0.5724390687</v>
      </c>
      <c r="W33" s="7">
        <f>IF(V33&lt;=('Ejercicio 3 - TIR'!$D$25-'Ejercicio 3 - TIR'!$C$25)/('Ejercicio 3 - TIR'!$E$25-'Ejercicio 3 - TIR'!$C$25),'Ejercicio 3 - TIR'!$C$25+SQRT(('Ejercicio 3 - TIR'!$E$25-'Ejercicio 3 - TIR'!$C$25)*('Ejercicio 3 - TIR'!$D$25-'Ejercicio 3 - TIR'!$C$25)*V33),'Ejercicio 3 - TIR'!$E$25-SQRT(('Ejercicio 3 - TIR'!$E$25-'Ejercicio 3 - TIR'!$C$25)*('Ejercicio 3 - TIR'!$E$25-'Ejercicio 3 - TIR'!$D$25)*(1-V33)))</f>
        <v>0.2113158526</v>
      </c>
      <c r="X33" s="3">
        <f t="shared" si="15"/>
        <v>0.1793102295</v>
      </c>
      <c r="Y33" s="7">
        <f>IF(X33&lt;=('Ejercicio 3 - TIR'!$D$26-'Ejercicio 3 - TIR'!$C$26)/('Ejercicio 3 - TIR'!$E$26-'Ejercicio 3 - TIR'!$C$26),'Ejercicio 3 - TIR'!$C$26+SQRT(('Ejercicio 3 - TIR'!$E$26-'Ejercicio 3 - TIR'!$C$26)*('Ejercicio 3 - TIR'!$D$26-'Ejercicio 3 - TIR'!$C$26)*X33),'Ejercicio 3 - TIR'!$E$26-SQRT(('Ejercicio 3 - TIR'!$E$26-'Ejercicio 3 - TIR'!$C$26)*('Ejercicio 3 - TIR'!$E$26-'Ejercicio 3 - TIR'!$D$26)*(1-X33)))</f>
        <v>0.2120031275</v>
      </c>
      <c r="Z33" s="3">
        <f t="shared" si="16"/>
        <v>1.139240562</v>
      </c>
      <c r="AA33" s="3">
        <f t="shared" si="17"/>
        <v>1.306910924</v>
      </c>
      <c r="AB33" s="3">
        <f t="shared" si="18"/>
        <v>1.569787332</v>
      </c>
      <c r="AC33" s="3">
        <f t="shared" si="19"/>
        <v>1.901508281</v>
      </c>
      <c r="AD33" s="3">
        <f t="shared" si="20"/>
        <v>2.304633984</v>
      </c>
      <c r="AE33" s="2">
        <f t="shared" si="21"/>
        <v>3830.541789</v>
      </c>
      <c r="AF33" s="2">
        <f t="shared" si="22"/>
        <v>4394.31063</v>
      </c>
      <c r="AG33" s="2">
        <f t="shared" si="23"/>
        <v>5278.196879</v>
      </c>
      <c r="AH33" s="2">
        <f t="shared" si="24"/>
        <v>6393.563553</v>
      </c>
      <c r="AI33" s="2">
        <f t="shared" si="25"/>
        <v>7749.019022</v>
      </c>
      <c r="AJ33" s="4">
        <f t="shared" si="26"/>
        <v>40728.25685</v>
      </c>
      <c r="AK33" s="4">
        <f t="shared" si="27"/>
        <v>45716.46625</v>
      </c>
      <c r="AL33" s="4">
        <f t="shared" si="28"/>
        <v>55004.27</v>
      </c>
      <c r="AM33" s="4">
        <f t="shared" si="29"/>
        <v>74073.20328</v>
      </c>
      <c r="AN33" s="4">
        <f t="shared" si="30"/>
        <v>82200.65983</v>
      </c>
      <c r="AO33" s="4">
        <f>C33/'Ejercicio 3 - TIR'!$D$7</f>
        <v>14358.47806</v>
      </c>
      <c r="AP33" s="4">
        <f t="shared" si="31"/>
        <v>26369.77879</v>
      </c>
      <c r="AQ33" s="4">
        <f t="shared" si="32"/>
        <v>31357.98819</v>
      </c>
      <c r="AR33" s="4">
        <f t="shared" si="33"/>
        <v>40645.79195</v>
      </c>
      <c r="AS33" s="4">
        <f t="shared" si="34"/>
        <v>59714.72523</v>
      </c>
      <c r="AT33" s="4">
        <f t="shared" si="35"/>
        <v>67842.18177</v>
      </c>
      <c r="AU33" s="4">
        <f>AP33*'Ejercicio 3 - TIR'!$D$5</f>
        <v>13184.88939</v>
      </c>
      <c r="AV33" s="4">
        <f>AQ33*'Ejercicio 3 - TIR'!$D$5</f>
        <v>15678.9941</v>
      </c>
      <c r="AW33" s="4">
        <f>AR33*'Ejercicio 3 - TIR'!$D$5</f>
        <v>20322.89597</v>
      </c>
      <c r="AX33" s="4">
        <f>AS33*'Ejercicio 3 - TIR'!$D$5</f>
        <v>29857.36261</v>
      </c>
      <c r="AY33" s="4">
        <f>AT33*'Ejercicio 3 - TIR'!$D$5</f>
        <v>33921.09089</v>
      </c>
      <c r="AZ33" s="4">
        <f t="shared" ref="AZ33:BD33" si="134">AJ33-AU33-AE33</f>
        <v>23712.82566</v>
      </c>
      <c r="BA33" s="4">
        <f t="shared" si="134"/>
        <v>25643.16153</v>
      </c>
      <c r="BB33" s="4">
        <f t="shared" si="134"/>
        <v>29403.17715</v>
      </c>
      <c r="BC33" s="4">
        <f t="shared" si="134"/>
        <v>37822.27712</v>
      </c>
      <c r="BD33" s="4">
        <f t="shared" si="134"/>
        <v>40530.54992</v>
      </c>
      <c r="BE33" s="4">
        <f t="shared" ref="BE33:BI33" si="135">AZ33/Z33</f>
        <v>20814.59041</v>
      </c>
      <c r="BF33" s="4">
        <f t="shared" si="135"/>
        <v>19621.20069</v>
      </c>
      <c r="BG33" s="4">
        <f t="shared" si="135"/>
        <v>18730.67552</v>
      </c>
      <c r="BH33" s="4">
        <f t="shared" si="135"/>
        <v>19890.67179</v>
      </c>
      <c r="BI33" s="4">
        <f t="shared" si="135"/>
        <v>17586.54529</v>
      </c>
      <c r="BJ33" s="4">
        <f t="shared" si="38"/>
        <v>63401.04263</v>
      </c>
      <c r="BK33" s="4">
        <f t="shared" si="39"/>
        <v>33091.03649</v>
      </c>
      <c r="BL33" s="4">
        <f t="shared" si="40"/>
        <v>96492.07911</v>
      </c>
      <c r="BM33" s="4">
        <f>BK33*'Ejercicio 3 - TIR'!$D$5</f>
        <v>16545.51824</v>
      </c>
      <c r="BN33" s="4">
        <f t="shared" si="41"/>
        <v>79946.56087</v>
      </c>
      <c r="BO33" s="4">
        <f t="shared" si="42"/>
        <v>34689.48277</v>
      </c>
      <c r="BP33" s="4">
        <f t="shared" si="43"/>
        <v>-99302.63404</v>
      </c>
      <c r="BQ33" s="4">
        <f t="shared" ref="BQ33:BT33" si="136">BE33</f>
        <v>20814.59041</v>
      </c>
      <c r="BR33" s="4">
        <f t="shared" si="136"/>
        <v>19621.20069</v>
      </c>
      <c r="BS33" s="4">
        <f t="shared" si="136"/>
        <v>18730.67552</v>
      </c>
      <c r="BT33" s="4">
        <f t="shared" si="136"/>
        <v>19890.67179</v>
      </c>
      <c r="BU33" s="4">
        <f t="shared" si="45"/>
        <v>52276.02806</v>
      </c>
      <c r="BV33" s="36">
        <f t="shared" si="46"/>
        <v>8.610046983</v>
      </c>
    </row>
    <row r="34" ht="15.0" customHeight="1">
      <c r="A34" s="2">
        <v>33.0</v>
      </c>
      <c r="B34" s="3">
        <f t="shared" si="4"/>
        <v>0.04778356304</v>
      </c>
      <c r="C34" s="4">
        <f>IF(B34&lt;=('Ejercicio 3 - TIR'!$D$13-'Ejercicio 3 - TIR'!$C$13)/('Ejercicio 3 - TIR'!$E$13-'Ejercicio 3 - TIR'!$C$13),'Ejercicio 3 - TIR'!$C$13+SQRT(('Ejercicio 3 - TIR'!$E$13-'Ejercicio 3 - TIR'!$C$13)*('Ejercicio 3 - TIR'!$D$13-'Ejercicio 3 - TIR'!$C$13)*B34),'Ejercicio 3 - TIR'!$E$13-SQRT(('Ejercicio 3 - TIR'!$E$13-'Ejercicio 3 - TIR'!$C$13)*('Ejercicio 3 - TIR'!$E$13-'Ejercicio 3 - TIR'!$D$13)*(1-B34)))</f>
        <v>64371.89035</v>
      </c>
      <c r="D34" s="3">
        <f t="shared" si="5"/>
        <v>0.4007380966</v>
      </c>
      <c r="E34" s="4">
        <f>IF(D34&lt;=('Ejercicio 3 - TIR'!$D$14-'Ejercicio 3 - TIR'!$C$14)/('Ejercicio 3 - TIR'!$E$14-'Ejercicio 3 - TIR'!$C$14),'Ejercicio 3 - TIR'!$C$14+SQRT(('Ejercicio 3 - TIR'!$E$14-'Ejercicio 3 - TIR'!$C$14)*('Ejercicio 3 - TIR'!$D$14-'Ejercicio 3 - TIR'!$C$14)*D34),'Ejercicio 3 - TIR'!$E$14-SQRT(('Ejercicio 3 - TIR'!$E$14-'Ejercicio 3 - TIR'!$C$14)*('Ejercicio 3 - TIR'!$E$14-'Ejercicio 3 - TIR'!$D$14)*(1-D34)))</f>
        <v>30519.00398</v>
      </c>
      <c r="F34" s="3">
        <f t="shared" si="6"/>
        <v>0.1660184098</v>
      </c>
      <c r="G34" s="4">
        <f>IF(F34&lt;=('Ejercicio 3 - TIR'!$D$18-'Ejercicio 3 - TIR'!$C$18)/('Ejercicio 3 - TIR'!$E$18-'Ejercicio 3 - TIR'!$C$18),'Ejercicio 3 - TIR'!$C$18+SQRT(('Ejercicio 3 - TIR'!$E$18-'Ejercicio 3 - TIR'!$C$18)*('Ejercicio 3 - TIR'!$D$18-'Ejercicio 3 - TIR'!$C$18)*F34),'Ejercicio 3 - TIR'!$E$18-SQRT(('Ejercicio 3 - TIR'!$E$18-'Ejercicio 3 - TIR'!$C$18)*('Ejercicio 3 - TIR'!$E$18-'Ejercicio 3 - TIR'!$D$18)*(1-F34)))</f>
        <v>34990.26667</v>
      </c>
      <c r="H34" s="3">
        <f t="shared" si="7"/>
        <v>0.6554802072</v>
      </c>
      <c r="I34" s="4">
        <f>IF(H34&lt;=('Ejercicio 3 - TIR'!$D$18-'Ejercicio 3 - TIR'!$C$18)/('Ejercicio 3 - TIR'!$E$18-'Ejercicio 3 - TIR'!$C$18),'Ejercicio 3 - TIR'!$C$18+SQRT(('Ejercicio 3 - TIR'!$E$18-'Ejercicio 3 - TIR'!$C$18)*('Ejercicio 3 - TIR'!$D$18-'Ejercicio 3 - TIR'!$C$18)*H34),'Ejercicio 3 - TIR'!$E$18-SQRT(('Ejercicio 3 - TIR'!$E$18-'Ejercicio 3 - TIR'!$C$18)*('Ejercicio 3 - TIR'!$E$18-'Ejercicio 3 - TIR'!$D$18)*(1-H34)))</f>
        <v>39915.74662</v>
      </c>
      <c r="J34" s="3">
        <f t="shared" si="8"/>
        <v>0.05400991796</v>
      </c>
      <c r="K34" s="4">
        <f>IF(J34&lt;=('Ejercicio 3 - TIR'!$D$18-'Ejercicio 3 - TIR'!$C$18)/('Ejercicio 3 - TIR'!$E$18-'Ejercicio 3 - TIR'!$C$18),'Ejercicio 3 - TIR'!$C$18+SQRT(('Ejercicio 3 - TIR'!$E$18-'Ejercicio 3 - TIR'!$C$18)*('Ejercicio 3 - TIR'!$D$18-'Ejercicio 3 - TIR'!$C$18)*J34),'Ejercicio 3 - TIR'!$E$18-SQRT(('Ejercicio 3 - TIR'!$E$18-'Ejercicio 3 - TIR'!$C$18)*('Ejercicio 3 - TIR'!$E$18-'Ejercicio 3 - TIR'!$D$18)*(1-J34)))</f>
        <v>32846.31124</v>
      </c>
      <c r="L34" s="3">
        <f t="shared" si="9"/>
        <v>0.1943306787</v>
      </c>
      <c r="M34" s="4">
        <f>IF(L34&lt;=('Ejercicio 3 - TIR'!$D$18-'Ejercicio 3 - TIR'!$C$18)/('Ejercicio 3 - TIR'!$E$18-'Ejercicio 3 - TIR'!$C$18),'Ejercicio 3 - TIR'!$C$18+SQRT(('Ejercicio 3 - TIR'!$E$18-'Ejercicio 3 - TIR'!$C$18)*('Ejercicio 3 - TIR'!$D$18-'Ejercicio 3 - TIR'!$C$18)*L34),'Ejercicio 3 - TIR'!$E$18-SQRT(('Ejercicio 3 - TIR'!$E$18-'Ejercicio 3 - TIR'!$C$18)*('Ejercicio 3 - TIR'!$E$18-'Ejercicio 3 - TIR'!$D$18)*(1-L34)))</f>
        <v>35399.03712</v>
      </c>
      <c r="N34" s="3">
        <f t="shared" si="10"/>
        <v>0.6770841861</v>
      </c>
      <c r="O34" s="4">
        <f>IF(N34&lt;=('Ejercicio 3 - TIR'!$D$18-'Ejercicio 3 - TIR'!$C$18)/('Ejercicio 3 - TIR'!$E$18-'Ejercicio 3 - TIR'!$C$18),'Ejercicio 3 - TIR'!$C$18+SQRT(('Ejercicio 3 - TIR'!$E$18-'Ejercicio 3 - TIR'!$C$18)*('Ejercicio 3 - TIR'!$D$18-'Ejercicio 3 - TIR'!$C$18)*N34),'Ejercicio 3 - TIR'!$E$18-SQRT(('Ejercicio 3 - TIR'!$E$18-'Ejercicio 3 - TIR'!$C$18)*('Ejercicio 3 - TIR'!$E$18-'Ejercicio 3 - TIR'!$D$18)*(1-N34)))</f>
        <v>40078.75158</v>
      </c>
      <c r="P34" s="3">
        <f t="shared" si="11"/>
        <v>0.2229072859</v>
      </c>
      <c r="Q34" s="7">
        <f>IF(P34&lt;=('Ejercicio 3 - TIR'!$D$22-'Ejercicio 3 - TIR'!$C$22)/('Ejercicio 3 - TIR'!$E$22-'Ejercicio 3 - TIR'!$C$22),'Ejercicio 3 - TIR'!$C$22+SQRT(('Ejercicio 3 - TIR'!$E$22-'Ejercicio 3 - TIR'!$C$22)*('Ejercicio 3 - TIR'!$D$22-'Ejercicio 3 - TIR'!$C$22)*P34),'Ejercicio 3 - TIR'!$E$22-SQRT(('Ejercicio 3 - TIR'!$E$22-'Ejercicio 3 - TIR'!$C$22)*('Ejercicio 3 - TIR'!$E$22-'Ejercicio 3 - TIR'!$D$22)*(1-P34)))</f>
        <v>0.1400308041</v>
      </c>
      <c r="R34" s="3">
        <f t="shared" si="12"/>
        <v>0.3932218658</v>
      </c>
      <c r="S34" s="7">
        <f>IF(R34&lt;=('Ejercicio 3 - TIR'!$D$23-'Ejercicio 3 - TIR'!$C$23)/('Ejercicio 3 - TIR'!$E$23-'Ejercicio 3 - TIR'!$C$23),'Ejercicio 3 - TIR'!$C$23+SQRT(('Ejercicio 3 - TIR'!$E$23-'Ejercicio 3 - TIR'!$C$23)*('Ejercicio 3 - TIR'!$D$23-'Ejercicio 3 - TIR'!$C$23)*R34),'Ejercicio 3 - TIR'!$E$23-SQRT(('Ejercicio 3 - TIR'!$E$23-'Ejercicio 3 - TIR'!$C$23)*('Ejercicio 3 - TIR'!$E$23-'Ejercicio 3 - TIR'!$D$23)*(1-R34)))</f>
        <v>0.1466044988</v>
      </c>
      <c r="T34" s="3">
        <f t="shared" si="13"/>
        <v>0.06645692566</v>
      </c>
      <c r="U34" s="7">
        <f>IF(T34&lt;=('Ejercicio 3 - TIR'!$D$24-'Ejercicio 3 - TIR'!$C$24)/('Ejercicio 3 - TIR'!$E$24-'Ejercicio 3 - TIR'!$C$24),'Ejercicio 3 - TIR'!$C$24+SQRT(('Ejercicio 3 - TIR'!$E$24-'Ejercicio 3 - TIR'!$C$24)*('Ejercicio 3 - TIR'!$D$24-'Ejercicio 3 - TIR'!$C$24)*T34),'Ejercicio 3 - TIR'!$E$24-SQRT(('Ejercicio 3 - TIR'!$E$24-'Ejercicio 3 - TIR'!$C$24)*('Ejercicio 3 - TIR'!$E$24-'Ejercicio 3 - TIR'!$D$24)*(1-T34)))</f>
        <v>0.1618135322</v>
      </c>
      <c r="V34" s="3">
        <f t="shared" si="14"/>
        <v>0.3064213855</v>
      </c>
      <c r="W34" s="7">
        <f>IF(V34&lt;=('Ejercicio 3 - TIR'!$D$25-'Ejercicio 3 - TIR'!$C$25)/('Ejercicio 3 - TIR'!$E$25-'Ejercicio 3 - TIR'!$C$25),'Ejercicio 3 - TIR'!$C$25+SQRT(('Ejercicio 3 - TIR'!$E$25-'Ejercicio 3 - TIR'!$C$25)*('Ejercicio 3 - TIR'!$D$25-'Ejercicio 3 - TIR'!$C$25)*V34),'Ejercicio 3 - TIR'!$E$25-SQRT(('Ejercicio 3 - TIR'!$E$25-'Ejercicio 3 - TIR'!$C$25)*('Ejercicio 3 - TIR'!$E$25-'Ejercicio 3 - TIR'!$D$25)*(1-V34)))</f>
        <v>0.2007300786</v>
      </c>
      <c r="X34" s="3">
        <f t="shared" si="15"/>
        <v>0.5095467948</v>
      </c>
      <c r="Y34" s="7">
        <f>IF(X34&lt;=('Ejercicio 3 - TIR'!$D$26-'Ejercicio 3 - TIR'!$C$26)/('Ejercicio 3 - TIR'!$E$26-'Ejercicio 3 - TIR'!$C$26),'Ejercicio 3 - TIR'!$C$26+SQRT(('Ejercicio 3 - TIR'!$E$26-'Ejercicio 3 - TIR'!$C$26)*('Ejercicio 3 - TIR'!$D$26-'Ejercicio 3 - TIR'!$C$26)*X34),'Ejercicio 3 - TIR'!$E$26-SQRT(('Ejercicio 3 - TIR'!$E$26-'Ejercicio 3 - TIR'!$C$26)*('Ejercicio 3 - TIR'!$E$26-'Ejercicio 3 - TIR'!$D$26)*(1-X34)))</f>
        <v>0.2285369326</v>
      </c>
      <c r="Z34" s="3">
        <f t="shared" si="16"/>
        <v>1.140030804</v>
      </c>
      <c r="AA34" s="3">
        <f t="shared" si="17"/>
        <v>1.307164449</v>
      </c>
      <c r="AB34" s="3">
        <f t="shared" si="18"/>
        <v>1.518681346</v>
      </c>
      <c r="AC34" s="3">
        <f t="shared" si="19"/>
        <v>1.823526371</v>
      </c>
      <c r="AD34" s="3">
        <f t="shared" si="20"/>
        <v>2.240269495</v>
      </c>
      <c r="AE34" s="2">
        <f t="shared" si="21"/>
        <v>4273.600669</v>
      </c>
      <c r="AF34" s="2">
        <f t="shared" si="22"/>
        <v>4900.129753</v>
      </c>
      <c r="AG34" s="2">
        <f t="shared" si="23"/>
        <v>5693.037057</v>
      </c>
      <c r="AH34" s="2">
        <f t="shared" si="24"/>
        <v>6835.800833</v>
      </c>
      <c r="AI34" s="2">
        <f t="shared" si="25"/>
        <v>8398.033788</v>
      </c>
      <c r="AJ34" s="4">
        <f t="shared" si="26"/>
        <v>39889.98185</v>
      </c>
      <c r="AK34" s="4">
        <f t="shared" si="27"/>
        <v>52176.44493</v>
      </c>
      <c r="AL34" s="4">
        <f t="shared" si="28"/>
        <v>49883.08015</v>
      </c>
      <c r="AM34" s="4">
        <f t="shared" si="29"/>
        <v>64551.07771</v>
      </c>
      <c r="AN34" s="4">
        <f t="shared" si="30"/>
        <v>89787.20455</v>
      </c>
      <c r="AO34" s="4">
        <f>C34/'Ejercicio 3 - TIR'!$D$7</f>
        <v>12874.37807</v>
      </c>
      <c r="AP34" s="4">
        <f t="shared" si="31"/>
        <v>27015.60378</v>
      </c>
      <c r="AQ34" s="4">
        <f t="shared" si="32"/>
        <v>39302.06686</v>
      </c>
      <c r="AR34" s="4">
        <f t="shared" si="33"/>
        <v>37008.70208</v>
      </c>
      <c r="AS34" s="4">
        <f t="shared" si="34"/>
        <v>51676.69964</v>
      </c>
      <c r="AT34" s="4">
        <f t="shared" si="35"/>
        <v>76912.82648</v>
      </c>
      <c r="AU34" s="4">
        <f>AP34*'Ejercicio 3 - TIR'!$D$5</f>
        <v>13507.80189</v>
      </c>
      <c r="AV34" s="4">
        <f>AQ34*'Ejercicio 3 - TIR'!$D$5</f>
        <v>19651.03343</v>
      </c>
      <c r="AW34" s="4">
        <f>AR34*'Ejercicio 3 - TIR'!$D$5</f>
        <v>18504.35104</v>
      </c>
      <c r="AX34" s="4">
        <f>AS34*'Ejercicio 3 - TIR'!$D$5</f>
        <v>25838.34982</v>
      </c>
      <c r="AY34" s="4">
        <f>AT34*'Ejercicio 3 - TIR'!$D$5</f>
        <v>38456.41324</v>
      </c>
      <c r="AZ34" s="4">
        <f t="shared" ref="AZ34:BD34" si="137">AJ34-AU34-AE34</f>
        <v>22108.57929</v>
      </c>
      <c r="BA34" s="4">
        <f t="shared" si="137"/>
        <v>27625.28175</v>
      </c>
      <c r="BB34" s="4">
        <f t="shared" si="137"/>
        <v>25685.69205</v>
      </c>
      <c r="BC34" s="4">
        <f t="shared" si="137"/>
        <v>31876.92706</v>
      </c>
      <c r="BD34" s="4">
        <f t="shared" si="137"/>
        <v>42932.75752</v>
      </c>
      <c r="BE34" s="4">
        <f t="shared" ref="BE34:BI34" si="138">AZ34/Z34</f>
        <v>19392.96659</v>
      </c>
      <c r="BF34" s="4">
        <f t="shared" si="138"/>
        <v>21133.74623</v>
      </c>
      <c r="BG34" s="4">
        <f t="shared" si="138"/>
        <v>16913.15438</v>
      </c>
      <c r="BH34" s="4">
        <f t="shared" si="138"/>
        <v>17480.92463</v>
      </c>
      <c r="BI34" s="4">
        <f t="shared" si="138"/>
        <v>19164.10397</v>
      </c>
      <c r="BJ34" s="4">
        <f t="shared" si="38"/>
        <v>68370.79363</v>
      </c>
      <c r="BK34" s="4">
        <f t="shared" si="39"/>
        <v>28842.07645</v>
      </c>
      <c r="BL34" s="4">
        <f t="shared" si="40"/>
        <v>97212.87009</v>
      </c>
      <c r="BM34" s="4">
        <f>BK34*'Ejercicio 3 - TIR'!$D$5</f>
        <v>14421.03823</v>
      </c>
      <c r="BN34" s="4">
        <f t="shared" si="41"/>
        <v>82791.83186</v>
      </c>
      <c r="BO34" s="4">
        <f t="shared" si="42"/>
        <v>36956.19302</v>
      </c>
      <c r="BP34" s="4">
        <f t="shared" si="43"/>
        <v>-94890.89433</v>
      </c>
      <c r="BQ34" s="4">
        <f t="shared" ref="BQ34:BT34" si="139">BE34</f>
        <v>19392.96659</v>
      </c>
      <c r="BR34" s="4">
        <f t="shared" si="139"/>
        <v>21133.74623</v>
      </c>
      <c r="BS34" s="4">
        <f t="shared" si="139"/>
        <v>16913.15438</v>
      </c>
      <c r="BT34" s="4">
        <f t="shared" si="139"/>
        <v>17480.92463</v>
      </c>
      <c r="BU34" s="4">
        <f t="shared" si="45"/>
        <v>56120.29699</v>
      </c>
      <c r="BV34" s="36">
        <f t="shared" si="46"/>
        <v>9.894041056</v>
      </c>
    </row>
    <row r="35" ht="15.0" customHeight="1">
      <c r="A35" s="2">
        <v>34.0</v>
      </c>
      <c r="B35" s="3">
        <f t="shared" si="4"/>
        <v>0.2485599713</v>
      </c>
      <c r="C35" s="4">
        <f>IF(B35&lt;=('Ejercicio 3 - TIR'!$D$13-'Ejercicio 3 - TIR'!$C$13)/('Ejercicio 3 - TIR'!$E$13-'Ejercicio 3 - TIR'!$C$13),'Ejercicio 3 - TIR'!$C$13+SQRT(('Ejercicio 3 - TIR'!$E$13-'Ejercicio 3 - TIR'!$C$13)*('Ejercicio 3 - TIR'!$D$13-'Ejercicio 3 - TIR'!$C$13)*B35),'Ejercicio 3 - TIR'!$E$13-SQRT(('Ejercicio 3 - TIR'!$E$13-'Ejercicio 3 - TIR'!$C$13)*('Ejercicio 3 - TIR'!$E$13-'Ejercicio 3 - TIR'!$D$13)*(1-B35)))</f>
        <v>69971.15783</v>
      </c>
      <c r="D35" s="3">
        <f t="shared" si="5"/>
        <v>0.009785518888</v>
      </c>
      <c r="E35" s="4">
        <f>IF(D35&lt;=('Ejercicio 3 - TIR'!$D$14-'Ejercicio 3 - TIR'!$C$14)/('Ejercicio 3 - TIR'!$E$14-'Ejercicio 3 - TIR'!$C$14),'Ejercicio 3 - TIR'!$C$14+SQRT(('Ejercicio 3 - TIR'!$E$14-'Ejercicio 3 - TIR'!$C$14)*('Ejercicio 3 - TIR'!$D$14-'Ejercicio 3 - TIR'!$C$14)*D35),'Ejercicio 3 - TIR'!$E$14-SQRT(('Ejercicio 3 - TIR'!$E$14-'Ejercicio 3 - TIR'!$C$14)*('Ejercicio 3 - TIR'!$E$14-'Ejercicio 3 - TIR'!$D$14)*(1-D35)))</f>
        <v>25856.68776</v>
      </c>
      <c r="F35" s="3">
        <f t="shared" si="6"/>
        <v>0.6887134352</v>
      </c>
      <c r="G35" s="4">
        <f>IF(F35&lt;=('Ejercicio 3 - TIR'!$D$18-'Ejercicio 3 - TIR'!$C$18)/('Ejercicio 3 - TIR'!$E$18-'Ejercicio 3 - TIR'!$C$18),'Ejercicio 3 - TIR'!$C$18+SQRT(('Ejercicio 3 - TIR'!$E$18-'Ejercicio 3 - TIR'!$C$18)*('Ejercicio 3 - TIR'!$D$18-'Ejercicio 3 - TIR'!$C$18)*F35),'Ejercicio 3 - TIR'!$E$18-SQRT(('Ejercicio 3 - TIR'!$E$18-'Ejercicio 3 - TIR'!$C$18)*('Ejercicio 3 - TIR'!$E$18-'Ejercicio 3 - TIR'!$D$18)*(1-F35)))</f>
        <v>40168.17919</v>
      </c>
      <c r="H35" s="3">
        <f t="shared" si="7"/>
        <v>0.393092004</v>
      </c>
      <c r="I35" s="4">
        <f>IF(H35&lt;=('Ejercicio 3 - TIR'!$D$18-'Ejercicio 3 - TIR'!$C$18)/('Ejercicio 3 - TIR'!$E$18-'Ejercicio 3 - TIR'!$C$18),'Ejercicio 3 - TIR'!$C$18+SQRT(('Ejercicio 3 - TIR'!$E$18-'Ejercicio 3 - TIR'!$C$18)*('Ejercicio 3 - TIR'!$D$18-'Ejercicio 3 - TIR'!$C$18)*H35),'Ejercicio 3 - TIR'!$E$18-SQRT(('Ejercicio 3 - TIR'!$E$18-'Ejercicio 3 - TIR'!$C$18)*('Ejercicio 3 - TIR'!$E$18-'Ejercicio 3 - TIR'!$D$18)*(1-H35)))</f>
        <v>37678.78901</v>
      </c>
      <c r="J35" s="3">
        <f t="shared" si="8"/>
        <v>0.9511749231</v>
      </c>
      <c r="K35" s="4">
        <f>IF(J35&lt;=('Ejercicio 3 - TIR'!$D$18-'Ejercicio 3 - TIR'!$C$18)/('Ejercicio 3 - TIR'!$E$18-'Ejercicio 3 - TIR'!$C$18),'Ejercicio 3 - TIR'!$C$18+SQRT(('Ejercicio 3 - TIR'!$E$18-'Ejercicio 3 - TIR'!$C$18)*('Ejercicio 3 - TIR'!$D$18-'Ejercicio 3 - TIR'!$C$18)*J35),'Ejercicio 3 - TIR'!$E$18-SQRT(('Ejercicio 3 - TIR'!$E$18-'Ejercicio 3 - TIR'!$C$18)*('Ejercicio 3 - TIR'!$E$18-'Ejercicio 3 - TIR'!$D$18)*(1-J35)))</f>
        <v>43086.39587</v>
      </c>
      <c r="L35" s="3">
        <f t="shared" si="9"/>
        <v>0.7697716177</v>
      </c>
      <c r="M35" s="4">
        <f>IF(L35&lt;=('Ejercicio 3 - TIR'!$D$18-'Ejercicio 3 - TIR'!$C$18)/('Ejercicio 3 - TIR'!$E$18-'Ejercicio 3 - TIR'!$C$18),'Ejercicio 3 - TIR'!$C$18+SQRT(('Ejercicio 3 - TIR'!$E$18-'Ejercicio 3 - TIR'!$C$18)*('Ejercicio 3 - TIR'!$D$18-'Ejercicio 3 - TIR'!$C$18)*L35),'Ejercicio 3 - TIR'!$E$18-SQRT(('Ejercicio 3 - TIR'!$E$18-'Ejercicio 3 - TIR'!$C$18)*('Ejercicio 3 - TIR'!$E$18-'Ejercicio 3 - TIR'!$D$18)*(1-L35)))</f>
        <v>40844.62653</v>
      </c>
      <c r="N35" s="3">
        <f t="shared" si="10"/>
        <v>0.8525148097</v>
      </c>
      <c r="O35" s="4">
        <f>IF(N35&lt;=('Ejercicio 3 - TIR'!$D$18-'Ejercicio 3 - TIR'!$C$18)/('Ejercicio 3 - TIR'!$E$18-'Ejercicio 3 - TIR'!$C$18),'Ejercicio 3 - TIR'!$C$18+SQRT(('Ejercicio 3 - TIR'!$E$18-'Ejercicio 3 - TIR'!$C$18)*('Ejercicio 3 - TIR'!$D$18-'Ejercicio 3 - TIR'!$C$18)*N35),'Ejercicio 3 - TIR'!$E$18-SQRT(('Ejercicio 3 - TIR'!$E$18-'Ejercicio 3 - TIR'!$C$18)*('Ejercicio 3 - TIR'!$E$18-'Ejercicio 3 - TIR'!$D$18)*(1-N35)))</f>
        <v>41674.1333</v>
      </c>
      <c r="P35" s="3">
        <f t="shared" si="11"/>
        <v>0.08381429489</v>
      </c>
      <c r="Q35" s="7">
        <f>IF(P35&lt;=('Ejercicio 3 - TIR'!$D$22-'Ejercicio 3 - TIR'!$C$22)/('Ejercicio 3 - TIR'!$E$22-'Ejercicio 3 - TIR'!$C$22),'Ejercicio 3 - TIR'!$C$22+SQRT(('Ejercicio 3 - TIR'!$E$22-'Ejercicio 3 - TIR'!$C$22)*('Ejercicio 3 - TIR'!$D$22-'Ejercicio 3 - TIR'!$C$22)*P35),'Ejercicio 3 - TIR'!$E$22-SQRT(('Ejercicio 3 - TIR'!$E$22-'Ejercicio 3 - TIR'!$C$22)*('Ejercicio 3 - TIR'!$E$22-'Ejercicio 3 - TIR'!$D$22)*(1-P35)))</f>
        <v>0.1322827412</v>
      </c>
      <c r="R35" s="3">
        <f t="shared" si="12"/>
        <v>0.1339653155</v>
      </c>
      <c r="S35" s="7">
        <f>IF(R35&lt;=('Ejercicio 3 - TIR'!$D$23-'Ejercicio 3 - TIR'!$C$23)/('Ejercicio 3 - TIR'!$E$23-'Ejercicio 3 - TIR'!$C$23),'Ejercicio 3 - TIR'!$C$23+SQRT(('Ejercicio 3 - TIR'!$E$23-'Ejercicio 3 - TIR'!$C$23)*('Ejercicio 3 - TIR'!$D$23-'Ejercicio 3 - TIR'!$C$23)*R35),'Ejercicio 3 - TIR'!$E$23-SQRT(('Ejercicio 3 - TIR'!$E$23-'Ejercicio 3 - TIR'!$C$23)*('Ejercicio 3 - TIR'!$E$23-'Ejercicio 3 - TIR'!$D$23)*(1-R35)))</f>
        <v>0.1355286048</v>
      </c>
      <c r="T35" s="3">
        <f t="shared" si="13"/>
        <v>0.590880562</v>
      </c>
      <c r="U35" s="7">
        <f>IF(T35&lt;=('Ejercicio 3 - TIR'!$D$24-'Ejercicio 3 - TIR'!$C$24)/('Ejercicio 3 - TIR'!$E$24-'Ejercicio 3 - TIR'!$C$24),'Ejercicio 3 - TIR'!$C$24+SQRT(('Ejercicio 3 - TIR'!$E$24-'Ejercicio 3 - TIR'!$C$24)*('Ejercicio 3 - TIR'!$D$24-'Ejercicio 3 - TIR'!$C$24)*T35),'Ejercicio 3 - TIR'!$E$24-SQRT(('Ejercicio 3 - TIR'!$E$24-'Ejercicio 3 - TIR'!$C$24)*('Ejercicio 3 - TIR'!$E$24-'Ejercicio 3 - TIR'!$D$24)*(1-T35)))</f>
        <v>0.1861542554</v>
      </c>
      <c r="V35" s="3">
        <f t="shared" si="14"/>
        <v>0.1739144679</v>
      </c>
      <c r="W35" s="7">
        <f>IF(V35&lt;=('Ejercicio 3 - TIR'!$D$25-'Ejercicio 3 - TIR'!$C$25)/('Ejercicio 3 - TIR'!$E$25-'Ejercicio 3 - TIR'!$C$25),'Ejercicio 3 - TIR'!$C$25+SQRT(('Ejercicio 3 - TIR'!$E$25-'Ejercicio 3 - TIR'!$C$25)*('Ejercicio 3 - TIR'!$D$25-'Ejercicio 3 - TIR'!$C$25)*V35),'Ejercicio 3 - TIR'!$E$25-SQRT(('Ejercicio 3 - TIR'!$E$25-'Ejercicio 3 - TIR'!$C$25)*('Ejercicio 3 - TIR'!$E$25-'Ejercicio 3 - TIR'!$D$25)*(1-V35)))</f>
        <v>0.1956038539</v>
      </c>
      <c r="X35" s="3">
        <f t="shared" si="15"/>
        <v>0.135248481</v>
      </c>
      <c r="Y35" s="7">
        <f>IF(X35&lt;=('Ejercicio 3 - TIR'!$D$26-'Ejercicio 3 - TIR'!$C$26)/('Ejercicio 3 - TIR'!$E$26-'Ejercicio 3 - TIR'!$C$26),'Ejercicio 3 - TIR'!$C$26+SQRT(('Ejercicio 3 - TIR'!$E$26-'Ejercicio 3 - TIR'!$C$26)*('Ejercicio 3 - TIR'!$D$26-'Ejercicio 3 - TIR'!$C$26)*X35),'Ejercicio 3 - TIR'!$E$26-SQRT(('Ejercicio 3 - TIR'!$E$26-'Ejercicio 3 - TIR'!$C$26)*('Ejercicio 3 - TIR'!$E$26-'Ejercicio 3 - TIR'!$D$26)*(1-X35)))</f>
        <v>0.2091094453</v>
      </c>
      <c r="Z35" s="3">
        <f t="shared" si="16"/>
        <v>1.132282741</v>
      </c>
      <c r="AA35" s="3">
        <f t="shared" si="17"/>
        <v>1.285739441</v>
      </c>
      <c r="AB35" s="3">
        <f t="shared" si="18"/>
        <v>1.52508531</v>
      </c>
      <c r="AC35" s="3">
        <f t="shared" si="19"/>
        <v>1.823397874</v>
      </c>
      <c r="AD35" s="3">
        <f t="shared" si="20"/>
        <v>2.204687592</v>
      </c>
      <c r="AE35" s="2">
        <f t="shared" si="21"/>
        <v>3420.393535</v>
      </c>
      <c r="AF35" s="2">
        <f t="shared" si="22"/>
        <v>3883.954698</v>
      </c>
      <c r="AG35" s="2">
        <f t="shared" si="23"/>
        <v>4606.969393</v>
      </c>
      <c r="AH35" s="2">
        <f t="shared" si="24"/>
        <v>5508.110361</v>
      </c>
      <c r="AI35" s="2">
        <f t="shared" si="25"/>
        <v>6659.908263</v>
      </c>
      <c r="AJ35" s="4">
        <f t="shared" si="26"/>
        <v>45481.73604</v>
      </c>
      <c r="AK35" s="4">
        <f t="shared" si="27"/>
        <v>48445.10513</v>
      </c>
      <c r="AL35" s="4">
        <f t="shared" si="28"/>
        <v>65710.42939</v>
      </c>
      <c r="AM35" s="4">
        <f t="shared" si="29"/>
        <v>74476.00517</v>
      </c>
      <c r="AN35" s="4">
        <f t="shared" si="30"/>
        <v>91878.44459</v>
      </c>
      <c r="AO35" s="4">
        <f>C35/'Ejercicio 3 - TIR'!$D$7</f>
        <v>13994.23157</v>
      </c>
      <c r="AP35" s="4">
        <f t="shared" si="31"/>
        <v>31487.50447</v>
      </c>
      <c r="AQ35" s="4">
        <f t="shared" si="32"/>
        <v>34450.87356</v>
      </c>
      <c r="AR35" s="4">
        <f t="shared" si="33"/>
        <v>51716.19782</v>
      </c>
      <c r="AS35" s="4">
        <f t="shared" si="34"/>
        <v>60481.7736</v>
      </c>
      <c r="AT35" s="4">
        <f t="shared" si="35"/>
        <v>77884.21302</v>
      </c>
      <c r="AU35" s="4">
        <f>AP35*'Ejercicio 3 - TIR'!$D$5</f>
        <v>15743.75224</v>
      </c>
      <c r="AV35" s="4">
        <f>AQ35*'Ejercicio 3 - TIR'!$D$5</f>
        <v>17225.43678</v>
      </c>
      <c r="AW35" s="4">
        <f>AR35*'Ejercicio 3 - TIR'!$D$5</f>
        <v>25858.09891</v>
      </c>
      <c r="AX35" s="4">
        <f>AS35*'Ejercicio 3 - TIR'!$D$5</f>
        <v>30240.8868</v>
      </c>
      <c r="AY35" s="4">
        <f>AT35*'Ejercicio 3 - TIR'!$D$5</f>
        <v>38942.10651</v>
      </c>
      <c r="AZ35" s="4">
        <f t="shared" ref="AZ35:BD35" si="140">AJ35-AU35-AE35</f>
        <v>26317.59027</v>
      </c>
      <c r="BA35" s="4">
        <f t="shared" si="140"/>
        <v>27335.71365</v>
      </c>
      <c r="BB35" s="4">
        <f t="shared" si="140"/>
        <v>35245.36109</v>
      </c>
      <c r="BC35" s="4">
        <f t="shared" si="140"/>
        <v>38727.00801</v>
      </c>
      <c r="BD35" s="4">
        <f t="shared" si="140"/>
        <v>46276.42982</v>
      </c>
      <c r="BE35" s="4">
        <f t="shared" ref="BE35:BI35" si="141">AZ35/Z35</f>
        <v>23242.94923</v>
      </c>
      <c r="BF35" s="4">
        <f t="shared" si="141"/>
        <v>21260.69464</v>
      </c>
      <c r="BG35" s="4">
        <f t="shared" si="141"/>
        <v>23110.41937</v>
      </c>
      <c r="BH35" s="4">
        <f t="shared" si="141"/>
        <v>21238.92353</v>
      </c>
      <c r="BI35" s="4">
        <f t="shared" si="141"/>
        <v>20990.0169</v>
      </c>
      <c r="BJ35" s="4">
        <f t="shared" si="38"/>
        <v>57005.91866</v>
      </c>
      <c r="BK35" s="4">
        <f t="shared" si="39"/>
        <v>30852.90869</v>
      </c>
      <c r="BL35" s="4">
        <f t="shared" si="40"/>
        <v>87858.82735</v>
      </c>
      <c r="BM35" s="4">
        <f>BK35*'Ejercicio 3 - TIR'!$D$5</f>
        <v>15426.45434</v>
      </c>
      <c r="BN35" s="4">
        <f t="shared" si="41"/>
        <v>72432.37301</v>
      </c>
      <c r="BO35" s="4">
        <f t="shared" si="42"/>
        <v>32853.80354</v>
      </c>
      <c r="BP35" s="4">
        <f t="shared" si="43"/>
        <v>-95827.84559</v>
      </c>
      <c r="BQ35" s="4">
        <f t="shared" ref="BQ35:BT35" si="142">BE35</f>
        <v>23242.94923</v>
      </c>
      <c r="BR35" s="4">
        <f t="shared" si="142"/>
        <v>21260.69464</v>
      </c>
      <c r="BS35" s="4">
        <f t="shared" si="142"/>
        <v>23110.41937</v>
      </c>
      <c r="BT35" s="4">
        <f t="shared" si="142"/>
        <v>21238.92353</v>
      </c>
      <c r="BU35" s="4">
        <f t="shared" si="45"/>
        <v>53843.82045</v>
      </c>
      <c r="BV35" s="36">
        <f t="shared" si="46"/>
        <v>12.87180916</v>
      </c>
    </row>
    <row r="36" ht="15.0" customHeight="1">
      <c r="A36" s="2">
        <v>35.0</v>
      </c>
      <c r="B36" s="3">
        <f t="shared" si="4"/>
        <v>0.6053199034</v>
      </c>
      <c r="C36" s="4">
        <f>IF(B36&lt;=('Ejercicio 3 - TIR'!$D$13-'Ejercicio 3 - TIR'!$C$13)/('Ejercicio 3 - TIR'!$E$13-'Ejercicio 3 - TIR'!$C$13),'Ejercicio 3 - TIR'!$C$13+SQRT(('Ejercicio 3 - TIR'!$E$13-'Ejercicio 3 - TIR'!$C$13)*('Ejercicio 3 - TIR'!$D$13-'Ejercicio 3 - TIR'!$C$13)*B36),'Ejercicio 3 - TIR'!$E$13-SQRT(('Ejercicio 3 - TIR'!$E$13-'Ejercicio 3 - TIR'!$C$13)*('Ejercicio 3 - TIR'!$E$13-'Ejercicio 3 - TIR'!$D$13)*(1-B36)))</f>
        <v>78237.27692</v>
      </c>
      <c r="D36" s="3">
        <f t="shared" si="5"/>
        <v>0.1461274301</v>
      </c>
      <c r="E36" s="4">
        <f>IF(D36&lt;=('Ejercicio 3 - TIR'!$D$14-'Ejercicio 3 - TIR'!$C$14)/('Ejercicio 3 - TIR'!$E$14-'Ejercicio 3 - TIR'!$C$14),'Ejercicio 3 - TIR'!$C$14+SQRT(('Ejercicio 3 - TIR'!$E$14-'Ejercicio 3 - TIR'!$C$14)*('Ejercicio 3 - TIR'!$D$14-'Ejercicio 3 - TIR'!$C$14)*D36),'Ejercicio 3 - TIR'!$E$14-SQRT(('Ejercicio 3 - TIR'!$E$14-'Ejercicio 3 - TIR'!$C$14)*('Ejercicio 3 - TIR'!$E$14-'Ejercicio 3 - TIR'!$D$14)*(1-D36)))</f>
        <v>28310.5222</v>
      </c>
      <c r="F36" s="3">
        <f t="shared" si="6"/>
        <v>0.692937114</v>
      </c>
      <c r="G36" s="4">
        <f>IF(F36&lt;=('Ejercicio 3 - TIR'!$D$18-'Ejercicio 3 - TIR'!$C$18)/('Ejercicio 3 - TIR'!$E$18-'Ejercicio 3 - TIR'!$C$18),'Ejercicio 3 - TIR'!$C$18+SQRT(('Ejercicio 3 - TIR'!$E$18-'Ejercicio 3 - TIR'!$C$18)*('Ejercicio 3 - TIR'!$D$18-'Ejercicio 3 - TIR'!$C$18)*F36),'Ejercicio 3 - TIR'!$E$18-SQRT(('Ejercicio 3 - TIR'!$E$18-'Ejercicio 3 - TIR'!$C$18)*('Ejercicio 3 - TIR'!$E$18-'Ejercicio 3 - TIR'!$D$18)*(1-F36)))</f>
        <v>40201.07132</v>
      </c>
      <c r="H36" s="3">
        <f t="shared" si="7"/>
        <v>0.926752849</v>
      </c>
      <c r="I36" s="4">
        <f>IF(H36&lt;=('Ejercicio 3 - TIR'!$D$18-'Ejercicio 3 - TIR'!$C$18)/('Ejercicio 3 - TIR'!$E$18-'Ejercicio 3 - TIR'!$C$18),'Ejercicio 3 - TIR'!$C$18+SQRT(('Ejercicio 3 - TIR'!$E$18-'Ejercicio 3 - TIR'!$C$18)*('Ejercicio 3 - TIR'!$D$18-'Ejercicio 3 - TIR'!$C$18)*H36),'Ejercicio 3 - TIR'!$E$18-SQRT(('Ejercicio 3 - TIR'!$E$18-'Ejercicio 3 - TIR'!$C$18)*('Ejercicio 3 - TIR'!$E$18-'Ejercicio 3 - TIR'!$D$18)*(1-H36)))</f>
        <v>42656.17059</v>
      </c>
      <c r="J36" s="3">
        <f t="shared" si="8"/>
        <v>0.5191440693</v>
      </c>
      <c r="K36" s="4">
        <f>IF(J36&lt;=('Ejercicio 3 - TIR'!$D$18-'Ejercicio 3 - TIR'!$C$18)/('Ejercicio 3 - TIR'!$E$18-'Ejercicio 3 - TIR'!$C$18),'Ejercicio 3 - TIR'!$C$18+SQRT(('Ejercicio 3 - TIR'!$E$18-'Ejercicio 3 - TIR'!$C$18)*('Ejercicio 3 - TIR'!$D$18-'Ejercicio 3 - TIR'!$C$18)*J36),'Ejercicio 3 - TIR'!$E$18-SQRT(('Ejercicio 3 - TIR'!$E$18-'Ejercicio 3 - TIR'!$C$18)*('Ejercicio 3 - TIR'!$E$18-'Ejercicio 3 - TIR'!$D$18)*(1-J36)))</f>
        <v>38824.48924</v>
      </c>
      <c r="L36" s="3">
        <f t="shared" si="9"/>
        <v>0.8364188633</v>
      </c>
      <c r="M36" s="4">
        <f>IF(L36&lt;=('Ejercicio 3 - TIR'!$D$18-'Ejercicio 3 - TIR'!$C$18)/('Ejercicio 3 - TIR'!$E$18-'Ejercicio 3 - TIR'!$C$18),'Ejercicio 3 - TIR'!$C$18+SQRT(('Ejercicio 3 - TIR'!$E$18-'Ejercicio 3 - TIR'!$C$18)*('Ejercicio 3 - TIR'!$D$18-'Ejercicio 3 - TIR'!$C$18)*L36),'Ejercicio 3 - TIR'!$E$18-SQRT(('Ejercicio 3 - TIR'!$E$18-'Ejercicio 3 - TIR'!$C$18)*('Ejercicio 3 - TIR'!$E$18-'Ejercicio 3 - TIR'!$D$18)*(1-L36)))</f>
        <v>41497.34597</v>
      </c>
      <c r="N36" s="3">
        <f t="shared" si="10"/>
        <v>0.6228619698</v>
      </c>
      <c r="O36" s="4">
        <f>IF(N36&lt;=('Ejercicio 3 - TIR'!$D$18-'Ejercicio 3 - TIR'!$C$18)/('Ejercicio 3 - TIR'!$E$18-'Ejercicio 3 - TIR'!$C$18),'Ejercicio 3 - TIR'!$C$18+SQRT(('Ejercicio 3 - TIR'!$E$18-'Ejercicio 3 - TIR'!$C$18)*('Ejercicio 3 - TIR'!$D$18-'Ejercicio 3 - TIR'!$C$18)*N36),'Ejercicio 3 - TIR'!$E$18-SQRT(('Ejercicio 3 - TIR'!$E$18-'Ejercicio 3 - TIR'!$C$18)*('Ejercicio 3 - TIR'!$E$18-'Ejercicio 3 - TIR'!$D$18)*(1-N36)))</f>
        <v>39665.88307</v>
      </c>
      <c r="P36" s="3">
        <f t="shared" si="11"/>
        <v>0.7372565429</v>
      </c>
      <c r="Q36" s="7">
        <f>IF(P36&lt;=('Ejercicio 3 - TIR'!$D$22-'Ejercicio 3 - TIR'!$C$22)/('Ejercicio 3 - TIR'!$E$22-'Ejercicio 3 - TIR'!$C$22),'Ejercicio 3 - TIR'!$C$22+SQRT(('Ejercicio 3 - TIR'!$E$22-'Ejercicio 3 - TIR'!$C$22)*('Ejercicio 3 - TIR'!$D$22-'Ejercicio 3 - TIR'!$C$22)*P36),'Ejercicio 3 - TIR'!$E$22-SQRT(('Ejercicio 3 - TIR'!$E$22-'Ejercicio 3 - TIR'!$C$22)*('Ejercicio 3 - TIR'!$E$22-'Ejercicio 3 - TIR'!$D$22)*(1-P36)))</f>
        <v>0.1582528571</v>
      </c>
      <c r="R36" s="3">
        <f t="shared" si="12"/>
        <v>0.2669082604</v>
      </c>
      <c r="S36" s="7">
        <f>IF(R36&lt;=('Ejercicio 3 - TIR'!$D$23-'Ejercicio 3 - TIR'!$C$23)/('Ejercicio 3 - TIR'!$E$23-'Ejercicio 3 - TIR'!$C$23),'Ejercicio 3 - TIR'!$C$23+SQRT(('Ejercicio 3 - TIR'!$E$23-'Ejercicio 3 - TIR'!$C$23)*('Ejercicio 3 - TIR'!$D$23-'Ejercicio 3 - TIR'!$C$23)*R36),'Ejercicio 3 - TIR'!$E$23-SQRT(('Ejercicio 3 - TIR'!$E$23-'Ejercicio 3 - TIR'!$C$23)*('Ejercicio 3 - TIR'!$E$23-'Ejercicio 3 - TIR'!$D$23)*(1-R36)))</f>
        <v>0.1419188245</v>
      </c>
      <c r="T36" s="3">
        <f t="shared" si="13"/>
        <v>0.59339076</v>
      </c>
      <c r="U36" s="7">
        <f>IF(T36&lt;=('Ejercicio 3 - TIR'!$D$24-'Ejercicio 3 - TIR'!$C$24)/('Ejercicio 3 - TIR'!$E$24-'Ejercicio 3 - TIR'!$C$24),'Ejercicio 3 - TIR'!$C$24+SQRT(('Ejercicio 3 - TIR'!$E$24-'Ejercicio 3 - TIR'!$C$24)*('Ejercicio 3 - TIR'!$D$24-'Ejercicio 3 - TIR'!$C$24)*T36),'Ejercicio 3 - TIR'!$E$24-SQRT(('Ejercicio 3 - TIR'!$E$24-'Ejercicio 3 - TIR'!$C$24)*('Ejercicio 3 - TIR'!$E$24-'Ejercicio 3 - TIR'!$D$24)*(1-T36)))</f>
        <v>0.1862582473</v>
      </c>
      <c r="V36" s="3">
        <f t="shared" si="14"/>
        <v>0.2342308064</v>
      </c>
      <c r="W36" s="7">
        <f>IF(V36&lt;=('Ejercicio 3 - TIR'!$D$25-'Ejercicio 3 - TIR'!$C$25)/('Ejercicio 3 - TIR'!$E$25-'Ejercicio 3 - TIR'!$C$25),'Ejercicio 3 - TIR'!$C$25+SQRT(('Ejercicio 3 - TIR'!$E$25-'Ejercicio 3 - TIR'!$C$25)*('Ejercicio 3 - TIR'!$D$25-'Ejercicio 3 - TIR'!$C$25)*V36),'Ejercicio 3 - TIR'!$E$25-SQRT(('Ejercicio 3 - TIR'!$E$25-'Ejercicio 3 - TIR'!$C$25)*('Ejercicio 3 - TIR'!$E$25-'Ejercicio 3 - TIR'!$D$25)*(1-V36)))</f>
        <v>0.1981086479</v>
      </c>
      <c r="X36" s="3">
        <f t="shared" si="15"/>
        <v>0.5347524184</v>
      </c>
      <c r="Y36" s="7">
        <f>IF(X36&lt;=('Ejercicio 3 - TIR'!$D$26-'Ejercicio 3 - TIR'!$C$26)/('Ejercicio 3 - TIR'!$E$26-'Ejercicio 3 - TIR'!$C$26),'Ejercicio 3 - TIR'!$C$26+SQRT(('Ejercicio 3 - TIR'!$E$26-'Ejercicio 3 - TIR'!$C$26)*('Ejercicio 3 - TIR'!$D$26-'Ejercicio 3 - TIR'!$C$26)*X36),'Ejercicio 3 - TIR'!$E$26-SQRT(('Ejercicio 3 - TIR'!$E$26-'Ejercicio 3 - TIR'!$C$26)*('Ejercicio 3 - TIR'!$E$26-'Ejercicio 3 - TIR'!$D$26)*(1-X36)))</f>
        <v>0.2298767824</v>
      </c>
      <c r="Z36" s="3">
        <f t="shared" si="16"/>
        <v>1.158252857</v>
      </c>
      <c r="AA36" s="3">
        <f t="shared" si="17"/>
        <v>1.322630741</v>
      </c>
      <c r="AB36" s="3">
        <f t="shared" si="18"/>
        <v>1.568981625</v>
      </c>
      <c r="AC36" s="3">
        <f t="shared" si="19"/>
        <v>1.879810453</v>
      </c>
      <c r="AD36" s="3">
        <f t="shared" si="20"/>
        <v>2.311935232</v>
      </c>
      <c r="AE36" s="2">
        <f t="shared" si="21"/>
        <v>4480.221026</v>
      </c>
      <c r="AF36" s="2">
        <f t="shared" si="22"/>
        <v>5116.048727</v>
      </c>
      <c r="AG36" s="2">
        <f t="shared" si="23"/>
        <v>6068.954996</v>
      </c>
      <c r="AH36" s="2">
        <f t="shared" si="24"/>
        <v>7271.267465</v>
      </c>
      <c r="AI36" s="2">
        <f t="shared" si="25"/>
        <v>8942.763034</v>
      </c>
      <c r="AJ36" s="4">
        <f t="shared" si="26"/>
        <v>46563.00572</v>
      </c>
      <c r="AK36" s="4">
        <f t="shared" si="27"/>
        <v>56418.36252</v>
      </c>
      <c r="AL36" s="4">
        <f t="shared" si="28"/>
        <v>60914.91022</v>
      </c>
      <c r="AM36" s="4">
        <f t="shared" si="29"/>
        <v>78007.14473</v>
      </c>
      <c r="AN36" s="4">
        <f t="shared" si="30"/>
        <v>91704.95256</v>
      </c>
      <c r="AO36" s="4">
        <f>C36/'Ejercicio 3 - TIR'!$D$7</f>
        <v>15647.45538</v>
      </c>
      <c r="AP36" s="4">
        <f t="shared" si="31"/>
        <v>30915.55034</v>
      </c>
      <c r="AQ36" s="4">
        <f t="shared" si="32"/>
        <v>40770.90713</v>
      </c>
      <c r="AR36" s="4">
        <f t="shared" si="33"/>
        <v>45267.45483</v>
      </c>
      <c r="AS36" s="4">
        <f t="shared" si="34"/>
        <v>62359.68935</v>
      </c>
      <c r="AT36" s="4">
        <f t="shared" si="35"/>
        <v>76057.49718</v>
      </c>
      <c r="AU36" s="4">
        <f>AP36*'Ejercicio 3 - TIR'!$D$5</f>
        <v>15457.77517</v>
      </c>
      <c r="AV36" s="4">
        <f>AQ36*'Ejercicio 3 - TIR'!$D$5</f>
        <v>20385.45357</v>
      </c>
      <c r="AW36" s="4">
        <f>AR36*'Ejercicio 3 - TIR'!$D$5</f>
        <v>22633.72742</v>
      </c>
      <c r="AX36" s="4">
        <f>AS36*'Ejercicio 3 - TIR'!$D$5</f>
        <v>31179.84467</v>
      </c>
      <c r="AY36" s="4">
        <f>AT36*'Ejercicio 3 - TIR'!$D$5</f>
        <v>38028.74859</v>
      </c>
      <c r="AZ36" s="4">
        <f t="shared" ref="AZ36:BD36" si="143">AJ36-AU36-AE36</f>
        <v>26625.00953</v>
      </c>
      <c r="BA36" s="4">
        <f t="shared" si="143"/>
        <v>30916.86022</v>
      </c>
      <c r="BB36" s="4">
        <f t="shared" si="143"/>
        <v>32212.2278</v>
      </c>
      <c r="BC36" s="4">
        <f t="shared" si="143"/>
        <v>39556.03259</v>
      </c>
      <c r="BD36" s="4">
        <f t="shared" si="143"/>
        <v>44733.44094</v>
      </c>
      <c r="BE36" s="4">
        <f t="shared" ref="BE36:BI36" si="144">AZ36/Z36</f>
        <v>22987.21679</v>
      </c>
      <c r="BF36" s="4">
        <f t="shared" si="144"/>
        <v>23375.27721</v>
      </c>
      <c r="BG36" s="4">
        <f t="shared" si="144"/>
        <v>20530.65969</v>
      </c>
      <c r="BH36" s="4">
        <f t="shared" si="144"/>
        <v>21042.56444</v>
      </c>
      <c r="BI36" s="4">
        <f t="shared" si="144"/>
        <v>19348.91615</v>
      </c>
      <c r="BJ36" s="4">
        <f t="shared" si="38"/>
        <v>65452.09371</v>
      </c>
      <c r="BK36" s="4">
        <f t="shared" si="39"/>
        <v>36175.90339</v>
      </c>
      <c r="BL36" s="4">
        <f t="shared" si="40"/>
        <v>101627.9971</v>
      </c>
      <c r="BM36" s="4">
        <f>BK36*'Ejercicio 3 - TIR'!$D$5</f>
        <v>18087.95169</v>
      </c>
      <c r="BN36" s="4">
        <f t="shared" si="41"/>
        <v>83540.0454</v>
      </c>
      <c r="BO36" s="4">
        <f t="shared" si="42"/>
        <v>36134.24989</v>
      </c>
      <c r="BP36" s="4">
        <f t="shared" si="43"/>
        <v>-106547.7991</v>
      </c>
      <c r="BQ36" s="4">
        <f t="shared" ref="BQ36:BT36" si="145">BE36</f>
        <v>22987.21679</v>
      </c>
      <c r="BR36" s="4">
        <f t="shared" si="145"/>
        <v>23375.27721</v>
      </c>
      <c r="BS36" s="4">
        <f t="shared" si="145"/>
        <v>20530.65969</v>
      </c>
      <c r="BT36" s="4">
        <f t="shared" si="145"/>
        <v>21042.56444</v>
      </c>
      <c r="BU36" s="4">
        <f t="shared" si="45"/>
        <v>55483.16604</v>
      </c>
      <c r="BV36" s="36">
        <f t="shared" si="46"/>
        <v>9.327196499</v>
      </c>
    </row>
    <row r="37" ht="15.0" customHeight="1">
      <c r="A37" s="2">
        <v>36.0</v>
      </c>
      <c r="B37" s="3">
        <f t="shared" si="4"/>
        <v>0.07332118692</v>
      </c>
      <c r="C37" s="4">
        <f>IF(B37&lt;=('Ejercicio 3 - TIR'!$D$13-'Ejercicio 3 - TIR'!$C$13)/('Ejercicio 3 - TIR'!$E$13-'Ejercicio 3 - TIR'!$C$13),'Ejercicio 3 - TIR'!$C$13+SQRT(('Ejercicio 3 - TIR'!$E$13-'Ejercicio 3 - TIR'!$C$13)*('Ejercicio 3 - TIR'!$D$13-'Ejercicio 3 - TIR'!$C$13)*B37),'Ejercicio 3 - TIR'!$E$13-SQRT(('Ejercicio 3 - TIR'!$E$13-'Ejercicio 3 - TIR'!$C$13)*('Ejercicio 3 - TIR'!$E$13-'Ejercicio 3 - TIR'!$D$13)*(1-B37)))</f>
        <v>65415.57705</v>
      </c>
      <c r="D37" s="3">
        <f t="shared" si="5"/>
        <v>0.1500759943</v>
      </c>
      <c r="E37" s="4">
        <f>IF(D37&lt;=('Ejercicio 3 - TIR'!$D$14-'Ejercicio 3 - TIR'!$C$14)/('Ejercicio 3 - TIR'!$E$14-'Ejercicio 3 - TIR'!$C$14),'Ejercicio 3 - TIR'!$C$14+SQRT(('Ejercicio 3 - TIR'!$E$14-'Ejercicio 3 - TIR'!$C$14)*('Ejercicio 3 - TIR'!$D$14-'Ejercicio 3 - TIR'!$C$14)*D37),'Ejercicio 3 - TIR'!$E$14-SQRT(('Ejercicio 3 - TIR'!$E$14-'Ejercicio 3 - TIR'!$C$14)*('Ejercicio 3 - TIR'!$E$14-'Ejercicio 3 - TIR'!$D$14)*(1-D37)))</f>
        <v>28354.9515</v>
      </c>
      <c r="F37" s="3">
        <f t="shared" si="6"/>
        <v>0.6645879934</v>
      </c>
      <c r="G37" s="4">
        <f>IF(F37&lt;=('Ejercicio 3 - TIR'!$D$18-'Ejercicio 3 - TIR'!$C$18)/('Ejercicio 3 - TIR'!$E$18-'Ejercicio 3 - TIR'!$C$18),'Ejercicio 3 - TIR'!$C$18+SQRT(('Ejercicio 3 - TIR'!$E$18-'Ejercicio 3 - TIR'!$C$18)*('Ejercicio 3 - TIR'!$D$18-'Ejercicio 3 - TIR'!$C$18)*F37),'Ejercicio 3 - TIR'!$E$18-SQRT(('Ejercicio 3 - TIR'!$E$18-'Ejercicio 3 - TIR'!$C$18)*('Ejercicio 3 - TIR'!$E$18-'Ejercicio 3 - TIR'!$D$18)*(1-F37)))</f>
        <v>39984.39778</v>
      </c>
      <c r="H37" s="3">
        <f t="shared" si="7"/>
        <v>0.5747280475</v>
      </c>
      <c r="I37" s="4">
        <f>IF(H37&lt;=('Ejercicio 3 - TIR'!$D$18-'Ejercicio 3 - TIR'!$C$18)/('Ejercicio 3 - TIR'!$E$18-'Ejercicio 3 - TIR'!$C$18),'Ejercicio 3 - TIR'!$C$18+SQRT(('Ejercicio 3 - TIR'!$E$18-'Ejercicio 3 - TIR'!$C$18)*('Ejercicio 3 - TIR'!$D$18-'Ejercicio 3 - TIR'!$C$18)*H37),'Ejercicio 3 - TIR'!$E$18-SQRT(('Ejercicio 3 - TIR'!$E$18-'Ejercicio 3 - TIR'!$C$18)*('Ejercicio 3 - TIR'!$E$18-'Ejercicio 3 - TIR'!$D$18)*(1-H37)))</f>
        <v>39284.89134</v>
      </c>
      <c r="J37" s="3">
        <f t="shared" si="8"/>
        <v>0.2893165872</v>
      </c>
      <c r="K37" s="4">
        <f>IF(J37&lt;=('Ejercicio 3 - TIR'!$D$18-'Ejercicio 3 - TIR'!$C$18)/('Ejercicio 3 - TIR'!$E$18-'Ejercicio 3 - TIR'!$C$18),'Ejercicio 3 - TIR'!$C$18+SQRT(('Ejercicio 3 - TIR'!$E$18-'Ejercicio 3 - TIR'!$C$18)*('Ejercicio 3 - TIR'!$D$18-'Ejercicio 3 - TIR'!$C$18)*J37),'Ejercicio 3 - TIR'!$E$18-SQRT(('Ejercicio 3 - TIR'!$E$18-'Ejercicio 3 - TIR'!$C$18)*('Ejercicio 3 - TIR'!$E$18-'Ejercicio 3 - TIR'!$D$18)*(1-J37)))</f>
        <v>36587.67699</v>
      </c>
      <c r="L37" s="3">
        <f t="shared" si="9"/>
        <v>0.2894033409</v>
      </c>
      <c r="M37" s="4">
        <f>IF(L37&lt;=('Ejercicio 3 - TIR'!$D$18-'Ejercicio 3 - TIR'!$C$18)/('Ejercicio 3 - TIR'!$E$18-'Ejercicio 3 - TIR'!$C$18),'Ejercicio 3 - TIR'!$C$18+SQRT(('Ejercicio 3 - TIR'!$E$18-'Ejercicio 3 - TIR'!$C$18)*('Ejercicio 3 - TIR'!$D$18-'Ejercicio 3 - TIR'!$C$18)*L37),'Ejercicio 3 - TIR'!$E$18-SQRT(('Ejercicio 3 - TIR'!$E$18-'Ejercicio 3 - TIR'!$C$18)*('Ejercicio 3 - TIR'!$E$18-'Ejercicio 3 - TIR'!$D$18)*(1-L37)))</f>
        <v>36588.66459</v>
      </c>
      <c r="N37" s="3">
        <f t="shared" si="10"/>
        <v>0.9576158498</v>
      </c>
      <c r="O37" s="4">
        <f>IF(N37&lt;=('Ejercicio 3 - TIR'!$D$18-'Ejercicio 3 - TIR'!$C$18)/('Ejercicio 3 - TIR'!$E$18-'Ejercicio 3 - TIR'!$C$18),'Ejercicio 3 - TIR'!$C$18+SQRT(('Ejercicio 3 - TIR'!$E$18-'Ejercicio 3 - TIR'!$C$18)*('Ejercicio 3 - TIR'!$D$18-'Ejercicio 3 - TIR'!$C$18)*N37),'Ejercicio 3 - TIR'!$E$18-SQRT(('Ejercicio 3 - TIR'!$E$18-'Ejercicio 3 - TIR'!$C$18)*('Ejercicio 3 - TIR'!$E$18-'Ejercicio 3 - TIR'!$D$18)*(1-N37)))</f>
        <v>43217.07789</v>
      </c>
      <c r="P37" s="3">
        <f t="shared" si="11"/>
        <v>0.4085456873</v>
      </c>
      <c r="Q37" s="7">
        <f>IF(P37&lt;=('Ejercicio 3 - TIR'!$D$22-'Ejercicio 3 - TIR'!$C$22)/('Ejercicio 3 - TIR'!$E$22-'Ejercicio 3 - TIR'!$C$22),'Ejercicio 3 - TIR'!$C$22+SQRT(('Ejercicio 3 - TIR'!$E$22-'Ejercicio 3 - TIR'!$C$22)*('Ejercicio 3 - TIR'!$D$22-'Ejercicio 3 - TIR'!$C$22)*P37),'Ejercicio 3 - TIR'!$E$22-SQRT(('Ejercicio 3 - TIR'!$E$22-'Ejercicio 3 - TIR'!$C$22)*('Ejercicio 3 - TIR'!$E$22-'Ejercicio 3 - TIR'!$D$22)*(1-P37)))</f>
        <v>0.147117932</v>
      </c>
      <c r="R37" s="3">
        <f t="shared" si="12"/>
        <v>0.3631409362</v>
      </c>
      <c r="S37" s="7">
        <f>IF(R37&lt;=('Ejercicio 3 - TIR'!$D$23-'Ejercicio 3 - TIR'!$C$23)/('Ejercicio 3 - TIR'!$E$23-'Ejercicio 3 - TIR'!$C$23),'Ejercicio 3 - TIR'!$C$23+SQRT(('Ejercicio 3 - TIR'!$E$23-'Ejercicio 3 - TIR'!$C$23)*('Ejercicio 3 - TIR'!$D$23-'Ejercicio 3 - TIR'!$C$23)*R37),'Ejercicio 3 - TIR'!$E$23-SQRT(('Ejercicio 3 - TIR'!$E$23-'Ejercicio 3 - TIR'!$C$23)*('Ejercicio 3 - TIR'!$E$23-'Ejercicio 3 - TIR'!$D$23)*(1-R37)))</f>
        <v>0.1455666518</v>
      </c>
      <c r="T37" s="3">
        <f t="shared" si="13"/>
        <v>0.3600738043</v>
      </c>
      <c r="U37" s="7">
        <f>IF(T37&lt;=('Ejercicio 3 - TIR'!$D$24-'Ejercicio 3 - TIR'!$C$24)/('Ejercicio 3 - TIR'!$E$24-'Ejercicio 3 - TIR'!$C$24),'Ejercicio 3 - TIR'!$C$24+SQRT(('Ejercicio 3 - TIR'!$E$24-'Ejercicio 3 - TIR'!$C$24)*('Ejercicio 3 - TIR'!$D$24-'Ejercicio 3 - TIR'!$C$24)*T37),'Ejercicio 3 - TIR'!$E$24-SQRT(('Ejercicio 3 - TIR'!$E$24-'Ejercicio 3 - TIR'!$C$24)*('Ejercicio 3 - TIR'!$E$24-'Ejercicio 3 - TIR'!$D$24)*(1-T37)))</f>
        <v>0.1774982725</v>
      </c>
      <c r="V37" s="3">
        <f t="shared" si="14"/>
        <v>0.847052089</v>
      </c>
      <c r="W37" s="7">
        <f>IF(V37&lt;=('Ejercicio 3 - TIR'!$D$25-'Ejercicio 3 - TIR'!$C$25)/('Ejercicio 3 - TIR'!$E$25-'Ejercicio 3 - TIR'!$C$25),'Ejercicio 3 - TIR'!$C$25+SQRT(('Ejercicio 3 - TIR'!$E$25-'Ejercicio 3 - TIR'!$C$25)*('Ejercicio 3 - TIR'!$D$25-'Ejercicio 3 - TIR'!$C$25)*V37),'Ejercicio 3 - TIR'!$E$25-SQRT(('Ejercicio 3 - TIR'!$E$25-'Ejercicio 3 - TIR'!$C$25)*('Ejercicio 3 - TIR'!$E$25-'Ejercicio 3 - TIR'!$D$25)*(1-V37)))</f>
        <v>0.2268630666</v>
      </c>
      <c r="X37" s="3">
        <f t="shared" si="15"/>
        <v>0.9450431855</v>
      </c>
      <c r="Y37" s="7">
        <f>IF(X37&lt;=('Ejercicio 3 - TIR'!$D$26-'Ejercicio 3 - TIR'!$C$26)/('Ejercicio 3 - TIR'!$E$26-'Ejercicio 3 - TIR'!$C$26),'Ejercicio 3 - TIR'!$C$26+SQRT(('Ejercicio 3 - TIR'!$E$26-'Ejercicio 3 - TIR'!$C$26)*('Ejercicio 3 - TIR'!$D$26-'Ejercicio 3 - TIR'!$C$26)*X37),'Ejercicio 3 - TIR'!$E$26-SQRT(('Ejercicio 3 - TIR'!$E$26-'Ejercicio 3 - TIR'!$C$26)*('Ejercicio 3 - TIR'!$E$26-'Ejercicio 3 - TIR'!$D$26)*(1-X37)))</f>
        <v>0.2627730793</v>
      </c>
      <c r="Z37" s="3">
        <f t="shared" si="16"/>
        <v>1.147117932</v>
      </c>
      <c r="AA37" s="3">
        <f t="shared" si="17"/>
        <v>1.314100049</v>
      </c>
      <c r="AB37" s="3">
        <f t="shared" si="18"/>
        <v>1.547350537</v>
      </c>
      <c r="AC37" s="3">
        <f t="shared" si="19"/>
        <v>1.898387225</v>
      </c>
      <c r="AD37" s="3">
        <f t="shared" si="20"/>
        <v>2.397232282</v>
      </c>
      <c r="AE37" s="2">
        <f t="shared" si="21"/>
        <v>4171.521827</v>
      </c>
      <c r="AF37" s="2">
        <f t="shared" si="22"/>
        <v>4778.756293</v>
      </c>
      <c r="AG37" s="2">
        <f t="shared" si="23"/>
        <v>5626.977279</v>
      </c>
      <c r="AH37" s="2">
        <f t="shared" si="24"/>
        <v>6903.5306</v>
      </c>
      <c r="AI37" s="2">
        <f t="shared" si="25"/>
        <v>8717.592594</v>
      </c>
      <c r="AJ37" s="4">
        <f t="shared" si="26"/>
        <v>45866.81969</v>
      </c>
      <c r="AK37" s="4">
        <f t="shared" si="27"/>
        <v>51624.27762</v>
      </c>
      <c r="AL37" s="4">
        <f t="shared" si="28"/>
        <v>56613.96164</v>
      </c>
      <c r="AM37" s="4">
        <f t="shared" si="29"/>
        <v>69459.45345</v>
      </c>
      <c r="AN37" s="4">
        <f t="shared" si="30"/>
        <v>103601.3742</v>
      </c>
      <c r="AO37" s="4">
        <f>C37/'Ejercicio 3 - TIR'!$D$7</f>
        <v>13083.11541</v>
      </c>
      <c r="AP37" s="4">
        <f t="shared" si="31"/>
        <v>32783.70428</v>
      </c>
      <c r="AQ37" s="4">
        <f t="shared" si="32"/>
        <v>38541.16221</v>
      </c>
      <c r="AR37" s="4">
        <f t="shared" si="33"/>
        <v>43530.84623</v>
      </c>
      <c r="AS37" s="4">
        <f t="shared" si="34"/>
        <v>56376.33804</v>
      </c>
      <c r="AT37" s="4">
        <f t="shared" si="35"/>
        <v>90518.25882</v>
      </c>
      <c r="AU37" s="4">
        <f>AP37*'Ejercicio 3 - TIR'!$D$5</f>
        <v>16391.85214</v>
      </c>
      <c r="AV37" s="4">
        <f>AQ37*'Ejercicio 3 - TIR'!$D$5</f>
        <v>19270.5811</v>
      </c>
      <c r="AW37" s="4">
        <f>AR37*'Ejercicio 3 - TIR'!$D$5</f>
        <v>21765.42311</v>
      </c>
      <c r="AX37" s="4">
        <f>AS37*'Ejercicio 3 - TIR'!$D$5</f>
        <v>28188.16902</v>
      </c>
      <c r="AY37" s="4">
        <f>AT37*'Ejercicio 3 - TIR'!$D$5</f>
        <v>45259.12941</v>
      </c>
      <c r="AZ37" s="4">
        <f t="shared" ref="AZ37:BD37" si="146">AJ37-AU37-AE37</f>
        <v>25303.44572</v>
      </c>
      <c r="BA37" s="4">
        <f t="shared" si="146"/>
        <v>27574.94022</v>
      </c>
      <c r="BB37" s="4">
        <f t="shared" si="146"/>
        <v>29221.56124</v>
      </c>
      <c r="BC37" s="4">
        <f t="shared" si="146"/>
        <v>34367.75383</v>
      </c>
      <c r="BD37" s="4">
        <f t="shared" si="146"/>
        <v>49624.65223</v>
      </c>
      <c r="BE37" s="4">
        <f t="shared" ref="BE37:BI37" si="147">AZ37/Z37</f>
        <v>22058.27755</v>
      </c>
      <c r="BF37" s="4">
        <f t="shared" si="147"/>
        <v>20983.89712</v>
      </c>
      <c r="BG37" s="4">
        <f t="shared" si="147"/>
        <v>18884.9007</v>
      </c>
      <c r="BH37" s="4">
        <f t="shared" si="147"/>
        <v>18103.6584</v>
      </c>
      <c r="BI37" s="4">
        <f t="shared" si="147"/>
        <v>20700.81093</v>
      </c>
      <c r="BJ37" s="4">
        <f t="shared" si="38"/>
        <v>67973.40509</v>
      </c>
      <c r="BK37" s="4">
        <f t="shared" si="39"/>
        <v>31363.26661</v>
      </c>
      <c r="BL37" s="4">
        <f t="shared" si="40"/>
        <v>99336.67169</v>
      </c>
      <c r="BM37" s="4">
        <f>BK37*'Ejercicio 3 - TIR'!$D$5</f>
        <v>15681.6333</v>
      </c>
      <c r="BN37" s="4">
        <f t="shared" si="41"/>
        <v>83655.03839</v>
      </c>
      <c r="BO37" s="4">
        <f t="shared" si="42"/>
        <v>34896.50921</v>
      </c>
      <c r="BP37" s="4">
        <f t="shared" si="43"/>
        <v>-93770.52855</v>
      </c>
      <c r="BQ37" s="4">
        <f t="shared" ref="BQ37:BT37" si="148">BE37</f>
        <v>22058.27755</v>
      </c>
      <c r="BR37" s="4">
        <f t="shared" si="148"/>
        <v>20983.89712</v>
      </c>
      <c r="BS37" s="4">
        <f t="shared" si="148"/>
        <v>18884.9007</v>
      </c>
      <c r="BT37" s="4">
        <f t="shared" si="148"/>
        <v>18103.6584</v>
      </c>
      <c r="BU37" s="4">
        <f t="shared" si="45"/>
        <v>55597.32014</v>
      </c>
      <c r="BV37" s="36">
        <f t="shared" si="46"/>
        <v>11.68089922</v>
      </c>
    </row>
    <row r="38" ht="15.0" customHeight="1">
      <c r="A38" s="2">
        <v>37.0</v>
      </c>
      <c r="B38" s="3">
        <f t="shared" si="4"/>
        <v>0.5760580098</v>
      </c>
      <c r="C38" s="4">
        <f>IF(B38&lt;=('Ejercicio 3 - TIR'!$D$13-'Ejercicio 3 - TIR'!$C$13)/('Ejercicio 3 - TIR'!$E$13-'Ejercicio 3 - TIR'!$C$13),'Ejercicio 3 - TIR'!$C$13+SQRT(('Ejercicio 3 - TIR'!$E$13-'Ejercicio 3 - TIR'!$C$13)*('Ejercicio 3 - TIR'!$D$13-'Ejercicio 3 - TIR'!$C$13)*B38),'Ejercicio 3 - TIR'!$E$13-SQRT(('Ejercicio 3 - TIR'!$E$13-'Ejercicio 3 - TIR'!$C$13)*('Ejercicio 3 - TIR'!$E$13-'Ejercicio 3 - TIR'!$D$13)*(1-B38)))</f>
        <v>77444.94761</v>
      </c>
      <c r="D38" s="3">
        <f t="shared" si="5"/>
        <v>0.7882816052</v>
      </c>
      <c r="E38" s="4">
        <f>IF(D38&lt;=('Ejercicio 3 - TIR'!$D$14-'Ejercicio 3 - TIR'!$C$14)/('Ejercicio 3 - TIR'!$E$14-'Ejercicio 3 - TIR'!$C$14),'Ejercicio 3 - TIR'!$C$14+SQRT(('Ejercicio 3 - TIR'!$E$14-'Ejercicio 3 - TIR'!$C$14)*('Ejercicio 3 - TIR'!$D$14-'Ejercicio 3 - TIR'!$C$14)*D38),'Ejercicio 3 - TIR'!$E$14-SQRT(('Ejercicio 3 - TIR'!$E$14-'Ejercicio 3 - TIR'!$C$14)*('Ejercicio 3 - TIR'!$E$14-'Ejercicio 3 - TIR'!$D$14)*(1-D38)))</f>
        <v>34364.59769</v>
      </c>
      <c r="F38" s="3">
        <f t="shared" si="6"/>
        <v>0.4959799525</v>
      </c>
      <c r="G38" s="4">
        <f>IF(F38&lt;=('Ejercicio 3 - TIR'!$D$18-'Ejercicio 3 - TIR'!$C$18)/('Ejercicio 3 - TIR'!$E$18-'Ejercicio 3 - TIR'!$C$18),'Ejercicio 3 - TIR'!$C$18+SQRT(('Ejercicio 3 - TIR'!$E$18-'Ejercicio 3 - TIR'!$C$18)*('Ejercicio 3 - TIR'!$D$18-'Ejercicio 3 - TIR'!$C$18)*F38),'Ejercicio 3 - TIR'!$E$18-SQRT(('Ejercicio 3 - TIR'!$E$18-'Ejercicio 3 - TIR'!$C$18)*('Ejercicio 3 - TIR'!$E$18-'Ejercicio 3 - TIR'!$D$18)*(1-F38)))</f>
        <v>38625.36914</v>
      </c>
      <c r="H38" s="3">
        <f t="shared" si="7"/>
        <v>0.3395715151</v>
      </c>
      <c r="I38" s="4">
        <f>IF(H38&lt;=('Ejercicio 3 - TIR'!$D$18-'Ejercicio 3 - TIR'!$C$18)/('Ejercicio 3 - TIR'!$E$18-'Ejercicio 3 - TIR'!$C$18),'Ejercicio 3 - TIR'!$C$18+SQRT(('Ejercicio 3 - TIR'!$E$18-'Ejercicio 3 - TIR'!$C$18)*('Ejercicio 3 - TIR'!$D$18-'Ejercicio 3 - TIR'!$C$18)*H38),'Ejercicio 3 - TIR'!$E$18-SQRT(('Ejercicio 3 - TIR'!$E$18-'Ejercicio 3 - TIR'!$C$18)*('Ejercicio 3 - TIR'!$E$18-'Ejercicio 3 - TIR'!$D$18)*(1-H38)))</f>
        <v>37136.92702</v>
      </c>
      <c r="J38" s="3">
        <f t="shared" si="8"/>
        <v>0.08381430766</v>
      </c>
      <c r="K38" s="4">
        <f>IF(J38&lt;=('Ejercicio 3 - TIR'!$D$18-'Ejercicio 3 - TIR'!$C$18)/('Ejercicio 3 - TIR'!$E$18-'Ejercicio 3 - TIR'!$C$18),'Ejercicio 3 - TIR'!$C$18+SQRT(('Ejercicio 3 - TIR'!$E$18-'Ejercicio 3 - TIR'!$C$18)*('Ejercicio 3 - TIR'!$D$18-'Ejercicio 3 - TIR'!$C$18)*J38),'Ejercicio 3 - TIR'!$E$18-SQRT(('Ejercicio 3 - TIR'!$E$18-'Ejercicio 3 - TIR'!$C$18)*('Ejercicio 3 - TIR'!$E$18-'Ejercicio 3 - TIR'!$D$18)*(1-J38)))</f>
        <v>33545.72223</v>
      </c>
      <c r="L38" s="3">
        <f t="shared" si="9"/>
        <v>0.3282504005</v>
      </c>
      <c r="M38" s="4">
        <f>IF(L38&lt;=('Ejercicio 3 - TIR'!$D$18-'Ejercicio 3 - TIR'!$C$18)/('Ejercicio 3 - TIR'!$E$18-'Ejercicio 3 - TIR'!$C$18),'Ejercicio 3 - TIR'!$C$18+SQRT(('Ejercicio 3 - TIR'!$E$18-'Ejercicio 3 - TIR'!$C$18)*('Ejercicio 3 - TIR'!$D$18-'Ejercicio 3 - TIR'!$C$18)*L38),'Ejercicio 3 - TIR'!$E$18-SQRT(('Ejercicio 3 - TIR'!$E$18-'Ejercicio 3 - TIR'!$C$18)*('Ejercicio 3 - TIR'!$E$18-'Ejercicio 3 - TIR'!$D$18)*(1-L38)))</f>
        <v>37016.94806</v>
      </c>
      <c r="N38" s="3">
        <f t="shared" si="10"/>
        <v>0.7211293802</v>
      </c>
      <c r="O38" s="4">
        <f>IF(N38&lt;=('Ejercicio 3 - TIR'!$D$18-'Ejercicio 3 - TIR'!$C$18)/('Ejercicio 3 - TIR'!$E$18-'Ejercicio 3 - TIR'!$C$18),'Ejercicio 3 - TIR'!$C$18+SQRT(('Ejercicio 3 - TIR'!$E$18-'Ejercicio 3 - TIR'!$C$18)*('Ejercicio 3 - TIR'!$D$18-'Ejercicio 3 - TIR'!$C$18)*N38),'Ejercicio 3 - TIR'!$E$18-SQRT(('Ejercicio 3 - TIR'!$E$18-'Ejercicio 3 - TIR'!$C$18)*('Ejercicio 3 - TIR'!$E$18-'Ejercicio 3 - TIR'!$D$18)*(1-N38)))</f>
        <v>40426.67555</v>
      </c>
      <c r="P38" s="3">
        <f t="shared" si="11"/>
        <v>0.9385295218</v>
      </c>
      <c r="Q38" s="7">
        <f>IF(P38&lt;=('Ejercicio 3 - TIR'!$D$22-'Ejercicio 3 - TIR'!$C$22)/('Ejercicio 3 - TIR'!$E$22-'Ejercicio 3 - TIR'!$C$22),'Ejercicio 3 - TIR'!$C$22+SQRT(('Ejercicio 3 - TIR'!$E$22-'Ejercicio 3 - TIR'!$C$22)*('Ejercicio 3 - TIR'!$D$22-'Ejercicio 3 - TIR'!$C$22)*P38),'Ejercicio 3 - TIR'!$E$22-SQRT(('Ejercicio 3 - TIR'!$E$22-'Ejercicio 3 - TIR'!$C$22)*('Ejercicio 3 - TIR'!$E$22-'Ejercicio 3 - TIR'!$D$22)*(1-P38)))</f>
        <v>0.1694811188</v>
      </c>
      <c r="R38" s="3">
        <f t="shared" si="12"/>
        <v>0.940395571</v>
      </c>
      <c r="S38" s="7">
        <f>IF(R38&lt;=('Ejercicio 3 - TIR'!$D$23-'Ejercicio 3 - TIR'!$C$23)/('Ejercicio 3 - TIR'!$E$23-'Ejercicio 3 - TIR'!$C$23),'Ejercicio 3 - TIR'!$C$23+SQRT(('Ejercicio 3 - TIR'!$E$23-'Ejercicio 3 - TIR'!$C$23)*('Ejercicio 3 - TIR'!$D$23-'Ejercicio 3 - TIR'!$C$23)*R38),'Ejercicio 3 - TIR'!$E$23-SQRT(('Ejercicio 3 - TIR'!$E$23-'Ejercicio 3 - TIR'!$C$23)*('Ejercicio 3 - TIR'!$E$23-'Ejercicio 3 - TIR'!$D$23)*(1-R38)))</f>
        <v>0.1696420093</v>
      </c>
      <c r="T38" s="3">
        <f t="shared" si="13"/>
        <v>0.2652115862</v>
      </c>
      <c r="U38" s="7">
        <f>IF(T38&lt;=('Ejercicio 3 - TIR'!$D$24-'Ejercicio 3 - TIR'!$C$24)/('Ejercicio 3 - TIR'!$E$24-'Ejercicio 3 - TIR'!$C$24),'Ejercicio 3 - TIR'!$C$24+SQRT(('Ejercicio 3 - TIR'!$E$24-'Ejercicio 3 - TIR'!$C$24)*('Ejercicio 3 - TIR'!$D$24-'Ejercicio 3 - TIR'!$C$24)*T38),'Ejercicio 3 - TIR'!$E$24-SQRT(('Ejercicio 3 - TIR'!$E$24-'Ejercicio 3 - TIR'!$C$24)*('Ejercicio 3 - TIR'!$E$24-'Ejercicio 3 - TIR'!$D$24)*(1-T38)))</f>
        <v>0.173599668</v>
      </c>
      <c r="V38" s="3">
        <f t="shared" si="14"/>
        <v>0.3750280285</v>
      </c>
      <c r="W38" s="7">
        <f>IF(V38&lt;=('Ejercicio 3 - TIR'!$D$25-'Ejercicio 3 - TIR'!$C$25)/('Ejercicio 3 - TIR'!$E$25-'Ejercicio 3 - TIR'!$C$25),'Ejercicio 3 - TIR'!$C$25+SQRT(('Ejercicio 3 - TIR'!$E$25-'Ejercicio 3 - TIR'!$C$25)*('Ejercicio 3 - TIR'!$D$25-'Ejercicio 3 - TIR'!$C$25)*V38),'Ejercicio 3 - TIR'!$E$25-SQRT(('Ejercicio 3 - TIR'!$E$25-'Ejercicio 3 - TIR'!$C$25)*('Ejercicio 3 - TIR'!$E$25-'Ejercicio 3 - TIR'!$D$25)*(1-V38)))</f>
        <v>0.2032303314</v>
      </c>
      <c r="X38" s="3">
        <f t="shared" si="15"/>
        <v>0.3125614095</v>
      </c>
      <c r="Y38" s="7">
        <f>IF(X38&lt;=('Ejercicio 3 - TIR'!$D$26-'Ejercicio 3 - TIR'!$C$26)/('Ejercicio 3 - TIR'!$E$26-'Ejercicio 3 - TIR'!$C$26),'Ejercicio 3 - TIR'!$C$26+SQRT(('Ejercicio 3 - TIR'!$E$26-'Ejercicio 3 - TIR'!$C$26)*('Ejercicio 3 - TIR'!$D$26-'Ejercicio 3 - TIR'!$C$26)*X38),'Ejercicio 3 - TIR'!$E$26-SQRT(('Ejercicio 3 - TIR'!$E$26-'Ejercicio 3 - TIR'!$C$26)*('Ejercicio 3 - TIR'!$E$26-'Ejercicio 3 - TIR'!$D$26)*(1-X38)))</f>
        <v>0.219050229</v>
      </c>
      <c r="Z38" s="3">
        <f t="shared" si="16"/>
        <v>1.169481119</v>
      </c>
      <c r="AA38" s="3">
        <f t="shared" si="17"/>
        <v>1.367874246</v>
      </c>
      <c r="AB38" s="3">
        <f t="shared" si="18"/>
        <v>1.605336761</v>
      </c>
      <c r="AC38" s="3">
        <f t="shared" si="19"/>
        <v>1.931589882</v>
      </c>
      <c r="AD38" s="3">
        <f t="shared" si="20"/>
        <v>2.354705089</v>
      </c>
      <c r="AE38" s="2">
        <f t="shared" si="21"/>
        <v>5824.150465</v>
      </c>
      <c r="AF38" s="2">
        <f t="shared" si="22"/>
        <v>6812.171052</v>
      </c>
      <c r="AG38" s="2">
        <f t="shared" si="23"/>
        <v>7994.761685</v>
      </c>
      <c r="AH38" s="2">
        <f t="shared" si="24"/>
        <v>9619.539752</v>
      </c>
      <c r="AI38" s="2">
        <f t="shared" si="25"/>
        <v>11726.70214</v>
      </c>
      <c r="AJ38" s="4">
        <f t="shared" si="26"/>
        <v>45171.63992</v>
      </c>
      <c r="AK38" s="4">
        <f t="shared" si="27"/>
        <v>50798.64603</v>
      </c>
      <c r="AL38" s="4">
        <f t="shared" si="28"/>
        <v>53852.18106</v>
      </c>
      <c r="AM38" s="4">
        <f t="shared" si="29"/>
        <v>71501.56235</v>
      </c>
      <c r="AN38" s="4">
        <f t="shared" si="30"/>
        <v>95192.89864</v>
      </c>
      <c r="AO38" s="4">
        <f>C38/'Ejercicio 3 - TIR'!$D$7</f>
        <v>15488.98952</v>
      </c>
      <c r="AP38" s="4">
        <f t="shared" si="31"/>
        <v>29682.6504</v>
      </c>
      <c r="AQ38" s="4">
        <f t="shared" si="32"/>
        <v>35309.65651</v>
      </c>
      <c r="AR38" s="4">
        <f t="shared" si="33"/>
        <v>38363.19154</v>
      </c>
      <c r="AS38" s="4">
        <f t="shared" si="34"/>
        <v>56012.57283</v>
      </c>
      <c r="AT38" s="4">
        <f t="shared" si="35"/>
        <v>79703.90912</v>
      </c>
      <c r="AU38" s="4">
        <f>AP38*'Ejercicio 3 - TIR'!$D$5</f>
        <v>14841.3252</v>
      </c>
      <c r="AV38" s="4">
        <f>AQ38*'Ejercicio 3 - TIR'!$D$5</f>
        <v>17654.82825</v>
      </c>
      <c r="AW38" s="4">
        <f>AR38*'Ejercicio 3 - TIR'!$D$5</f>
        <v>19181.59577</v>
      </c>
      <c r="AX38" s="4">
        <f>AS38*'Ejercicio 3 - TIR'!$D$5</f>
        <v>28006.28642</v>
      </c>
      <c r="AY38" s="4">
        <f>AT38*'Ejercicio 3 - TIR'!$D$5</f>
        <v>39851.95456</v>
      </c>
      <c r="AZ38" s="4">
        <f t="shared" ref="AZ38:BD38" si="149">AJ38-AU38-AE38</f>
        <v>24506.16426</v>
      </c>
      <c r="BA38" s="4">
        <f t="shared" si="149"/>
        <v>26331.64672</v>
      </c>
      <c r="BB38" s="4">
        <f t="shared" si="149"/>
        <v>26675.82361</v>
      </c>
      <c r="BC38" s="4">
        <f t="shared" si="149"/>
        <v>33875.73619</v>
      </c>
      <c r="BD38" s="4">
        <f t="shared" si="149"/>
        <v>43614.24194</v>
      </c>
      <c r="BE38" s="4">
        <f t="shared" ref="BE38:BI38" si="150">AZ38/Z38</f>
        <v>20954.73271</v>
      </c>
      <c r="BF38" s="4">
        <f t="shared" si="150"/>
        <v>19250.04934</v>
      </c>
      <c r="BG38" s="4">
        <f t="shared" si="150"/>
        <v>16616.96428</v>
      </c>
      <c r="BH38" s="4">
        <f t="shared" si="150"/>
        <v>17537.74779</v>
      </c>
      <c r="BI38" s="4">
        <f t="shared" si="150"/>
        <v>18522.16745</v>
      </c>
      <c r="BJ38" s="4">
        <f t="shared" si="38"/>
        <v>80918.49304</v>
      </c>
      <c r="BK38" s="4">
        <f t="shared" si="39"/>
        <v>36472.00245</v>
      </c>
      <c r="BL38" s="4">
        <f t="shared" si="40"/>
        <v>117390.4955</v>
      </c>
      <c r="BM38" s="4">
        <f>BK38*'Ejercicio 3 - TIR'!$D$5</f>
        <v>18236.00122</v>
      </c>
      <c r="BN38" s="4">
        <f t="shared" si="41"/>
        <v>99154.49426</v>
      </c>
      <c r="BO38" s="4">
        <f t="shared" si="42"/>
        <v>42109.09245</v>
      </c>
      <c r="BP38" s="4">
        <f t="shared" si="43"/>
        <v>-111809.5453</v>
      </c>
      <c r="BQ38" s="4">
        <f t="shared" ref="BQ38:BT38" si="151">BE38</f>
        <v>20954.73271</v>
      </c>
      <c r="BR38" s="4">
        <f t="shared" si="151"/>
        <v>19250.04934</v>
      </c>
      <c r="BS38" s="4">
        <f t="shared" si="151"/>
        <v>16616.96428</v>
      </c>
      <c r="BT38" s="4">
        <f t="shared" si="151"/>
        <v>17537.74779</v>
      </c>
      <c r="BU38" s="4">
        <f t="shared" si="45"/>
        <v>60631.2599</v>
      </c>
      <c r="BV38" s="36">
        <f t="shared" si="46"/>
        <v>5.512886453</v>
      </c>
    </row>
    <row r="39" ht="15.0" customHeight="1">
      <c r="A39" s="2">
        <v>38.0</v>
      </c>
      <c r="B39" s="3">
        <f t="shared" si="4"/>
        <v>0.4960027299</v>
      </c>
      <c r="C39" s="4">
        <f>IF(B39&lt;=('Ejercicio 3 - TIR'!$D$13-'Ejercicio 3 - TIR'!$C$13)/('Ejercicio 3 - TIR'!$E$13-'Ejercicio 3 - TIR'!$C$13),'Ejercicio 3 - TIR'!$C$13+SQRT(('Ejercicio 3 - TIR'!$E$13-'Ejercicio 3 - TIR'!$C$13)*('Ejercicio 3 - TIR'!$D$13-'Ejercicio 3 - TIR'!$C$13)*B39),'Ejercicio 3 - TIR'!$E$13-SQRT(('Ejercicio 3 - TIR'!$E$13-'Ejercicio 3 - TIR'!$C$13)*('Ejercicio 3 - TIR'!$E$13-'Ejercicio 3 - TIR'!$D$13)*(1-B39)))</f>
        <v>75407.38476</v>
      </c>
      <c r="D39" s="3">
        <f t="shared" si="5"/>
        <v>0.4170031552</v>
      </c>
      <c r="E39" s="4">
        <f>IF(D39&lt;=('Ejercicio 3 - TIR'!$D$14-'Ejercicio 3 - TIR'!$C$14)/('Ejercicio 3 - TIR'!$E$14-'Ejercicio 3 - TIR'!$C$14),'Ejercicio 3 - TIR'!$C$14+SQRT(('Ejercicio 3 - TIR'!$E$14-'Ejercicio 3 - TIR'!$C$14)*('Ejercicio 3 - TIR'!$D$14-'Ejercicio 3 - TIR'!$C$14)*D39),'Ejercicio 3 - TIR'!$E$14-SQRT(('Ejercicio 3 - TIR'!$E$14-'Ejercicio 3 - TIR'!$C$14)*('Ejercicio 3 - TIR'!$E$14-'Ejercicio 3 - TIR'!$D$14)*(1-D39)))</f>
        <v>30648.55483</v>
      </c>
      <c r="F39" s="3">
        <f t="shared" si="6"/>
        <v>0.2078914155</v>
      </c>
      <c r="G39" s="4">
        <f>IF(F39&lt;=('Ejercicio 3 - TIR'!$D$18-'Ejercicio 3 - TIR'!$C$18)/('Ejercicio 3 - TIR'!$E$18-'Ejercicio 3 - TIR'!$C$18),'Ejercicio 3 - TIR'!$C$18+SQRT(('Ejercicio 3 - TIR'!$E$18-'Ejercicio 3 - TIR'!$C$18)*('Ejercicio 3 - TIR'!$D$18-'Ejercicio 3 - TIR'!$C$18)*F39),'Ejercicio 3 - TIR'!$E$18-SQRT(('Ejercicio 3 - TIR'!$E$18-'Ejercicio 3 - TIR'!$C$18)*('Ejercicio 3 - TIR'!$E$18-'Ejercicio 3 - TIR'!$D$18)*(1-F39)))</f>
        <v>35584.23785</v>
      </c>
      <c r="H39" s="3">
        <f t="shared" si="7"/>
        <v>0.8616343429</v>
      </c>
      <c r="I39" s="4">
        <f>IF(H39&lt;=('Ejercicio 3 - TIR'!$D$18-'Ejercicio 3 - TIR'!$C$18)/('Ejercicio 3 - TIR'!$E$18-'Ejercicio 3 - TIR'!$C$18),'Ejercicio 3 - TIR'!$C$18+SQRT(('Ejercicio 3 - TIR'!$E$18-'Ejercicio 3 - TIR'!$C$18)*('Ejercicio 3 - TIR'!$D$18-'Ejercicio 3 - TIR'!$C$18)*H39),'Ejercicio 3 - TIR'!$E$18-SQRT(('Ejercicio 3 - TIR'!$E$18-'Ejercicio 3 - TIR'!$C$18)*('Ejercicio 3 - TIR'!$E$18-'Ejercicio 3 - TIR'!$D$18)*(1-H39)))</f>
        <v>41778.59902</v>
      </c>
      <c r="J39" s="3">
        <f t="shared" si="8"/>
        <v>0.8299706063</v>
      </c>
      <c r="K39" s="4">
        <f>IF(J39&lt;=('Ejercicio 3 - TIR'!$D$18-'Ejercicio 3 - TIR'!$C$18)/('Ejercicio 3 - TIR'!$E$18-'Ejercicio 3 - TIR'!$C$18),'Ejercicio 3 - TIR'!$C$18+SQRT(('Ejercicio 3 - TIR'!$E$18-'Ejercicio 3 - TIR'!$C$18)*('Ejercicio 3 - TIR'!$D$18-'Ejercicio 3 - TIR'!$C$18)*J39),'Ejercicio 3 - TIR'!$E$18-SQRT(('Ejercicio 3 - TIR'!$E$18-'Ejercicio 3 - TIR'!$C$18)*('Ejercicio 3 - TIR'!$E$18-'Ejercicio 3 - TIR'!$D$18)*(1-J39)))</f>
        <v>41428.9771</v>
      </c>
      <c r="L39" s="3">
        <f t="shared" si="9"/>
        <v>0.3578709957</v>
      </c>
      <c r="M39" s="4">
        <f>IF(L39&lt;=('Ejercicio 3 - TIR'!$D$18-'Ejercicio 3 - TIR'!$C$18)/('Ejercicio 3 - TIR'!$E$18-'Ejercicio 3 - TIR'!$C$18),'Ejercicio 3 - TIR'!$C$18+SQRT(('Ejercicio 3 - TIR'!$E$18-'Ejercicio 3 - TIR'!$C$18)*('Ejercicio 3 - TIR'!$D$18-'Ejercicio 3 - TIR'!$C$18)*L39),'Ejercicio 3 - TIR'!$E$18-SQRT(('Ejercicio 3 - TIR'!$E$18-'Ejercicio 3 - TIR'!$C$18)*('Ejercicio 3 - TIR'!$E$18-'Ejercicio 3 - TIR'!$D$18)*(1-L39)))</f>
        <v>37326.70795</v>
      </c>
      <c r="N39" s="3">
        <f t="shared" si="10"/>
        <v>0.5895440528</v>
      </c>
      <c r="O39" s="4">
        <f>IF(N39&lt;=('Ejercicio 3 - TIR'!$D$18-'Ejercicio 3 - TIR'!$C$18)/('Ejercicio 3 - TIR'!$E$18-'Ejercicio 3 - TIR'!$C$18),'Ejercicio 3 - TIR'!$C$18+SQRT(('Ejercicio 3 - TIR'!$E$18-'Ejercicio 3 - TIR'!$C$18)*('Ejercicio 3 - TIR'!$D$18-'Ejercicio 3 - TIR'!$C$18)*N39),'Ejercicio 3 - TIR'!$E$18-SQRT(('Ejercicio 3 - TIR'!$E$18-'Ejercicio 3 - TIR'!$C$18)*('Ejercicio 3 - TIR'!$E$18-'Ejercicio 3 - TIR'!$D$18)*(1-N39)))</f>
        <v>39403.80816</v>
      </c>
      <c r="P39" s="3">
        <f t="shared" si="11"/>
        <v>0.9264559064</v>
      </c>
      <c r="Q39" s="7">
        <f>IF(P39&lt;=('Ejercicio 3 - TIR'!$D$22-'Ejercicio 3 - TIR'!$C$22)/('Ejercicio 3 - TIR'!$E$22-'Ejercicio 3 - TIR'!$C$22),'Ejercicio 3 - TIR'!$C$22+SQRT(('Ejercicio 3 - TIR'!$E$22-'Ejercicio 3 - TIR'!$C$22)*('Ejercicio 3 - TIR'!$D$22-'Ejercicio 3 - TIR'!$C$22)*P39),'Ejercicio 3 - TIR'!$E$22-SQRT(('Ejercicio 3 - TIR'!$E$22-'Ejercicio 3 - TIR'!$C$22)*('Ejercicio 3 - TIR'!$E$22-'Ejercicio 3 - TIR'!$D$22)*(1-P39)))</f>
        <v>0.1684943767</v>
      </c>
      <c r="R39" s="3">
        <f t="shared" si="12"/>
        <v>0.3678330588</v>
      </c>
      <c r="S39" s="7">
        <f>IF(R39&lt;=('Ejercicio 3 - TIR'!$D$23-'Ejercicio 3 - TIR'!$C$23)/('Ejercicio 3 - TIR'!$E$23-'Ejercicio 3 - TIR'!$C$23),'Ejercicio 3 - TIR'!$C$23+SQRT(('Ejercicio 3 - TIR'!$E$23-'Ejercicio 3 - TIR'!$C$23)*('Ejercicio 3 - TIR'!$D$23-'Ejercicio 3 - TIR'!$C$23)*R39),'Ejercicio 3 - TIR'!$E$23-SQRT(('Ejercicio 3 - TIR'!$E$23-'Ejercicio 3 - TIR'!$C$23)*('Ejercicio 3 - TIR'!$E$23-'Ejercicio 3 - TIR'!$D$23)*(1-R39)))</f>
        <v>0.1457312943</v>
      </c>
      <c r="T39" s="3">
        <f t="shared" si="13"/>
        <v>0.8141167063</v>
      </c>
      <c r="U39" s="7">
        <f>IF(T39&lt;=('Ejercicio 3 - TIR'!$D$24-'Ejercicio 3 - TIR'!$C$24)/('Ejercicio 3 - TIR'!$E$24-'Ejercicio 3 - TIR'!$C$24),'Ejercicio 3 - TIR'!$C$24+SQRT(('Ejercicio 3 - TIR'!$E$24-'Ejercicio 3 - TIR'!$C$24)*('Ejercicio 3 - TIR'!$D$24-'Ejercicio 3 - TIR'!$C$24)*T39),'Ejercicio 3 - TIR'!$E$24-SQRT(('Ejercicio 3 - TIR'!$E$24-'Ejercicio 3 - TIR'!$C$24)*('Ejercicio 3 - TIR'!$E$24-'Ejercicio 3 - TIR'!$D$24)*(1-T39)))</f>
        <v>0.1971861178</v>
      </c>
      <c r="V39" s="3">
        <f t="shared" si="14"/>
        <v>0.563837599</v>
      </c>
      <c r="W39" s="7">
        <f>IF(V39&lt;=('Ejercicio 3 - TIR'!$D$25-'Ejercicio 3 - TIR'!$C$25)/('Ejercicio 3 - TIR'!$E$25-'Ejercicio 3 - TIR'!$C$25),'Ejercicio 3 - TIR'!$C$25+SQRT(('Ejercicio 3 - TIR'!$E$25-'Ejercicio 3 - TIR'!$C$25)*('Ejercicio 3 - TIR'!$D$25-'Ejercicio 3 - TIR'!$C$25)*V39),'Ejercicio 3 - TIR'!$E$25-SQRT(('Ejercicio 3 - TIR'!$E$25-'Ejercicio 3 - TIR'!$C$25)*('Ejercicio 3 - TIR'!$E$25-'Ejercicio 3 - TIR'!$D$25)*(1-V39)))</f>
        <v>0.2109286754</v>
      </c>
      <c r="X39" s="3">
        <f t="shared" si="15"/>
        <v>0.4843800021</v>
      </c>
      <c r="Y39" s="7">
        <f>IF(X39&lt;=('Ejercicio 3 - TIR'!$D$26-'Ejercicio 3 - TIR'!$C$26)/('Ejercicio 3 - TIR'!$E$26-'Ejercicio 3 - TIR'!$C$26),'Ejercicio 3 - TIR'!$C$26+SQRT(('Ejercicio 3 - TIR'!$E$26-'Ejercicio 3 - TIR'!$C$26)*('Ejercicio 3 - TIR'!$D$26-'Ejercicio 3 - TIR'!$C$26)*X39),'Ejercicio 3 - TIR'!$E$26-SQRT(('Ejercicio 3 - TIR'!$E$26-'Ejercicio 3 - TIR'!$C$26)*('Ejercicio 3 - TIR'!$E$26-'Ejercicio 3 - TIR'!$D$26)*(1-X39)))</f>
        <v>0.2272330786</v>
      </c>
      <c r="Z39" s="3">
        <f t="shared" si="16"/>
        <v>1.168494377</v>
      </c>
      <c r="AA39" s="3">
        <f t="shared" si="17"/>
        <v>1.338780575</v>
      </c>
      <c r="AB39" s="3">
        <f t="shared" si="18"/>
        <v>1.602769519</v>
      </c>
      <c r="AC39" s="3">
        <f t="shared" si="19"/>
        <v>1.94083957</v>
      </c>
      <c r="AD39" s="3">
        <f t="shared" si="20"/>
        <v>2.381862521</v>
      </c>
      <c r="AE39" s="2">
        <f t="shared" si="21"/>
        <v>5164.109142</v>
      </c>
      <c r="AF39" s="2">
        <f t="shared" si="22"/>
        <v>5916.681451</v>
      </c>
      <c r="AG39" s="2">
        <f t="shared" si="23"/>
        <v>7083.368896</v>
      </c>
      <c r="AH39" s="2">
        <f t="shared" si="24"/>
        <v>8577.454515</v>
      </c>
      <c r="AI39" s="2">
        <f t="shared" si="25"/>
        <v>10526.53591</v>
      </c>
      <c r="AJ39" s="4">
        <f t="shared" si="26"/>
        <v>41579.98182</v>
      </c>
      <c r="AK39" s="4">
        <f t="shared" si="27"/>
        <v>55932.3768</v>
      </c>
      <c r="AL39" s="4">
        <f t="shared" si="28"/>
        <v>66401.10169</v>
      </c>
      <c r="AM39" s="4">
        <f t="shared" si="29"/>
        <v>72445.15181</v>
      </c>
      <c r="AN39" s="4">
        <f t="shared" si="30"/>
        <v>93854.45384</v>
      </c>
      <c r="AO39" s="4">
        <f>C39/'Ejercicio 3 - TIR'!$D$7</f>
        <v>15081.47695</v>
      </c>
      <c r="AP39" s="4">
        <f t="shared" si="31"/>
        <v>26498.50487</v>
      </c>
      <c r="AQ39" s="4">
        <f t="shared" si="32"/>
        <v>40850.89984</v>
      </c>
      <c r="AR39" s="4">
        <f t="shared" si="33"/>
        <v>51319.62473</v>
      </c>
      <c r="AS39" s="4">
        <f t="shared" si="34"/>
        <v>57363.67486</v>
      </c>
      <c r="AT39" s="4">
        <f t="shared" si="35"/>
        <v>78772.97688</v>
      </c>
      <c r="AU39" s="4">
        <f>AP39*'Ejercicio 3 - TIR'!$D$5</f>
        <v>13249.25243</v>
      </c>
      <c r="AV39" s="4">
        <f>AQ39*'Ejercicio 3 - TIR'!$D$5</f>
        <v>20425.44992</v>
      </c>
      <c r="AW39" s="4">
        <f>AR39*'Ejercicio 3 - TIR'!$D$5</f>
        <v>25659.81237</v>
      </c>
      <c r="AX39" s="4">
        <f>AS39*'Ejercicio 3 - TIR'!$D$5</f>
        <v>28681.83743</v>
      </c>
      <c r="AY39" s="4">
        <f>AT39*'Ejercicio 3 - TIR'!$D$5</f>
        <v>39386.48844</v>
      </c>
      <c r="AZ39" s="4">
        <f t="shared" ref="AZ39:BD39" si="152">AJ39-AU39-AE39</f>
        <v>23166.62025</v>
      </c>
      <c r="BA39" s="4">
        <f t="shared" si="152"/>
        <v>29590.24542</v>
      </c>
      <c r="BB39" s="4">
        <f t="shared" si="152"/>
        <v>33657.92042</v>
      </c>
      <c r="BC39" s="4">
        <f t="shared" si="152"/>
        <v>35185.85987</v>
      </c>
      <c r="BD39" s="4">
        <f t="shared" si="152"/>
        <v>43941.42948</v>
      </c>
      <c r="BE39" s="4">
        <f t="shared" ref="BE39:BI39" si="153">AZ39/Z39</f>
        <v>19826.04342</v>
      </c>
      <c r="BF39" s="4">
        <f t="shared" si="153"/>
        <v>22102.3863</v>
      </c>
      <c r="BG39" s="4">
        <f t="shared" si="153"/>
        <v>20999.85059</v>
      </c>
      <c r="BH39" s="4">
        <f t="shared" si="153"/>
        <v>18129.19543</v>
      </c>
      <c r="BI39" s="4">
        <f t="shared" si="153"/>
        <v>18448.34834</v>
      </c>
      <c r="BJ39" s="4">
        <f t="shared" si="38"/>
        <v>73000.64407</v>
      </c>
      <c r="BK39" s="4">
        <f t="shared" si="39"/>
        <v>35922.00471</v>
      </c>
      <c r="BL39" s="4">
        <f t="shared" si="40"/>
        <v>108922.6488</v>
      </c>
      <c r="BM39" s="4">
        <f>BK39*'Ejercicio 3 - TIR'!$D$5</f>
        <v>17961.00236</v>
      </c>
      <c r="BN39" s="4">
        <f t="shared" si="41"/>
        <v>90961.64643</v>
      </c>
      <c r="BO39" s="4">
        <f t="shared" si="42"/>
        <v>38189.29331</v>
      </c>
      <c r="BP39" s="4">
        <f t="shared" si="43"/>
        <v>-106055.9396</v>
      </c>
      <c r="BQ39" s="4">
        <f t="shared" ref="BQ39:BT39" si="154">BE39</f>
        <v>19826.04342</v>
      </c>
      <c r="BR39" s="4">
        <f t="shared" si="154"/>
        <v>22102.3863</v>
      </c>
      <c r="BS39" s="4">
        <f t="shared" si="154"/>
        <v>20999.85059</v>
      </c>
      <c r="BT39" s="4">
        <f t="shared" si="154"/>
        <v>18129.19543</v>
      </c>
      <c r="BU39" s="4">
        <f t="shared" si="45"/>
        <v>56637.64165</v>
      </c>
      <c r="BV39" s="36">
        <f t="shared" si="46"/>
        <v>7.936706267</v>
      </c>
    </row>
    <row r="40" ht="15.0" customHeight="1">
      <c r="A40" s="2">
        <v>39.0</v>
      </c>
      <c r="B40" s="3">
        <f t="shared" si="4"/>
        <v>0.6363728704</v>
      </c>
      <c r="C40" s="4">
        <f>IF(B40&lt;=('Ejercicio 3 - TIR'!$D$13-'Ejercicio 3 - TIR'!$C$13)/('Ejercicio 3 - TIR'!$E$13-'Ejercicio 3 - TIR'!$C$13),'Ejercicio 3 - TIR'!$C$13+SQRT(('Ejercicio 3 - TIR'!$E$13-'Ejercicio 3 - TIR'!$C$13)*('Ejercicio 3 - TIR'!$D$13-'Ejercicio 3 - TIR'!$C$13)*B40),'Ejercicio 3 - TIR'!$E$13-SQRT(('Ejercicio 3 - TIR'!$E$13-'Ejercicio 3 - TIR'!$C$13)*('Ejercicio 3 - TIR'!$E$13-'Ejercicio 3 - TIR'!$D$13)*(1-B40)))</f>
        <v>79110.94652</v>
      </c>
      <c r="D40" s="3">
        <f t="shared" si="5"/>
        <v>0.5962536208</v>
      </c>
      <c r="E40" s="4">
        <f>IF(D40&lt;=('Ejercicio 3 - TIR'!$D$14-'Ejercicio 3 - TIR'!$C$14)/('Ejercicio 3 - TIR'!$E$14-'Ejercicio 3 - TIR'!$C$14),'Ejercicio 3 - TIR'!$C$14+SQRT(('Ejercicio 3 - TIR'!$E$14-'Ejercicio 3 - TIR'!$C$14)*('Ejercicio 3 - TIR'!$D$14-'Ejercicio 3 - TIR'!$C$14)*D40),'Ejercicio 3 - TIR'!$E$14-SQRT(('Ejercicio 3 - TIR'!$E$14-'Ejercicio 3 - TIR'!$C$14)*('Ejercicio 3 - TIR'!$E$14-'Ejercicio 3 - TIR'!$D$14)*(1-D40)))</f>
        <v>32217.84369</v>
      </c>
      <c r="F40" s="3">
        <f t="shared" si="6"/>
        <v>0.8227077351</v>
      </c>
      <c r="G40" s="4">
        <f>IF(F40&lt;=('Ejercicio 3 - TIR'!$D$18-'Ejercicio 3 - TIR'!$C$18)/('Ejercicio 3 - TIR'!$E$18-'Ejercicio 3 - TIR'!$C$18),'Ejercicio 3 - TIR'!$C$18+SQRT(('Ejercicio 3 - TIR'!$E$18-'Ejercicio 3 - TIR'!$C$18)*('Ejercicio 3 - TIR'!$D$18-'Ejercicio 3 - TIR'!$C$18)*F40),'Ejercicio 3 - TIR'!$E$18-SQRT(('Ejercicio 3 - TIR'!$E$18-'Ejercicio 3 - TIR'!$C$18)*('Ejercicio 3 - TIR'!$E$18-'Ejercicio 3 - TIR'!$D$18)*(1-F40)))</f>
        <v>41353.50581</v>
      </c>
      <c r="H40" s="3">
        <f t="shared" si="7"/>
        <v>0.9947290693</v>
      </c>
      <c r="I40" s="4">
        <f>IF(H40&lt;=('Ejercicio 3 - TIR'!$D$18-'Ejercicio 3 - TIR'!$C$18)/('Ejercicio 3 - TIR'!$E$18-'Ejercicio 3 - TIR'!$C$18),'Ejercicio 3 - TIR'!$C$18+SQRT(('Ejercicio 3 - TIR'!$E$18-'Ejercicio 3 - TIR'!$C$18)*('Ejercicio 3 - TIR'!$D$18-'Ejercicio 3 - TIR'!$C$18)*H40),'Ejercicio 3 - TIR'!$E$18-SQRT(('Ejercicio 3 - TIR'!$E$18-'Ejercicio 3 - TIR'!$C$18)*('Ejercicio 3 - TIR'!$E$18-'Ejercicio 3 - TIR'!$D$18)*(1-H40)))</f>
        <v>44371.25538</v>
      </c>
      <c r="J40" s="3">
        <f t="shared" si="8"/>
        <v>0.2620143856</v>
      </c>
      <c r="K40" s="4">
        <f>IF(J40&lt;=('Ejercicio 3 - TIR'!$D$18-'Ejercicio 3 - TIR'!$C$18)/('Ejercicio 3 - TIR'!$E$18-'Ejercicio 3 - TIR'!$C$18),'Ejercicio 3 - TIR'!$C$18+SQRT(('Ejercicio 3 - TIR'!$E$18-'Ejercicio 3 - TIR'!$C$18)*('Ejercicio 3 - TIR'!$D$18-'Ejercicio 3 - TIR'!$C$18)*J40),'Ejercicio 3 - TIR'!$E$18-SQRT(('Ejercicio 3 - TIR'!$E$18-'Ejercicio 3 - TIR'!$C$18)*('Ejercicio 3 - TIR'!$E$18-'Ejercicio 3 - TIR'!$D$18)*(1-J40)))</f>
        <v>36269.14331</v>
      </c>
      <c r="L40" s="3">
        <f t="shared" si="9"/>
        <v>0.5815522018</v>
      </c>
      <c r="M40" s="4">
        <f>IF(L40&lt;=('Ejercicio 3 - TIR'!$D$18-'Ejercicio 3 - TIR'!$C$18)/('Ejercicio 3 - TIR'!$E$18-'Ejercicio 3 - TIR'!$C$18),'Ejercicio 3 - TIR'!$C$18+SQRT(('Ejercicio 3 - TIR'!$E$18-'Ejercicio 3 - TIR'!$C$18)*('Ejercicio 3 - TIR'!$D$18-'Ejercicio 3 - TIR'!$C$18)*L40),'Ejercicio 3 - TIR'!$E$18-SQRT(('Ejercicio 3 - TIR'!$E$18-'Ejercicio 3 - TIR'!$C$18)*('Ejercicio 3 - TIR'!$E$18-'Ejercicio 3 - TIR'!$D$18)*(1-L40)))</f>
        <v>39339.85173</v>
      </c>
      <c r="N40" s="3">
        <f t="shared" si="10"/>
        <v>0.222729732</v>
      </c>
      <c r="O40" s="4">
        <f>IF(N40&lt;=('Ejercicio 3 - TIR'!$D$18-'Ejercicio 3 - TIR'!$C$18)/('Ejercicio 3 - TIR'!$E$18-'Ejercicio 3 - TIR'!$C$18),'Ejercicio 3 - TIR'!$C$18+SQRT(('Ejercicio 3 - TIR'!$E$18-'Ejercicio 3 - TIR'!$C$18)*('Ejercicio 3 - TIR'!$D$18-'Ejercicio 3 - TIR'!$C$18)*N40),'Ejercicio 3 - TIR'!$E$18-SQRT(('Ejercicio 3 - TIR'!$E$18-'Ejercicio 3 - TIR'!$C$18)*('Ejercicio 3 - TIR'!$E$18-'Ejercicio 3 - TIR'!$D$18)*(1-N40)))</f>
        <v>35780.09168</v>
      </c>
      <c r="P40" s="3">
        <f t="shared" si="11"/>
        <v>0.8901766095</v>
      </c>
      <c r="Q40" s="7">
        <f>IF(P40&lt;=('Ejercicio 3 - TIR'!$D$22-'Ejercicio 3 - TIR'!$C$22)/('Ejercicio 3 - TIR'!$E$22-'Ejercicio 3 - TIR'!$C$22),'Ejercicio 3 - TIR'!$C$22+SQRT(('Ejercicio 3 - TIR'!$E$22-'Ejercicio 3 - TIR'!$C$22)*('Ejercicio 3 - TIR'!$D$22-'Ejercicio 3 - TIR'!$C$22)*P40),'Ejercicio 3 - TIR'!$E$22-SQRT(('Ejercicio 3 - TIR'!$E$22-'Ejercicio 3 - TIR'!$C$22)*('Ejercicio 3 - TIR'!$E$22-'Ejercicio 3 - TIR'!$D$22)*(1-P40)))</f>
        <v>0.1659400532</v>
      </c>
      <c r="R40" s="3">
        <f t="shared" si="12"/>
        <v>0.1635642337</v>
      </c>
      <c r="S40" s="7">
        <f>IF(R40&lt;=('Ejercicio 3 - TIR'!$D$23-'Ejercicio 3 - TIR'!$C$23)/('Ejercicio 3 - TIR'!$E$23-'Ejercicio 3 - TIR'!$C$23),'Ejercicio 3 - TIR'!$C$23+SQRT(('Ejercicio 3 - TIR'!$E$23-'Ejercicio 3 - TIR'!$C$23)*('Ejercicio 3 - TIR'!$D$23-'Ejercicio 3 - TIR'!$C$23)*R40),'Ejercicio 3 - TIR'!$E$23-SQRT(('Ejercicio 3 - TIR'!$E$23-'Ejercicio 3 - TIR'!$C$23)*('Ejercicio 3 - TIR'!$E$23-'Ejercicio 3 - TIR'!$D$23)*(1-R40)))</f>
        <v>0.1371585437</v>
      </c>
      <c r="T40" s="3">
        <f t="shared" si="13"/>
        <v>0.2035793197</v>
      </c>
      <c r="U40" s="7">
        <f>IF(T40&lt;=('Ejercicio 3 - TIR'!$D$24-'Ejercicio 3 - TIR'!$C$24)/('Ejercicio 3 - TIR'!$E$24-'Ejercicio 3 - TIR'!$C$24),'Ejercicio 3 - TIR'!$C$24+SQRT(('Ejercicio 3 - TIR'!$E$24-'Ejercicio 3 - TIR'!$C$24)*('Ejercicio 3 - TIR'!$D$24-'Ejercicio 3 - TIR'!$C$24)*T40),'Ejercicio 3 - TIR'!$E$24-SQRT(('Ejercicio 3 - TIR'!$E$24-'Ejercicio 3 - TIR'!$C$24)*('Ejercicio 3 - TIR'!$E$24-'Ejercicio 3 - TIR'!$D$24)*(1-T40)))</f>
        <v>0.1706764739</v>
      </c>
      <c r="V40" s="3">
        <f t="shared" si="14"/>
        <v>0.9232906497</v>
      </c>
      <c r="W40" s="7">
        <f>IF(V40&lt;=('Ejercicio 3 - TIR'!$D$25-'Ejercicio 3 - TIR'!$C$25)/('Ejercicio 3 - TIR'!$E$25-'Ejercicio 3 - TIR'!$C$25),'Ejercicio 3 - TIR'!$C$25+SQRT(('Ejercicio 3 - TIR'!$E$25-'Ejercicio 3 - TIR'!$C$25)*('Ejercicio 3 - TIR'!$D$25-'Ejercicio 3 - TIR'!$C$25)*V40),'Ejercicio 3 - TIR'!$E$25-SQRT(('Ejercicio 3 - TIR'!$E$25-'Ejercicio 3 - TIR'!$C$25)*('Ejercicio 3 - TIR'!$E$25-'Ejercicio 3 - TIR'!$D$25)*(1-V40)))</f>
        <v>0.2336145575</v>
      </c>
      <c r="X40" s="3">
        <f t="shared" si="15"/>
        <v>0.0741276112</v>
      </c>
      <c r="Y40" s="7">
        <f>IF(X40&lt;=('Ejercicio 3 - TIR'!$D$26-'Ejercicio 3 - TIR'!$C$26)/('Ejercicio 3 - TIR'!$E$26-'Ejercicio 3 - TIR'!$C$26),'Ejercicio 3 - TIR'!$C$26+SQRT(('Ejercicio 3 - TIR'!$E$26-'Ejercicio 3 - TIR'!$C$26)*('Ejercicio 3 - TIR'!$D$26-'Ejercicio 3 - TIR'!$C$26)*X40),'Ejercicio 3 - TIR'!$E$26-SQRT(('Ejercicio 3 - TIR'!$E$26-'Ejercicio 3 - TIR'!$C$26)*('Ejercicio 3 - TIR'!$E$26-'Ejercicio 3 - TIR'!$D$26)*(1-X40)))</f>
        <v>0.2041472453</v>
      </c>
      <c r="Z40" s="3">
        <f t="shared" si="16"/>
        <v>1.165940053</v>
      </c>
      <c r="AA40" s="3">
        <f t="shared" si="17"/>
        <v>1.325858693</v>
      </c>
      <c r="AB40" s="3">
        <f t="shared" si="18"/>
        <v>1.552151579</v>
      </c>
      <c r="AC40" s="3">
        <f t="shared" si="19"/>
        <v>1.914756784</v>
      </c>
      <c r="AD40" s="3">
        <f t="shared" si="20"/>
        <v>2.305649107</v>
      </c>
      <c r="AE40" s="2">
        <f t="shared" si="21"/>
        <v>5346.230697</v>
      </c>
      <c r="AF40" s="2">
        <f t="shared" si="22"/>
        <v>6079.511913</v>
      </c>
      <c r="AG40" s="2">
        <f t="shared" si="23"/>
        <v>7117.141569</v>
      </c>
      <c r="AH40" s="2">
        <f t="shared" si="24"/>
        <v>8779.809448</v>
      </c>
      <c r="AI40" s="2">
        <f t="shared" si="25"/>
        <v>10572.18336</v>
      </c>
      <c r="AJ40" s="4">
        <f t="shared" si="26"/>
        <v>48215.70877</v>
      </c>
      <c r="AK40" s="4">
        <f t="shared" si="27"/>
        <v>58830.01466</v>
      </c>
      <c r="AL40" s="4">
        <f t="shared" si="28"/>
        <v>56295.20808</v>
      </c>
      <c r="AM40" s="4">
        <f t="shared" si="29"/>
        <v>75326.24797</v>
      </c>
      <c r="AN40" s="4">
        <f t="shared" si="30"/>
        <v>82496.33642</v>
      </c>
      <c r="AO40" s="4">
        <f>C40/'Ejercicio 3 - TIR'!$D$7</f>
        <v>15822.1893</v>
      </c>
      <c r="AP40" s="4">
        <f t="shared" si="31"/>
        <v>32393.51946</v>
      </c>
      <c r="AQ40" s="4">
        <f t="shared" si="32"/>
        <v>43007.82535</v>
      </c>
      <c r="AR40" s="4">
        <f t="shared" si="33"/>
        <v>40473.01877</v>
      </c>
      <c r="AS40" s="4">
        <f t="shared" si="34"/>
        <v>59504.05867</v>
      </c>
      <c r="AT40" s="4">
        <f t="shared" si="35"/>
        <v>66674.14711</v>
      </c>
      <c r="AU40" s="4">
        <f>AP40*'Ejercicio 3 - TIR'!$D$5</f>
        <v>16196.75973</v>
      </c>
      <c r="AV40" s="4">
        <f>AQ40*'Ejercicio 3 - TIR'!$D$5</f>
        <v>21503.91268</v>
      </c>
      <c r="AW40" s="4">
        <f>AR40*'Ejercicio 3 - TIR'!$D$5</f>
        <v>20236.50939</v>
      </c>
      <c r="AX40" s="4">
        <f>AS40*'Ejercicio 3 - TIR'!$D$5</f>
        <v>29752.02933</v>
      </c>
      <c r="AY40" s="4">
        <f>AT40*'Ejercicio 3 - TIR'!$D$5</f>
        <v>33337.07356</v>
      </c>
      <c r="AZ40" s="4">
        <f t="shared" ref="AZ40:BD40" si="155">AJ40-AU40-AE40</f>
        <v>26672.71834</v>
      </c>
      <c r="BA40" s="4">
        <f t="shared" si="155"/>
        <v>31246.59007</v>
      </c>
      <c r="BB40" s="4">
        <f t="shared" si="155"/>
        <v>28941.55712</v>
      </c>
      <c r="BC40" s="4">
        <f t="shared" si="155"/>
        <v>36794.40919</v>
      </c>
      <c r="BD40" s="4">
        <f t="shared" si="155"/>
        <v>38587.0795</v>
      </c>
      <c r="BE40" s="4">
        <f t="shared" ref="BE40:BI40" si="156">AZ40/Z40</f>
        <v>22876.5778</v>
      </c>
      <c r="BF40" s="4">
        <f t="shared" si="156"/>
        <v>23567.05902</v>
      </c>
      <c r="BG40" s="4">
        <f t="shared" si="156"/>
        <v>18646.0894</v>
      </c>
      <c r="BH40" s="4">
        <f t="shared" si="156"/>
        <v>19216.23127</v>
      </c>
      <c r="BI40" s="4">
        <f t="shared" si="156"/>
        <v>16735.88552</v>
      </c>
      <c r="BJ40" s="4">
        <f t="shared" si="38"/>
        <v>74283.04252</v>
      </c>
      <c r="BK40" s="4">
        <f t="shared" si="39"/>
        <v>36480.41663</v>
      </c>
      <c r="BL40" s="4">
        <f t="shared" si="40"/>
        <v>110763.4592</v>
      </c>
      <c r="BM40" s="4">
        <f>BK40*'Ejercicio 3 - TIR'!$D$5</f>
        <v>18240.20832</v>
      </c>
      <c r="BN40" s="4">
        <f t="shared" si="41"/>
        <v>92523.25084</v>
      </c>
      <c r="BO40" s="4">
        <f t="shared" si="42"/>
        <v>40128.93834</v>
      </c>
      <c r="BP40" s="4">
        <f t="shared" si="43"/>
        <v>-111328.7902</v>
      </c>
      <c r="BQ40" s="4">
        <f t="shared" ref="BQ40:BT40" si="157">BE40</f>
        <v>22876.5778</v>
      </c>
      <c r="BR40" s="4">
        <f t="shared" si="157"/>
        <v>23567.05902</v>
      </c>
      <c r="BS40" s="4">
        <f t="shared" si="157"/>
        <v>18646.0894</v>
      </c>
      <c r="BT40" s="4">
        <f t="shared" si="157"/>
        <v>19216.23127</v>
      </c>
      <c r="BU40" s="4">
        <f t="shared" si="45"/>
        <v>56864.82386</v>
      </c>
      <c r="BV40" s="36">
        <f t="shared" si="46"/>
        <v>7.309169706</v>
      </c>
    </row>
    <row r="41" ht="15.0" customHeight="1">
      <c r="A41" s="2">
        <v>40.0</v>
      </c>
      <c r="B41" s="3">
        <f t="shared" si="4"/>
        <v>0.6195024342</v>
      </c>
      <c r="C41" s="4">
        <f>IF(B41&lt;=('Ejercicio 3 - TIR'!$D$13-'Ejercicio 3 - TIR'!$C$13)/('Ejercicio 3 - TIR'!$E$13-'Ejercicio 3 - TIR'!$C$13),'Ejercicio 3 - TIR'!$C$13+SQRT(('Ejercicio 3 - TIR'!$E$13-'Ejercicio 3 - TIR'!$C$13)*('Ejercicio 3 - TIR'!$D$13-'Ejercicio 3 - TIR'!$C$13)*B41),'Ejercicio 3 - TIR'!$E$13-SQRT(('Ejercicio 3 - TIR'!$E$13-'Ejercicio 3 - TIR'!$C$13)*('Ejercicio 3 - TIR'!$E$13-'Ejercicio 3 - TIR'!$D$13)*(1-B41)))</f>
        <v>78631.86768</v>
      </c>
      <c r="D41" s="3">
        <f t="shared" si="5"/>
        <v>0.2210412754</v>
      </c>
      <c r="E41" s="4">
        <f>IF(D41&lt;=('Ejercicio 3 - TIR'!$D$14-'Ejercicio 3 - TIR'!$C$14)/('Ejercicio 3 - TIR'!$E$14-'Ejercicio 3 - TIR'!$C$14),'Ejercicio 3 - TIR'!$C$14+SQRT(('Ejercicio 3 - TIR'!$E$14-'Ejercicio 3 - TIR'!$C$14)*('Ejercicio 3 - TIR'!$D$14-'Ejercicio 3 - TIR'!$C$14)*D41),'Ejercicio 3 - TIR'!$E$14-SQRT(('Ejercicio 3 - TIR'!$E$14-'Ejercicio 3 - TIR'!$C$14)*('Ejercicio 3 - TIR'!$E$14-'Ejercicio 3 - TIR'!$D$14)*(1-D41)))</f>
        <v>29071.62076</v>
      </c>
      <c r="F41" s="3">
        <f t="shared" si="6"/>
        <v>0.6168979444</v>
      </c>
      <c r="G41" s="4">
        <f>IF(F41&lt;=('Ejercicio 3 - TIR'!$D$18-'Ejercicio 3 - TIR'!$C$18)/('Ejercicio 3 - TIR'!$E$18-'Ejercicio 3 - TIR'!$C$18),'Ejercicio 3 - TIR'!$C$18+SQRT(('Ejercicio 3 - TIR'!$E$18-'Ejercicio 3 - TIR'!$C$18)*('Ejercicio 3 - TIR'!$D$18-'Ejercicio 3 - TIR'!$C$18)*F41),'Ejercicio 3 - TIR'!$E$18-SQRT(('Ejercicio 3 - TIR'!$E$18-'Ejercicio 3 - TIR'!$C$18)*('Ejercicio 3 - TIR'!$E$18-'Ejercicio 3 - TIR'!$D$18)*(1-F41)))</f>
        <v>39619.4954</v>
      </c>
      <c r="H41" s="3">
        <f t="shared" si="7"/>
        <v>0.9238514983</v>
      </c>
      <c r="I41" s="4">
        <f>IF(H41&lt;=('Ejercicio 3 - TIR'!$D$18-'Ejercicio 3 - TIR'!$C$18)/('Ejercicio 3 - TIR'!$E$18-'Ejercicio 3 - TIR'!$C$18),'Ejercicio 3 - TIR'!$C$18+SQRT(('Ejercicio 3 - TIR'!$E$18-'Ejercicio 3 - TIR'!$C$18)*('Ejercicio 3 - TIR'!$D$18-'Ejercicio 3 - TIR'!$C$18)*H41),'Ejercicio 3 - TIR'!$E$18-SQRT(('Ejercicio 3 - TIR'!$E$18-'Ejercicio 3 - TIR'!$C$18)*('Ejercicio 3 - TIR'!$E$18-'Ejercicio 3 - TIR'!$D$18)*(1-H41)))</f>
        <v>42610.20134</v>
      </c>
      <c r="J41" s="3">
        <f t="shared" si="8"/>
        <v>0.2756633748</v>
      </c>
      <c r="K41" s="4">
        <f>IF(J41&lt;=('Ejercicio 3 - TIR'!$D$18-'Ejercicio 3 - TIR'!$C$18)/('Ejercicio 3 - TIR'!$E$18-'Ejercicio 3 - TIR'!$C$18),'Ejercicio 3 - TIR'!$C$18+SQRT(('Ejercicio 3 - TIR'!$E$18-'Ejercicio 3 - TIR'!$C$18)*('Ejercicio 3 - TIR'!$D$18-'Ejercicio 3 - TIR'!$C$18)*J41),'Ejercicio 3 - TIR'!$E$18-SQRT(('Ejercicio 3 - TIR'!$E$18-'Ejercicio 3 - TIR'!$C$18)*('Ejercicio 3 - TIR'!$E$18-'Ejercicio 3 - TIR'!$D$18)*(1-J41)))</f>
        <v>36430.35817</v>
      </c>
      <c r="L41" s="3">
        <f t="shared" si="9"/>
        <v>0.8323882264</v>
      </c>
      <c r="M41" s="4">
        <f>IF(L41&lt;=('Ejercicio 3 - TIR'!$D$18-'Ejercicio 3 - TIR'!$C$18)/('Ejercicio 3 - TIR'!$E$18-'Ejercicio 3 - TIR'!$C$18),'Ejercicio 3 - TIR'!$C$18+SQRT(('Ejercicio 3 - TIR'!$E$18-'Ejercicio 3 - TIR'!$C$18)*('Ejercicio 3 - TIR'!$D$18-'Ejercicio 3 - TIR'!$C$18)*L41),'Ejercicio 3 - TIR'!$E$18-SQRT(('Ejercicio 3 - TIR'!$E$18-'Ejercicio 3 - TIR'!$C$18)*('Ejercicio 3 - TIR'!$E$18-'Ejercicio 3 - TIR'!$D$18)*(1-L41)))</f>
        <v>41454.45589</v>
      </c>
      <c r="N41" s="3">
        <f t="shared" si="10"/>
        <v>0.8903315788</v>
      </c>
      <c r="O41" s="4">
        <f>IF(N41&lt;=('Ejercicio 3 - TIR'!$D$18-'Ejercicio 3 - TIR'!$C$18)/('Ejercicio 3 - TIR'!$E$18-'Ejercicio 3 - TIR'!$C$18),'Ejercicio 3 - TIR'!$C$18+SQRT(('Ejercicio 3 - TIR'!$E$18-'Ejercicio 3 - TIR'!$C$18)*('Ejercicio 3 - TIR'!$D$18-'Ejercicio 3 - TIR'!$C$18)*N41),'Ejercicio 3 - TIR'!$E$18-SQRT(('Ejercicio 3 - TIR'!$E$18-'Ejercicio 3 - TIR'!$C$18)*('Ejercicio 3 - TIR'!$E$18-'Ejercicio 3 - TIR'!$D$18)*(1-N41)))</f>
        <v>42132.05098</v>
      </c>
      <c r="P41" s="3">
        <f t="shared" si="11"/>
        <v>0.2606232024</v>
      </c>
      <c r="Q41" s="7">
        <f>IF(P41&lt;=('Ejercicio 3 - TIR'!$D$22-'Ejercicio 3 - TIR'!$C$22)/('Ejercicio 3 - TIR'!$E$22-'Ejercicio 3 - TIR'!$C$22),'Ejercicio 3 - TIR'!$C$22+SQRT(('Ejercicio 3 - TIR'!$E$22-'Ejercicio 3 - TIR'!$C$22)*('Ejercicio 3 - TIR'!$D$22-'Ejercicio 3 - TIR'!$C$22)*P41),'Ejercicio 3 - TIR'!$E$22-SQRT(('Ejercicio 3 - TIR'!$E$22-'Ejercicio 3 - TIR'!$C$22)*('Ejercicio 3 - TIR'!$E$22-'Ejercicio 3 - TIR'!$D$22)*(1-P41)))</f>
        <v>0.1416592189</v>
      </c>
      <c r="R41" s="3">
        <f t="shared" si="12"/>
        <v>0.3343751199</v>
      </c>
      <c r="S41" s="7">
        <f>IF(R41&lt;=('Ejercicio 3 - TIR'!$D$23-'Ejercicio 3 - TIR'!$C$23)/('Ejercicio 3 - TIR'!$E$23-'Ejercicio 3 - TIR'!$C$23),'Ejercicio 3 - TIR'!$C$23+SQRT(('Ejercicio 3 - TIR'!$E$23-'Ejercicio 3 - TIR'!$C$23)*('Ejercicio 3 - TIR'!$D$23-'Ejercicio 3 - TIR'!$C$23)*R41),'Ejercicio 3 - TIR'!$E$23-SQRT(('Ejercicio 3 - TIR'!$E$23-'Ejercicio 3 - TIR'!$C$23)*('Ejercicio 3 - TIR'!$E$23-'Ejercicio 3 - TIR'!$D$23)*(1-R41)))</f>
        <v>0.1445331453</v>
      </c>
      <c r="T41" s="3">
        <f t="shared" si="13"/>
        <v>0.5023925639</v>
      </c>
      <c r="U41" s="7">
        <f>IF(T41&lt;=('Ejercicio 3 - TIR'!$D$24-'Ejercicio 3 - TIR'!$C$24)/('Ejercicio 3 - TIR'!$E$24-'Ejercicio 3 - TIR'!$C$24),'Ejercicio 3 - TIR'!$C$24+SQRT(('Ejercicio 3 - TIR'!$E$24-'Ejercicio 3 - TIR'!$C$24)*('Ejercicio 3 - TIR'!$D$24-'Ejercicio 3 - TIR'!$C$24)*T41),'Ejercicio 3 - TIR'!$E$24-SQRT(('Ejercicio 3 - TIR'!$E$24-'Ejercicio 3 - TIR'!$C$24)*('Ejercicio 3 - TIR'!$E$24-'Ejercicio 3 - TIR'!$D$24)*(1-T41)))</f>
        <v>0.182673055</v>
      </c>
      <c r="V41" s="3">
        <f t="shared" si="14"/>
        <v>0.8474071875</v>
      </c>
      <c r="W41" s="7">
        <f>IF(V41&lt;=('Ejercicio 3 - TIR'!$D$25-'Ejercicio 3 - TIR'!$C$25)/('Ejercicio 3 - TIR'!$E$25-'Ejercicio 3 - TIR'!$C$25),'Ejercicio 3 - TIR'!$C$25+SQRT(('Ejercicio 3 - TIR'!$E$25-'Ejercicio 3 - TIR'!$C$25)*('Ejercicio 3 - TIR'!$D$25-'Ejercicio 3 - TIR'!$C$25)*V41),'Ejercicio 3 - TIR'!$E$25-SQRT(('Ejercicio 3 - TIR'!$E$25-'Ejercicio 3 - TIR'!$C$25)*('Ejercicio 3 - TIR'!$E$25-'Ejercicio 3 - TIR'!$D$25)*(1-V41)))</f>
        <v>0.2268899406</v>
      </c>
      <c r="X41" s="3">
        <f t="shared" si="15"/>
        <v>0.2768008056</v>
      </c>
      <c r="Y41" s="7">
        <f>IF(X41&lt;=('Ejercicio 3 - TIR'!$D$26-'Ejercicio 3 - TIR'!$C$26)/('Ejercicio 3 - TIR'!$E$26-'Ejercicio 3 - TIR'!$C$26),'Ejercicio 3 - TIR'!$C$26+SQRT(('Ejercicio 3 - TIR'!$E$26-'Ejercicio 3 - TIR'!$C$26)*('Ejercicio 3 - TIR'!$D$26-'Ejercicio 3 - TIR'!$C$26)*X41),'Ejercicio 3 - TIR'!$E$26-SQRT(('Ejercicio 3 - TIR'!$E$26-'Ejercicio 3 - TIR'!$C$26)*('Ejercicio 3 - TIR'!$E$26-'Ejercicio 3 - TIR'!$D$26)*(1-X41)))</f>
        <v>0.2173379256</v>
      </c>
      <c r="Z41" s="3">
        <f t="shared" si="16"/>
        <v>1.141659219</v>
      </c>
      <c r="AA41" s="3">
        <f t="shared" si="17"/>
        <v>1.306666817</v>
      </c>
      <c r="AB41" s="3">
        <f t="shared" si="18"/>
        <v>1.545359636</v>
      </c>
      <c r="AC41" s="3">
        <f t="shared" si="19"/>
        <v>1.895986192</v>
      </c>
      <c r="AD41" s="3">
        <f t="shared" si="20"/>
        <v>2.308055898</v>
      </c>
      <c r="AE41" s="2">
        <f t="shared" si="21"/>
        <v>4118.26309</v>
      </c>
      <c r="AF41" s="2">
        <f t="shared" si="22"/>
        <v>4713.488608</v>
      </c>
      <c r="AG41" s="2">
        <f t="shared" si="23"/>
        <v>5574.515972</v>
      </c>
      <c r="AH41" s="2">
        <f t="shared" si="24"/>
        <v>6839.31757</v>
      </c>
      <c r="AI41" s="2">
        <f t="shared" si="25"/>
        <v>8325.760662</v>
      </c>
      <c r="AJ41" s="4">
        <f t="shared" si="26"/>
        <v>45231.96217</v>
      </c>
      <c r="AK41" s="4">
        <f t="shared" si="27"/>
        <v>55677.33614</v>
      </c>
      <c r="AL41" s="4">
        <f t="shared" si="28"/>
        <v>56298.00504</v>
      </c>
      <c r="AM41" s="4">
        <f t="shared" si="29"/>
        <v>78597.07597</v>
      </c>
      <c r="AN41" s="4">
        <f t="shared" si="30"/>
        <v>97243.12875</v>
      </c>
      <c r="AO41" s="4">
        <f>C41/'Ejercicio 3 - TIR'!$D$7</f>
        <v>15726.37354</v>
      </c>
      <c r="AP41" s="4">
        <f t="shared" si="31"/>
        <v>29505.58863</v>
      </c>
      <c r="AQ41" s="4">
        <f t="shared" si="32"/>
        <v>39950.96261</v>
      </c>
      <c r="AR41" s="4">
        <f t="shared" si="33"/>
        <v>40571.63151</v>
      </c>
      <c r="AS41" s="4">
        <f t="shared" si="34"/>
        <v>62870.70243</v>
      </c>
      <c r="AT41" s="4">
        <f t="shared" si="35"/>
        <v>81516.75522</v>
      </c>
      <c r="AU41" s="4">
        <f>AP41*'Ejercicio 3 - TIR'!$D$5</f>
        <v>14752.79432</v>
      </c>
      <c r="AV41" s="4">
        <f>AQ41*'Ejercicio 3 - TIR'!$D$5</f>
        <v>19975.4813</v>
      </c>
      <c r="AW41" s="4">
        <f>AR41*'Ejercicio 3 - TIR'!$D$5</f>
        <v>20285.81575</v>
      </c>
      <c r="AX41" s="4">
        <f>AS41*'Ejercicio 3 - TIR'!$D$5</f>
        <v>31435.35122</v>
      </c>
      <c r="AY41" s="4">
        <f>AT41*'Ejercicio 3 - TIR'!$D$5</f>
        <v>40758.37761</v>
      </c>
      <c r="AZ41" s="4">
        <f t="shared" ref="AZ41:BD41" si="158">AJ41-AU41-AE41</f>
        <v>26360.90476</v>
      </c>
      <c r="BA41" s="4">
        <f t="shared" si="158"/>
        <v>30988.36623</v>
      </c>
      <c r="BB41" s="4">
        <f t="shared" si="158"/>
        <v>30437.67332</v>
      </c>
      <c r="BC41" s="4">
        <f t="shared" si="158"/>
        <v>40322.40718</v>
      </c>
      <c r="BD41" s="4">
        <f t="shared" si="158"/>
        <v>48158.99048</v>
      </c>
      <c r="BE41" s="4">
        <f t="shared" ref="BE41:BI41" si="159">AZ41/Z41</f>
        <v>23089.99422</v>
      </c>
      <c r="BF41" s="4">
        <f t="shared" si="159"/>
        <v>23715.58368</v>
      </c>
      <c r="BG41" s="4">
        <f t="shared" si="159"/>
        <v>19696.17467</v>
      </c>
      <c r="BH41" s="4">
        <f t="shared" si="159"/>
        <v>21267.24728</v>
      </c>
      <c r="BI41" s="4">
        <f t="shared" si="159"/>
        <v>20865.60838</v>
      </c>
      <c r="BJ41" s="4">
        <f t="shared" si="38"/>
        <v>67098.92577</v>
      </c>
      <c r="BK41" s="4">
        <f t="shared" si="39"/>
        <v>36297.34919</v>
      </c>
      <c r="BL41" s="4">
        <f t="shared" si="40"/>
        <v>103396.275</v>
      </c>
      <c r="BM41" s="4">
        <f>BK41*'Ejercicio 3 - TIR'!$D$5</f>
        <v>18148.6746</v>
      </c>
      <c r="BN41" s="4">
        <f t="shared" si="41"/>
        <v>85247.60036</v>
      </c>
      <c r="BO41" s="4">
        <f t="shared" si="42"/>
        <v>36934.80753</v>
      </c>
      <c r="BP41" s="4">
        <f t="shared" si="43"/>
        <v>-107703.4884</v>
      </c>
      <c r="BQ41" s="4">
        <f t="shared" ref="BQ41:BT41" si="160">BE41</f>
        <v>23089.99422</v>
      </c>
      <c r="BR41" s="4">
        <f t="shared" si="160"/>
        <v>23715.58368</v>
      </c>
      <c r="BS41" s="4">
        <f t="shared" si="160"/>
        <v>19696.17467</v>
      </c>
      <c r="BT41" s="4">
        <f t="shared" si="160"/>
        <v>21267.24728</v>
      </c>
      <c r="BU41" s="4">
        <f t="shared" si="45"/>
        <v>57800.41591</v>
      </c>
      <c r="BV41" s="36">
        <f t="shared" si="46"/>
        <v>9.397580284</v>
      </c>
    </row>
    <row r="42" ht="15.0" customHeight="1">
      <c r="A42" s="2">
        <v>41.0</v>
      </c>
      <c r="B42" s="3">
        <f t="shared" si="4"/>
        <v>0.7350258696</v>
      </c>
      <c r="C42" s="4">
        <f>IF(B42&lt;=('Ejercicio 3 - TIR'!$D$13-'Ejercicio 3 - TIR'!$C$13)/('Ejercicio 3 - TIR'!$E$13-'Ejercicio 3 - TIR'!$C$13),'Ejercicio 3 - TIR'!$C$13+SQRT(('Ejercicio 3 - TIR'!$E$13-'Ejercicio 3 - TIR'!$C$13)*('Ejercicio 3 - TIR'!$D$13-'Ejercicio 3 - TIR'!$C$13)*B42),'Ejercicio 3 - TIR'!$E$13-SQRT(('Ejercicio 3 - TIR'!$E$13-'Ejercicio 3 - TIR'!$C$13)*('Ejercicio 3 - TIR'!$E$13-'Ejercicio 3 - TIR'!$D$13)*(1-B42)))</f>
        <v>82168.31594</v>
      </c>
      <c r="D42" s="3">
        <f t="shared" si="5"/>
        <v>0.6440722859</v>
      </c>
      <c r="E42" s="4">
        <f>IF(D42&lt;=('Ejercicio 3 - TIR'!$D$14-'Ejercicio 3 - TIR'!$C$14)/('Ejercicio 3 - TIR'!$E$14-'Ejercicio 3 - TIR'!$C$14),'Ejercicio 3 - TIR'!$C$14+SQRT(('Ejercicio 3 - TIR'!$E$14-'Ejercicio 3 - TIR'!$C$14)*('Ejercicio 3 - TIR'!$D$14-'Ejercicio 3 - TIR'!$C$14)*D42),'Ejercicio 3 - TIR'!$E$14-SQRT(('Ejercicio 3 - TIR'!$E$14-'Ejercicio 3 - TIR'!$C$14)*('Ejercicio 3 - TIR'!$E$14-'Ejercicio 3 - TIR'!$D$14)*(1-D42)))</f>
        <v>32693.21157</v>
      </c>
      <c r="F42" s="3">
        <f t="shared" si="6"/>
        <v>0.261994664</v>
      </c>
      <c r="G42" s="4">
        <f>IF(F42&lt;=('Ejercicio 3 - TIR'!$D$18-'Ejercicio 3 - TIR'!$C$18)/('Ejercicio 3 - TIR'!$E$18-'Ejercicio 3 - TIR'!$C$18),'Ejercicio 3 - TIR'!$C$18+SQRT(('Ejercicio 3 - TIR'!$E$18-'Ejercicio 3 - TIR'!$C$18)*('Ejercicio 3 - TIR'!$D$18-'Ejercicio 3 - TIR'!$C$18)*F42),'Ejercicio 3 - TIR'!$E$18-SQRT(('Ejercicio 3 - TIR'!$E$18-'Ejercicio 3 - TIR'!$C$18)*('Ejercicio 3 - TIR'!$E$18-'Ejercicio 3 - TIR'!$D$18)*(1-F42)))</f>
        <v>36268.90737</v>
      </c>
      <c r="H42" s="3">
        <f t="shared" si="7"/>
        <v>0.860059116</v>
      </c>
      <c r="I42" s="4">
        <f>IF(H42&lt;=('Ejercicio 3 - TIR'!$D$18-'Ejercicio 3 - TIR'!$C$18)/('Ejercicio 3 - TIR'!$E$18-'Ejercicio 3 - TIR'!$C$18),'Ejercicio 3 - TIR'!$C$18+SQRT(('Ejercicio 3 - TIR'!$E$18-'Ejercicio 3 - TIR'!$C$18)*('Ejercicio 3 - TIR'!$D$18-'Ejercicio 3 - TIR'!$C$18)*H42),'Ejercicio 3 - TIR'!$E$18-SQRT(('Ejercicio 3 - TIR'!$E$18-'Ejercicio 3 - TIR'!$C$18)*('Ejercicio 3 - TIR'!$E$18-'Ejercicio 3 - TIR'!$D$18)*(1-H42)))</f>
        <v>41760.31386</v>
      </c>
      <c r="J42" s="3">
        <f t="shared" si="8"/>
        <v>0.3115138566</v>
      </c>
      <c r="K42" s="4">
        <f>IF(J42&lt;=('Ejercicio 3 - TIR'!$D$18-'Ejercicio 3 - TIR'!$C$18)/('Ejercicio 3 - TIR'!$E$18-'Ejercicio 3 - TIR'!$C$18),'Ejercicio 3 - TIR'!$C$18+SQRT(('Ejercicio 3 - TIR'!$E$18-'Ejercicio 3 - TIR'!$C$18)*('Ejercicio 3 - TIR'!$D$18-'Ejercicio 3 - TIR'!$C$18)*J42),'Ejercicio 3 - TIR'!$E$18-SQRT(('Ejercicio 3 - TIR'!$E$18-'Ejercicio 3 - TIR'!$C$18)*('Ejercicio 3 - TIR'!$E$18-'Ejercicio 3 - TIR'!$D$18)*(1-J42)))</f>
        <v>36835.72077</v>
      </c>
      <c r="L42" s="3">
        <f t="shared" si="9"/>
        <v>0.9046643243</v>
      </c>
      <c r="M42" s="4">
        <f>IF(L42&lt;=('Ejercicio 3 - TIR'!$D$18-'Ejercicio 3 - TIR'!$C$18)/('Ejercicio 3 - TIR'!$E$18-'Ejercicio 3 - TIR'!$C$18),'Ejercicio 3 - TIR'!$C$18+SQRT(('Ejercicio 3 - TIR'!$E$18-'Ejercicio 3 - TIR'!$C$18)*('Ejercicio 3 - TIR'!$D$18-'Ejercicio 3 - TIR'!$C$18)*L42),'Ejercicio 3 - TIR'!$E$18-SQRT(('Ejercicio 3 - TIR'!$E$18-'Ejercicio 3 - TIR'!$C$18)*('Ejercicio 3 - TIR'!$E$18-'Ejercicio 3 - TIR'!$D$18)*(1-L42)))</f>
        <v>42326.01876</v>
      </c>
      <c r="N42" s="3">
        <f t="shared" si="10"/>
        <v>0.3801303019</v>
      </c>
      <c r="O42" s="4">
        <f>IF(N42&lt;=('Ejercicio 3 - TIR'!$D$18-'Ejercicio 3 - TIR'!$C$18)/('Ejercicio 3 - TIR'!$E$18-'Ejercicio 3 - TIR'!$C$18),'Ejercicio 3 - TIR'!$C$18+SQRT(('Ejercicio 3 - TIR'!$E$18-'Ejercicio 3 - TIR'!$C$18)*('Ejercicio 3 - TIR'!$D$18-'Ejercicio 3 - TIR'!$C$18)*N42),'Ejercicio 3 - TIR'!$E$18-SQRT(('Ejercicio 3 - TIR'!$E$18-'Ejercicio 3 - TIR'!$C$18)*('Ejercicio 3 - TIR'!$E$18-'Ejercicio 3 - TIR'!$D$18)*(1-N42)))</f>
        <v>37551.12874</v>
      </c>
      <c r="P42" s="3">
        <f t="shared" si="11"/>
        <v>0.8290040894</v>
      </c>
      <c r="Q42" s="7">
        <f>IF(P42&lt;=('Ejercicio 3 - TIR'!$D$22-'Ejercicio 3 - TIR'!$C$22)/('Ejercicio 3 - TIR'!$E$22-'Ejercicio 3 - TIR'!$C$22),'Ejercicio 3 - TIR'!$C$22+SQRT(('Ejercicio 3 - TIR'!$E$22-'Ejercicio 3 - TIR'!$C$22)*('Ejercicio 3 - TIR'!$D$22-'Ejercicio 3 - TIR'!$C$22)*P42),'Ejercicio 3 - TIR'!$E$22-SQRT(('Ejercicio 3 - TIR'!$E$22-'Ejercicio 3 - TIR'!$C$22)*('Ejercicio 3 - TIR'!$E$22-'Ejercicio 3 - TIR'!$D$22)*(1-P42)))</f>
        <v>0.16245598</v>
      </c>
      <c r="R42" s="3">
        <f t="shared" si="12"/>
        <v>0.3386281174</v>
      </c>
      <c r="S42" s="7">
        <f>IF(R42&lt;=('Ejercicio 3 - TIR'!$D$23-'Ejercicio 3 - TIR'!$C$23)/('Ejercicio 3 - TIR'!$E$23-'Ejercicio 3 - TIR'!$C$23),'Ejercicio 3 - TIR'!$C$23+SQRT(('Ejercicio 3 - TIR'!$E$23-'Ejercicio 3 - TIR'!$C$23)*('Ejercicio 3 - TIR'!$D$23-'Ejercicio 3 - TIR'!$C$23)*R42),'Ejercicio 3 - TIR'!$E$23-SQRT(('Ejercicio 3 - TIR'!$E$23-'Ejercicio 3 - TIR'!$C$23)*('Ejercicio 3 - TIR'!$E$23-'Ejercicio 3 - TIR'!$D$23)*(1-R42)))</f>
        <v>0.1446886737</v>
      </c>
      <c r="T42" s="3">
        <f t="shared" si="13"/>
        <v>0.5227110922</v>
      </c>
      <c r="U42" s="7">
        <f>IF(T42&lt;=('Ejercicio 3 - TIR'!$D$24-'Ejercicio 3 - TIR'!$C$24)/('Ejercicio 3 - TIR'!$E$24-'Ejercicio 3 - TIR'!$C$24),'Ejercicio 3 - TIR'!$C$24+SQRT(('Ejercicio 3 - TIR'!$E$24-'Ejercicio 3 - TIR'!$C$24)*('Ejercicio 3 - TIR'!$D$24-'Ejercicio 3 - TIR'!$C$24)*T42),'Ejercicio 3 - TIR'!$E$24-SQRT(('Ejercicio 3 - TIR'!$E$24-'Ejercicio 3 - TIR'!$C$24)*('Ejercicio 3 - TIR'!$E$24-'Ejercicio 3 - TIR'!$D$24)*(1-T42)))</f>
        <v>0.1834430726</v>
      </c>
      <c r="V42" s="3">
        <f t="shared" si="14"/>
        <v>0.3225011559</v>
      </c>
      <c r="W42" s="7">
        <f>IF(V42&lt;=('Ejercicio 3 - TIR'!$D$25-'Ejercicio 3 - TIR'!$C$25)/('Ejercicio 3 - TIR'!$E$25-'Ejercicio 3 - TIR'!$C$25),'Ejercicio 3 - TIR'!$C$25+SQRT(('Ejercicio 3 - TIR'!$E$25-'Ejercicio 3 - TIR'!$C$25)*('Ejercicio 3 - TIR'!$D$25-'Ejercicio 3 - TIR'!$C$25)*V42),'Ejercicio 3 - TIR'!$E$25-SQRT(('Ejercicio 3 - TIR'!$E$25-'Ejercicio 3 - TIR'!$C$25)*('Ejercicio 3 - TIR'!$E$25-'Ejercicio 3 - TIR'!$D$25)*(1-V42)))</f>
        <v>0.2013045592</v>
      </c>
      <c r="X42" s="3">
        <f t="shared" si="15"/>
        <v>0.7157350419</v>
      </c>
      <c r="Y42" s="7">
        <f>IF(X42&lt;=('Ejercicio 3 - TIR'!$D$26-'Ejercicio 3 - TIR'!$C$26)/('Ejercicio 3 - TIR'!$E$26-'Ejercicio 3 - TIR'!$C$26),'Ejercicio 3 - TIR'!$C$26+SQRT(('Ejercicio 3 - TIR'!$E$26-'Ejercicio 3 - TIR'!$C$26)*('Ejercicio 3 - TIR'!$D$26-'Ejercicio 3 - TIR'!$C$26)*X42),'Ejercicio 3 - TIR'!$E$26-SQRT(('Ejercicio 3 - TIR'!$E$26-'Ejercicio 3 - TIR'!$C$26)*('Ejercicio 3 - TIR'!$E$26-'Ejercicio 3 - TIR'!$D$26)*(1-X42)))</f>
        <v>0.2408205312</v>
      </c>
      <c r="Z42" s="3">
        <f t="shared" si="16"/>
        <v>1.16245598</v>
      </c>
      <c r="AA42" s="3">
        <f t="shared" si="17"/>
        <v>1.330650194</v>
      </c>
      <c r="AB42" s="3">
        <f t="shared" si="18"/>
        <v>1.574748754</v>
      </c>
      <c r="AC42" s="3">
        <f t="shared" si="19"/>
        <v>1.891752858</v>
      </c>
      <c r="AD42" s="3">
        <f t="shared" si="20"/>
        <v>2.347325786</v>
      </c>
      <c r="AE42" s="2">
        <f t="shared" si="21"/>
        <v>5311.207724</v>
      </c>
      <c r="AF42" s="2">
        <f t="shared" si="22"/>
        <v>6079.679326</v>
      </c>
      <c r="AG42" s="2">
        <f t="shared" si="23"/>
        <v>7194.954382</v>
      </c>
      <c r="AH42" s="2">
        <f t="shared" si="24"/>
        <v>8643.331502</v>
      </c>
      <c r="AI42" s="2">
        <f t="shared" si="25"/>
        <v>10724.82319</v>
      </c>
      <c r="AJ42" s="4">
        <f t="shared" si="26"/>
        <v>42161.00826</v>
      </c>
      <c r="AK42" s="4">
        <f t="shared" si="27"/>
        <v>55568.36974</v>
      </c>
      <c r="AL42" s="4">
        <f t="shared" si="28"/>
        <v>58007.00539</v>
      </c>
      <c r="AM42" s="4">
        <f t="shared" si="29"/>
        <v>80070.36695</v>
      </c>
      <c r="AN42" s="4">
        <f t="shared" si="30"/>
        <v>88144.73279</v>
      </c>
      <c r="AO42" s="4">
        <f>C42/'Ejercicio 3 - TIR'!$D$7</f>
        <v>16433.66319</v>
      </c>
      <c r="AP42" s="4">
        <f t="shared" si="31"/>
        <v>25727.34507</v>
      </c>
      <c r="AQ42" s="4">
        <f t="shared" si="32"/>
        <v>39134.70655</v>
      </c>
      <c r="AR42" s="4">
        <f t="shared" si="33"/>
        <v>41573.34221</v>
      </c>
      <c r="AS42" s="4">
        <f t="shared" si="34"/>
        <v>63636.70376</v>
      </c>
      <c r="AT42" s="4">
        <f t="shared" si="35"/>
        <v>71711.06961</v>
      </c>
      <c r="AU42" s="4">
        <f>AP42*'Ejercicio 3 - TIR'!$D$5</f>
        <v>12863.67254</v>
      </c>
      <c r="AV42" s="4">
        <f>AQ42*'Ejercicio 3 - TIR'!$D$5</f>
        <v>19567.35327</v>
      </c>
      <c r="AW42" s="4">
        <f>AR42*'Ejercicio 3 - TIR'!$D$5</f>
        <v>20786.6711</v>
      </c>
      <c r="AX42" s="4">
        <f>AS42*'Ejercicio 3 - TIR'!$D$5</f>
        <v>31818.35188</v>
      </c>
      <c r="AY42" s="4">
        <f>AT42*'Ejercicio 3 - TIR'!$D$5</f>
        <v>35855.5348</v>
      </c>
      <c r="AZ42" s="4">
        <f t="shared" ref="AZ42:BD42" si="161">AJ42-AU42-AE42</f>
        <v>23986.128</v>
      </c>
      <c r="BA42" s="4">
        <f t="shared" si="161"/>
        <v>29921.33714</v>
      </c>
      <c r="BB42" s="4">
        <f t="shared" si="161"/>
        <v>30025.37991</v>
      </c>
      <c r="BC42" s="4">
        <f t="shared" si="161"/>
        <v>39608.68357</v>
      </c>
      <c r="BD42" s="4">
        <f t="shared" si="161"/>
        <v>41564.37481</v>
      </c>
      <c r="BE42" s="4">
        <f t="shared" ref="BE42:BI42" si="162">AZ42/Z42</f>
        <v>20634.00973</v>
      </c>
      <c r="BF42" s="4">
        <f t="shared" si="162"/>
        <v>22486.25317</v>
      </c>
      <c r="BG42" s="4">
        <f t="shared" si="162"/>
        <v>19066.77483</v>
      </c>
      <c r="BH42" s="4">
        <f t="shared" si="162"/>
        <v>20937.55715</v>
      </c>
      <c r="BI42" s="4">
        <f t="shared" si="162"/>
        <v>17707.11805</v>
      </c>
      <c r="BJ42" s="4">
        <f t="shared" si="38"/>
        <v>76741.61856</v>
      </c>
      <c r="BK42" s="4">
        <f t="shared" si="39"/>
        <v>38575.16136</v>
      </c>
      <c r="BL42" s="4">
        <f t="shared" si="40"/>
        <v>115316.7799</v>
      </c>
      <c r="BM42" s="4">
        <f>BK42*'Ejercicio 3 - TIR'!$D$5</f>
        <v>19287.58068</v>
      </c>
      <c r="BN42" s="4">
        <f t="shared" si="41"/>
        <v>96029.19924</v>
      </c>
      <c r="BO42" s="4">
        <f t="shared" si="42"/>
        <v>40910.04317</v>
      </c>
      <c r="BP42" s="4">
        <f t="shared" si="43"/>
        <v>-114861.5275</v>
      </c>
      <c r="BQ42" s="4">
        <f t="shared" ref="BQ42:BT42" si="163">BE42</f>
        <v>20634.00973</v>
      </c>
      <c r="BR42" s="4">
        <f t="shared" si="163"/>
        <v>22486.25317</v>
      </c>
      <c r="BS42" s="4">
        <f t="shared" si="163"/>
        <v>19066.77483</v>
      </c>
      <c r="BT42" s="4">
        <f t="shared" si="163"/>
        <v>20937.55715</v>
      </c>
      <c r="BU42" s="4">
        <f t="shared" si="45"/>
        <v>58617.16122</v>
      </c>
      <c r="BV42" s="36">
        <f t="shared" si="46"/>
        <v>6.275040764</v>
      </c>
    </row>
    <row r="43" ht="15.0" customHeight="1">
      <c r="A43" s="2">
        <v>42.0</v>
      </c>
      <c r="B43" s="3">
        <f t="shared" si="4"/>
        <v>0.7790143801</v>
      </c>
      <c r="C43" s="4">
        <f>IF(B43&lt;=('Ejercicio 3 - TIR'!$D$13-'Ejercicio 3 - TIR'!$C$13)/('Ejercicio 3 - TIR'!$E$13-'Ejercicio 3 - TIR'!$C$13),'Ejercicio 3 - TIR'!$C$13+SQRT(('Ejercicio 3 - TIR'!$E$13-'Ejercicio 3 - TIR'!$C$13)*('Ejercicio 3 - TIR'!$D$13-'Ejercicio 3 - TIR'!$C$13)*B43),'Ejercicio 3 - TIR'!$E$13-SQRT(('Ejercicio 3 - TIR'!$E$13-'Ejercicio 3 - TIR'!$C$13)*('Ejercicio 3 - TIR'!$E$13-'Ejercicio 3 - TIR'!$D$13)*(1-B43)))</f>
        <v>83715.56744</v>
      </c>
      <c r="D43" s="3">
        <f t="shared" si="5"/>
        <v>0.5637283605</v>
      </c>
      <c r="E43" s="4">
        <f>IF(D43&lt;=('Ejercicio 3 - TIR'!$D$14-'Ejercicio 3 - TIR'!$C$14)/('Ejercicio 3 - TIR'!$E$14-'Ejercicio 3 - TIR'!$C$14),'Ejercicio 3 - TIR'!$C$14+SQRT(('Ejercicio 3 - TIR'!$E$14-'Ejercicio 3 - TIR'!$C$14)*('Ejercicio 3 - TIR'!$D$14-'Ejercicio 3 - TIR'!$C$14)*D43),'Ejercicio 3 - TIR'!$E$14-SQRT(('Ejercicio 3 - TIR'!$E$14-'Ejercicio 3 - TIR'!$C$14)*('Ejercicio 3 - TIR'!$E$14-'Ejercicio 3 - TIR'!$D$14)*(1-D43)))</f>
        <v>31910.45453</v>
      </c>
      <c r="F43" s="3">
        <f t="shared" si="6"/>
        <v>0.6286088165</v>
      </c>
      <c r="G43" s="4">
        <f>IF(F43&lt;=('Ejercicio 3 - TIR'!$D$18-'Ejercicio 3 - TIR'!$C$18)/('Ejercicio 3 - TIR'!$E$18-'Ejercicio 3 - TIR'!$C$18),'Ejercicio 3 - TIR'!$C$18+SQRT(('Ejercicio 3 - TIR'!$E$18-'Ejercicio 3 - TIR'!$C$18)*('Ejercicio 3 - TIR'!$D$18-'Ejercicio 3 - TIR'!$C$18)*F43),'Ejercicio 3 - TIR'!$E$18-SQRT(('Ejercicio 3 - TIR'!$E$18-'Ejercicio 3 - TIR'!$C$18)*('Ejercicio 3 - TIR'!$E$18-'Ejercicio 3 - TIR'!$D$18)*(1-F43)))</f>
        <v>39710.3719</v>
      </c>
      <c r="H43" s="3">
        <f t="shared" si="7"/>
        <v>0.9412487602</v>
      </c>
      <c r="I43" s="4">
        <f>IF(H43&lt;=('Ejercicio 3 - TIR'!$D$18-'Ejercicio 3 - TIR'!$C$18)/('Ejercicio 3 - TIR'!$E$18-'Ejercicio 3 - TIR'!$C$18),'Ejercicio 3 - TIR'!$C$18+SQRT(('Ejercicio 3 - TIR'!$E$18-'Ejercicio 3 - TIR'!$C$18)*('Ejercicio 3 - TIR'!$D$18-'Ejercicio 3 - TIR'!$C$18)*H43),'Ejercicio 3 - TIR'!$E$18-SQRT(('Ejercicio 3 - TIR'!$E$18-'Ejercicio 3 - TIR'!$C$18)*('Ejercicio 3 - TIR'!$E$18-'Ejercicio 3 - TIR'!$D$18)*(1-H43)))</f>
        <v>42900.8709</v>
      </c>
      <c r="J43" s="3">
        <f t="shared" si="8"/>
        <v>0.8453720127</v>
      </c>
      <c r="K43" s="4">
        <f>IF(J43&lt;=('Ejercicio 3 - TIR'!$D$18-'Ejercicio 3 - TIR'!$C$18)/('Ejercicio 3 - TIR'!$E$18-'Ejercicio 3 - TIR'!$C$18),'Ejercicio 3 - TIR'!$C$18+SQRT(('Ejercicio 3 - TIR'!$E$18-'Ejercicio 3 - TIR'!$C$18)*('Ejercicio 3 - TIR'!$D$18-'Ejercicio 3 - TIR'!$C$18)*J43),'Ejercicio 3 - TIR'!$E$18-SQRT(('Ejercicio 3 - TIR'!$E$18-'Ejercicio 3 - TIR'!$C$18)*('Ejercicio 3 - TIR'!$E$18-'Ejercicio 3 - TIR'!$D$18)*(1-J43)))</f>
        <v>41594.54863</v>
      </c>
      <c r="L43" s="3">
        <f t="shared" si="9"/>
        <v>0.9058828659</v>
      </c>
      <c r="M43" s="4">
        <f>IF(L43&lt;=('Ejercicio 3 - TIR'!$D$18-'Ejercicio 3 - TIR'!$C$18)/('Ejercicio 3 - TIR'!$E$18-'Ejercicio 3 - TIR'!$C$18),'Ejercicio 3 - TIR'!$C$18+SQRT(('Ejercicio 3 - TIR'!$E$18-'Ejercicio 3 - TIR'!$C$18)*('Ejercicio 3 - TIR'!$D$18-'Ejercicio 3 - TIR'!$C$18)*L43),'Ejercicio 3 - TIR'!$E$18-SQRT(('Ejercicio 3 - TIR'!$E$18-'Ejercicio 3 - TIR'!$C$18)*('Ejercicio 3 - TIR'!$E$18-'Ejercicio 3 - TIR'!$D$18)*(1-L43)))</f>
        <v>42343.16258</v>
      </c>
      <c r="N43" s="3">
        <f t="shared" si="10"/>
        <v>0.1992896263</v>
      </c>
      <c r="O43" s="4">
        <f>IF(N43&lt;=('Ejercicio 3 - TIR'!$D$18-'Ejercicio 3 - TIR'!$C$18)/('Ejercicio 3 - TIR'!$E$18-'Ejercicio 3 - TIR'!$C$18),'Ejercicio 3 - TIR'!$C$18+SQRT(('Ejercicio 3 - TIR'!$E$18-'Ejercicio 3 - TIR'!$C$18)*('Ejercicio 3 - TIR'!$D$18-'Ejercicio 3 - TIR'!$C$18)*N43),'Ejercicio 3 - TIR'!$E$18-SQRT(('Ejercicio 3 - TIR'!$E$18-'Ejercicio 3 - TIR'!$C$18)*('Ejercicio 3 - TIR'!$E$18-'Ejercicio 3 - TIR'!$D$18)*(1-N43)))</f>
        <v>35467.48973</v>
      </c>
      <c r="P43" s="3">
        <f t="shared" si="11"/>
        <v>0.904970254</v>
      </c>
      <c r="Q43" s="7">
        <f>IF(P43&lt;=('Ejercicio 3 - TIR'!$D$22-'Ejercicio 3 - TIR'!$C$22)/('Ejercicio 3 - TIR'!$E$22-'Ejercicio 3 - TIR'!$C$22),'Ejercicio 3 - TIR'!$C$22+SQRT(('Ejercicio 3 - TIR'!$E$22-'Ejercicio 3 - TIR'!$C$22)*('Ejercicio 3 - TIR'!$D$22-'Ejercicio 3 - TIR'!$C$22)*P43),'Ejercicio 3 - TIR'!$E$22-SQRT(('Ejercicio 3 - TIR'!$E$22-'Ejercicio 3 - TIR'!$C$22)*('Ejercicio 3 - TIR'!$E$22-'Ejercicio 3 - TIR'!$D$22)*(1-P43)))</f>
        <v>0.1669212561</v>
      </c>
      <c r="R43" s="3">
        <f t="shared" si="12"/>
        <v>0.302749037</v>
      </c>
      <c r="S43" s="7">
        <f>IF(R43&lt;=('Ejercicio 3 - TIR'!$D$23-'Ejercicio 3 - TIR'!$C$23)/('Ejercicio 3 - TIR'!$E$23-'Ejercicio 3 - TIR'!$C$23),'Ejercicio 3 - TIR'!$C$23+SQRT(('Ejercicio 3 - TIR'!$E$23-'Ejercicio 3 - TIR'!$C$23)*('Ejercicio 3 - TIR'!$D$23-'Ejercicio 3 - TIR'!$C$23)*R43),'Ejercicio 3 - TIR'!$E$23-SQRT(('Ejercicio 3 - TIR'!$E$23-'Ejercicio 3 - TIR'!$C$23)*('Ejercicio 3 - TIR'!$E$23-'Ejercicio 3 - TIR'!$D$23)*(1-R43)))</f>
        <v>0.143344127</v>
      </c>
      <c r="T43" s="3">
        <f t="shared" si="13"/>
        <v>0.5322531329</v>
      </c>
      <c r="U43" s="7">
        <f>IF(T43&lt;=('Ejercicio 3 - TIR'!$D$24-'Ejercicio 3 - TIR'!$C$24)/('Ejercicio 3 - TIR'!$E$24-'Ejercicio 3 - TIR'!$C$24),'Ejercicio 3 - TIR'!$C$24+SQRT(('Ejercicio 3 - TIR'!$E$24-'Ejercicio 3 - TIR'!$C$24)*('Ejercicio 3 - TIR'!$D$24-'Ejercicio 3 - TIR'!$C$24)*T43),'Ejercicio 3 - TIR'!$E$24-SQRT(('Ejercicio 3 - TIR'!$E$24-'Ejercicio 3 - TIR'!$C$24)*('Ejercicio 3 - TIR'!$E$24-'Ejercicio 3 - TIR'!$D$24)*(1-T43)))</f>
        <v>0.1838103436</v>
      </c>
      <c r="V43" s="3">
        <f t="shared" si="14"/>
        <v>0.7195176263</v>
      </c>
      <c r="W43" s="7">
        <f>IF(V43&lt;=('Ejercicio 3 - TIR'!$D$25-'Ejercicio 3 - TIR'!$C$25)/('Ejercicio 3 - TIR'!$E$25-'Ejercicio 3 - TIR'!$C$25),'Ejercicio 3 - TIR'!$C$25+SQRT(('Ejercicio 3 - TIR'!$E$25-'Ejercicio 3 - TIR'!$C$25)*('Ejercicio 3 - TIR'!$D$25-'Ejercicio 3 - TIR'!$C$25)*V43),'Ejercicio 3 - TIR'!$E$25-SQRT(('Ejercicio 3 - TIR'!$E$25-'Ejercicio 3 - TIR'!$C$25)*('Ejercicio 3 - TIR'!$E$25-'Ejercicio 3 - TIR'!$D$25)*(1-V43)))</f>
        <v>0.2186680944</v>
      </c>
      <c r="X43" s="3">
        <f t="shared" si="15"/>
        <v>0.3263077498</v>
      </c>
      <c r="Y43" s="7">
        <f>IF(X43&lt;=('Ejercicio 3 - TIR'!$D$26-'Ejercicio 3 - TIR'!$C$26)/('Ejercicio 3 - TIR'!$E$26-'Ejercicio 3 - TIR'!$C$26),'Ejercicio 3 - TIR'!$C$26+SQRT(('Ejercicio 3 - TIR'!$E$26-'Ejercicio 3 - TIR'!$C$26)*('Ejercicio 3 - TIR'!$D$26-'Ejercicio 3 - TIR'!$C$26)*X43),'Ejercicio 3 - TIR'!$E$26-SQRT(('Ejercicio 3 - TIR'!$E$26-'Ejercicio 3 - TIR'!$C$26)*('Ejercicio 3 - TIR'!$E$26-'Ejercicio 3 - TIR'!$D$26)*(1-X43)))</f>
        <v>0.2196821651</v>
      </c>
      <c r="Z43" s="3">
        <f t="shared" si="16"/>
        <v>1.166921256</v>
      </c>
      <c r="AA43" s="3">
        <f t="shared" si="17"/>
        <v>1.334192565</v>
      </c>
      <c r="AB43" s="3">
        <f t="shared" si="18"/>
        <v>1.579430959</v>
      </c>
      <c r="AC43" s="3">
        <f t="shared" si="19"/>
        <v>1.924802117</v>
      </c>
      <c r="AD43" s="3">
        <f t="shared" si="20"/>
        <v>2.347646813</v>
      </c>
      <c r="AE43" s="2">
        <f t="shared" si="21"/>
        <v>5326.533152</v>
      </c>
      <c r="AF43" s="2">
        <f t="shared" si="22"/>
        <v>6090.060396</v>
      </c>
      <c r="AG43" s="2">
        <f t="shared" si="23"/>
        <v>7209.476491</v>
      </c>
      <c r="AH43" s="2">
        <f t="shared" si="24"/>
        <v>8785.958977</v>
      </c>
      <c r="AI43" s="2">
        <f t="shared" si="25"/>
        <v>10716.07747</v>
      </c>
      <c r="AJ43" s="4">
        <f t="shared" si="26"/>
        <v>46338.87706</v>
      </c>
      <c r="AK43" s="4">
        <f t="shared" si="27"/>
        <v>57238.02298</v>
      </c>
      <c r="AL43" s="4">
        <f t="shared" si="28"/>
        <v>65695.71781</v>
      </c>
      <c r="AM43" s="4">
        <f t="shared" si="29"/>
        <v>81502.20897</v>
      </c>
      <c r="AN43" s="4">
        <f t="shared" si="30"/>
        <v>83265.13923</v>
      </c>
      <c r="AO43" s="4">
        <f>C43/'Ejercicio 3 - TIR'!$D$7</f>
        <v>16743.11349</v>
      </c>
      <c r="AP43" s="4">
        <f t="shared" si="31"/>
        <v>29595.76357</v>
      </c>
      <c r="AQ43" s="4">
        <f t="shared" si="32"/>
        <v>40494.90949</v>
      </c>
      <c r="AR43" s="4">
        <f t="shared" si="33"/>
        <v>48952.60433</v>
      </c>
      <c r="AS43" s="4">
        <f t="shared" si="34"/>
        <v>64759.09548</v>
      </c>
      <c r="AT43" s="4">
        <f t="shared" si="35"/>
        <v>66522.02574</v>
      </c>
      <c r="AU43" s="4">
        <f>AP43*'Ejercicio 3 - TIR'!$D$5</f>
        <v>14797.88179</v>
      </c>
      <c r="AV43" s="4">
        <f>AQ43*'Ejercicio 3 - TIR'!$D$5</f>
        <v>20247.45475</v>
      </c>
      <c r="AW43" s="4">
        <f>AR43*'Ejercicio 3 - TIR'!$D$5</f>
        <v>24476.30216</v>
      </c>
      <c r="AX43" s="4">
        <f>AS43*'Ejercicio 3 - TIR'!$D$5</f>
        <v>32379.54774</v>
      </c>
      <c r="AY43" s="4">
        <f>AT43*'Ejercicio 3 - TIR'!$D$5</f>
        <v>33261.01287</v>
      </c>
      <c r="AZ43" s="4">
        <f t="shared" ref="AZ43:BD43" si="164">AJ43-AU43-AE43</f>
        <v>26214.46212</v>
      </c>
      <c r="BA43" s="4">
        <f t="shared" si="164"/>
        <v>30900.50784</v>
      </c>
      <c r="BB43" s="4">
        <f t="shared" si="164"/>
        <v>34009.93916</v>
      </c>
      <c r="BC43" s="4">
        <f t="shared" si="164"/>
        <v>40336.70225</v>
      </c>
      <c r="BD43" s="4">
        <f t="shared" si="164"/>
        <v>39288.04889</v>
      </c>
      <c r="BE43" s="4">
        <f t="shared" ref="BE43:BI43" si="165">AZ43/Z43</f>
        <v>22464.63674</v>
      </c>
      <c r="BF43" s="4">
        <f t="shared" si="165"/>
        <v>23160.45573</v>
      </c>
      <c r="BG43" s="4">
        <f t="shared" si="165"/>
        <v>21533.03313</v>
      </c>
      <c r="BH43" s="4">
        <f t="shared" si="165"/>
        <v>20956.28527</v>
      </c>
      <c r="BI43" s="4">
        <f t="shared" si="165"/>
        <v>16735.07645</v>
      </c>
      <c r="BJ43" s="4">
        <f t="shared" si="38"/>
        <v>74914.47688</v>
      </c>
      <c r="BK43" s="4">
        <f t="shared" si="39"/>
        <v>39306.91702</v>
      </c>
      <c r="BL43" s="4">
        <f t="shared" si="40"/>
        <v>114221.3939</v>
      </c>
      <c r="BM43" s="4">
        <f>BK43*'Ejercicio 3 - TIR'!$D$5</f>
        <v>19653.45851</v>
      </c>
      <c r="BN43" s="4">
        <f t="shared" si="41"/>
        <v>94567.93538</v>
      </c>
      <c r="BO43" s="4">
        <f t="shared" si="42"/>
        <v>40282.01127</v>
      </c>
      <c r="BP43" s="4">
        <f t="shared" si="43"/>
        <v>-115626.022</v>
      </c>
      <c r="BQ43" s="4">
        <f t="shared" ref="BQ43:BT43" si="166">BE43</f>
        <v>22464.63674</v>
      </c>
      <c r="BR43" s="4">
        <f t="shared" si="166"/>
        <v>23160.45573</v>
      </c>
      <c r="BS43" s="4">
        <f t="shared" si="166"/>
        <v>21533.03313</v>
      </c>
      <c r="BT43" s="4">
        <f t="shared" si="166"/>
        <v>20956.28527</v>
      </c>
      <c r="BU43" s="4">
        <f t="shared" si="45"/>
        <v>57017.08772</v>
      </c>
      <c r="BV43" s="36">
        <f t="shared" si="46"/>
        <v>6.94827911</v>
      </c>
    </row>
    <row r="44" ht="15.0" customHeight="1">
      <c r="A44" s="2">
        <v>43.0</v>
      </c>
      <c r="B44" s="3">
        <f t="shared" si="4"/>
        <v>0.7040886313</v>
      </c>
      <c r="C44" s="4">
        <f>IF(B44&lt;=('Ejercicio 3 - TIR'!$D$13-'Ejercicio 3 - TIR'!$C$13)/('Ejercicio 3 - TIR'!$E$13-'Ejercicio 3 - TIR'!$C$13),'Ejercicio 3 - TIR'!$C$13+SQRT(('Ejercicio 3 - TIR'!$E$13-'Ejercicio 3 - TIR'!$C$13)*('Ejercicio 3 - TIR'!$D$13-'Ejercicio 3 - TIR'!$C$13)*B44),'Ejercicio 3 - TIR'!$E$13-SQRT(('Ejercicio 3 - TIR'!$E$13-'Ejercicio 3 - TIR'!$C$13)*('Ejercicio 3 - TIR'!$E$13-'Ejercicio 3 - TIR'!$D$13)*(1-B44)))</f>
        <v>81156.07147</v>
      </c>
      <c r="D44" s="3">
        <f t="shared" si="5"/>
        <v>0.8248316603</v>
      </c>
      <c r="E44" s="4">
        <f>IF(D44&lt;=('Ejercicio 3 - TIR'!$D$14-'Ejercicio 3 - TIR'!$C$14)/('Ejercicio 3 - TIR'!$E$14-'Ejercicio 3 - TIR'!$C$14),'Ejercicio 3 - TIR'!$C$14+SQRT(('Ejercicio 3 - TIR'!$E$14-'Ejercicio 3 - TIR'!$C$14)*('Ejercicio 3 - TIR'!$D$14-'Ejercicio 3 - TIR'!$C$14)*D44),'Ejercicio 3 - TIR'!$E$14-SQRT(('Ejercicio 3 - TIR'!$E$14-'Ejercicio 3 - TIR'!$C$14)*('Ejercicio 3 - TIR'!$E$14-'Ejercicio 3 - TIR'!$D$14)*(1-D44)))</f>
        <v>34874.06097</v>
      </c>
      <c r="F44" s="3">
        <f t="shared" si="6"/>
        <v>0.5644549948</v>
      </c>
      <c r="G44" s="4">
        <f>IF(F44&lt;=('Ejercicio 3 - TIR'!$D$18-'Ejercicio 3 - TIR'!$C$18)/('Ejercicio 3 - TIR'!$E$18-'Ejercicio 3 - TIR'!$C$18),'Ejercicio 3 - TIR'!$C$18+SQRT(('Ejercicio 3 - TIR'!$E$18-'Ejercicio 3 - TIR'!$C$18)*('Ejercicio 3 - TIR'!$D$18-'Ejercicio 3 - TIR'!$C$18)*F44),'Ejercicio 3 - TIR'!$E$18-SQRT(('Ejercicio 3 - TIR'!$E$18-'Ejercicio 3 - TIR'!$C$18)*('Ejercicio 3 - TIR'!$E$18-'Ejercicio 3 - TIR'!$D$18)*(1-F44)))</f>
        <v>39201.53516</v>
      </c>
      <c r="H44" s="3">
        <f t="shared" si="7"/>
        <v>0.3714161364</v>
      </c>
      <c r="I44" s="4">
        <f>IF(H44&lt;=('Ejercicio 3 - TIR'!$D$18-'Ejercicio 3 - TIR'!$C$18)/('Ejercicio 3 - TIR'!$E$18-'Ejercicio 3 - TIR'!$C$18),'Ejercicio 3 - TIR'!$C$18+SQRT(('Ejercicio 3 - TIR'!$E$18-'Ejercicio 3 - TIR'!$C$18)*('Ejercicio 3 - TIR'!$D$18-'Ejercicio 3 - TIR'!$C$18)*H44),'Ejercicio 3 - TIR'!$E$18-SQRT(('Ejercicio 3 - TIR'!$E$18-'Ejercicio 3 - TIR'!$C$18)*('Ejercicio 3 - TIR'!$E$18-'Ejercicio 3 - TIR'!$D$18)*(1-H44)))</f>
        <v>37464.07533</v>
      </c>
      <c r="J44" s="3">
        <f t="shared" si="8"/>
        <v>0.9262780369</v>
      </c>
      <c r="K44" s="4">
        <f>IF(J44&lt;=('Ejercicio 3 - TIR'!$D$18-'Ejercicio 3 - TIR'!$C$18)/('Ejercicio 3 - TIR'!$E$18-'Ejercicio 3 - TIR'!$C$18),'Ejercicio 3 - TIR'!$C$18+SQRT(('Ejercicio 3 - TIR'!$E$18-'Ejercicio 3 - TIR'!$C$18)*('Ejercicio 3 - TIR'!$D$18-'Ejercicio 3 - TIR'!$C$18)*J44),'Ejercicio 3 - TIR'!$E$18-SQRT(('Ejercicio 3 - TIR'!$E$18-'Ejercicio 3 - TIR'!$C$18)*('Ejercicio 3 - TIR'!$E$18-'Ejercicio 3 - TIR'!$D$18)*(1-J44)))</f>
        <v>42648.58612</v>
      </c>
      <c r="L44" s="3">
        <f t="shared" si="9"/>
        <v>0.1995810516</v>
      </c>
      <c r="M44" s="4">
        <f>IF(L44&lt;=('Ejercicio 3 - TIR'!$D$18-'Ejercicio 3 - TIR'!$C$18)/('Ejercicio 3 - TIR'!$E$18-'Ejercicio 3 - TIR'!$C$18),'Ejercicio 3 - TIR'!$C$18+SQRT(('Ejercicio 3 - TIR'!$E$18-'Ejercicio 3 - TIR'!$C$18)*('Ejercicio 3 - TIR'!$D$18-'Ejercicio 3 - TIR'!$C$18)*L44),'Ejercicio 3 - TIR'!$E$18-SQRT(('Ejercicio 3 - TIR'!$E$18-'Ejercicio 3 - TIR'!$C$18)*('Ejercicio 3 - TIR'!$E$18-'Ejercicio 3 - TIR'!$D$18)*(1-L44)))</f>
        <v>35471.48588</v>
      </c>
      <c r="N44" s="3">
        <f t="shared" si="10"/>
        <v>0.4301857962</v>
      </c>
      <c r="O44" s="4">
        <f>IF(N44&lt;=('Ejercicio 3 - TIR'!$D$18-'Ejercicio 3 - TIR'!$C$18)/('Ejercicio 3 - TIR'!$E$18-'Ejercicio 3 - TIR'!$C$18),'Ejercicio 3 - TIR'!$C$18+SQRT(('Ejercicio 3 - TIR'!$E$18-'Ejercicio 3 - TIR'!$C$18)*('Ejercicio 3 - TIR'!$D$18-'Ejercicio 3 - TIR'!$C$18)*N44),'Ejercicio 3 - TIR'!$E$18-SQRT(('Ejercicio 3 - TIR'!$E$18-'Ejercicio 3 - TIR'!$C$18)*('Ejercicio 3 - TIR'!$E$18-'Ejercicio 3 - TIR'!$D$18)*(1-N44)))</f>
        <v>38032.92409</v>
      </c>
      <c r="P44" s="3">
        <f t="shared" si="11"/>
        <v>0.848306266</v>
      </c>
      <c r="Q44" s="7">
        <f>IF(P44&lt;=('Ejercicio 3 - TIR'!$D$22-'Ejercicio 3 - TIR'!$C$22)/('Ejercicio 3 - TIR'!$E$22-'Ejercicio 3 - TIR'!$C$22),'Ejercicio 3 - TIR'!$C$22+SQRT(('Ejercicio 3 - TIR'!$E$22-'Ejercicio 3 - TIR'!$C$22)*('Ejercicio 3 - TIR'!$D$22-'Ejercicio 3 - TIR'!$C$22)*P44),'Ejercicio 3 - TIR'!$E$22-SQRT(('Ejercicio 3 - TIR'!$E$22-'Ejercicio 3 - TIR'!$C$22)*('Ejercicio 3 - TIR'!$E$22-'Ejercicio 3 - TIR'!$D$22)*(1-P44)))</f>
        <v>0.1634758141</v>
      </c>
      <c r="R44" s="3">
        <f t="shared" si="12"/>
        <v>0.217451267</v>
      </c>
      <c r="S44" s="7">
        <f>IF(R44&lt;=('Ejercicio 3 - TIR'!$D$23-'Ejercicio 3 - TIR'!$C$23)/('Ejercicio 3 - TIR'!$E$23-'Ejercicio 3 - TIR'!$C$23),'Ejercicio 3 - TIR'!$C$23+SQRT(('Ejercicio 3 - TIR'!$E$23-'Ejercicio 3 - TIR'!$C$23)*('Ejercicio 3 - TIR'!$D$23-'Ejercicio 3 - TIR'!$C$23)*R44),'Ejercicio 3 - TIR'!$E$23-SQRT(('Ejercicio 3 - TIR'!$E$23-'Ejercicio 3 - TIR'!$C$23)*('Ejercicio 3 - TIR'!$E$23-'Ejercicio 3 - TIR'!$D$23)*(1-R44)))</f>
        <v>0.1397841422</v>
      </c>
      <c r="T44" s="3">
        <f t="shared" si="13"/>
        <v>0.5194937213</v>
      </c>
      <c r="U44" s="7">
        <f>IF(T44&lt;=('Ejercicio 3 - TIR'!$D$24-'Ejercicio 3 - TIR'!$C$24)/('Ejercicio 3 - TIR'!$E$24-'Ejercicio 3 - TIR'!$C$24),'Ejercicio 3 - TIR'!$C$24+SQRT(('Ejercicio 3 - TIR'!$E$24-'Ejercicio 3 - TIR'!$C$24)*('Ejercicio 3 - TIR'!$D$24-'Ejercicio 3 - TIR'!$C$24)*T44),'Ejercicio 3 - TIR'!$E$24-SQRT(('Ejercicio 3 - TIR'!$E$24-'Ejercicio 3 - TIR'!$C$24)*('Ejercicio 3 - TIR'!$E$24-'Ejercicio 3 - TIR'!$D$24)*(1-T44)))</f>
        <v>0.1833200657</v>
      </c>
      <c r="V44" s="3">
        <f t="shared" si="14"/>
        <v>0.3570858127</v>
      </c>
      <c r="W44" s="7">
        <f>IF(V44&lt;=('Ejercicio 3 - TIR'!$D$25-'Ejercicio 3 - TIR'!$C$25)/('Ejercicio 3 - TIR'!$E$25-'Ejercicio 3 - TIR'!$C$25),'Ejercicio 3 - TIR'!$C$25+SQRT(('Ejercicio 3 - TIR'!$E$25-'Ejercicio 3 - TIR'!$C$25)*('Ejercicio 3 - TIR'!$D$25-'Ejercicio 3 - TIR'!$C$25)*V44),'Ejercicio 3 - TIR'!$E$25-SQRT(('Ejercicio 3 - TIR'!$E$25-'Ejercicio 3 - TIR'!$C$25)*('Ejercicio 3 - TIR'!$E$25-'Ejercicio 3 - TIR'!$D$25)*(1-V44)))</f>
        <v>0.2025637306</v>
      </c>
      <c r="X44" s="3">
        <f t="shared" si="15"/>
        <v>0.8976392146</v>
      </c>
      <c r="Y44" s="7">
        <f>IF(X44&lt;=('Ejercicio 3 - TIR'!$D$26-'Ejercicio 3 - TIR'!$C$26)/('Ejercicio 3 - TIR'!$E$26-'Ejercicio 3 - TIR'!$C$26),'Ejercicio 3 - TIR'!$C$26+SQRT(('Ejercicio 3 - TIR'!$E$26-'Ejercicio 3 - TIR'!$C$26)*('Ejercicio 3 - TIR'!$D$26-'Ejercicio 3 - TIR'!$C$26)*X44),'Ejercicio 3 - TIR'!$E$26-SQRT(('Ejercicio 3 - TIR'!$E$26-'Ejercicio 3 - TIR'!$C$26)*('Ejercicio 3 - TIR'!$E$26-'Ejercicio 3 - TIR'!$D$26)*(1-X44)))</f>
        <v>0.2564894015</v>
      </c>
      <c r="Z44" s="3">
        <f t="shared" si="16"/>
        <v>1.163475814</v>
      </c>
      <c r="AA44" s="3">
        <f t="shared" si="17"/>
        <v>1.326111283</v>
      </c>
      <c r="AB44" s="3">
        <f t="shared" si="18"/>
        <v>1.56921409</v>
      </c>
      <c r="AC44" s="3">
        <f t="shared" si="19"/>
        <v>1.88707995</v>
      </c>
      <c r="AD44" s="3">
        <f t="shared" si="20"/>
        <v>2.371095957</v>
      </c>
      <c r="AE44" s="2">
        <f t="shared" si="21"/>
        <v>5701.065506</v>
      </c>
      <c r="AF44" s="2">
        <f t="shared" si="22"/>
        <v>6497.984057</v>
      </c>
      <c r="AG44" s="2">
        <f t="shared" si="23"/>
        <v>7689.194922</v>
      </c>
      <c r="AH44" s="2">
        <f t="shared" si="24"/>
        <v>9246.74693</v>
      </c>
      <c r="AI44" s="2">
        <f t="shared" si="25"/>
        <v>11618.43952</v>
      </c>
      <c r="AJ44" s="4">
        <f t="shared" si="26"/>
        <v>45610.03803</v>
      </c>
      <c r="AK44" s="4">
        <f t="shared" si="27"/>
        <v>49681.53298</v>
      </c>
      <c r="AL44" s="4">
        <f t="shared" si="28"/>
        <v>66924.76226</v>
      </c>
      <c r="AM44" s="4">
        <f t="shared" si="29"/>
        <v>66937.52981</v>
      </c>
      <c r="AN44" s="4">
        <f t="shared" si="30"/>
        <v>90179.71256</v>
      </c>
      <c r="AO44" s="4">
        <f>C44/'Ejercicio 3 - TIR'!$D$7</f>
        <v>16231.21429</v>
      </c>
      <c r="AP44" s="4">
        <f t="shared" si="31"/>
        <v>29378.82373</v>
      </c>
      <c r="AQ44" s="4">
        <f t="shared" si="32"/>
        <v>33450.31869</v>
      </c>
      <c r="AR44" s="4">
        <f t="shared" si="33"/>
        <v>50693.54797</v>
      </c>
      <c r="AS44" s="4">
        <f t="shared" si="34"/>
        <v>50706.31552</v>
      </c>
      <c r="AT44" s="4">
        <f t="shared" si="35"/>
        <v>73948.49826</v>
      </c>
      <c r="AU44" s="4">
        <f>AP44*'Ejercicio 3 - TIR'!$D$5</f>
        <v>14689.41187</v>
      </c>
      <c r="AV44" s="4">
        <f>AQ44*'Ejercicio 3 - TIR'!$D$5</f>
        <v>16725.15934</v>
      </c>
      <c r="AW44" s="4">
        <f>AR44*'Ejercicio 3 - TIR'!$D$5</f>
        <v>25346.77398</v>
      </c>
      <c r="AX44" s="4">
        <f>AS44*'Ejercicio 3 - TIR'!$D$5</f>
        <v>25353.15776</v>
      </c>
      <c r="AY44" s="4">
        <f>AT44*'Ejercicio 3 - TIR'!$D$5</f>
        <v>36974.24913</v>
      </c>
      <c r="AZ44" s="4">
        <f t="shared" ref="AZ44:BD44" si="167">AJ44-AU44-AE44</f>
        <v>25219.56065</v>
      </c>
      <c r="BA44" s="4">
        <f t="shared" si="167"/>
        <v>26458.38958</v>
      </c>
      <c r="BB44" s="4">
        <f t="shared" si="167"/>
        <v>33888.79336</v>
      </c>
      <c r="BC44" s="4">
        <f t="shared" si="167"/>
        <v>32337.62512</v>
      </c>
      <c r="BD44" s="4">
        <f t="shared" si="167"/>
        <v>41587.02391</v>
      </c>
      <c r="BE44" s="4">
        <f t="shared" ref="BE44:BI44" si="168">AZ44/Z44</f>
        <v>21676.05063</v>
      </c>
      <c r="BF44" s="4">
        <f t="shared" si="168"/>
        <v>19951.86221</v>
      </c>
      <c r="BG44" s="4">
        <f t="shared" si="168"/>
        <v>21596.02923</v>
      </c>
      <c r="BH44" s="4">
        <f t="shared" si="168"/>
        <v>17136.33019</v>
      </c>
      <c r="BI44" s="4">
        <f t="shared" si="168"/>
        <v>17539.15685</v>
      </c>
      <c r="BJ44" s="4">
        <f t="shared" si="38"/>
        <v>82689.74498</v>
      </c>
      <c r="BK44" s="4">
        <f t="shared" si="39"/>
        <v>38485.7666</v>
      </c>
      <c r="BL44" s="4">
        <f t="shared" si="40"/>
        <v>121175.5116</v>
      </c>
      <c r="BM44" s="4">
        <f>BK44*'Ejercicio 3 - TIR'!$D$5</f>
        <v>19242.8833</v>
      </c>
      <c r="BN44" s="4">
        <f t="shared" si="41"/>
        <v>101932.6283</v>
      </c>
      <c r="BO44" s="4">
        <f t="shared" si="42"/>
        <v>42989.66812</v>
      </c>
      <c r="BP44" s="4">
        <f t="shared" si="43"/>
        <v>-116030.1324</v>
      </c>
      <c r="BQ44" s="4">
        <f t="shared" ref="BQ44:BT44" si="169">BE44</f>
        <v>21676.05063</v>
      </c>
      <c r="BR44" s="4">
        <f t="shared" si="169"/>
        <v>19951.86221</v>
      </c>
      <c r="BS44" s="4">
        <f t="shared" si="169"/>
        <v>21596.02923</v>
      </c>
      <c r="BT44" s="4">
        <f t="shared" si="169"/>
        <v>17136.33019</v>
      </c>
      <c r="BU44" s="4">
        <f t="shared" si="45"/>
        <v>60528.82497</v>
      </c>
      <c r="BV44" s="36">
        <f t="shared" si="46"/>
        <v>5.760729725</v>
      </c>
    </row>
    <row r="45" ht="15.0" customHeight="1">
      <c r="A45" s="2">
        <v>44.0</v>
      </c>
      <c r="B45" s="3">
        <f t="shared" si="4"/>
        <v>0.2225477051</v>
      </c>
      <c r="C45" s="4">
        <f>IF(B45&lt;=('Ejercicio 3 - TIR'!$D$13-'Ejercicio 3 - TIR'!$C$13)/('Ejercicio 3 - TIR'!$E$13-'Ejercicio 3 - TIR'!$C$13),'Ejercicio 3 - TIR'!$C$13+SQRT(('Ejercicio 3 - TIR'!$E$13-'Ejercicio 3 - TIR'!$C$13)*('Ejercicio 3 - TIR'!$D$13-'Ejercicio 3 - TIR'!$C$13)*B45),'Ejercicio 3 - TIR'!$E$13-SQRT(('Ejercicio 3 - TIR'!$E$13-'Ejercicio 3 - TIR'!$C$13)*('Ejercicio 3 - TIR'!$E$13-'Ejercicio 3 - TIR'!$D$13)*(1-B45)))</f>
        <v>69434.99242</v>
      </c>
      <c r="D45" s="3">
        <f t="shared" si="5"/>
        <v>0.2792938125</v>
      </c>
      <c r="E45" s="4">
        <f>IF(D45&lt;=('Ejercicio 3 - TIR'!$D$14-'Ejercicio 3 - TIR'!$C$14)/('Ejercicio 3 - TIR'!$E$14-'Ejercicio 3 - TIR'!$C$14),'Ejercicio 3 - TIR'!$C$14+SQRT(('Ejercicio 3 - TIR'!$E$14-'Ejercicio 3 - TIR'!$C$14)*('Ejercicio 3 - TIR'!$D$14-'Ejercicio 3 - TIR'!$C$14)*D45),'Ejercicio 3 - TIR'!$E$14-SQRT(('Ejercicio 3 - TIR'!$E$14-'Ejercicio 3 - TIR'!$C$14)*('Ejercicio 3 - TIR'!$E$14-'Ejercicio 3 - TIR'!$D$14)*(1-D45)))</f>
        <v>29576.79319</v>
      </c>
      <c r="F45" s="3">
        <f t="shared" si="6"/>
        <v>0.6736407488</v>
      </c>
      <c r="G45" s="4">
        <f>IF(F45&lt;=('Ejercicio 3 - TIR'!$D$18-'Ejercicio 3 - TIR'!$C$18)/('Ejercicio 3 - TIR'!$E$18-'Ejercicio 3 - TIR'!$C$18),'Ejercicio 3 - TIR'!$C$18+SQRT(('Ejercicio 3 - TIR'!$E$18-'Ejercicio 3 - TIR'!$C$18)*('Ejercicio 3 - TIR'!$D$18-'Ejercicio 3 - TIR'!$C$18)*F45),'Ejercicio 3 - TIR'!$E$18-SQRT(('Ejercicio 3 - TIR'!$E$18-'Ejercicio 3 - TIR'!$C$18)*('Ejercicio 3 - TIR'!$E$18-'Ejercicio 3 - TIR'!$D$18)*(1-F45)))</f>
        <v>40052.5821</v>
      </c>
      <c r="H45" s="3">
        <f t="shared" si="7"/>
        <v>0.1585427331</v>
      </c>
      <c r="I45" s="4">
        <f>IF(H45&lt;=('Ejercicio 3 - TIR'!$D$18-'Ejercicio 3 - TIR'!$C$18)/('Ejercicio 3 - TIR'!$E$18-'Ejercicio 3 - TIR'!$C$18),'Ejercicio 3 - TIR'!$C$18+SQRT(('Ejercicio 3 - TIR'!$E$18-'Ejercicio 3 - TIR'!$C$18)*('Ejercicio 3 - TIR'!$D$18-'Ejercicio 3 - TIR'!$C$18)*H45),'Ejercicio 3 - TIR'!$E$18-SQRT(('Ejercicio 3 - TIR'!$E$18-'Ejercicio 3 - TIR'!$C$18)*('Ejercicio 3 - TIR'!$E$18-'Ejercicio 3 - TIR'!$D$18)*(1-H45)))</f>
        <v>34876.6187</v>
      </c>
      <c r="J45" s="3">
        <f t="shared" si="8"/>
        <v>0.6418839657</v>
      </c>
      <c r="K45" s="4">
        <f>IF(J45&lt;=('Ejercicio 3 - TIR'!$D$18-'Ejercicio 3 - TIR'!$C$18)/('Ejercicio 3 - TIR'!$E$18-'Ejercicio 3 - TIR'!$C$18),'Ejercicio 3 - TIR'!$C$18+SQRT(('Ejercicio 3 - TIR'!$E$18-'Ejercicio 3 - TIR'!$C$18)*('Ejercicio 3 - TIR'!$D$18-'Ejercicio 3 - TIR'!$C$18)*J45),'Ejercicio 3 - TIR'!$E$18-SQRT(('Ejercicio 3 - TIR'!$E$18-'Ejercicio 3 - TIR'!$C$18)*('Ejercicio 3 - TIR'!$E$18-'Ejercicio 3 - TIR'!$D$18)*(1-J45)))</f>
        <v>39812.36948</v>
      </c>
      <c r="L45" s="3">
        <f t="shared" si="9"/>
        <v>0.414875061</v>
      </c>
      <c r="M45" s="4">
        <f>IF(L45&lt;=('Ejercicio 3 - TIR'!$D$18-'Ejercicio 3 - TIR'!$C$18)/('Ejercicio 3 - TIR'!$E$18-'Ejercicio 3 - TIR'!$C$18),'Ejercicio 3 - TIR'!$C$18+SQRT(('Ejercicio 3 - TIR'!$E$18-'Ejercicio 3 - TIR'!$C$18)*('Ejercicio 3 - TIR'!$D$18-'Ejercicio 3 - TIR'!$C$18)*L45),'Ejercicio 3 - TIR'!$E$18-SQRT(('Ejercicio 3 - TIR'!$E$18-'Ejercicio 3 - TIR'!$C$18)*('Ejercicio 3 - TIR'!$E$18-'Ejercicio 3 - TIR'!$D$18)*(1-L45)))</f>
        <v>37888.67918</v>
      </c>
      <c r="N45" s="3">
        <f t="shared" si="10"/>
        <v>0.4361746396</v>
      </c>
      <c r="O45" s="4">
        <f>IF(N45&lt;=('Ejercicio 3 - TIR'!$D$18-'Ejercicio 3 - TIR'!$C$18)/('Ejercicio 3 - TIR'!$E$18-'Ejercicio 3 - TIR'!$C$18),'Ejercicio 3 - TIR'!$C$18+SQRT(('Ejercicio 3 - TIR'!$E$18-'Ejercicio 3 - TIR'!$C$18)*('Ejercicio 3 - TIR'!$D$18-'Ejercicio 3 - TIR'!$C$18)*N45),'Ejercicio 3 - TIR'!$E$18-SQRT(('Ejercicio 3 - TIR'!$E$18-'Ejercicio 3 - TIR'!$C$18)*('Ejercicio 3 - TIR'!$E$18-'Ejercicio 3 - TIR'!$D$18)*(1-N45)))</f>
        <v>38088.64611</v>
      </c>
      <c r="P45" s="3">
        <f t="shared" si="11"/>
        <v>0.2147045498</v>
      </c>
      <c r="Q45" s="7">
        <f>IF(P45&lt;=('Ejercicio 3 - TIR'!$D$22-'Ejercicio 3 - TIR'!$C$22)/('Ejercicio 3 - TIR'!$E$22-'Ejercicio 3 - TIR'!$C$22),'Ejercicio 3 - TIR'!$C$22+SQRT(('Ejercicio 3 - TIR'!$E$22-'Ejercicio 3 - TIR'!$C$22)*('Ejercicio 3 - TIR'!$D$22-'Ejercicio 3 - TIR'!$C$22)*P45),'Ejercicio 3 - TIR'!$E$22-SQRT(('Ejercicio 3 - TIR'!$E$22-'Ejercicio 3 - TIR'!$C$22)*('Ejercicio 3 - TIR'!$E$22-'Ejercicio 3 - TIR'!$D$22)*(1-P45)))</f>
        <v>0.1396587942</v>
      </c>
      <c r="R45" s="3">
        <f t="shared" si="12"/>
        <v>0.08412792221</v>
      </c>
      <c r="S45" s="7">
        <f>IF(R45&lt;=('Ejercicio 3 - TIR'!$D$23-'Ejercicio 3 - TIR'!$C$23)/('Ejercicio 3 - TIR'!$E$23-'Ejercicio 3 - TIR'!$C$23),'Ejercicio 3 - TIR'!$C$23+SQRT(('Ejercicio 3 - TIR'!$E$23-'Ejercicio 3 - TIR'!$C$23)*('Ejercicio 3 - TIR'!$D$23-'Ejercicio 3 - TIR'!$C$23)*R45),'Ejercicio 3 - TIR'!$E$23-SQRT(('Ejercicio 3 - TIR'!$E$23-'Ejercicio 3 - TIR'!$C$23)*('Ejercicio 3 - TIR'!$E$23-'Ejercicio 3 - TIR'!$D$23)*(1-R45)))</f>
        <v>0.1323057003</v>
      </c>
      <c r="T45" s="3">
        <f t="shared" si="13"/>
        <v>0.9119584597</v>
      </c>
      <c r="U45" s="7">
        <f>IF(T45&lt;=('Ejercicio 3 - TIR'!$D$24-'Ejercicio 3 - TIR'!$C$24)/('Ejercicio 3 - TIR'!$E$24-'Ejercicio 3 - TIR'!$C$24),'Ejercicio 3 - TIR'!$C$24+SQRT(('Ejercicio 3 - TIR'!$E$24-'Ejercicio 3 - TIR'!$C$24)*('Ejercicio 3 - TIR'!$D$24-'Ejercicio 3 - TIR'!$C$24)*T45),'Ejercicio 3 - TIR'!$E$24-SQRT(('Ejercicio 3 - TIR'!$E$24-'Ejercicio 3 - TIR'!$C$24)*('Ejercicio 3 - TIR'!$E$24-'Ejercicio 3 - TIR'!$D$24)*(1-T45)))</f>
        <v>0.204299162</v>
      </c>
      <c r="V45" s="3">
        <f t="shared" si="14"/>
        <v>0.5362698459</v>
      </c>
      <c r="W45" s="7">
        <f>IF(V45&lt;=('Ejercicio 3 - TIR'!$D$25-'Ejercicio 3 - TIR'!$C$25)/('Ejercicio 3 - TIR'!$E$25-'Ejercicio 3 - TIR'!$C$25),'Ejercicio 3 - TIR'!$C$25+SQRT(('Ejercicio 3 - TIR'!$E$25-'Ejercicio 3 - TIR'!$C$25)*('Ejercicio 3 - TIR'!$D$25-'Ejercicio 3 - TIR'!$C$25)*V45),'Ejercicio 3 - TIR'!$E$25-SQRT(('Ejercicio 3 - TIR'!$E$25-'Ejercicio 3 - TIR'!$C$25)*('Ejercicio 3 - TIR'!$E$25-'Ejercicio 3 - TIR'!$D$25)*(1-V45)))</f>
        <v>0.2097128365</v>
      </c>
      <c r="X45" s="3">
        <f t="shared" si="15"/>
        <v>0.4729739502</v>
      </c>
      <c r="Y45" s="7">
        <f>IF(X45&lt;=('Ejercicio 3 - TIR'!$D$26-'Ejercicio 3 - TIR'!$C$26)/('Ejercicio 3 - TIR'!$E$26-'Ejercicio 3 - TIR'!$C$26),'Ejercicio 3 - TIR'!$C$26+SQRT(('Ejercicio 3 - TIR'!$E$26-'Ejercicio 3 - TIR'!$C$26)*('Ejercicio 3 - TIR'!$D$26-'Ejercicio 3 - TIR'!$C$26)*X45),'Ejercicio 3 - TIR'!$E$26-SQRT(('Ejercicio 3 - TIR'!$E$26-'Ejercicio 3 - TIR'!$C$26)*('Ejercicio 3 - TIR'!$E$26-'Ejercicio 3 - TIR'!$D$26)*(1-X45)))</f>
        <v>0.2266526414</v>
      </c>
      <c r="Z45" s="3">
        <f t="shared" si="16"/>
        <v>1.139658794</v>
      </c>
      <c r="AA45" s="3">
        <f t="shared" si="17"/>
        <v>1.290442149</v>
      </c>
      <c r="AB45" s="3">
        <f t="shared" si="18"/>
        <v>1.554078399</v>
      </c>
      <c r="AC45" s="3">
        <f t="shared" si="19"/>
        <v>1.879988588</v>
      </c>
      <c r="AD45" s="3">
        <f t="shared" si="20"/>
        <v>2.306092967</v>
      </c>
      <c r="AE45" s="2">
        <f t="shared" si="21"/>
        <v>4130.659274</v>
      </c>
      <c r="AF45" s="2">
        <f t="shared" si="22"/>
        <v>4677.169042</v>
      </c>
      <c r="AG45" s="2">
        <f t="shared" si="23"/>
        <v>5632.710758</v>
      </c>
      <c r="AH45" s="2">
        <f t="shared" si="24"/>
        <v>6813.962508</v>
      </c>
      <c r="AI45" s="2">
        <f t="shared" si="25"/>
        <v>8358.365109</v>
      </c>
      <c r="AJ45" s="4">
        <f t="shared" si="26"/>
        <v>45646.27743</v>
      </c>
      <c r="AK45" s="4">
        <f t="shared" si="27"/>
        <v>45006.25879</v>
      </c>
      <c r="AL45" s="4">
        <f t="shared" si="28"/>
        <v>61871.54342</v>
      </c>
      <c r="AM45" s="4">
        <f t="shared" si="29"/>
        <v>71230.28447</v>
      </c>
      <c r="AN45" s="4">
        <f t="shared" si="30"/>
        <v>87835.95893</v>
      </c>
      <c r="AO45" s="4">
        <f>C45/'Ejercicio 3 - TIR'!$D$7</f>
        <v>13886.99848</v>
      </c>
      <c r="AP45" s="4">
        <f t="shared" si="31"/>
        <v>31759.27894</v>
      </c>
      <c r="AQ45" s="4">
        <f t="shared" si="32"/>
        <v>31119.26031</v>
      </c>
      <c r="AR45" s="4">
        <f t="shared" si="33"/>
        <v>47984.54493</v>
      </c>
      <c r="AS45" s="4">
        <f t="shared" si="34"/>
        <v>57343.28598</v>
      </c>
      <c r="AT45" s="4">
        <f t="shared" si="35"/>
        <v>73948.96045</v>
      </c>
      <c r="AU45" s="4">
        <f>AP45*'Ejercicio 3 - TIR'!$D$5</f>
        <v>15879.63947</v>
      </c>
      <c r="AV45" s="4">
        <f>AQ45*'Ejercicio 3 - TIR'!$D$5</f>
        <v>15559.63015</v>
      </c>
      <c r="AW45" s="4">
        <f>AR45*'Ejercicio 3 - TIR'!$D$5</f>
        <v>23992.27247</v>
      </c>
      <c r="AX45" s="4">
        <f>AS45*'Ejercicio 3 - TIR'!$D$5</f>
        <v>28671.64299</v>
      </c>
      <c r="AY45" s="4">
        <f>AT45*'Ejercicio 3 - TIR'!$D$5</f>
        <v>36974.48023</v>
      </c>
      <c r="AZ45" s="4">
        <f t="shared" ref="AZ45:BD45" si="170">AJ45-AU45-AE45</f>
        <v>25635.97868</v>
      </c>
      <c r="BA45" s="4">
        <f t="shared" si="170"/>
        <v>24769.4596</v>
      </c>
      <c r="BB45" s="4">
        <f t="shared" si="170"/>
        <v>32246.56019</v>
      </c>
      <c r="BC45" s="4">
        <f t="shared" si="170"/>
        <v>35744.67897</v>
      </c>
      <c r="BD45" s="4">
        <f t="shared" si="170"/>
        <v>42503.1136</v>
      </c>
      <c r="BE45" s="4">
        <f t="shared" ref="BE45:BI45" si="171">AZ45/Z45</f>
        <v>22494.43326</v>
      </c>
      <c r="BF45" s="4">
        <f t="shared" si="171"/>
        <v>19194.55251</v>
      </c>
      <c r="BG45" s="4">
        <f t="shared" si="171"/>
        <v>20749.63542</v>
      </c>
      <c r="BH45" s="4">
        <f t="shared" si="171"/>
        <v>19013.24252</v>
      </c>
      <c r="BI45" s="4">
        <f t="shared" si="171"/>
        <v>18430.78931</v>
      </c>
      <c r="BJ45" s="4">
        <f t="shared" si="38"/>
        <v>68206.83478</v>
      </c>
      <c r="BK45" s="4">
        <f t="shared" si="39"/>
        <v>32024.70954</v>
      </c>
      <c r="BL45" s="4">
        <f t="shared" si="40"/>
        <v>100231.5443</v>
      </c>
      <c r="BM45" s="4">
        <f>BK45*'Ejercicio 3 - TIR'!$D$5</f>
        <v>16012.35477</v>
      </c>
      <c r="BN45" s="4">
        <f t="shared" si="41"/>
        <v>84219.18955</v>
      </c>
      <c r="BO45" s="4">
        <f t="shared" si="42"/>
        <v>36520.29244</v>
      </c>
      <c r="BP45" s="4">
        <f t="shared" si="43"/>
        <v>-99011.78562</v>
      </c>
      <c r="BQ45" s="4">
        <f t="shared" ref="BQ45:BT45" si="172">BE45</f>
        <v>22494.43326</v>
      </c>
      <c r="BR45" s="4">
        <f t="shared" si="172"/>
        <v>19194.55251</v>
      </c>
      <c r="BS45" s="4">
        <f t="shared" si="172"/>
        <v>20749.63542</v>
      </c>
      <c r="BT45" s="4">
        <f t="shared" si="172"/>
        <v>19013.24252</v>
      </c>
      <c r="BU45" s="4">
        <f t="shared" si="45"/>
        <v>54951.08174</v>
      </c>
      <c r="BV45" s="36">
        <f t="shared" si="46"/>
        <v>9.998998452</v>
      </c>
    </row>
    <row r="46" ht="15.0" customHeight="1">
      <c r="A46" s="2">
        <v>45.0</v>
      </c>
      <c r="B46" s="3">
        <f t="shared" si="4"/>
        <v>0.5193971194</v>
      </c>
      <c r="C46" s="4">
        <f>IF(B46&lt;=('Ejercicio 3 - TIR'!$D$13-'Ejercicio 3 - TIR'!$C$13)/('Ejercicio 3 - TIR'!$E$13-'Ejercicio 3 - TIR'!$C$13),'Ejercicio 3 - TIR'!$C$13+SQRT(('Ejercicio 3 - TIR'!$E$13-'Ejercicio 3 - TIR'!$C$13)*('Ejercicio 3 - TIR'!$D$13-'Ejercicio 3 - TIR'!$C$13)*B46),'Ejercicio 3 - TIR'!$E$13-SQRT(('Ejercicio 3 - TIR'!$E$13-'Ejercicio 3 - TIR'!$C$13)*('Ejercicio 3 - TIR'!$E$13-'Ejercicio 3 - TIR'!$D$13)*(1-B46)))</f>
        <v>75984.93271</v>
      </c>
      <c r="D46" s="3">
        <f t="shared" si="5"/>
        <v>0.5910118082</v>
      </c>
      <c r="E46" s="4">
        <f>IF(D46&lt;=('Ejercicio 3 - TIR'!$D$14-'Ejercicio 3 - TIR'!$C$14)/('Ejercicio 3 - TIR'!$E$14-'Ejercicio 3 - TIR'!$C$14),'Ejercicio 3 - TIR'!$C$14+SQRT(('Ejercicio 3 - TIR'!$E$14-'Ejercicio 3 - TIR'!$C$14)*('Ejercicio 3 - TIR'!$D$14-'Ejercicio 3 - TIR'!$C$14)*D46),'Ejercicio 3 - TIR'!$E$14-SQRT(('Ejercicio 3 - TIR'!$E$14-'Ejercicio 3 - TIR'!$C$14)*('Ejercicio 3 - TIR'!$E$14-'Ejercicio 3 - TIR'!$D$14)*(1-D46)))</f>
        <v>32167.48899</v>
      </c>
      <c r="F46" s="3">
        <f t="shared" si="6"/>
        <v>0.8483824388</v>
      </c>
      <c r="G46" s="4">
        <f>IF(F46&lt;=('Ejercicio 3 - TIR'!$D$18-'Ejercicio 3 - TIR'!$C$18)/('Ejercicio 3 - TIR'!$E$18-'Ejercicio 3 - TIR'!$C$18),'Ejercicio 3 - TIR'!$C$18+SQRT(('Ejercicio 3 - TIR'!$E$18-'Ejercicio 3 - TIR'!$C$18)*('Ejercicio 3 - TIR'!$D$18-'Ejercicio 3 - TIR'!$C$18)*F46),'Ejercicio 3 - TIR'!$E$18-SQRT(('Ejercicio 3 - TIR'!$E$18-'Ejercicio 3 - TIR'!$C$18)*('Ejercicio 3 - TIR'!$E$18-'Ejercicio 3 - TIR'!$D$18)*(1-F46)))</f>
        <v>41627.86164</v>
      </c>
      <c r="H46" s="3">
        <f t="shared" si="7"/>
        <v>0.6102494257</v>
      </c>
      <c r="I46" s="4">
        <f>IF(H46&lt;=('Ejercicio 3 - TIR'!$D$18-'Ejercicio 3 - TIR'!$C$18)/('Ejercicio 3 - TIR'!$E$18-'Ejercicio 3 - TIR'!$C$18),'Ejercicio 3 - TIR'!$C$18+SQRT(('Ejercicio 3 - TIR'!$E$18-'Ejercicio 3 - TIR'!$C$18)*('Ejercicio 3 - TIR'!$D$18-'Ejercicio 3 - TIR'!$C$18)*H46),'Ejercicio 3 - TIR'!$E$18-SQRT(('Ejercicio 3 - TIR'!$E$18-'Ejercicio 3 - TIR'!$C$18)*('Ejercicio 3 - TIR'!$E$18-'Ejercicio 3 - TIR'!$D$18)*(1-H46)))</f>
        <v>39567.51869</v>
      </c>
      <c r="J46" s="3">
        <f t="shared" si="8"/>
        <v>0.4275810156</v>
      </c>
      <c r="K46" s="4">
        <f>IF(J46&lt;=('Ejercicio 3 - TIR'!$D$18-'Ejercicio 3 - TIR'!$C$18)/('Ejercicio 3 - TIR'!$E$18-'Ejercicio 3 - TIR'!$C$18),'Ejercicio 3 - TIR'!$C$18+SQRT(('Ejercicio 3 - TIR'!$E$18-'Ejercicio 3 - TIR'!$C$18)*('Ejercicio 3 - TIR'!$D$18-'Ejercicio 3 - TIR'!$C$18)*J46),'Ejercicio 3 - TIR'!$E$18-SQRT(('Ejercicio 3 - TIR'!$E$18-'Ejercicio 3 - TIR'!$C$18)*('Ejercicio 3 - TIR'!$E$18-'Ejercicio 3 - TIR'!$D$18)*(1-J46)))</f>
        <v>38008.56743</v>
      </c>
      <c r="L46" s="3">
        <f t="shared" si="9"/>
        <v>0.7600211587</v>
      </c>
      <c r="M46" s="4">
        <f>IF(L46&lt;=('Ejercicio 3 - TIR'!$D$18-'Ejercicio 3 - TIR'!$C$18)/('Ejercicio 3 - TIR'!$E$18-'Ejercicio 3 - TIR'!$C$18),'Ejercicio 3 - TIR'!$C$18+SQRT(('Ejercicio 3 - TIR'!$E$18-'Ejercicio 3 - TIR'!$C$18)*('Ejercicio 3 - TIR'!$D$18-'Ejercicio 3 - TIR'!$C$18)*L46),'Ejercicio 3 - TIR'!$E$18-SQRT(('Ejercicio 3 - TIR'!$E$18-'Ejercicio 3 - TIR'!$C$18)*('Ejercicio 3 - TIR'!$E$18-'Ejercicio 3 - TIR'!$D$18)*(1-L46)))</f>
        <v>40757.54634</v>
      </c>
      <c r="N46" s="3">
        <f t="shared" si="10"/>
        <v>0.1597226224</v>
      </c>
      <c r="O46" s="4">
        <f>IF(N46&lt;=('Ejercicio 3 - TIR'!$D$18-'Ejercicio 3 - TIR'!$C$18)/('Ejercicio 3 - TIR'!$E$18-'Ejercicio 3 - TIR'!$C$18),'Ejercicio 3 - TIR'!$C$18+SQRT(('Ejercicio 3 - TIR'!$E$18-'Ejercicio 3 - TIR'!$C$18)*('Ejercicio 3 - TIR'!$D$18-'Ejercicio 3 - TIR'!$C$18)*N46),'Ejercicio 3 - TIR'!$E$18-SQRT(('Ejercicio 3 - TIR'!$E$18-'Ejercicio 3 - TIR'!$C$18)*('Ejercicio 3 - TIR'!$E$18-'Ejercicio 3 - TIR'!$D$18)*(1-N46)))</f>
        <v>34894.73118</v>
      </c>
      <c r="P46" s="3">
        <f t="shared" si="11"/>
        <v>0.9742840543</v>
      </c>
      <c r="Q46" s="7">
        <f>IF(P46&lt;=('Ejercicio 3 - TIR'!$D$22-'Ejercicio 3 - TIR'!$C$22)/('Ejercicio 3 - TIR'!$E$22-'Ejercicio 3 - TIR'!$C$22),'Ejercicio 3 - TIR'!$C$22+SQRT(('Ejercicio 3 - TIR'!$E$22-'Ejercicio 3 - TIR'!$C$22)*('Ejercicio 3 - TIR'!$D$22-'Ejercicio 3 - TIR'!$C$22)*P46),'Ejercicio 3 - TIR'!$E$22-SQRT(('Ejercicio 3 - TIR'!$E$22-'Ejercicio 3 - TIR'!$C$22)*('Ejercicio 3 - TIR'!$E$22-'Ejercicio 3 - TIR'!$D$22)*(1-P46)))</f>
        <v>0.1731964199</v>
      </c>
      <c r="R46" s="3">
        <f t="shared" si="12"/>
        <v>0.8305099933</v>
      </c>
      <c r="S46" s="7">
        <f>IF(R46&lt;=('Ejercicio 3 - TIR'!$D$23-'Ejercicio 3 - TIR'!$C$23)/('Ejercicio 3 - TIR'!$E$23-'Ejercicio 3 - TIR'!$C$23),'Ejercicio 3 - TIR'!$C$23+SQRT(('Ejercicio 3 - TIR'!$E$23-'Ejercicio 3 - TIR'!$C$23)*('Ejercicio 3 - TIR'!$D$23-'Ejercicio 3 - TIR'!$C$23)*R46),'Ejercicio 3 - TIR'!$E$23-SQRT(('Ejercicio 3 - TIR'!$E$23-'Ejercicio 3 - TIR'!$C$23)*('Ejercicio 3 - TIR'!$E$23-'Ejercicio 3 - TIR'!$D$23)*(1-R46)))</f>
        <v>0.162533403</v>
      </c>
      <c r="T46" s="3">
        <f t="shared" si="13"/>
        <v>0.410712097</v>
      </c>
      <c r="U46" s="7">
        <f>IF(T46&lt;=('Ejercicio 3 - TIR'!$D$24-'Ejercicio 3 - TIR'!$C$24)/('Ejercicio 3 - TIR'!$E$24-'Ejercicio 3 - TIR'!$C$24),'Ejercicio 3 - TIR'!$C$24+SQRT(('Ejercicio 3 - TIR'!$E$24-'Ejercicio 3 - TIR'!$C$24)*('Ejercicio 3 - TIR'!$D$24-'Ejercicio 3 - TIR'!$C$24)*T46),'Ejercicio 3 - TIR'!$E$24-SQRT(('Ejercicio 3 - TIR'!$E$24-'Ejercicio 3 - TIR'!$C$24)*('Ejercicio 3 - TIR'!$E$24-'Ejercicio 3 - TIR'!$D$24)*(1-T46)))</f>
        <v>0.1793682721</v>
      </c>
      <c r="V46" s="3">
        <f t="shared" si="14"/>
        <v>0.2832709318</v>
      </c>
      <c r="W46" s="7">
        <f>IF(V46&lt;=('Ejercicio 3 - TIR'!$D$25-'Ejercicio 3 - TIR'!$C$25)/('Ejercicio 3 - TIR'!$E$25-'Ejercicio 3 - TIR'!$C$25),'Ejercicio 3 - TIR'!$C$25+SQRT(('Ejercicio 3 - TIR'!$E$25-'Ejercicio 3 - TIR'!$C$25)*('Ejercicio 3 - TIR'!$D$25-'Ejercicio 3 - TIR'!$C$25)*V46),'Ejercicio 3 - TIR'!$E$25-SQRT(('Ejercicio 3 - TIR'!$E$25-'Ejercicio 3 - TIR'!$C$25)*('Ejercicio 3 - TIR'!$E$25-'Ejercicio 3 - TIR'!$D$25)*(1-V46)))</f>
        <v>0.199914299</v>
      </c>
      <c r="X46" s="3">
        <f t="shared" si="15"/>
        <v>0.7991764855</v>
      </c>
      <c r="Y46" s="7">
        <f>IF(X46&lt;=('Ejercicio 3 - TIR'!$D$26-'Ejercicio 3 - TIR'!$C$26)/('Ejercicio 3 - TIR'!$E$26-'Ejercicio 3 - TIR'!$C$26),'Ejercicio 3 - TIR'!$C$26+SQRT(('Ejercicio 3 - TIR'!$E$26-'Ejercicio 3 - TIR'!$C$26)*('Ejercicio 3 - TIR'!$D$26-'Ejercicio 3 - TIR'!$C$26)*X46),'Ejercicio 3 - TIR'!$E$26-SQRT(('Ejercicio 3 - TIR'!$E$26-'Ejercicio 3 - TIR'!$C$26)*('Ejercicio 3 - TIR'!$E$26-'Ejercicio 3 - TIR'!$D$26)*(1-X46)))</f>
        <v>0.2470690574</v>
      </c>
      <c r="Z46" s="3">
        <f t="shared" si="16"/>
        <v>1.17319642</v>
      </c>
      <c r="AA46" s="3">
        <f t="shared" si="17"/>
        <v>1.363880026</v>
      </c>
      <c r="AB46" s="3">
        <f t="shared" si="18"/>
        <v>1.60851683</v>
      </c>
      <c r="AC46" s="3">
        <f t="shared" si="19"/>
        <v>1.930082344</v>
      </c>
      <c r="AD46" s="3">
        <f t="shared" si="20"/>
        <v>2.40694597</v>
      </c>
      <c r="AE46" s="2">
        <f t="shared" si="21"/>
        <v>5571.293929</v>
      </c>
      <c r="AF46" s="2">
        <f t="shared" si="22"/>
        <v>6476.815291</v>
      </c>
      <c r="AG46" s="2">
        <f t="shared" si="23"/>
        <v>7638.550458</v>
      </c>
      <c r="AH46" s="2">
        <f t="shared" si="24"/>
        <v>9165.605918</v>
      </c>
      <c r="AI46" s="2">
        <f t="shared" si="25"/>
        <v>11430.14353</v>
      </c>
      <c r="AJ46" s="4">
        <f t="shared" si="26"/>
        <v>48837.65825</v>
      </c>
      <c r="AK46" s="4">
        <f t="shared" si="27"/>
        <v>53965.34843</v>
      </c>
      <c r="AL46" s="4">
        <f t="shared" si="28"/>
        <v>61137.4204</v>
      </c>
      <c r="AM46" s="4">
        <f t="shared" si="29"/>
        <v>78665.42059</v>
      </c>
      <c r="AN46" s="4">
        <f t="shared" si="30"/>
        <v>83989.7326</v>
      </c>
      <c r="AO46" s="4">
        <f>C46/'Ejercicio 3 - TIR'!$D$7</f>
        <v>15196.98654</v>
      </c>
      <c r="AP46" s="4">
        <f t="shared" si="31"/>
        <v>33640.67171</v>
      </c>
      <c r="AQ46" s="4">
        <f t="shared" si="32"/>
        <v>38768.36189</v>
      </c>
      <c r="AR46" s="4">
        <f t="shared" si="33"/>
        <v>45940.43386</v>
      </c>
      <c r="AS46" s="4">
        <f t="shared" si="34"/>
        <v>63468.43404</v>
      </c>
      <c r="AT46" s="4">
        <f t="shared" si="35"/>
        <v>68792.74606</v>
      </c>
      <c r="AU46" s="4">
        <f>AP46*'Ejercicio 3 - TIR'!$D$5</f>
        <v>16820.33585</v>
      </c>
      <c r="AV46" s="4">
        <f>AQ46*'Ejercicio 3 - TIR'!$D$5</f>
        <v>19384.18094</v>
      </c>
      <c r="AW46" s="4">
        <f>AR46*'Ejercicio 3 - TIR'!$D$5</f>
        <v>22970.21693</v>
      </c>
      <c r="AX46" s="4">
        <f>AS46*'Ejercicio 3 - TIR'!$D$5</f>
        <v>31734.21702</v>
      </c>
      <c r="AY46" s="4">
        <f>AT46*'Ejercicio 3 - TIR'!$D$5</f>
        <v>34396.37303</v>
      </c>
      <c r="AZ46" s="4">
        <f t="shared" ref="AZ46:BD46" si="173">AJ46-AU46-AE46</f>
        <v>26446.02847</v>
      </c>
      <c r="BA46" s="4">
        <f t="shared" si="173"/>
        <v>28104.3522</v>
      </c>
      <c r="BB46" s="4">
        <f t="shared" si="173"/>
        <v>30528.65301</v>
      </c>
      <c r="BC46" s="4">
        <f t="shared" si="173"/>
        <v>37765.59765</v>
      </c>
      <c r="BD46" s="4">
        <f t="shared" si="173"/>
        <v>38163.21604</v>
      </c>
      <c r="BE46" s="4">
        <f t="shared" ref="BE46:BI46" si="174">AZ46/Z46</f>
        <v>22541.85916</v>
      </c>
      <c r="BF46" s="4">
        <f t="shared" si="174"/>
        <v>20606.17624</v>
      </c>
      <c r="BG46" s="4">
        <f t="shared" si="174"/>
        <v>18979.38054</v>
      </c>
      <c r="BH46" s="4">
        <f t="shared" si="174"/>
        <v>19566.83234</v>
      </c>
      <c r="BI46" s="4">
        <f t="shared" si="174"/>
        <v>15855.45189</v>
      </c>
      <c r="BJ46" s="4">
        <f t="shared" si="38"/>
        <v>77425.40799</v>
      </c>
      <c r="BK46" s="4">
        <f t="shared" si="39"/>
        <v>36578.32552</v>
      </c>
      <c r="BL46" s="4">
        <f t="shared" si="40"/>
        <v>114003.7335</v>
      </c>
      <c r="BM46" s="4">
        <f>BK46*'Ejercicio 3 - TIR'!$D$5</f>
        <v>18289.16276</v>
      </c>
      <c r="BN46" s="4">
        <f t="shared" si="41"/>
        <v>95714.57074</v>
      </c>
      <c r="BO46" s="4">
        <f t="shared" si="42"/>
        <v>39765.98226</v>
      </c>
      <c r="BP46" s="4">
        <f t="shared" si="43"/>
        <v>-108152.4217</v>
      </c>
      <c r="BQ46" s="4">
        <f t="shared" ref="BQ46:BT46" si="175">BE46</f>
        <v>22541.85916</v>
      </c>
      <c r="BR46" s="4">
        <f t="shared" si="175"/>
        <v>20606.17624</v>
      </c>
      <c r="BS46" s="4">
        <f t="shared" si="175"/>
        <v>18979.38054</v>
      </c>
      <c r="BT46" s="4">
        <f t="shared" si="175"/>
        <v>19566.83234</v>
      </c>
      <c r="BU46" s="4">
        <f t="shared" si="45"/>
        <v>55621.43415</v>
      </c>
      <c r="BV46" s="36">
        <f t="shared" si="46"/>
        <v>7.295204517</v>
      </c>
    </row>
    <row r="47" ht="15.0" customHeight="1">
      <c r="A47" s="2">
        <v>46.0</v>
      </c>
      <c r="B47" s="3">
        <f t="shared" si="4"/>
        <v>0.3831445043</v>
      </c>
      <c r="C47" s="4">
        <f>IF(B47&lt;=('Ejercicio 3 - TIR'!$D$13-'Ejercicio 3 - TIR'!$C$13)/('Ejercicio 3 - TIR'!$E$13-'Ejercicio 3 - TIR'!$C$13),'Ejercicio 3 - TIR'!$C$13+SQRT(('Ejercicio 3 - TIR'!$E$13-'Ejercicio 3 - TIR'!$C$13)*('Ejercicio 3 - TIR'!$D$13-'Ejercicio 3 - TIR'!$C$13)*B47),'Ejercicio 3 - TIR'!$E$13-SQRT(('Ejercicio 3 - TIR'!$E$13-'Ejercicio 3 - TIR'!$C$13)*('Ejercicio 3 - TIR'!$E$13-'Ejercicio 3 - TIR'!$D$13)*(1-B47)))</f>
        <v>72792.8944</v>
      </c>
      <c r="D47" s="3">
        <f t="shared" si="5"/>
        <v>0.2765877245</v>
      </c>
      <c r="E47" s="4">
        <f>IF(D47&lt;=('Ejercicio 3 - TIR'!$D$14-'Ejercicio 3 - TIR'!$C$14)/('Ejercicio 3 - TIR'!$E$14-'Ejercicio 3 - TIR'!$C$14),'Ejercicio 3 - TIR'!$C$14+SQRT(('Ejercicio 3 - TIR'!$E$14-'Ejercicio 3 - TIR'!$C$14)*('Ejercicio 3 - TIR'!$D$14-'Ejercicio 3 - TIR'!$C$14)*D47),'Ejercicio 3 - TIR'!$E$14-SQRT(('Ejercicio 3 - TIR'!$E$14-'Ejercicio 3 - TIR'!$C$14)*('Ejercicio 3 - TIR'!$E$14-'Ejercicio 3 - TIR'!$D$14)*(1-D47)))</f>
        <v>29554.56687</v>
      </c>
      <c r="F47" s="3">
        <f t="shared" si="6"/>
        <v>0.1172286521</v>
      </c>
      <c r="G47" s="4">
        <f>IF(F47&lt;=('Ejercicio 3 - TIR'!$D$18-'Ejercicio 3 - TIR'!$C$18)/('Ejercicio 3 - TIR'!$E$18-'Ejercicio 3 - TIR'!$C$18),'Ejercicio 3 - TIR'!$C$18+SQRT(('Ejercicio 3 - TIR'!$E$18-'Ejercicio 3 - TIR'!$C$18)*('Ejercicio 3 - TIR'!$D$18-'Ejercicio 3 - TIR'!$C$18)*F47),'Ejercicio 3 - TIR'!$E$18-SQRT(('Ejercicio 3 - TIR'!$E$18-'Ejercicio 3 - TIR'!$C$18)*('Ejercicio 3 - TIR'!$E$18-'Ejercicio 3 - TIR'!$D$18)*(1-F47)))</f>
        <v>34193.36354</v>
      </c>
      <c r="H47" s="3">
        <f t="shared" si="7"/>
        <v>0.6574202578</v>
      </c>
      <c r="I47" s="4">
        <f>IF(H47&lt;=('Ejercicio 3 - TIR'!$D$18-'Ejercicio 3 - TIR'!$C$18)/('Ejercicio 3 - TIR'!$E$18-'Ejercicio 3 - TIR'!$C$18),'Ejercicio 3 - TIR'!$C$18+SQRT(('Ejercicio 3 - TIR'!$E$18-'Ejercicio 3 - TIR'!$C$18)*('Ejercicio 3 - TIR'!$D$18-'Ejercicio 3 - TIR'!$C$18)*H47),'Ejercicio 3 - TIR'!$E$18-SQRT(('Ejercicio 3 - TIR'!$E$18-'Ejercicio 3 - TIR'!$C$18)*('Ejercicio 3 - TIR'!$E$18-'Ejercicio 3 - TIR'!$D$18)*(1-H47)))</f>
        <v>39930.40979</v>
      </c>
      <c r="J47" s="3">
        <f t="shared" si="8"/>
        <v>0.6303982668</v>
      </c>
      <c r="K47" s="4">
        <f>IF(J47&lt;=('Ejercicio 3 - TIR'!$D$18-'Ejercicio 3 - TIR'!$C$18)/('Ejercicio 3 - TIR'!$E$18-'Ejercicio 3 - TIR'!$C$18),'Ejercicio 3 - TIR'!$C$18+SQRT(('Ejercicio 3 - TIR'!$E$18-'Ejercicio 3 - TIR'!$C$18)*('Ejercicio 3 - TIR'!$D$18-'Ejercicio 3 - TIR'!$C$18)*J47),'Ejercicio 3 - TIR'!$E$18-SQRT(('Ejercicio 3 - TIR'!$E$18-'Ejercicio 3 - TIR'!$C$18)*('Ejercicio 3 - TIR'!$E$18-'Ejercicio 3 - TIR'!$D$18)*(1-J47)))</f>
        <v>39724.18326</v>
      </c>
      <c r="L47" s="3">
        <f t="shared" si="9"/>
        <v>0.4838503155</v>
      </c>
      <c r="M47" s="4">
        <f>IF(L47&lt;=('Ejercicio 3 - TIR'!$D$18-'Ejercicio 3 - TIR'!$C$18)/('Ejercicio 3 - TIR'!$E$18-'Ejercicio 3 - TIR'!$C$18),'Ejercicio 3 - TIR'!$C$18+SQRT(('Ejercicio 3 - TIR'!$E$18-'Ejercicio 3 - TIR'!$C$18)*('Ejercicio 3 - TIR'!$D$18-'Ejercicio 3 - TIR'!$C$18)*L47),'Ejercicio 3 - TIR'!$E$18-SQRT(('Ejercicio 3 - TIR'!$E$18-'Ejercicio 3 - TIR'!$C$18)*('Ejercicio 3 - TIR'!$E$18-'Ejercicio 3 - TIR'!$D$18)*(1-L47)))</f>
        <v>38519.2457</v>
      </c>
      <c r="N47" s="3">
        <f t="shared" si="10"/>
        <v>0.2951868184</v>
      </c>
      <c r="O47" s="4">
        <f>IF(N47&lt;=('Ejercicio 3 - TIR'!$D$18-'Ejercicio 3 - TIR'!$C$18)/('Ejercicio 3 - TIR'!$E$18-'Ejercicio 3 - TIR'!$C$18),'Ejercicio 3 - TIR'!$C$18+SQRT(('Ejercicio 3 - TIR'!$E$18-'Ejercicio 3 - TIR'!$C$18)*('Ejercicio 3 - TIR'!$D$18-'Ejercicio 3 - TIR'!$C$18)*N47),'Ejercicio 3 - TIR'!$E$18-SQRT(('Ejercicio 3 - TIR'!$E$18-'Ejercicio 3 - TIR'!$C$18)*('Ejercicio 3 - TIR'!$E$18-'Ejercicio 3 - TIR'!$D$18)*(1-N47)))</f>
        <v>36654.17333</v>
      </c>
      <c r="P47" s="3">
        <f t="shared" si="11"/>
        <v>0.09898207484</v>
      </c>
      <c r="Q47" s="7">
        <f>IF(P47&lt;=('Ejercicio 3 - TIR'!$D$22-'Ejercicio 3 - TIR'!$C$22)/('Ejercicio 3 - TIR'!$E$22-'Ejercicio 3 - TIR'!$C$22),'Ejercicio 3 - TIR'!$C$22+SQRT(('Ejercicio 3 - TIR'!$E$22-'Ejercicio 3 - TIR'!$C$22)*('Ejercicio 3 - TIR'!$D$22-'Ejercicio 3 - TIR'!$C$22)*P47),'Ejercicio 3 - TIR'!$E$22-SQRT(('Ejercicio 3 - TIR'!$E$22-'Ejercicio 3 - TIR'!$C$22)*('Ejercicio 3 - TIR'!$E$22-'Ejercicio 3 - TIR'!$D$22)*(1-P47)))</f>
        <v>0.1333479487</v>
      </c>
      <c r="R47" s="3">
        <f t="shared" si="12"/>
        <v>0.1070547277</v>
      </c>
      <c r="S47" s="7">
        <f>IF(R47&lt;=('Ejercicio 3 - TIR'!$D$23-'Ejercicio 3 - TIR'!$C$23)/('Ejercicio 3 - TIR'!$E$23-'Ejercicio 3 - TIR'!$C$23),'Ejercicio 3 - TIR'!$C$23+SQRT(('Ejercicio 3 - TIR'!$E$23-'Ejercicio 3 - TIR'!$C$23)*('Ejercicio 3 - TIR'!$D$23-'Ejercicio 3 - TIR'!$C$23)*R47),'Ejercicio 3 - TIR'!$E$23-SQRT(('Ejercicio 3 - TIR'!$E$23-'Ejercicio 3 - TIR'!$C$23)*('Ejercicio 3 - TIR'!$E$23-'Ejercicio 3 - TIR'!$D$23)*(1-R47)))</f>
        <v>0.1338815889</v>
      </c>
      <c r="T47" s="3">
        <f t="shared" si="13"/>
        <v>0.5516560502</v>
      </c>
      <c r="U47" s="7">
        <f>IF(T47&lt;=('Ejercicio 3 - TIR'!$D$24-'Ejercicio 3 - TIR'!$C$24)/('Ejercicio 3 - TIR'!$E$24-'Ejercicio 3 - TIR'!$C$24),'Ejercicio 3 - TIR'!$C$24+SQRT(('Ejercicio 3 - TIR'!$E$24-'Ejercicio 3 - TIR'!$C$24)*('Ejercicio 3 - TIR'!$D$24-'Ejercicio 3 - TIR'!$C$24)*T47),'Ejercicio 3 - TIR'!$E$24-SQRT(('Ejercicio 3 - TIR'!$E$24-'Ejercicio 3 - TIR'!$C$24)*('Ejercicio 3 - TIR'!$E$24-'Ejercicio 3 - TIR'!$D$24)*(1-T47)))</f>
        <v>0.184568897</v>
      </c>
      <c r="V47" s="3">
        <f t="shared" si="14"/>
        <v>0.1322348247</v>
      </c>
      <c r="W47" s="7">
        <f>IF(V47&lt;=('Ejercicio 3 - TIR'!$D$25-'Ejercicio 3 - TIR'!$C$25)/('Ejercicio 3 - TIR'!$E$25-'Ejercicio 3 - TIR'!$C$25),'Ejercicio 3 - TIR'!$C$25+SQRT(('Ejercicio 3 - TIR'!$E$25-'Ejercicio 3 - TIR'!$C$25)*('Ejercicio 3 - TIR'!$D$25-'Ejercicio 3 - TIR'!$C$25)*V47),'Ejercicio 3 - TIR'!$E$25-SQRT(('Ejercicio 3 - TIR'!$E$25-'Ejercicio 3 - TIR'!$C$25)*('Ejercicio 3 - TIR'!$E$25-'Ejercicio 3 - TIR'!$D$25)*(1-V47)))</f>
        <v>0.1936062028</v>
      </c>
      <c r="X47" s="3">
        <f t="shared" si="15"/>
        <v>0.2962477727</v>
      </c>
      <c r="Y47" s="7">
        <f>IF(X47&lt;=('Ejercicio 3 - TIR'!$D$26-'Ejercicio 3 - TIR'!$C$26)/('Ejercicio 3 - TIR'!$E$26-'Ejercicio 3 - TIR'!$C$26),'Ejercicio 3 - TIR'!$C$26+SQRT(('Ejercicio 3 - TIR'!$E$26-'Ejercicio 3 - TIR'!$C$26)*('Ejercicio 3 - TIR'!$D$26-'Ejercicio 3 - TIR'!$C$26)*X47),'Ejercicio 3 - TIR'!$E$26-SQRT(('Ejercicio 3 - TIR'!$E$26-'Ejercicio 3 - TIR'!$C$26)*('Ejercicio 3 - TIR'!$E$26-'Ejercicio 3 - TIR'!$D$26)*(1-X47)))</f>
        <v>0.2182819551</v>
      </c>
      <c r="Z47" s="3">
        <f t="shared" si="16"/>
        <v>1.133347949</v>
      </c>
      <c r="AA47" s="3">
        <f t="shared" si="17"/>
        <v>1.285082373</v>
      </c>
      <c r="AB47" s="3">
        <f t="shared" si="18"/>
        <v>1.522268609</v>
      </c>
      <c r="AC47" s="3">
        <f t="shared" si="19"/>
        <v>1.816989254</v>
      </c>
      <c r="AD47" s="3">
        <f t="shared" si="20"/>
        <v>2.213605221</v>
      </c>
      <c r="AE47" s="2">
        <f t="shared" si="21"/>
        <v>3941.040867</v>
      </c>
      <c r="AF47" s="2">
        <f t="shared" si="22"/>
        <v>4468.67368</v>
      </c>
      <c r="AG47" s="2">
        <f t="shared" si="23"/>
        <v>5293.451852</v>
      </c>
      <c r="AH47" s="2">
        <f t="shared" si="24"/>
        <v>6318.296965</v>
      </c>
      <c r="AI47" s="2">
        <f t="shared" si="25"/>
        <v>7697.467179</v>
      </c>
      <c r="AJ47" s="4">
        <f t="shared" si="26"/>
        <v>38752.97843</v>
      </c>
      <c r="AK47" s="4">
        <f t="shared" si="27"/>
        <v>51313.86577</v>
      </c>
      <c r="AL47" s="4">
        <f t="shared" si="28"/>
        <v>60470.87719</v>
      </c>
      <c r="AM47" s="4">
        <f t="shared" si="29"/>
        <v>69989.05551</v>
      </c>
      <c r="AN47" s="4">
        <f t="shared" si="30"/>
        <v>81137.86946</v>
      </c>
      <c r="AO47" s="4">
        <f>C47/'Ejercicio 3 - TIR'!$D$7</f>
        <v>14558.57888</v>
      </c>
      <c r="AP47" s="4">
        <f t="shared" si="31"/>
        <v>24194.39955</v>
      </c>
      <c r="AQ47" s="4">
        <f t="shared" si="32"/>
        <v>36755.28688</v>
      </c>
      <c r="AR47" s="4">
        <f t="shared" si="33"/>
        <v>45912.29831</v>
      </c>
      <c r="AS47" s="4">
        <f t="shared" si="34"/>
        <v>55430.47663</v>
      </c>
      <c r="AT47" s="4">
        <f t="shared" si="35"/>
        <v>66579.29057</v>
      </c>
      <c r="AU47" s="4">
        <f>AP47*'Ejercicio 3 - TIR'!$D$5</f>
        <v>12097.19978</v>
      </c>
      <c r="AV47" s="4">
        <f>AQ47*'Ejercicio 3 - TIR'!$D$5</f>
        <v>18377.64344</v>
      </c>
      <c r="AW47" s="4">
        <f>AR47*'Ejercicio 3 - TIR'!$D$5</f>
        <v>22956.14915</v>
      </c>
      <c r="AX47" s="4">
        <f>AS47*'Ejercicio 3 - TIR'!$D$5</f>
        <v>27715.23831</v>
      </c>
      <c r="AY47" s="4">
        <f>AT47*'Ejercicio 3 - TIR'!$D$5</f>
        <v>33289.64529</v>
      </c>
      <c r="AZ47" s="4">
        <f t="shared" ref="AZ47:BD47" si="176">AJ47-AU47-AE47</f>
        <v>22714.73779</v>
      </c>
      <c r="BA47" s="4">
        <f t="shared" si="176"/>
        <v>28467.54864</v>
      </c>
      <c r="BB47" s="4">
        <f t="shared" si="176"/>
        <v>32221.27618</v>
      </c>
      <c r="BC47" s="4">
        <f t="shared" si="176"/>
        <v>35955.52023</v>
      </c>
      <c r="BD47" s="4">
        <f t="shared" si="176"/>
        <v>40150.75699</v>
      </c>
      <c r="BE47" s="4">
        <f t="shared" ref="BE47:BI47" si="177">AZ47/Z47</f>
        <v>20042.15724</v>
      </c>
      <c r="BF47" s="4">
        <f t="shared" si="177"/>
        <v>22152.31431</v>
      </c>
      <c r="BG47" s="4">
        <f t="shared" si="177"/>
        <v>21166.61672</v>
      </c>
      <c r="BH47" s="4">
        <f t="shared" si="177"/>
        <v>19788.51562</v>
      </c>
      <c r="BI47" s="4">
        <f t="shared" si="177"/>
        <v>18138.17415</v>
      </c>
      <c r="BJ47" s="4">
        <f t="shared" si="38"/>
        <v>65422.14351</v>
      </c>
      <c r="BK47" s="4">
        <f t="shared" si="39"/>
        <v>32226.94622</v>
      </c>
      <c r="BL47" s="4">
        <f t="shared" si="40"/>
        <v>97649.08973</v>
      </c>
      <c r="BM47" s="4">
        <f>BK47*'Ejercicio 3 - TIR'!$D$5</f>
        <v>16113.47311</v>
      </c>
      <c r="BN47" s="4">
        <f t="shared" si="41"/>
        <v>81535.61662</v>
      </c>
      <c r="BO47" s="4">
        <f t="shared" si="42"/>
        <v>36833.85631</v>
      </c>
      <c r="BP47" s="4">
        <f t="shared" si="43"/>
        <v>-102347.4613</v>
      </c>
      <c r="BQ47" s="4">
        <f t="shared" ref="BQ47:BT47" si="178">BE47</f>
        <v>20042.15724</v>
      </c>
      <c r="BR47" s="4">
        <f t="shared" si="178"/>
        <v>22152.31431</v>
      </c>
      <c r="BS47" s="4">
        <f t="shared" si="178"/>
        <v>21166.61672</v>
      </c>
      <c r="BT47" s="4">
        <f t="shared" si="178"/>
        <v>19788.51562</v>
      </c>
      <c r="BU47" s="4">
        <f t="shared" si="45"/>
        <v>54972.03045</v>
      </c>
      <c r="BV47" s="36">
        <f t="shared" si="46"/>
        <v>9.250709285</v>
      </c>
    </row>
    <row r="48" ht="15.0" customHeight="1">
      <c r="A48" s="2">
        <v>47.0</v>
      </c>
      <c r="B48" s="3">
        <f t="shared" si="4"/>
        <v>0.782641501</v>
      </c>
      <c r="C48" s="4">
        <f>IF(B48&lt;=('Ejercicio 3 - TIR'!$D$13-'Ejercicio 3 - TIR'!$C$13)/('Ejercicio 3 - TIR'!$E$13-'Ejercicio 3 - TIR'!$C$13),'Ejercicio 3 - TIR'!$C$13+SQRT(('Ejercicio 3 - TIR'!$E$13-'Ejercicio 3 - TIR'!$C$13)*('Ejercicio 3 - TIR'!$D$13-'Ejercicio 3 - TIR'!$C$13)*B48),'Ejercicio 3 - TIR'!$E$13-SQRT(('Ejercicio 3 - TIR'!$E$13-'Ejercicio 3 - TIR'!$C$13)*('Ejercicio 3 - TIR'!$E$13-'Ejercicio 3 - TIR'!$D$13)*(1-B48)))</f>
        <v>83849.76165</v>
      </c>
      <c r="D48" s="3">
        <f t="shared" si="5"/>
        <v>0.8426696786</v>
      </c>
      <c r="E48" s="4">
        <f>IF(D48&lt;=('Ejercicio 3 - TIR'!$D$14-'Ejercicio 3 - TIR'!$C$14)/('Ejercicio 3 - TIR'!$E$14-'Ejercicio 3 - TIR'!$C$14),'Ejercicio 3 - TIR'!$C$14+SQRT(('Ejercicio 3 - TIR'!$E$14-'Ejercicio 3 - TIR'!$C$14)*('Ejercicio 3 - TIR'!$D$14-'Ejercicio 3 - TIR'!$C$14)*D48),'Ejercicio 3 - TIR'!$E$14-SQRT(('Ejercicio 3 - TIR'!$E$14-'Ejercicio 3 - TIR'!$C$14)*('Ejercicio 3 - TIR'!$E$14-'Ejercicio 3 - TIR'!$D$14)*(1-D48)))</f>
        <v>35142.06338</v>
      </c>
      <c r="F48" s="3">
        <f t="shared" si="6"/>
        <v>0.1430387354</v>
      </c>
      <c r="G48" s="4">
        <f>IF(F48&lt;=('Ejercicio 3 - TIR'!$D$18-'Ejercicio 3 - TIR'!$C$18)/('Ejercicio 3 - TIR'!$E$18-'Ejercicio 3 - TIR'!$C$18),'Ejercicio 3 - TIR'!$C$18+SQRT(('Ejercicio 3 - TIR'!$E$18-'Ejercicio 3 - TIR'!$C$18)*('Ejercicio 3 - TIR'!$D$18-'Ejercicio 3 - TIR'!$C$18)*F48),'Ejercicio 3 - TIR'!$E$18-SQRT(('Ejercicio 3 - TIR'!$E$18-'Ejercicio 3 - TIR'!$C$18)*('Ejercicio 3 - TIR'!$E$18-'Ejercicio 3 - TIR'!$D$18)*(1-F48)))</f>
        <v>34632.0417</v>
      </c>
      <c r="H48" s="3">
        <f t="shared" si="7"/>
        <v>0.4079685712</v>
      </c>
      <c r="I48" s="4">
        <f>IF(H48&lt;=('Ejercicio 3 - TIR'!$D$18-'Ejercicio 3 - TIR'!$C$18)/('Ejercicio 3 - TIR'!$E$18-'Ejercicio 3 - TIR'!$C$18),'Ejercicio 3 - TIR'!$C$18+SQRT(('Ejercicio 3 - TIR'!$E$18-'Ejercicio 3 - TIR'!$C$18)*('Ejercicio 3 - TIR'!$D$18-'Ejercicio 3 - TIR'!$C$18)*H48),'Ejercicio 3 - TIR'!$E$18-SQRT(('Ejercicio 3 - TIR'!$E$18-'Ejercicio 3 - TIR'!$C$18)*('Ejercicio 3 - TIR'!$E$18-'Ejercicio 3 - TIR'!$D$18)*(1-H48)))</f>
        <v>37822.74157</v>
      </c>
      <c r="J48" s="3">
        <f t="shared" si="8"/>
        <v>0.2580344601</v>
      </c>
      <c r="K48" s="4">
        <f>IF(J48&lt;=('Ejercicio 3 - TIR'!$D$18-'Ejercicio 3 - TIR'!$C$18)/('Ejercicio 3 - TIR'!$E$18-'Ejercicio 3 - TIR'!$C$18),'Ejercicio 3 - TIR'!$C$18+SQRT(('Ejercicio 3 - TIR'!$E$18-'Ejercicio 3 - TIR'!$C$18)*('Ejercicio 3 - TIR'!$D$18-'Ejercicio 3 - TIR'!$C$18)*J48),'Ejercicio 3 - TIR'!$E$18-SQRT(('Ejercicio 3 - TIR'!$E$18-'Ejercicio 3 - TIR'!$C$18)*('Ejercicio 3 - TIR'!$E$18-'Ejercicio 3 - TIR'!$D$18)*(1-J48)))</f>
        <v>36221.34785</v>
      </c>
      <c r="L48" s="3">
        <f t="shared" si="9"/>
        <v>0.1719390779</v>
      </c>
      <c r="M48" s="4">
        <f>IF(L48&lt;=('Ejercicio 3 - TIR'!$D$18-'Ejercicio 3 - TIR'!$C$18)/('Ejercicio 3 - TIR'!$E$18-'Ejercicio 3 - TIR'!$C$18),'Ejercicio 3 - TIR'!$C$18+SQRT(('Ejercicio 3 - TIR'!$E$18-'Ejercicio 3 - TIR'!$C$18)*('Ejercicio 3 - TIR'!$D$18-'Ejercicio 3 - TIR'!$C$18)*L48),'Ejercicio 3 - TIR'!$E$18-SQRT(('Ejercicio 3 - TIR'!$E$18-'Ejercicio 3 - TIR'!$C$18)*('Ejercicio 3 - TIR'!$E$18-'Ejercicio 3 - TIR'!$D$18)*(1-L48)))</f>
        <v>35078.47041</v>
      </c>
      <c r="N48" s="3">
        <f t="shared" si="10"/>
        <v>0.6832087123</v>
      </c>
      <c r="O48" s="4">
        <f>IF(N48&lt;=('Ejercicio 3 - TIR'!$D$18-'Ejercicio 3 - TIR'!$C$18)/('Ejercicio 3 - TIR'!$E$18-'Ejercicio 3 - TIR'!$C$18),'Ejercicio 3 - TIR'!$C$18+SQRT(('Ejercicio 3 - TIR'!$E$18-'Ejercicio 3 - TIR'!$C$18)*('Ejercicio 3 - TIR'!$D$18-'Ejercicio 3 - TIR'!$C$18)*N48),'Ejercicio 3 - TIR'!$E$18-SQRT(('Ejercicio 3 - TIR'!$E$18-'Ejercicio 3 - TIR'!$C$18)*('Ejercicio 3 - TIR'!$E$18-'Ejercicio 3 - TIR'!$D$18)*(1-N48)))</f>
        <v>40125.64398</v>
      </c>
      <c r="P48" s="3">
        <f t="shared" si="11"/>
        <v>0.01103268197</v>
      </c>
      <c r="Q48" s="7">
        <f>IF(P48&lt;=('Ejercicio 3 - TIR'!$D$22-'Ejercicio 3 - TIR'!$C$22)/('Ejercicio 3 - TIR'!$E$22-'Ejercicio 3 - TIR'!$C$22),'Ejercicio 3 - TIR'!$C$22+SQRT(('Ejercicio 3 - TIR'!$E$22-'Ejercicio 3 - TIR'!$C$22)*('Ejercicio 3 - TIR'!$D$22-'Ejercicio 3 - TIR'!$C$22)*P48),'Ejercicio 3 - TIR'!$E$22-SQRT(('Ejercicio 3 - TIR'!$E$22-'Ejercicio 3 - TIR'!$C$22)*('Ejercicio 3 - TIR'!$E$22-'Ejercicio 3 - TIR'!$D$22)*(1-P48)))</f>
        <v>0.1244563244</v>
      </c>
      <c r="R48" s="3">
        <f t="shared" si="12"/>
        <v>0.5744644635</v>
      </c>
      <c r="S48" s="7">
        <f>IF(R48&lt;=('Ejercicio 3 - TIR'!$D$23-'Ejercicio 3 - TIR'!$C$23)/('Ejercicio 3 - TIR'!$E$23-'Ejercicio 3 - TIR'!$C$23),'Ejercicio 3 - TIR'!$C$23+SQRT(('Ejercicio 3 - TIR'!$E$23-'Ejercicio 3 - TIR'!$C$23)*('Ejercicio 3 - TIR'!$D$23-'Ejercicio 3 - TIR'!$C$23)*R48),'Ejercicio 3 - TIR'!$E$23-SQRT(('Ejercicio 3 - TIR'!$E$23-'Ejercicio 3 - TIR'!$C$23)*('Ejercicio 3 - TIR'!$E$23-'Ejercicio 3 - TIR'!$D$23)*(1-R48)))</f>
        <v>0.152323946</v>
      </c>
      <c r="T48" s="3">
        <f t="shared" si="13"/>
        <v>0.08920341143</v>
      </c>
      <c r="U48" s="7">
        <f>IF(T48&lt;=('Ejercicio 3 - TIR'!$D$24-'Ejercicio 3 - TIR'!$C$24)/('Ejercicio 3 - TIR'!$E$24-'Ejercicio 3 - TIR'!$C$24),'Ejercicio 3 - TIR'!$C$24+SQRT(('Ejercicio 3 - TIR'!$E$24-'Ejercicio 3 - TIR'!$C$24)*('Ejercicio 3 - TIR'!$D$24-'Ejercicio 3 - TIR'!$C$24)*T48),'Ejercicio 3 - TIR'!$E$24-SQRT(('Ejercicio 3 - TIR'!$E$24-'Ejercicio 3 - TIR'!$C$24)*('Ejercicio 3 - TIR'!$E$24-'Ejercicio 3 - TIR'!$D$24)*(1-T48)))</f>
        <v>0.1636867514</v>
      </c>
      <c r="V48" s="3">
        <f t="shared" si="14"/>
        <v>0.1961758446</v>
      </c>
      <c r="W48" s="7">
        <f>IF(V48&lt;=('Ejercicio 3 - TIR'!$D$25-'Ejercicio 3 - TIR'!$C$25)/('Ejercicio 3 - TIR'!$E$25-'Ejercicio 3 - TIR'!$C$25),'Ejercicio 3 - TIR'!$C$25+SQRT(('Ejercicio 3 - TIR'!$E$25-'Ejercicio 3 - TIR'!$C$25)*('Ejercicio 3 - TIR'!$D$25-'Ejercicio 3 - TIR'!$C$25)*V48),'Ejercicio 3 - TIR'!$E$25-SQRT(('Ejercicio 3 - TIR'!$E$25-'Ejercicio 3 - TIR'!$C$25)*('Ejercicio 3 - TIR'!$E$25-'Ejercicio 3 - TIR'!$D$25)*(1-V48)))</f>
        <v>0.1965724525</v>
      </c>
      <c r="X48" s="3">
        <f t="shared" si="15"/>
        <v>0.8211341389</v>
      </c>
      <c r="Y48" s="7">
        <f>IF(X48&lt;=('Ejercicio 3 - TIR'!$D$26-'Ejercicio 3 - TIR'!$C$26)/('Ejercicio 3 - TIR'!$E$26-'Ejercicio 3 - TIR'!$C$26),'Ejercicio 3 - TIR'!$C$26+SQRT(('Ejercicio 3 - TIR'!$E$26-'Ejercicio 3 - TIR'!$C$26)*('Ejercicio 3 - TIR'!$D$26-'Ejercicio 3 - TIR'!$C$26)*X48),'Ejercicio 3 - TIR'!$E$26-SQRT(('Ejercicio 3 - TIR'!$E$26-'Ejercicio 3 - TIR'!$C$26)*('Ejercicio 3 - TIR'!$E$26-'Ejercicio 3 - TIR'!$D$26)*(1-X48)))</f>
        <v>0.24892146</v>
      </c>
      <c r="Z48" s="3">
        <f t="shared" si="16"/>
        <v>1.124456324</v>
      </c>
      <c r="AA48" s="3">
        <f t="shared" si="17"/>
        <v>1.295737949</v>
      </c>
      <c r="AB48" s="3">
        <f t="shared" si="18"/>
        <v>1.507833084</v>
      </c>
      <c r="AC48" s="3">
        <f t="shared" si="19"/>
        <v>1.804231532</v>
      </c>
      <c r="AD48" s="3">
        <f t="shared" si="20"/>
        <v>2.253343479</v>
      </c>
      <c r="AE48" s="2">
        <f t="shared" si="21"/>
        <v>4373.652042</v>
      </c>
      <c r="AF48" s="2">
        <f t="shared" si="22"/>
        <v>5039.863979</v>
      </c>
      <c r="AG48" s="2">
        <f t="shared" si="23"/>
        <v>5864.822941</v>
      </c>
      <c r="AH48" s="2">
        <f t="shared" si="24"/>
        <v>7017.68557</v>
      </c>
      <c r="AI48" s="2">
        <f t="shared" si="25"/>
        <v>8764.538108</v>
      </c>
      <c r="AJ48" s="4">
        <f t="shared" si="26"/>
        <v>38942.21832</v>
      </c>
      <c r="AK48" s="4">
        <f t="shared" si="27"/>
        <v>49008.36158</v>
      </c>
      <c r="AL48" s="4">
        <f t="shared" si="28"/>
        <v>54615.74664</v>
      </c>
      <c r="AM48" s="4">
        <f t="shared" si="29"/>
        <v>63289.6824</v>
      </c>
      <c r="AN48" s="4">
        <f t="shared" si="30"/>
        <v>90416.8582</v>
      </c>
      <c r="AO48" s="4">
        <f>C48/'Ejercicio 3 - TIR'!$D$7</f>
        <v>16769.95233</v>
      </c>
      <c r="AP48" s="4">
        <f t="shared" si="31"/>
        <v>22172.26599</v>
      </c>
      <c r="AQ48" s="4">
        <f t="shared" si="32"/>
        <v>32238.40925</v>
      </c>
      <c r="AR48" s="4">
        <f t="shared" si="33"/>
        <v>37845.79431</v>
      </c>
      <c r="AS48" s="4">
        <f t="shared" si="34"/>
        <v>46519.73007</v>
      </c>
      <c r="AT48" s="4">
        <f t="shared" si="35"/>
        <v>73646.90587</v>
      </c>
      <c r="AU48" s="4">
        <f>AP48*'Ejercicio 3 - TIR'!$D$5</f>
        <v>11086.13299</v>
      </c>
      <c r="AV48" s="4">
        <f>AQ48*'Ejercicio 3 - TIR'!$D$5</f>
        <v>16119.20463</v>
      </c>
      <c r="AW48" s="4">
        <f>AR48*'Ejercicio 3 - TIR'!$D$5</f>
        <v>18922.89716</v>
      </c>
      <c r="AX48" s="4">
        <f>AS48*'Ejercicio 3 - TIR'!$D$5</f>
        <v>23259.86503</v>
      </c>
      <c r="AY48" s="4">
        <f>AT48*'Ejercicio 3 - TIR'!$D$5</f>
        <v>36823.45294</v>
      </c>
      <c r="AZ48" s="4">
        <f t="shared" ref="AZ48:BD48" si="179">AJ48-AU48-AE48</f>
        <v>23482.43328</v>
      </c>
      <c r="BA48" s="4">
        <f t="shared" si="179"/>
        <v>27849.29298</v>
      </c>
      <c r="BB48" s="4">
        <f t="shared" si="179"/>
        <v>29828.02654</v>
      </c>
      <c r="BC48" s="4">
        <f t="shared" si="179"/>
        <v>33012.13179</v>
      </c>
      <c r="BD48" s="4">
        <f t="shared" si="179"/>
        <v>44828.86716</v>
      </c>
      <c r="BE48" s="4">
        <f t="shared" ref="BE48:BI48" si="180">AZ48/Z48</f>
        <v>20883.36627</v>
      </c>
      <c r="BF48" s="4">
        <f t="shared" si="180"/>
        <v>21492.99787</v>
      </c>
      <c r="BG48" s="4">
        <f t="shared" si="180"/>
        <v>19782.04806</v>
      </c>
      <c r="BH48" s="4">
        <f t="shared" si="180"/>
        <v>18297.05956</v>
      </c>
      <c r="BI48" s="4">
        <f t="shared" si="180"/>
        <v>19894.3781</v>
      </c>
      <c r="BJ48" s="4">
        <f t="shared" si="38"/>
        <v>79187.13935</v>
      </c>
      <c r="BK48" s="4">
        <f t="shared" si="39"/>
        <v>37788.46272</v>
      </c>
      <c r="BL48" s="4">
        <f t="shared" si="40"/>
        <v>116975.6021</v>
      </c>
      <c r="BM48" s="4">
        <f>BK48*'Ejercicio 3 - TIR'!$D$5</f>
        <v>18894.23136</v>
      </c>
      <c r="BN48" s="4">
        <f t="shared" si="41"/>
        <v>98081.37071</v>
      </c>
      <c r="BO48" s="4">
        <f t="shared" si="42"/>
        <v>43527.03954</v>
      </c>
      <c r="BP48" s="4">
        <f t="shared" si="43"/>
        <v>-118991.825</v>
      </c>
      <c r="BQ48" s="4">
        <f t="shared" ref="BQ48:BT48" si="181">BE48</f>
        <v>20883.36627</v>
      </c>
      <c r="BR48" s="4">
        <f t="shared" si="181"/>
        <v>21492.99787</v>
      </c>
      <c r="BS48" s="4">
        <f t="shared" si="181"/>
        <v>19782.04806</v>
      </c>
      <c r="BT48" s="4">
        <f t="shared" si="181"/>
        <v>18297.05956</v>
      </c>
      <c r="BU48" s="4">
        <f t="shared" si="45"/>
        <v>63421.41765</v>
      </c>
      <c r="BV48" s="36">
        <f t="shared" si="46"/>
        <v>5.5657514</v>
      </c>
    </row>
    <row r="49" ht="15.0" customHeight="1">
      <c r="A49" s="2">
        <v>48.0</v>
      </c>
      <c r="B49" s="3">
        <f t="shared" si="4"/>
        <v>0.9043436576</v>
      </c>
      <c r="C49" s="4">
        <f>IF(B49&lt;=('Ejercicio 3 - TIR'!$D$13-'Ejercicio 3 - TIR'!$C$13)/('Ejercicio 3 - TIR'!$E$13-'Ejercicio 3 - TIR'!$C$13),'Ejercicio 3 - TIR'!$C$13+SQRT(('Ejercicio 3 - TIR'!$E$13-'Ejercicio 3 - TIR'!$C$13)*('Ejercicio 3 - TIR'!$D$13-'Ejercicio 3 - TIR'!$C$13)*B49),'Ejercicio 3 - TIR'!$E$13-SQRT(('Ejercicio 3 - TIR'!$E$13-'Ejercicio 3 - TIR'!$C$13)*('Ejercicio 3 - TIR'!$E$13-'Ejercicio 3 - TIR'!$D$13)*(1-B49)))</f>
        <v>89286.10198</v>
      </c>
      <c r="D49" s="3">
        <f t="shared" si="5"/>
        <v>0.9485199356</v>
      </c>
      <c r="E49" s="4">
        <f>IF(D49&lt;=('Ejercicio 3 - TIR'!$D$14-'Ejercicio 3 - TIR'!$C$14)/('Ejercicio 3 - TIR'!$E$14-'Ejercicio 3 - TIR'!$C$14),'Ejercicio 3 - TIR'!$C$14+SQRT(('Ejercicio 3 - TIR'!$E$14-'Ejercicio 3 - TIR'!$C$14)*('Ejercicio 3 - TIR'!$D$14-'Ejercicio 3 - TIR'!$C$14)*D49),'Ejercicio 3 - TIR'!$E$14-SQRT(('Ejercicio 3 - TIR'!$E$14-'Ejercicio 3 - TIR'!$C$14)*('Ejercicio 3 - TIR'!$E$14-'Ejercicio 3 - TIR'!$D$14)*(1-D49)))</f>
        <v>37221.14958</v>
      </c>
      <c r="F49" s="3">
        <f t="shared" si="6"/>
        <v>0.6289375117</v>
      </c>
      <c r="G49" s="4">
        <f>IF(F49&lt;=('Ejercicio 3 - TIR'!$D$18-'Ejercicio 3 - TIR'!$C$18)/('Ejercicio 3 - TIR'!$E$18-'Ejercicio 3 - TIR'!$C$18),'Ejercicio 3 - TIR'!$C$18+SQRT(('Ejercicio 3 - TIR'!$E$18-'Ejercicio 3 - TIR'!$C$18)*('Ejercicio 3 - TIR'!$D$18-'Ejercicio 3 - TIR'!$C$18)*F49),'Ejercicio 3 - TIR'!$E$18-SQRT(('Ejercicio 3 - TIR'!$E$18-'Ejercicio 3 - TIR'!$C$18)*('Ejercicio 3 - TIR'!$E$18-'Ejercicio 3 - TIR'!$D$18)*(1-F49)))</f>
        <v>39712.91031</v>
      </c>
      <c r="H49" s="3">
        <f t="shared" si="7"/>
        <v>0.1209756229</v>
      </c>
      <c r="I49" s="4">
        <f>IF(H49&lt;=('Ejercicio 3 - TIR'!$D$18-'Ejercicio 3 - TIR'!$C$18)/('Ejercicio 3 - TIR'!$E$18-'Ejercicio 3 - TIR'!$C$18),'Ejercicio 3 - TIR'!$C$18+SQRT(('Ejercicio 3 - TIR'!$E$18-'Ejercicio 3 - TIR'!$C$18)*('Ejercicio 3 - TIR'!$D$18-'Ejercicio 3 - TIR'!$C$18)*H49),'Ejercicio 3 - TIR'!$E$18-SQRT(('Ejercicio 3 - TIR'!$E$18-'Ejercicio 3 - TIR'!$C$18)*('Ejercicio 3 - TIR'!$E$18-'Ejercicio 3 - TIR'!$D$18)*(1-H49)))</f>
        <v>34259.85251</v>
      </c>
      <c r="J49" s="3">
        <f t="shared" si="8"/>
        <v>0.9809190528</v>
      </c>
      <c r="K49" s="4">
        <f>IF(J49&lt;=('Ejercicio 3 - TIR'!$D$18-'Ejercicio 3 - TIR'!$C$18)/('Ejercicio 3 - TIR'!$E$18-'Ejercicio 3 - TIR'!$C$18),'Ejercicio 3 - TIR'!$C$18+SQRT(('Ejercicio 3 - TIR'!$E$18-'Ejercicio 3 - TIR'!$C$18)*('Ejercicio 3 - TIR'!$D$18-'Ejercicio 3 - TIR'!$C$18)*J49),'Ejercicio 3 - TIR'!$E$18-SQRT(('Ejercicio 3 - TIR'!$E$18-'Ejercicio 3 - TIR'!$C$18)*('Ejercicio 3 - TIR'!$E$18-'Ejercicio 3 - TIR'!$D$18)*(1-J49)))</f>
        <v>43803.72618</v>
      </c>
      <c r="L49" s="3">
        <f t="shared" si="9"/>
        <v>0.2682448948</v>
      </c>
      <c r="M49" s="4">
        <f>IF(L49&lt;=('Ejercicio 3 - TIR'!$D$18-'Ejercicio 3 - TIR'!$C$18)/('Ejercicio 3 - TIR'!$E$18-'Ejercicio 3 - TIR'!$C$18),'Ejercicio 3 - TIR'!$C$18+SQRT(('Ejercicio 3 - TIR'!$E$18-'Ejercicio 3 - TIR'!$C$18)*('Ejercicio 3 - TIR'!$D$18-'Ejercicio 3 - TIR'!$C$18)*L49),'Ejercicio 3 - TIR'!$E$18-SQRT(('Ejercicio 3 - TIR'!$E$18-'Ejercicio 3 - TIR'!$C$18)*('Ejercicio 3 - TIR'!$E$18-'Ejercicio 3 - TIR'!$D$18)*(1-L49)))</f>
        <v>36343.24319</v>
      </c>
      <c r="N49" s="3">
        <f t="shared" si="10"/>
        <v>0.7412126009</v>
      </c>
      <c r="O49" s="4">
        <f>IF(N49&lt;=('Ejercicio 3 - TIR'!$D$18-'Ejercicio 3 - TIR'!$C$18)/('Ejercicio 3 - TIR'!$E$18-'Ejercicio 3 - TIR'!$C$18),'Ejercicio 3 - TIR'!$C$18+SQRT(('Ejercicio 3 - TIR'!$E$18-'Ejercicio 3 - TIR'!$C$18)*('Ejercicio 3 - TIR'!$D$18-'Ejercicio 3 - TIR'!$C$18)*N49),'Ejercicio 3 - TIR'!$E$18-SQRT(('Ejercicio 3 - TIR'!$E$18-'Ejercicio 3 - TIR'!$C$18)*('Ejercicio 3 - TIR'!$E$18-'Ejercicio 3 - TIR'!$D$18)*(1-N49)))</f>
        <v>40594.4291</v>
      </c>
      <c r="P49" s="3">
        <f t="shared" si="11"/>
        <v>0.04372591399</v>
      </c>
      <c r="Q49" s="7">
        <f>IF(P49&lt;=('Ejercicio 3 - TIR'!$D$22-'Ejercicio 3 - TIR'!$C$22)/('Ejercicio 3 - TIR'!$E$22-'Ejercicio 3 - TIR'!$C$22),'Ejercicio 3 - TIR'!$C$22+SQRT(('Ejercicio 3 - TIR'!$E$22-'Ejercicio 3 - TIR'!$C$22)*('Ejercicio 3 - TIR'!$D$22-'Ejercicio 3 - TIR'!$C$22)*P49),'Ejercicio 3 - TIR'!$E$22-SQRT(('Ejercicio 3 - TIR'!$E$22-'Ejercicio 3 - TIR'!$C$22)*('Ejercicio 3 - TIR'!$E$22-'Ejercicio 3 - TIR'!$D$22)*(1-P49)))</f>
        <v>0.1288716766</v>
      </c>
      <c r="R49" s="3">
        <f t="shared" si="12"/>
        <v>0.05143566455</v>
      </c>
      <c r="S49" s="7">
        <f>IF(R49&lt;=('Ejercicio 3 - TIR'!$D$23-'Ejercicio 3 - TIR'!$C$23)/('Ejercicio 3 - TIR'!$E$23-'Ejercicio 3 - TIR'!$C$23),'Ejercicio 3 - TIR'!$C$23+SQRT(('Ejercicio 3 - TIR'!$E$23-'Ejercicio 3 - TIR'!$C$23)*('Ejercicio 3 - TIR'!$D$23-'Ejercicio 3 - TIR'!$C$23)*R49),'Ejercicio 3 - TIR'!$E$23-SQRT(('Ejercicio 3 - TIR'!$E$23-'Ejercicio 3 - TIR'!$C$23)*('Ejercicio 3 - TIR'!$E$23-'Ejercicio 3 - TIR'!$D$23)*(1-R49)))</f>
        <v>0.1296220682</v>
      </c>
      <c r="T49" s="3">
        <f t="shared" si="13"/>
        <v>0.7950519061</v>
      </c>
      <c r="U49" s="7">
        <f>IF(T49&lt;=('Ejercicio 3 - TIR'!$D$24-'Ejercicio 3 - TIR'!$C$24)/('Ejercicio 3 - TIR'!$E$24-'Ejercicio 3 - TIR'!$C$24),'Ejercicio 3 - TIR'!$C$24+SQRT(('Ejercicio 3 - TIR'!$E$24-'Ejercicio 3 - TIR'!$C$24)*('Ejercicio 3 - TIR'!$D$24-'Ejercicio 3 - TIR'!$C$24)*T49),'Ejercicio 3 - TIR'!$E$24-SQRT(('Ejercicio 3 - TIR'!$E$24-'Ejercicio 3 - TIR'!$C$24)*('Ejercicio 3 - TIR'!$E$24-'Ejercicio 3 - TIR'!$D$24)*(1-T49)))</f>
        <v>0.1960447362</v>
      </c>
      <c r="V49" s="3">
        <f t="shared" si="14"/>
        <v>0.6288343148</v>
      </c>
      <c r="W49" s="7">
        <f>IF(V49&lt;=('Ejercicio 3 - TIR'!$D$25-'Ejercicio 3 - TIR'!$C$25)/('Ejercicio 3 - TIR'!$E$25-'Ejercicio 3 - TIR'!$C$25),'Ejercicio 3 - TIR'!$C$25+SQRT(('Ejercicio 3 - TIR'!$E$25-'Ejercicio 3 - TIR'!$C$25)*('Ejercicio 3 - TIR'!$D$25-'Ejercicio 3 - TIR'!$C$25)*V49),'Ejercicio 3 - TIR'!$E$25-SQRT(('Ejercicio 3 - TIR'!$E$25-'Ejercicio 3 - TIR'!$C$25)*('Ejercicio 3 - TIR'!$E$25-'Ejercicio 3 - TIR'!$D$25)*(1-V49)))</f>
        <v>0.213957249</v>
      </c>
      <c r="X49" s="3">
        <f t="shared" si="15"/>
        <v>0.5622296199</v>
      </c>
      <c r="Y49" s="7">
        <f>IF(X49&lt;=('Ejercicio 3 - TIR'!$D$26-'Ejercicio 3 - TIR'!$C$26)/('Ejercicio 3 - TIR'!$E$26-'Ejercicio 3 - TIR'!$C$26),'Ejercicio 3 - TIR'!$C$26+SQRT(('Ejercicio 3 - TIR'!$E$26-'Ejercicio 3 - TIR'!$C$26)*('Ejercicio 3 - TIR'!$D$26-'Ejercicio 3 - TIR'!$C$26)*X49),'Ejercicio 3 - TIR'!$E$26-SQRT(('Ejercicio 3 - TIR'!$E$26-'Ejercicio 3 - TIR'!$C$26)*('Ejercicio 3 - TIR'!$E$26-'Ejercicio 3 - TIR'!$D$26)*(1-X49)))</f>
        <v>0.2313794277</v>
      </c>
      <c r="Z49" s="3">
        <f t="shared" si="16"/>
        <v>1.128871677</v>
      </c>
      <c r="AA49" s="3">
        <f t="shared" si="17"/>
        <v>1.275198358</v>
      </c>
      <c r="AB49" s="3">
        <f t="shared" si="18"/>
        <v>1.525194284</v>
      </c>
      <c r="AC49" s="3">
        <f t="shared" si="19"/>
        <v>1.851520657</v>
      </c>
      <c r="AD49" s="3">
        <f t="shared" si="20"/>
        <v>2.279924447</v>
      </c>
      <c r="AE49" s="2">
        <f t="shared" si="21"/>
        <v>4796.75195</v>
      </c>
      <c r="AF49" s="2">
        <f t="shared" si="22"/>
        <v>5418.516859</v>
      </c>
      <c r="AG49" s="2">
        <f t="shared" si="23"/>
        <v>6480.788567</v>
      </c>
      <c r="AH49" s="2">
        <f t="shared" si="24"/>
        <v>7867.40026</v>
      </c>
      <c r="AI49" s="2">
        <f t="shared" si="25"/>
        <v>9687.75483</v>
      </c>
      <c r="AJ49" s="4">
        <f t="shared" si="26"/>
        <v>44830.77965</v>
      </c>
      <c r="AK49" s="4">
        <f t="shared" si="27"/>
        <v>43688.10767</v>
      </c>
      <c r="AL49" s="4">
        <f t="shared" si="28"/>
        <v>66809.19278</v>
      </c>
      <c r="AM49" s="4">
        <f t="shared" si="29"/>
        <v>67290.26551</v>
      </c>
      <c r="AN49" s="4">
        <f t="shared" si="30"/>
        <v>92552.23132</v>
      </c>
      <c r="AO49" s="4">
        <f>C49/'Ejercicio 3 - TIR'!$D$7</f>
        <v>17857.2204</v>
      </c>
      <c r="AP49" s="4">
        <f t="shared" si="31"/>
        <v>26973.55925</v>
      </c>
      <c r="AQ49" s="4">
        <f t="shared" si="32"/>
        <v>25830.88728</v>
      </c>
      <c r="AR49" s="4">
        <f t="shared" si="33"/>
        <v>48951.97239</v>
      </c>
      <c r="AS49" s="4">
        <f t="shared" si="34"/>
        <v>49433.04512</v>
      </c>
      <c r="AT49" s="4">
        <f t="shared" si="35"/>
        <v>74695.01092</v>
      </c>
      <c r="AU49" s="4">
        <f>AP49*'Ejercicio 3 - TIR'!$D$5</f>
        <v>13486.77963</v>
      </c>
      <c r="AV49" s="4">
        <f>AQ49*'Ejercicio 3 - TIR'!$D$5</f>
        <v>12915.44364</v>
      </c>
      <c r="AW49" s="4">
        <f>AR49*'Ejercicio 3 - TIR'!$D$5</f>
        <v>24475.98619</v>
      </c>
      <c r="AX49" s="4">
        <f>AS49*'Ejercicio 3 - TIR'!$D$5</f>
        <v>24716.52256</v>
      </c>
      <c r="AY49" s="4">
        <f>AT49*'Ejercicio 3 - TIR'!$D$5</f>
        <v>37347.50546</v>
      </c>
      <c r="AZ49" s="4">
        <f t="shared" ref="AZ49:BD49" si="182">AJ49-AU49-AE49</f>
        <v>26547.24807</v>
      </c>
      <c r="BA49" s="4">
        <f t="shared" si="182"/>
        <v>25354.14717</v>
      </c>
      <c r="BB49" s="4">
        <f t="shared" si="182"/>
        <v>35852.41802</v>
      </c>
      <c r="BC49" s="4">
        <f t="shared" si="182"/>
        <v>34706.34269</v>
      </c>
      <c r="BD49" s="4">
        <f t="shared" si="182"/>
        <v>45516.97103</v>
      </c>
      <c r="BE49" s="4">
        <f t="shared" ref="BE49:BI49" si="183">AZ49/Z49</f>
        <v>23516.62162</v>
      </c>
      <c r="BF49" s="4">
        <f t="shared" si="183"/>
        <v>19882.51241</v>
      </c>
      <c r="BG49" s="4">
        <f t="shared" si="183"/>
        <v>23506.78756</v>
      </c>
      <c r="BH49" s="4">
        <f t="shared" si="183"/>
        <v>18744.77747</v>
      </c>
      <c r="BI49" s="4">
        <f t="shared" si="183"/>
        <v>19964.24535</v>
      </c>
      <c r="BJ49" s="4">
        <f t="shared" si="38"/>
        <v>84861.40887</v>
      </c>
      <c r="BK49" s="4">
        <f t="shared" si="39"/>
        <v>40713.11333</v>
      </c>
      <c r="BL49" s="4">
        <f t="shared" si="40"/>
        <v>125574.5222</v>
      </c>
      <c r="BM49" s="4">
        <f>BK49*'Ejercicio 3 - TIR'!$D$5</f>
        <v>20356.55667</v>
      </c>
      <c r="BN49" s="4">
        <f t="shared" si="41"/>
        <v>105217.9655</v>
      </c>
      <c r="BO49" s="4">
        <f t="shared" si="42"/>
        <v>46149.75978</v>
      </c>
      <c r="BP49" s="4">
        <f t="shared" si="43"/>
        <v>-126507.2516</v>
      </c>
      <c r="BQ49" s="4">
        <f t="shared" ref="BQ49:BT49" si="184">BE49</f>
        <v>23516.62162</v>
      </c>
      <c r="BR49" s="4">
        <f t="shared" si="184"/>
        <v>19882.51241</v>
      </c>
      <c r="BS49" s="4">
        <f t="shared" si="184"/>
        <v>23506.78756</v>
      </c>
      <c r="BT49" s="4">
        <f t="shared" si="184"/>
        <v>18744.77747</v>
      </c>
      <c r="BU49" s="4">
        <f t="shared" si="45"/>
        <v>66114.00512</v>
      </c>
      <c r="BV49" s="36">
        <f t="shared" si="46"/>
        <v>5.349651297</v>
      </c>
    </row>
    <row r="50" ht="15.0" customHeight="1">
      <c r="A50" s="2">
        <v>49.0</v>
      </c>
      <c r="B50" s="3">
        <f t="shared" si="4"/>
        <v>0.4477019237</v>
      </c>
      <c r="C50" s="4">
        <f>IF(B50&lt;=('Ejercicio 3 - TIR'!$D$13-'Ejercicio 3 - TIR'!$C$13)/('Ejercicio 3 - TIR'!$E$13-'Ejercicio 3 - TIR'!$C$13),'Ejercicio 3 - TIR'!$C$13+SQRT(('Ejercicio 3 - TIR'!$E$13-'Ejercicio 3 - TIR'!$C$13)*('Ejercicio 3 - TIR'!$D$13-'Ejercicio 3 - TIR'!$C$13)*B50),'Ejercicio 3 - TIR'!$E$13-SQRT(('Ejercicio 3 - TIR'!$E$13-'Ejercicio 3 - TIR'!$C$13)*('Ejercicio 3 - TIR'!$E$13-'Ejercicio 3 - TIR'!$D$13)*(1-B50)))</f>
        <v>74255.91929</v>
      </c>
      <c r="D50" s="3">
        <f t="shared" si="5"/>
        <v>0.0727034872</v>
      </c>
      <c r="E50" s="4">
        <f>IF(D50&lt;=('Ejercicio 3 - TIR'!$D$14-'Ejercicio 3 - TIR'!$C$14)/('Ejercicio 3 - TIR'!$E$14-'Ejercicio 3 - TIR'!$C$14),'Ejercicio 3 - TIR'!$C$14+SQRT(('Ejercicio 3 - TIR'!$E$14-'Ejercicio 3 - TIR'!$C$14)*('Ejercicio 3 - TIR'!$D$14-'Ejercicio 3 - TIR'!$C$14)*D50),'Ejercicio 3 - TIR'!$E$14-SQRT(('Ejercicio 3 - TIR'!$E$14-'Ejercicio 3 - TIR'!$C$14)*('Ejercicio 3 - TIR'!$E$14-'Ejercicio 3 - TIR'!$D$14)*(1-D50)))</f>
        <v>27335.11489</v>
      </c>
      <c r="F50" s="3">
        <f t="shared" si="6"/>
        <v>0.786377366</v>
      </c>
      <c r="G50" s="4">
        <f>IF(F50&lt;=('Ejercicio 3 - TIR'!$D$18-'Ejercicio 3 - TIR'!$C$18)/('Ejercicio 3 - TIR'!$E$18-'Ejercicio 3 - TIR'!$C$18),'Ejercicio 3 - TIR'!$C$18+SQRT(('Ejercicio 3 - TIR'!$E$18-'Ejercicio 3 - TIR'!$C$18)*('Ejercicio 3 - TIR'!$D$18-'Ejercicio 3 - TIR'!$C$18)*F50),'Ejercicio 3 - TIR'!$E$18-SQRT(('Ejercicio 3 - TIR'!$E$18-'Ejercicio 3 - TIR'!$C$18)*('Ejercicio 3 - TIR'!$E$18-'Ejercicio 3 - TIR'!$D$18)*(1-F50)))</f>
        <v>40997.28873</v>
      </c>
      <c r="H50" s="3">
        <f t="shared" si="7"/>
        <v>0.810857935</v>
      </c>
      <c r="I50" s="4">
        <f>IF(H50&lt;=('Ejercicio 3 - TIR'!$D$18-'Ejercicio 3 - TIR'!$C$18)/('Ejercicio 3 - TIR'!$E$18-'Ejercicio 3 - TIR'!$C$18),'Ejercicio 3 - TIR'!$C$18+SQRT(('Ejercicio 3 - TIR'!$E$18-'Ejercicio 3 - TIR'!$C$18)*('Ejercicio 3 - TIR'!$D$18-'Ejercicio 3 - TIR'!$C$18)*H50),'Ejercicio 3 - TIR'!$E$18-SQRT(('Ejercicio 3 - TIR'!$E$18-'Ejercicio 3 - TIR'!$C$18)*('Ejercicio 3 - TIR'!$E$18-'Ejercicio 3 - TIR'!$D$18)*(1-H50)))</f>
        <v>41233.61515</v>
      </c>
      <c r="J50" s="3">
        <f t="shared" si="8"/>
        <v>0.8252507786</v>
      </c>
      <c r="K50" s="4">
        <f>IF(J50&lt;=('Ejercicio 3 - TIR'!$D$18-'Ejercicio 3 - TIR'!$C$18)/('Ejercicio 3 - TIR'!$E$18-'Ejercicio 3 - TIR'!$C$18),'Ejercicio 3 - TIR'!$C$18+SQRT(('Ejercicio 3 - TIR'!$E$18-'Ejercicio 3 - TIR'!$C$18)*('Ejercicio 3 - TIR'!$D$18-'Ejercicio 3 - TIR'!$C$18)*J50),'Ejercicio 3 - TIR'!$E$18-SQRT(('Ejercicio 3 - TIR'!$E$18-'Ejercicio 3 - TIR'!$C$18)*('Ejercicio 3 - TIR'!$E$18-'Ejercicio 3 - TIR'!$D$18)*(1-J50)))</f>
        <v>41379.75255</v>
      </c>
      <c r="L50" s="3">
        <f t="shared" si="9"/>
        <v>0.8599455028</v>
      </c>
      <c r="M50" s="4">
        <f>IF(L50&lt;=('Ejercicio 3 - TIR'!$D$18-'Ejercicio 3 - TIR'!$C$18)/('Ejercicio 3 - TIR'!$E$18-'Ejercicio 3 - TIR'!$C$18),'Ejercicio 3 - TIR'!$C$18+SQRT(('Ejercicio 3 - TIR'!$E$18-'Ejercicio 3 - TIR'!$C$18)*('Ejercicio 3 - TIR'!$D$18-'Ejercicio 3 - TIR'!$C$18)*L50),'Ejercicio 3 - TIR'!$E$18-SQRT(('Ejercicio 3 - TIR'!$E$18-'Ejercicio 3 - TIR'!$C$18)*('Ejercicio 3 - TIR'!$E$18-'Ejercicio 3 - TIR'!$D$18)*(1-L50)))</f>
        <v>41758.99903</v>
      </c>
      <c r="N50" s="3">
        <f t="shared" si="10"/>
        <v>0.5440169755</v>
      </c>
      <c r="O50" s="4">
        <f>IF(N50&lt;=('Ejercicio 3 - TIR'!$D$18-'Ejercicio 3 - TIR'!$C$18)/('Ejercicio 3 - TIR'!$E$18-'Ejercicio 3 - TIR'!$C$18),'Ejercicio 3 - TIR'!$C$18+SQRT(('Ejercicio 3 - TIR'!$E$18-'Ejercicio 3 - TIR'!$C$18)*('Ejercicio 3 - TIR'!$D$18-'Ejercicio 3 - TIR'!$C$18)*N50),'Ejercicio 3 - TIR'!$E$18-SQRT(('Ejercicio 3 - TIR'!$E$18-'Ejercicio 3 - TIR'!$C$18)*('Ejercicio 3 - TIR'!$E$18-'Ejercicio 3 - TIR'!$D$18)*(1-N50)))</f>
        <v>39033.41277</v>
      </c>
      <c r="P50" s="3">
        <f t="shared" si="11"/>
        <v>0.09243379257</v>
      </c>
      <c r="Q50" s="7">
        <f>IF(P50&lt;=('Ejercicio 3 - TIR'!$D$22-'Ejercicio 3 - TIR'!$C$22)/('Ejercicio 3 - TIR'!$E$22-'Ejercicio 3 - TIR'!$C$22),'Ejercicio 3 - TIR'!$C$22+SQRT(('Ejercicio 3 - TIR'!$E$22-'Ejercicio 3 - TIR'!$C$22)*('Ejercicio 3 - TIR'!$D$22-'Ejercicio 3 - TIR'!$C$22)*P50),'Ejercicio 3 - TIR'!$E$22-SQRT(('Ejercicio 3 - TIR'!$E$22-'Ejercicio 3 - TIR'!$C$22)*('Ejercicio 3 - TIR'!$E$22-'Ejercicio 3 - TIR'!$D$22)*(1-P50)))</f>
        <v>0.1328988692</v>
      </c>
      <c r="R50" s="3">
        <f t="shared" si="12"/>
        <v>0.6697923232</v>
      </c>
      <c r="S50" s="7">
        <f>IF(R50&lt;=('Ejercicio 3 - TIR'!$D$23-'Ejercicio 3 - TIR'!$C$23)/('Ejercicio 3 - TIR'!$E$23-'Ejercicio 3 - TIR'!$C$23),'Ejercicio 3 - TIR'!$C$23+SQRT(('Ejercicio 3 - TIR'!$E$23-'Ejercicio 3 - TIR'!$C$23)*('Ejercicio 3 - TIR'!$D$23-'Ejercicio 3 - TIR'!$C$23)*R50),'Ejercicio 3 - TIR'!$E$23-SQRT(('Ejercicio 3 - TIR'!$E$23-'Ejercicio 3 - TIR'!$C$23)*('Ejercicio 3 - TIR'!$E$23-'Ejercicio 3 - TIR'!$D$23)*(1-R50)))</f>
        <v>0.155620217</v>
      </c>
      <c r="T50" s="3">
        <f t="shared" si="13"/>
        <v>0.01729576432</v>
      </c>
      <c r="U50" s="7">
        <f>IF(T50&lt;=('Ejercicio 3 - TIR'!$D$24-'Ejercicio 3 - TIR'!$C$24)/('Ejercicio 3 - TIR'!$E$24-'Ejercicio 3 - TIR'!$C$24),'Ejercicio 3 - TIR'!$C$24+SQRT(('Ejercicio 3 - TIR'!$E$24-'Ejercicio 3 - TIR'!$C$24)*('Ejercicio 3 - TIR'!$D$24-'Ejercicio 3 - TIR'!$C$24)*T50),'Ejercicio 3 - TIR'!$E$24-SQRT(('Ejercicio 3 - TIR'!$E$24-'Ejercicio 3 - TIR'!$C$24)*('Ejercicio 3 - TIR'!$E$24-'Ejercicio 3 - TIR'!$D$24)*(1-T50)))</f>
        <v>0.1560266994</v>
      </c>
      <c r="V50" s="3">
        <f t="shared" si="14"/>
        <v>0.479696372</v>
      </c>
      <c r="W50" s="7">
        <f>IF(V50&lt;=('Ejercicio 3 - TIR'!$D$25-'Ejercicio 3 - TIR'!$C$25)/('Ejercicio 3 - TIR'!$E$25-'Ejercicio 3 - TIR'!$C$25),'Ejercicio 3 - TIR'!$C$25+SQRT(('Ejercicio 3 - TIR'!$E$25-'Ejercicio 3 - TIR'!$C$25)*('Ejercicio 3 - TIR'!$D$25-'Ejercicio 3 - TIR'!$C$25)*V50),'Ejercicio 3 - TIR'!$E$25-SQRT(('Ejercicio 3 - TIR'!$E$25-'Ejercicio 3 - TIR'!$C$25)*('Ejercicio 3 - TIR'!$E$25-'Ejercicio 3 - TIR'!$D$25)*(1-V50)))</f>
        <v>0.2073260888</v>
      </c>
      <c r="X50" s="3">
        <f t="shared" si="15"/>
        <v>0.8189197264</v>
      </c>
      <c r="Y50" s="7">
        <f>IF(X50&lt;=('Ejercicio 3 - TIR'!$D$26-'Ejercicio 3 - TIR'!$C$26)/('Ejercicio 3 - TIR'!$E$26-'Ejercicio 3 - TIR'!$C$26),'Ejercicio 3 - TIR'!$C$26+SQRT(('Ejercicio 3 - TIR'!$E$26-'Ejercicio 3 - TIR'!$C$26)*('Ejercicio 3 - TIR'!$D$26-'Ejercicio 3 - TIR'!$C$26)*X50),'Ejercicio 3 - TIR'!$E$26-SQRT(('Ejercicio 3 - TIR'!$E$26-'Ejercicio 3 - TIR'!$C$26)*('Ejercicio 3 - TIR'!$E$26-'Ejercicio 3 - TIR'!$D$26)*(1-X50)))</f>
        <v>0.248729671</v>
      </c>
      <c r="Z50" s="3">
        <f t="shared" si="16"/>
        <v>1.132898869</v>
      </c>
      <c r="AA50" s="3">
        <f t="shared" si="17"/>
        <v>1.309200837</v>
      </c>
      <c r="AB50" s="3">
        <f t="shared" si="18"/>
        <v>1.513471122</v>
      </c>
      <c r="AC50" s="3">
        <f t="shared" si="19"/>
        <v>1.827253171</v>
      </c>
      <c r="AD50" s="3">
        <f t="shared" si="20"/>
        <v>2.281745251</v>
      </c>
      <c r="AE50" s="2">
        <f t="shared" si="21"/>
        <v>3632.805858</v>
      </c>
      <c r="AF50" s="2">
        <f t="shared" si="22"/>
        <v>4198.143894</v>
      </c>
      <c r="AG50" s="2">
        <f t="shared" si="23"/>
        <v>4853.166429</v>
      </c>
      <c r="AH50" s="2">
        <f t="shared" si="24"/>
        <v>5859.354443</v>
      </c>
      <c r="AI50" s="2">
        <f t="shared" si="25"/>
        <v>7316.749746</v>
      </c>
      <c r="AJ50" s="4">
        <f t="shared" si="26"/>
        <v>46445.78204</v>
      </c>
      <c r="AK50" s="4">
        <f t="shared" si="27"/>
        <v>53983.08346</v>
      </c>
      <c r="AL50" s="4">
        <f t="shared" si="28"/>
        <v>62627.06054</v>
      </c>
      <c r="AM50" s="4">
        <f t="shared" si="29"/>
        <v>76304.26339</v>
      </c>
      <c r="AN50" s="4">
        <f t="shared" si="30"/>
        <v>89064.30421</v>
      </c>
      <c r="AO50" s="4">
        <f>C50/'Ejercicio 3 - TIR'!$D$7</f>
        <v>14851.18386</v>
      </c>
      <c r="AP50" s="4">
        <f t="shared" si="31"/>
        <v>31594.59818</v>
      </c>
      <c r="AQ50" s="4">
        <f t="shared" si="32"/>
        <v>39131.89961</v>
      </c>
      <c r="AR50" s="4">
        <f t="shared" si="33"/>
        <v>47775.87668</v>
      </c>
      <c r="AS50" s="4">
        <f t="shared" si="34"/>
        <v>61453.07953</v>
      </c>
      <c r="AT50" s="4">
        <f t="shared" si="35"/>
        <v>74213.12036</v>
      </c>
      <c r="AU50" s="4">
        <f>AP50*'Ejercicio 3 - TIR'!$D$5</f>
        <v>15797.29909</v>
      </c>
      <c r="AV50" s="4">
        <f>AQ50*'Ejercicio 3 - TIR'!$D$5</f>
        <v>19565.9498</v>
      </c>
      <c r="AW50" s="4">
        <f>AR50*'Ejercicio 3 - TIR'!$D$5</f>
        <v>23887.93834</v>
      </c>
      <c r="AX50" s="4">
        <f>AS50*'Ejercicio 3 - TIR'!$D$5</f>
        <v>30726.53976</v>
      </c>
      <c r="AY50" s="4">
        <f>AT50*'Ejercicio 3 - TIR'!$D$5</f>
        <v>37106.56018</v>
      </c>
      <c r="AZ50" s="4">
        <f t="shared" ref="AZ50:BD50" si="185">AJ50-AU50-AE50</f>
        <v>27015.67709</v>
      </c>
      <c r="BA50" s="4">
        <f t="shared" si="185"/>
        <v>30218.98977</v>
      </c>
      <c r="BB50" s="4">
        <f t="shared" si="185"/>
        <v>33885.95577</v>
      </c>
      <c r="BC50" s="4">
        <f t="shared" si="185"/>
        <v>39718.36918</v>
      </c>
      <c r="BD50" s="4">
        <f t="shared" si="185"/>
        <v>44640.99429</v>
      </c>
      <c r="BE50" s="4">
        <f t="shared" ref="BE50:BI50" si="186">AZ50/Z50</f>
        <v>23846.50371</v>
      </c>
      <c r="BF50" s="4">
        <f t="shared" si="186"/>
        <v>23082.01226</v>
      </c>
      <c r="BG50" s="4">
        <f t="shared" si="186"/>
        <v>22389.56216</v>
      </c>
      <c r="BH50" s="4">
        <f t="shared" si="186"/>
        <v>21736.65358</v>
      </c>
      <c r="BI50" s="4">
        <f t="shared" si="186"/>
        <v>19564.40767</v>
      </c>
      <c r="BJ50" s="4">
        <f t="shared" si="38"/>
        <v>62371.76857</v>
      </c>
      <c r="BK50" s="4">
        <f t="shared" si="39"/>
        <v>33886.61824</v>
      </c>
      <c r="BL50" s="4">
        <f t="shared" si="40"/>
        <v>96258.38681</v>
      </c>
      <c r="BM50" s="4">
        <f>BK50*'Ejercicio 3 - TIR'!$D$5</f>
        <v>16943.30912</v>
      </c>
      <c r="BN50" s="4">
        <f t="shared" si="41"/>
        <v>79315.07769</v>
      </c>
      <c r="BO50" s="4">
        <f t="shared" si="42"/>
        <v>34760.70682</v>
      </c>
      <c r="BP50" s="4">
        <f t="shared" si="43"/>
        <v>-101591.0342</v>
      </c>
      <c r="BQ50" s="4">
        <f t="shared" ref="BQ50:BT50" si="187">BE50</f>
        <v>23846.50371</v>
      </c>
      <c r="BR50" s="4">
        <f t="shared" si="187"/>
        <v>23082.01226</v>
      </c>
      <c r="BS50" s="4">
        <f t="shared" si="187"/>
        <v>22389.56216</v>
      </c>
      <c r="BT50" s="4">
        <f t="shared" si="187"/>
        <v>21736.65358</v>
      </c>
      <c r="BU50" s="4">
        <f t="shared" si="45"/>
        <v>54325.11449</v>
      </c>
      <c r="BV50" s="36">
        <f t="shared" si="46"/>
        <v>11.53492159</v>
      </c>
    </row>
    <row r="51" ht="15.0" customHeight="1">
      <c r="A51" s="2">
        <v>50.0</v>
      </c>
      <c r="B51" s="3">
        <f t="shared" si="4"/>
        <v>0.1744049398</v>
      </c>
      <c r="C51" s="4">
        <f>IF(B51&lt;=('Ejercicio 3 - TIR'!$D$13-'Ejercicio 3 - TIR'!$C$13)/('Ejercicio 3 - TIR'!$E$13-'Ejercicio 3 - TIR'!$C$13),'Ejercicio 3 - TIR'!$C$13+SQRT(('Ejercicio 3 - TIR'!$E$13-'Ejercicio 3 - TIR'!$C$13)*('Ejercicio 3 - TIR'!$D$13-'Ejercicio 3 - TIR'!$C$13)*B51),'Ejercicio 3 - TIR'!$E$13-SQRT(('Ejercicio 3 - TIR'!$E$13-'Ejercicio 3 - TIR'!$C$13)*('Ejercicio 3 - TIR'!$E$13-'Ejercicio 3 - TIR'!$D$13)*(1-B51)))</f>
        <v>68352.36349</v>
      </c>
      <c r="D51" s="3">
        <f t="shared" si="5"/>
        <v>0.2765416132</v>
      </c>
      <c r="E51" s="4">
        <f>IF(D51&lt;=('Ejercicio 3 - TIR'!$D$14-'Ejercicio 3 - TIR'!$C$14)/('Ejercicio 3 - TIR'!$E$14-'Ejercicio 3 - TIR'!$C$14),'Ejercicio 3 - TIR'!$C$14+SQRT(('Ejercicio 3 - TIR'!$E$14-'Ejercicio 3 - TIR'!$C$14)*('Ejercicio 3 - TIR'!$D$14-'Ejercicio 3 - TIR'!$C$14)*D51),'Ejercicio 3 - TIR'!$E$14-SQRT(('Ejercicio 3 - TIR'!$E$14-'Ejercicio 3 - TIR'!$C$14)*('Ejercicio 3 - TIR'!$E$14-'Ejercicio 3 - TIR'!$D$14)*(1-D51)))</f>
        <v>29554.18719</v>
      </c>
      <c r="F51" s="3">
        <f t="shared" si="6"/>
        <v>0.2159867204</v>
      </c>
      <c r="G51" s="4">
        <f>IF(F51&lt;=('Ejercicio 3 - TIR'!$D$18-'Ejercicio 3 - TIR'!$C$18)/('Ejercicio 3 - TIR'!$E$18-'Ejercicio 3 - TIR'!$C$18),'Ejercicio 3 - TIR'!$C$18+SQRT(('Ejercicio 3 - TIR'!$E$18-'Ejercicio 3 - TIR'!$C$18)*('Ejercicio 3 - TIR'!$D$18-'Ejercicio 3 - TIR'!$C$18)*F51),'Ejercicio 3 - TIR'!$E$18-SQRT(('Ejercicio 3 - TIR'!$E$18-'Ejercicio 3 - TIR'!$C$18)*('Ejercicio 3 - TIR'!$E$18-'Ejercicio 3 - TIR'!$D$18)*(1-F51)))</f>
        <v>35691.92481</v>
      </c>
      <c r="H51" s="3">
        <f t="shared" si="7"/>
        <v>0.05558587206</v>
      </c>
      <c r="I51" s="4">
        <f>IF(H51&lt;=('Ejercicio 3 - TIR'!$D$18-'Ejercicio 3 - TIR'!$C$18)/('Ejercicio 3 - TIR'!$E$18-'Ejercicio 3 - TIR'!$C$18),'Ejercicio 3 - TIR'!$C$18+SQRT(('Ejercicio 3 - TIR'!$E$18-'Ejercicio 3 - TIR'!$C$18)*('Ejercicio 3 - TIR'!$D$18-'Ejercicio 3 - TIR'!$C$18)*H51),'Ejercicio 3 - TIR'!$E$18-SQRT(('Ejercicio 3 - TIR'!$E$18-'Ejercicio 3 - TIR'!$C$18)*('Ejercicio 3 - TIR'!$E$18-'Ejercicio 3 - TIR'!$D$18)*(1-H51)))</f>
        <v>32887.53888</v>
      </c>
      <c r="J51" s="3">
        <f t="shared" si="8"/>
        <v>0.7801384701</v>
      </c>
      <c r="K51" s="4">
        <f>IF(J51&lt;=('Ejercicio 3 - TIR'!$D$18-'Ejercicio 3 - TIR'!$C$18)/('Ejercicio 3 - TIR'!$E$18-'Ejercicio 3 - TIR'!$C$18),'Ejercicio 3 - TIR'!$C$18+SQRT(('Ejercicio 3 - TIR'!$E$18-'Ejercicio 3 - TIR'!$C$18)*('Ejercicio 3 - TIR'!$D$18-'Ejercicio 3 - TIR'!$C$18)*J51),'Ejercicio 3 - TIR'!$E$18-SQRT(('Ejercicio 3 - TIR'!$E$18-'Ejercicio 3 - TIR'!$C$18)*('Ejercicio 3 - TIR'!$E$18-'Ejercicio 3 - TIR'!$D$18)*(1-J51)))</f>
        <v>40939.25934</v>
      </c>
      <c r="L51" s="3">
        <f t="shared" si="9"/>
        <v>0.6401658687</v>
      </c>
      <c r="M51" s="4">
        <f>IF(L51&lt;=('Ejercicio 3 - TIR'!$D$18-'Ejercicio 3 - TIR'!$C$18)/('Ejercicio 3 - TIR'!$E$18-'Ejercicio 3 - TIR'!$C$18),'Ejercicio 3 - TIR'!$C$18+SQRT(('Ejercicio 3 - TIR'!$E$18-'Ejercicio 3 - TIR'!$C$18)*('Ejercicio 3 - TIR'!$D$18-'Ejercicio 3 - TIR'!$C$18)*L51),'Ejercicio 3 - TIR'!$E$18-SQRT(('Ejercicio 3 - TIR'!$E$18-'Ejercicio 3 - TIR'!$C$18)*('Ejercicio 3 - TIR'!$E$18-'Ejercicio 3 - TIR'!$D$18)*(1-L51)))</f>
        <v>39799.22856</v>
      </c>
      <c r="N51" s="3">
        <f t="shared" si="10"/>
        <v>0.4762092685</v>
      </c>
      <c r="O51" s="4">
        <f>IF(N51&lt;=('Ejercicio 3 - TIR'!$D$18-'Ejercicio 3 - TIR'!$C$18)/('Ejercicio 3 - TIR'!$E$18-'Ejercicio 3 - TIR'!$C$18),'Ejercicio 3 - TIR'!$C$18+SQRT(('Ejercicio 3 - TIR'!$E$18-'Ejercicio 3 - TIR'!$C$18)*('Ejercicio 3 - TIR'!$D$18-'Ejercicio 3 - TIR'!$C$18)*N51),'Ejercicio 3 - TIR'!$E$18-SQRT(('Ejercicio 3 - TIR'!$E$18-'Ejercicio 3 - TIR'!$C$18)*('Ejercicio 3 - TIR'!$E$18-'Ejercicio 3 - TIR'!$D$18)*(1-N51)))</f>
        <v>38451.70931</v>
      </c>
      <c r="P51" s="3">
        <f t="shared" si="11"/>
        <v>0.6291261229</v>
      </c>
      <c r="Q51" s="7">
        <f>IF(P51&lt;=('Ejercicio 3 - TIR'!$D$22-'Ejercicio 3 - TIR'!$C$22)/('Ejercicio 3 - TIR'!$E$22-'Ejercicio 3 - TIR'!$C$22),'Ejercicio 3 - TIR'!$C$22+SQRT(('Ejercicio 3 - TIR'!$E$22-'Ejercicio 3 - TIR'!$C$22)*('Ejercicio 3 - TIR'!$D$22-'Ejercicio 3 - TIR'!$C$22)*P51),'Ejercicio 3 - TIR'!$E$22-SQRT(('Ejercicio 3 - TIR'!$E$22-'Ejercicio 3 - TIR'!$C$22)*('Ejercicio 3 - TIR'!$E$22-'Ejercicio 3 - TIR'!$D$22)*(1-P51)))</f>
        <v>0.1541625663</v>
      </c>
      <c r="R51" s="3">
        <f t="shared" si="12"/>
        <v>0.2918539144</v>
      </c>
      <c r="S51" s="7">
        <f>IF(R51&lt;=('Ejercicio 3 - TIR'!$D$23-'Ejercicio 3 - TIR'!$C$23)/('Ejercicio 3 - TIR'!$E$23-'Ejercicio 3 - TIR'!$C$23),'Ejercicio 3 - TIR'!$C$23+SQRT(('Ejercicio 3 - TIR'!$E$23-'Ejercicio 3 - TIR'!$C$23)*('Ejercicio 3 - TIR'!$D$23-'Ejercicio 3 - TIR'!$C$23)*R51),'Ejercicio 3 - TIR'!$E$23-SQRT(('Ejercicio 3 - TIR'!$E$23-'Ejercicio 3 - TIR'!$C$23)*('Ejercicio 3 - TIR'!$E$23-'Ejercicio 3 - TIR'!$D$23)*(1-R51)))</f>
        <v>0.1429202322</v>
      </c>
      <c r="T51" s="3">
        <f t="shared" si="13"/>
        <v>0.4081098354</v>
      </c>
      <c r="U51" s="7">
        <f>IF(T51&lt;=('Ejercicio 3 - TIR'!$D$24-'Ejercicio 3 - TIR'!$C$24)/('Ejercicio 3 - TIR'!$E$24-'Ejercicio 3 - TIR'!$C$24),'Ejercicio 3 - TIR'!$C$24+SQRT(('Ejercicio 3 - TIR'!$E$24-'Ejercicio 3 - TIR'!$C$24)*('Ejercicio 3 - TIR'!$D$24-'Ejercicio 3 - TIR'!$C$24)*T51),'Ejercicio 3 - TIR'!$E$24-SQRT(('Ejercicio 3 - TIR'!$E$24-'Ejercicio 3 - TIR'!$C$24)*('Ejercicio 3 - TIR'!$E$24-'Ejercicio 3 - TIR'!$D$24)*(1-T51)))</f>
        <v>0.1792750859</v>
      </c>
      <c r="V51" s="3">
        <f t="shared" si="14"/>
        <v>0.4734954621</v>
      </c>
      <c r="W51" s="7">
        <f>IF(V51&lt;=('Ejercicio 3 - TIR'!$D$25-'Ejercicio 3 - TIR'!$C$25)/('Ejercicio 3 - TIR'!$E$25-'Ejercicio 3 - TIR'!$C$25),'Ejercicio 3 - TIR'!$C$25+SQRT(('Ejercicio 3 - TIR'!$E$25-'Ejercicio 3 - TIR'!$C$25)*('Ejercicio 3 - TIR'!$D$25-'Ejercicio 3 - TIR'!$C$25)*V51),'Ejercicio 3 - TIR'!$E$25-SQRT(('Ejercicio 3 - TIR'!$E$25-'Ejercicio 3 - TIR'!$C$25)*('Ejercicio 3 - TIR'!$E$25-'Ejercicio 3 - TIR'!$D$25)*(1-V51)))</f>
        <v>0.2070725509</v>
      </c>
      <c r="X51" s="3">
        <f t="shared" si="15"/>
        <v>0.8444746795</v>
      </c>
      <c r="Y51" s="7">
        <f>IF(X51&lt;=('Ejercicio 3 - TIR'!$D$26-'Ejercicio 3 - TIR'!$C$26)/('Ejercicio 3 - TIR'!$E$26-'Ejercicio 3 - TIR'!$C$26),'Ejercicio 3 - TIR'!$C$26+SQRT(('Ejercicio 3 - TIR'!$E$26-'Ejercicio 3 - TIR'!$C$26)*('Ejercicio 3 - TIR'!$D$26-'Ejercicio 3 - TIR'!$C$26)*X51),'Ejercicio 3 - TIR'!$E$26-SQRT(('Ejercicio 3 - TIR'!$E$26-'Ejercicio 3 - TIR'!$C$26)*('Ejercicio 3 - TIR'!$E$26-'Ejercicio 3 - TIR'!$D$26)*(1-X51)))</f>
        <v>0.2510200633</v>
      </c>
      <c r="Z51" s="3">
        <f t="shared" si="16"/>
        <v>1.154162566</v>
      </c>
      <c r="AA51" s="3">
        <f t="shared" si="17"/>
        <v>1.319115748</v>
      </c>
      <c r="AB51" s="3">
        <f t="shared" si="18"/>
        <v>1.555600337</v>
      </c>
      <c r="AC51" s="3">
        <f t="shared" si="19"/>
        <v>1.877722468</v>
      </c>
      <c r="AD51" s="3">
        <f t="shared" si="20"/>
        <v>2.34906848</v>
      </c>
      <c r="AE51" s="2">
        <f t="shared" si="21"/>
        <v>4556.149343</v>
      </c>
      <c r="AF51" s="2">
        <f t="shared" si="22"/>
        <v>5207.315266</v>
      </c>
      <c r="AG51" s="2">
        <f t="shared" si="23"/>
        <v>6140.857157</v>
      </c>
      <c r="AH51" s="2">
        <f t="shared" si="24"/>
        <v>7412.460114</v>
      </c>
      <c r="AI51" s="2">
        <f t="shared" si="25"/>
        <v>9273.136321</v>
      </c>
      <c r="AJ51" s="4">
        <f t="shared" si="26"/>
        <v>41194.28354</v>
      </c>
      <c r="AK51" s="4">
        <f t="shared" si="27"/>
        <v>43382.47047</v>
      </c>
      <c r="AL51" s="4">
        <f t="shared" si="28"/>
        <v>63685.12564</v>
      </c>
      <c r="AM51" s="4">
        <f t="shared" si="29"/>
        <v>74731.90565</v>
      </c>
      <c r="AN51" s="4">
        <f t="shared" si="30"/>
        <v>90325.69835</v>
      </c>
      <c r="AO51" s="4">
        <f>C51/'Ejercicio 3 - TIR'!$D$7</f>
        <v>13670.4727</v>
      </c>
      <c r="AP51" s="4">
        <f t="shared" si="31"/>
        <v>27523.81084</v>
      </c>
      <c r="AQ51" s="4">
        <f t="shared" si="32"/>
        <v>29711.99777</v>
      </c>
      <c r="AR51" s="4">
        <f t="shared" si="33"/>
        <v>50014.65294</v>
      </c>
      <c r="AS51" s="4">
        <f t="shared" si="34"/>
        <v>61061.43295</v>
      </c>
      <c r="AT51" s="4">
        <f t="shared" si="35"/>
        <v>76655.22566</v>
      </c>
      <c r="AU51" s="4">
        <f>AP51*'Ejercicio 3 - TIR'!$D$5</f>
        <v>13761.90542</v>
      </c>
      <c r="AV51" s="4">
        <f>AQ51*'Ejercicio 3 - TIR'!$D$5</f>
        <v>14855.99888</v>
      </c>
      <c r="AW51" s="4">
        <f>AR51*'Ejercicio 3 - TIR'!$D$5</f>
        <v>25007.32647</v>
      </c>
      <c r="AX51" s="4">
        <f>AS51*'Ejercicio 3 - TIR'!$D$5</f>
        <v>30530.71648</v>
      </c>
      <c r="AY51" s="4">
        <f>AT51*'Ejercicio 3 - TIR'!$D$5</f>
        <v>38327.61283</v>
      </c>
      <c r="AZ51" s="4">
        <f t="shared" ref="AZ51:BD51" si="188">AJ51-AU51-AE51</f>
        <v>22876.22877</v>
      </c>
      <c r="BA51" s="4">
        <f t="shared" si="188"/>
        <v>23319.15632</v>
      </c>
      <c r="BB51" s="4">
        <f t="shared" si="188"/>
        <v>32536.94201</v>
      </c>
      <c r="BC51" s="4">
        <f t="shared" si="188"/>
        <v>36788.72906</v>
      </c>
      <c r="BD51" s="4">
        <f t="shared" si="188"/>
        <v>42724.94921</v>
      </c>
      <c r="BE51" s="4">
        <f t="shared" ref="BE51:BI51" si="189">AZ51/Z51</f>
        <v>19820.62964</v>
      </c>
      <c r="BF51" s="4">
        <f t="shared" si="189"/>
        <v>17677.8697</v>
      </c>
      <c r="BG51" s="4">
        <f t="shared" si="189"/>
        <v>20916.00344</v>
      </c>
      <c r="BH51" s="4">
        <f t="shared" si="189"/>
        <v>19592.20795</v>
      </c>
      <c r="BI51" s="4">
        <f t="shared" si="189"/>
        <v>18188.03903</v>
      </c>
      <c r="BJ51" s="4">
        <f t="shared" si="38"/>
        <v>69424.80959</v>
      </c>
      <c r="BK51" s="4">
        <f t="shared" si="39"/>
        <v>32112.87653</v>
      </c>
      <c r="BL51" s="4">
        <f t="shared" si="40"/>
        <v>101537.6861</v>
      </c>
      <c r="BM51" s="4">
        <f>BK51*'Ejercicio 3 - TIR'!$D$5</f>
        <v>16056.43826</v>
      </c>
      <c r="BN51" s="4">
        <f t="shared" si="41"/>
        <v>85481.24786</v>
      </c>
      <c r="BO51" s="4">
        <f t="shared" si="42"/>
        <v>36389.42354</v>
      </c>
      <c r="BP51" s="4">
        <f t="shared" si="43"/>
        <v>-97906.55069</v>
      </c>
      <c r="BQ51" s="4">
        <f t="shared" ref="BQ51:BT51" si="190">BE51</f>
        <v>19820.62964</v>
      </c>
      <c r="BR51" s="4">
        <f t="shared" si="190"/>
        <v>17677.8697</v>
      </c>
      <c r="BS51" s="4">
        <f t="shared" si="190"/>
        <v>20916.00344</v>
      </c>
      <c r="BT51" s="4">
        <f t="shared" si="190"/>
        <v>19592.20795</v>
      </c>
      <c r="BU51" s="4">
        <f t="shared" si="45"/>
        <v>54577.46257</v>
      </c>
      <c r="BV51" s="36">
        <f t="shared" si="46"/>
        <v>9.219203701</v>
      </c>
    </row>
    <row r="52" ht="15.0" customHeight="1">
      <c r="A52" s="2">
        <v>51.0</v>
      </c>
      <c r="B52" s="3">
        <f t="shared" si="4"/>
        <v>0.7370614032</v>
      </c>
      <c r="C52" s="4">
        <f>IF(B52&lt;=('Ejercicio 3 - TIR'!$D$13-'Ejercicio 3 - TIR'!$C$13)/('Ejercicio 3 - TIR'!$E$13-'Ejercicio 3 - TIR'!$C$13),'Ejercicio 3 - TIR'!$C$13+SQRT(('Ejercicio 3 - TIR'!$E$13-'Ejercicio 3 - TIR'!$C$13)*('Ejercicio 3 - TIR'!$D$13-'Ejercicio 3 - TIR'!$C$13)*B52),'Ejercicio 3 - TIR'!$E$13-SQRT(('Ejercicio 3 - TIR'!$E$13-'Ejercicio 3 - TIR'!$C$13)*('Ejercicio 3 - TIR'!$E$13-'Ejercicio 3 - TIR'!$D$13)*(1-B52)))</f>
        <v>82236.93956</v>
      </c>
      <c r="D52" s="3">
        <f t="shared" si="5"/>
        <v>0.1441454335</v>
      </c>
      <c r="E52" s="4">
        <f>IF(D52&lt;=('Ejercicio 3 - TIR'!$D$14-'Ejercicio 3 - TIR'!$C$14)/('Ejercicio 3 - TIR'!$E$14-'Ejercicio 3 - TIR'!$C$14),'Ejercicio 3 - TIR'!$C$14+SQRT(('Ejercicio 3 - TIR'!$E$14-'Ejercicio 3 - TIR'!$C$14)*('Ejercicio 3 - TIR'!$D$14-'Ejercicio 3 - TIR'!$C$14)*D52),'Ejercicio 3 - TIR'!$E$14-SQRT(('Ejercicio 3 - TIR'!$E$14-'Ejercicio 3 - TIR'!$C$14)*('Ejercicio 3 - TIR'!$E$14-'Ejercicio 3 - TIR'!$D$14)*(1-D52)))</f>
        <v>28287.99445</v>
      </c>
      <c r="F52" s="3">
        <f t="shared" si="6"/>
        <v>0.6931938885</v>
      </c>
      <c r="G52" s="4">
        <f>IF(F52&lt;=('Ejercicio 3 - TIR'!$D$18-'Ejercicio 3 - TIR'!$C$18)/('Ejercicio 3 - TIR'!$E$18-'Ejercicio 3 - TIR'!$C$18),'Ejercicio 3 - TIR'!$C$18+SQRT(('Ejercicio 3 - TIR'!$E$18-'Ejercicio 3 - TIR'!$C$18)*('Ejercicio 3 - TIR'!$D$18-'Ejercicio 3 - TIR'!$C$18)*F52),'Ejercicio 3 - TIR'!$E$18-SQRT(('Ejercicio 3 - TIR'!$E$18-'Ejercicio 3 - TIR'!$C$18)*('Ejercicio 3 - TIR'!$E$18-'Ejercicio 3 - TIR'!$D$18)*(1-F52)))</f>
        <v>40203.07824</v>
      </c>
      <c r="H52" s="3">
        <f t="shared" si="7"/>
        <v>0.961982896</v>
      </c>
      <c r="I52" s="4">
        <f>IF(H52&lt;=('Ejercicio 3 - TIR'!$D$18-'Ejercicio 3 - TIR'!$C$18)/('Ejercicio 3 - TIR'!$E$18-'Ejercicio 3 - TIR'!$C$18),'Ejercicio 3 - TIR'!$C$18+SQRT(('Ejercicio 3 - TIR'!$E$18-'Ejercicio 3 - TIR'!$C$18)*('Ejercicio 3 - TIR'!$D$18-'Ejercicio 3 - TIR'!$C$18)*H52),'Ejercicio 3 - TIR'!$E$18-SQRT(('Ejercicio 3 - TIR'!$E$18-'Ejercicio 3 - TIR'!$C$18)*('Ejercicio 3 - TIR'!$E$18-'Ejercicio 3 - TIR'!$D$18)*(1-H52)))</f>
        <v>43311.42581</v>
      </c>
      <c r="J52" s="3">
        <f t="shared" si="8"/>
        <v>0.3789481886</v>
      </c>
      <c r="K52" s="4">
        <f>IF(J52&lt;=('Ejercicio 3 - TIR'!$D$18-'Ejercicio 3 - TIR'!$C$18)/('Ejercicio 3 - TIR'!$E$18-'Ejercicio 3 - TIR'!$C$18),'Ejercicio 3 - TIR'!$C$18+SQRT(('Ejercicio 3 - TIR'!$E$18-'Ejercicio 3 - TIR'!$C$18)*('Ejercicio 3 - TIR'!$D$18-'Ejercicio 3 - TIR'!$C$18)*J52),'Ejercicio 3 - TIR'!$E$18-SQRT(('Ejercicio 3 - TIR'!$E$18-'Ejercicio 3 - TIR'!$C$18)*('Ejercicio 3 - TIR'!$E$18-'Ejercicio 3 - TIR'!$D$18)*(1-J52)))</f>
        <v>37539.37851</v>
      </c>
      <c r="L52" s="3">
        <f t="shared" si="9"/>
        <v>0.3652244623</v>
      </c>
      <c r="M52" s="4">
        <f>IF(L52&lt;=('Ejercicio 3 - TIR'!$D$18-'Ejercicio 3 - TIR'!$C$18)/('Ejercicio 3 - TIR'!$E$18-'Ejercicio 3 - TIR'!$C$18),'Ejercicio 3 - TIR'!$C$18+SQRT(('Ejercicio 3 - TIR'!$E$18-'Ejercicio 3 - TIR'!$C$18)*('Ejercicio 3 - TIR'!$D$18-'Ejercicio 3 - TIR'!$C$18)*L52),'Ejercicio 3 - TIR'!$E$18-SQRT(('Ejercicio 3 - TIR'!$E$18-'Ejercicio 3 - TIR'!$C$18)*('Ejercicio 3 - TIR'!$E$18-'Ejercicio 3 - TIR'!$D$18)*(1-L52)))</f>
        <v>37401.59911</v>
      </c>
      <c r="N52" s="3">
        <f t="shared" si="10"/>
        <v>0.5885620211</v>
      </c>
      <c r="O52" s="4">
        <f>IF(N52&lt;=('Ejercicio 3 - TIR'!$D$18-'Ejercicio 3 - TIR'!$C$18)/('Ejercicio 3 - TIR'!$E$18-'Ejercicio 3 - TIR'!$C$18),'Ejercicio 3 - TIR'!$C$18+SQRT(('Ejercicio 3 - TIR'!$E$18-'Ejercicio 3 - TIR'!$C$18)*('Ejercicio 3 - TIR'!$D$18-'Ejercicio 3 - TIR'!$C$18)*N52),'Ejercicio 3 - TIR'!$E$18-SQRT(('Ejercicio 3 - TIR'!$E$18-'Ejercicio 3 - TIR'!$C$18)*('Ejercicio 3 - TIR'!$E$18-'Ejercicio 3 - TIR'!$D$18)*(1-N52)))</f>
        <v>39395.97271</v>
      </c>
      <c r="P52" s="3">
        <f t="shared" si="11"/>
        <v>0.9033397779</v>
      </c>
      <c r="Q52" s="7">
        <f>IF(P52&lt;=('Ejercicio 3 - TIR'!$D$22-'Ejercicio 3 - TIR'!$C$22)/('Ejercicio 3 - TIR'!$E$22-'Ejercicio 3 - TIR'!$C$22),'Ejercicio 3 - TIR'!$C$22+SQRT(('Ejercicio 3 - TIR'!$E$22-'Ejercicio 3 - TIR'!$C$22)*('Ejercicio 3 - TIR'!$D$22-'Ejercicio 3 - TIR'!$C$22)*P52),'Ejercicio 3 - TIR'!$E$22-SQRT(('Ejercicio 3 - TIR'!$E$22-'Ejercicio 3 - TIR'!$C$22)*('Ejercicio 3 - TIR'!$E$22-'Ejercicio 3 - TIR'!$D$22)*(1-P52)))</f>
        <v>0.1668095338</v>
      </c>
      <c r="R52" s="3">
        <f t="shared" si="12"/>
        <v>0.8008931675</v>
      </c>
      <c r="S52" s="7">
        <f>IF(R52&lt;=('Ejercicio 3 - TIR'!$D$23-'Ejercicio 3 - TIR'!$C$23)/('Ejercicio 3 - TIR'!$E$23-'Ejercicio 3 - TIR'!$C$23),'Ejercicio 3 - TIR'!$C$23+SQRT(('Ejercicio 3 - TIR'!$E$23-'Ejercicio 3 - TIR'!$C$23)*('Ejercicio 3 - TIR'!$D$23-'Ejercicio 3 - TIR'!$C$23)*R52),'Ejercicio 3 - TIR'!$E$23-SQRT(('Ejercicio 3 - TIR'!$E$23-'Ejercicio 3 - TIR'!$C$23)*('Ejercicio 3 - TIR'!$E$23-'Ejercicio 3 - TIR'!$D$23)*(1-R52)))</f>
        <v>0.1610687481</v>
      </c>
      <c r="T52" s="3">
        <f t="shared" si="13"/>
        <v>0.4443755725</v>
      </c>
      <c r="U52" s="7">
        <f>IF(T52&lt;=('Ejercicio 3 - TIR'!$D$24-'Ejercicio 3 - TIR'!$C$24)/('Ejercicio 3 - TIR'!$E$24-'Ejercicio 3 - TIR'!$C$24),'Ejercicio 3 - TIR'!$C$24+SQRT(('Ejercicio 3 - TIR'!$E$24-'Ejercicio 3 - TIR'!$C$24)*('Ejercicio 3 - TIR'!$D$24-'Ejercicio 3 - TIR'!$C$24)*T52),'Ejercicio 3 - TIR'!$E$24-SQRT(('Ejercicio 3 - TIR'!$E$24-'Ejercicio 3 - TIR'!$C$24)*('Ejercicio 3 - TIR'!$E$24-'Ejercicio 3 - TIR'!$D$24)*(1-T52)))</f>
        <v>0.1805570235</v>
      </c>
      <c r="V52" s="3">
        <f t="shared" si="14"/>
        <v>0.6123724798</v>
      </c>
      <c r="W52" s="7">
        <f>IF(V52&lt;=('Ejercicio 3 - TIR'!$D$25-'Ejercicio 3 - TIR'!$C$25)/('Ejercicio 3 - TIR'!$E$25-'Ejercicio 3 - TIR'!$C$25),'Ejercicio 3 - TIR'!$C$25+SQRT(('Ejercicio 3 - TIR'!$E$25-'Ejercicio 3 - TIR'!$C$25)*('Ejercicio 3 - TIR'!$D$25-'Ejercicio 3 - TIR'!$C$25)*V52),'Ejercicio 3 - TIR'!$E$25-SQRT(('Ejercicio 3 - TIR'!$E$25-'Ejercicio 3 - TIR'!$C$25)*('Ejercicio 3 - TIR'!$E$25-'Ejercicio 3 - TIR'!$D$25)*(1-V52)))</f>
        <v>0.2131666412</v>
      </c>
      <c r="X52" s="3">
        <f t="shared" si="15"/>
        <v>0.1254865898</v>
      </c>
      <c r="Y52" s="7">
        <f>IF(X52&lt;=('Ejercicio 3 - TIR'!$D$26-'Ejercicio 3 - TIR'!$C$26)/('Ejercicio 3 - TIR'!$E$26-'Ejercicio 3 - TIR'!$C$26),'Ejercicio 3 - TIR'!$C$26+SQRT(('Ejercicio 3 - TIR'!$E$26-'Ejercicio 3 - TIR'!$C$26)*('Ejercicio 3 - TIR'!$D$26-'Ejercicio 3 - TIR'!$C$26)*X52),'Ejercicio 3 - TIR'!$E$26-SQRT(('Ejercicio 3 - TIR'!$E$26-'Ejercicio 3 - TIR'!$C$26)*('Ejercicio 3 - TIR'!$E$26-'Ejercicio 3 - TIR'!$D$26)*(1-X52)))</f>
        <v>0.2084068952</v>
      </c>
      <c r="Z52" s="3">
        <f t="shared" si="16"/>
        <v>1.166809534</v>
      </c>
      <c r="AA52" s="3">
        <f t="shared" si="17"/>
        <v>1.354746085</v>
      </c>
      <c r="AB52" s="3">
        <f t="shared" si="18"/>
        <v>1.599355005</v>
      </c>
      <c r="AC52" s="3">
        <f t="shared" si="19"/>
        <v>1.94028414</v>
      </c>
      <c r="AD52" s="3">
        <f t="shared" si="20"/>
        <v>2.344652733</v>
      </c>
      <c r="AE52" s="2">
        <f t="shared" si="21"/>
        <v>4718.707165</v>
      </c>
      <c r="AF52" s="2">
        <f t="shared" si="22"/>
        <v>5478.743421</v>
      </c>
      <c r="AG52" s="2">
        <f t="shared" si="23"/>
        <v>6467.969026</v>
      </c>
      <c r="AH52" s="2">
        <f t="shared" si="24"/>
        <v>7846.724258</v>
      </c>
      <c r="AI52" s="2">
        <f t="shared" si="25"/>
        <v>9482.035699</v>
      </c>
      <c r="AJ52" s="4">
        <f t="shared" si="26"/>
        <v>46909.33498</v>
      </c>
      <c r="AK52" s="4">
        <f t="shared" si="27"/>
        <v>58675.98453</v>
      </c>
      <c r="AL52" s="4">
        <f t="shared" si="28"/>
        <v>60038.79291</v>
      </c>
      <c r="AM52" s="4">
        <f t="shared" si="29"/>
        <v>72569.72955</v>
      </c>
      <c r="AN52" s="4">
        <f t="shared" si="30"/>
        <v>92369.87509</v>
      </c>
      <c r="AO52" s="4">
        <f>C52/'Ejercicio 3 - TIR'!$D$7</f>
        <v>16447.38791</v>
      </c>
      <c r="AP52" s="4">
        <f t="shared" si="31"/>
        <v>30461.94707</v>
      </c>
      <c r="AQ52" s="4">
        <f t="shared" si="32"/>
        <v>42228.59662</v>
      </c>
      <c r="AR52" s="4">
        <f t="shared" si="33"/>
        <v>43591.405</v>
      </c>
      <c r="AS52" s="4">
        <f t="shared" si="34"/>
        <v>56122.34164</v>
      </c>
      <c r="AT52" s="4">
        <f t="shared" si="35"/>
        <v>75922.48718</v>
      </c>
      <c r="AU52" s="4">
        <f>AP52*'Ejercicio 3 - TIR'!$D$5</f>
        <v>15230.97353</v>
      </c>
      <c r="AV52" s="4">
        <f>AQ52*'Ejercicio 3 - TIR'!$D$5</f>
        <v>21114.29831</v>
      </c>
      <c r="AW52" s="4">
        <f>AR52*'Ejercicio 3 - TIR'!$D$5</f>
        <v>21795.7025</v>
      </c>
      <c r="AX52" s="4">
        <f>AS52*'Ejercicio 3 - TIR'!$D$5</f>
        <v>28061.17082</v>
      </c>
      <c r="AY52" s="4">
        <f>AT52*'Ejercicio 3 - TIR'!$D$5</f>
        <v>37961.24359</v>
      </c>
      <c r="AZ52" s="4">
        <f t="shared" ref="AZ52:BD52" si="191">AJ52-AU52-AE52</f>
        <v>26959.65428</v>
      </c>
      <c r="BA52" s="4">
        <f t="shared" si="191"/>
        <v>32082.9428</v>
      </c>
      <c r="BB52" s="4">
        <f t="shared" si="191"/>
        <v>31775.12139</v>
      </c>
      <c r="BC52" s="4">
        <f t="shared" si="191"/>
        <v>36661.83447</v>
      </c>
      <c r="BD52" s="4">
        <f t="shared" si="191"/>
        <v>44926.5958</v>
      </c>
      <c r="BE52" s="4">
        <f t="shared" ref="BE52:BI52" si="192">AZ52/Z52</f>
        <v>23105.44566</v>
      </c>
      <c r="BF52" s="4">
        <f t="shared" si="192"/>
        <v>23681.88634</v>
      </c>
      <c r="BG52" s="4">
        <f t="shared" si="192"/>
        <v>19867.45987</v>
      </c>
      <c r="BH52" s="4">
        <f t="shared" si="192"/>
        <v>18895.08538</v>
      </c>
      <c r="BI52" s="4">
        <f t="shared" si="192"/>
        <v>19161.30059</v>
      </c>
      <c r="BJ52" s="4">
        <f t="shared" si="38"/>
        <v>66325.52351</v>
      </c>
      <c r="BK52" s="4">
        <f t="shared" si="39"/>
        <v>38563.41302</v>
      </c>
      <c r="BL52" s="4">
        <f t="shared" si="40"/>
        <v>104888.9365</v>
      </c>
      <c r="BM52" s="4">
        <f>BK52*'Ejercicio 3 - TIR'!$D$5</f>
        <v>19281.70651</v>
      </c>
      <c r="BN52" s="4">
        <f t="shared" si="41"/>
        <v>85607.23002</v>
      </c>
      <c r="BO52" s="4">
        <f t="shared" si="42"/>
        <v>36511.68841</v>
      </c>
      <c r="BP52" s="4">
        <f t="shared" si="43"/>
        <v>-110524.934</v>
      </c>
      <c r="BQ52" s="4">
        <f t="shared" ref="BQ52:BT52" si="193">BE52</f>
        <v>23105.44566</v>
      </c>
      <c r="BR52" s="4">
        <f t="shared" si="193"/>
        <v>23681.88634</v>
      </c>
      <c r="BS52" s="4">
        <f t="shared" si="193"/>
        <v>19867.45987</v>
      </c>
      <c r="BT52" s="4">
        <f t="shared" si="193"/>
        <v>18895.08538</v>
      </c>
      <c r="BU52" s="4">
        <f t="shared" si="45"/>
        <v>55672.989</v>
      </c>
      <c r="BV52" s="36">
        <f t="shared" si="46"/>
        <v>7.614037163</v>
      </c>
    </row>
    <row r="53" ht="15.0" customHeight="1">
      <c r="A53" s="2">
        <v>52.0</v>
      </c>
      <c r="B53" s="3">
        <f t="shared" si="4"/>
        <v>0.5103404201</v>
      </c>
      <c r="C53" s="4">
        <f>IF(B53&lt;=('Ejercicio 3 - TIR'!$D$13-'Ejercicio 3 - TIR'!$C$13)/('Ejercicio 3 - TIR'!$E$13-'Ejercicio 3 - TIR'!$C$13),'Ejercicio 3 - TIR'!$C$13+SQRT(('Ejercicio 3 - TIR'!$E$13-'Ejercicio 3 - TIR'!$C$13)*('Ejercicio 3 - TIR'!$D$13-'Ejercicio 3 - TIR'!$C$13)*B53),'Ejercicio 3 - TIR'!$E$13-SQRT(('Ejercicio 3 - TIR'!$E$13-'Ejercicio 3 - TIR'!$C$13)*('Ejercicio 3 - TIR'!$E$13-'Ejercicio 3 - TIR'!$D$13)*(1-B53)))</f>
        <v>75759.71337</v>
      </c>
      <c r="D53" s="3">
        <f t="shared" si="5"/>
        <v>0.383810593</v>
      </c>
      <c r="E53" s="4">
        <f>IF(D53&lt;=('Ejercicio 3 - TIR'!$D$14-'Ejercicio 3 - TIR'!$C$14)/('Ejercicio 3 - TIR'!$E$14-'Ejercicio 3 - TIR'!$C$14),'Ejercicio 3 - TIR'!$C$14+SQRT(('Ejercicio 3 - TIR'!$E$14-'Ejercicio 3 - TIR'!$C$14)*('Ejercicio 3 - TIR'!$D$14-'Ejercicio 3 - TIR'!$C$14)*D53),'Ejercicio 3 - TIR'!$E$14-SQRT(('Ejercicio 3 - TIR'!$E$14-'Ejercicio 3 - TIR'!$C$14)*('Ejercicio 3 - TIR'!$E$14-'Ejercicio 3 - TIR'!$D$14)*(1-D53)))</f>
        <v>30386.03042</v>
      </c>
      <c r="F53" s="3">
        <f t="shared" si="6"/>
        <v>0.03739910396</v>
      </c>
      <c r="G53" s="4">
        <f>IF(F53&lt;=('Ejercicio 3 - TIR'!$D$18-'Ejercicio 3 - TIR'!$C$18)/('Ejercicio 3 - TIR'!$E$18-'Ejercicio 3 - TIR'!$C$18),'Ejercicio 3 - TIR'!$C$18+SQRT(('Ejercicio 3 - TIR'!$E$18-'Ejercicio 3 - TIR'!$C$18)*('Ejercicio 3 - TIR'!$D$18-'Ejercicio 3 - TIR'!$C$18)*F53),'Ejercicio 3 - TIR'!$E$18-SQRT(('Ejercicio 3 - TIR'!$E$18-'Ejercicio 3 - TIR'!$C$18)*('Ejercicio 3 - TIR'!$E$18-'Ejercicio 3 - TIR'!$D$18)*(1-F53)))</f>
        <v>32368.51548</v>
      </c>
      <c r="H53" s="3">
        <f t="shared" si="7"/>
        <v>0.3894848038</v>
      </c>
      <c r="I53" s="4">
        <f>IF(H53&lt;=('Ejercicio 3 - TIR'!$D$18-'Ejercicio 3 - TIR'!$C$18)/('Ejercicio 3 - TIR'!$E$18-'Ejercicio 3 - TIR'!$C$18),'Ejercicio 3 - TIR'!$C$18+SQRT(('Ejercicio 3 - TIR'!$E$18-'Ejercicio 3 - TIR'!$C$18)*('Ejercicio 3 - TIR'!$D$18-'Ejercicio 3 - TIR'!$C$18)*H53),'Ejercicio 3 - TIR'!$E$18-SQRT(('Ejercicio 3 - TIR'!$E$18-'Ejercicio 3 - TIR'!$C$18)*('Ejercicio 3 - TIR'!$E$18-'Ejercicio 3 - TIR'!$D$18)*(1-H53)))</f>
        <v>37643.47569</v>
      </c>
      <c r="J53" s="3">
        <f t="shared" si="8"/>
        <v>0.9600937445</v>
      </c>
      <c r="K53" s="4">
        <f>IF(J53&lt;=('Ejercicio 3 - TIR'!$D$18-'Ejercicio 3 - TIR'!$C$18)/('Ejercicio 3 - TIR'!$E$18-'Ejercicio 3 - TIR'!$C$18),'Ejercicio 3 - TIR'!$C$18+SQRT(('Ejercicio 3 - TIR'!$E$18-'Ejercicio 3 - TIR'!$C$18)*('Ejercicio 3 - TIR'!$D$18-'Ejercicio 3 - TIR'!$C$18)*J53),'Ejercicio 3 - TIR'!$E$18-SQRT(('Ejercicio 3 - TIR'!$E$18-'Ejercicio 3 - TIR'!$C$18)*('Ejercicio 3 - TIR'!$E$18-'Ejercicio 3 - TIR'!$D$18)*(1-J53)))</f>
        <v>43269.98001</v>
      </c>
      <c r="L53" s="3">
        <f t="shared" si="9"/>
        <v>0.4056312165</v>
      </c>
      <c r="M53" s="4">
        <f>IF(L53&lt;=('Ejercicio 3 - TIR'!$D$18-'Ejercicio 3 - TIR'!$C$18)/('Ejercicio 3 - TIR'!$E$18-'Ejercicio 3 - TIR'!$C$18),'Ejercicio 3 - TIR'!$C$18+SQRT(('Ejercicio 3 - TIR'!$E$18-'Ejercicio 3 - TIR'!$C$18)*('Ejercicio 3 - TIR'!$D$18-'Ejercicio 3 - TIR'!$C$18)*L53),'Ejercicio 3 - TIR'!$E$18-SQRT(('Ejercicio 3 - TIR'!$E$18-'Ejercicio 3 - TIR'!$C$18)*('Ejercicio 3 - TIR'!$E$18-'Ejercicio 3 - TIR'!$D$18)*(1-L53)))</f>
        <v>37800.30015</v>
      </c>
      <c r="N53" s="3">
        <f t="shared" si="10"/>
        <v>0.2069947726</v>
      </c>
      <c r="O53" s="4">
        <f>IF(N53&lt;=('Ejercicio 3 - TIR'!$D$18-'Ejercicio 3 - TIR'!$C$18)/('Ejercicio 3 - TIR'!$E$18-'Ejercicio 3 - TIR'!$C$18),'Ejercicio 3 - TIR'!$C$18+SQRT(('Ejercicio 3 - TIR'!$E$18-'Ejercicio 3 - TIR'!$C$18)*('Ejercicio 3 - TIR'!$D$18-'Ejercicio 3 - TIR'!$C$18)*N53),'Ejercicio 3 - TIR'!$E$18-SQRT(('Ejercicio 3 - TIR'!$E$18-'Ejercicio 3 - TIR'!$C$18)*('Ejercicio 3 - TIR'!$E$18-'Ejercicio 3 - TIR'!$D$18)*(1-N53)))</f>
        <v>35572.18233</v>
      </c>
      <c r="P53" s="3">
        <f t="shared" si="11"/>
        <v>0.8040377039</v>
      </c>
      <c r="Q53" s="7">
        <f>IF(P53&lt;=('Ejercicio 3 - TIR'!$D$22-'Ejercicio 3 - TIR'!$C$22)/('Ejercicio 3 - TIR'!$E$22-'Ejercicio 3 - TIR'!$C$22),'Ejercicio 3 - TIR'!$C$22+SQRT(('Ejercicio 3 - TIR'!$E$22-'Ejercicio 3 - TIR'!$C$22)*('Ejercicio 3 - TIR'!$D$22-'Ejercicio 3 - TIR'!$C$22)*P53),'Ejercicio 3 - TIR'!$E$22-SQRT(('Ejercicio 3 - TIR'!$E$22-'Ejercicio 3 - TIR'!$C$22)*('Ejercicio 3 - TIR'!$E$22-'Ejercicio 3 - TIR'!$D$22)*(1-P53)))</f>
        <v>0.1612188357</v>
      </c>
      <c r="R53" s="3">
        <f t="shared" si="12"/>
        <v>0.7193510196</v>
      </c>
      <c r="S53" s="7">
        <f>IF(R53&lt;=('Ejercicio 3 - TIR'!$D$23-'Ejercicio 3 - TIR'!$C$23)/('Ejercicio 3 - TIR'!$E$23-'Ejercicio 3 - TIR'!$C$23),'Ejercicio 3 - TIR'!$C$23+SQRT(('Ejercicio 3 - TIR'!$E$23-'Ejercicio 3 - TIR'!$C$23)*('Ejercicio 3 - TIR'!$D$23-'Ejercicio 3 - TIR'!$C$23)*R53),'Ejercicio 3 - TIR'!$E$23-SQRT(('Ejercicio 3 - TIR'!$E$23-'Ejercicio 3 - TIR'!$C$23)*('Ejercicio 3 - TIR'!$E$23-'Ejercicio 3 - TIR'!$D$23)*(1-R53)))</f>
        <v>0.1575240536</v>
      </c>
      <c r="T53" s="3">
        <f t="shared" si="13"/>
        <v>0.4643334017</v>
      </c>
      <c r="U53" s="7">
        <f>IF(T53&lt;=('Ejercicio 3 - TIR'!$D$24-'Ejercicio 3 - TIR'!$C$24)/('Ejercicio 3 - TIR'!$E$24-'Ejercicio 3 - TIR'!$C$24),'Ejercicio 3 - TIR'!$C$24+SQRT(('Ejercicio 3 - TIR'!$E$24-'Ejercicio 3 - TIR'!$C$24)*('Ejercicio 3 - TIR'!$D$24-'Ejercicio 3 - TIR'!$C$24)*T53),'Ejercicio 3 - TIR'!$E$24-SQRT(('Ejercicio 3 - TIR'!$E$24-'Ejercicio 3 - TIR'!$C$24)*('Ejercicio 3 - TIR'!$E$24-'Ejercicio 3 - TIR'!$D$24)*(1-T53)))</f>
        <v>0.1812718904</v>
      </c>
      <c r="V53" s="3">
        <f t="shared" si="14"/>
        <v>0.2705171813</v>
      </c>
      <c r="W53" s="7">
        <f>IF(V53&lt;=('Ejercicio 3 - TIR'!$D$25-'Ejercicio 3 - TIR'!$C$25)/('Ejercicio 3 - TIR'!$E$25-'Ejercicio 3 - TIR'!$C$25),'Ejercicio 3 - TIR'!$C$25+SQRT(('Ejercicio 3 - TIR'!$E$25-'Ejercicio 3 - TIR'!$C$25)*('Ejercicio 3 - TIR'!$D$25-'Ejercicio 3 - TIR'!$C$25)*V53),'Ejercicio 3 - TIR'!$E$25-SQRT(('Ejercicio 3 - TIR'!$E$25-'Ejercicio 3 - TIR'!$C$25)*('Ejercicio 3 - TIR'!$E$25-'Ejercicio 3 - TIR'!$D$25)*(1-V53)))</f>
        <v>0.1994608338</v>
      </c>
      <c r="X53" s="3">
        <f t="shared" si="15"/>
        <v>0.9391195156</v>
      </c>
      <c r="Y53" s="7">
        <f>IF(X53&lt;=('Ejercicio 3 - TIR'!$D$26-'Ejercicio 3 - TIR'!$C$26)/('Ejercicio 3 - TIR'!$E$26-'Ejercicio 3 - TIR'!$C$26),'Ejercicio 3 - TIR'!$C$26+SQRT(('Ejercicio 3 - TIR'!$E$26-'Ejercicio 3 - TIR'!$C$26)*('Ejercicio 3 - TIR'!$D$26-'Ejercicio 3 - TIR'!$C$26)*X53),'Ejercicio 3 - TIR'!$E$26-SQRT(('Ejercicio 3 - TIR'!$E$26-'Ejercicio 3 - TIR'!$C$26)*('Ejercicio 3 - TIR'!$E$26-'Ejercicio 3 - TIR'!$D$26)*(1-X53)))</f>
        <v>0.2618684084</v>
      </c>
      <c r="Z53" s="3">
        <f t="shared" si="16"/>
        <v>1.161218836</v>
      </c>
      <c r="AA53" s="3">
        <f t="shared" si="17"/>
        <v>1.344138734</v>
      </c>
      <c r="AB53" s="3">
        <f t="shared" si="18"/>
        <v>1.587793303</v>
      </c>
      <c r="AC53" s="3">
        <f t="shared" si="19"/>
        <v>1.904495879</v>
      </c>
      <c r="AD53" s="3">
        <f t="shared" si="20"/>
        <v>2.403223184</v>
      </c>
      <c r="AE53" s="2">
        <f t="shared" si="21"/>
        <v>4898.800446</v>
      </c>
      <c r="AF53" s="2">
        <f t="shared" si="22"/>
        <v>5670.47935</v>
      </c>
      <c r="AG53" s="2">
        <f t="shared" si="23"/>
        <v>6698.377861</v>
      </c>
      <c r="AH53" s="2">
        <f t="shared" si="24"/>
        <v>8034.441894</v>
      </c>
      <c r="AI53" s="2">
        <f t="shared" si="25"/>
        <v>10138.40841</v>
      </c>
      <c r="AJ53" s="4">
        <f t="shared" si="26"/>
        <v>37586.92986</v>
      </c>
      <c r="AK53" s="4">
        <f t="shared" si="27"/>
        <v>50598.05375</v>
      </c>
      <c r="AL53" s="4">
        <f t="shared" si="28"/>
        <v>68703.78449</v>
      </c>
      <c r="AM53" s="4">
        <f t="shared" si="29"/>
        <v>71990.51588</v>
      </c>
      <c r="AN53" s="4">
        <f t="shared" si="30"/>
        <v>85487.89327</v>
      </c>
      <c r="AO53" s="4">
        <f>C53/'Ejercicio 3 - TIR'!$D$7</f>
        <v>15151.94267</v>
      </c>
      <c r="AP53" s="4">
        <f t="shared" si="31"/>
        <v>22434.98719</v>
      </c>
      <c r="AQ53" s="4">
        <f t="shared" si="32"/>
        <v>35446.11107</v>
      </c>
      <c r="AR53" s="4">
        <f t="shared" si="33"/>
        <v>53551.84181</v>
      </c>
      <c r="AS53" s="4">
        <f t="shared" si="34"/>
        <v>56838.5732</v>
      </c>
      <c r="AT53" s="4">
        <f t="shared" si="35"/>
        <v>70335.9506</v>
      </c>
      <c r="AU53" s="4">
        <f>AP53*'Ejercicio 3 - TIR'!$D$5</f>
        <v>11217.49359</v>
      </c>
      <c r="AV53" s="4">
        <f>AQ53*'Ejercicio 3 - TIR'!$D$5</f>
        <v>17723.05554</v>
      </c>
      <c r="AW53" s="4">
        <f>AR53*'Ejercicio 3 - TIR'!$D$5</f>
        <v>26775.92091</v>
      </c>
      <c r="AX53" s="4">
        <f>AS53*'Ejercicio 3 - TIR'!$D$5</f>
        <v>28419.2866</v>
      </c>
      <c r="AY53" s="4">
        <f>AT53*'Ejercicio 3 - TIR'!$D$5</f>
        <v>35167.9753</v>
      </c>
      <c r="AZ53" s="4">
        <f t="shared" ref="AZ53:BD53" si="194">AJ53-AU53-AE53</f>
        <v>21470.63582</v>
      </c>
      <c r="BA53" s="4">
        <f t="shared" si="194"/>
        <v>27204.51886</v>
      </c>
      <c r="BB53" s="4">
        <f t="shared" si="194"/>
        <v>35229.48572</v>
      </c>
      <c r="BC53" s="4">
        <f t="shared" si="194"/>
        <v>35536.78738</v>
      </c>
      <c r="BD53" s="4">
        <f t="shared" si="194"/>
        <v>40181.50957</v>
      </c>
      <c r="BE53" s="4">
        <f t="shared" ref="BE53:BI53" si="195">AZ53/Z53</f>
        <v>18489.74126</v>
      </c>
      <c r="BF53" s="4">
        <f t="shared" si="195"/>
        <v>20239.36829</v>
      </c>
      <c r="BG53" s="4">
        <f t="shared" si="195"/>
        <v>22187.70268</v>
      </c>
      <c r="BH53" s="4">
        <f t="shared" si="195"/>
        <v>18659.41941</v>
      </c>
      <c r="BI53" s="4">
        <f t="shared" si="195"/>
        <v>16719.84102</v>
      </c>
      <c r="BJ53" s="4">
        <f t="shared" si="38"/>
        <v>73024.41277</v>
      </c>
      <c r="BK53" s="4">
        <f t="shared" si="39"/>
        <v>36413.49991</v>
      </c>
      <c r="BL53" s="4">
        <f t="shared" si="40"/>
        <v>109437.9127</v>
      </c>
      <c r="BM53" s="4">
        <f>BK53*'Ejercicio 3 - TIR'!$D$5</f>
        <v>18206.74996</v>
      </c>
      <c r="BN53" s="4">
        <f t="shared" si="41"/>
        <v>91231.16273</v>
      </c>
      <c r="BO53" s="4">
        <f t="shared" si="42"/>
        <v>37962.00176</v>
      </c>
      <c r="BP53" s="4">
        <f t="shared" si="43"/>
        <v>-106145.7438</v>
      </c>
      <c r="BQ53" s="4">
        <f t="shared" ref="BQ53:BT53" si="196">BE53</f>
        <v>18489.74126</v>
      </c>
      <c r="BR53" s="4">
        <f t="shared" si="196"/>
        <v>20239.36829</v>
      </c>
      <c r="BS53" s="4">
        <f t="shared" si="196"/>
        <v>22187.70268</v>
      </c>
      <c r="BT53" s="4">
        <f t="shared" si="196"/>
        <v>18659.41941</v>
      </c>
      <c r="BU53" s="4">
        <f t="shared" si="45"/>
        <v>54681.84278</v>
      </c>
      <c r="BV53" s="36">
        <f t="shared" si="46"/>
        <v>7.043754955</v>
      </c>
    </row>
    <row r="54" ht="15.0" customHeight="1">
      <c r="A54" s="2">
        <v>53.0</v>
      </c>
      <c r="B54" s="3">
        <f t="shared" si="4"/>
        <v>0.6379182615</v>
      </c>
      <c r="C54" s="4">
        <f>IF(B54&lt;=('Ejercicio 3 - TIR'!$D$13-'Ejercicio 3 - TIR'!$C$13)/('Ejercicio 3 - TIR'!$E$13-'Ejercicio 3 - TIR'!$C$13),'Ejercicio 3 - TIR'!$C$13+SQRT(('Ejercicio 3 - TIR'!$E$13-'Ejercicio 3 - TIR'!$C$13)*('Ejercicio 3 - TIR'!$D$13-'Ejercicio 3 - TIR'!$C$13)*B54),'Ejercicio 3 - TIR'!$E$13-SQRT(('Ejercicio 3 - TIR'!$E$13-'Ejercicio 3 - TIR'!$C$13)*('Ejercicio 3 - TIR'!$E$13-'Ejercicio 3 - TIR'!$D$13)*(1-B54)))</f>
        <v>79155.38232</v>
      </c>
      <c r="D54" s="3">
        <f t="shared" si="5"/>
        <v>0.6537253326</v>
      </c>
      <c r="E54" s="4">
        <f>IF(D54&lt;=('Ejercicio 3 - TIR'!$D$14-'Ejercicio 3 - TIR'!$C$14)/('Ejercicio 3 - TIR'!$E$14-'Ejercicio 3 - TIR'!$C$14),'Ejercicio 3 - TIR'!$C$14+SQRT(('Ejercicio 3 - TIR'!$E$14-'Ejercicio 3 - TIR'!$C$14)*('Ejercicio 3 - TIR'!$D$14-'Ejercicio 3 - TIR'!$C$14)*D54),'Ejercicio 3 - TIR'!$E$14-SQRT(('Ejercicio 3 - TIR'!$E$14-'Ejercicio 3 - TIR'!$C$14)*('Ejercicio 3 - TIR'!$E$14-'Ejercicio 3 - TIR'!$D$14)*(1-D54)))</f>
        <v>32792.97564</v>
      </c>
      <c r="F54" s="3">
        <f t="shared" si="6"/>
        <v>0.3651060632</v>
      </c>
      <c r="G54" s="4">
        <f>IF(F54&lt;=('Ejercicio 3 - TIR'!$D$18-'Ejercicio 3 - TIR'!$C$18)/('Ejercicio 3 - TIR'!$E$18-'Ejercicio 3 - TIR'!$C$18),'Ejercicio 3 - TIR'!$C$18+SQRT(('Ejercicio 3 - TIR'!$E$18-'Ejercicio 3 - TIR'!$C$18)*('Ejercicio 3 - TIR'!$D$18-'Ejercicio 3 - TIR'!$C$18)*F54),'Ejercicio 3 - TIR'!$E$18-SQRT(('Ejercicio 3 - TIR'!$E$18-'Ejercicio 3 - TIR'!$C$18)*('Ejercicio 3 - TIR'!$E$18-'Ejercicio 3 - TIR'!$D$18)*(1-F54)))</f>
        <v>37400.39928</v>
      </c>
      <c r="H54" s="3">
        <f t="shared" si="7"/>
        <v>0.7286899809</v>
      </c>
      <c r="I54" s="4">
        <f>IF(H54&lt;=('Ejercicio 3 - TIR'!$D$18-'Ejercicio 3 - TIR'!$C$18)/('Ejercicio 3 - TIR'!$E$18-'Ejercicio 3 - TIR'!$C$18),'Ejercicio 3 - TIR'!$C$18+SQRT(('Ejercicio 3 - TIR'!$E$18-'Ejercicio 3 - TIR'!$C$18)*('Ejercicio 3 - TIR'!$D$18-'Ejercicio 3 - TIR'!$C$18)*H54),'Ejercicio 3 - TIR'!$E$18-SQRT(('Ejercicio 3 - TIR'!$E$18-'Ejercicio 3 - TIR'!$C$18)*('Ejercicio 3 - TIR'!$E$18-'Ejercicio 3 - TIR'!$D$18)*(1-H54)))</f>
        <v>40489.09638</v>
      </c>
      <c r="J54" s="3">
        <f t="shared" si="8"/>
        <v>0.4348383144</v>
      </c>
      <c r="K54" s="4">
        <f>IF(J54&lt;=('Ejercicio 3 - TIR'!$D$18-'Ejercicio 3 - TIR'!$C$18)/('Ejercicio 3 - TIR'!$E$18-'Ejercicio 3 - TIR'!$C$18),'Ejercicio 3 - TIR'!$C$18+SQRT(('Ejercicio 3 - TIR'!$E$18-'Ejercicio 3 - TIR'!$C$18)*('Ejercicio 3 - TIR'!$D$18-'Ejercicio 3 - TIR'!$C$18)*J54),'Ejercicio 3 - TIR'!$E$18-SQRT(('Ejercicio 3 - TIR'!$E$18-'Ejercicio 3 - TIR'!$C$18)*('Ejercicio 3 - TIR'!$E$18-'Ejercicio 3 - TIR'!$D$18)*(1-J54)))</f>
        <v>38076.24586</v>
      </c>
      <c r="L54" s="3">
        <f t="shared" si="9"/>
        <v>0.9680641701</v>
      </c>
      <c r="M54" s="4">
        <f>IF(L54&lt;=('Ejercicio 3 - TIR'!$D$18-'Ejercicio 3 - TIR'!$C$18)/('Ejercicio 3 - TIR'!$E$18-'Ejercicio 3 - TIR'!$C$18),'Ejercicio 3 - TIR'!$C$18+SQRT(('Ejercicio 3 - TIR'!$E$18-'Ejercicio 3 - TIR'!$C$18)*('Ejercicio 3 - TIR'!$D$18-'Ejercicio 3 - TIR'!$C$18)*L54),'Ejercicio 3 - TIR'!$E$18-SQRT(('Ejercicio 3 - TIR'!$E$18-'Ejercicio 3 - TIR'!$C$18)*('Ejercicio 3 - TIR'!$E$18-'Ejercicio 3 - TIR'!$D$18)*(1-L54)))</f>
        <v>43452.36075</v>
      </c>
      <c r="N54" s="3">
        <f t="shared" si="10"/>
        <v>0.4287439401</v>
      </c>
      <c r="O54" s="4">
        <f>IF(N54&lt;=('Ejercicio 3 - TIR'!$D$18-'Ejercicio 3 - TIR'!$C$18)/('Ejercicio 3 - TIR'!$E$18-'Ejercicio 3 - TIR'!$C$18),'Ejercicio 3 - TIR'!$C$18+SQRT(('Ejercicio 3 - TIR'!$E$18-'Ejercicio 3 - TIR'!$C$18)*('Ejercicio 3 - TIR'!$D$18-'Ejercicio 3 - TIR'!$C$18)*N54),'Ejercicio 3 - TIR'!$E$18-SQRT(('Ejercicio 3 - TIR'!$E$18-'Ejercicio 3 - TIR'!$C$18)*('Ejercicio 3 - TIR'!$E$18-'Ejercicio 3 - TIR'!$D$18)*(1-N54)))</f>
        <v>38019.45079</v>
      </c>
      <c r="P54" s="3">
        <f t="shared" si="11"/>
        <v>0.8778391872</v>
      </c>
      <c r="Q54" s="7">
        <f>IF(P54&lt;=('Ejercicio 3 - TIR'!$D$22-'Ejercicio 3 - TIR'!$C$22)/('Ejercicio 3 - TIR'!$E$22-'Ejercicio 3 - TIR'!$C$22),'Ejercicio 3 - TIR'!$C$22+SQRT(('Ejercicio 3 - TIR'!$E$22-'Ejercicio 3 - TIR'!$C$22)*('Ejercicio 3 - TIR'!$D$22-'Ejercicio 3 - TIR'!$C$22)*P54),'Ejercicio 3 - TIR'!$E$22-SQRT(('Ejercicio 3 - TIR'!$E$22-'Ejercicio 3 - TIR'!$C$22)*('Ejercicio 3 - TIR'!$E$22-'Ejercicio 3 - TIR'!$D$22)*(1-P54)))</f>
        <v>0.1651713297</v>
      </c>
      <c r="R54" s="3">
        <f t="shared" si="12"/>
        <v>0.216347341</v>
      </c>
      <c r="S54" s="7">
        <f>IF(R54&lt;=('Ejercicio 3 - TIR'!$D$23-'Ejercicio 3 - TIR'!$C$23)/('Ejercicio 3 - TIR'!$E$23-'Ejercicio 3 - TIR'!$C$23),'Ejercicio 3 - TIR'!$C$23+SQRT(('Ejercicio 3 - TIR'!$E$23-'Ejercicio 3 - TIR'!$C$23)*('Ejercicio 3 - TIR'!$D$23-'Ejercicio 3 - TIR'!$C$23)*R54),'Ejercicio 3 - TIR'!$E$23-SQRT(('Ejercicio 3 - TIR'!$E$23-'Ejercicio 3 - TIR'!$C$23)*('Ejercicio 3 - TIR'!$E$23-'Ejercicio 3 - TIR'!$D$23)*(1-R54)))</f>
        <v>0.1397338596</v>
      </c>
      <c r="T54" s="3">
        <f t="shared" si="13"/>
        <v>0.8612004109</v>
      </c>
      <c r="U54" s="7">
        <f>IF(T54&lt;=('Ejercicio 3 - TIR'!$D$24-'Ejercicio 3 - TIR'!$C$24)/('Ejercicio 3 - TIR'!$E$24-'Ejercicio 3 - TIR'!$C$24),'Ejercicio 3 - TIR'!$C$24+SQRT(('Ejercicio 3 - TIR'!$E$24-'Ejercicio 3 - TIR'!$C$24)*('Ejercicio 3 - TIR'!$D$24-'Ejercicio 3 - TIR'!$C$24)*T54),'Ejercicio 3 - TIR'!$E$24-SQRT(('Ejercicio 3 - TIR'!$E$24-'Ejercicio 3 - TIR'!$C$24)*('Ejercicio 3 - TIR'!$E$24-'Ejercicio 3 - TIR'!$D$24)*(1-T54)))</f>
        <v>0.2002860747</v>
      </c>
      <c r="V54" s="3">
        <f t="shared" si="14"/>
        <v>0.7293298526</v>
      </c>
      <c r="W54" s="7">
        <f>IF(V54&lt;=('Ejercicio 3 - TIR'!$D$25-'Ejercicio 3 - TIR'!$C$25)/('Ejercicio 3 - TIR'!$E$25-'Ejercicio 3 - TIR'!$C$25),'Ejercicio 3 - TIR'!$C$25+SQRT(('Ejercicio 3 - TIR'!$E$25-'Ejercicio 3 - TIR'!$C$25)*('Ejercicio 3 - TIR'!$D$25-'Ejercicio 3 - TIR'!$C$25)*V54),'Ejercicio 3 - TIR'!$E$25-SQRT(('Ejercicio 3 - TIR'!$E$25-'Ejercicio 3 - TIR'!$C$25)*('Ejercicio 3 - TIR'!$E$25-'Ejercicio 3 - TIR'!$D$25)*(1-V54)))</f>
        <v>0.2192210215</v>
      </c>
      <c r="X54" s="3">
        <f t="shared" si="15"/>
        <v>0.2916170075</v>
      </c>
      <c r="Y54" s="7">
        <f>IF(X54&lt;=('Ejercicio 3 - TIR'!$D$26-'Ejercicio 3 - TIR'!$C$26)/('Ejercicio 3 - TIR'!$E$26-'Ejercicio 3 - TIR'!$C$26),'Ejercicio 3 - TIR'!$C$26+SQRT(('Ejercicio 3 - TIR'!$E$26-'Ejercicio 3 - TIR'!$C$26)*('Ejercicio 3 - TIR'!$D$26-'Ejercicio 3 - TIR'!$C$26)*X54),'Ejercicio 3 - TIR'!$E$26-SQRT(('Ejercicio 3 - TIR'!$E$26-'Ejercicio 3 - TIR'!$C$26)*('Ejercicio 3 - TIR'!$E$26-'Ejercicio 3 - TIR'!$D$26)*(1-X54)))</f>
        <v>0.2180600413</v>
      </c>
      <c r="Z54" s="3">
        <f t="shared" si="16"/>
        <v>1.16517133</v>
      </c>
      <c r="AA54" s="3">
        <f t="shared" si="17"/>
        <v>1.327985217</v>
      </c>
      <c r="AB54" s="3">
        <f t="shared" si="18"/>
        <v>1.593962163</v>
      </c>
      <c r="AC54" s="3">
        <f t="shared" si="19"/>
        <v>1.943392177</v>
      </c>
      <c r="AD54" s="3">
        <f t="shared" si="20"/>
        <v>2.367168355</v>
      </c>
      <c r="AE54" s="2">
        <f t="shared" si="21"/>
        <v>5416.459391</v>
      </c>
      <c r="AF54" s="2">
        <f t="shared" si="22"/>
        <v>6173.322167</v>
      </c>
      <c r="AG54" s="2">
        <f t="shared" si="23"/>
        <v>7409.752632</v>
      </c>
      <c r="AH54" s="2">
        <f t="shared" si="24"/>
        <v>9034.126174</v>
      </c>
      <c r="AI54" s="2">
        <f t="shared" si="25"/>
        <v>11004.1081</v>
      </c>
      <c r="AJ54" s="4">
        <f t="shared" si="26"/>
        <v>43577.87296</v>
      </c>
      <c r="AK54" s="4">
        <f t="shared" si="27"/>
        <v>53768.92143</v>
      </c>
      <c r="AL54" s="4">
        <f t="shared" si="28"/>
        <v>60692.09521</v>
      </c>
      <c r="AM54" s="4">
        <f t="shared" si="29"/>
        <v>84444.97794</v>
      </c>
      <c r="AN54" s="4">
        <f t="shared" si="30"/>
        <v>89998.44079</v>
      </c>
      <c r="AO54" s="4">
        <f>C54/'Ejercicio 3 - TIR'!$D$7</f>
        <v>15831.07646</v>
      </c>
      <c r="AP54" s="4">
        <f t="shared" si="31"/>
        <v>27746.79649</v>
      </c>
      <c r="AQ54" s="4">
        <f t="shared" si="32"/>
        <v>37937.84497</v>
      </c>
      <c r="AR54" s="4">
        <f t="shared" si="33"/>
        <v>44861.01874</v>
      </c>
      <c r="AS54" s="4">
        <f t="shared" si="34"/>
        <v>68613.90148</v>
      </c>
      <c r="AT54" s="4">
        <f t="shared" si="35"/>
        <v>74167.36433</v>
      </c>
      <c r="AU54" s="4">
        <f>AP54*'Ejercicio 3 - TIR'!$D$5</f>
        <v>13873.39825</v>
      </c>
      <c r="AV54" s="4">
        <f>AQ54*'Ejercicio 3 - TIR'!$D$5</f>
        <v>18968.92248</v>
      </c>
      <c r="AW54" s="4">
        <f>AR54*'Ejercicio 3 - TIR'!$D$5</f>
        <v>22430.50937</v>
      </c>
      <c r="AX54" s="4">
        <f>AS54*'Ejercicio 3 - TIR'!$D$5</f>
        <v>34306.95074</v>
      </c>
      <c r="AY54" s="4">
        <f>AT54*'Ejercicio 3 - TIR'!$D$5</f>
        <v>37083.68216</v>
      </c>
      <c r="AZ54" s="4">
        <f t="shared" ref="AZ54:BD54" si="197">AJ54-AU54-AE54</f>
        <v>24288.01532</v>
      </c>
      <c r="BA54" s="4">
        <f t="shared" si="197"/>
        <v>28626.67678</v>
      </c>
      <c r="BB54" s="4">
        <f t="shared" si="197"/>
        <v>30851.8332</v>
      </c>
      <c r="BC54" s="4">
        <f t="shared" si="197"/>
        <v>41103.90103</v>
      </c>
      <c r="BD54" s="4">
        <f t="shared" si="197"/>
        <v>41910.65053</v>
      </c>
      <c r="BE54" s="4">
        <f t="shared" ref="BE54:BI54" si="198">AZ54/Z54</f>
        <v>20845.01627</v>
      </c>
      <c r="BF54" s="4">
        <f t="shared" si="198"/>
        <v>21556.47248</v>
      </c>
      <c r="BG54" s="4">
        <f t="shared" si="198"/>
        <v>19355.43636</v>
      </c>
      <c r="BH54" s="4">
        <f t="shared" si="198"/>
        <v>21150.59509</v>
      </c>
      <c r="BI54" s="4">
        <f t="shared" si="198"/>
        <v>17704.97246</v>
      </c>
      <c r="BJ54" s="4">
        <f t="shared" si="38"/>
        <v>77626.49421</v>
      </c>
      <c r="BK54" s="4">
        <f t="shared" si="39"/>
        <v>37474.82323</v>
      </c>
      <c r="BL54" s="4">
        <f t="shared" si="40"/>
        <v>115101.3174</v>
      </c>
      <c r="BM54" s="4">
        <f>BK54*'Ejercicio 3 - TIR'!$D$5</f>
        <v>18737.41162</v>
      </c>
      <c r="BN54" s="4">
        <f t="shared" si="41"/>
        <v>96363.90582</v>
      </c>
      <c r="BO54" s="4">
        <f t="shared" si="42"/>
        <v>40708.51387</v>
      </c>
      <c r="BP54" s="4">
        <f t="shared" si="43"/>
        <v>-111948.358</v>
      </c>
      <c r="BQ54" s="4">
        <f t="shared" ref="BQ54:BT54" si="199">BE54</f>
        <v>20845.01627</v>
      </c>
      <c r="BR54" s="4">
        <f t="shared" si="199"/>
        <v>21556.47248</v>
      </c>
      <c r="BS54" s="4">
        <f t="shared" si="199"/>
        <v>19355.43636</v>
      </c>
      <c r="BT54" s="4">
        <f t="shared" si="199"/>
        <v>21150.59509</v>
      </c>
      <c r="BU54" s="4">
        <f t="shared" si="45"/>
        <v>58413.48633</v>
      </c>
      <c r="BV54" s="36">
        <f t="shared" si="46"/>
        <v>6.984329961</v>
      </c>
    </row>
    <row r="55" ht="15.0" customHeight="1">
      <c r="A55" s="2">
        <v>54.0</v>
      </c>
      <c r="B55" s="3">
        <f t="shared" si="4"/>
        <v>0.8343108785</v>
      </c>
      <c r="C55" s="4">
        <f>IF(B55&lt;=('Ejercicio 3 - TIR'!$D$13-'Ejercicio 3 - TIR'!$C$13)/('Ejercicio 3 - TIR'!$E$13-'Ejercicio 3 - TIR'!$C$13),'Ejercicio 3 - TIR'!$C$13+SQRT(('Ejercicio 3 - TIR'!$E$13-'Ejercicio 3 - TIR'!$C$13)*('Ejercicio 3 - TIR'!$D$13-'Ejercicio 3 - TIR'!$C$13)*B55),'Ejercicio 3 - TIR'!$E$13-SQRT(('Ejercicio 3 - TIR'!$E$13-'Ejercicio 3 - TIR'!$C$13)*('Ejercicio 3 - TIR'!$E$13-'Ejercicio 3 - TIR'!$D$13)*(1-B55)))</f>
        <v>85899.3991</v>
      </c>
      <c r="D55" s="3">
        <f t="shared" si="5"/>
        <v>0.09448837854</v>
      </c>
      <c r="E55" s="4">
        <f>IF(D55&lt;=('Ejercicio 3 - TIR'!$D$14-'Ejercicio 3 - TIR'!$C$14)/('Ejercicio 3 - TIR'!$E$14-'Ejercicio 3 - TIR'!$C$14),'Ejercicio 3 - TIR'!$C$14+SQRT(('Ejercicio 3 - TIR'!$E$14-'Ejercicio 3 - TIR'!$C$14)*('Ejercicio 3 - TIR'!$D$14-'Ejercicio 3 - TIR'!$C$14)*D55),'Ejercicio 3 - TIR'!$E$14-SQRT(('Ejercicio 3 - TIR'!$E$14-'Ejercicio 3 - TIR'!$C$14)*('Ejercicio 3 - TIR'!$E$14-'Ejercicio 3 - TIR'!$D$14)*(1-D55)))</f>
        <v>27662.0722</v>
      </c>
      <c r="F55" s="3">
        <f t="shared" si="6"/>
        <v>0.7879135635</v>
      </c>
      <c r="G55" s="4">
        <f>IF(F55&lt;=('Ejercicio 3 - TIR'!$D$18-'Ejercicio 3 - TIR'!$C$18)/('Ejercicio 3 - TIR'!$E$18-'Ejercicio 3 - TIR'!$C$18),'Ejercicio 3 - TIR'!$C$18+SQRT(('Ejercicio 3 - TIR'!$E$18-'Ejercicio 3 - TIR'!$C$18)*('Ejercicio 3 - TIR'!$D$18-'Ejercicio 3 - TIR'!$C$18)*F55),'Ejercicio 3 - TIR'!$E$18-SQRT(('Ejercicio 3 - TIR'!$E$18-'Ejercicio 3 - TIR'!$C$18)*('Ejercicio 3 - TIR'!$E$18-'Ejercicio 3 - TIR'!$D$18)*(1-F55)))</f>
        <v>41011.70679</v>
      </c>
      <c r="H55" s="3">
        <f t="shared" si="7"/>
        <v>0.6725670797</v>
      </c>
      <c r="I55" s="4">
        <f>IF(H55&lt;=('Ejercicio 3 - TIR'!$D$18-'Ejercicio 3 - TIR'!$C$18)/('Ejercicio 3 - TIR'!$E$18-'Ejercicio 3 - TIR'!$C$18),'Ejercicio 3 - TIR'!$C$18+SQRT(('Ejercicio 3 - TIR'!$E$18-'Ejercicio 3 - TIR'!$C$18)*('Ejercicio 3 - TIR'!$D$18-'Ejercicio 3 - TIR'!$C$18)*H55),'Ejercicio 3 - TIR'!$E$18-SQRT(('Ejercicio 3 - TIR'!$E$18-'Ejercicio 3 - TIR'!$C$18)*('Ejercicio 3 - TIR'!$E$18-'Ejercicio 3 - TIR'!$D$18)*(1-H55)))</f>
        <v>40044.45068</v>
      </c>
      <c r="J55" s="3">
        <f t="shared" si="8"/>
        <v>0.995324114</v>
      </c>
      <c r="K55" s="4">
        <f>IF(J55&lt;=('Ejercicio 3 - TIR'!$D$18-'Ejercicio 3 - TIR'!$C$18)/('Ejercicio 3 - TIR'!$E$18-'Ejercicio 3 - TIR'!$C$18),'Ejercicio 3 - TIR'!$C$18+SQRT(('Ejercicio 3 - TIR'!$E$18-'Ejercicio 3 - TIR'!$C$18)*('Ejercicio 3 - TIR'!$D$18-'Ejercicio 3 - TIR'!$C$18)*J55),'Ejercicio 3 - TIR'!$E$18-SQRT(('Ejercicio 3 - TIR'!$E$18-'Ejercicio 3 - TIR'!$C$18)*('Ejercicio 3 - TIR'!$E$18-'Ejercicio 3 - TIR'!$D$18)*(1-J55)))</f>
        <v>44407.80793</v>
      </c>
      <c r="L55" s="3">
        <f t="shared" si="9"/>
        <v>0.5113513016</v>
      </c>
      <c r="M55" s="4">
        <f>IF(L55&lt;=('Ejercicio 3 - TIR'!$D$18-'Ejercicio 3 - TIR'!$C$18)/('Ejercicio 3 - TIR'!$E$18-'Ejercicio 3 - TIR'!$C$18),'Ejercicio 3 - TIR'!$C$18+SQRT(('Ejercicio 3 - TIR'!$E$18-'Ejercicio 3 - TIR'!$C$18)*('Ejercicio 3 - TIR'!$D$18-'Ejercicio 3 - TIR'!$C$18)*L55),'Ejercicio 3 - TIR'!$E$18-SQRT(('Ejercicio 3 - TIR'!$E$18-'Ejercicio 3 - TIR'!$C$18)*('Ejercicio 3 - TIR'!$E$18-'Ejercicio 3 - TIR'!$D$18)*(1-L55)))</f>
        <v>38758.00749</v>
      </c>
      <c r="N55" s="3">
        <f t="shared" si="10"/>
        <v>0.3453612808</v>
      </c>
      <c r="O55" s="4">
        <f>IF(N55&lt;=('Ejercicio 3 - TIR'!$D$18-'Ejercicio 3 - TIR'!$C$18)/('Ejercicio 3 - TIR'!$E$18-'Ejercicio 3 - TIR'!$C$18),'Ejercicio 3 - TIR'!$C$18+SQRT(('Ejercicio 3 - TIR'!$E$18-'Ejercicio 3 - TIR'!$C$18)*('Ejercicio 3 - TIR'!$D$18-'Ejercicio 3 - TIR'!$C$18)*N55),'Ejercicio 3 - TIR'!$E$18-SQRT(('Ejercicio 3 - TIR'!$E$18-'Ejercicio 3 - TIR'!$C$18)*('Ejercicio 3 - TIR'!$E$18-'Ejercicio 3 - TIR'!$D$18)*(1-N55)))</f>
        <v>37197.51291</v>
      </c>
      <c r="P55" s="3">
        <f t="shared" si="11"/>
        <v>0.6751941652</v>
      </c>
      <c r="Q55" s="7">
        <f>IF(P55&lt;=('Ejercicio 3 - TIR'!$D$22-'Ejercicio 3 - TIR'!$C$22)/('Ejercicio 3 - TIR'!$E$22-'Ejercicio 3 - TIR'!$C$22),'Ejercicio 3 - TIR'!$C$22+SQRT(('Ejercicio 3 - TIR'!$E$22-'Ejercicio 3 - TIR'!$C$22)*('Ejercicio 3 - TIR'!$D$22-'Ejercicio 3 - TIR'!$C$22)*P55),'Ejercicio 3 - TIR'!$E$22-SQRT(('Ejercicio 3 - TIR'!$E$22-'Ejercicio 3 - TIR'!$C$22)*('Ejercicio 3 - TIR'!$E$22-'Ejercicio 3 - TIR'!$D$22)*(1-P55)))</f>
        <v>0.1558204528</v>
      </c>
      <c r="R55" s="3">
        <f t="shared" si="12"/>
        <v>0.4681942373</v>
      </c>
      <c r="S55" s="7">
        <f>IF(R55&lt;=('Ejercicio 3 - TIR'!$D$23-'Ejercicio 3 - TIR'!$C$23)/('Ejercicio 3 - TIR'!$E$23-'Ejercicio 3 - TIR'!$C$23),'Ejercicio 3 - TIR'!$C$23+SQRT(('Ejercicio 3 - TIR'!$E$23-'Ejercicio 3 - TIR'!$C$23)*('Ejercicio 3 - TIR'!$D$23-'Ejercicio 3 - TIR'!$C$23)*R55),'Ejercicio 3 - TIR'!$E$23-SQRT(('Ejercicio 3 - TIR'!$E$23-'Ejercicio 3 - TIR'!$C$23)*('Ejercicio 3 - TIR'!$E$23-'Ejercicio 3 - TIR'!$D$23)*(1-R55)))</f>
        <v>0.1490301503</v>
      </c>
      <c r="T55" s="3">
        <f t="shared" si="13"/>
        <v>0.7508508721</v>
      </c>
      <c r="U55" s="7">
        <f>IF(T55&lt;=('Ejercicio 3 - TIR'!$D$24-'Ejercicio 3 - TIR'!$C$24)/('Ejercicio 3 - TIR'!$E$24-'Ejercicio 3 - TIR'!$C$24),'Ejercicio 3 - TIR'!$C$24+SQRT(('Ejercicio 3 - TIR'!$E$24-'Ejercicio 3 - TIR'!$C$24)*('Ejercicio 3 - TIR'!$D$24-'Ejercicio 3 - TIR'!$C$24)*T55),'Ejercicio 3 - TIR'!$E$24-SQRT(('Ejercicio 3 - TIR'!$E$24-'Ejercicio 3 - TIR'!$C$24)*('Ejercicio 3 - TIR'!$E$24-'Ejercicio 3 - TIR'!$D$24)*(1-T55)))</f>
        <v>0.1935875492</v>
      </c>
      <c r="V55" s="3">
        <f t="shared" si="14"/>
        <v>0.1421724214</v>
      </c>
      <c r="W55" s="7">
        <f>IF(V55&lt;=('Ejercicio 3 - TIR'!$D$25-'Ejercicio 3 - TIR'!$C$25)/('Ejercicio 3 - TIR'!$E$25-'Ejercicio 3 - TIR'!$C$25),'Ejercicio 3 - TIR'!$C$25+SQRT(('Ejercicio 3 - TIR'!$E$25-'Ejercicio 3 - TIR'!$C$25)*('Ejercicio 3 - TIR'!$D$25-'Ejercicio 3 - TIR'!$C$25)*V55),'Ejercicio 3 - TIR'!$E$25-SQRT(('Ejercicio 3 - TIR'!$E$25-'Ejercicio 3 - TIR'!$C$25)*('Ejercicio 3 - TIR'!$E$25-'Ejercicio 3 - TIR'!$D$25)*(1-V55)))</f>
        <v>0.1941082029</v>
      </c>
      <c r="X55" s="3">
        <f t="shared" si="15"/>
        <v>0.6312616118</v>
      </c>
      <c r="Y55" s="7">
        <f>IF(X55&lt;=('Ejercicio 3 - TIR'!$D$26-'Ejercicio 3 - TIR'!$C$26)/('Ejercicio 3 - TIR'!$E$26-'Ejercicio 3 - TIR'!$C$26),'Ejercicio 3 - TIR'!$C$26+SQRT(('Ejercicio 3 - TIR'!$E$26-'Ejercicio 3 - TIR'!$C$26)*('Ejercicio 3 - TIR'!$D$26-'Ejercicio 3 - TIR'!$C$26)*X55),'Ejercicio 3 - TIR'!$E$26-SQRT(('Ejercicio 3 - TIR'!$E$26-'Ejercicio 3 - TIR'!$C$26)*('Ejercicio 3 - TIR'!$E$26-'Ejercicio 3 - TIR'!$D$26)*(1-X55)))</f>
        <v>0.2353772783</v>
      </c>
      <c r="Z55" s="3">
        <f t="shared" si="16"/>
        <v>1.155820453</v>
      </c>
      <c r="AA55" s="3">
        <f t="shared" si="17"/>
        <v>1.328072549</v>
      </c>
      <c r="AB55" s="3">
        <f t="shared" si="18"/>
        <v>1.585170858</v>
      </c>
      <c r="AC55" s="3">
        <f t="shared" si="19"/>
        <v>1.892865525</v>
      </c>
      <c r="AD55" s="3">
        <f t="shared" si="20"/>
        <v>2.338403061</v>
      </c>
      <c r="AE55" s="2">
        <f t="shared" si="21"/>
        <v>4310.316616</v>
      </c>
      <c r="AF55" s="2">
        <f t="shared" si="22"/>
        <v>4952.683749</v>
      </c>
      <c r="AG55" s="2">
        <f t="shared" si="23"/>
        <v>5911.461657</v>
      </c>
      <c r="AH55" s="2">
        <f t="shared" si="24"/>
        <v>7058.924856</v>
      </c>
      <c r="AI55" s="2">
        <f t="shared" si="25"/>
        <v>8720.435376</v>
      </c>
      <c r="AJ55" s="4">
        <f t="shared" si="26"/>
        <v>47402.16951</v>
      </c>
      <c r="AK55" s="4">
        <f t="shared" si="27"/>
        <v>53181.93568</v>
      </c>
      <c r="AL55" s="4">
        <f t="shared" si="28"/>
        <v>70393.96302</v>
      </c>
      <c r="AM55" s="4">
        <f t="shared" si="29"/>
        <v>73363.6962</v>
      </c>
      <c r="AN55" s="4">
        <f t="shared" si="30"/>
        <v>86982.77804</v>
      </c>
      <c r="AO55" s="4">
        <f>C55/'Ejercicio 3 - TIR'!$D$7</f>
        <v>17179.87982</v>
      </c>
      <c r="AP55" s="4">
        <f t="shared" si="31"/>
        <v>30222.28969</v>
      </c>
      <c r="AQ55" s="4">
        <f t="shared" si="32"/>
        <v>36002.05586</v>
      </c>
      <c r="AR55" s="4">
        <f t="shared" si="33"/>
        <v>53214.0832</v>
      </c>
      <c r="AS55" s="4">
        <f t="shared" si="34"/>
        <v>56183.81638</v>
      </c>
      <c r="AT55" s="4">
        <f t="shared" si="35"/>
        <v>69802.89822</v>
      </c>
      <c r="AU55" s="4">
        <f>AP55*'Ejercicio 3 - TIR'!$D$5</f>
        <v>15111.14485</v>
      </c>
      <c r="AV55" s="4">
        <f>AQ55*'Ejercicio 3 - TIR'!$D$5</f>
        <v>18001.02793</v>
      </c>
      <c r="AW55" s="4">
        <f>AR55*'Ejercicio 3 - TIR'!$D$5</f>
        <v>26607.0416</v>
      </c>
      <c r="AX55" s="4">
        <f>AS55*'Ejercicio 3 - TIR'!$D$5</f>
        <v>28091.90819</v>
      </c>
      <c r="AY55" s="4">
        <f>AT55*'Ejercicio 3 - TIR'!$D$5</f>
        <v>34901.44911</v>
      </c>
      <c r="AZ55" s="4">
        <f t="shared" ref="AZ55:BD55" si="200">AJ55-AU55-AE55</f>
        <v>27980.70805</v>
      </c>
      <c r="BA55" s="4">
        <f t="shared" si="200"/>
        <v>30228.224</v>
      </c>
      <c r="BB55" s="4">
        <f t="shared" si="200"/>
        <v>37875.45976</v>
      </c>
      <c r="BC55" s="4">
        <f t="shared" si="200"/>
        <v>38212.86316</v>
      </c>
      <c r="BD55" s="4">
        <f t="shared" si="200"/>
        <v>43360.89355</v>
      </c>
      <c r="BE55" s="4">
        <f t="shared" ref="BE55:BI55" si="201">AZ55/Z55</f>
        <v>24208.52476</v>
      </c>
      <c r="BF55" s="4">
        <f t="shared" si="201"/>
        <v>22760.97344</v>
      </c>
      <c r="BG55" s="4">
        <f t="shared" si="201"/>
        <v>23893.61346</v>
      </c>
      <c r="BH55" s="4">
        <f t="shared" si="201"/>
        <v>20187.83831</v>
      </c>
      <c r="BI55" s="4">
        <f t="shared" si="201"/>
        <v>18542.95108</v>
      </c>
      <c r="BJ55" s="4">
        <f t="shared" si="38"/>
        <v>64685.07429</v>
      </c>
      <c r="BK55" s="4">
        <f t="shared" si="39"/>
        <v>40173.48355</v>
      </c>
      <c r="BL55" s="4">
        <f t="shared" si="40"/>
        <v>104858.5578</v>
      </c>
      <c r="BM55" s="4">
        <f>BK55*'Ejercicio 3 - TIR'!$D$5</f>
        <v>20086.74177</v>
      </c>
      <c r="BN55" s="4">
        <f t="shared" si="41"/>
        <v>84771.81606</v>
      </c>
      <c r="BO55" s="4">
        <f t="shared" si="42"/>
        <v>36252.01211</v>
      </c>
      <c r="BP55" s="4">
        <f t="shared" si="43"/>
        <v>-113561.4713</v>
      </c>
      <c r="BQ55" s="4">
        <f t="shared" ref="BQ55:BT55" si="202">BE55</f>
        <v>24208.52476</v>
      </c>
      <c r="BR55" s="4">
        <f t="shared" si="202"/>
        <v>22760.97344</v>
      </c>
      <c r="BS55" s="4">
        <f t="shared" si="202"/>
        <v>23893.61346</v>
      </c>
      <c r="BT55" s="4">
        <f t="shared" si="202"/>
        <v>20187.83831</v>
      </c>
      <c r="BU55" s="4">
        <f t="shared" si="45"/>
        <v>54794.96319</v>
      </c>
      <c r="BV55" s="36">
        <f t="shared" si="46"/>
        <v>7.842325559</v>
      </c>
    </row>
    <row r="56" ht="15.0" customHeight="1">
      <c r="A56" s="2">
        <v>55.0</v>
      </c>
      <c r="B56" s="3">
        <f t="shared" si="4"/>
        <v>0.8954554336</v>
      </c>
      <c r="C56" s="4">
        <f>IF(B56&lt;=('Ejercicio 3 - TIR'!$D$13-'Ejercicio 3 - TIR'!$C$13)/('Ejercicio 3 - TIR'!$E$13-'Ejercicio 3 - TIR'!$C$13),'Ejercicio 3 - TIR'!$C$13+SQRT(('Ejercicio 3 - TIR'!$E$13-'Ejercicio 3 - TIR'!$C$13)*('Ejercicio 3 - TIR'!$D$13-'Ejercicio 3 - TIR'!$C$13)*B56),'Ejercicio 3 - TIR'!$E$13-SQRT(('Ejercicio 3 - TIR'!$E$13-'Ejercicio 3 - TIR'!$C$13)*('Ejercicio 3 - TIR'!$E$13-'Ejercicio 3 - TIR'!$D$13)*(1-B56)))</f>
        <v>88799.39824</v>
      </c>
      <c r="D56" s="3">
        <f t="shared" si="5"/>
        <v>0.9797509469</v>
      </c>
      <c r="E56" s="4">
        <f>IF(D56&lt;=('Ejercicio 3 - TIR'!$D$14-'Ejercicio 3 - TIR'!$C$14)/('Ejercicio 3 - TIR'!$E$14-'Ejercicio 3 - TIR'!$C$14),'Ejercicio 3 - TIR'!$C$14+SQRT(('Ejercicio 3 - TIR'!$E$14-'Ejercicio 3 - TIR'!$C$14)*('Ejercicio 3 - TIR'!$D$14-'Ejercicio 3 - TIR'!$C$14)*D56),'Ejercicio 3 - TIR'!$E$14-SQRT(('Ejercicio 3 - TIR'!$E$14-'Ejercicio 3 - TIR'!$C$14)*('Ejercicio 3 - TIR'!$E$14-'Ejercicio 3 - TIR'!$D$14)*(1-D56)))</f>
        <v>38257.19824</v>
      </c>
      <c r="F56" s="3">
        <f t="shared" si="6"/>
        <v>0.6641609128</v>
      </c>
      <c r="G56" s="4">
        <f>IF(F56&lt;=('Ejercicio 3 - TIR'!$D$18-'Ejercicio 3 - TIR'!$C$18)/('Ejercicio 3 - TIR'!$E$18-'Ejercicio 3 - TIR'!$C$18),'Ejercicio 3 - TIR'!$C$18+SQRT(('Ejercicio 3 - TIR'!$E$18-'Ejercicio 3 - TIR'!$C$18)*('Ejercicio 3 - TIR'!$D$18-'Ejercicio 3 - TIR'!$C$18)*F56),'Ejercicio 3 - TIR'!$E$18-SQRT(('Ejercicio 3 - TIR'!$E$18-'Ejercicio 3 - TIR'!$C$18)*('Ejercicio 3 - TIR'!$E$18-'Ejercicio 3 - TIR'!$D$18)*(1-F56)))</f>
        <v>39981.18915</v>
      </c>
      <c r="H56" s="3">
        <f t="shared" si="7"/>
        <v>0.9519139965</v>
      </c>
      <c r="I56" s="4">
        <f>IF(H56&lt;=('Ejercicio 3 - TIR'!$D$18-'Ejercicio 3 - TIR'!$C$18)/('Ejercicio 3 - TIR'!$E$18-'Ejercicio 3 - TIR'!$C$18),'Ejercicio 3 - TIR'!$C$18+SQRT(('Ejercicio 3 - TIR'!$E$18-'Ejercicio 3 - TIR'!$C$18)*('Ejercicio 3 - TIR'!$D$18-'Ejercicio 3 - TIR'!$C$18)*H56),'Ejercicio 3 - TIR'!$E$18-SQRT(('Ejercicio 3 - TIR'!$E$18-'Ejercicio 3 - TIR'!$C$18)*('Ejercicio 3 - TIR'!$E$18-'Ejercicio 3 - TIR'!$D$18)*(1-H56)))</f>
        <v>43100.93437</v>
      </c>
      <c r="J56" s="3">
        <f t="shared" si="8"/>
        <v>0.5940890203</v>
      </c>
      <c r="K56" s="4">
        <f>IF(J56&lt;=('Ejercicio 3 - TIR'!$D$18-'Ejercicio 3 - TIR'!$C$18)/('Ejercicio 3 - TIR'!$E$18-'Ejercicio 3 - TIR'!$C$18),'Ejercicio 3 - TIR'!$C$18+SQRT(('Ejercicio 3 - TIR'!$E$18-'Ejercicio 3 - TIR'!$C$18)*('Ejercicio 3 - TIR'!$D$18-'Ejercicio 3 - TIR'!$C$18)*J56),'Ejercicio 3 - TIR'!$E$18-SQRT(('Ejercicio 3 - TIR'!$E$18-'Ejercicio 3 - TIR'!$C$18)*('Ejercicio 3 - TIR'!$E$18-'Ejercicio 3 - TIR'!$D$18)*(1-J56)))</f>
        <v>39439.98692</v>
      </c>
      <c r="L56" s="3">
        <f t="shared" si="9"/>
        <v>0.7820388978</v>
      </c>
      <c r="M56" s="4">
        <f>IF(L56&lt;=('Ejercicio 3 - TIR'!$D$18-'Ejercicio 3 - TIR'!$C$18)/('Ejercicio 3 - TIR'!$E$18-'Ejercicio 3 - TIR'!$C$18),'Ejercicio 3 - TIR'!$C$18+SQRT(('Ejercicio 3 - TIR'!$E$18-'Ejercicio 3 - TIR'!$C$18)*('Ejercicio 3 - TIR'!$D$18-'Ejercicio 3 - TIR'!$C$18)*L56),'Ejercicio 3 - TIR'!$E$18-SQRT(('Ejercicio 3 - TIR'!$E$18-'Ejercicio 3 - TIR'!$C$18)*('Ejercicio 3 - TIR'!$E$18-'Ejercicio 3 - TIR'!$D$18)*(1-L56)))</f>
        <v>40956.84743</v>
      </c>
      <c r="N56" s="3">
        <f t="shared" si="10"/>
        <v>0.3911449176</v>
      </c>
      <c r="O56" s="4">
        <f>IF(N56&lt;=('Ejercicio 3 - TIR'!$D$18-'Ejercicio 3 - TIR'!$C$18)/('Ejercicio 3 - TIR'!$E$18-'Ejercicio 3 - TIR'!$C$18),'Ejercicio 3 - TIR'!$C$18+SQRT(('Ejercicio 3 - TIR'!$E$18-'Ejercicio 3 - TIR'!$C$18)*('Ejercicio 3 - TIR'!$D$18-'Ejercicio 3 - TIR'!$C$18)*N56),'Ejercicio 3 - TIR'!$E$18-SQRT(('Ejercicio 3 - TIR'!$E$18-'Ejercicio 3 - TIR'!$C$18)*('Ejercicio 3 - TIR'!$E$18-'Ejercicio 3 - TIR'!$D$18)*(1-N56)))</f>
        <v>37659.74788</v>
      </c>
      <c r="P56" s="3">
        <f t="shared" si="11"/>
        <v>0.7251204614</v>
      </c>
      <c r="Q56" s="7">
        <f>IF(P56&lt;=('Ejercicio 3 - TIR'!$D$22-'Ejercicio 3 - TIR'!$C$22)/('Ejercicio 3 - TIR'!$E$22-'Ejercicio 3 - TIR'!$C$22),'Ejercicio 3 - TIR'!$C$22+SQRT(('Ejercicio 3 - TIR'!$E$22-'Ejercicio 3 - TIR'!$C$22)*('Ejercicio 3 - TIR'!$D$22-'Ejercicio 3 - TIR'!$C$22)*P56),'Ejercicio 3 - TIR'!$E$22-SQRT(('Ejercicio 3 - TIR'!$E$22-'Ejercicio 3 - TIR'!$C$22)*('Ejercicio 3 - TIR'!$E$22-'Ejercicio 3 - TIR'!$D$22)*(1-P56)))</f>
        <v>0.157756278</v>
      </c>
      <c r="R56" s="3">
        <f t="shared" si="12"/>
        <v>0.9600828123</v>
      </c>
      <c r="S56" s="7">
        <f>IF(R56&lt;=('Ejercicio 3 - TIR'!$D$23-'Ejercicio 3 - TIR'!$C$23)/('Ejercicio 3 - TIR'!$E$23-'Ejercicio 3 - TIR'!$C$23),'Ejercicio 3 - TIR'!$C$23+SQRT(('Ejercicio 3 - TIR'!$E$23-'Ejercicio 3 - TIR'!$C$23)*('Ejercicio 3 - TIR'!$D$23-'Ejercicio 3 - TIR'!$C$23)*R56),'Ejercicio 3 - TIR'!$E$23-SQRT(('Ejercicio 3 - TIR'!$E$23-'Ejercicio 3 - TIR'!$C$23)*('Ejercicio 3 - TIR'!$E$23-'Ejercicio 3 - TIR'!$D$23)*(1-R56)))</f>
        <v>0.1715235068</v>
      </c>
      <c r="T56" s="3">
        <f t="shared" si="13"/>
        <v>0.7376116394</v>
      </c>
      <c r="U56" s="7">
        <f>IF(T56&lt;=('Ejercicio 3 - TIR'!$D$24-'Ejercicio 3 - TIR'!$C$24)/('Ejercicio 3 - TIR'!$E$24-'Ejercicio 3 - TIR'!$C$24),'Ejercicio 3 - TIR'!$C$24+SQRT(('Ejercicio 3 - TIR'!$E$24-'Ejercicio 3 - TIR'!$C$24)*('Ejercicio 3 - TIR'!$D$24-'Ejercicio 3 - TIR'!$C$24)*T56),'Ejercicio 3 - TIR'!$E$24-SQRT(('Ejercicio 3 - TIR'!$E$24-'Ejercicio 3 - TIR'!$C$24)*('Ejercicio 3 - TIR'!$E$24-'Ejercicio 3 - TIR'!$D$24)*(1-T56)))</f>
        <v>0.1928948822</v>
      </c>
      <c r="V56" s="3">
        <f t="shared" si="14"/>
        <v>0.6060133435</v>
      </c>
      <c r="W56" s="7">
        <f>IF(V56&lt;=('Ejercicio 3 - TIR'!$D$25-'Ejercicio 3 - TIR'!$C$25)/('Ejercicio 3 - TIR'!$E$25-'Ejercicio 3 - TIR'!$C$25),'Ejercicio 3 - TIR'!$C$25+SQRT(('Ejercicio 3 - TIR'!$E$25-'Ejercicio 3 - TIR'!$C$25)*('Ejercicio 3 - TIR'!$D$25-'Ejercicio 3 - TIR'!$C$25)*V56),'Ejercicio 3 - TIR'!$E$25-SQRT(('Ejercicio 3 - TIR'!$E$25-'Ejercicio 3 - TIR'!$C$25)*('Ejercicio 3 - TIR'!$E$25-'Ejercicio 3 - TIR'!$D$25)*(1-V56)))</f>
        <v>0.2128657396</v>
      </c>
      <c r="X56" s="3">
        <f t="shared" si="15"/>
        <v>0.2590093218</v>
      </c>
      <c r="Y56" s="7">
        <f>IF(X56&lt;=('Ejercicio 3 - TIR'!$D$26-'Ejercicio 3 - TIR'!$C$26)/('Ejercicio 3 - TIR'!$E$26-'Ejercicio 3 - TIR'!$C$26),'Ejercicio 3 - TIR'!$C$26+SQRT(('Ejercicio 3 - TIR'!$E$26-'Ejercicio 3 - TIR'!$C$26)*('Ejercicio 3 - TIR'!$D$26-'Ejercicio 3 - TIR'!$C$26)*X56),'Ejercicio 3 - TIR'!$E$26-SQRT(('Ejercicio 3 - TIR'!$E$26-'Ejercicio 3 - TIR'!$C$26)*('Ejercicio 3 - TIR'!$E$26-'Ejercicio 3 - TIR'!$D$26)*(1-X56)))</f>
        <v>0.2164447569</v>
      </c>
      <c r="Z56" s="3">
        <f t="shared" si="16"/>
        <v>1.157756278</v>
      </c>
      <c r="AA56" s="3">
        <f t="shared" si="17"/>
        <v>1.356338695</v>
      </c>
      <c r="AB56" s="3">
        <f t="shared" si="18"/>
        <v>1.617969488</v>
      </c>
      <c r="AC56" s="3">
        <f t="shared" si="19"/>
        <v>1.962379759</v>
      </c>
      <c r="AD56" s="3">
        <f t="shared" si="20"/>
        <v>2.387126569</v>
      </c>
      <c r="AE56" s="2">
        <f t="shared" si="21"/>
        <v>6035.313201</v>
      </c>
      <c r="AF56" s="2">
        <f t="shared" si="22"/>
        <v>7070.511285</v>
      </c>
      <c r="AG56" s="2">
        <f t="shared" si="23"/>
        <v>8434.376727</v>
      </c>
      <c r="AH56" s="2">
        <f t="shared" si="24"/>
        <v>10229.76657</v>
      </c>
      <c r="AI56" s="2">
        <f t="shared" si="25"/>
        <v>12443.9459</v>
      </c>
      <c r="AJ56" s="4">
        <f t="shared" si="26"/>
        <v>46288.47274</v>
      </c>
      <c r="AK56" s="4">
        <f t="shared" si="27"/>
        <v>58459.46507</v>
      </c>
      <c r="AL56" s="4">
        <f t="shared" si="28"/>
        <v>63812.69542</v>
      </c>
      <c r="AM56" s="4">
        <f t="shared" si="29"/>
        <v>80372.8884</v>
      </c>
      <c r="AN56" s="4">
        <f t="shared" si="30"/>
        <v>89898.58476</v>
      </c>
      <c r="AO56" s="4">
        <f>C56/'Ejercicio 3 - TIR'!$D$7</f>
        <v>17759.87965</v>
      </c>
      <c r="AP56" s="4">
        <f t="shared" si="31"/>
        <v>28528.59309</v>
      </c>
      <c r="AQ56" s="4">
        <f t="shared" si="32"/>
        <v>40699.58542</v>
      </c>
      <c r="AR56" s="4">
        <f t="shared" si="33"/>
        <v>46052.81578</v>
      </c>
      <c r="AS56" s="4">
        <f t="shared" si="34"/>
        <v>62613.00875</v>
      </c>
      <c r="AT56" s="4">
        <f t="shared" si="35"/>
        <v>72138.70511</v>
      </c>
      <c r="AU56" s="4">
        <f>AP56*'Ejercicio 3 - TIR'!$D$5</f>
        <v>14264.29655</v>
      </c>
      <c r="AV56" s="4">
        <f>AQ56*'Ejercicio 3 - TIR'!$D$5</f>
        <v>20349.79271</v>
      </c>
      <c r="AW56" s="4">
        <f>AR56*'Ejercicio 3 - TIR'!$D$5</f>
        <v>23026.40789</v>
      </c>
      <c r="AX56" s="4">
        <f>AS56*'Ejercicio 3 - TIR'!$D$5</f>
        <v>31306.50438</v>
      </c>
      <c r="AY56" s="4">
        <f>AT56*'Ejercicio 3 - TIR'!$D$5</f>
        <v>36069.35255</v>
      </c>
      <c r="AZ56" s="4">
        <f t="shared" ref="AZ56:BD56" si="203">AJ56-AU56-AE56</f>
        <v>25988.863</v>
      </c>
      <c r="BA56" s="4">
        <f t="shared" si="203"/>
        <v>31039.16107</v>
      </c>
      <c r="BB56" s="4">
        <f t="shared" si="203"/>
        <v>32351.91081</v>
      </c>
      <c r="BC56" s="4">
        <f t="shared" si="203"/>
        <v>38836.61746</v>
      </c>
      <c r="BD56" s="4">
        <f t="shared" si="203"/>
        <v>41385.2863</v>
      </c>
      <c r="BE56" s="4">
        <f t="shared" ref="BE56:BI56" si="204">AZ56/Z56</f>
        <v>22447.61138</v>
      </c>
      <c r="BF56" s="4">
        <f t="shared" si="204"/>
        <v>22884.5208</v>
      </c>
      <c r="BG56" s="4">
        <f t="shared" si="204"/>
        <v>19995.37758</v>
      </c>
      <c r="BH56" s="4">
        <f t="shared" si="204"/>
        <v>19790.57177</v>
      </c>
      <c r="BI56" s="4">
        <f t="shared" si="204"/>
        <v>17336.863</v>
      </c>
      <c r="BJ56" s="4">
        <f t="shared" si="38"/>
        <v>91324.77438</v>
      </c>
      <c r="BK56" s="4">
        <f t="shared" si="39"/>
        <v>42395.08057</v>
      </c>
      <c r="BL56" s="4">
        <f t="shared" si="40"/>
        <v>133719.855</v>
      </c>
      <c r="BM56" s="4">
        <f>BK56*'Ejercicio 3 - TIR'!$D$5</f>
        <v>21197.54029</v>
      </c>
      <c r="BN56" s="4">
        <f t="shared" si="41"/>
        <v>112522.3147</v>
      </c>
      <c r="BO56" s="4">
        <f t="shared" si="42"/>
        <v>47137.13807</v>
      </c>
      <c r="BP56" s="4">
        <f t="shared" si="43"/>
        <v>-127056.5965</v>
      </c>
      <c r="BQ56" s="4">
        <f t="shared" ref="BQ56:BT56" si="205">BE56</f>
        <v>22447.61138</v>
      </c>
      <c r="BR56" s="4">
        <f t="shared" si="205"/>
        <v>22884.5208</v>
      </c>
      <c r="BS56" s="4">
        <f t="shared" si="205"/>
        <v>19995.37758</v>
      </c>
      <c r="BT56" s="4">
        <f t="shared" si="205"/>
        <v>19790.57177</v>
      </c>
      <c r="BU56" s="4">
        <f t="shared" si="45"/>
        <v>64474.00107</v>
      </c>
      <c r="BV56" s="36">
        <f t="shared" si="46"/>
        <v>4.794781141</v>
      </c>
    </row>
    <row r="57" ht="15.0" customHeight="1">
      <c r="A57" s="2">
        <v>56.0</v>
      </c>
      <c r="B57" s="3">
        <f t="shared" si="4"/>
        <v>0.3674753332</v>
      </c>
      <c r="C57" s="4">
        <f>IF(B57&lt;=('Ejercicio 3 - TIR'!$D$13-'Ejercicio 3 - TIR'!$C$13)/('Ejercicio 3 - TIR'!$E$13-'Ejercicio 3 - TIR'!$C$13),'Ejercicio 3 - TIR'!$C$13+SQRT(('Ejercicio 3 - TIR'!$E$13-'Ejercicio 3 - TIR'!$C$13)*('Ejercicio 3 - TIR'!$D$13-'Ejercicio 3 - TIR'!$C$13)*B57),'Ejercicio 3 - TIR'!$E$13-SQRT(('Ejercicio 3 - TIR'!$E$13-'Ejercicio 3 - TIR'!$C$13)*('Ejercicio 3 - TIR'!$E$13-'Ejercicio 3 - TIR'!$D$13)*(1-B57)))</f>
        <v>72449.50817</v>
      </c>
      <c r="D57" s="3">
        <f t="shared" si="5"/>
        <v>0.2906594657</v>
      </c>
      <c r="E57" s="4">
        <f>IF(D57&lt;=('Ejercicio 3 - TIR'!$D$14-'Ejercicio 3 - TIR'!$C$14)/('Ejercicio 3 - TIR'!$E$14-'Ejercicio 3 - TIR'!$C$14),'Ejercicio 3 - TIR'!$C$14+SQRT(('Ejercicio 3 - TIR'!$E$14-'Ejercicio 3 - TIR'!$C$14)*('Ejercicio 3 - TIR'!$D$14-'Ejercicio 3 - TIR'!$C$14)*D57),'Ejercicio 3 - TIR'!$E$14-SQRT(('Ejercicio 3 - TIR'!$E$14-'Ejercicio 3 - TIR'!$C$14)*('Ejercicio 3 - TIR'!$E$14-'Ejercicio 3 - TIR'!$D$14)*(1-D57)))</f>
        <v>29668.98918</v>
      </c>
      <c r="F57" s="3">
        <f t="shared" si="6"/>
        <v>0.2417817803</v>
      </c>
      <c r="G57" s="4">
        <f>IF(F57&lt;=('Ejercicio 3 - TIR'!$D$18-'Ejercicio 3 - TIR'!$C$18)/('Ejercicio 3 - TIR'!$E$18-'Ejercicio 3 - TIR'!$C$18),'Ejercicio 3 - TIR'!$C$18+SQRT(('Ejercicio 3 - TIR'!$E$18-'Ejercicio 3 - TIR'!$C$18)*('Ejercicio 3 - TIR'!$D$18-'Ejercicio 3 - TIR'!$C$18)*F57),'Ejercicio 3 - TIR'!$E$18-SQRT(('Ejercicio 3 - TIR'!$E$18-'Ejercicio 3 - TIR'!$C$18)*('Ejercicio 3 - TIR'!$E$18-'Ejercicio 3 - TIR'!$D$18)*(1-F57)))</f>
        <v>36022.23107</v>
      </c>
      <c r="H57" s="3">
        <f t="shared" si="7"/>
        <v>0.4858991907</v>
      </c>
      <c r="I57" s="4">
        <f>IF(H57&lt;=('Ejercicio 3 - TIR'!$D$18-'Ejercicio 3 - TIR'!$C$18)/('Ejercicio 3 - TIR'!$E$18-'Ejercicio 3 - TIR'!$C$18),'Ejercicio 3 - TIR'!$C$18+SQRT(('Ejercicio 3 - TIR'!$E$18-'Ejercicio 3 - TIR'!$C$18)*('Ejercicio 3 - TIR'!$D$18-'Ejercicio 3 - TIR'!$C$18)*H57),'Ejercicio 3 - TIR'!$E$18-SQRT(('Ejercicio 3 - TIR'!$E$18-'Ejercicio 3 - TIR'!$C$18)*('Ejercicio 3 - TIR'!$E$18-'Ejercicio 3 - TIR'!$D$18)*(1-H57)))</f>
        <v>38537.26412</v>
      </c>
      <c r="J57" s="3">
        <f t="shared" si="8"/>
        <v>0.9025870567</v>
      </c>
      <c r="K57" s="4">
        <f>IF(J57&lt;=('Ejercicio 3 - TIR'!$D$18-'Ejercicio 3 - TIR'!$C$18)/('Ejercicio 3 - TIR'!$E$18-'Ejercicio 3 - TIR'!$C$18),'Ejercicio 3 - TIR'!$C$18+SQRT(('Ejercicio 3 - TIR'!$E$18-'Ejercicio 3 - TIR'!$C$18)*('Ejercicio 3 - TIR'!$D$18-'Ejercicio 3 - TIR'!$C$18)*J57),'Ejercicio 3 - TIR'!$E$18-SQRT(('Ejercicio 3 - TIR'!$E$18-'Ejercicio 3 - TIR'!$C$18)*('Ejercicio 3 - TIR'!$E$18-'Ejercicio 3 - TIR'!$D$18)*(1-J57)))</f>
        <v>42297.04407</v>
      </c>
      <c r="L57" s="3">
        <f t="shared" si="9"/>
        <v>0.2954210034</v>
      </c>
      <c r="M57" s="4">
        <f>IF(L57&lt;=('Ejercicio 3 - TIR'!$D$18-'Ejercicio 3 - TIR'!$C$18)/('Ejercicio 3 - TIR'!$E$18-'Ejercicio 3 - TIR'!$C$18),'Ejercicio 3 - TIR'!$C$18+SQRT(('Ejercicio 3 - TIR'!$E$18-'Ejercicio 3 - TIR'!$C$18)*('Ejercicio 3 - TIR'!$D$18-'Ejercicio 3 - TIR'!$C$18)*L57),'Ejercicio 3 - TIR'!$E$18-SQRT(('Ejercicio 3 - TIR'!$E$18-'Ejercicio 3 - TIR'!$C$18)*('Ejercicio 3 - TIR'!$E$18-'Ejercicio 3 - TIR'!$D$18)*(1-L57)))</f>
        <v>36656.81234</v>
      </c>
      <c r="N57" s="3">
        <f t="shared" si="10"/>
        <v>0.9974177993</v>
      </c>
      <c r="O57" s="4">
        <f>IF(N57&lt;=('Ejercicio 3 - TIR'!$D$18-'Ejercicio 3 - TIR'!$C$18)/('Ejercicio 3 - TIR'!$E$18-'Ejercicio 3 - TIR'!$C$18),'Ejercicio 3 - TIR'!$C$18+SQRT(('Ejercicio 3 - TIR'!$E$18-'Ejercicio 3 - TIR'!$C$18)*('Ejercicio 3 - TIR'!$D$18-'Ejercicio 3 - TIR'!$C$18)*N57),'Ejercicio 3 - TIR'!$E$18-SQRT(('Ejercicio 3 - TIR'!$E$18-'Ejercicio 3 - TIR'!$C$18)*('Ejercicio 3 - TIR'!$E$18-'Ejercicio 3 - TIR'!$D$18)*(1-N57)))</f>
        <v>44559.92609</v>
      </c>
      <c r="P57" s="3">
        <f t="shared" si="11"/>
        <v>0.4404048489</v>
      </c>
      <c r="Q57" s="7">
        <f>IF(P57&lt;=('Ejercicio 3 - TIR'!$D$22-'Ejercicio 3 - TIR'!$C$22)/('Ejercicio 3 - TIR'!$E$22-'Ejercicio 3 - TIR'!$C$22),'Ejercicio 3 - TIR'!$C$22+SQRT(('Ejercicio 3 - TIR'!$E$22-'Ejercicio 3 - TIR'!$C$22)*('Ejercicio 3 - TIR'!$D$22-'Ejercicio 3 - TIR'!$C$22)*P57),'Ejercicio 3 - TIR'!$E$22-SQRT(('Ejercicio 3 - TIR'!$E$22-'Ejercicio 3 - TIR'!$C$22)*('Ejercicio 3 - TIR'!$E$22-'Ejercicio 3 - TIR'!$D$22)*(1-P57)))</f>
        <v>0.1481554387</v>
      </c>
      <c r="R57" s="3">
        <f t="shared" si="12"/>
        <v>0.6062864208</v>
      </c>
      <c r="S57" s="7">
        <f>IF(R57&lt;=('Ejercicio 3 - TIR'!$D$23-'Ejercicio 3 - TIR'!$C$23)/('Ejercicio 3 - TIR'!$E$23-'Ejercicio 3 - TIR'!$C$23),'Ejercicio 3 - TIR'!$C$23+SQRT(('Ejercicio 3 - TIR'!$E$23-'Ejercicio 3 - TIR'!$C$23)*('Ejercicio 3 - TIR'!$D$23-'Ejercicio 3 - TIR'!$C$23)*R57),'Ejercicio 3 - TIR'!$E$23-SQRT(('Ejercicio 3 - TIR'!$E$23-'Ejercicio 3 - TIR'!$C$23)*('Ejercicio 3 - TIR'!$E$23-'Ejercicio 3 - TIR'!$D$23)*(1-R57)))</f>
        <v>0.1533788723</v>
      </c>
      <c r="T57" s="3">
        <f t="shared" si="13"/>
        <v>0.5281755784</v>
      </c>
      <c r="U57" s="7">
        <f>IF(T57&lt;=('Ejercicio 3 - TIR'!$D$24-'Ejercicio 3 - TIR'!$C$24)/('Ejercicio 3 - TIR'!$E$24-'Ejercicio 3 - TIR'!$C$24),'Ejercicio 3 - TIR'!$C$24+SQRT(('Ejercicio 3 - TIR'!$E$24-'Ejercicio 3 - TIR'!$C$24)*('Ejercicio 3 - TIR'!$D$24-'Ejercicio 3 - TIR'!$C$24)*T57),'Ejercicio 3 - TIR'!$E$24-SQRT(('Ejercicio 3 - TIR'!$E$24-'Ejercicio 3 - TIR'!$C$24)*('Ejercicio 3 - TIR'!$E$24-'Ejercicio 3 - TIR'!$D$24)*(1-T57)))</f>
        <v>0.1836529454</v>
      </c>
      <c r="V57" s="3">
        <f t="shared" si="14"/>
        <v>0.2593608365</v>
      </c>
      <c r="W57" s="7">
        <f>IF(V57&lt;=('Ejercicio 3 - TIR'!$D$25-'Ejercicio 3 - TIR'!$C$25)/('Ejercicio 3 - TIR'!$E$25-'Ejercicio 3 - TIR'!$C$25),'Ejercicio 3 - TIR'!$C$25+SQRT(('Ejercicio 3 - TIR'!$E$25-'Ejercicio 3 - TIR'!$C$25)*('Ejercicio 3 - TIR'!$D$25-'Ejercicio 3 - TIR'!$C$25)*V57),'Ejercicio 3 - TIR'!$E$25-SQRT(('Ejercicio 3 - TIR'!$E$25-'Ejercicio 3 - TIR'!$C$25)*('Ejercicio 3 - TIR'!$E$25-'Ejercicio 3 - TIR'!$D$25)*(1-V57)))</f>
        <v>0.1990553187</v>
      </c>
      <c r="X57" s="3">
        <f t="shared" si="15"/>
        <v>0.9780756969</v>
      </c>
      <c r="Y57" s="7">
        <f>IF(X57&lt;=('Ejercicio 3 - TIR'!$D$26-'Ejercicio 3 - TIR'!$C$26)/('Ejercicio 3 - TIR'!$E$26-'Ejercicio 3 - TIR'!$C$26),'Ejercicio 3 - TIR'!$C$26+SQRT(('Ejercicio 3 - TIR'!$E$26-'Ejercicio 3 - TIR'!$C$26)*('Ejercicio 3 - TIR'!$D$26-'Ejercicio 3 - TIR'!$C$26)*X57),'Ejercicio 3 - TIR'!$E$26-SQRT(('Ejercicio 3 - TIR'!$E$26-'Ejercicio 3 - TIR'!$C$26)*('Ejercicio 3 - TIR'!$E$26-'Ejercicio 3 - TIR'!$D$26)*(1-X57)))</f>
        <v>0.2691192263</v>
      </c>
      <c r="Z57" s="3">
        <f t="shared" si="16"/>
        <v>1.148155439</v>
      </c>
      <c r="AA57" s="3">
        <f t="shared" si="17"/>
        <v>1.324258225</v>
      </c>
      <c r="AB57" s="3">
        <f t="shared" si="18"/>
        <v>1.567462149</v>
      </c>
      <c r="AC57" s="3">
        <f t="shared" si="19"/>
        <v>1.879473826</v>
      </c>
      <c r="AD57" s="3">
        <f t="shared" si="20"/>
        <v>2.385276368</v>
      </c>
      <c r="AE57" s="2">
        <f t="shared" si="21"/>
        <v>4395.622107</v>
      </c>
      <c r="AF57" s="2">
        <f t="shared" si="22"/>
        <v>5069.817669</v>
      </c>
      <c r="AG57" s="2">
        <f t="shared" si="23"/>
        <v>6000.904616</v>
      </c>
      <c r="AH57" s="2">
        <f t="shared" si="24"/>
        <v>7195.416597</v>
      </c>
      <c r="AI57" s="2">
        <f t="shared" si="25"/>
        <v>9131.841544</v>
      </c>
      <c r="AJ57" s="4">
        <f t="shared" si="26"/>
        <v>41359.12052</v>
      </c>
      <c r="AK57" s="4">
        <f t="shared" si="27"/>
        <v>51033.28898</v>
      </c>
      <c r="AL57" s="4">
        <f t="shared" si="28"/>
        <v>66299.01558</v>
      </c>
      <c r="AM57" s="4">
        <f t="shared" si="29"/>
        <v>68895.51934</v>
      </c>
      <c r="AN57" s="4">
        <f t="shared" si="30"/>
        <v>106287.7386</v>
      </c>
      <c r="AO57" s="4">
        <f>C57/'Ejercicio 3 - TIR'!$D$7</f>
        <v>14489.90163</v>
      </c>
      <c r="AP57" s="4">
        <f t="shared" si="31"/>
        <v>26869.21888</v>
      </c>
      <c r="AQ57" s="4">
        <f t="shared" si="32"/>
        <v>36543.38734</v>
      </c>
      <c r="AR57" s="4">
        <f t="shared" si="33"/>
        <v>51809.11394</v>
      </c>
      <c r="AS57" s="4">
        <f t="shared" si="34"/>
        <v>54405.6177</v>
      </c>
      <c r="AT57" s="4">
        <f t="shared" si="35"/>
        <v>91797.83702</v>
      </c>
      <c r="AU57" s="4">
        <f>AP57*'Ejercicio 3 - TIR'!$D$5</f>
        <v>13434.60944</v>
      </c>
      <c r="AV57" s="4">
        <f>AQ57*'Ejercicio 3 - TIR'!$D$5</f>
        <v>18271.69367</v>
      </c>
      <c r="AW57" s="4">
        <f>AR57*'Ejercicio 3 - TIR'!$D$5</f>
        <v>25904.55697</v>
      </c>
      <c r="AX57" s="4">
        <f>AS57*'Ejercicio 3 - TIR'!$D$5</f>
        <v>27202.80885</v>
      </c>
      <c r="AY57" s="4">
        <f>AT57*'Ejercicio 3 - TIR'!$D$5</f>
        <v>45898.91851</v>
      </c>
      <c r="AZ57" s="4">
        <f t="shared" ref="AZ57:BD57" si="206">AJ57-AU57-AE57</f>
        <v>23528.88897</v>
      </c>
      <c r="BA57" s="4">
        <f t="shared" si="206"/>
        <v>27691.77764</v>
      </c>
      <c r="BB57" s="4">
        <f t="shared" si="206"/>
        <v>34393.55399</v>
      </c>
      <c r="BC57" s="4">
        <f t="shared" si="206"/>
        <v>34497.29389</v>
      </c>
      <c r="BD57" s="4">
        <f t="shared" si="206"/>
        <v>51256.9786</v>
      </c>
      <c r="BE57" s="4">
        <f t="shared" ref="BE57:BI57" si="207">AZ57/Z57</f>
        <v>20492.77317</v>
      </c>
      <c r="BF57" s="4">
        <f t="shared" si="207"/>
        <v>20911.16152</v>
      </c>
      <c r="BG57" s="4">
        <f t="shared" si="207"/>
        <v>21942.19109</v>
      </c>
      <c r="BH57" s="4">
        <f t="shared" si="207"/>
        <v>18354.76153</v>
      </c>
      <c r="BI57" s="4">
        <f t="shared" si="207"/>
        <v>21488.90556</v>
      </c>
      <c r="BJ57" s="4">
        <f t="shared" si="38"/>
        <v>70768.73874</v>
      </c>
      <c r="BK57" s="4">
        <f t="shared" si="39"/>
        <v>34562.41994</v>
      </c>
      <c r="BL57" s="4">
        <f t="shared" si="40"/>
        <v>105331.1587</v>
      </c>
      <c r="BM57" s="4">
        <f>BK57*'Ejercicio 3 - TIR'!$D$5</f>
        <v>17281.20997</v>
      </c>
      <c r="BN57" s="4">
        <f t="shared" si="41"/>
        <v>88049.94871</v>
      </c>
      <c r="BO57" s="4">
        <f t="shared" si="42"/>
        <v>36913.93999</v>
      </c>
      <c r="BP57" s="4">
        <f t="shared" si="43"/>
        <v>-102118.4973</v>
      </c>
      <c r="BQ57" s="4">
        <f t="shared" ref="BQ57:BT57" si="208">BE57</f>
        <v>20492.77317</v>
      </c>
      <c r="BR57" s="4">
        <f t="shared" si="208"/>
        <v>20911.16152</v>
      </c>
      <c r="BS57" s="4">
        <f t="shared" si="208"/>
        <v>21942.19109</v>
      </c>
      <c r="BT57" s="4">
        <f t="shared" si="208"/>
        <v>18354.76153</v>
      </c>
      <c r="BU57" s="4">
        <f t="shared" si="45"/>
        <v>58402.84555</v>
      </c>
      <c r="BV57" s="36">
        <f t="shared" si="46"/>
        <v>9.698817112</v>
      </c>
    </row>
    <row r="58" ht="15.0" customHeight="1">
      <c r="A58" s="2">
        <v>57.0</v>
      </c>
      <c r="B58" s="3">
        <f t="shared" si="4"/>
        <v>0.3617076443</v>
      </c>
      <c r="C58" s="4">
        <f>IF(B58&lt;=('Ejercicio 3 - TIR'!$D$13-'Ejercicio 3 - TIR'!$C$13)/('Ejercicio 3 - TIR'!$E$13-'Ejercicio 3 - TIR'!$C$13),'Ejercicio 3 - TIR'!$C$13+SQRT(('Ejercicio 3 - TIR'!$E$13-'Ejercicio 3 - TIR'!$C$13)*('Ejercicio 3 - TIR'!$D$13-'Ejercicio 3 - TIR'!$C$13)*B58),'Ejercicio 3 - TIR'!$E$13-SQRT(('Ejercicio 3 - TIR'!$E$13-'Ejercicio 3 - TIR'!$C$13)*('Ejercicio 3 - TIR'!$E$13-'Ejercicio 3 - TIR'!$D$13)*(1-B58)))</f>
        <v>72324.18336</v>
      </c>
      <c r="D58" s="3">
        <f t="shared" si="5"/>
        <v>0.8372689055</v>
      </c>
      <c r="E58" s="4">
        <f>IF(D58&lt;=('Ejercicio 3 - TIR'!$D$14-'Ejercicio 3 - TIR'!$C$14)/('Ejercicio 3 - TIR'!$E$14-'Ejercicio 3 - TIR'!$C$14),'Ejercicio 3 - TIR'!$C$14+SQRT(('Ejercicio 3 - TIR'!$E$14-'Ejercicio 3 - TIR'!$C$14)*('Ejercicio 3 - TIR'!$D$14-'Ejercicio 3 - TIR'!$C$14)*D58),'Ejercicio 3 - TIR'!$E$14-SQRT(('Ejercicio 3 - TIR'!$E$14-'Ejercicio 3 - TIR'!$C$14)*('Ejercicio 3 - TIR'!$E$14-'Ejercicio 3 - TIR'!$D$14)*(1-D58)))</f>
        <v>35059.38625</v>
      </c>
      <c r="F58" s="3">
        <f t="shared" si="6"/>
        <v>0.5213452134</v>
      </c>
      <c r="G58" s="4">
        <f>IF(F58&lt;=('Ejercicio 3 - TIR'!$D$18-'Ejercicio 3 - TIR'!$C$18)/('Ejercicio 3 - TIR'!$E$18-'Ejercicio 3 - TIR'!$C$18),'Ejercicio 3 - TIR'!$C$18+SQRT(('Ejercicio 3 - TIR'!$E$18-'Ejercicio 3 - TIR'!$C$18)*('Ejercicio 3 - TIR'!$D$18-'Ejercicio 3 - TIR'!$C$18)*F58),'Ejercicio 3 - TIR'!$E$18-SQRT(('Ejercicio 3 - TIR'!$E$18-'Ejercicio 3 - TIR'!$C$18)*('Ejercicio 3 - TIR'!$E$18-'Ejercicio 3 - TIR'!$D$18)*(1-F58)))</f>
        <v>38843.17714</v>
      </c>
      <c r="H58" s="3">
        <f t="shared" si="7"/>
        <v>0.4081701215</v>
      </c>
      <c r="I58" s="4">
        <f>IF(H58&lt;=('Ejercicio 3 - TIR'!$D$18-'Ejercicio 3 - TIR'!$C$18)/('Ejercicio 3 - TIR'!$E$18-'Ejercicio 3 - TIR'!$C$18),'Ejercicio 3 - TIR'!$C$18+SQRT(('Ejercicio 3 - TIR'!$E$18-'Ejercicio 3 - TIR'!$C$18)*('Ejercicio 3 - TIR'!$D$18-'Ejercicio 3 - TIR'!$C$18)*H58),'Ejercicio 3 - TIR'!$E$18-SQRT(('Ejercicio 3 - TIR'!$E$18-'Ejercicio 3 - TIR'!$C$18)*('Ejercicio 3 - TIR'!$E$18-'Ejercicio 3 - TIR'!$D$18)*(1-H58)))</f>
        <v>37824.67368</v>
      </c>
      <c r="J58" s="3">
        <f t="shared" si="8"/>
        <v>0.5276313173</v>
      </c>
      <c r="K58" s="4">
        <f>IF(J58&lt;=('Ejercicio 3 - TIR'!$D$18-'Ejercicio 3 - TIR'!$C$18)/('Ejercicio 3 - TIR'!$E$18-'Ejercicio 3 - TIR'!$C$18),'Ejercicio 3 - TIR'!$C$18+SQRT(('Ejercicio 3 - TIR'!$E$18-'Ejercicio 3 - TIR'!$C$18)*('Ejercicio 3 - TIR'!$D$18-'Ejercicio 3 - TIR'!$C$18)*J58),'Ejercicio 3 - TIR'!$E$18-SQRT(('Ejercicio 3 - TIR'!$E$18-'Ejercicio 3 - TIR'!$C$18)*('Ejercicio 3 - TIR'!$E$18-'Ejercicio 3 - TIR'!$D$18)*(1-J58)))</f>
        <v>38896.33057</v>
      </c>
      <c r="L58" s="3">
        <f t="shared" si="9"/>
        <v>0.7137898962</v>
      </c>
      <c r="M58" s="4">
        <f>IF(L58&lt;=('Ejercicio 3 - TIR'!$D$18-'Ejercicio 3 - TIR'!$C$18)/('Ejercicio 3 - TIR'!$E$18-'Ejercicio 3 - TIR'!$C$18),'Ejercicio 3 - TIR'!$C$18+SQRT(('Ejercicio 3 - TIR'!$E$18-'Ejercicio 3 - TIR'!$C$18)*('Ejercicio 3 - TIR'!$D$18-'Ejercicio 3 - TIR'!$C$18)*L58),'Ejercicio 3 - TIR'!$E$18-SQRT(('Ejercicio 3 - TIR'!$E$18-'Ejercicio 3 - TIR'!$C$18)*('Ejercicio 3 - TIR'!$E$18-'Ejercicio 3 - TIR'!$D$18)*(1-L58)))</f>
        <v>40366.88466</v>
      </c>
      <c r="N58" s="3">
        <f t="shared" si="10"/>
        <v>0.1053945422</v>
      </c>
      <c r="O58" s="4">
        <f>IF(N58&lt;=('Ejercicio 3 - TIR'!$D$18-'Ejercicio 3 - TIR'!$C$18)/('Ejercicio 3 - TIR'!$E$18-'Ejercicio 3 - TIR'!$C$18),'Ejercicio 3 - TIR'!$C$18+SQRT(('Ejercicio 3 - TIR'!$E$18-'Ejercicio 3 - TIR'!$C$18)*('Ejercicio 3 - TIR'!$D$18-'Ejercicio 3 - TIR'!$C$18)*N58),'Ejercicio 3 - TIR'!$E$18-SQRT(('Ejercicio 3 - TIR'!$E$18-'Ejercicio 3 - TIR'!$C$18)*('Ejercicio 3 - TIR'!$E$18-'Ejercicio 3 - TIR'!$D$18)*(1-N58)))</f>
        <v>33976.07612</v>
      </c>
      <c r="P58" s="3">
        <f t="shared" si="11"/>
        <v>0.5151087972</v>
      </c>
      <c r="Q58" s="7">
        <f>IF(P58&lt;=('Ejercicio 3 - TIR'!$D$22-'Ejercicio 3 - TIR'!$C$22)/('Ejercicio 3 - TIR'!$E$22-'Ejercicio 3 - TIR'!$C$22),'Ejercicio 3 - TIR'!$C$22+SQRT(('Ejercicio 3 - TIR'!$E$22-'Ejercicio 3 - TIR'!$C$22)*('Ejercicio 3 - TIR'!$D$22-'Ejercicio 3 - TIR'!$C$22)*P58),'Ejercicio 3 - TIR'!$E$22-SQRT(('Ejercicio 3 - TIR'!$E$22-'Ejercicio 3 - TIR'!$C$22)*('Ejercicio 3 - TIR'!$E$22-'Ejercicio 3 - TIR'!$D$22)*(1-P58)))</f>
        <v>0.1504567408</v>
      </c>
      <c r="R58" s="3">
        <f t="shared" si="12"/>
        <v>0.05417072281</v>
      </c>
      <c r="S58" s="7">
        <f>IF(R58&lt;=('Ejercicio 3 - TIR'!$D$23-'Ejercicio 3 - TIR'!$C$23)/('Ejercicio 3 - TIR'!$E$23-'Ejercicio 3 - TIR'!$C$23),'Ejercicio 3 - TIR'!$C$23+SQRT(('Ejercicio 3 - TIR'!$E$23-'Ejercicio 3 - TIR'!$C$23)*('Ejercicio 3 - TIR'!$D$23-'Ejercicio 3 - TIR'!$C$23)*R58),'Ejercicio 3 - TIR'!$E$23-SQRT(('Ejercicio 3 - TIR'!$E$23-'Ejercicio 3 - TIR'!$C$23)*('Ejercicio 3 - TIR'!$E$23-'Ejercicio 3 - TIR'!$D$23)*(1-R58)))</f>
        <v>0.1298745785</v>
      </c>
      <c r="T58" s="3">
        <f t="shared" si="13"/>
        <v>0.6492032191</v>
      </c>
      <c r="U58" s="7">
        <f>IF(T58&lt;=('Ejercicio 3 - TIR'!$D$24-'Ejercicio 3 - TIR'!$C$24)/('Ejercicio 3 - TIR'!$E$24-'Ejercicio 3 - TIR'!$C$24),'Ejercicio 3 - TIR'!$C$24+SQRT(('Ejercicio 3 - TIR'!$E$24-'Ejercicio 3 - TIR'!$C$24)*('Ejercicio 3 - TIR'!$D$24-'Ejercicio 3 - TIR'!$C$24)*T58),'Ejercicio 3 - TIR'!$E$24-SQRT(('Ejercicio 3 - TIR'!$E$24-'Ejercicio 3 - TIR'!$C$24)*('Ejercicio 3 - TIR'!$E$24-'Ejercicio 3 - TIR'!$D$24)*(1-T58)))</f>
        <v>0.1886594354</v>
      </c>
      <c r="V58" s="3">
        <f t="shared" si="14"/>
        <v>0.3378941465</v>
      </c>
      <c r="W58" s="7">
        <f>IF(V58&lt;=('Ejercicio 3 - TIR'!$D$25-'Ejercicio 3 - TIR'!$C$25)/('Ejercicio 3 - TIR'!$E$25-'Ejercicio 3 - TIR'!$C$25),'Ejercicio 3 - TIR'!$C$25+SQRT(('Ejercicio 3 - TIR'!$E$25-'Ejercicio 3 - TIR'!$C$25)*('Ejercicio 3 - TIR'!$D$25-'Ejercicio 3 - TIR'!$C$25)*V58),'Ejercicio 3 - TIR'!$E$25-SQRT(('Ejercicio 3 - TIR'!$E$25-'Ejercicio 3 - TIR'!$C$25)*('Ejercicio 3 - TIR'!$E$25-'Ejercicio 3 - TIR'!$D$25)*(1-V58)))</f>
        <v>0.2018609256</v>
      </c>
      <c r="X58" s="3">
        <f t="shared" si="15"/>
        <v>0.4802646882</v>
      </c>
      <c r="Y58" s="7">
        <f>IF(X58&lt;=('Ejercicio 3 - TIR'!$D$26-'Ejercicio 3 - TIR'!$C$26)/('Ejercicio 3 - TIR'!$E$26-'Ejercicio 3 - TIR'!$C$26),'Ejercicio 3 - TIR'!$C$26+SQRT(('Ejercicio 3 - TIR'!$E$26-'Ejercicio 3 - TIR'!$C$26)*('Ejercicio 3 - TIR'!$D$26-'Ejercicio 3 - TIR'!$C$26)*X58),'Ejercicio 3 - TIR'!$E$26-SQRT(('Ejercicio 3 - TIR'!$E$26-'Ejercicio 3 - TIR'!$C$26)*('Ejercicio 3 - TIR'!$E$26-'Ejercicio 3 - TIR'!$D$26)*(1-X58)))</f>
        <v>0.227022923</v>
      </c>
      <c r="Z58" s="3">
        <f t="shared" si="16"/>
        <v>1.150456741</v>
      </c>
      <c r="AA58" s="3">
        <f t="shared" si="17"/>
        <v>1.299871825</v>
      </c>
      <c r="AB58" s="3">
        <f t="shared" si="18"/>
        <v>1.54510491</v>
      </c>
      <c r="AC58" s="3">
        <f t="shared" si="19"/>
        <v>1.857001217</v>
      </c>
      <c r="AD58" s="3">
        <f t="shared" si="20"/>
        <v>2.278583061</v>
      </c>
      <c r="AE58" s="2">
        <f t="shared" si="21"/>
        <v>5274.92099</v>
      </c>
      <c r="AF58" s="2">
        <f t="shared" si="22"/>
        <v>5959.99913</v>
      </c>
      <c r="AG58" s="2">
        <f t="shared" si="23"/>
        <v>7084.409201</v>
      </c>
      <c r="AH58" s="2">
        <f t="shared" si="24"/>
        <v>8514.4746</v>
      </c>
      <c r="AI58" s="2">
        <f t="shared" si="25"/>
        <v>10447.45551</v>
      </c>
      <c r="AJ58" s="4">
        <f t="shared" si="26"/>
        <v>44687.39498</v>
      </c>
      <c r="AK58" s="4">
        <f t="shared" si="27"/>
        <v>49167.22761</v>
      </c>
      <c r="AL58" s="4">
        <f t="shared" si="28"/>
        <v>60098.91133</v>
      </c>
      <c r="AM58" s="4">
        <f t="shared" si="29"/>
        <v>74961.35393</v>
      </c>
      <c r="AN58" s="4">
        <f t="shared" si="30"/>
        <v>77417.31154</v>
      </c>
      <c r="AO58" s="4">
        <f>C58/'Ejercicio 3 - TIR'!$D$7</f>
        <v>14464.83667</v>
      </c>
      <c r="AP58" s="4">
        <f t="shared" si="31"/>
        <v>30222.55831</v>
      </c>
      <c r="AQ58" s="4">
        <f t="shared" si="32"/>
        <v>34702.39094</v>
      </c>
      <c r="AR58" s="4">
        <f t="shared" si="33"/>
        <v>45634.07466</v>
      </c>
      <c r="AS58" s="4">
        <f t="shared" si="34"/>
        <v>60496.51726</v>
      </c>
      <c r="AT58" s="4">
        <f t="shared" si="35"/>
        <v>62952.47487</v>
      </c>
      <c r="AU58" s="4">
        <f>AP58*'Ejercicio 3 - TIR'!$D$5</f>
        <v>15111.27915</v>
      </c>
      <c r="AV58" s="4">
        <f>AQ58*'Ejercicio 3 - TIR'!$D$5</f>
        <v>17351.19547</v>
      </c>
      <c r="AW58" s="4">
        <f>AR58*'Ejercicio 3 - TIR'!$D$5</f>
        <v>22817.03733</v>
      </c>
      <c r="AX58" s="4">
        <f>AS58*'Ejercicio 3 - TIR'!$D$5</f>
        <v>30248.25863</v>
      </c>
      <c r="AY58" s="4">
        <f>AT58*'Ejercicio 3 - TIR'!$D$5</f>
        <v>31476.23743</v>
      </c>
      <c r="AZ58" s="4">
        <f t="shared" ref="AZ58:BD58" si="209">AJ58-AU58-AE58</f>
        <v>24301.19484</v>
      </c>
      <c r="BA58" s="4">
        <f t="shared" si="209"/>
        <v>25856.03301</v>
      </c>
      <c r="BB58" s="4">
        <f t="shared" si="209"/>
        <v>30197.4648</v>
      </c>
      <c r="BC58" s="4">
        <f t="shared" si="209"/>
        <v>36198.6207</v>
      </c>
      <c r="BD58" s="4">
        <f t="shared" si="209"/>
        <v>35493.61859</v>
      </c>
      <c r="BE58" s="4">
        <f t="shared" ref="BE58:BI58" si="210">AZ58/Z58</f>
        <v>21123.0844</v>
      </c>
      <c r="BF58" s="4">
        <f t="shared" si="210"/>
        <v>19891.21736</v>
      </c>
      <c r="BG58" s="4">
        <f t="shared" si="210"/>
        <v>19543.95757</v>
      </c>
      <c r="BH58" s="4">
        <f t="shared" si="210"/>
        <v>19493.05169</v>
      </c>
      <c r="BI58" s="4">
        <f t="shared" si="210"/>
        <v>15577.05716</v>
      </c>
      <c r="BJ58" s="4">
        <f t="shared" si="38"/>
        <v>79885.72366</v>
      </c>
      <c r="BK58" s="4">
        <f t="shared" si="39"/>
        <v>32959.33182</v>
      </c>
      <c r="BL58" s="4">
        <f t="shared" si="40"/>
        <v>112845.0555</v>
      </c>
      <c r="BM58" s="4">
        <f>BK58*'Ejercicio 3 - TIR'!$D$5</f>
        <v>16479.66591</v>
      </c>
      <c r="BN58" s="4">
        <f t="shared" si="41"/>
        <v>96365.38957</v>
      </c>
      <c r="BO58" s="4">
        <f t="shared" si="42"/>
        <v>42291.80459</v>
      </c>
      <c r="BP58" s="4">
        <f t="shared" si="43"/>
        <v>-107383.5696</v>
      </c>
      <c r="BQ58" s="4">
        <f t="shared" ref="BQ58:BT58" si="211">BE58</f>
        <v>21123.0844</v>
      </c>
      <c r="BR58" s="4">
        <f t="shared" si="211"/>
        <v>19891.21736</v>
      </c>
      <c r="BS58" s="4">
        <f t="shared" si="211"/>
        <v>19543.95757</v>
      </c>
      <c r="BT58" s="4">
        <f t="shared" si="211"/>
        <v>19493.05169</v>
      </c>
      <c r="BU58" s="4">
        <f t="shared" si="45"/>
        <v>57868.86175</v>
      </c>
      <c r="BV58" s="36">
        <f t="shared" si="46"/>
        <v>7.534524421</v>
      </c>
    </row>
    <row r="59" ht="15.0" customHeight="1">
      <c r="A59" s="2">
        <v>58.0</v>
      </c>
      <c r="B59" s="3">
        <f t="shared" si="4"/>
        <v>0.5855923626</v>
      </c>
      <c r="C59" s="4">
        <f>IF(B59&lt;=('Ejercicio 3 - TIR'!$D$13-'Ejercicio 3 - TIR'!$C$13)/('Ejercicio 3 - TIR'!$E$13-'Ejercicio 3 - TIR'!$C$13),'Ejercicio 3 - TIR'!$C$13+SQRT(('Ejercicio 3 - TIR'!$E$13-'Ejercicio 3 - TIR'!$C$13)*('Ejercicio 3 - TIR'!$D$13-'Ejercicio 3 - TIR'!$C$13)*B59),'Ejercicio 3 - TIR'!$E$13-SQRT(('Ejercicio 3 - TIR'!$E$13-'Ejercicio 3 - TIR'!$C$13)*('Ejercicio 3 - TIR'!$E$13-'Ejercicio 3 - TIR'!$D$13)*(1-B59)))</f>
        <v>77700.01872</v>
      </c>
      <c r="D59" s="3">
        <f t="shared" si="5"/>
        <v>0.7658076912</v>
      </c>
      <c r="E59" s="4">
        <f>IF(D59&lt;=('Ejercicio 3 - TIR'!$D$14-'Ejercicio 3 - TIR'!$C$14)/('Ejercicio 3 - TIR'!$E$14-'Ejercicio 3 - TIR'!$C$14),'Ejercicio 3 - TIR'!$C$14+SQRT(('Ejercicio 3 - TIR'!$E$14-'Ejercicio 3 - TIR'!$C$14)*('Ejercicio 3 - TIR'!$D$14-'Ejercicio 3 - TIR'!$C$14)*D59),'Ejercicio 3 - TIR'!$E$14-SQRT(('Ejercicio 3 - TIR'!$E$14-'Ejercicio 3 - TIR'!$C$14)*('Ejercicio 3 - TIR'!$E$14-'Ejercicio 3 - TIR'!$D$14)*(1-D59)))</f>
        <v>34073.04072</v>
      </c>
      <c r="F59" s="3">
        <f t="shared" si="6"/>
        <v>0.9078710298</v>
      </c>
      <c r="G59" s="4">
        <f>IF(F59&lt;=('Ejercicio 3 - TIR'!$D$18-'Ejercicio 3 - TIR'!$C$18)/('Ejercicio 3 - TIR'!$E$18-'Ejercicio 3 - TIR'!$C$18),'Ejercicio 3 - TIR'!$C$18+SQRT(('Ejercicio 3 - TIR'!$E$18-'Ejercicio 3 - TIR'!$C$18)*('Ejercicio 3 - TIR'!$D$18-'Ejercicio 3 - TIR'!$C$18)*F59),'Ejercicio 3 - TIR'!$E$18-SQRT(('Ejercicio 3 - TIR'!$E$18-'Ejercicio 3 - TIR'!$C$18)*('Ejercicio 3 - TIR'!$E$18-'Ejercicio 3 - TIR'!$D$18)*(1-F59)))</f>
        <v>42371.37436</v>
      </c>
      <c r="H59" s="3">
        <f t="shared" si="7"/>
        <v>0.750198049</v>
      </c>
      <c r="I59" s="4">
        <f>IF(H59&lt;=('Ejercicio 3 - TIR'!$D$18-'Ejercicio 3 - TIR'!$C$18)/('Ejercicio 3 - TIR'!$E$18-'Ejercicio 3 - TIR'!$C$18),'Ejercicio 3 - TIR'!$C$18+SQRT(('Ejercicio 3 - TIR'!$E$18-'Ejercicio 3 - TIR'!$C$18)*('Ejercicio 3 - TIR'!$D$18-'Ejercicio 3 - TIR'!$C$18)*H59),'Ejercicio 3 - TIR'!$E$18-SQRT(('Ejercicio 3 - TIR'!$E$18-'Ejercicio 3 - TIR'!$C$18)*('Ejercicio 3 - TIR'!$E$18-'Ejercicio 3 - TIR'!$D$18)*(1-H59)))</f>
        <v>40671.58848</v>
      </c>
      <c r="J59" s="3">
        <f t="shared" si="8"/>
        <v>0.143085287</v>
      </c>
      <c r="K59" s="4">
        <f>IF(J59&lt;=('Ejercicio 3 - TIR'!$D$18-'Ejercicio 3 - TIR'!$C$18)/('Ejercicio 3 - TIR'!$E$18-'Ejercicio 3 - TIR'!$C$18),'Ejercicio 3 - TIR'!$C$18+SQRT(('Ejercicio 3 - TIR'!$E$18-'Ejercicio 3 - TIR'!$C$18)*('Ejercicio 3 - TIR'!$D$18-'Ejercicio 3 - TIR'!$C$18)*J59),'Ejercicio 3 - TIR'!$E$18-SQRT(('Ejercicio 3 - TIR'!$E$18-'Ejercicio 3 - TIR'!$C$18)*('Ejercicio 3 - TIR'!$E$18-'Ejercicio 3 - TIR'!$D$18)*(1-J59)))</f>
        <v>34632.79538</v>
      </c>
      <c r="L59" s="3">
        <f t="shared" si="9"/>
        <v>0.1529154038</v>
      </c>
      <c r="M59" s="4">
        <f>IF(L59&lt;=('Ejercicio 3 - TIR'!$D$18-'Ejercicio 3 - TIR'!$C$18)/('Ejercicio 3 - TIR'!$E$18-'Ejercicio 3 - TIR'!$C$18),'Ejercicio 3 - TIR'!$C$18+SQRT(('Ejercicio 3 - TIR'!$E$18-'Ejercicio 3 - TIR'!$C$18)*('Ejercicio 3 - TIR'!$D$18-'Ejercicio 3 - TIR'!$C$18)*L59),'Ejercicio 3 - TIR'!$E$18-SQRT(('Ejercicio 3 - TIR'!$E$18-'Ejercicio 3 - TIR'!$C$18)*('Ejercicio 3 - TIR'!$E$18-'Ejercicio 3 - TIR'!$D$18)*(1-L59)))</f>
        <v>34789.29124</v>
      </c>
      <c r="N59" s="3">
        <f t="shared" si="10"/>
        <v>0.9320482176</v>
      </c>
      <c r="O59" s="4">
        <f>IF(N59&lt;=('Ejercicio 3 - TIR'!$D$18-'Ejercicio 3 - TIR'!$C$18)/('Ejercicio 3 - TIR'!$E$18-'Ejercicio 3 - TIR'!$C$18),'Ejercicio 3 - TIR'!$C$18+SQRT(('Ejercicio 3 - TIR'!$E$18-'Ejercicio 3 - TIR'!$C$18)*('Ejercicio 3 - TIR'!$D$18-'Ejercicio 3 - TIR'!$C$18)*N59),'Ejercicio 3 - TIR'!$E$18-SQRT(('Ejercicio 3 - TIR'!$E$18-'Ejercicio 3 - TIR'!$C$18)*('Ejercicio 3 - TIR'!$E$18-'Ejercicio 3 - TIR'!$D$18)*(1-N59)))</f>
        <v>42742.48285</v>
      </c>
      <c r="P59" s="3">
        <f t="shared" si="11"/>
        <v>0.7098667315</v>
      </c>
      <c r="Q59" s="7">
        <f>IF(P59&lt;=('Ejercicio 3 - TIR'!$D$22-'Ejercicio 3 - TIR'!$C$22)/('Ejercicio 3 - TIR'!$E$22-'Ejercicio 3 - TIR'!$C$22),'Ejercicio 3 - TIR'!$C$22+SQRT(('Ejercicio 3 - TIR'!$E$22-'Ejercicio 3 - TIR'!$C$22)*('Ejercicio 3 - TIR'!$D$22-'Ejercicio 3 - TIR'!$C$22)*P59),'Ejercicio 3 - TIR'!$E$22-SQRT(('Ejercicio 3 - TIR'!$E$22-'Ejercicio 3 - TIR'!$C$22)*('Ejercicio 3 - TIR'!$E$22-'Ejercicio 3 - TIR'!$D$22)*(1-P59)))</f>
        <v>0.1571474316</v>
      </c>
      <c r="R59" s="3">
        <f t="shared" si="12"/>
        <v>0.5104465597</v>
      </c>
      <c r="S59" s="7">
        <f>IF(R59&lt;=('Ejercicio 3 - TIR'!$D$23-'Ejercicio 3 - TIR'!$C$23)/('Ejercicio 3 - TIR'!$E$23-'Ejercicio 3 - TIR'!$C$23),'Ejercicio 3 - TIR'!$C$23+SQRT(('Ejercicio 3 - TIR'!$E$23-'Ejercicio 3 - TIR'!$C$23)*('Ejercicio 3 - TIR'!$D$23-'Ejercicio 3 - TIR'!$C$23)*R59),'Ejercicio 3 - TIR'!$E$23-SQRT(('Ejercicio 3 - TIR'!$E$23-'Ejercicio 3 - TIR'!$C$23)*('Ejercicio 3 - TIR'!$E$23-'Ejercicio 3 - TIR'!$D$23)*(1-R59)))</f>
        <v>0.1503150511</v>
      </c>
      <c r="T59" s="3">
        <f t="shared" si="13"/>
        <v>0.4523178015</v>
      </c>
      <c r="U59" s="7">
        <f>IF(T59&lt;=('Ejercicio 3 - TIR'!$D$24-'Ejercicio 3 - TIR'!$C$24)/('Ejercicio 3 - TIR'!$E$24-'Ejercicio 3 - TIR'!$C$24),'Ejercicio 3 - TIR'!$C$24+SQRT(('Ejercicio 3 - TIR'!$E$24-'Ejercicio 3 - TIR'!$C$24)*('Ejercicio 3 - TIR'!$D$24-'Ejercicio 3 - TIR'!$C$24)*T59),'Ejercicio 3 - TIR'!$E$24-SQRT(('Ejercicio 3 - TIR'!$E$24-'Ejercicio 3 - TIR'!$C$24)*('Ejercicio 3 - TIR'!$E$24-'Ejercicio 3 - TIR'!$D$24)*(1-T59)))</f>
        <v>0.1808399418</v>
      </c>
      <c r="V59" s="3">
        <f t="shared" si="14"/>
        <v>0.7357877215</v>
      </c>
      <c r="W59" s="7">
        <f>IF(V59&lt;=('Ejercicio 3 - TIR'!$D$25-'Ejercicio 3 - TIR'!$C$25)/('Ejercicio 3 - TIR'!$E$25-'Ejercicio 3 - TIR'!$C$25),'Ejercicio 3 - TIR'!$C$25+SQRT(('Ejercicio 3 - TIR'!$E$25-'Ejercicio 3 - TIR'!$C$25)*('Ejercicio 3 - TIR'!$D$25-'Ejercicio 3 - TIR'!$C$25)*V59),'Ejercicio 3 - TIR'!$E$25-SQRT(('Ejercicio 3 - TIR'!$E$25-'Ejercicio 3 - TIR'!$C$25)*('Ejercicio 3 - TIR'!$E$25-'Ejercicio 3 - TIR'!$D$25)*(1-V59)))</f>
        <v>0.2195904131</v>
      </c>
      <c r="X59" s="3">
        <f t="shared" si="15"/>
        <v>0.6732934719</v>
      </c>
      <c r="Y59" s="7">
        <f>IF(X59&lt;=('Ejercicio 3 - TIR'!$D$26-'Ejercicio 3 - TIR'!$C$26)/('Ejercicio 3 - TIR'!$E$26-'Ejercicio 3 - TIR'!$C$26),'Ejercicio 3 - TIR'!$C$26+SQRT(('Ejercicio 3 - TIR'!$E$26-'Ejercicio 3 - TIR'!$C$26)*('Ejercicio 3 - TIR'!$D$26-'Ejercicio 3 - TIR'!$C$26)*X59),'Ejercicio 3 - TIR'!$E$26-SQRT(('Ejercicio 3 - TIR'!$E$26-'Ejercicio 3 - TIR'!$C$26)*('Ejercicio 3 - TIR'!$E$26-'Ejercicio 3 - TIR'!$D$26)*(1-X59)))</f>
        <v>0.2379974376</v>
      </c>
      <c r="Z59" s="3">
        <f t="shared" si="16"/>
        <v>1.157147432</v>
      </c>
      <c r="AA59" s="3">
        <f t="shared" si="17"/>
        <v>1.331084107</v>
      </c>
      <c r="AB59" s="3">
        <f t="shared" si="18"/>
        <v>1.571797279</v>
      </c>
      <c r="AC59" s="3">
        <f t="shared" si="19"/>
        <v>1.916948893</v>
      </c>
      <c r="AD59" s="3">
        <f t="shared" si="20"/>
        <v>2.373177818</v>
      </c>
      <c r="AE59" s="2">
        <f t="shared" si="21"/>
        <v>5354.490835</v>
      </c>
      <c r="AF59" s="2">
        <f t="shared" si="22"/>
        <v>6159.351399</v>
      </c>
      <c r="AG59" s="2">
        <f t="shared" si="23"/>
        <v>7273.208147</v>
      </c>
      <c r="AH59" s="2">
        <f t="shared" si="24"/>
        <v>8870.334929</v>
      </c>
      <c r="AI59" s="2">
        <f t="shared" si="25"/>
        <v>10981.45191</v>
      </c>
      <c r="AJ59" s="4">
        <f t="shared" si="26"/>
        <v>49029.92701</v>
      </c>
      <c r="AK59" s="4">
        <f t="shared" si="27"/>
        <v>54137.30502</v>
      </c>
      <c r="AL59" s="4">
        <f t="shared" si="28"/>
        <v>54435.73356</v>
      </c>
      <c r="AM59" s="4">
        <f t="shared" si="29"/>
        <v>66689.29334</v>
      </c>
      <c r="AN59" s="4">
        <f t="shared" si="30"/>
        <v>101435.5122</v>
      </c>
      <c r="AO59" s="4">
        <f>C59/'Ejercicio 3 - TIR'!$D$7</f>
        <v>15540.00374</v>
      </c>
      <c r="AP59" s="4">
        <f t="shared" si="31"/>
        <v>33489.92327</v>
      </c>
      <c r="AQ59" s="4">
        <f t="shared" si="32"/>
        <v>38597.30128</v>
      </c>
      <c r="AR59" s="4">
        <f t="shared" si="33"/>
        <v>38895.72981</v>
      </c>
      <c r="AS59" s="4">
        <f t="shared" si="34"/>
        <v>51149.28959</v>
      </c>
      <c r="AT59" s="4">
        <f t="shared" si="35"/>
        <v>85895.50843</v>
      </c>
      <c r="AU59" s="4">
        <f>AP59*'Ejercicio 3 - TIR'!$D$5</f>
        <v>16744.96163</v>
      </c>
      <c r="AV59" s="4">
        <f>AQ59*'Ejercicio 3 - TIR'!$D$5</f>
        <v>19298.65064</v>
      </c>
      <c r="AW59" s="4">
        <f>AR59*'Ejercicio 3 - TIR'!$D$5</f>
        <v>19447.86491</v>
      </c>
      <c r="AX59" s="4">
        <f>AS59*'Ejercicio 3 - TIR'!$D$5</f>
        <v>25574.6448</v>
      </c>
      <c r="AY59" s="4">
        <f>AT59*'Ejercicio 3 - TIR'!$D$5</f>
        <v>42947.75421</v>
      </c>
      <c r="AZ59" s="4">
        <f t="shared" ref="AZ59:BD59" si="212">AJ59-AU59-AE59</f>
        <v>26930.47454</v>
      </c>
      <c r="BA59" s="4">
        <f t="shared" si="212"/>
        <v>28679.30298</v>
      </c>
      <c r="BB59" s="4">
        <f t="shared" si="212"/>
        <v>27714.6605</v>
      </c>
      <c r="BC59" s="4">
        <f t="shared" si="212"/>
        <v>32244.31361</v>
      </c>
      <c r="BD59" s="4">
        <f t="shared" si="212"/>
        <v>47506.30605</v>
      </c>
      <c r="BE59" s="4">
        <f t="shared" ref="BE59:BI59" si="213">AZ59/Z59</f>
        <v>23273.1576</v>
      </c>
      <c r="BF59" s="4">
        <f t="shared" si="213"/>
        <v>21545.82332</v>
      </c>
      <c r="BG59" s="4">
        <f t="shared" si="213"/>
        <v>17632.46499</v>
      </c>
      <c r="BH59" s="4">
        <f t="shared" si="213"/>
        <v>16820.64333</v>
      </c>
      <c r="BI59" s="4">
        <f t="shared" si="213"/>
        <v>20018.01369</v>
      </c>
      <c r="BJ59" s="4">
        <f t="shared" si="38"/>
        <v>80861.38442</v>
      </c>
      <c r="BK59" s="4">
        <f t="shared" si="39"/>
        <v>36879.19218</v>
      </c>
      <c r="BL59" s="4">
        <f t="shared" si="40"/>
        <v>117740.5766</v>
      </c>
      <c r="BM59" s="4">
        <f>BK59*'Ejercicio 3 - TIR'!$D$5</f>
        <v>18439.59609</v>
      </c>
      <c r="BN59" s="4">
        <f t="shared" si="41"/>
        <v>99300.9805</v>
      </c>
      <c r="BO59" s="4">
        <f t="shared" si="42"/>
        <v>41843.04259</v>
      </c>
      <c r="BP59" s="4">
        <f t="shared" si="43"/>
        <v>-111773.0594</v>
      </c>
      <c r="BQ59" s="4">
        <f t="shared" ref="BQ59:BT59" si="214">BE59</f>
        <v>23273.1576</v>
      </c>
      <c r="BR59" s="4">
        <f t="shared" si="214"/>
        <v>21545.82332</v>
      </c>
      <c r="BS59" s="4">
        <f t="shared" si="214"/>
        <v>17632.46499</v>
      </c>
      <c r="BT59" s="4">
        <f t="shared" si="214"/>
        <v>16820.64333</v>
      </c>
      <c r="BU59" s="4">
        <f t="shared" si="45"/>
        <v>61861.05628</v>
      </c>
      <c r="BV59" s="36">
        <f t="shared" si="46"/>
        <v>7.036702449</v>
      </c>
    </row>
    <row r="60" ht="15.0" customHeight="1">
      <c r="A60" s="2">
        <v>59.0</v>
      </c>
      <c r="B60" s="3">
        <f t="shared" si="4"/>
        <v>0.2573234162</v>
      </c>
      <c r="C60" s="4">
        <f>IF(B60&lt;=('Ejercicio 3 - TIR'!$D$13-'Ejercicio 3 - TIR'!$C$13)/('Ejercicio 3 - TIR'!$E$13-'Ejercicio 3 - TIR'!$C$13),'Ejercicio 3 - TIR'!$C$13+SQRT(('Ejercicio 3 - TIR'!$E$13-'Ejercicio 3 - TIR'!$C$13)*('Ejercicio 3 - TIR'!$D$13-'Ejercicio 3 - TIR'!$C$13)*B60),'Ejercicio 3 - TIR'!$E$13-SQRT(('Ejercicio 3 - TIR'!$E$13-'Ejercicio 3 - TIR'!$C$13)*('Ejercicio 3 - TIR'!$E$13-'Ejercicio 3 - TIR'!$D$13)*(1-B60)))</f>
        <v>70146.82763</v>
      </c>
      <c r="D60" s="3">
        <f t="shared" si="5"/>
        <v>0.501730815</v>
      </c>
      <c r="E60" s="4">
        <f>IF(D60&lt;=('Ejercicio 3 - TIR'!$D$14-'Ejercicio 3 - TIR'!$C$14)/('Ejercicio 3 - TIR'!$E$14-'Ejercicio 3 - TIR'!$C$14),'Ejercicio 3 - TIR'!$C$14+SQRT(('Ejercicio 3 - TIR'!$E$14-'Ejercicio 3 - TIR'!$C$14)*('Ejercicio 3 - TIR'!$D$14-'Ejercicio 3 - TIR'!$C$14)*D60),'Ejercicio 3 - TIR'!$E$14-SQRT(('Ejercicio 3 - TIR'!$E$14-'Ejercicio 3 - TIR'!$C$14)*('Ejercicio 3 - TIR'!$E$14-'Ejercicio 3 - TIR'!$D$14)*(1-D60)))</f>
        <v>31354.74825</v>
      </c>
      <c r="F60" s="3">
        <f t="shared" si="6"/>
        <v>0.6195656894</v>
      </c>
      <c r="G60" s="4">
        <f>IF(F60&lt;=('Ejercicio 3 - TIR'!$D$18-'Ejercicio 3 - TIR'!$C$18)/('Ejercicio 3 - TIR'!$E$18-'Ejercicio 3 - TIR'!$C$18),'Ejercicio 3 - TIR'!$C$18+SQRT(('Ejercicio 3 - TIR'!$E$18-'Ejercicio 3 - TIR'!$C$18)*('Ejercicio 3 - TIR'!$D$18-'Ejercicio 3 - TIR'!$C$18)*F60),'Ejercicio 3 - TIR'!$E$18-SQRT(('Ejercicio 3 - TIR'!$E$18-'Ejercicio 3 - TIR'!$C$18)*('Ejercicio 3 - TIR'!$E$18-'Ejercicio 3 - TIR'!$D$18)*(1-F60)))</f>
        <v>39640.27248</v>
      </c>
      <c r="H60" s="3">
        <f t="shared" si="7"/>
        <v>0.8640529578</v>
      </c>
      <c r="I60" s="4">
        <f>IF(H60&lt;=('Ejercicio 3 - TIR'!$D$18-'Ejercicio 3 - TIR'!$C$18)/('Ejercicio 3 - TIR'!$E$18-'Ejercicio 3 - TIR'!$C$18),'Ejercicio 3 - TIR'!$C$18+SQRT(('Ejercicio 3 - TIR'!$E$18-'Ejercicio 3 - TIR'!$C$18)*('Ejercicio 3 - TIR'!$D$18-'Ejercicio 3 - TIR'!$C$18)*H60),'Ejercicio 3 - TIR'!$E$18-SQRT(('Ejercicio 3 - TIR'!$E$18-'Ejercicio 3 - TIR'!$C$18)*('Ejercicio 3 - TIR'!$E$18-'Ejercicio 3 - TIR'!$D$18)*(1-H60)))</f>
        <v>41806.87799</v>
      </c>
      <c r="J60" s="3">
        <f t="shared" si="8"/>
        <v>0.4948017548</v>
      </c>
      <c r="K60" s="4">
        <f>IF(J60&lt;=('Ejercicio 3 - TIR'!$D$18-'Ejercicio 3 - TIR'!$C$18)/('Ejercicio 3 - TIR'!$E$18-'Ejercicio 3 - TIR'!$C$18),'Ejercicio 3 - TIR'!$C$18+SQRT(('Ejercicio 3 - TIR'!$E$18-'Ejercicio 3 - TIR'!$C$18)*('Ejercicio 3 - TIR'!$D$18-'Ejercicio 3 - TIR'!$C$18)*J60),'Ejercicio 3 - TIR'!$E$18-SQRT(('Ejercicio 3 - TIR'!$E$18-'Ejercicio 3 - TIR'!$C$18)*('Ejercicio 3 - TIR'!$E$18-'Ejercicio 3 - TIR'!$D$18)*(1-J60)))</f>
        <v>38615.11829</v>
      </c>
      <c r="L60" s="3">
        <f t="shared" si="9"/>
        <v>0.4844808022</v>
      </c>
      <c r="M60" s="4">
        <f>IF(L60&lt;=('Ejercicio 3 - TIR'!$D$18-'Ejercicio 3 - TIR'!$C$18)/('Ejercicio 3 - TIR'!$E$18-'Ejercicio 3 - TIR'!$C$18),'Ejercicio 3 - TIR'!$C$18+SQRT(('Ejercicio 3 - TIR'!$E$18-'Ejercicio 3 - TIR'!$C$18)*('Ejercicio 3 - TIR'!$D$18-'Ejercicio 3 - TIR'!$C$18)*L60),'Ejercicio 3 - TIR'!$E$18-SQRT(('Ejercicio 3 - TIR'!$E$18-'Ejercicio 3 - TIR'!$C$18)*('Ejercicio 3 - TIR'!$E$18-'Ejercicio 3 - TIR'!$D$18)*(1-L60)))</f>
        <v>38524.79444</v>
      </c>
      <c r="N60" s="3">
        <f t="shared" si="10"/>
        <v>0.7787778082</v>
      </c>
      <c r="O60" s="4">
        <f>IF(N60&lt;=('Ejercicio 3 - TIR'!$D$18-'Ejercicio 3 - TIR'!$C$18)/('Ejercicio 3 - TIR'!$E$18-'Ejercicio 3 - TIR'!$C$18),'Ejercicio 3 - TIR'!$C$18+SQRT(('Ejercicio 3 - TIR'!$E$18-'Ejercicio 3 - TIR'!$C$18)*('Ejercicio 3 - TIR'!$D$18-'Ejercicio 3 - TIR'!$C$18)*N60),'Ejercicio 3 - TIR'!$E$18-SQRT(('Ejercicio 3 - TIR'!$E$18-'Ejercicio 3 - TIR'!$C$18)*('Ejercicio 3 - TIR'!$E$18-'Ejercicio 3 - TIR'!$D$18)*(1-N60)))</f>
        <v>40926.71332</v>
      </c>
      <c r="P60" s="3">
        <f t="shared" si="11"/>
        <v>0.4338609803</v>
      </c>
      <c r="Q60" s="7">
        <f>IF(P60&lt;=('Ejercicio 3 - TIR'!$D$22-'Ejercicio 3 - TIR'!$C$22)/('Ejercicio 3 - TIR'!$E$22-'Ejercicio 3 - TIR'!$C$22),'Ejercicio 3 - TIR'!$C$22+SQRT(('Ejercicio 3 - TIR'!$E$22-'Ejercicio 3 - TIR'!$C$22)*('Ejercicio 3 - TIR'!$D$22-'Ejercicio 3 - TIR'!$C$22)*P60),'Ejercicio 3 - TIR'!$E$22-SQRT(('Ejercicio 3 - TIR'!$E$22-'Ejercicio 3 - TIR'!$C$22)*('Ejercicio 3 - TIR'!$E$22-'Ejercicio 3 - TIR'!$D$22)*(1-P60)))</f>
        <v>0.1479454784</v>
      </c>
      <c r="R60" s="3">
        <f t="shared" si="12"/>
        <v>0.2055619619</v>
      </c>
      <c r="S60" s="7">
        <f>IF(R60&lt;=('Ejercicio 3 - TIR'!$D$23-'Ejercicio 3 - TIR'!$C$23)/('Ejercicio 3 - TIR'!$E$23-'Ejercicio 3 - TIR'!$C$23),'Ejercicio 3 - TIR'!$C$23+SQRT(('Ejercicio 3 - TIR'!$E$23-'Ejercicio 3 - TIR'!$C$23)*('Ejercicio 3 - TIR'!$D$23-'Ejercicio 3 - TIR'!$C$23)*R60),'Ejercicio 3 - TIR'!$E$23-SQRT(('Ejercicio 3 - TIR'!$E$23-'Ejercicio 3 - TIR'!$C$23)*('Ejercicio 3 - TIR'!$E$23-'Ejercicio 3 - TIR'!$D$23)*(1-R60)))</f>
        <v>0.1392356838</v>
      </c>
      <c r="T60" s="3">
        <f t="shared" si="13"/>
        <v>0.414498627</v>
      </c>
      <c r="U60" s="7">
        <f>IF(T60&lt;=('Ejercicio 3 - TIR'!$D$24-'Ejercicio 3 - TIR'!$C$24)/('Ejercicio 3 - TIR'!$E$24-'Ejercicio 3 - TIR'!$C$24),'Ejercicio 3 - TIR'!$C$24+SQRT(('Ejercicio 3 - TIR'!$E$24-'Ejercicio 3 - TIR'!$C$24)*('Ejercicio 3 - TIR'!$D$24-'Ejercicio 3 - TIR'!$C$24)*T60),'Ejercicio 3 - TIR'!$E$24-SQRT(('Ejercicio 3 - TIR'!$E$24-'Ejercicio 3 - TIR'!$C$24)*('Ejercicio 3 - TIR'!$E$24-'Ejercicio 3 - TIR'!$D$24)*(1-T60)))</f>
        <v>0.1795033408</v>
      </c>
      <c r="V60" s="3">
        <f t="shared" si="14"/>
        <v>0.1613564847</v>
      </c>
      <c r="W60" s="7">
        <f>IF(V60&lt;=('Ejercicio 3 - TIR'!$D$25-'Ejercicio 3 - TIR'!$C$25)/('Ejercicio 3 - TIR'!$E$25-'Ejercicio 3 - TIR'!$C$25),'Ejercicio 3 - TIR'!$C$25+SQRT(('Ejercicio 3 - TIR'!$E$25-'Ejercicio 3 - TIR'!$C$25)*('Ejercicio 3 - TIR'!$D$25-'Ejercicio 3 - TIR'!$C$25)*V60),'Ejercicio 3 - TIR'!$E$25-SQRT(('Ejercicio 3 - TIR'!$E$25-'Ejercicio 3 - TIR'!$C$25)*('Ejercicio 3 - TIR'!$E$25-'Ejercicio 3 - TIR'!$D$25)*(1-V60)))</f>
        <v>0.1950299394</v>
      </c>
      <c r="X60" s="3">
        <f t="shared" si="15"/>
        <v>0.2165477612</v>
      </c>
      <c r="Y60" s="7">
        <f>IF(X60&lt;=('Ejercicio 3 - TIR'!$D$26-'Ejercicio 3 - TIR'!$C$26)/('Ejercicio 3 - TIR'!$E$26-'Ejercicio 3 - TIR'!$C$26),'Ejercicio 3 - TIR'!$C$26+SQRT(('Ejercicio 3 - TIR'!$E$26-'Ejercicio 3 - TIR'!$C$26)*('Ejercicio 3 - TIR'!$D$26-'Ejercicio 3 - TIR'!$C$26)*X60),'Ejercicio 3 - TIR'!$E$26-SQRT(('Ejercicio 3 - TIR'!$E$26-'Ejercicio 3 - TIR'!$C$26)*('Ejercicio 3 - TIR'!$E$26-'Ejercicio 3 - TIR'!$D$26)*(1-X60)))</f>
        <v>0.2141801355</v>
      </c>
      <c r="Z60" s="3">
        <f t="shared" si="16"/>
        <v>1.147945478</v>
      </c>
      <c r="AA60" s="3">
        <f t="shared" si="17"/>
        <v>1.307780452</v>
      </c>
      <c r="AB60" s="3">
        <f t="shared" si="18"/>
        <v>1.542531412</v>
      </c>
      <c r="AC60" s="3">
        <f t="shared" si="19"/>
        <v>1.84337122</v>
      </c>
      <c r="AD60" s="3">
        <f t="shared" si="20"/>
        <v>2.238184718</v>
      </c>
      <c r="AE60" s="2">
        <f t="shared" si="21"/>
        <v>4638.793231</v>
      </c>
      <c r="AF60" s="2">
        <f t="shared" si="22"/>
        <v>5284.678779</v>
      </c>
      <c r="AG60" s="2">
        <f t="shared" si="23"/>
        <v>6233.296275</v>
      </c>
      <c r="AH60" s="2">
        <f t="shared" si="24"/>
        <v>7448.97567</v>
      </c>
      <c r="AI60" s="2">
        <f t="shared" si="25"/>
        <v>9044.398288</v>
      </c>
      <c r="AJ60" s="4">
        <f t="shared" si="26"/>
        <v>45504.87155</v>
      </c>
      <c r="AK60" s="4">
        <f t="shared" si="27"/>
        <v>54674.2178</v>
      </c>
      <c r="AL60" s="4">
        <f t="shared" si="28"/>
        <v>59565.03296</v>
      </c>
      <c r="AM60" s="4">
        <f t="shared" si="29"/>
        <v>71015.49734</v>
      </c>
      <c r="AN60" s="4">
        <f t="shared" si="30"/>
        <v>91601.5443</v>
      </c>
      <c r="AO60" s="4">
        <f>C60/'Ejercicio 3 - TIR'!$D$7</f>
        <v>14029.36553</v>
      </c>
      <c r="AP60" s="4">
        <f t="shared" si="31"/>
        <v>31475.50603</v>
      </c>
      <c r="AQ60" s="4">
        <f t="shared" si="32"/>
        <v>40644.85227</v>
      </c>
      <c r="AR60" s="4">
        <f t="shared" si="33"/>
        <v>45535.66743</v>
      </c>
      <c r="AS60" s="4">
        <f t="shared" si="34"/>
        <v>56986.13181</v>
      </c>
      <c r="AT60" s="4">
        <f t="shared" si="35"/>
        <v>77572.17878</v>
      </c>
      <c r="AU60" s="4">
        <f>AP60*'Ejercicio 3 - TIR'!$D$5</f>
        <v>15737.75301</v>
      </c>
      <c r="AV60" s="4">
        <f>AQ60*'Ejercicio 3 - TIR'!$D$5</f>
        <v>20322.42614</v>
      </c>
      <c r="AW60" s="4">
        <f>AR60*'Ejercicio 3 - TIR'!$D$5</f>
        <v>22767.83371</v>
      </c>
      <c r="AX60" s="4">
        <f>AS60*'Ejercicio 3 - TIR'!$D$5</f>
        <v>28493.06591</v>
      </c>
      <c r="AY60" s="4">
        <f>AT60*'Ejercicio 3 - TIR'!$D$5</f>
        <v>38786.08939</v>
      </c>
      <c r="AZ60" s="4">
        <f t="shared" ref="AZ60:BD60" si="215">AJ60-AU60-AE60</f>
        <v>25128.32531</v>
      </c>
      <c r="BA60" s="4">
        <f t="shared" si="215"/>
        <v>29067.11288</v>
      </c>
      <c r="BB60" s="4">
        <f t="shared" si="215"/>
        <v>30563.90297</v>
      </c>
      <c r="BC60" s="4">
        <f t="shared" si="215"/>
        <v>35073.45576</v>
      </c>
      <c r="BD60" s="4">
        <f t="shared" si="215"/>
        <v>43771.05663</v>
      </c>
      <c r="BE60" s="4">
        <f t="shared" ref="BE60:BI60" si="216">AZ60/Z60</f>
        <v>21889.82472</v>
      </c>
      <c r="BF60" s="4">
        <f t="shared" si="216"/>
        <v>22226.29405</v>
      </c>
      <c r="BG60" s="4">
        <f t="shared" si="216"/>
        <v>19814.1203</v>
      </c>
      <c r="BH60" s="4">
        <f t="shared" si="216"/>
        <v>19026.80013</v>
      </c>
      <c r="BI60" s="4">
        <f t="shared" si="216"/>
        <v>19556.49875</v>
      </c>
      <c r="BJ60" s="4">
        <f t="shared" si="38"/>
        <v>70177.71838</v>
      </c>
      <c r="BK60" s="4">
        <f t="shared" si="39"/>
        <v>31400.31152</v>
      </c>
      <c r="BL60" s="4">
        <f t="shared" si="40"/>
        <v>101578.0299</v>
      </c>
      <c r="BM60" s="4">
        <f>BK60*'Ejercicio 3 - TIR'!$D$5</f>
        <v>15700.15576</v>
      </c>
      <c r="BN60" s="4">
        <f t="shared" si="41"/>
        <v>85877.87414</v>
      </c>
      <c r="BO60" s="4">
        <f t="shared" si="42"/>
        <v>38369.43102</v>
      </c>
      <c r="BP60" s="4">
        <f t="shared" si="43"/>
        <v>-101501.5759</v>
      </c>
      <c r="BQ60" s="4">
        <f t="shared" ref="BQ60:BT60" si="217">BE60</f>
        <v>21889.82472</v>
      </c>
      <c r="BR60" s="4">
        <f t="shared" si="217"/>
        <v>22226.29405</v>
      </c>
      <c r="BS60" s="4">
        <f t="shared" si="217"/>
        <v>19814.1203</v>
      </c>
      <c r="BT60" s="4">
        <f t="shared" si="217"/>
        <v>19026.80013</v>
      </c>
      <c r="BU60" s="4">
        <f t="shared" si="45"/>
        <v>57925.92976</v>
      </c>
      <c r="BV60" s="36">
        <f t="shared" si="46"/>
        <v>10.20460866</v>
      </c>
    </row>
    <row r="61" ht="15.0" customHeight="1">
      <c r="A61" s="2">
        <v>60.0</v>
      </c>
      <c r="B61" s="3">
        <f t="shared" si="4"/>
        <v>0.1328554791</v>
      </c>
      <c r="C61" s="4">
        <f>IF(B61&lt;=('Ejercicio 3 - TIR'!$D$13-'Ejercicio 3 - TIR'!$C$13)/('Ejercicio 3 - TIR'!$E$13-'Ejercicio 3 - TIR'!$C$13),'Ejercicio 3 - TIR'!$C$13+SQRT(('Ejercicio 3 - TIR'!$E$13-'Ejercicio 3 - TIR'!$C$13)*('Ejercicio 3 - TIR'!$D$13-'Ejercicio 3 - TIR'!$C$13)*B61),'Ejercicio 3 - TIR'!$E$13-SQRT(('Ejercicio 3 - TIR'!$E$13-'Ejercicio 3 - TIR'!$C$13)*('Ejercicio 3 - TIR'!$E$13-'Ejercicio 3 - TIR'!$D$13)*(1-B61)))</f>
        <v>67289.86911</v>
      </c>
      <c r="D61" s="3">
        <f t="shared" si="5"/>
        <v>0.7384186375</v>
      </c>
      <c r="E61" s="4">
        <f>IF(D61&lt;=('Ejercicio 3 - TIR'!$D$14-'Ejercicio 3 - TIR'!$C$14)/('Ejercicio 3 - TIR'!$E$14-'Ejercicio 3 - TIR'!$C$14),'Ejercicio 3 - TIR'!$C$14+SQRT(('Ejercicio 3 - TIR'!$E$14-'Ejercicio 3 - TIR'!$C$14)*('Ejercicio 3 - TIR'!$D$14-'Ejercicio 3 - TIR'!$C$14)*D61),'Ejercicio 3 - TIR'!$E$14-SQRT(('Ejercicio 3 - TIR'!$E$14-'Ejercicio 3 - TIR'!$C$14)*('Ejercicio 3 - TIR'!$E$14-'Ejercicio 3 - TIR'!$D$14)*(1-D61)))</f>
        <v>33736.03924</v>
      </c>
      <c r="F61" s="3">
        <f t="shared" si="6"/>
        <v>0.740205201</v>
      </c>
      <c r="G61" s="4">
        <f>IF(F61&lt;=('Ejercicio 3 - TIR'!$D$18-'Ejercicio 3 - TIR'!$C$18)/('Ejercicio 3 - TIR'!$E$18-'Ejercicio 3 - TIR'!$C$18),'Ejercicio 3 - TIR'!$C$18+SQRT(('Ejercicio 3 - TIR'!$E$18-'Ejercicio 3 - TIR'!$C$18)*('Ejercicio 3 - TIR'!$D$18-'Ejercicio 3 - TIR'!$C$18)*F61),'Ejercicio 3 - TIR'!$E$18-SQRT(('Ejercicio 3 - TIR'!$E$18-'Ejercicio 3 - TIR'!$C$18)*('Ejercicio 3 - TIR'!$E$18-'Ejercicio 3 - TIR'!$D$18)*(1-F61)))</f>
        <v>40585.86249</v>
      </c>
      <c r="H61" s="3">
        <f t="shared" si="7"/>
        <v>0.6589492987</v>
      </c>
      <c r="I61" s="4">
        <f>IF(H61&lt;=('Ejercicio 3 - TIR'!$D$18-'Ejercicio 3 - TIR'!$C$18)/('Ejercicio 3 - TIR'!$E$18-'Ejercicio 3 - TIR'!$C$18),'Ejercicio 3 - TIR'!$C$18+SQRT(('Ejercicio 3 - TIR'!$E$18-'Ejercicio 3 - TIR'!$C$18)*('Ejercicio 3 - TIR'!$D$18-'Ejercicio 3 - TIR'!$C$18)*H61),'Ejercicio 3 - TIR'!$E$18-SQRT(('Ejercicio 3 - TIR'!$E$18-'Ejercicio 3 - TIR'!$C$18)*('Ejercicio 3 - TIR'!$E$18-'Ejercicio 3 - TIR'!$D$18)*(1-H61)))</f>
        <v>39941.95126</v>
      </c>
      <c r="J61" s="3">
        <f t="shared" si="8"/>
        <v>0.6228926412</v>
      </c>
      <c r="K61" s="4">
        <f>IF(J61&lt;=('Ejercicio 3 - TIR'!$D$18-'Ejercicio 3 - TIR'!$C$18)/('Ejercicio 3 - TIR'!$E$18-'Ejercicio 3 - TIR'!$C$18),'Ejercicio 3 - TIR'!$C$18+SQRT(('Ejercicio 3 - TIR'!$E$18-'Ejercicio 3 - TIR'!$C$18)*('Ejercicio 3 - TIR'!$D$18-'Ejercicio 3 - TIR'!$C$18)*J61),'Ejercicio 3 - TIR'!$E$18-SQRT(('Ejercicio 3 - TIR'!$E$18-'Ejercicio 3 - TIR'!$C$18)*('Ejercicio 3 - TIR'!$E$18-'Ejercicio 3 - TIR'!$D$18)*(1-J61)))</f>
        <v>39666.12105</v>
      </c>
      <c r="L61" s="3">
        <f t="shared" si="9"/>
        <v>0.6580705984</v>
      </c>
      <c r="M61" s="4">
        <f>IF(L61&lt;=('Ejercicio 3 - TIR'!$D$18-'Ejercicio 3 - TIR'!$C$18)/('Ejercicio 3 - TIR'!$E$18-'Ejercicio 3 - TIR'!$C$18),'Ejercicio 3 - TIR'!$C$18+SQRT(('Ejercicio 3 - TIR'!$E$18-'Ejercicio 3 - TIR'!$C$18)*('Ejercicio 3 - TIR'!$D$18-'Ejercicio 3 - TIR'!$C$18)*L61),'Ejercicio 3 - TIR'!$E$18-SQRT(('Ejercicio 3 - TIR'!$E$18-'Ejercicio 3 - TIR'!$C$18)*('Ejercicio 3 - TIR'!$E$18-'Ejercicio 3 - TIR'!$D$18)*(1-L61)))</f>
        <v>39935.32032</v>
      </c>
      <c r="N61" s="3">
        <f t="shared" si="10"/>
        <v>0.4796359158</v>
      </c>
      <c r="O61" s="4">
        <f>IF(N61&lt;=('Ejercicio 3 - TIR'!$D$18-'Ejercicio 3 - TIR'!$C$18)/('Ejercicio 3 - TIR'!$E$18-'Ejercicio 3 - TIR'!$C$18),'Ejercicio 3 - TIR'!$C$18+SQRT(('Ejercicio 3 - TIR'!$E$18-'Ejercicio 3 - TIR'!$C$18)*('Ejercicio 3 - TIR'!$D$18-'Ejercicio 3 - TIR'!$C$18)*N61),'Ejercicio 3 - TIR'!$E$18-SQRT(('Ejercicio 3 - TIR'!$E$18-'Ejercicio 3 - TIR'!$C$18)*('Ejercicio 3 - TIR'!$E$18-'Ejercicio 3 - TIR'!$D$18)*(1-N61)))</f>
        <v>38482.06268</v>
      </c>
      <c r="P61" s="3">
        <f t="shared" si="11"/>
        <v>0.8271886047</v>
      </c>
      <c r="Q61" s="7">
        <f>IF(P61&lt;=('Ejercicio 3 - TIR'!$D$22-'Ejercicio 3 - TIR'!$C$22)/('Ejercicio 3 - TIR'!$E$22-'Ejercicio 3 - TIR'!$C$22),'Ejercicio 3 - TIR'!$C$22+SQRT(('Ejercicio 3 - TIR'!$E$22-'Ejercicio 3 - TIR'!$C$22)*('Ejercicio 3 - TIR'!$D$22-'Ejercicio 3 - TIR'!$C$22)*P61),'Ejercicio 3 - TIR'!$E$22-SQRT(('Ejercicio 3 - TIR'!$E$22-'Ejercicio 3 - TIR'!$C$22)*('Ejercicio 3 - TIR'!$E$22-'Ejercicio 3 - TIR'!$D$22)*(1-P61)))</f>
        <v>0.1623630923</v>
      </c>
      <c r="R61" s="3">
        <f t="shared" si="12"/>
        <v>0.6370811747</v>
      </c>
      <c r="S61" s="7">
        <f>IF(R61&lt;=('Ejercicio 3 - TIR'!$D$23-'Ejercicio 3 - TIR'!$C$23)/('Ejercicio 3 - TIR'!$E$23-'Ejercicio 3 - TIR'!$C$23),'Ejercicio 3 - TIR'!$C$23+SQRT(('Ejercicio 3 - TIR'!$E$23-'Ejercicio 3 - TIR'!$C$23)*('Ejercicio 3 - TIR'!$D$23-'Ejercicio 3 - TIR'!$C$23)*R61),'Ejercicio 3 - TIR'!$E$23-SQRT(('Ejercicio 3 - TIR'!$E$23-'Ejercicio 3 - TIR'!$C$23)*('Ejercicio 3 - TIR'!$E$23-'Ejercicio 3 - TIR'!$D$23)*(1-R61)))</f>
        <v>0.1544411681</v>
      </c>
      <c r="T61" s="3">
        <f t="shared" si="13"/>
        <v>0.5946674812</v>
      </c>
      <c r="U61" s="7">
        <f>IF(T61&lt;=('Ejercicio 3 - TIR'!$D$24-'Ejercicio 3 - TIR'!$C$24)/('Ejercicio 3 - TIR'!$E$24-'Ejercicio 3 - TIR'!$C$24),'Ejercicio 3 - TIR'!$C$24+SQRT(('Ejercicio 3 - TIR'!$E$24-'Ejercicio 3 - TIR'!$C$24)*('Ejercicio 3 - TIR'!$D$24-'Ejercicio 3 - TIR'!$C$24)*T61),'Ejercicio 3 - TIR'!$E$24-SQRT(('Ejercicio 3 - TIR'!$E$24-'Ejercicio 3 - TIR'!$C$24)*('Ejercicio 3 - TIR'!$E$24-'Ejercicio 3 - TIR'!$D$24)*(1-T61)))</f>
        <v>0.1863112622</v>
      </c>
      <c r="V61" s="3">
        <f t="shared" si="14"/>
        <v>0.8594644097</v>
      </c>
      <c r="W61" s="7">
        <f>IF(V61&lt;=('Ejercicio 3 - TIR'!$D$25-'Ejercicio 3 - TIR'!$C$25)/('Ejercicio 3 - TIR'!$E$25-'Ejercicio 3 - TIR'!$C$25),'Ejercicio 3 - TIR'!$C$25+SQRT(('Ejercicio 3 - TIR'!$E$25-'Ejercicio 3 - TIR'!$C$25)*('Ejercicio 3 - TIR'!$D$25-'Ejercicio 3 - TIR'!$C$25)*V61),'Ejercicio 3 - TIR'!$E$25-SQRT(('Ejercicio 3 - TIR'!$E$25-'Ejercicio 3 - TIR'!$C$25)*('Ejercicio 3 - TIR'!$E$25-'Ejercicio 3 - TIR'!$D$25)*(1-V61)))</f>
        <v>0.2278217547</v>
      </c>
      <c r="X61" s="3">
        <f t="shared" si="15"/>
        <v>0.006194647925</v>
      </c>
      <c r="Y61" s="7">
        <f>IF(X61&lt;=('Ejercicio 3 - TIR'!$D$26-'Ejercicio 3 - TIR'!$C$26)/('Ejercicio 3 - TIR'!$E$26-'Ejercicio 3 - TIR'!$C$26),'Ejercicio 3 - TIR'!$C$26+SQRT(('Ejercicio 3 - TIR'!$E$26-'Ejercicio 3 - TIR'!$C$26)*('Ejercicio 3 - TIR'!$D$26-'Ejercicio 3 - TIR'!$C$26)*X61),'Ejercicio 3 - TIR'!$E$26-SQRT(('Ejercicio 3 - TIR'!$E$26-'Ejercicio 3 - TIR'!$C$26)*('Ejercicio 3 - TIR'!$E$26-'Ejercicio 3 - TIR'!$D$26)*(1-X61)))</f>
        <v>0.1940896882</v>
      </c>
      <c r="Z61" s="3">
        <f t="shared" si="16"/>
        <v>1.162363092</v>
      </c>
      <c r="AA61" s="3">
        <f t="shared" si="17"/>
        <v>1.341879806</v>
      </c>
      <c r="AB61" s="3">
        <f t="shared" si="18"/>
        <v>1.591887127</v>
      </c>
      <c r="AC61" s="3">
        <f t="shared" si="19"/>
        <v>1.954553645</v>
      </c>
      <c r="AD61" s="3">
        <f t="shared" si="20"/>
        <v>2.333912352</v>
      </c>
      <c r="AE61" s="2">
        <f t="shared" si="21"/>
        <v>5477.487655</v>
      </c>
      <c r="AF61" s="2">
        <f t="shared" si="22"/>
        <v>6323.437247</v>
      </c>
      <c r="AG61" s="2">
        <f t="shared" si="23"/>
        <v>7501.564822</v>
      </c>
      <c r="AH61" s="2">
        <f t="shared" si="24"/>
        <v>9210.584483</v>
      </c>
      <c r="AI61" s="2">
        <f t="shared" si="25"/>
        <v>10998.26395</v>
      </c>
      <c r="AJ61" s="4">
        <f t="shared" si="26"/>
        <v>47175.50863</v>
      </c>
      <c r="AK61" s="4">
        <f t="shared" si="27"/>
        <v>53597.29781</v>
      </c>
      <c r="AL61" s="4">
        <f t="shared" si="28"/>
        <v>63143.98746</v>
      </c>
      <c r="AM61" s="4">
        <f t="shared" si="29"/>
        <v>78055.72589</v>
      </c>
      <c r="AN61" s="4">
        <f t="shared" si="30"/>
        <v>89813.76145</v>
      </c>
      <c r="AO61" s="4">
        <f>C61/'Ejercicio 3 - TIR'!$D$7</f>
        <v>13457.97382</v>
      </c>
      <c r="AP61" s="4">
        <f t="shared" si="31"/>
        <v>33717.53481</v>
      </c>
      <c r="AQ61" s="4">
        <f t="shared" si="32"/>
        <v>40139.32399</v>
      </c>
      <c r="AR61" s="4">
        <f t="shared" si="33"/>
        <v>49686.01364</v>
      </c>
      <c r="AS61" s="4">
        <f t="shared" si="34"/>
        <v>64597.75206</v>
      </c>
      <c r="AT61" s="4">
        <f t="shared" si="35"/>
        <v>76355.78762</v>
      </c>
      <c r="AU61" s="4">
        <f>AP61*'Ejercicio 3 - TIR'!$D$5</f>
        <v>16858.76741</v>
      </c>
      <c r="AV61" s="4">
        <f>AQ61*'Ejercicio 3 - TIR'!$D$5</f>
        <v>20069.66199</v>
      </c>
      <c r="AW61" s="4">
        <f>AR61*'Ejercicio 3 - TIR'!$D$5</f>
        <v>24843.00682</v>
      </c>
      <c r="AX61" s="4">
        <f>AS61*'Ejercicio 3 - TIR'!$D$5</f>
        <v>32298.87603</v>
      </c>
      <c r="AY61" s="4">
        <f>AT61*'Ejercicio 3 - TIR'!$D$5</f>
        <v>38177.89381</v>
      </c>
      <c r="AZ61" s="4">
        <f t="shared" ref="AZ61:BD61" si="218">AJ61-AU61-AE61</f>
        <v>24839.25357</v>
      </c>
      <c r="BA61" s="4">
        <f t="shared" si="218"/>
        <v>27204.19857</v>
      </c>
      <c r="BB61" s="4">
        <f t="shared" si="218"/>
        <v>30799.41582</v>
      </c>
      <c r="BC61" s="4">
        <f t="shared" si="218"/>
        <v>36546.26537</v>
      </c>
      <c r="BD61" s="4">
        <f t="shared" si="218"/>
        <v>40637.60368</v>
      </c>
      <c r="BE61" s="4">
        <f t="shared" ref="BE61:BI61" si="219">AZ61/Z61</f>
        <v>21369.61655</v>
      </c>
      <c r="BF61" s="4">
        <f t="shared" si="219"/>
        <v>20273.20066</v>
      </c>
      <c r="BG61" s="4">
        <f t="shared" si="219"/>
        <v>19347.73848</v>
      </c>
      <c r="BH61" s="4">
        <f t="shared" si="219"/>
        <v>18698.01091</v>
      </c>
      <c r="BI61" s="4">
        <f t="shared" si="219"/>
        <v>17411.79511</v>
      </c>
      <c r="BJ61" s="4">
        <f t="shared" si="38"/>
        <v>78736.95871</v>
      </c>
      <c r="BK61" s="4">
        <f t="shared" si="39"/>
        <v>31409.73134</v>
      </c>
      <c r="BL61" s="4">
        <f t="shared" si="40"/>
        <v>110146.6901</v>
      </c>
      <c r="BM61" s="4">
        <f>BK61*'Ejercicio 3 - TIR'!$D$5</f>
        <v>15704.86567</v>
      </c>
      <c r="BN61" s="4">
        <f t="shared" si="41"/>
        <v>94441.82438</v>
      </c>
      <c r="BO61" s="4">
        <f t="shared" si="42"/>
        <v>40465.02615</v>
      </c>
      <c r="BP61" s="4">
        <f t="shared" si="43"/>
        <v>-101025.9084</v>
      </c>
      <c r="BQ61" s="4">
        <f t="shared" ref="BQ61:BT61" si="220">BE61</f>
        <v>21369.61655</v>
      </c>
      <c r="BR61" s="4">
        <f t="shared" si="220"/>
        <v>20273.20066</v>
      </c>
      <c r="BS61" s="4">
        <f t="shared" si="220"/>
        <v>19347.73848</v>
      </c>
      <c r="BT61" s="4">
        <f t="shared" si="220"/>
        <v>18698.01091</v>
      </c>
      <c r="BU61" s="4">
        <f t="shared" si="45"/>
        <v>57876.82126</v>
      </c>
      <c r="BV61" s="36">
        <f t="shared" si="46"/>
        <v>9.468783412</v>
      </c>
    </row>
    <row r="62" ht="15.0" customHeight="1">
      <c r="A62" s="2">
        <v>61.0</v>
      </c>
      <c r="B62" s="3">
        <f t="shared" si="4"/>
        <v>0.9706000408</v>
      </c>
      <c r="C62" s="4">
        <f>IF(B62&lt;=('Ejercicio 3 - TIR'!$D$13-'Ejercicio 3 - TIR'!$C$13)/('Ejercicio 3 - TIR'!$E$13-'Ejercicio 3 - TIR'!$C$13),'Ejercicio 3 - TIR'!$C$13+SQRT(('Ejercicio 3 - TIR'!$E$13-'Ejercicio 3 - TIR'!$C$13)*('Ejercicio 3 - TIR'!$D$13-'Ejercicio 3 - TIR'!$C$13)*B62),'Ejercicio 3 - TIR'!$E$13-SQRT(('Ejercicio 3 - TIR'!$E$13-'Ejercicio 3 - TIR'!$C$13)*('Ejercicio 3 - TIR'!$E$13-'Ejercicio 3 - TIR'!$D$13)*(1-B62)))</f>
        <v>94060.30716</v>
      </c>
      <c r="D62" s="3">
        <f t="shared" si="5"/>
        <v>0.1118437442</v>
      </c>
      <c r="E62" s="4">
        <f>IF(D62&lt;=('Ejercicio 3 - TIR'!$D$14-'Ejercicio 3 - TIR'!$C$14)/('Ejercicio 3 - TIR'!$E$14-'Ejercicio 3 - TIR'!$C$14),'Ejercicio 3 - TIR'!$C$14+SQRT(('Ejercicio 3 - TIR'!$E$14-'Ejercicio 3 - TIR'!$C$14)*('Ejercicio 3 - TIR'!$D$14-'Ejercicio 3 - TIR'!$C$14)*D62),'Ejercicio 3 - TIR'!$E$14-SQRT(('Ejercicio 3 - TIR'!$E$14-'Ejercicio 3 - TIR'!$C$14)*('Ejercicio 3 - TIR'!$E$14-'Ejercicio 3 - TIR'!$D$14)*(1-D62)))</f>
        <v>27896.25289</v>
      </c>
      <c r="F62" s="3">
        <f t="shared" si="6"/>
        <v>0.6631176779</v>
      </c>
      <c r="G62" s="4">
        <f>IF(F62&lt;=('Ejercicio 3 - TIR'!$D$18-'Ejercicio 3 - TIR'!$C$18)/('Ejercicio 3 - TIR'!$E$18-'Ejercicio 3 - TIR'!$C$18),'Ejercicio 3 - TIR'!$C$18+SQRT(('Ejercicio 3 - TIR'!$E$18-'Ejercicio 3 - TIR'!$C$18)*('Ejercicio 3 - TIR'!$D$18-'Ejercicio 3 - TIR'!$C$18)*F62),'Ejercicio 3 - TIR'!$E$18-SQRT(('Ejercicio 3 - TIR'!$E$18-'Ejercicio 3 - TIR'!$C$18)*('Ejercicio 3 - TIR'!$E$18-'Ejercicio 3 - TIR'!$D$18)*(1-F62)))</f>
        <v>39973.34707</v>
      </c>
      <c r="H62" s="3">
        <f t="shared" si="7"/>
        <v>0.6391398526</v>
      </c>
      <c r="I62" s="4">
        <f>IF(H62&lt;=('Ejercicio 3 - TIR'!$D$18-'Ejercicio 3 - TIR'!$C$18)/('Ejercicio 3 - TIR'!$E$18-'Ejercicio 3 - TIR'!$C$18),'Ejercicio 3 - TIR'!$C$18+SQRT(('Ejercicio 3 - TIR'!$E$18-'Ejercicio 3 - TIR'!$C$18)*('Ejercicio 3 - TIR'!$D$18-'Ejercicio 3 - TIR'!$C$18)*H62),'Ejercicio 3 - TIR'!$E$18-SQRT(('Ejercicio 3 - TIR'!$E$18-'Ejercicio 3 - TIR'!$C$18)*('Ejercicio 3 - TIR'!$E$18-'Ejercicio 3 - TIR'!$D$18)*(1-H62)))</f>
        <v>39791.37263</v>
      </c>
      <c r="J62" s="3">
        <f t="shared" si="8"/>
        <v>0.4061358934</v>
      </c>
      <c r="K62" s="4">
        <f>IF(J62&lt;=('Ejercicio 3 - TIR'!$D$18-'Ejercicio 3 - TIR'!$C$18)/('Ejercicio 3 - TIR'!$E$18-'Ejercicio 3 - TIR'!$C$18),'Ejercicio 3 - TIR'!$C$18+SQRT(('Ejercicio 3 - TIR'!$E$18-'Ejercicio 3 - TIR'!$C$18)*('Ejercicio 3 - TIR'!$D$18-'Ejercicio 3 - TIR'!$C$18)*J62),'Ejercicio 3 - TIR'!$E$18-SQRT(('Ejercicio 3 - TIR'!$E$18-'Ejercicio 3 - TIR'!$C$18)*('Ejercicio 3 - TIR'!$E$18-'Ejercicio 3 - TIR'!$D$18)*(1-J62)))</f>
        <v>37805.15112</v>
      </c>
      <c r="L62" s="3">
        <f t="shared" si="9"/>
        <v>0.2942001254</v>
      </c>
      <c r="M62" s="4">
        <f>IF(L62&lt;=('Ejercicio 3 - TIR'!$D$18-'Ejercicio 3 - TIR'!$C$18)/('Ejercicio 3 - TIR'!$E$18-'Ejercicio 3 - TIR'!$C$18),'Ejercicio 3 - TIR'!$C$18+SQRT(('Ejercicio 3 - TIR'!$E$18-'Ejercicio 3 - TIR'!$C$18)*('Ejercicio 3 - TIR'!$D$18-'Ejercicio 3 - TIR'!$C$18)*L62),'Ejercicio 3 - TIR'!$E$18-SQRT(('Ejercicio 3 - TIR'!$E$18-'Ejercicio 3 - TIR'!$C$18)*('Ejercicio 3 - TIR'!$E$18-'Ejercicio 3 - TIR'!$D$18)*(1-L62)))</f>
        <v>36643.04289</v>
      </c>
      <c r="N62" s="3">
        <f t="shared" si="10"/>
        <v>0.4748541562</v>
      </c>
      <c r="O62" s="4">
        <f>IF(N62&lt;=('Ejercicio 3 - TIR'!$D$18-'Ejercicio 3 - TIR'!$C$18)/('Ejercicio 3 - TIR'!$E$18-'Ejercicio 3 - TIR'!$C$18),'Ejercicio 3 - TIR'!$C$18+SQRT(('Ejercicio 3 - TIR'!$E$18-'Ejercicio 3 - TIR'!$C$18)*('Ejercicio 3 - TIR'!$D$18-'Ejercicio 3 - TIR'!$C$18)*N62),'Ejercicio 3 - TIR'!$E$18-SQRT(('Ejercicio 3 - TIR'!$E$18-'Ejercicio 3 - TIR'!$C$18)*('Ejercicio 3 - TIR'!$E$18-'Ejercicio 3 - TIR'!$D$18)*(1-N62)))</f>
        <v>38439.67555</v>
      </c>
      <c r="P62" s="3">
        <f t="shared" si="11"/>
        <v>0.6155221637</v>
      </c>
      <c r="Q62" s="7">
        <f>IF(P62&lt;=('Ejercicio 3 - TIR'!$D$22-'Ejercicio 3 - TIR'!$C$22)/('Ejercicio 3 - TIR'!$E$22-'Ejercicio 3 - TIR'!$C$22),'Ejercicio 3 - TIR'!$C$22+SQRT(('Ejercicio 3 - TIR'!$E$22-'Ejercicio 3 - TIR'!$C$22)*('Ejercicio 3 - TIR'!$D$22-'Ejercicio 3 - TIR'!$C$22)*P62),'Ejercicio 3 - TIR'!$E$22-SQRT(('Ejercicio 3 - TIR'!$E$22-'Ejercicio 3 - TIR'!$C$22)*('Ejercicio 3 - TIR'!$E$22-'Ejercicio 3 - TIR'!$D$22)*(1-P62)))</f>
        <v>0.1536929647</v>
      </c>
      <c r="R62" s="3">
        <f t="shared" si="12"/>
        <v>0.07264138646</v>
      </c>
      <c r="S62" s="7">
        <f>IF(R62&lt;=('Ejercicio 3 - TIR'!$D$23-'Ejercicio 3 - TIR'!$C$23)/('Ejercicio 3 - TIR'!$E$23-'Ejercicio 3 - TIR'!$C$23),'Ejercicio 3 - TIR'!$C$23+SQRT(('Ejercicio 3 - TIR'!$E$23-'Ejercicio 3 - TIR'!$C$23)*('Ejercicio 3 - TIR'!$D$23-'Ejercicio 3 - TIR'!$C$23)*R62),'Ejercicio 3 - TIR'!$E$23-SQRT(('Ejercicio 3 - TIR'!$E$23-'Ejercicio 3 - TIR'!$C$23)*('Ejercicio 3 - TIR'!$E$23-'Ejercicio 3 - TIR'!$D$23)*(1-R62)))</f>
        <v>0.1314347932</v>
      </c>
      <c r="T62" s="3">
        <f t="shared" si="13"/>
        <v>0.6351264671</v>
      </c>
      <c r="U62" s="7">
        <f>IF(T62&lt;=('Ejercicio 3 - TIR'!$D$24-'Ejercicio 3 - TIR'!$C$24)/('Ejercicio 3 - TIR'!$E$24-'Ejercicio 3 - TIR'!$C$24),'Ejercicio 3 - TIR'!$C$24+SQRT(('Ejercicio 3 - TIR'!$E$24-'Ejercicio 3 - TIR'!$C$24)*('Ejercicio 3 - TIR'!$D$24-'Ejercicio 3 - TIR'!$C$24)*T62),'Ejercicio 3 - TIR'!$E$24-SQRT(('Ejercicio 3 - TIR'!$E$24-'Ejercicio 3 - TIR'!$C$24)*('Ejercicio 3 - TIR'!$E$24-'Ejercicio 3 - TIR'!$D$24)*(1-T62)))</f>
        <v>0.1880368041</v>
      </c>
      <c r="V62" s="3">
        <f t="shared" si="14"/>
        <v>0.07990683708</v>
      </c>
      <c r="W62" s="7">
        <f>IF(V62&lt;=('Ejercicio 3 - TIR'!$D$25-'Ejercicio 3 - TIR'!$C$25)/('Ejercicio 3 - TIR'!$E$25-'Ejercicio 3 - TIR'!$C$25),'Ejercicio 3 - TIR'!$C$25+SQRT(('Ejercicio 3 - TIR'!$E$25-'Ejercicio 3 - TIR'!$C$25)*('Ejercicio 3 - TIR'!$D$25-'Ejercicio 3 - TIR'!$C$25)*V62),'Ejercicio 3 - TIR'!$E$25-SQRT(('Ejercicio 3 - TIR'!$E$25-'Ejercicio 3 - TIR'!$C$25)*('Ejercicio 3 - TIR'!$E$25-'Ejercicio 3 - TIR'!$D$25)*(1-V62)))</f>
        <v>0.1905768413</v>
      </c>
      <c r="X62" s="3">
        <f t="shared" si="15"/>
        <v>0.05125535476</v>
      </c>
      <c r="Y62" s="7">
        <f>IF(X62&lt;=('Ejercicio 3 - TIR'!$D$26-'Ejercicio 3 - TIR'!$C$26)/('Ejercicio 3 - TIR'!$E$26-'Ejercicio 3 - TIR'!$C$26),'Ejercicio 3 - TIR'!$C$26+SQRT(('Ejercicio 3 - TIR'!$E$26-'Ejercicio 3 - TIR'!$C$26)*('Ejercicio 3 - TIR'!$D$26-'Ejercicio 3 - TIR'!$C$26)*X62),'Ejercicio 3 - TIR'!$E$26-SQRT(('Ejercicio 3 - TIR'!$E$26-'Ejercicio 3 - TIR'!$C$26)*('Ejercicio 3 - TIR'!$E$26-'Ejercicio 3 - TIR'!$D$26)*(1-X62)))</f>
        <v>0.2017639049</v>
      </c>
      <c r="Z62" s="3">
        <f t="shared" si="16"/>
        <v>1.153692965</v>
      </c>
      <c r="AA62" s="3">
        <f t="shared" si="17"/>
        <v>1.305328361</v>
      </c>
      <c r="AB62" s="3">
        <f t="shared" si="18"/>
        <v>1.550778134</v>
      </c>
      <c r="AC62" s="3">
        <f t="shared" si="19"/>
        <v>1.846320533</v>
      </c>
      <c r="AD62" s="3">
        <f t="shared" si="20"/>
        <v>2.218841373</v>
      </c>
      <c r="AE62" s="2">
        <f t="shared" si="21"/>
        <v>4287.457811</v>
      </c>
      <c r="AF62" s="2">
        <f t="shared" si="22"/>
        <v>4850.978942</v>
      </c>
      <c r="AG62" s="2">
        <f t="shared" si="23"/>
        <v>5763.141519</v>
      </c>
      <c r="AH62" s="2">
        <f t="shared" si="24"/>
        <v>6861.462826</v>
      </c>
      <c r="AI62" s="2">
        <f t="shared" si="25"/>
        <v>8245.858359</v>
      </c>
      <c r="AJ62" s="4">
        <f t="shared" si="26"/>
        <v>46116.96929</v>
      </c>
      <c r="AK62" s="4">
        <f t="shared" si="27"/>
        <v>51940.80721</v>
      </c>
      <c r="AL62" s="4">
        <f t="shared" si="28"/>
        <v>58627.40172</v>
      </c>
      <c r="AM62" s="4">
        <f t="shared" si="29"/>
        <v>67654.80246</v>
      </c>
      <c r="AN62" s="4">
        <f t="shared" si="30"/>
        <v>85291.54248</v>
      </c>
      <c r="AO62" s="4">
        <f>C62/'Ejercicio 3 - TIR'!$D$7</f>
        <v>18812.06143</v>
      </c>
      <c r="AP62" s="4">
        <f t="shared" si="31"/>
        <v>27304.90785</v>
      </c>
      <c r="AQ62" s="4">
        <f t="shared" si="32"/>
        <v>33128.74578</v>
      </c>
      <c r="AR62" s="4">
        <f t="shared" si="33"/>
        <v>39815.34029</v>
      </c>
      <c r="AS62" s="4">
        <f t="shared" si="34"/>
        <v>48842.74103</v>
      </c>
      <c r="AT62" s="4">
        <f t="shared" si="35"/>
        <v>66479.48105</v>
      </c>
      <c r="AU62" s="4">
        <f>AP62*'Ejercicio 3 - TIR'!$D$5</f>
        <v>13652.45393</v>
      </c>
      <c r="AV62" s="4">
        <f>AQ62*'Ejercicio 3 - TIR'!$D$5</f>
        <v>16564.37289</v>
      </c>
      <c r="AW62" s="4">
        <f>AR62*'Ejercicio 3 - TIR'!$D$5</f>
        <v>19907.67014</v>
      </c>
      <c r="AX62" s="4">
        <f>AS62*'Ejercicio 3 - TIR'!$D$5</f>
        <v>24421.37052</v>
      </c>
      <c r="AY62" s="4">
        <f>AT62*'Ejercicio 3 - TIR'!$D$5</f>
        <v>33239.74052</v>
      </c>
      <c r="AZ62" s="4">
        <f t="shared" ref="AZ62:BD62" si="221">AJ62-AU62-AE62</f>
        <v>28177.05755</v>
      </c>
      <c r="BA62" s="4">
        <f t="shared" si="221"/>
        <v>30525.45538</v>
      </c>
      <c r="BB62" s="4">
        <f t="shared" si="221"/>
        <v>32956.59006</v>
      </c>
      <c r="BC62" s="4">
        <f t="shared" si="221"/>
        <v>36371.96912</v>
      </c>
      <c r="BD62" s="4">
        <f t="shared" si="221"/>
        <v>43805.9436</v>
      </c>
      <c r="BE62" s="4">
        <f t="shared" ref="BE62:BI62" si="222">AZ62/Z62</f>
        <v>24423.35908</v>
      </c>
      <c r="BF62" s="4">
        <f t="shared" si="222"/>
        <v>23385.2694</v>
      </c>
      <c r="BG62" s="4">
        <f t="shared" si="222"/>
        <v>21251.64737</v>
      </c>
      <c r="BH62" s="4">
        <f t="shared" si="222"/>
        <v>19699.70462</v>
      </c>
      <c r="BI62" s="4">
        <f t="shared" si="222"/>
        <v>19742.71083</v>
      </c>
      <c r="BJ62" s="4">
        <f t="shared" si="38"/>
        <v>61897.36007</v>
      </c>
      <c r="BK62" s="4">
        <f t="shared" si="39"/>
        <v>41740.98022</v>
      </c>
      <c r="BL62" s="4">
        <f t="shared" si="40"/>
        <v>103638.3403</v>
      </c>
      <c r="BM62" s="4">
        <f>BK62*'Ejercicio 3 - TIR'!$D$5</f>
        <v>20870.49011</v>
      </c>
      <c r="BN62" s="4">
        <f t="shared" si="41"/>
        <v>82767.85017</v>
      </c>
      <c r="BO62" s="4">
        <f t="shared" si="42"/>
        <v>37302.28361</v>
      </c>
      <c r="BP62" s="4">
        <f t="shared" si="43"/>
        <v>-121956.5601</v>
      </c>
      <c r="BQ62" s="4">
        <f t="shared" ref="BQ62:BT62" si="223">BE62</f>
        <v>24423.35908</v>
      </c>
      <c r="BR62" s="4">
        <f t="shared" si="223"/>
        <v>23385.2694</v>
      </c>
      <c r="BS62" s="4">
        <f t="shared" si="223"/>
        <v>21251.64737</v>
      </c>
      <c r="BT62" s="4">
        <f t="shared" si="223"/>
        <v>19699.70462</v>
      </c>
      <c r="BU62" s="4">
        <f t="shared" si="45"/>
        <v>57044.99443</v>
      </c>
      <c r="BV62" s="36">
        <f t="shared" si="46"/>
        <v>5.460945911</v>
      </c>
    </row>
    <row r="63" ht="15.0" customHeight="1">
      <c r="A63" s="2">
        <v>62.0</v>
      </c>
      <c r="B63" s="3">
        <f t="shared" si="4"/>
        <v>0.1625125266</v>
      </c>
      <c r="C63" s="4">
        <f>IF(B63&lt;=('Ejercicio 3 - TIR'!$D$13-'Ejercicio 3 - TIR'!$C$13)/('Ejercicio 3 - TIR'!$E$13-'Ejercicio 3 - TIR'!$C$13),'Ejercicio 3 - TIR'!$C$13+SQRT(('Ejercicio 3 - TIR'!$E$13-'Ejercicio 3 - TIR'!$C$13)*('Ejercicio 3 - TIR'!$D$13-'Ejercicio 3 - TIR'!$C$13)*B63),'Ejercicio 3 - TIR'!$E$13-SQRT(('Ejercicio 3 - TIR'!$E$13-'Ejercicio 3 - TIR'!$C$13)*('Ejercicio 3 - TIR'!$E$13-'Ejercicio 3 - TIR'!$D$13)*(1-B63)))</f>
        <v>68062.56849</v>
      </c>
      <c r="D63" s="3">
        <f t="shared" si="5"/>
        <v>0.9855143464</v>
      </c>
      <c r="E63" s="4">
        <f>IF(D63&lt;=('Ejercicio 3 - TIR'!$D$14-'Ejercicio 3 - TIR'!$C$14)/('Ejercicio 3 - TIR'!$E$14-'Ejercicio 3 - TIR'!$C$14),'Ejercicio 3 - TIR'!$C$14+SQRT(('Ejercicio 3 - TIR'!$E$14-'Ejercicio 3 - TIR'!$C$14)*('Ejercicio 3 - TIR'!$D$14-'Ejercicio 3 - TIR'!$C$14)*D63),'Ejercicio 3 - TIR'!$E$14-SQRT(('Ejercicio 3 - TIR'!$E$14-'Ejercicio 3 - TIR'!$C$14)*('Ejercicio 3 - TIR'!$E$14-'Ejercicio 3 - TIR'!$D$14)*(1-D63)))</f>
        <v>38525.94164</v>
      </c>
      <c r="F63" s="3">
        <f t="shared" si="6"/>
        <v>0.4341088626</v>
      </c>
      <c r="G63" s="4">
        <f>IF(F63&lt;=('Ejercicio 3 - TIR'!$D$18-'Ejercicio 3 - TIR'!$C$18)/('Ejercicio 3 - TIR'!$E$18-'Ejercicio 3 - TIR'!$C$18),'Ejercicio 3 - TIR'!$C$18+SQRT(('Ejercicio 3 - TIR'!$E$18-'Ejercicio 3 - TIR'!$C$18)*('Ejercicio 3 - TIR'!$D$18-'Ejercicio 3 - TIR'!$C$18)*F63),'Ejercicio 3 - TIR'!$E$18-SQRT(('Ejercicio 3 - TIR'!$E$18-'Ejercicio 3 - TIR'!$C$18)*('Ejercicio 3 - TIR'!$E$18-'Ejercicio 3 - TIR'!$D$18)*(1-F63)))</f>
        <v>38069.46897</v>
      </c>
      <c r="H63" s="3">
        <f t="shared" si="7"/>
        <v>0.1032899477</v>
      </c>
      <c r="I63" s="4">
        <f>IF(H63&lt;=('Ejercicio 3 - TIR'!$D$18-'Ejercicio 3 - TIR'!$C$18)/('Ejercicio 3 - TIR'!$E$18-'Ejercicio 3 - TIR'!$C$18),'Ejercicio 3 - TIR'!$C$18+SQRT(('Ejercicio 3 - TIR'!$E$18-'Ejercicio 3 - TIR'!$C$18)*('Ejercicio 3 - TIR'!$D$18-'Ejercicio 3 - TIR'!$C$18)*H63),'Ejercicio 3 - TIR'!$E$18-SQRT(('Ejercicio 3 - TIR'!$E$18-'Ejercicio 3 - TIR'!$C$18)*('Ejercicio 3 - TIR'!$E$18-'Ejercicio 3 - TIR'!$D$18)*(1-H63)))</f>
        <v>33936.17735</v>
      </c>
      <c r="J63" s="3">
        <f t="shared" si="8"/>
        <v>0.4497651103</v>
      </c>
      <c r="K63" s="4">
        <f>IF(J63&lt;=('Ejercicio 3 - TIR'!$D$18-'Ejercicio 3 - TIR'!$C$18)/('Ejercicio 3 - TIR'!$E$18-'Ejercicio 3 - TIR'!$C$18),'Ejercicio 3 - TIR'!$C$18+SQRT(('Ejercicio 3 - TIR'!$E$18-'Ejercicio 3 - TIR'!$C$18)*('Ejercicio 3 - TIR'!$D$18-'Ejercicio 3 - TIR'!$C$18)*J63),'Ejercicio 3 - TIR'!$E$18-SQRT(('Ejercicio 3 - TIR'!$E$18-'Ejercicio 3 - TIR'!$C$18)*('Ejercicio 3 - TIR'!$E$18-'Ejercicio 3 - TIR'!$D$18)*(1-J63)))</f>
        <v>38213.69384</v>
      </c>
      <c r="L63" s="3">
        <f t="shared" si="9"/>
        <v>0.7338984925</v>
      </c>
      <c r="M63" s="4">
        <f>IF(L63&lt;=('Ejercicio 3 - TIR'!$D$18-'Ejercicio 3 - TIR'!$C$18)/('Ejercicio 3 - TIR'!$E$18-'Ejercicio 3 - TIR'!$C$18),'Ejercicio 3 - TIR'!$C$18+SQRT(('Ejercicio 3 - TIR'!$E$18-'Ejercicio 3 - TIR'!$C$18)*('Ejercicio 3 - TIR'!$D$18-'Ejercicio 3 - TIR'!$C$18)*L63),'Ejercicio 3 - TIR'!$E$18-SQRT(('Ejercicio 3 - TIR'!$E$18-'Ejercicio 3 - TIR'!$C$18)*('Ejercicio 3 - TIR'!$E$18-'Ejercicio 3 - TIR'!$D$18)*(1-L63)))</f>
        <v>40532.60556</v>
      </c>
      <c r="N63" s="3">
        <f t="shared" si="10"/>
        <v>0.7136683047</v>
      </c>
      <c r="O63" s="4">
        <f>IF(N63&lt;=('Ejercicio 3 - TIR'!$D$18-'Ejercicio 3 - TIR'!$C$18)/('Ejercicio 3 - TIR'!$E$18-'Ejercicio 3 - TIR'!$C$18),'Ejercicio 3 - TIR'!$C$18+SQRT(('Ejercicio 3 - TIR'!$E$18-'Ejercicio 3 - TIR'!$C$18)*('Ejercicio 3 - TIR'!$D$18-'Ejercicio 3 - TIR'!$C$18)*N63),'Ejercicio 3 - TIR'!$E$18-SQRT(('Ejercicio 3 - TIR'!$E$18-'Ejercicio 3 - TIR'!$C$18)*('Ejercicio 3 - TIR'!$E$18-'Ejercicio 3 - TIR'!$D$18)*(1-N63)))</f>
        <v>40365.90061</v>
      </c>
      <c r="P63" s="3">
        <f t="shared" si="11"/>
        <v>0.8211070535</v>
      </c>
      <c r="Q63" s="7">
        <f>IF(P63&lt;=('Ejercicio 3 - TIR'!$D$22-'Ejercicio 3 - TIR'!$C$22)/('Ejercicio 3 - TIR'!$E$22-'Ejercicio 3 - TIR'!$C$22),'Ejercicio 3 - TIR'!$C$22+SQRT(('Ejercicio 3 - TIR'!$E$22-'Ejercicio 3 - TIR'!$C$22)*('Ejercicio 3 - TIR'!$D$22-'Ejercicio 3 - TIR'!$C$22)*P63),'Ejercicio 3 - TIR'!$E$22-SQRT(('Ejercicio 3 - TIR'!$E$22-'Ejercicio 3 - TIR'!$C$22)*('Ejercicio 3 - TIR'!$E$22-'Ejercicio 3 - TIR'!$D$22)*(1-P63)))</f>
        <v>0.162055438</v>
      </c>
      <c r="R63" s="3">
        <f t="shared" si="12"/>
        <v>0.801693402</v>
      </c>
      <c r="S63" s="7">
        <f>IF(R63&lt;=('Ejercicio 3 - TIR'!$D$23-'Ejercicio 3 - TIR'!$C$23)/('Ejercicio 3 - TIR'!$E$23-'Ejercicio 3 - TIR'!$C$23),'Ejercicio 3 - TIR'!$C$23+SQRT(('Ejercicio 3 - TIR'!$E$23-'Ejercicio 3 - TIR'!$C$23)*('Ejercicio 3 - TIR'!$D$23-'Ejercicio 3 - TIR'!$C$23)*R63),'Ejercicio 3 - TIR'!$E$23-SQRT(('Ejercicio 3 - TIR'!$E$23-'Ejercicio 3 - TIR'!$C$23)*('Ejercicio 3 - TIR'!$E$23-'Ejercicio 3 - TIR'!$D$23)*(1-R63)))</f>
        <v>0.1611068299</v>
      </c>
      <c r="T63" s="3">
        <f t="shared" si="13"/>
        <v>0.0471644857</v>
      </c>
      <c r="U63" s="7">
        <f>IF(T63&lt;=('Ejercicio 3 - TIR'!$D$24-'Ejercicio 3 - TIR'!$C$24)/('Ejercicio 3 - TIR'!$E$24-'Ejercicio 3 - TIR'!$C$24),'Ejercicio 3 - TIR'!$C$24+SQRT(('Ejercicio 3 - TIR'!$E$24-'Ejercicio 3 - TIR'!$C$24)*('Ejercicio 3 - TIR'!$D$24-'Ejercicio 3 - TIR'!$C$24)*T63),'Ejercicio 3 - TIR'!$E$24-SQRT(('Ejercicio 3 - TIR'!$E$24-'Ejercicio 3 - TIR'!$C$24)*('Ejercicio 3 - TIR'!$E$24-'Ejercicio 3 - TIR'!$D$24)*(1-T63)))</f>
        <v>0.1599521565</v>
      </c>
      <c r="V63" s="3">
        <f t="shared" si="14"/>
        <v>0.1022174581</v>
      </c>
      <c r="W63" s="7">
        <f>IF(V63&lt;=('Ejercicio 3 - TIR'!$D$25-'Ejercicio 3 - TIR'!$C$25)/('Ejercicio 3 - TIR'!$E$25-'Ejercicio 3 - TIR'!$C$25),'Ejercicio 3 - TIR'!$C$25+SQRT(('Ejercicio 3 - TIR'!$E$25-'Ejercicio 3 - TIR'!$C$25)*('Ejercicio 3 - TIR'!$D$25-'Ejercicio 3 - TIR'!$C$25)*V63),'Ejercicio 3 - TIR'!$E$25-SQRT(('Ejercicio 3 - TIR'!$E$25-'Ejercicio 3 - TIR'!$C$25)*('Ejercicio 3 - TIR'!$E$25-'Ejercicio 3 - TIR'!$D$25)*(1-V63)))</f>
        <v>0.1919626269</v>
      </c>
      <c r="X63" s="3">
        <f t="shared" si="15"/>
        <v>0.07556873926</v>
      </c>
      <c r="Y63" s="7">
        <f>IF(X63&lt;=('Ejercicio 3 - TIR'!$D$26-'Ejercicio 3 - TIR'!$C$26)/('Ejercicio 3 - TIR'!$E$26-'Ejercicio 3 - TIR'!$C$26),'Ejercicio 3 - TIR'!$C$26+SQRT(('Ejercicio 3 - TIR'!$E$26-'Ejercicio 3 - TIR'!$C$26)*('Ejercicio 3 - TIR'!$D$26-'Ejercicio 3 - TIR'!$C$26)*X63),'Ejercicio 3 - TIR'!$E$26-SQRT(('Ejercicio 3 - TIR'!$E$26-'Ejercicio 3 - TIR'!$C$26)*('Ejercicio 3 - TIR'!$E$26-'Ejercicio 3 - TIR'!$D$26)*(1-X63)))</f>
        <v>0.2042841029</v>
      </c>
      <c r="Z63" s="3">
        <f t="shared" si="16"/>
        <v>1.162055438</v>
      </c>
      <c r="AA63" s="3">
        <f t="shared" si="17"/>
        <v>1.349270506</v>
      </c>
      <c r="AB63" s="3">
        <f t="shared" si="18"/>
        <v>1.565089233</v>
      </c>
      <c r="AC63" s="3">
        <f t="shared" si="19"/>
        <v>1.865527873</v>
      </c>
      <c r="AD63" s="3">
        <f t="shared" si="20"/>
        <v>2.246625562</v>
      </c>
      <c r="AE63" s="2">
        <f t="shared" si="21"/>
        <v>6243.338349</v>
      </c>
      <c r="AF63" s="2">
        <f t="shared" si="22"/>
        <v>7249.182799</v>
      </c>
      <c r="AG63" s="2">
        <f t="shared" si="23"/>
        <v>8408.705221</v>
      </c>
      <c r="AH63" s="2">
        <f t="shared" si="24"/>
        <v>10022.86236</v>
      </c>
      <c r="AI63" s="2">
        <f t="shared" si="25"/>
        <v>12070.37381</v>
      </c>
      <c r="AJ63" s="4">
        <f t="shared" si="26"/>
        <v>44238.83344</v>
      </c>
      <c r="AK63" s="4">
        <f t="shared" si="27"/>
        <v>45789.08318</v>
      </c>
      <c r="AL63" s="4">
        <f t="shared" si="28"/>
        <v>59807.84079</v>
      </c>
      <c r="AM63" s="4">
        <f t="shared" si="29"/>
        <v>75614.70546</v>
      </c>
      <c r="AN63" s="4">
        <f t="shared" si="30"/>
        <v>90687.06413</v>
      </c>
      <c r="AO63" s="4">
        <f>C63/'Ejercicio 3 - TIR'!$D$7</f>
        <v>13612.5137</v>
      </c>
      <c r="AP63" s="4">
        <f t="shared" si="31"/>
        <v>30626.31974</v>
      </c>
      <c r="AQ63" s="4">
        <f t="shared" si="32"/>
        <v>32176.56949</v>
      </c>
      <c r="AR63" s="4">
        <f t="shared" si="33"/>
        <v>46195.32709</v>
      </c>
      <c r="AS63" s="4">
        <f t="shared" si="34"/>
        <v>62002.19176</v>
      </c>
      <c r="AT63" s="4">
        <f t="shared" si="35"/>
        <v>77074.55043</v>
      </c>
      <c r="AU63" s="4">
        <f>AP63*'Ejercicio 3 - TIR'!$D$5</f>
        <v>15313.15987</v>
      </c>
      <c r="AV63" s="4">
        <f>AQ63*'Ejercicio 3 - TIR'!$D$5</f>
        <v>16088.28474</v>
      </c>
      <c r="AW63" s="4">
        <f>AR63*'Ejercicio 3 - TIR'!$D$5</f>
        <v>23097.66355</v>
      </c>
      <c r="AX63" s="4">
        <f>AS63*'Ejercicio 3 - TIR'!$D$5</f>
        <v>31001.09588</v>
      </c>
      <c r="AY63" s="4">
        <f>AT63*'Ejercicio 3 - TIR'!$D$5</f>
        <v>38537.27521</v>
      </c>
      <c r="AZ63" s="4">
        <f t="shared" ref="AZ63:BD63" si="224">AJ63-AU63-AE63</f>
        <v>22682.33522</v>
      </c>
      <c r="BA63" s="4">
        <f t="shared" si="224"/>
        <v>22451.61564</v>
      </c>
      <c r="BB63" s="4">
        <f t="shared" si="224"/>
        <v>28301.47202</v>
      </c>
      <c r="BC63" s="4">
        <f t="shared" si="224"/>
        <v>34590.74722</v>
      </c>
      <c r="BD63" s="4">
        <f t="shared" si="224"/>
        <v>40079.4151</v>
      </c>
      <c r="BE63" s="4">
        <f t="shared" ref="BE63:BI63" si="225">AZ63/Z63</f>
        <v>19519.1507</v>
      </c>
      <c r="BF63" s="4">
        <f t="shared" si="225"/>
        <v>16639.81799</v>
      </c>
      <c r="BG63" s="4">
        <f t="shared" si="225"/>
        <v>18082.97663</v>
      </c>
      <c r="BH63" s="4">
        <f t="shared" si="225"/>
        <v>18542.06936</v>
      </c>
      <c r="BI63" s="4">
        <f t="shared" si="225"/>
        <v>17839.82867</v>
      </c>
      <c r="BJ63" s="4">
        <f t="shared" si="38"/>
        <v>86553.36528</v>
      </c>
      <c r="BK63" s="4">
        <f t="shared" si="39"/>
        <v>30582.22123</v>
      </c>
      <c r="BL63" s="4">
        <f t="shared" si="40"/>
        <v>117135.5865</v>
      </c>
      <c r="BM63" s="4">
        <f>BK63*'Ejercicio 3 - TIR'!$D$5</f>
        <v>15291.11062</v>
      </c>
      <c r="BN63" s="4">
        <f t="shared" si="41"/>
        <v>101844.4759</v>
      </c>
      <c r="BO63" s="4">
        <f t="shared" si="42"/>
        <v>45332.19849</v>
      </c>
      <c r="BP63" s="4">
        <f t="shared" si="43"/>
        <v>-106588.5101</v>
      </c>
      <c r="BQ63" s="4">
        <f t="shared" ref="BQ63:BT63" si="226">BE63</f>
        <v>19519.1507</v>
      </c>
      <c r="BR63" s="4">
        <f t="shared" si="226"/>
        <v>16639.81799</v>
      </c>
      <c r="BS63" s="4">
        <f t="shared" si="226"/>
        <v>18082.97663</v>
      </c>
      <c r="BT63" s="4">
        <f t="shared" si="226"/>
        <v>18542.06936</v>
      </c>
      <c r="BU63" s="4">
        <f t="shared" si="45"/>
        <v>63172.02716</v>
      </c>
      <c r="BV63" s="36">
        <f t="shared" si="46"/>
        <v>7.038746957</v>
      </c>
    </row>
    <row r="64" ht="15.0" customHeight="1">
      <c r="A64" s="2">
        <v>63.0</v>
      </c>
      <c r="B64" s="3">
        <f t="shared" si="4"/>
        <v>0.5794534367</v>
      </c>
      <c r="C64" s="4">
        <f>IF(B64&lt;=('Ejercicio 3 - TIR'!$D$13-'Ejercicio 3 - TIR'!$C$13)/('Ejercicio 3 - TIR'!$E$13-'Ejercicio 3 - TIR'!$C$13),'Ejercicio 3 - TIR'!$C$13+SQRT(('Ejercicio 3 - TIR'!$E$13-'Ejercicio 3 - TIR'!$C$13)*('Ejercicio 3 - TIR'!$D$13-'Ejercicio 3 - TIR'!$C$13)*B64),'Ejercicio 3 - TIR'!$E$13-SQRT(('Ejercicio 3 - TIR'!$E$13-'Ejercicio 3 - TIR'!$C$13)*('Ejercicio 3 - TIR'!$E$13-'Ejercicio 3 - TIR'!$D$13)*(1-B64)))</f>
        <v>77535.45291</v>
      </c>
      <c r="D64" s="3">
        <f t="shared" si="5"/>
        <v>0.4364089399</v>
      </c>
      <c r="E64" s="4">
        <f>IF(D64&lt;=('Ejercicio 3 - TIR'!$D$14-'Ejercicio 3 - TIR'!$C$14)/('Ejercicio 3 - TIR'!$E$14-'Ejercicio 3 - TIR'!$C$14),'Ejercicio 3 - TIR'!$C$14+SQRT(('Ejercicio 3 - TIR'!$E$14-'Ejercicio 3 - TIR'!$C$14)*('Ejercicio 3 - TIR'!$D$14-'Ejercicio 3 - TIR'!$C$14)*D64),'Ejercicio 3 - TIR'!$E$14-SQRT(('Ejercicio 3 - TIR'!$E$14-'Ejercicio 3 - TIR'!$C$14)*('Ejercicio 3 - TIR'!$E$14-'Ejercicio 3 - TIR'!$D$14)*(1-D64)))</f>
        <v>30805.50931</v>
      </c>
      <c r="F64" s="3">
        <f t="shared" si="6"/>
        <v>0.6232529157</v>
      </c>
      <c r="G64" s="4">
        <f>IF(F64&lt;=('Ejercicio 3 - TIR'!$D$18-'Ejercicio 3 - TIR'!$C$18)/('Ejercicio 3 - TIR'!$E$18-'Ejercicio 3 - TIR'!$C$18),'Ejercicio 3 - TIR'!$C$18+SQRT(('Ejercicio 3 - TIR'!$E$18-'Ejercicio 3 - TIR'!$C$18)*('Ejercicio 3 - TIR'!$D$18-'Ejercicio 3 - TIR'!$C$18)*F64),'Ejercicio 3 - TIR'!$E$18-SQRT(('Ejercicio 3 - TIR'!$E$18-'Ejercicio 3 - TIR'!$C$18)*('Ejercicio 3 - TIR'!$E$18-'Ejercicio 3 - TIR'!$D$18)*(1-F64)))</f>
        <v>39668.91604</v>
      </c>
      <c r="H64" s="3">
        <f t="shared" si="7"/>
        <v>0.06488008916</v>
      </c>
      <c r="I64" s="4">
        <f>IF(H64&lt;=('Ejercicio 3 - TIR'!$D$18-'Ejercicio 3 - TIR'!$C$18)/('Ejercicio 3 - TIR'!$E$18-'Ejercicio 3 - TIR'!$C$18),'Ejercicio 3 - TIR'!$C$18+SQRT(('Ejercicio 3 - TIR'!$E$18-'Ejercicio 3 - TIR'!$C$18)*('Ejercicio 3 - TIR'!$D$18-'Ejercicio 3 - TIR'!$C$18)*H64),'Ejercicio 3 - TIR'!$E$18-SQRT(('Ejercicio 3 - TIR'!$E$18-'Ejercicio 3 - TIR'!$C$18)*('Ejercicio 3 - TIR'!$E$18-'Ejercicio 3 - TIR'!$D$18)*(1-H64)))</f>
        <v>33119.6175</v>
      </c>
      <c r="J64" s="3">
        <f t="shared" si="8"/>
        <v>0.996528751</v>
      </c>
      <c r="K64" s="4">
        <f>IF(J64&lt;=('Ejercicio 3 - TIR'!$D$18-'Ejercicio 3 - TIR'!$C$18)/('Ejercicio 3 - TIR'!$E$18-'Ejercicio 3 - TIR'!$C$18),'Ejercicio 3 - TIR'!$C$18+SQRT(('Ejercicio 3 - TIR'!$E$18-'Ejercicio 3 - TIR'!$C$18)*('Ejercicio 3 - TIR'!$D$18-'Ejercicio 3 - TIR'!$C$18)*J64),'Ejercicio 3 - TIR'!$E$18-SQRT(('Ejercicio 3 - TIR'!$E$18-'Ejercicio 3 - TIR'!$C$18)*('Ejercicio 3 - TIR'!$E$18-'Ejercicio 3 - TIR'!$D$18)*(1-J64)))</f>
        <v>44489.76116</v>
      </c>
      <c r="L64" s="3">
        <f t="shared" si="9"/>
        <v>0.2423250692</v>
      </c>
      <c r="M64" s="4">
        <f>IF(L64&lt;=('Ejercicio 3 - TIR'!$D$18-'Ejercicio 3 - TIR'!$C$18)/('Ejercicio 3 - TIR'!$E$18-'Ejercicio 3 - TIR'!$C$18),'Ejercicio 3 - TIR'!$C$18+SQRT(('Ejercicio 3 - TIR'!$E$18-'Ejercicio 3 - TIR'!$C$18)*('Ejercicio 3 - TIR'!$D$18-'Ejercicio 3 - TIR'!$C$18)*L64),'Ejercicio 3 - TIR'!$E$18-SQRT(('Ejercicio 3 - TIR'!$E$18-'Ejercicio 3 - TIR'!$C$18)*('Ejercicio 3 - TIR'!$E$18-'Ejercicio 3 - TIR'!$D$18)*(1-L64)))</f>
        <v>36028.99331</v>
      </c>
      <c r="N64" s="3">
        <f t="shared" si="10"/>
        <v>0.6115644871</v>
      </c>
      <c r="O64" s="4">
        <f>IF(N64&lt;=('Ejercicio 3 - TIR'!$D$18-'Ejercicio 3 - TIR'!$C$18)/('Ejercicio 3 - TIR'!$E$18-'Ejercicio 3 - TIR'!$C$18),'Ejercicio 3 - TIR'!$C$18+SQRT(('Ejercicio 3 - TIR'!$E$18-'Ejercicio 3 - TIR'!$C$18)*('Ejercicio 3 - TIR'!$D$18-'Ejercicio 3 - TIR'!$C$18)*N64),'Ejercicio 3 - TIR'!$E$18-SQRT(('Ejercicio 3 - TIR'!$E$18-'Ejercicio 3 - TIR'!$C$18)*('Ejercicio 3 - TIR'!$E$18-'Ejercicio 3 - TIR'!$D$18)*(1-N64)))</f>
        <v>39577.82194</v>
      </c>
      <c r="P64" s="3">
        <f t="shared" si="11"/>
        <v>0.1119483522</v>
      </c>
      <c r="Q64" s="7">
        <f>IF(P64&lt;=('Ejercicio 3 - TIR'!$D$22-'Ejercicio 3 - TIR'!$C$22)/('Ejercicio 3 - TIR'!$E$22-'Ejercicio 3 - TIR'!$C$22),'Ejercicio 3 - TIR'!$C$22+SQRT(('Ejercicio 3 - TIR'!$E$22-'Ejercicio 3 - TIR'!$C$22)*('Ejercicio 3 - TIR'!$D$22-'Ejercicio 3 - TIR'!$C$22)*P64),'Ejercicio 3 - TIR'!$E$22-SQRT(('Ejercicio 3 - TIR'!$E$22-'Ejercicio 3 - TIR'!$C$22)*('Ejercicio 3 - TIR'!$E$22-'Ejercicio 3 - TIR'!$D$22)*(1-P64)))</f>
        <v>0.1341953173</v>
      </c>
      <c r="R64" s="3">
        <f t="shared" si="12"/>
        <v>0.9289951856</v>
      </c>
      <c r="S64" s="7">
        <f>IF(R64&lt;=('Ejercicio 3 - TIR'!$D$23-'Ejercicio 3 - TIR'!$C$23)/('Ejercicio 3 - TIR'!$E$23-'Ejercicio 3 - TIR'!$C$23),'Ejercicio 3 - TIR'!$C$23+SQRT(('Ejercicio 3 - TIR'!$E$23-'Ejercicio 3 - TIR'!$C$23)*('Ejercicio 3 - TIR'!$D$23-'Ejercicio 3 - TIR'!$C$23)*R64),'Ejercicio 3 - TIR'!$E$23-SQRT(('Ejercicio 3 - TIR'!$E$23-'Ejercicio 3 - TIR'!$C$23)*('Ejercicio 3 - TIR'!$E$23-'Ejercicio 3 - TIR'!$D$23)*(1-R64)))</f>
        <v>0.1686947505</v>
      </c>
      <c r="T64" s="3">
        <f t="shared" si="13"/>
        <v>0.3708448193</v>
      </c>
      <c r="U64" s="7">
        <f>IF(T64&lt;=('Ejercicio 3 - TIR'!$D$24-'Ejercicio 3 - TIR'!$C$24)/('Ejercicio 3 - TIR'!$E$24-'Ejercicio 3 - TIR'!$C$24),'Ejercicio 3 - TIR'!$C$24+SQRT(('Ejercicio 3 - TIR'!$E$24-'Ejercicio 3 - TIR'!$C$24)*('Ejercicio 3 - TIR'!$D$24-'Ejercicio 3 - TIR'!$C$24)*T64),'Ejercicio 3 - TIR'!$E$24-SQRT(('Ejercicio 3 - TIR'!$E$24-'Ejercicio 3 - TIR'!$C$24)*('Ejercicio 3 - TIR'!$E$24-'Ejercicio 3 - TIR'!$D$24)*(1-T64)))</f>
        <v>0.1779065247</v>
      </c>
      <c r="V64" s="3">
        <f t="shared" si="14"/>
        <v>0.2276744013</v>
      </c>
      <c r="W64" s="7">
        <f>IF(V64&lt;=('Ejercicio 3 - TIR'!$D$25-'Ejercicio 3 - TIR'!$C$25)/('Ejercicio 3 - TIR'!$E$25-'Ejercicio 3 - TIR'!$C$25),'Ejercicio 3 - TIR'!$C$25+SQRT(('Ejercicio 3 - TIR'!$E$25-'Ejercicio 3 - TIR'!$C$25)*('Ejercicio 3 - TIR'!$D$25-'Ejercicio 3 - TIR'!$C$25)*V64),'Ejercicio 3 - TIR'!$E$25-SQRT(('Ejercicio 3 - TIR'!$E$25-'Ejercicio 3 - TIR'!$C$25)*('Ejercicio 3 - TIR'!$E$25-'Ejercicio 3 - TIR'!$D$25)*(1-V64)))</f>
        <v>0.1978534076</v>
      </c>
      <c r="X64" s="3">
        <f t="shared" si="15"/>
        <v>0.244944964</v>
      </c>
      <c r="Y64" s="7">
        <f>IF(X64&lt;=('Ejercicio 3 - TIR'!$D$26-'Ejercicio 3 - TIR'!$C$26)/('Ejercicio 3 - TIR'!$E$26-'Ejercicio 3 - TIR'!$C$26),'Ejercicio 3 - TIR'!$C$26+SQRT(('Ejercicio 3 - TIR'!$E$26-'Ejercicio 3 - TIR'!$C$26)*('Ejercicio 3 - TIR'!$D$26-'Ejercicio 3 - TIR'!$C$26)*X64),'Ejercicio 3 - TIR'!$E$26-SQRT(('Ejercicio 3 - TIR'!$E$26-'Ejercicio 3 - TIR'!$C$26)*('Ejercicio 3 - TIR'!$E$26-'Ejercicio 3 - TIR'!$D$26)*(1-X64)))</f>
        <v>0.2157167534</v>
      </c>
      <c r="Z64" s="3">
        <f t="shared" si="16"/>
        <v>1.134195317</v>
      </c>
      <c r="AA64" s="3">
        <f t="shared" si="17"/>
        <v>1.325528113</v>
      </c>
      <c r="AB64" s="3">
        <f t="shared" si="18"/>
        <v>1.561348213</v>
      </c>
      <c r="AC64" s="3">
        <f t="shared" si="19"/>
        <v>1.870266278</v>
      </c>
      <c r="AD64" s="3">
        <f t="shared" si="20"/>
        <v>2.273714047</v>
      </c>
      <c r="AE64" s="2">
        <f t="shared" si="21"/>
        <v>4133.955097</v>
      </c>
      <c r="AF64" s="2">
        <f t="shared" si="22"/>
        <v>4831.331621</v>
      </c>
      <c r="AG64" s="2">
        <f t="shared" si="23"/>
        <v>5690.85704</v>
      </c>
      <c r="AH64" s="2">
        <f t="shared" si="24"/>
        <v>6816.812497</v>
      </c>
      <c r="AI64" s="2">
        <f t="shared" si="25"/>
        <v>8287.313157</v>
      </c>
      <c r="AJ64" s="4">
        <f t="shared" si="26"/>
        <v>44992.29881</v>
      </c>
      <c r="AK64" s="4">
        <f t="shared" si="27"/>
        <v>43900.98411</v>
      </c>
      <c r="AL64" s="4">
        <f t="shared" si="28"/>
        <v>69464.00911</v>
      </c>
      <c r="AM64" s="4">
        <f t="shared" si="29"/>
        <v>67383.81122</v>
      </c>
      <c r="AN64" s="4">
        <f t="shared" si="30"/>
        <v>89988.6497</v>
      </c>
      <c r="AO64" s="4">
        <f>C64/'Ejercicio 3 - TIR'!$D$7</f>
        <v>15507.09058</v>
      </c>
      <c r="AP64" s="4">
        <f t="shared" si="31"/>
        <v>29485.20823</v>
      </c>
      <c r="AQ64" s="4">
        <f t="shared" si="32"/>
        <v>28393.89353</v>
      </c>
      <c r="AR64" s="4">
        <f t="shared" si="33"/>
        <v>53956.91853</v>
      </c>
      <c r="AS64" s="4">
        <f t="shared" si="34"/>
        <v>51876.72064</v>
      </c>
      <c r="AT64" s="4">
        <f t="shared" si="35"/>
        <v>74481.55912</v>
      </c>
      <c r="AU64" s="4">
        <f>AP64*'Ejercicio 3 - TIR'!$D$5</f>
        <v>14742.60412</v>
      </c>
      <c r="AV64" s="4">
        <f>AQ64*'Ejercicio 3 - TIR'!$D$5</f>
        <v>14196.94676</v>
      </c>
      <c r="AW64" s="4">
        <f>AR64*'Ejercicio 3 - TIR'!$D$5</f>
        <v>26978.45926</v>
      </c>
      <c r="AX64" s="4">
        <f>AS64*'Ejercicio 3 - TIR'!$D$5</f>
        <v>25938.36032</v>
      </c>
      <c r="AY64" s="4">
        <f>AT64*'Ejercicio 3 - TIR'!$D$5</f>
        <v>37240.77956</v>
      </c>
      <c r="AZ64" s="4">
        <f t="shared" ref="AZ64:BD64" si="227">AJ64-AU64-AE64</f>
        <v>26115.7396</v>
      </c>
      <c r="BA64" s="4">
        <f t="shared" si="227"/>
        <v>24872.70572</v>
      </c>
      <c r="BB64" s="4">
        <f t="shared" si="227"/>
        <v>36794.6928</v>
      </c>
      <c r="BC64" s="4">
        <f t="shared" si="227"/>
        <v>34628.6384</v>
      </c>
      <c r="BD64" s="4">
        <f t="shared" si="227"/>
        <v>44460.55698</v>
      </c>
      <c r="BE64" s="4">
        <f t="shared" ref="BE64:BI64" si="228">AZ64/Z64</f>
        <v>23025.78683</v>
      </c>
      <c r="BF64" s="4">
        <f t="shared" si="228"/>
        <v>18764.37434</v>
      </c>
      <c r="BG64" s="4">
        <f t="shared" si="228"/>
        <v>23565.9749</v>
      </c>
      <c r="BH64" s="4">
        <f t="shared" si="228"/>
        <v>18515.35197</v>
      </c>
      <c r="BI64" s="4">
        <f t="shared" si="228"/>
        <v>19554.15503</v>
      </c>
      <c r="BJ64" s="4">
        <f t="shared" si="38"/>
        <v>70042.91926</v>
      </c>
      <c r="BK64" s="4">
        <f t="shared" si="39"/>
        <v>35258.68969</v>
      </c>
      <c r="BL64" s="4">
        <f t="shared" si="40"/>
        <v>105301.6089</v>
      </c>
      <c r="BM64" s="4">
        <f>BK64*'Ejercicio 3 - TIR'!$D$5</f>
        <v>17629.34484</v>
      </c>
      <c r="BN64" s="4">
        <f t="shared" si="41"/>
        <v>87672.2641</v>
      </c>
      <c r="BO64" s="4">
        <f t="shared" si="42"/>
        <v>38559.0546</v>
      </c>
      <c r="BP64" s="4">
        <f t="shared" si="43"/>
        <v>-108340.9622</v>
      </c>
      <c r="BQ64" s="4">
        <f t="shared" ref="BQ64:BT64" si="229">BE64</f>
        <v>23025.78683</v>
      </c>
      <c r="BR64" s="4">
        <f t="shared" si="229"/>
        <v>18764.37434</v>
      </c>
      <c r="BS64" s="4">
        <f t="shared" si="229"/>
        <v>23565.9749</v>
      </c>
      <c r="BT64" s="4">
        <f t="shared" si="229"/>
        <v>18515.35197</v>
      </c>
      <c r="BU64" s="4">
        <f t="shared" si="45"/>
        <v>58113.20964</v>
      </c>
      <c r="BV64" s="36">
        <f t="shared" si="46"/>
        <v>8.280709515</v>
      </c>
    </row>
    <row r="65" ht="15.0" customHeight="1">
      <c r="A65" s="2">
        <v>64.0</v>
      </c>
      <c r="B65" s="3">
        <f t="shared" si="4"/>
        <v>0.3923111942</v>
      </c>
      <c r="C65" s="4">
        <f>IF(B65&lt;=('Ejercicio 3 - TIR'!$D$13-'Ejercicio 3 - TIR'!$C$13)/('Ejercicio 3 - TIR'!$E$13-'Ejercicio 3 - TIR'!$C$13),'Ejercicio 3 - TIR'!$C$13+SQRT(('Ejercicio 3 - TIR'!$E$13-'Ejercicio 3 - TIR'!$C$13)*('Ejercicio 3 - TIR'!$D$13-'Ejercicio 3 - TIR'!$C$13)*B65),'Ejercicio 3 - TIR'!$E$13-SQRT(('Ejercicio 3 - TIR'!$E$13-'Ejercicio 3 - TIR'!$C$13)*('Ejercicio 3 - TIR'!$E$13-'Ejercicio 3 - TIR'!$D$13)*(1-B65)))</f>
        <v>72995.80464</v>
      </c>
      <c r="D65" s="3">
        <f t="shared" si="5"/>
        <v>0.5988085353</v>
      </c>
      <c r="E65" s="4">
        <f>IF(D65&lt;=('Ejercicio 3 - TIR'!$D$14-'Ejercicio 3 - TIR'!$C$14)/('Ejercicio 3 - TIR'!$E$14-'Ejercicio 3 - TIR'!$C$14),'Ejercicio 3 - TIR'!$C$14+SQRT(('Ejercicio 3 - TIR'!$E$14-'Ejercicio 3 - TIR'!$C$14)*('Ejercicio 3 - TIR'!$D$14-'Ejercicio 3 - TIR'!$C$14)*D65),'Ejercicio 3 - TIR'!$E$14-SQRT(('Ejercicio 3 - TIR'!$E$14-'Ejercicio 3 - TIR'!$C$14)*('Ejercicio 3 - TIR'!$E$14-'Ejercicio 3 - TIR'!$D$14)*(1-D65)))</f>
        <v>32242.50558</v>
      </c>
      <c r="F65" s="3">
        <f t="shared" si="6"/>
        <v>0.1200142056</v>
      </c>
      <c r="G65" s="4">
        <f>IF(F65&lt;=('Ejercicio 3 - TIR'!$D$18-'Ejercicio 3 - TIR'!$C$18)/('Ejercicio 3 - TIR'!$E$18-'Ejercicio 3 - TIR'!$C$18),'Ejercicio 3 - TIR'!$C$18+SQRT(('Ejercicio 3 - TIR'!$E$18-'Ejercicio 3 - TIR'!$C$18)*('Ejercicio 3 - TIR'!$D$18-'Ejercicio 3 - TIR'!$C$18)*F65),'Ejercicio 3 - TIR'!$E$18-SQRT(('Ejercicio 3 - TIR'!$E$18-'Ejercicio 3 - TIR'!$C$18)*('Ejercicio 3 - TIR'!$E$18-'Ejercicio 3 - TIR'!$D$18)*(1-F65)))</f>
        <v>34242.8918</v>
      </c>
      <c r="H65" s="3">
        <f t="shared" si="7"/>
        <v>0.9923137791</v>
      </c>
      <c r="I65" s="4">
        <f>IF(H65&lt;=('Ejercicio 3 - TIR'!$D$18-'Ejercicio 3 - TIR'!$C$18)/('Ejercicio 3 - TIR'!$E$18-'Ejercicio 3 - TIR'!$C$18),'Ejercicio 3 - TIR'!$C$18+SQRT(('Ejercicio 3 - TIR'!$E$18-'Ejercicio 3 - TIR'!$C$18)*('Ejercicio 3 - TIR'!$D$18-'Ejercicio 3 - TIR'!$C$18)*H65),'Ejercicio 3 - TIR'!$E$18-SQRT(('Ejercicio 3 - TIR'!$E$18-'Ejercicio 3 - TIR'!$C$18)*('Ejercicio 3 - TIR'!$E$18-'Ejercicio 3 - TIR'!$D$18)*(1-H65)))</f>
        <v>44240.74604</v>
      </c>
      <c r="J65" s="3">
        <f t="shared" si="8"/>
        <v>0.9113206025</v>
      </c>
      <c r="K65" s="4">
        <f>IF(J65&lt;=('Ejercicio 3 - TIR'!$D$18-'Ejercicio 3 - TIR'!$C$18)/('Ejercicio 3 - TIR'!$E$18-'Ejercicio 3 - TIR'!$C$18),'Ejercicio 3 - TIR'!$C$18+SQRT(('Ejercicio 3 - TIR'!$E$18-'Ejercicio 3 - TIR'!$C$18)*('Ejercicio 3 - TIR'!$D$18-'Ejercicio 3 - TIR'!$C$18)*J65),'Ejercicio 3 - TIR'!$E$18-SQRT(('Ejercicio 3 - TIR'!$E$18-'Ejercicio 3 - TIR'!$C$18)*('Ejercicio 3 - TIR'!$E$18-'Ejercicio 3 - TIR'!$D$18)*(1-J65)))</f>
        <v>42421.05548</v>
      </c>
      <c r="L65" s="3">
        <f t="shared" si="9"/>
        <v>0.5527709983</v>
      </c>
      <c r="M65" s="4">
        <f>IF(L65&lt;=('Ejercicio 3 - TIR'!$D$18-'Ejercicio 3 - TIR'!$C$18)/('Ejercicio 3 - TIR'!$E$18-'Ejercicio 3 - TIR'!$C$18),'Ejercicio 3 - TIR'!$C$18+SQRT(('Ejercicio 3 - TIR'!$E$18-'Ejercicio 3 - TIR'!$C$18)*('Ejercicio 3 - TIR'!$D$18-'Ejercicio 3 - TIR'!$C$18)*L65),'Ejercicio 3 - TIR'!$E$18-SQRT(('Ejercicio 3 - TIR'!$E$18-'Ejercicio 3 - TIR'!$C$18)*('Ejercicio 3 - TIR'!$E$18-'Ejercicio 3 - TIR'!$D$18)*(1-L65)))</f>
        <v>39105.80308</v>
      </c>
      <c r="N65" s="3">
        <f t="shared" si="10"/>
        <v>0.6620350692</v>
      </c>
      <c r="O65" s="4">
        <f>IF(N65&lt;=('Ejercicio 3 - TIR'!$D$18-'Ejercicio 3 - TIR'!$C$18)/('Ejercicio 3 - TIR'!$E$18-'Ejercicio 3 - TIR'!$C$18),'Ejercicio 3 - TIR'!$C$18+SQRT(('Ejercicio 3 - TIR'!$E$18-'Ejercicio 3 - TIR'!$C$18)*('Ejercicio 3 - TIR'!$D$18-'Ejercicio 3 - TIR'!$C$18)*N65),'Ejercicio 3 - TIR'!$E$18-SQRT(('Ejercicio 3 - TIR'!$E$18-'Ejercicio 3 - TIR'!$C$18)*('Ejercicio 3 - TIR'!$E$18-'Ejercicio 3 - TIR'!$D$18)*(1-N65)))</f>
        <v>39965.20248</v>
      </c>
      <c r="P65" s="3">
        <f t="shared" si="11"/>
        <v>0.3302122204</v>
      </c>
      <c r="Q65" s="7">
        <f>IF(P65&lt;=('Ejercicio 3 - TIR'!$D$22-'Ejercicio 3 - TIR'!$C$22)/('Ejercicio 3 - TIR'!$E$22-'Ejercicio 3 - TIR'!$C$22),'Ejercicio 3 - TIR'!$C$22+SQRT(('Ejercicio 3 - TIR'!$E$22-'Ejercicio 3 - TIR'!$C$22)*('Ejercicio 3 - TIR'!$D$22-'Ejercicio 3 - TIR'!$C$22)*P65),'Ejercicio 3 - TIR'!$E$22-SQRT(('Ejercicio 3 - TIR'!$E$22-'Ejercicio 3 - TIR'!$C$22)*('Ejercicio 3 - TIR'!$E$22-'Ejercicio 3 - TIR'!$D$22)*(1-P65)))</f>
        <v>0.1443799507</v>
      </c>
      <c r="R65" s="3">
        <f t="shared" si="12"/>
        <v>0.1247796843</v>
      </c>
      <c r="S65" s="7">
        <f>IF(R65&lt;=('Ejercicio 3 - TIR'!$D$23-'Ejercicio 3 - TIR'!$C$23)/('Ejercicio 3 - TIR'!$E$23-'Ejercicio 3 - TIR'!$C$23),'Ejercicio 3 - TIR'!$C$23+SQRT(('Ejercicio 3 - TIR'!$E$23-'Ejercicio 3 - TIR'!$C$23)*('Ejercicio 3 - TIR'!$D$23-'Ejercicio 3 - TIR'!$C$23)*R65),'Ejercicio 3 - TIR'!$E$23-SQRT(('Ejercicio 3 - TIR'!$E$23-'Ejercicio 3 - TIR'!$C$23)*('Ejercicio 3 - TIR'!$E$23-'Ejercicio 3 - TIR'!$D$23)*(1-R65)))</f>
        <v>0.1349867752</v>
      </c>
      <c r="T65" s="3">
        <f t="shared" si="13"/>
        <v>0.9927631564</v>
      </c>
      <c r="U65" s="7">
        <f>IF(T65&lt;=('Ejercicio 3 - TIR'!$D$24-'Ejercicio 3 - TIR'!$C$24)/('Ejercicio 3 - TIR'!$E$24-'Ejercicio 3 - TIR'!$C$24),'Ejercicio 3 - TIR'!$C$24+SQRT(('Ejercicio 3 - TIR'!$E$24-'Ejercicio 3 - TIR'!$C$24)*('Ejercicio 3 - TIR'!$D$24-'Ejercicio 3 - TIR'!$C$24)*T65),'Ejercicio 3 - TIR'!$E$24-SQRT(('Ejercicio 3 - TIR'!$E$24-'Ejercicio 3 - TIR'!$C$24)*('Ejercicio 3 - TIR'!$E$24-'Ejercicio 3 - TIR'!$D$24)*(1-T65)))</f>
        <v>0.2154985378</v>
      </c>
      <c r="V65" s="3">
        <f t="shared" si="14"/>
        <v>0.1043980883</v>
      </c>
      <c r="W65" s="7">
        <f>IF(V65&lt;=('Ejercicio 3 - TIR'!$D$25-'Ejercicio 3 - TIR'!$C$25)/('Ejercicio 3 - TIR'!$E$25-'Ejercicio 3 - TIR'!$C$25),'Ejercicio 3 - TIR'!$C$25+SQRT(('Ejercicio 3 - TIR'!$E$25-'Ejercicio 3 - TIR'!$C$25)*('Ejercicio 3 - TIR'!$D$25-'Ejercicio 3 - TIR'!$C$25)*V65),'Ejercicio 3 - TIR'!$E$25-SQRT(('Ejercicio 3 - TIR'!$E$25-'Ejercicio 3 - TIR'!$C$25)*('Ejercicio 3 - TIR'!$E$25-'Ejercicio 3 - TIR'!$D$25)*(1-V65)))</f>
        <v>0.1920895543</v>
      </c>
      <c r="X65" s="3">
        <f t="shared" si="15"/>
        <v>0.05525048649</v>
      </c>
      <c r="Y65" s="7">
        <f>IF(X65&lt;=('Ejercicio 3 - TIR'!$D$26-'Ejercicio 3 - TIR'!$C$26)/('Ejercicio 3 - TIR'!$E$26-'Ejercicio 3 - TIR'!$C$26),'Ejercicio 3 - TIR'!$C$26+SQRT(('Ejercicio 3 - TIR'!$E$26-'Ejercicio 3 - TIR'!$C$26)*('Ejercicio 3 - TIR'!$D$26-'Ejercicio 3 - TIR'!$C$26)*X65),'Ejercicio 3 - TIR'!$E$26-SQRT(('Ejercicio 3 - TIR'!$E$26-'Ejercicio 3 - TIR'!$C$26)*('Ejercicio 3 - TIR'!$E$26-'Ejercicio 3 - TIR'!$D$26)*(1-X65)))</f>
        <v>0.2022137756</v>
      </c>
      <c r="Z65" s="3">
        <f t="shared" si="16"/>
        <v>1.144379951</v>
      </c>
      <c r="AA65" s="3">
        <f t="shared" si="17"/>
        <v>1.29885611</v>
      </c>
      <c r="AB65" s="3">
        <f t="shared" si="18"/>
        <v>1.578757702</v>
      </c>
      <c r="AC65" s="3">
        <f t="shared" si="19"/>
        <v>1.882020566</v>
      </c>
      <c r="AD65" s="3">
        <f t="shared" si="20"/>
        <v>2.26259105</v>
      </c>
      <c r="AE65" s="2">
        <f t="shared" si="21"/>
        <v>4655.171366</v>
      </c>
      <c r="AF65" s="2">
        <f t="shared" si="22"/>
        <v>5283.557937</v>
      </c>
      <c r="AG65" s="2">
        <f t="shared" si="23"/>
        <v>6422.156947</v>
      </c>
      <c r="AH65" s="2">
        <f t="shared" si="24"/>
        <v>7655.786212</v>
      </c>
      <c r="AI65" s="2">
        <f t="shared" si="25"/>
        <v>9203.891647</v>
      </c>
      <c r="AJ65" s="4">
        <f t="shared" si="26"/>
        <v>39186.87883</v>
      </c>
      <c r="AK65" s="4">
        <f t="shared" si="27"/>
        <v>57462.36331</v>
      </c>
      <c r="AL65" s="4">
        <f t="shared" si="28"/>
        <v>66972.56809</v>
      </c>
      <c r="AM65" s="4">
        <f t="shared" si="29"/>
        <v>73597.92564</v>
      </c>
      <c r="AN65" s="4">
        <f t="shared" si="30"/>
        <v>90424.90944</v>
      </c>
      <c r="AO65" s="4">
        <f>C65/'Ejercicio 3 - TIR'!$D$7</f>
        <v>14599.16093</v>
      </c>
      <c r="AP65" s="4">
        <f t="shared" si="31"/>
        <v>24587.7179</v>
      </c>
      <c r="AQ65" s="4">
        <f t="shared" si="32"/>
        <v>42863.20238</v>
      </c>
      <c r="AR65" s="4">
        <f t="shared" si="33"/>
        <v>52373.40716</v>
      </c>
      <c r="AS65" s="4">
        <f t="shared" si="34"/>
        <v>58998.76471</v>
      </c>
      <c r="AT65" s="4">
        <f t="shared" si="35"/>
        <v>75825.74851</v>
      </c>
      <c r="AU65" s="4">
        <f>AP65*'Ejercicio 3 - TIR'!$D$5</f>
        <v>12293.85895</v>
      </c>
      <c r="AV65" s="4">
        <f>AQ65*'Ejercicio 3 - TIR'!$D$5</f>
        <v>21431.60119</v>
      </c>
      <c r="AW65" s="4">
        <f>AR65*'Ejercicio 3 - TIR'!$D$5</f>
        <v>26186.70358</v>
      </c>
      <c r="AX65" s="4">
        <f>AS65*'Ejercicio 3 - TIR'!$D$5</f>
        <v>29499.38236</v>
      </c>
      <c r="AY65" s="4">
        <f>AT65*'Ejercicio 3 - TIR'!$D$5</f>
        <v>37912.87425</v>
      </c>
      <c r="AZ65" s="4">
        <f t="shared" ref="AZ65:BD65" si="230">AJ65-AU65-AE65</f>
        <v>22237.84851</v>
      </c>
      <c r="BA65" s="4">
        <f t="shared" si="230"/>
        <v>30747.20418</v>
      </c>
      <c r="BB65" s="4">
        <f t="shared" si="230"/>
        <v>34363.70756</v>
      </c>
      <c r="BC65" s="4">
        <f t="shared" si="230"/>
        <v>36442.75707</v>
      </c>
      <c r="BD65" s="4">
        <f t="shared" si="230"/>
        <v>43308.14353</v>
      </c>
      <c r="BE65" s="4">
        <f t="shared" ref="BE65:BI65" si="231">AZ65/Z65</f>
        <v>19432.22485</v>
      </c>
      <c r="BF65" s="4">
        <f t="shared" si="231"/>
        <v>23672.52534</v>
      </c>
      <c r="BG65" s="4">
        <f t="shared" si="231"/>
        <v>21766.29606</v>
      </c>
      <c r="BH65" s="4">
        <f t="shared" si="231"/>
        <v>19363.63382</v>
      </c>
      <c r="BI65" s="4">
        <f t="shared" si="231"/>
        <v>19140.95061</v>
      </c>
      <c r="BJ65" s="4">
        <f t="shared" si="38"/>
        <v>72951.60455</v>
      </c>
      <c r="BK65" s="4">
        <f t="shared" si="39"/>
        <v>33031.93085</v>
      </c>
      <c r="BL65" s="4">
        <f t="shared" si="40"/>
        <v>105983.5354</v>
      </c>
      <c r="BM65" s="4">
        <f>BK65*'Ejercicio 3 - TIR'!$D$5</f>
        <v>16515.96543</v>
      </c>
      <c r="BN65" s="4">
        <f t="shared" si="41"/>
        <v>89467.56998</v>
      </c>
      <c r="BO65" s="4">
        <f t="shared" si="42"/>
        <v>39542.08604</v>
      </c>
      <c r="BP65" s="4">
        <f t="shared" si="43"/>
        <v>-105238.3102</v>
      </c>
      <c r="BQ65" s="4">
        <f t="shared" ref="BQ65:BT65" si="232">BE65</f>
        <v>19432.22485</v>
      </c>
      <c r="BR65" s="4">
        <f t="shared" si="232"/>
        <v>23672.52534</v>
      </c>
      <c r="BS65" s="4">
        <f t="shared" si="232"/>
        <v>21766.29606</v>
      </c>
      <c r="BT65" s="4">
        <f t="shared" si="232"/>
        <v>19363.63382</v>
      </c>
      <c r="BU65" s="4">
        <f t="shared" si="45"/>
        <v>58683.03665</v>
      </c>
      <c r="BV65" s="36">
        <f t="shared" si="46"/>
        <v>9.366533701</v>
      </c>
    </row>
    <row r="66" ht="15.0" customHeight="1">
      <c r="A66" s="2">
        <v>65.0</v>
      </c>
      <c r="B66" s="3">
        <f t="shared" si="4"/>
        <v>0.2290705921</v>
      </c>
      <c r="C66" s="4">
        <f>IF(B66&lt;=('Ejercicio 3 - TIR'!$D$13-'Ejercicio 3 - TIR'!$C$13)/('Ejercicio 3 - TIR'!$E$13-'Ejercicio 3 - TIR'!$C$13),'Ejercicio 3 - TIR'!$C$13+SQRT(('Ejercicio 3 - TIR'!$E$13-'Ejercicio 3 - TIR'!$C$13)*('Ejercicio 3 - TIR'!$D$13-'Ejercicio 3 - TIR'!$C$13)*B66),'Ejercicio 3 - TIR'!$E$13-SQRT(('Ejercicio 3 - TIR'!$E$13-'Ejercicio 3 - TIR'!$C$13)*('Ejercicio 3 - TIR'!$E$13-'Ejercicio 3 - TIR'!$D$13)*(1-B66)))</f>
        <v>69572.26394</v>
      </c>
      <c r="D66" s="3">
        <f t="shared" si="5"/>
        <v>0.7678498579</v>
      </c>
      <c r="E66" s="4">
        <f>IF(D66&lt;=('Ejercicio 3 - TIR'!$D$14-'Ejercicio 3 - TIR'!$C$14)/('Ejercicio 3 - TIR'!$E$14-'Ejercicio 3 - TIR'!$C$14),'Ejercicio 3 - TIR'!$C$14+SQRT(('Ejercicio 3 - TIR'!$E$14-'Ejercicio 3 - TIR'!$C$14)*('Ejercicio 3 - TIR'!$D$14-'Ejercicio 3 - TIR'!$C$14)*D66),'Ejercicio 3 - TIR'!$E$14-SQRT(('Ejercicio 3 - TIR'!$E$14-'Ejercicio 3 - TIR'!$C$14)*('Ejercicio 3 - TIR'!$E$14-'Ejercicio 3 - TIR'!$D$14)*(1-D66)))</f>
        <v>34098.93897</v>
      </c>
      <c r="F66" s="3">
        <f t="shared" si="6"/>
        <v>0.5987891148</v>
      </c>
      <c r="G66" s="4">
        <f>IF(F66&lt;=('Ejercicio 3 - TIR'!$D$18-'Ejercicio 3 - TIR'!$C$18)/('Ejercicio 3 - TIR'!$E$18-'Ejercicio 3 - TIR'!$C$18),'Ejercicio 3 - TIR'!$C$18+SQRT(('Ejercicio 3 - TIR'!$E$18-'Ejercicio 3 - TIR'!$C$18)*('Ejercicio 3 - TIR'!$D$18-'Ejercicio 3 - TIR'!$C$18)*F66),'Ejercicio 3 - TIR'!$E$18-SQRT(('Ejercicio 3 - TIR'!$E$18-'Ejercicio 3 - TIR'!$C$18)*('Ejercicio 3 - TIR'!$E$18-'Ejercicio 3 - TIR'!$D$18)*(1-F66)))</f>
        <v>39477.25526</v>
      </c>
      <c r="H66" s="3">
        <f t="shared" si="7"/>
        <v>0.08844373846</v>
      </c>
      <c r="I66" s="4">
        <f>IF(H66&lt;=('Ejercicio 3 - TIR'!$D$18-'Ejercicio 3 - TIR'!$C$18)/('Ejercicio 3 - TIR'!$E$18-'Ejercicio 3 - TIR'!$C$18),'Ejercicio 3 - TIR'!$C$18+SQRT(('Ejercicio 3 - TIR'!$E$18-'Ejercicio 3 - TIR'!$C$18)*('Ejercicio 3 - TIR'!$D$18-'Ejercicio 3 - TIR'!$C$18)*H66),'Ejercicio 3 - TIR'!$E$18-SQRT(('Ejercicio 3 - TIR'!$E$18-'Ejercicio 3 - TIR'!$C$18)*('Ejercicio 3 - TIR'!$E$18-'Ejercicio 3 - TIR'!$D$18)*(1-H66)))</f>
        <v>33642.32903</v>
      </c>
      <c r="J66" s="3">
        <f t="shared" si="8"/>
        <v>0.7890561325</v>
      </c>
      <c r="K66" s="4">
        <f>IF(J66&lt;=('Ejercicio 3 - TIR'!$D$18-'Ejercicio 3 - TIR'!$C$18)/('Ejercicio 3 - TIR'!$E$18-'Ejercicio 3 - TIR'!$C$18),'Ejercicio 3 - TIR'!$C$18+SQRT(('Ejercicio 3 - TIR'!$E$18-'Ejercicio 3 - TIR'!$C$18)*('Ejercicio 3 - TIR'!$D$18-'Ejercicio 3 - TIR'!$C$18)*J66),'Ejercicio 3 - TIR'!$E$18-SQRT(('Ejercicio 3 - TIR'!$E$18-'Ejercicio 3 - TIR'!$C$18)*('Ejercicio 3 - TIR'!$E$18-'Ejercicio 3 - TIR'!$D$18)*(1-J66)))</f>
        <v>41022.46432</v>
      </c>
      <c r="L66" s="3">
        <f t="shared" si="9"/>
        <v>0.6242504848</v>
      </c>
      <c r="M66" s="4">
        <f>IF(L66&lt;=('Ejercicio 3 - TIR'!$D$18-'Ejercicio 3 - TIR'!$C$18)/('Ejercicio 3 - TIR'!$E$18-'Ejercicio 3 - TIR'!$C$18),'Ejercicio 3 - TIR'!$C$18+SQRT(('Ejercicio 3 - TIR'!$E$18-'Ejercicio 3 - TIR'!$C$18)*('Ejercicio 3 - TIR'!$D$18-'Ejercicio 3 - TIR'!$C$18)*L66),'Ejercicio 3 - TIR'!$E$18-SQRT(('Ejercicio 3 - TIR'!$E$18-'Ejercicio 3 - TIR'!$C$18)*('Ejercicio 3 - TIR'!$E$18-'Ejercicio 3 - TIR'!$D$18)*(1-L66)))</f>
        <v>39676.6509</v>
      </c>
      <c r="N66" s="3">
        <f t="shared" si="10"/>
        <v>0.4356283172</v>
      </c>
      <c r="O66" s="4">
        <f>IF(N66&lt;=('Ejercicio 3 - TIR'!$D$18-'Ejercicio 3 - TIR'!$C$18)/('Ejercicio 3 - TIR'!$E$18-'Ejercicio 3 - TIR'!$C$18),'Ejercicio 3 - TIR'!$C$18+SQRT(('Ejercicio 3 - TIR'!$E$18-'Ejercicio 3 - TIR'!$C$18)*('Ejercicio 3 - TIR'!$D$18-'Ejercicio 3 - TIR'!$C$18)*N66),'Ejercicio 3 - TIR'!$E$18-SQRT(('Ejercicio 3 - TIR'!$E$18-'Ejercicio 3 - TIR'!$C$18)*('Ejercicio 3 - TIR'!$E$18-'Ejercicio 3 - TIR'!$D$18)*(1-N66)))</f>
        <v>38083.57888</v>
      </c>
      <c r="P66" s="3">
        <f t="shared" si="11"/>
        <v>0.776983765</v>
      </c>
      <c r="Q66" s="7">
        <f>IF(P66&lt;=('Ejercicio 3 - TIR'!$D$22-'Ejercicio 3 - TIR'!$C$22)/('Ejercicio 3 - TIR'!$E$22-'Ejercicio 3 - TIR'!$C$22),'Ejercicio 3 - TIR'!$C$22+SQRT(('Ejercicio 3 - TIR'!$E$22-'Ejercicio 3 - TIR'!$C$22)*('Ejercicio 3 - TIR'!$D$22-'Ejercicio 3 - TIR'!$C$22)*P66),'Ejercicio 3 - TIR'!$E$22-SQRT(('Ejercicio 3 - TIR'!$E$22-'Ejercicio 3 - TIR'!$C$22)*('Ejercicio 3 - TIR'!$E$22-'Ejercicio 3 - TIR'!$D$22)*(1-P66)))</f>
        <v>0.1599643013</v>
      </c>
      <c r="R66" s="3">
        <f t="shared" si="12"/>
        <v>0.09285702379</v>
      </c>
      <c r="S66" s="7">
        <f>IF(R66&lt;=('Ejercicio 3 - TIR'!$D$23-'Ejercicio 3 - TIR'!$C$23)/('Ejercicio 3 - TIR'!$E$23-'Ejercicio 3 - TIR'!$C$23),'Ejercicio 3 - TIR'!$C$23+SQRT(('Ejercicio 3 - TIR'!$E$23-'Ejercicio 3 - TIR'!$C$23)*('Ejercicio 3 - TIR'!$D$23-'Ejercicio 3 - TIR'!$C$23)*R66),'Ejercicio 3 - TIR'!$E$23-SQRT(('Ejercicio 3 - TIR'!$E$23-'Ejercicio 3 - TIR'!$C$23)*('Ejercicio 3 - TIR'!$E$23-'Ejercicio 3 - TIR'!$D$23)*(1-R66)))</f>
        <v>0.1329283658</v>
      </c>
      <c r="T66" s="3">
        <f t="shared" si="13"/>
        <v>0.6681451612</v>
      </c>
      <c r="U66" s="7">
        <f>IF(T66&lt;=('Ejercicio 3 - TIR'!$D$24-'Ejercicio 3 - TIR'!$C$24)/('Ejercicio 3 - TIR'!$E$24-'Ejercicio 3 - TIR'!$C$24),'Ejercicio 3 - TIR'!$C$24+SQRT(('Ejercicio 3 - TIR'!$E$24-'Ejercicio 3 - TIR'!$C$24)*('Ejercicio 3 - TIR'!$D$24-'Ejercicio 3 - TIR'!$C$24)*T66),'Ejercicio 3 - TIR'!$E$24-SQRT(('Ejercicio 3 - TIR'!$E$24-'Ejercicio 3 - TIR'!$C$24)*('Ejercicio 3 - TIR'!$E$24-'Ejercicio 3 - TIR'!$D$24)*(1-T66)))</f>
        <v>0.1895173238</v>
      </c>
      <c r="V66" s="3">
        <f t="shared" si="14"/>
        <v>0.9854886632</v>
      </c>
      <c r="W66" s="7">
        <f>IF(V66&lt;=('Ejercicio 3 - TIR'!$D$25-'Ejercicio 3 - TIR'!$C$25)/('Ejercicio 3 - TIR'!$E$25-'Ejercicio 3 - TIR'!$C$25),'Ejercicio 3 - TIR'!$C$25+SQRT(('Ejercicio 3 - TIR'!$E$25-'Ejercicio 3 - TIR'!$C$25)*('Ejercicio 3 - TIR'!$D$25-'Ejercicio 3 - TIR'!$C$25)*V66),'Ejercicio 3 - TIR'!$E$25-SQRT(('Ejercicio 3 - TIR'!$E$25-'Ejercicio 3 - TIR'!$C$25)*('Ejercicio 3 - TIR'!$E$25-'Ejercicio 3 - TIR'!$D$25)*(1-V66)))</f>
        <v>0.2428733122</v>
      </c>
      <c r="X66" s="3">
        <f t="shared" si="15"/>
        <v>0.3771526828</v>
      </c>
      <c r="Y66" s="7">
        <f>IF(X66&lt;=('Ejercicio 3 - TIR'!$D$26-'Ejercicio 3 - TIR'!$C$26)/('Ejercicio 3 - TIR'!$E$26-'Ejercicio 3 - TIR'!$C$26),'Ejercicio 3 - TIR'!$C$26+SQRT(('Ejercicio 3 - TIR'!$E$26-'Ejercicio 3 - TIR'!$C$26)*('Ejercicio 3 - TIR'!$D$26-'Ejercicio 3 - TIR'!$C$26)*X66),'Ejercicio 3 - TIR'!$E$26-SQRT(('Ejercicio 3 - TIR'!$E$26-'Ejercicio 3 - TIR'!$C$26)*('Ejercicio 3 - TIR'!$E$26-'Ejercicio 3 - TIR'!$D$26)*(1-X66)))</f>
        <v>0.2220053838</v>
      </c>
      <c r="Z66" s="3">
        <f t="shared" si="16"/>
        <v>1.159964301</v>
      </c>
      <c r="AA66" s="3">
        <f t="shared" si="17"/>
        <v>1.31415646</v>
      </c>
      <c r="AB66" s="3">
        <f t="shared" si="18"/>
        <v>1.563211876</v>
      </c>
      <c r="AC66" s="3">
        <f t="shared" si="19"/>
        <v>1.942874322</v>
      </c>
      <c r="AD66" s="3">
        <f t="shared" si="20"/>
        <v>2.374202881</v>
      </c>
      <c r="AE66" s="2">
        <f t="shared" si="21"/>
        <v>5454.612946</v>
      </c>
      <c r="AF66" s="2">
        <f t="shared" si="22"/>
        <v>6179.685732</v>
      </c>
      <c r="AG66" s="2">
        <f t="shared" si="23"/>
        <v>7350.843233</v>
      </c>
      <c r="AH66" s="2">
        <f t="shared" si="24"/>
        <v>9136.166877</v>
      </c>
      <c r="AI66" s="2">
        <f t="shared" si="25"/>
        <v>11164.44511</v>
      </c>
      <c r="AJ66" s="4">
        <f t="shared" si="26"/>
        <v>45792.20681</v>
      </c>
      <c r="AK66" s="4">
        <f t="shared" si="27"/>
        <v>44211.28403</v>
      </c>
      <c r="AL66" s="4">
        <f t="shared" si="28"/>
        <v>64126.8034</v>
      </c>
      <c r="AM66" s="4">
        <f t="shared" si="29"/>
        <v>77086.74621</v>
      </c>
      <c r="AN66" s="4">
        <f t="shared" si="30"/>
        <v>90418.1427</v>
      </c>
      <c r="AO66" s="4">
        <f>C66/'Ejercicio 3 - TIR'!$D$7</f>
        <v>13914.45279</v>
      </c>
      <c r="AP66" s="4">
        <f t="shared" si="31"/>
        <v>31877.75402</v>
      </c>
      <c r="AQ66" s="4">
        <f t="shared" si="32"/>
        <v>30296.83125</v>
      </c>
      <c r="AR66" s="4">
        <f t="shared" si="33"/>
        <v>50212.35061</v>
      </c>
      <c r="AS66" s="4">
        <f t="shared" si="34"/>
        <v>63172.29342</v>
      </c>
      <c r="AT66" s="4">
        <f t="shared" si="35"/>
        <v>76503.68992</v>
      </c>
      <c r="AU66" s="4">
        <f>AP66*'Ejercicio 3 - TIR'!$D$5</f>
        <v>15938.87701</v>
      </c>
      <c r="AV66" s="4">
        <f>AQ66*'Ejercicio 3 - TIR'!$D$5</f>
        <v>15148.41562</v>
      </c>
      <c r="AW66" s="4">
        <f>AR66*'Ejercicio 3 - TIR'!$D$5</f>
        <v>25106.17531</v>
      </c>
      <c r="AX66" s="4">
        <f>AS66*'Ejercicio 3 - TIR'!$D$5</f>
        <v>31586.14671</v>
      </c>
      <c r="AY66" s="4">
        <f>AT66*'Ejercicio 3 - TIR'!$D$5</f>
        <v>38251.84496</v>
      </c>
      <c r="AZ66" s="4">
        <f t="shared" ref="AZ66:BD66" si="233">AJ66-AU66-AE66</f>
        <v>24398.71685</v>
      </c>
      <c r="BA66" s="4">
        <f t="shared" si="233"/>
        <v>22883.18268</v>
      </c>
      <c r="BB66" s="4">
        <f t="shared" si="233"/>
        <v>31669.78486</v>
      </c>
      <c r="BC66" s="4">
        <f t="shared" si="233"/>
        <v>36364.43262</v>
      </c>
      <c r="BD66" s="4">
        <f t="shared" si="233"/>
        <v>41001.85263</v>
      </c>
      <c r="BE66" s="4">
        <f t="shared" ref="BE66:BI66" si="234">AZ66/Z66</f>
        <v>21034.02391</v>
      </c>
      <c r="BF66" s="4">
        <f t="shared" si="234"/>
        <v>17412.82973</v>
      </c>
      <c r="BG66" s="4">
        <f t="shared" si="234"/>
        <v>20259.4321</v>
      </c>
      <c r="BH66" s="4">
        <f t="shared" si="234"/>
        <v>18716.82188</v>
      </c>
      <c r="BI66" s="4">
        <f t="shared" si="234"/>
        <v>17269.73418</v>
      </c>
      <c r="BJ66" s="4">
        <f t="shared" si="38"/>
        <v>80957.79913</v>
      </c>
      <c r="BK66" s="4">
        <f t="shared" si="39"/>
        <v>33035.73389</v>
      </c>
      <c r="BL66" s="4">
        <f t="shared" si="40"/>
        <v>113993.533</v>
      </c>
      <c r="BM66" s="4">
        <f>BK66*'Ejercicio 3 - TIR'!$D$5</f>
        <v>16517.86695</v>
      </c>
      <c r="BN66" s="4">
        <f t="shared" si="41"/>
        <v>97475.66608</v>
      </c>
      <c r="BO66" s="4">
        <f t="shared" si="42"/>
        <v>41056.16536</v>
      </c>
      <c r="BP66" s="4">
        <f t="shared" si="43"/>
        <v>-103671.2029</v>
      </c>
      <c r="BQ66" s="4">
        <f t="shared" ref="BQ66:BT66" si="235">BE66</f>
        <v>21034.02391</v>
      </c>
      <c r="BR66" s="4">
        <f t="shared" si="235"/>
        <v>17412.82973</v>
      </c>
      <c r="BS66" s="4">
        <f t="shared" si="235"/>
        <v>20259.4321</v>
      </c>
      <c r="BT66" s="4">
        <f t="shared" si="235"/>
        <v>18716.82188</v>
      </c>
      <c r="BU66" s="4">
        <f t="shared" si="45"/>
        <v>58325.89954</v>
      </c>
      <c r="BV66" s="36">
        <f t="shared" si="46"/>
        <v>8.082934879</v>
      </c>
    </row>
    <row r="67" ht="15.0" customHeight="1">
      <c r="A67" s="2">
        <v>66.0</v>
      </c>
      <c r="B67" s="3">
        <f t="shared" si="4"/>
        <v>0.1478938123</v>
      </c>
      <c r="C67" s="4">
        <f>IF(B67&lt;=('Ejercicio 3 - TIR'!$D$13-'Ejercicio 3 - TIR'!$C$13)/('Ejercicio 3 - TIR'!$E$13-'Ejercicio 3 - TIR'!$C$13),'Ejercicio 3 - TIR'!$C$13+SQRT(('Ejercicio 3 - TIR'!$E$13-'Ejercicio 3 - TIR'!$C$13)*('Ejercicio 3 - TIR'!$D$13-'Ejercicio 3 - TIR'!$C$13)*B67),'Ejercicio 3 - TIR'!$E$13-SQRT(('Ejercicio 3 - TIR'!$E$13-'Ejercicio 3 - TIR'!$C$13)*('Ejercicio 3 - TIR'!$E$13-'Ejercicio 3 - TIR'!$D$13)*(1-B67)))</f>
        <v>67691.39291</v>
      </c>
      <c r="D67" s="3">
        <f t="shared" si="5"/>
        <v>0.9613576338</v>
      </c>
      <c r="E67" s="4">
        <f>IF(D67&lt;=('Ejercicio 3 - TIR'!$D$14-'Ejercicio 3 - TIR'!$C$14)/('Ejercicio 3 - TIR'!$E$14-'Ejercicio 3 - TIR'!$C$14),'Ejercicio 3 - TIR'!$C$14+SQRT(('Ejercicio 3 - TIR'!$E$14-'Ejercicio 3 - TIR'!$C$14)*('Ejercicio 3 - TIR'!$D$14-'Ejercicio 3 - TIR'!$C$14)*D67),'Ejercicio 3 - TIR'!$E$14-SQRT(('Ejercicio 3 - TIR'!$E$14-'Ejercicio 3 - TIR'!$C$14)*('Ejercicio 3 - TIR'!$E$14-'Ejercicio 3 - TIR'!$D$14)*(1-D67)))</f>
        <v>37592.43797</v>
      </c>
      <c r="F67" s="3">
        <f t="shared" si="6"/>
        <v>0.7379108863</v>
      </c>
      <c r="G67" s="4">
        <f>IF(F67&lt;=('Ejercicio 3 - TIR'!$D$18-'Ejercicio 3 - TIR'!$C$18)/('Ejercicio 3 - TIR'!$E$18-'Ejercicio 3 - TIR'!$C$18),'Ejercicio 3 - TIR'!$C$18+SQRT(('Ejercicio 3 - TIR'!$E$18-'Ejercicio 3 - TIR'!$C$18)*('Ejercicio 3 - TIR'!$D$18-'Ejercicio 3 - TIR'!$C$18)*F67),'Ejercicio 3 - TIR'!$E$18-SQRT(('Ejercicio 3 - TIR'!$E$18-'Ejercicio 3 - TIR'!$C$18)*('Ejercicio 3 - TIR'!$E$18-'Ejercicio 3 - TIR'!$D$18)*(1-F67)))</f>
        <v>40566.41415</v>
      </c>
      <c r="H67" s="3">
        <f t="shared" si="7"/>
        <v>0.4847352047</v>
      </c>
      <c r="I67" s="4">
        <f>IF(H67&lt;=('Ejercicio 3 - TIR'!$D$18-'Ejercicio 3 - TIR'!$C$18)/('Ejercicio 3 - TIR'!$E$18-'Ejercicio 3 - TIR'!$C$18),'Ejercicio 3 - TIR'!$C$18+SQRT(('Ejercicio 3 - TIR'!$E$18-'Ejercicio 3 - TIR'!$C$18)*('Ejercicio 3 - TIR'!$D$18-'Ejercicio 3 - TIR'!$C$18)*H67),'Ejercicio 3 - TIR'!$E$18-SQRT(('Ejercicio 3 - TIR'!$E$18-'Ejercicio 3 - TIR'!$C$18)*('Ejercicio 3 - TIR'!$E$18-'Ejercicio 3 - TIR'!$D$18)*(1-H67)))</f>
        <v>38527.03235</v>
      </c>
      <c r="J67" s="3">
        <f t="shared" si="8"/>
        <v>0.1588304891</v>
      </c>
      <c r="K67" s="4">
        <f>IF(J67&lt;=('Ejercicio 3 - TIR'!$D$18-'Ejercicio 3 - TIR'!$C$18)/('Ejercicio 3 - TIR'!$E$18-'Ejercicio 3 - TIR'!$C$18),'Ejercicio 3 - TIR'!$C$18+SQRT(('Ejercicio 3 - TIR'!$E$18-'Ejercicio 3 - TIR'!$C$18)*('Ejercicio 3 - TIR'!$D$18-'Ejercicio 3 - TIR'!$C$18)*J67),'Ejercicio 3 - TIR'!$E$18-SQRT(('Ejercicio 3 - TIR'!$E$18-'Ejercicio 3 - TIR'!$C$18)*('Ejercicio 3 - TIR'!$E$18-'Ejercicio 3 - TIR'!$D$18)*(1-J67)))</f>
        <v>34881.04224</v>
      </c>
      <c r="L67" s="3">
        <f t="shared" si="9"/>
        <v>0.5433757815</v>
      </c>
      <c r="M67" s="4">
        <f>IF(L67&lt;=('Ejercicio 3 - TIR'!$D$18-'Ejercicio 3 - TIR'!$C$18)/('Ejercicio 3 - TIR'!$E$18-'Ejercicio 3 - TIR'!$C$18),'Ejercicio 3 - TIR'!$C$18+SQRT(('Ejercicio 3 - TIR'!$E$18-'Ejercicio 3 - TIR'!$C$18)*('Ejercicio 3 - TIR'!$D$18-'Ejercicio 3 - TIR'!$C$18)*L67),'Ejercicio 3 - TIR'!$E$18-SQRT(('Ejercicio 3 - TIR'!$E$18-'Ejercicio 3 - TIR'!$C$18)*('Ejercicio 3 - TIR'!$E$18-'Ejercicio 3 - TIR'!$D$18)*(1-L67)))</f>
        <v>39028.08768</v>
      </c>
      <c r="N67" s="3">
        <f t="shared" si="10"/>
        <v>0.9249325157</v>
      </c>
      <c r="O67" s="4">
        <f>IF(N67&lt;=('Ejercicio 3 - TIR'!$D$18-'Ejercicio 3 - TIR'!$C$18)/('Ejercicio 3 - TIR'!$E$18-'Ejercicio 3 - TIR'!$C$18),'Ejercicio 3 - TIR'!$C$18+SQRT(('Ejercicio 3 - TIR'!$E$18-'Ejercicio 3 - TIR'!$C$18)*('Ejercicio 3 - TIR'!$D$18-'Ejercicio 3 - TIR'!$C$18)*N67),'Ejercicio 3 - TIR'!$E$18-SQRT(('Ejercicio 3 - TIR'!$E$18-'Ejercicio 3 - TIR'!$C$18)*('Ejercicio 3 - TIR'!$E$18-'Ejercicio 3 - TIR'!$D$18)*(1-N67)))</f>
        <v>42627.22497</v>
      </c>
      <c r="P67" s="3">
        <f t="shared" si="11"/>
        <v>0.6769586292</v>
      </c>
      <c r="Q67" s="7">
        <f>IF(P67&lt;=('Ejercicio 3 - TIR'!$D$22-'Ejercicio 3 - TIR'!$C$22)/('Ejercicio 3 - TIR'!$E$22-'Ejercicio 3 - TIR'!$C$22),'Ejercicio 3 - TIR'!$C$22+SQRT(('Ejercicio 3 - TIR'!$E$22-'Ejercicio 3 - TIR'!$C$22)*('Ejercicio 3 - TIR'!$D$22-'Ejercicio 3 - TIR'!$C$22)*P67),'Ejercicio 3 - TIR'!$E$22-SQRT(('Ejercicio 3 - TIR'!$E$22-'Ejercicio 3 - TIR'!$C$22)*('Ejercicio 3 - TIR'!$E$22-'Ejercicio 3 - TIR'!$D$22)*(1-P67)))</f>
        <v>0.1558862183</v>
      </c>
      <c r="R67" s="3">
        <f t="shared" si="12"/>
        <v>0.1051026406</v>
      </c>
      <c r="S67" s="7">
        <f>IF(R67&lt;=('Ejercicio 3 - TIR'!$D$23-'Ejercicio 3 - TIR'!$C$23)/('Ejercicio 3 - TIR'!$E$23-'Ejercicio 3 - TIR'!$C$23),'Ejercicio 3 - TIR'!$C$23+SQRT(('Ejercicio 3 - TIR'!$E$23-'Ejercicio 3 - TIR'!$C$23)*('Ejercicio 3 - TIR'!$D$23-'Ejercicio 3 - TIR'!$C$23)*R67),'Ejercicio 3 - TIR'!$E$23-SQRT(('Ejercicio 3 - TIR'!$E$23-'Ejercicio 3 - TIR'!$C$23)*('Ejercicio 3 - TIR'!$E$23-'Ejercicio 3 - TIR'!$D$23)*(1-R67)))</f>
        <v>0.1337544448</v>
      </c>
      <c r="T67" s="3">
        <f t="shared" si="13"/>
        <v>0.1597461154</v>
      </c>
      <c r="U67" s="7">
        <f>IF(T67&lt;=('Ejercicio 3 - TIR'!$D$24-'Ejercicio 3 - TIR'!$C$24)/('Ejercicio 3 - TIR'!$E$24-'Ejercicio 3 - TIR'!$C$24),'Ejercicio 3 - TIR'!$C$24+SQRT(('Ejercicio 3 - TIR'!$E$24-'Ejercicio 3 - TIR'!$C$24)*('Ejercicio 3 - TIR'!$D$24-'Ejercicio 3 - TIR'!$C$24)*T67),'Ejercicio 3 - TIR'!$E$24-SQRT(('Ejercicio 3 - TIR'!$E$24-'Ejercicio 3 - TIR'!$C$24)*('Ejercicio 3 - TIR'!$E$24-'Ejercicio 3 - TIR'!$D$24)*(1-T67)))</f>
        <v>0.1683157539</v>
      </c>
      <c r="V67" s="3">
        <f t="shared" si="14"/>
        <v>0.8712636011</v>
      </c>
      <c r="W67" s="7">
        <f>IF(V67&lt;=('Ejercicio 3 - TIR'!$D$25-'Ejercicio 3 - TIR'!$C$25)/('Ejercicio 3 - TIR'!$E$25-'Ejercicio 3 - TIR'!$C$25),'Ejercicio 3 - TIR'!$C$25+SQRT(('Ejercicio 3 - TIR'!$E$25-'Ejercicio 3 - TIR'!$C$25)*('Ejercicio 3 - TIR'!$D$25-'Ejercicio 3 - TIR'!$C$25)*V67),'Ejercicio 3 - TIR'!$E$25-SQRT(('Ejercicio 3 - TIR'!$E$25-'Ejercicio 3 - TIR'!$C$25)*('Ejercicio 3 - TIR'!$E$25-'Ejercicio 3 - TIR'!$D$25)*(1-V67)))</f>
        <v>0.2287731916</v>
      </c>
      <c r="X67" s="3">
        <f t="shared" si="15"/>
        <v>0.6134683125</v>
      </c>
      <c r="Y67" s="7">
        <f>IF(X67&lt;=('Ejercicio 3 - TIR'!$D$26-'Ejercicio 3 - TIR'!$C$26)/('Ejercicio 3 - TIR'!$E$26-'Ejercicio 3 - TIR'!$C$26),'Ejercicio 3 - TIR'!$C$26+SQRT(('Ejercicio 3 - TIR'!$E$26-'Ejercicio 3 - TIR'!$C$26)*('Ejercicio 3 - TIR'!$D$26-'Ejercicio 3 - TIR'!$C$26)*X67),'Ejercicio 3 - TIR'!$E$26-SQRT(('Ejercicio 3 - TIR'!$E$26-'Ejercicio 3 - TIR'!$C$26)*('Ejercicio 3 - TIR'!$E$26-'Ejercicio 3 - TIR'!$D$26)*(1-X67)))</f>
        <v>0.2343133377</v>
      </c>
      <c r="Z67" s="3">
        <f t="shared" si="16"/>
        <v>1.155886218</v>
      </c>
      <c r="AA67" s="3">
        <f t="shared" si="17"/>
        <v>1.310491138</v>
      </c>
      <c r="AB67" s="3">
        <f t="shared" si="18"/>
        <v>1.531067442</v>
      </c>
      <c r="AC67" s="3">
        <f t="shared" si="19"/>
        <v>1.881334627</v>
      </c>
      <c r="AD67" s="3">
        <f t="shared" si="20"/>
        <v>2.322156422</v>
      </c>
      <c r="AE67" s="2">
        <f t="shared" si="21"/>
        <v>5860.142992</v>
      </c>
      <c r="AF67" s="2">
        <f t="shared" si="22"/>
        <v>6643.963165</v>
      </c>
      <c r="AG67" s="2">
        <f t="shared" si="23"/>
        <v>7762.246834</v>
      </c>
      <c r="AH67" s="2">
        <f t="shared" si="24"/>
        <v>9538.040816</v>
      </c>
      <c r="AI67" s="2">
        <f t="shared" si="25"/>
        <v>11772.93099</v>
      </c>
      <c r="AJ67" s="4">
        <f t="shared" si="26"/>
        <v>46890.15904</v>
      </c>
      <c r="AK67" s="4">
        <f t="shared" si="27"/>
        <v>50489.33446</v>
      </c>
      <c r="AL67" s="4">
        <f t="shared" si="28"/>
        <v>53405.22811</v>
      </c>
      <c r="AM67" s="4">
        <f t="shared" si="29"/>
        <v>73424.89278</v>
      </c>
      <c r="AN67" s="4">
        <f t="shared" si="30"/>
        <v>98987.08425</v>
      </c>
      <c r="AO67" s="4">
        <f>C67/'Ejercicio 3 - TIR'!$D$7</f>
        <v>13538.27858</v>
      </c>
      <c r="AP67" s="4">
        <f t="shared" si="31"/>
        <v>33351.88046</v>
      </c>
      <c r="AQ67" s="4">
        <f t="shared" si="32"/>
        <v>36951.05588</v>
      </c>
      <c r="AR67" s="4">
        <f t="shared" si="33"/>
        <v>39866.94952</v>
      </c>
      <c r="AS67" s="4">
        <f t="shared" si="34"/>
        <v>59886.61419</v>
      </c>
      <c r="AT67" s="4">
        <f t="shared" si="35"/>
        <v>85448.80567</v>
      </c>
      <c r="AU67" s="4">
        <f>AP67*'Ejercicio 3 - TIR'!$D$5</f>
        <v>16675.94023</v>
      </c>
      <c r="AV67" s="4">
        <f>AQ67*'Ejercicio 3 - TIR'!$D$5</f>
        <v>18475.52794</v>
      </c>
      <c r="AW67" s="4">
        <f>AR67*'Ejercicio 3 - TIR'!$D$5</f>
        <v>19933.47476</v>
      </c>
      <c r="AX67" s="4">
        <f>AS67*'Ejercicio 3 - TIR'!$D$5</f>
        <v>29943.3071</v>
      </c>
      <c r="AY67" s="4">
        <f>AT67*'Ejercicio 3 - TIR'!$D$5</f>
        <v>42724.40283</v>
      </c>
      <c r="AZ67" s="4">
        <f t="shared" ref="AZ67:BD67" si="236">AJ67-AU67-AE67</f>
        <v>24354.07582</v>
      </c>
      <c r="BA67" s="4">
        <f t="shared" si="236"/>
        <v>25369.84336</v>
      </c>
      <c r="BB67" s="4">
        <f t="shared" si="236"/>
        <v>25709.50651</v>
      </c>
      <c r="BC67" s="4">
        <f t="shared" si="236"/>
        <v>33943.54486</v>
      </c>
      <c r="BD67" s="4">
        <f t="shared" si="236"/>
        <v>44489.75042</v>
      </c>
      <c r="BE67" s="4">
        <f t="shared" ref="BE67:BI67" si="237">AZ67/Z67</f>
        <v>21069.61345</v>
      </c>
      <c r="BF67" s="4">
        <f t="shared" si="237"/>
        <v>19359.03466</v>
      </c>
      <c r="BG67" s="4">
        <f t="shared" si="237"/>
        <v>16791.88376</v>
      </c>
      <c r="BH67" s="4">
        <f t="shared" si="237"/>
        <v>18042.26871</v>
      </c>
      <c r="BI67" s="4">
        <f t="shared" si="237"/>
        <v>19158.80859</v>
      </c>
      <c r="BJ67" s="4">
        <f t="shared" si="38"/>
        <v>87295.52127</v>
      </c>
      <c r="BK67" s="4">
        <f t="shared" si="39"/>
        <v>31438.00056</v>
      </c>
      <c r="BL67" s="4">
        <f t="shared" si="40"/>
        <v>118733.5218</v>
      </c>
      <c r="BM67" s="4">
        <f>BK67*'Ejercicio 3 - TIR'!$D$5</f>
        <v>15719.00028</v>
      </c>
      <c r="BN67" s="4">
        <f t="shared" si="41"/>
        <v>103014.5215</v>
      </c>
      <c r="BO67" s="4">
        <f t="shared" si="42"/>
        <v>44361.57726</v>
      </c>
      <c r="BP67" s="4">
        <f t="shared" si="43"/>
        <v>-105283.8309</v>
      </c>
      <c r="BQ67" s="4">
        <f t="shared" ref="BQ67:BT67" si="238">BE67</f>
        <v>21069.61345</v>
      </c>
      <c r="BR67" s="4">
        <f t="shared" si="238"/>
        <v>19359.03466</v>
      </c>
      <c r="BS67" s="4">
        <f t="shared" si="238"/>
        <v>16791.88376</v>
      </c>
      <c r="BT67" s="4">
        <f t="shared" si="238"/>
        <v>18042.26871</v>
      </c>
      <c r="BU67" s="4">
        <f t="shared" si="45"/>
        <v>63520.38585</v>
      </c>
      <c r="BV67" s="36">
        <f t="shared" si="46"/>
        <v>8.193305988</v>
      </c>
    </row>
    <row r="68" ht="15.0" customHeight="1">
      <c r="A68" s="2">
        <v>67.0</v>
      </c>
      <c r="B68" s="3">
        <f t="shared" si="4"/>
        <v>0.7381087449</v>
      </c>
      <c r="C68" s="4">
        <f>IF(B68&lt;=('Ejercicio 3 - TIR'!$D$13-'Ejercicio 3 - TIR'!$C$13)/('Ejercicio 3 - TIR'!$E$13-'Ejercicio 3 - TIR'!$C$13),'Ejercicio 3 - TIR'!$C$13+SQRT(('Ejercicio 3 - TIR'!$E$13-'Ejercicio 3 - TIR'!$C$13)*('Ejercicio 3 - TIR'!$D$13-'Ejercicio 3 - TIR'!$C$13)*B68),'Ejercicio 3 - TIR'!$E$13-SQRT(('Ejercicio 3 - TIR'!$E$13-'Ejercicio 3 - TIR'!$C$13)*('Ejercicio 3 - TIR'!$E$13-'Ejercicio 3 - TIR'!$D$13)*(1-B68)))</f>
        <v>82272.35193</v>
      </c>
      <c r="D68" s="3">
        <f t="shared" si="5"/>
        <v>0.7815255787</v>
      </c>
      <c r="E68" s="4">
        <f>IF(D68&lt;=('Ejercicio 3 - TIR'!$D$14-'Ejercicio 3 - TIR'!$C$14)/('Ejercicio 3 - TIR'!$E$14-'Ejercicio 3 - TIR'!$C$14),'Ejercicio 3 - TIR'!$C$14+SQRT(('Ejercicio 3 - TIR'!$E$14-'Ejercicio 3 - TIR'!$C$14)*('Ejercicio 3 - TIR'!$D$14-'Ejercicio 3 - TIR'!$C$14)*D68),'Ejercicio 3 - TIR'!$E$14-SQRT(('Ejercicio 3 - TIR'!$E$14-'Ejercicio 3 - TIR'!$C$14)*('Ejercicio 3 - TIR'!$E$14-'Ejercicio 3 - TIR'!$D$14)*(1-D68)))</f>
        <v>34275.38969</v>
      </c>
      <c r="F68" s="3">
        <f t="shared" si="6"/>
        <v>0.9340044244</v>
      </c>
      <c r="G68" s="4">
        <f>IF(F68&lt;=('Ejercicio 3 - TIR'!$D$18-'Ejercicio 3 - TIR'!$C$18)/('Ejercicio 3 - TIR'!$E$18-'Ejercicio 3 - TIR'!$C$18),'Ejercicio 3 - TIR'!$C$18+SQRT(('Ejercicio 3 - TIR'!$E$18-'Ejercicio 3 - TIR'!$C$18)*('Ejercicio 3 - TIR'!$D$18-'Ejercicio 3 - TIR'!$C$18)*F68),'Ejercicio 3 - TIR'!$E$18-SQRT(('Ejercicio 3 - TIR'!$E$18-'Ejercicio 3 - TIR'!$C$18)*('Ejercicio 3 - TIR'!$E$18-'Ejercicio 3 - TIR'!$D$18)*(1-F68)))</f>
        <v>42775.21503</v>
      </c>
      <c r="H68" s="3">
        <f t="shared" si="7"/>
        <v>0.9913331241</v>
      </c>
      <c r="I68" s="4">
        <f>IF(H68&lt;=('Ejercicio 3 - TIR'!$D$18-'Ejercicio 3 - TIR'!$C$18)/('Ejercicio 3 - TIR'!$E$18-'Ejercicio 3 - TIR'!$C$18),'Ejercicio 3 - TIR'!$C$18+SQRT(('Ejercicio 3 - TIR'!$E$18-'Ejercicio 3 - TIR'!$C$18)*('Ejercicio 3 - TIR'!$D$18-'Ejercicio 3 - TIR'!$C$18)*H68),'Ejercicio 3 - TIR'!$E$18-SQRT(('Ejercicio 3 - TIR'!$E$18-'Ejercicio 3 - TIR'!$C$18)*('Ejercicio 3 - TIR'!$E$18-'Ejercicio 3 - TIR'!$D$18)*(1-H68)))</f>
        <v>44193.76449</v>
      </c>
      <c r="J68" s="3">
        <f t="shared" si="8"/>
        <v>0.858734842</v>
      </c>
      <c r="K68" s="4">
        <f>IF(J68&lt;=('Ejercicio 3 - TIR'!$D$18-'Ejercicio 3 - TIR'!$C$18)/('Ejercicio 3 - TIR'!$E$18-'Ejercicio 3 - TIR'!$C$18),'Ejercicio 3 - TIR'!$C$18+SQRT(('Ejercicio 3 - TIR'!$E$18-'Ejercicio 3 - TIR'!$C$18)*('Ejercicio 3 - TIR'!$D$18-'Ejercicio 3 - TIR'!$C$18)*J68),'Ejercicio 3 - TIR'!$E$18-SQRT(('Ejercicio 3 - TIR'!$E$18-'Ejercicio 3 - TIR'!$C$18)*('Ejercicio 3 - TIR'!$E$18-'Ejercicio 3 - TIR'!$D$18)*(1-J68)))</f>
        <v>41745.02122</v>
      </c>
      <c r="L68" s="3">
        <f t="shared" si="9"/>
        <v>0.05264858611</v>
      </c>
      <c r="M68" s="4">
        <f>IF(L68&lt;=('Ejercicio 3 - TIR'!$D$18-'Ejercicio 3 - TIR'!$C$18)/('Ejercicio 3 - TIR'!$E$18-'Ejercicio 3 - TIR'!$C$18),'Ejercicio 3 - TIR'!$C$18+SQRT(('Ejercicio 3 - TIR'!$E$18-'Ejercicio 3 - TIR'!$C$18)*('Ejercicio 3 - TIR'!$D$18-'Ejercicio 3 - TIR'!$C$18)*L68),'Ejercicio 3 - TIR'!$E$18-SQRT(('Ejercicio 3 - TIR'!$E$18-'Ejercicio 3 - TIR'!$C$18)*('Ejercicio 3 - TIR'!$E$18-'Ejercicio 3 - TIR'!$D$18)*(1-L68)))</f>
        <v>32810.21137</v>
      </c>
      <c r="N68" s="3">
        <f t="shared" si="10"/>
        <v>0.4471996564</v>
      </c>
      <c r="O68" s="4">
        <f>IF(N68&lt;=('Ejercicio 3 - TIR'!$D$18-'Ejercicio 3 - TIR'!$C$18)/('Ejercicio 3 - TIR'!$E$18-'Ejercicio 3 - TIR'!$C$18),'Ejercicio 3 - TIR'!$C$18+SQRT(('Ejercicio 3 - TIR'!$E$18-'Ejercicio 3 - TIR'!$C$18)*('Ejercicio 3 - TIR'!$D$18-'Ejercicio 3 - TIR'!$C$18)*N68),'Ejercicio 3 - TIR'!$E$18-SQRT(('Ejercicio 3 - TIR'!$E$18-'Ejercicio 3 - TIR'!$C$18)*('Ejercicio 3 - TIR'!$E$18-'Ejercicio 3 - TIR'!$D$18)*(1-N68)))</f>
        <v>38190.23495</v>
      </c>
      <c r="P68" s="3">
        <f t="shared" si="11"/>
        <v>0.3395787861</v>
      </c>
      <c r="Q68" s="7">
        <f>IF(P68&lt;=('Ejercicio 3 - TIR'!$D$22-'Ejercicio 3 - TIR'!$C$22)/('Ejercicio 3 - TIR'!$E$22-'Ejercicio 3 - TIR'!$C$22),'Ejercicio 3 - TIR'!$C$22+SQRT(('Ejercicio 3 - TIR'!$E$22-'Ejercicio 3 - TIR'!$C$22)*('Ejercicio 3 - TIR'!$D$22-'Ejercicio 3 - TIR'!$C$22)*P68),'Ejercicio 3 - TIR'!$E$22-SQRT(('Ejercicio 3 - TIR'!$E$22-'Ejercicio 3 - TIR'!$C$22)*('Ejercicio 3 - TIR'!$E$22-'Ejercicio 3 - TIR'!$D$22)*(1-P68)))</f>
        <v>0.1447233051</v>
      </c>
      <c r="R68" s="3">
        <f t="shared" si="12"/>
        <v>0.1585487459</v>
      </c>
      <c r="S68" s="7">
        <f>IF(R68&lt;=('Ejercicio 3 - TIR'!$D$23-'Ejercicio 3 - TIR'!$C$23)/('Ejercicio 3 - TIR'!$E$23-'Ejercicio 3 - TIR'!$C$23),'Ejercicio 3 - TIR'!$C$23+SQRT(('Ejercicio 3 - TIR'!$E$23-'Ejercicio 3 - TIR'!$C$23)*('Ejercicio 3 - TIR'!$D$23-'Ejercicio 3 - TIR'!$C$23)*R68),'Ejercicio 3 - TIR'!$E$23-SQRT(('Ejercicio 3 - TIR'!$E$23-'Ejercicio 3 - TIR'!$C$23)*('Ejercicio 3 - TIR'!$E$23-'Ejercicio 3 - TIR'!$D$23)*(1-R68)))</f>
        <v>0.1368934231</v>
      </c>
      <c r="T68" s="3">
        <f t="shared" si="13"/>
        <v>0.3902971105</v>
      </c>
      <c r="U68" s="7">
        <f>IF(T68&lt;=('Ejercicio 3 - TIR'!$D$24-'Ejercicio 3 - TIR'!$C$24)/('Ejercicio 3 - TIR'!$E$24-'Ejercicio 3 - TIR'!$C$24),'Ejercicio 3 - TIR'!$C$24+SQRT(('Ejercicio 3 - TIR'!$E$24-'Ejercicio 3 - TIR'!$C$24)*('Ejercicio 3 - TIR'!$D$24-'Ejercicio 3 - TIR'!$C$24)*T68),'Ejercicio 3 - TIR'!$E$24-SQRT(('Ejercicio 3 - TIR'!$E$24-'Ejercicio 3 - TIR'!$C$24)*('Ejercicio 3 - TIR'!$E$24-'Ejercicio 3 - TIR'!$D$24)*(1-T68)))</f>
        <v>0.1786290749</v>
      </c>
      <c r="V68" s="3">
        <f t="shared" si="14"/>
        <v>0.5458539341</v>
      </c>
      <c r="W68" s="7">
        <f>IF(V68&lt;=('Ejercicio 3 - TIR'!$D$25-'Ejercicio 3 - TIR'!$C$25)/('Ejercicio 3 - TIR'!$E$25-'Ejercicio 3 - TIR'!$C$25),'Ejercicio 3 - TIR'!$C$25+SQRT(('Ejercicio 3 - TIR'!$E$25-'Ejercicio 3 - TIR'!$C$25)*('Ejercicio 3 - TIR'!$D$25-'Ejercicio 3 - TIR'!$C$25)*V68),'Ejercicio 3 - TIR'!$E$25-SQRT(('Ejercicio 3 - TIR'!$E$25-'Ejercicio 3 - TIR'!$C$25)*('Ejercicio 3 - TIR'!$E$25-'Ejercicio 3 - TIR'!$D$25)*(1-V68)))</f>
        <v>0.2101313252</v>
      </c>
      <c r="X68" s="3">
        <f t="shared" si="15"/>
        <v>0.2442932373</v>
      </c>
      <c r="Y68" s="7">
        <f>IF(X68&lt;=('Ejercicio 3 - TIR'!$D$26-'Ejercicio 3 - TIR'!$C$26)/('Ejercicio 3 - TIR'!$E$26-'Ejercicio 3 - TIR'!$C$26),'Ejercicio 3 - TIR'!$C$26+SQRT(('Ejercicio 3 - TIR'!$E$26-'Ejercicio 3 - TIR'!$C$26)*('Ejercicio 3 - TIR'!$D$26-'Ejercicio 3 - TIR'!$C$26)*X68),'Ejercicio 3 - TIR'!$E$26-SQRT(('Ejercicio 3 - TIR'!$E$26-'Ejercicio 3 - TIR'!$C$26)*('Ejercicio 3 - TIR'!$E$26-'Ejercicio 3 - TIR'!$D$26)*(1-X68)))</f>
        <v>0.2156825182</v>
      </c>
      <c r="Z68" s="3">
        <f t="shared" si="16"/>
        <v>1.144723305</v>
      </c>
      <c r="AA68" s="3">
        <f t="shared" si="17"/>
        <v>1.301428397</v>
      </c>
      <c r="AB68" s="3">
        <f t="shared" si="18"/>
        <v>1.533901347</v>
      </c>
      <c r="AC68" s="3">
        <f t="shared" si="19"/>
        <v>1.85622207</v>
      </c>
      <c r="AD68" s="3">
        <f t="shared" si="20"/>
        <v>2.256576721</v>
      </c>
      <c r="AE68" s="2">
        <f t="shared" si="21"/>
        <v>4960.44768</v>
      </c>
      <c r="AF68" s="2">
        <f t="shared" si="22"/>
        <v>5639.500342</v>
      </c>
      <c r="AG68" s="2">
        <f t="shared" si="23"/>
        <v>6646.879072</v>
      </c>
      <c r="AH68" s="2">
        <f t="shared" si="24"/>
        <v>8043.596579</v>
      </c>
      <c r="AI68" s="2">
        <f t="shared" si="25"/>
        <v>9778.459745</v>
      </c>
      <c r="AJ68" s="4">
        <f t="shared" si="26"/>
        <v>48965.78552</v>
      </c>
      <c r="AK68" s="4">
        <f t="shared" si="27"/>
        <v>57515.02007</v>
      </c>
      <c r="AL68" s="4">
        <f t="shared" si="28"/>
        <v>64032.7443</v>
      </c>
      <c r="AM68" s="4">
        <f t="shared" si="29"/>
        <v>60903.03847</v>
      </c>
      <c r="AN68" s="4">
        <f t="shared" si="30"/>
        <v>86179.19514</v>
      </c>
      <c r="AO68" s="4">
        <f>C68/'Ejercicio 3 - TIR'!$D$7</f>
        <v>16454.47039</v>
      </c>
      <c r="AP68" s="4">
        <f t="shared" si="31"/>
        <v>32511.31514</v>
      </c>
      <c r="AQ68" s="4">
        <f t="shared" si="32"/>
        <v>41060.54969</v>
      </c>
      <c r="AR68" s="4">
        <f t="shared" si="33"/>
        <v>47578.27391</v>
      </c>
      <c r="AS68" s="4">
        <f t="shared" si="34"/>
        <v>44448.56808</v>
      </c>
      <c r="AT68" s="4">
        <f t="shared" si="35"/>
        <v>69724.72475</v>
      </c>
      <c r="AU68" s="4">
        <f>AP68*'Ejercicio 3 - TIR'!$D$5</f>
        <v>16255.65757</v>
      </c>
      <c r="AV68" s="4">
        <f>AQ68*'Ejercicio 3 - TIR'!$D$5</f>
        <v>20530.27484</v>
      </c>
      <c r="AW68" s="4">
        <f>AR68*'Ejercicio 3 - TIR'!$D$5</f>
        <v>23789.13696</v>
      </c>
      <c r="AX68" s="4">
        <f>AS68*'Ejercicio 3 - TIR'!$D$5</f>
        <v>22224.28404</v>
      </c>
      <c r="AY68" s="4">
        <f>AT68*'Ejercicio 3 - TIR'!$D$5</f>
        <v>34862.36238</v>
      </c>
      <c r="AZ68" s="4">
        <f t="shared" ref="AZ68:BD68" si="239">AJ68-AU68-AE68</f>
        <v>27749.68028</v>
      </c>
      <c r="BA68" s="4">
        <f t="shared" si="239"/>
        <v>31345.24489</v>
      </c>
      <c r="BB68" s="4">
        <f t="shared" si="239"/>
        <v>33596.72827</v>
      </c>
      <c r="BC68" s="4">
        <f t="shared" si="239"/>
        <v>30635.15785</v>
      </c>
      <c r="BD68" s="4">
        <f t="shared" si="239"/>
        <v>41538.37302</v>
      </c>
      <c r="BE68" s="4">
        <f t="shared" ref="BE68:BI68" si="240">AZ68/Z68</f>
        <v>24241.38668</v>
      </c>
      <c r="BF68" s="4">
        <f t="shared" si="240"/>
        <v>24085.26275</v>
      </c>
      <c r="BG68" s="4">
        <f t="shared" si="240"/>
        <v>21902.79598</v>
      </c>
      <c r="BH68" s="4">
        <f t="shared" si="240"/>
        <v>16504.03706</v>
      </c>
      <c r="BI68" s="4">
        <f t="shared" si="240"/>
        <v>18407.69367</v>
      </c>
      <c r="BJ68" s="4">
        <f t="shared" si="38"/>
        <v>77345.04647</v>
      </c>
      <c r="BK68" s="4">
        <f t="shared" si="39"/>
        <v>37130.77482</v>
      </c>
      <c r="BL68" s="4">
        <f t="shared" si="40"/>
        <v>114475.8213</v>
      </c>
      <c r="BM68" s="4">
        <f>BK68*'Ejercicio 3 - TIR'!$D$5</f>
        <v>18565.38741</v>
      </c>
      <c r="BN68" s="4">
        <f t="shared" si="41"/>
        <v>95910.43388</v>
      </c>
      <c r="BO68" s="4">
        <f t="shared" si="42"/>
        <v>42502.62488</v>
      </c>
      <c r="BP68" s="4">
        <f t="shared" si="43"/>
        <v>-116547.7416</v>
      </c>
      <c r="BQ68" s="4">
        <f t="shared" ref="BQ68:BT68" si="241">BE68</f>
        <v>24241.38668</v>
      </c>
      <c r="BR68" s="4">
        <f t="shared" si="241"/>
        <v>24085.26275</v>
      </c>
      <c r="BS68" s="4">
        <f t="shared" si="241"/>
        <v>21902.79598</v>
      </c>
      <c r="BT68" s="4">
        <f t="shared" si="241"/>
        <v>16504.03706</v>
      </c>
      <c r="BU68" s="4">
        <f t="shared" si="45"/>
        <v>60910.31855</v>
      </c>
      <c r="BV68" s="36">
        <f t="shared" si="46"/>
        <v>7.291208807</v>
      </c>
    </row>
    <row r="69" ht="15.0" customHeight="1">
      <c r="A69" s="2">
        <v>68.0</v>
      </c>
      <c r="B69" s="3">
        <f t="shared" si="4"/>
        <v>0.5767227132</v>
      </c>
      <c r="C69" s="4">
        <f>IF(B69&lt;=('Ejercicio 3 - TIR'!$D$13-'Ejercicio 3 - TIR'!$C$13)/('Ejercicio 3 - TIR'!$E$13-'Ejercicio 3 - TIR'!$C$13),'Ejercicio 3 - TIR'!$C$13+SQRT(('Ejercicio 3 - TIR'!$E$13-'Ejercicio 3 - TIR'!$C$13)*('Ejercicio 3 - TIR'!$D$13-'Ejercicio 3 - TIR'!$C$13)*B69),'Ejercicio 3 - TIR'!$E$13-SQRT(('Ejercicio 3 - TIR'!$E$13-'Ejercicio 3 - TIR'!$C$13)*('Ejercicio 3 - TIR'!$E$13-'Ejercicio 3 - TIR'!$D$13)*(1-B69)))</f>
        <v>77462.63671</v>
      </c>
      <c r="D69" s="3">
        <f t="shared" si="5"/>
        <v>0.6363682609</v>
      </c>
      <c r="E69" s="4">
        <f>IF(D69&lt;=('Ejercicio 3 - TIR'!$D$14-'Ejercicio 3 - TIR'!$C$14)/('Ejercicio 3 - TIR'!$E$14-'Ejercicio 3 - TIR'!$C$14),'Ejercicio 3 - TIR'!$C$14+SQRT(('Ejercicio 3 - TIR'!$E$14-'Ejercicio 3 - TIR'!$C$14)*('Ejercicio 3 - TIR'!$D$14-'Ejercicio 3 - TIR'!$C$14)*D69),'Ejercicio 3 - TIR'!$E$14-SQRT(('Ejercicio 3 - TIR'!$E$14-'Ejercicio 3 - TIR'!$C$14)*('Ejercicio 3 - TIR'!$E$14-'Ejercicio 3 - TIR'!$D$14)*(1-D69)))</f>
        <v>32614.5575</v>
      </c>
      <c r="F69" s="3">
        <f t="shared" si="6"/>
        <v>0.1691546354</v>
      </c>
      <c r="G69" s="4">
        <f>IF(F69&lt;=('Ejercicio 3 - TIR'!$D$18-'Ejercicio 3 - TIR'!$C$18)/('Ejercicio 3 - TIR'!$E$18-'Ejercicio 3 - TIR'!$C$18),'Ejercicio 3 - TIR'!$C$18+SQRT(('Ejercicio 3 - TIR'!$E$18-'Ejercicio 3 - TIR'!$C$18)*('Ejercicio 3 - TIR'!$D$18-'Ejercicio 3 - TIR'!$C$18)*F69),'Ejercicio 3 - TIR'!$E$18-SQRT(('Ejercicio 3 - TIR'!$E$18-'Ejercicio 3 - TIR'!$C$18)*('Ejercicio 3 - TIR'!$E$18-'Ejercicio 3 - TIR'!$D$18)*(1-F69)))</f>
        <v>35037.18129</v>
      </c>
      <c r="H69" s="3">
        <f t="shared" si="7"/>
        <v>0.1571600084</v>
      </c>
      <c r="I69" s="4">
        <f>IF(H69&lt;=('Ejercicio 3 - TIR'!$D$18-'Ejercicio 3 - TIR'!$C$18)/('Ejercicio 3 - TIR'!$E$18-'Ejercicio 3 - TIR'!$C$18),'Ejercicio 3 - TIR'!$C$18+SQRT(('Ejercicio 3 - TIR'!$E$18-'Ejercicio 3 - TIR'!$C$18)*('Ejercicio 3 - TIR'!$D$18-'Ejercicio 3 - TIR'!$C$18)*H69),'Ejercicio 3 - TIR'!$E$18-SQRT(('Ejercicio 3 - TIR'!$E$18-'Ejercicio 3 - TIR'!$C$18)*('Ejercicio 3 - TIR'!$E$18-'Ejercicio 3 - TIR'!$D$18)*(1-H69)))</f>
        <v>34855.30651</v>
      </c>
      <c r="J69" s="3">
        <f t="shared" si="8"/>
        <v>0.8213797925</v>
      </c>
      <c r="K69" s="4">
        <f>IF(J69&lt;=('Ejercicio 3 - TIR'!$D$18-'Ejercicio 3 - TIR'!$C$18)/('Ejercicio 3 - TIR'!$E$18-'Ejercicio 3 - TIR'!$C$18),'Ejercicio 3 - TIR'!$C$18+SQRT(('Ejercicio 3 - TIR'!$E$18-'Ejercicio 3 - TIR'!$C$18)*('Ejercicio 3 - TIR'!$D$18-'Ejercicio 3 - TIR'!$C$18)*J69),'Ejercicio 3 - TIR'!$E$18-SQRT(('Ejercicio 3 - TIR'!$E$18-'Ejercicio 3 - TIR'!$C$18)*('Ejercicio 3 - TIR'!$E$18-'Ejercicio 3 - TIR'!$D$18)*(1-J69)))</f>
        <v>41339.87492</v>
      </c>
      <c r="L69" s="3">
        <f t="shared" si="9"/>
        <v>0.8667856401</v>
      </c>
      <c r="M69" s="4">
        <f>IF(L69&lt;=('Ejercicio 3 - TIR'!$D$18-'Ejercicio 3 - TIR'!$C$18)/('Ejercicio 3 - TIR'!$E$18-'Ejercicio 3 - TIR'!$C$18),'Ejercicio 3 - TIR'!$C$18+SQRT(('Ejercicio 3 - TIR'!$E$18-'Ejercicio 3 - TIR'!$C$18)*('Ejercicio 3 - TIR'!$D$18-'Ejercicio 3 - TIR'!$C$18)*L69),'Ejercicio 3 - TIR'!$E$18-SQRT(('Ejercicio 3 - TIR'!$E$18-'Ejercicio 3 - TIR'!$C$18)*('Ejercicio 3 - TIR'!$E$18-'Ejercicio 3 - TIR'!$D$18)*(1-L69)))</f>
        <v>41839.13351</v>
      </c>
      <c r="N69" s="3">
        <f t="shared" si="10"/>
        <v>0.8260783627</v>
      </c>
      <c r="O69" s="4">
        <f>IF(N69&lt;=('Ejercicio 3 - TIR'!$D$18-'Ejercicio 3 - TIR'!$C$18)/('Ejercicio 3 - TIR'!$E$18-'Ejercicio 3 - TIR'!$C$18),'Ejercicio 3 - TIR'!$C$18+SQRT(('Ejercicio 3 - TIR'!$E$18-'Ejercicio 3 - TIR'!$C$18)*('Ejercicio 3 - TIR'!$D$18-'Ejercicio 3 - TIR'!$C$18)*N69),'Ejercicio 3 - TIR'!$E$18-SQRT(('Ejercicio 3 - TIR'!$E$18-'Ejercicio 3 - TIR'!$C$18)*('Ejercicio 3 - TIR'!$E$18-'Ejercicio 3 - TIR'!$D$18)*(1-N69)))</f>
        <v>41388.33518</v>
      </c>
      <c r="P69" s="3">
        <f t="shared" si="11"/>
        <v>0.2951033171</v>
      </c>
      <c r="Q69" s="7">
        <f>IF(P69&lt;=('Ejercicio 3 - TIR'!$D$22-'Ejercicio 3 - TIR'!$C$22)/('Ejercicio 3 - TIR'!$E$22-'Ejercicio 3 - TIR'!$C$22),'Ejercicio 3 - TIR'!$C$22+SQRT(('Ejercicio 3 - TIR'!$E$22-'Ejercicio 3 - TIR'!$C$22)*('Ejercicio 3 - TIR'!$D$22-'Ejercicio 3 - TIR'!$C$22)*P69),'Ejercicio 3 - TIR'!$E$22-SQRT(('Ejercicio 3 - TIR'!$E$22-'Ejercicio 3 - TIR'!$C$22)*('Ejercicio 3 - TIR'!$E$22-'Ejercicio 3 - TIR'!$D$22)*(1-P69)))</f>
        <v>0.1430474721</v>
      </c>
      <c r="R69" s="3">
        <f t="shared" si="12"/>
        <v>0.1028972739</v>
      </c>
      <c r="S69" s="7">
        <f>IF(R69&lt;=('Ejercicio 3 - TIR'!$D$23-'Ejercicio 3 - TIR'!$C$23)/('Ejercicio 3 - TIR'!$E$23-'Ejercicio 3 - TIR'!$C$23),'Ejercicio 3 - TIR'!$C$23+SQRT(('Ejercicio 3 - TIR'!$E$23-'Ejercicio 3 - TIR'!$C$23)*('Ejercicio 3 - TIR'!$D$23-'Ejercicio 3 - TIR'!$C$23)*R69),'Ejercicio 3 - TIR'!$E$23-SQRT(('Ejercicio 3 - TIR'!$E$23-'Ejercicio 3 - TIR'!$C$23)*('Ejercicio 3 - TIR'!$E$23-'Ejercicio 3 - TIR'!$D$23)*(1-R69)))</f>
        <v>0.1336093752</v>
      </c>
      <c r="T69" s="3">
        <f t="shared" si="13"/>
        <v>0.7093352773</v>
      </c>
      <c r="U69" s="7">
        <f>IF(T69&lt;=('Ejercicio 3 - TIR'!$D$24-'Ejercicio 3 - TIR'!$C$24)/('Ejercicio 3 - TIR'!$E$24-'Ejercicio 3 - TIR'!$C$24),'Ejercicio 3 - TIR'!$C$24+SQRT(('Ejercicio 3 - TIR'!$E$24-'Ejercicio 3 - TIR'!$C$24)*('Ejercicio 3 - TIR'!$D$24-'Ejercicio 3 - TIR'!$C$24)*T69),'Ejercicio 3 - TIR'!$E$24-SQRT(('Ejercicio 3 - TIR'!$E$24-'Ejercicio 3 - TIR'!$C$24)*('Ejercicio 3 - TIR'!$E$24-'Ejercicio 3 - TIR'!$D$24)*(1-T69)))</f>
        <v>0.1914717469</v>
      </c>
      <c r="V69" s="3">
        <f t="shared" si="14"/>
        <v>0.3733463984</v>
      </c>
      <c r="W69" s="7">
        <f>IF(V69&lt;=('Ejercicio 3 - TIR'!$D$25-'Ejercicio 3 - TIR'!$C$25)/('Ejercicio 3 - TIR'!$E$25-'Ejercicio 3 - TIR'!$C$25),'Ejercicio 3 - TIR'!$C$25+SQRT(('Ejercicio 3 - TIR'!$E$25-'Ejercicio 3 - TIR'!$C$25)*('Ejercicio 3 - TIR'!$D$25-'Ejercicio 3 - TIR'!$C$25)*V69),'Ejercicio 3 - TIR'!$E$25-SQRT(('Ejercicio 3 - TIR'!$E$25-'Ejercicio 3 - TIR'!$C$25)*('Ejercicio 3 - TIR'!$E$25-'Ejercicio 3 - TIR'!$D$25)*(1-V69)))</f>
        <v>0.2031674514</v>
      </c>
      <c r="X69" s="3">
        <f t="shared" si="15"/>
        <v>0.8846671394</v>
      </c>
      <c r="Y69" s="7">
        <f>IF(X69&lt;=('Ejercicio 3 - TIR'!$D$26-'Ejercicio 3 - TIR'!$C$26)/('Ejercicio 3 - TIR'!$E$26-'Ejercicio 3 - TIR'!$C$26),'Ejercicio 3 - TIR'!$C$26+SQRT(('Ejercicio 3 - TIR'!$E$26-'Ejercicio 3 - TIR'!$C$26)*('Ejercicio 3 - TIR'!$D$26-'Ejercicio 3 - TIR'!$C$26)*X69),'Ejercicio 3 - TIR'!$E$26-SQRT(('Ejercicio 3 - TIR'!$E$26-'Ejercicio 3 - TIR'!$C$26)*('Ejercicio 3 - TIR'!$E$26-'Ejercicio 3 - TIR'!$D$26)*(1-X69)))</f>
        <v>0.2550440899</v>
      </c>
      <c r="Z69" s="3">
        <f t="shared" si="16"/>
        <v>1.143047472</v>
      </c>
      <c r="AA69" s="3">
        <f t="shared" si="17"/>
        <v>1.295769331</v>
      </c>
      <c r="AB69" s="3">
        <f t="shared" si="18"/>
        <v>1.543872548</v>
      </c>
      <c r="AC69" s="3">
        <f t="shared" si="19"/>
        <v>1.857537199</v>
      </c>
      <c r="AD69" s="3">
        <f t="shared" si="20"/>
        <v>2.331291083</v>
      </c>
      <c r="AE69" s="2">
        <f t="shared" si="21"/>
        <v>4665.430005</v>
      </c>
      <c r="AF69" s="2">
        <f t="shared" si="22"/>
        <v>5288.775193</v>
      </c>
      <c r="AG69" s="2">
        <f t="shared" si="23"/>
        <v>6301.426218</v>
      </c>
      <c r="AH69" s="2">
        <f t="shared" si="24"/>
        <v>7581.670923</v>
      </c>
      <c r="AI69" s="2">
        <f t="shared" si="25"/>
        <v>9515.331284</v>
      </c>
      <c r="AJ69" s="4">
        <f t="shared" si="26"/>
        <v>40049.1615</v>
      </c>
      <c r="AK69" s="4">
        <f t="shared" si="27"/>
        <v>45164.43718</v>
      </c>
      <c r="AL69" s="4">
        <f t="shared" si="28"/>
        <v>63823.49804</v>
      </c>
      <c r="AM69" s="4">
        <f t="shared" si="29"/>
        <v>77717.74686</v>
      </c>
      <c r="AN69" s="4">
        <f t="shared" si="30"/>
        <v>96488.25675</v>
      </c>
      <c r="AO69" s="4">
        <f>C69/'Ejercicio 3 - TIR'!$D$7</f>
        <v>15492.52734</v>
      </c>
      <c r="AP69" s="4">
        <f t="shared" si="31"/>
        <v>24556.63416</v>
      </c>
      <c r="AQ69" s="4">
        <f t="shared" si="32"/>
        <v>29671.90984</v>
      </c>
      <c r="AR69" s="4">
        <f t="shared" si="33"/>
        <v>48330.97069</v>
      </c>
      <c r="AS69" s="4">
        <f t="shared" si="34"/>
        <v>62225.21952</v>
      </c>
      <c r="AT69" s="4">
        <f t="shared" si="35"/>
        <v>80995.72941</v>
      </c>
      <c r="AU69" s="4">
        <f>AP69*'Ejercicio 3 - TIR'!$D$5</f>
        <v>12278.31708</v>
      </c>
      <c r="AV69" s="4">
        <f>AQ69*'Ejercicio 3 - TIR'!$D$5</f>
        <v>14835.95492</v>
      </c>
      <c r="AW69" s="4">
        <f>AR69*'Ejercicio 3 - TIR'!$D$5</f>
        <v>24165.48535</v>
      </c>
      <c r="AX69" s="4">
        <f>AS69*'Ejercicio 3 - TIR'!$D$5</f>
        <v>31112.60976</v>
      </c>
      <c r="AY69" s="4">
        <f>AT69*'Ejercicio 3 - TIR'!$D$5</f>
        <v>40497.8647</v>
      </c>
      <c r="AZ69" s="4">
        <f t="shared" ref="AZ69:BD69" si="242">AJ69-AU69-AE69</f>
        <v>23105.41442</v>
      </c>
      <c r="BA69" s="4">
        <f t="shared" si="242"/>
        <v>25039.70707</v>
      </c>
      <c r="BB69" s="4">
        <f t="shared" si="242"/>
        <v>33356.58647</v>
      </c>
      <c r="BC69" s="4">
        <f t="shared" si="242"/>
        <v>39023.46618</v>
      </c>
      <c r="BD69" s="4">
        <f t="shared" si="242"/>
        <v>46475.06076</v>
      </c>
      <c r="BE69" s="4">
        <f t="shared" ref="BE69:BI69" si="243">AZ69/Z69</f>
        <v>20213.87123</v>
      </c>
      <c r="BF69" s="4">
        <f t="shared" si="243"/>
        <v>19324.20106</v>
      </c>
      <c r="BG69" s="4">
        <f t="shared" si="243"/>
        <v>21605.79027</v>
      </c>
      <c r="BH69" s="4">
        <f t="shared" si="243"/>
        <v>21008.1748</v>
      </c>
      <c r="BI69" s="4">
        <f t="shared" si="243"/>
        <v>19935.33158</v>
      </c>
      <c r="BJ69" s="4">
        <f t="shared" si="38"/>
        <v>76034.0271</v>
      </c>
      <c r="BK69" s="4">
        <f t="shared" si="39"/>
        <v>36117.59085</v>
      </c>
      <c r="BL69" s="4">
        <f t="shared" si="40"/>
        <v>112151.6179</v>
      </c>
      <c r="BM69" s="4">
        <f>BK69*'Ejercicio 3 - TIR'!$D$5</f>
        <v>18058.79543</v>
      </c>
      <c r="BN69" s="4">
        <f t="shared" si="41"/>
        <v>94092.82252</v>
      </c>
      <c r="BO69" s="4">
        <f t="shared" si="42"/>
        <v>40360.82118</v>
      </c>
      <c r="BP69" s="4">
        <f t="shared" si="43"/>
        <v>-110077.1942</v>
      </c>
      <c r="BQ69" s="4">
        <f t="shared" ref="BQ69:BT69" si="244">BE69</f>
        <v>20213.87123</v>
      </c>
      <c r="BR69" s="4">
        <f t="shared" si="244"/>
        <v>19324.20106</v>
      </c>
      <c r="BS69" s="4">
        <f t="shared" si="244"/>
        <v>21605.79027</v>
      </c>
      <c r="BT69" s="4">
        <f t="shared" si="244"/>
        <v>21008.1748</v>
      </c>
      <c r="BU69" s="4">
        <f t="shared" si="45"/>
        <v>60296.15276</v>
      </c>
      <c r="BV69" s="36">
        <f t="shared" si="46"/>
        <v>7.663245765</v>
      </c>
    </row>
    <row r="70" ht="15.0" customHeight="1">
      <c r="A70" s="2">
        <v>69.0</v>
      </c>
      <c r="B70" s="3">
        <f t="shared" si="4"/>
        <v>0.5123024401</v>
      </c>
      <c r="C70" s="4">
        <f>IF(B70&lt;=('Ejercicio 3 - TIR'!$D$13-'Ejercicio 3 - TIR'!$C$13)/('Ejercicio 3 - TIR'!$E$13-'Ejercicio 3 - TIR'!$C$13),'Ejercicio 3 - TIR'!$C$13+SQRT(('Ejercicio 3 - TIR'!$E$13-'Ejercicio 3 - TIR'!$C$13)*('Ejercicio 3 - TIR'!$D$13-'Ejercicio 3 - TIR'!$C$13)*B70),'Ejercicio 3 - TIR'!$E$13-SQRT(('Ejercicio 3 - TIR'!$E$13-'Ejercicio 3 - TIR'!$C$13)*('Ejercicio 3 - TIR'!$E$13-'Ejercicio 3 - TIR'!$D$13)*(1-B70)))</f>
        <v>75808.32639</v>
      </c>
      <c r="D70" s="3">
        <f t="shared" si="5"/>
        <v>0.1351716734</v>
      </c>
      <c r="E70" s="4">
        <f>IF(D70&lt;=('Ejercicio 3 - TIR'!$D$14-'Ejercicio 3 - TIR'!$C$14)/('Ejercicio 3 - TIR'!$E$14-'Ejercicio 3 - TIR'!$C$14),'Ejercicio 3 - TIR'!$C$14+SQRT(('Ejercicio 3 - TIR'!$E$14-'Ejercicio 3 - TIR'!$C$14)*('Ejercicio 3 - TIR'!$D$14-'Ejercicio 3 - TIR'!$C$14)*D70),'Ejercicio 3 - TIR'!$E$14-SQRT(('Ejercicio 3 - TIR'!$E$14-'Ejercicio 3 - TIR'!$C$14)*('Ejercicio 3 - TIR'!$E$14-'Ejercicio 3 - TIR'!$D$14)*(1-D70)))</f>
        <v>28184.00306</v>
      </c>
      <c r="F70" s="3">
        <f t="shared" si="6"/>
        <v>0.5411775601</v>
      </c>
      <c r="G70" s="4">
        <f>IF(F70&lt;=('Ejercicio 3 - TIR'!$D$18-'Ejercicio 3 - TIR'!$C$18)/('Ejercicio 3 - TIR'!$E$18-'Ejercicio 3 - TIR'!$C$18),'Ejercicio 3 - TIR'!$C$18+SQRT(('Ejercicio 3 - TIR'!$E$18-'Ejercicio 3 - TIR'!$C$18)*('Ejercicio 3 - TIR'!$D$18-'Ejercicio 3 - TIR'!$C$18)*F70),'Ejercicio 3 - TIR'!$E$18-SQRT(('Ejercicio 3 - TIR'!$E$18-'Ejercicio 3 - TIR'!$C$18)*('Ejercicio 3 - TIR'!$E$18-'Ejercicio 3 - TIR'!$D$18)*(1-F70)))</f>
        <v>39009.80766</v>
      </c>
      <c r="H70" s="3">
        <f t="shared" si="7"/>
        <v>0.00817703223</v>
      </c>
      <c r="I70" s="4">
        <f>IF(H70&lt;=('Ejercicio 3 - TIR'!$D$18-'Ejercicio 3 - TIR'!$C$18)/('Ejercicio 3 - TIR'!$E$18-'Ejercicio 3 - TIR'!$C$18),'Ejercicio 3 - TIR'!$C$18+SQRT(('Ejercicio 3 - TIR'!$E$18-'Ejercicio 3 - TIR'!$C$18)*('Ejercicio 3 - TIR'!$D$18-'Ejercicio 3 - TIR'!$C$18)*H70),'Ejercicio 3 - TIR'!$E$18-SQRT(('Ejercicio 3 - TIR'!$E$18-'Ejercicio 3 - TIR'!$C$18)*('Ejercicio 3 - TIR'!$E$18-'Ejercicio 3 - TIR'!$D$18)*(1-H70)))</f>
        <v>31107.49936</v>
      </c>
      <c r="J70" s="3">
        <f t="shared" si="8"/>
        <v>0.8722388135</v>
      </c>
      <c r="K70" s="4">
        <f>IF(J70&lt;=('Ejercicio 3 - TIR'!$D$18-'Ejercicio 3 - TIR'!$C$18)/('Ejercicio 3 - TIR'!$E$18-'Ejercicio 3 - TIR'!$C$18),'Ejercicio 3 - TIR'!$C$18+SQRT(('Ejercicio 3 - TIR'!$E$18-'Ejercicio 3 - TIR'!$C$18)*('Ejercicio 3 - TIR'!$D$18-'Ejercicio 3 - TIR'!$C$18)*J70),'Ejercicio 3 - TIR'!$E$18-SQRT(('Ejercicio 3 - TIR'!$E$18-'Ejercicio 3 - TIR'!$C$18)*('Ejercicio 3 - TIR'!$E$18-'Ejercicio 3 - TIR'!$D$18)*(1-J70)))</f>
        <v>41904.50505</v>
      </c>
      <c r="L70" s="3">
        <f t="shared" si="9"/>
        <v>0.6099140612</v>
      </c>
      <c r="M70" s="4">
        <f>IF(L70&lt;=('Ejercicio 3 - TIR'!$D$18-'Ejercicio 3 - TIR'!$C$18)/('Ejercicio 3 - TIR'!$E$18-'Ejercicio 3 - TIR'!$C$18),'Ejercicio 3 - TIR'!$C$18+SQRT(('Ejercicio 3 - TIR'!$E$18-'Ejercicio 3 - TIR'!$C$18)*('Ejercicio 3 - TIR'!$D$18-'Ejercicio 3 - TIR'!$C$18)*L70),'Ejercicio 3 - TIR'!$E$18-SQRT(('Ejercicio 3 - TIR'!$E$18-'Ejercicio 3 - TIR'!$C$18)*('Ejercicio 3 - TIR'!$E$18-'Ejercicio 3 - TIR'!$D$18)*(1-L70)))</f>
        <v>39564.8894</v>
      </c>
      <c r="N70" s="3">
        <f t="shared" si="10"/>
        <v>0.9396110106</v>
      </c>
      <c r="O70" s="4">
        <f>IF(N70&lt;=('Ejercicio 3 - TIR'!$D$18-'Ejercicio 3 - TIR'!$C$18)/('Ejercicio 3 - TIR'!$E$18-'Ejercicio 3 - TIR'!$C$18),'Ejercicio 3 - TIR'!$C$18+SQRT(('Ejercicio 3 - TIR'!$E$18-'Ejercicio 3 - TIR'!$C$18)*('Ejercicio 3 - TIR'!$D$18-'Ejercicio 3 - TIR'!$C$18)*N70),'Ejercicio 3 - TIR'!$E$18-SQRT(('Ejercicio 3 - TIR'!$E$18-'Ejercicio 3 - TIR'!$C$18)*('Ejercicio 3 - TIR'!$E$18-'Ejercicio 3 - TIR'!$D$18)*(1-N70)))</f>
        <v>42871.81434</v>
      </c>
      <c r="P70" s="3">
        <f t="shared" si="11"/>
        <v>0.2037923656</v>
      </c>
      <c r="Q70" s="7">
        <f>IF(P70&lt;=('Ejercicio 3 - TIR'!$D$22-'Ejercicio 3 - TIR'!$C$22)/('Ejercicio 3 - TIR'!$E$22-'Ejercicio 3 - TIR'!$C$22),'Ejercicio 3 - TIR'!$C$22+SQRT(('Ejercicio 3 - TIR'!$E$22-'Ejercicio 3 - TIR'!$C$22)*('Ejercicio 3 - TIR'!$D$22-'Ejercicio 3 - TIR'!$C$22)*P70),'Ejercicio 3 - TIR'!$E$22-SQRT(('Ejercicio 3 - TIR'!$E$22-'Ejercicio 3 - TIR'!$C$22)*('Ejercicio 3 - TIR'!$E$22-'Ejercicio 3 - TIR'!$D$22)*(1-P70)))</f>
        <v>0.1391527089</v>
      </c>
      <c r="R70" s="3">
        <f t="shared" si="12"/>
        <v>0.5437141365</v>
      </c>
      <c r="S70" s="7">
        <f>IF(R70&lt;=('Ejercicio 3 - TIR'!$D$23-'Ejercicio 3 - TIR'!$C$23)/('Ejercicio 3 - TIR'!$E$23-'Ejercicio 3 - TIR'!$C$23),'Ejercicio 3 - TIR'!$C$23+SQRT(('Ejercicio 3 - TIR'!$E$23-'Ejercicio 3 - TIR'!$C$23)*('Ejercicio 3 - TIR'!$D$23-'Ejercicio 3 - TIR'!$C$23)*R70),'Ejercicio 3 - TIR'!$E$23-SQRT(('Ejercicio 3 - TIR'!$E$23-'Ejercicio 3 - TIR'!$C$23)*('Ejercicio 3 - TIR'!$E$23-'Ejercicio 3 - TIR'!$D$23)*(1-R70)))</f>
        <v>0.151341414</v>
      </c>
      <c r="T70" s="3">
        <f t="shared" si="13"/>
        <v>0.6284247959</v>
      </c>
      <c r="U70" s="7">
        <f>IF(T70&lt;=('Ejercicio 3 - TIR'!$D$24-'Ejercicio 3 - TIR'!$C$24)/('Ejercicio 3 - TIR'!$E$24-'Ejercicio 3 - TIR'!$C$24),'Ejercicio 3 - TIR'!$C$24+SQRT(('Ejercicio 3 - TIR'!$E$24-'Ejercicio 3 - TIR'!$C$24)*('Ejercicio 3 - TIR'!$D$24-'Ejercicio 3 - TIR'!$C$24)*T70),'Ejercicio 3 - TIR'!$E$24-SQRT(('Ejercicio 3 - TIR'!$E$24-'Ejercicio 3 - TIR'!$C$24)*('Ejercicio 3 - TIR'!$E$24-'Ejercicio 3 - TIR'!$D$24)*(1-T70)))</f>
        <v>0.187744604</v>
      </c>
      <c r="V70" s="3">
        <f t="shared" si="14"/>
        <v>0.9497434753</v>
      </c>
      <c r="W70" s="7">
        <f>IF(V70&lt;=('Ejercicio 3 - TIR'!$D$25-'Ejercicio 3 - TIR'!$C$25)/('Ejercicio 3 - TIR'!$E$25-'Ejercicio 3 - TIR'!$C$25),'Ejercicio 3 - TIR'!$C$25+SQRT(('Ejercicio 3 - TIR'!$E$25-'Ejercicio 3 - TIR'!$C$25)*('Ejercicio 3 - TIR'!$D$25-'Ejercicio 3 - TIR'!$C$25)*V70),'Ejercicio 3 - TIR'!$E$25-SQRT(('Ejercicio 3 - TIR'!$E$25-'Ejercicio 3 - TIR'!$C$25)*('Ejercicio 3 - TIR'!$E$25-'Ejercicio 3 - TIR'!$D$25)*(1-V70)))</f>
        <v>0.2367373518</v>
      </c>
      <c r="X70" s="3">
        <f t="shared" si="15"/>
        <v>0.9449357387</v>
      </c>
      <c r="Y70" s="7">
        <f>IF(X70&lt;=('Ejercicio 3 - TIR'!$D$26-'Ejercicio 3 - TIR'!$C$26)/('Ejercicio 3 - TIR'!$E$26-'Ejercicio 3 - TIR'!$C$26),'Ejercicio 3 - TIR'!$C$26+SQRT(('Ejercicio 3 - TIR'!$E$26-'Ejercicio 3 - TIR'!$C$26)*('Ejercicio 3 - TIR'!$D$26-'Ejercicio 3 - TIR'!$C$26)*X70),'Ejercicio 3 - TIR'!$E$26-SQRT(('Ejercicio 3 - TIR'!$E$26-'Ejercicio 3 - TIR'!$C$26)*('Ejercicio 3 - TIR'!$E$26-'Ejercicio 3 - TIR'!$D$26)*(1-X70)))</f>
        <v>0.2627562472</v>
      </c>
      <c r="Z70" s="3">
        <f t="shared" si="16"/>
        <v>1.139152709</v>
      </c>
      <c r="AA70" s="3">
        <f t="shared" si="17"/>
        <v>1.311553691</v>
      </c>
      <c r="AB70" s="3">
        <f t="shared" si="18"/>
        <v>1.557790819</v>
      </c>
      <c r="AC70" s="3">
        <f t="shared" si="19"/>
        <v>1.926578092</v>
      </c>
      <c r="AD70" s="3">
        <f t="shared" si="20"/>
        <v>2.432798521</v>
      </c>
      <c r="AE70" s="2">
        <f t="shared" si="21"/>
        <v>3921.880374</v>
      </c>
      <c r="AF70" s="2">
        <f t="shared" si="22"/>
        <v>4515.423295</v>
      </c>
      <c r="AG70" s="2">
        <f t="shared" si="23"/>
        <v>5363.169653</v>
      </c>
      <c r="AH70" s="2">
        <f t="shared" si="24"/>
        <v>6632.832234</v>
      </c>
      <c r="AI70" s="2">
        <f t="shared" si="25"/>
        <v>8375.65034</v>
      </c>
      <c r="AJ70" s="4">
        <f t="shared" si="26"/>
        <v>44438.12807</v>
      </c>
      <c r="AK70" s="4">
        <f t="shared" si="27"/>
        <v>40799.15559</v>
      </c>
      <c r="AL70" s="4">
        <f t="shared" si="28"/>
        <v>65278.45323</v>
      </c>
      <c r="AM70" s="4">
        <f t="shared" si="29"/>
        <v>76224.84912</v>
      </c>
      <c r="AN70" s="4">
        <f t="shared" si="30"/>
        <v>104298.4865</v>
      </c>
      <c r="AO70" s="4">
        <f>C70/'Ejercicio 3 - TIR'!$D$7</f>
        <v>15161.66528</v>
      </c>
      <c r="AP70" s="4">
        <f t="shared" si="31"/>
        <v>29276.46279</v>
      </c>
      <c r="AQ70" s="4">
        <f t="shared" si="32"/>
        <v>25637.49031</v>
      </c>
      <c r="AR70" s="4">
        <f t="shared" si="33"/>
        <v>50116.78795</v>
      </c>
      <c r="AS70" s="4">
        <f t="shared" si="34"/>
        <v>61063.18384</v>
      </c>
      <c r="AT70" s="4">
        <f t="shared" si="35"/>
        <v>89136.82125</v>
      </c>
      <c r="AU70" s="4">
        <f>AP70*'Ejercicio 3 - TIR'!$D$5</f>
        <v>14638.23139</v>
      </c>
      <c r="AV70" s="4">
        <f>AQ70*'Ejercicio 3 - TIR'!$D$5</f>
        <v>12818.74516</v>
      </c>
      <c r="AW70" s="4">
        <f>AR70*'Ejercicio 3 - TIR'!$D$5</f>
        <v>25058.39398</v>
      </c>
      <c r="AX70" s="4">
        <f>AS70*'Ejercicio 3 - TIR'!$D$5</f>
        <v>30531.59192</v>
      </c>
      <c r="AY70" s="4">
        <f>AT70*'Ejercicio 3 - TIR'!$D$5</f>
        <v>44568.41063</v>
      </c>
      <c r="AZ70" s="4">
        <f t="shared" ref="AZ70:BD70" si="245">AJ70-AU70-AE70</f>
        <v>25878.0163</v>
      </c>
      <c r="BA70" s="4">
        <f t="shared" si="245"/>
        <v>23464.98714</v>
      </c>
      <c r="BB70" s="4">
        <f t="shared" si="245"/>
        <v>34856.8896</v>
      </c>
      <c r="BC70" s="4">
        <f t="shared" si="245"/>
        <v>39060.42497</v>
      </c>
      <c r="BD70" s="4">
        <f t="shared" si="245"/>
        <v>51354.42556</v>
      </c>
      <c r="BE70" s="4">
        <f t="shared" ref="BE70:BI70" si="246">AZ70/Z70</f>
        <v>22716.89835</v>
      </c>
      <c r="BF70" s="4">
        <f t="shared" si="246"/>
        <v>17890.9848</v>
      </c>
      <c r="BG70" s="4">
        <f t="shared" si="246"/>
        <v>22375.84737</v>
      </c>
      <c r="BH70" s="4">
        <f t="shared" si="246"/>
        <v>20274.50905</v>
      </c>
      <c r="BI70" s="4">
        <f t="shared" si="246"/>
        <v>21109.19795</v>
      </c>
      <c r="BJ70" s="4">
        <f t="shared" si="38"/>
        <v>68566.00098</v>
      </c>
      <c r="BK70" s="4">
        <f t="shared" si="39"/>
        <v>36885.27687</v>
      </c>
      <c r="BL70" s="4">
        <f t="shared" si="40"/>
        <v>105451.2778</v>
      </c>
      <c r="BM70" s="4">
        <f>BK70*'Ejercicio 3 - TIR'!$D$5</f>
        <v>18442.63844</v>
      </c>
      <c r="BN70" s="4">
        <f t="shared" si="41"/>
        <v>87008.63941</v>
      </c>
      <c r="BO70" s="4">
        <f t="shared" si="42"/>
        <v>35764.8357</v>
      </c>
      <c r="BP70" s="4">
        <f t="shared" si="43"/>
        <v>-103992.3295</v>
      </c>
      <c r="BQ70" s="4">
        <f t="shared" ref="BQ70:BT70" si="247">BE70</f>
        <v>22716.89835</v>
      </c>
      <c r="BR70" s="4">
        <f t="shared" si="247"/>
        <v>17890.9848</v>
      </c>
      <c r="BS70" s="4">
        <f t="shared" si="247"/>
        <v>22375.84737</v>
      </c>
      <c r="BT70" s="4">
        <f t="shared" si="247"/>
        <v>20274.50905</v>
      </c>
      <c r="BU70" s="4">
        <f t="shared" si="45"/>
        <v>56874.03365</v>
      </c>
      <c r="BV70" s="36">
        <f t="shared" si="46"/>
        <v>9.162591571</v>
      </c>
    </row>
    <row r="71" ht="15.0" customHeight="1">
      <c r="A71" s="2">
        <v>70.0</v>
      </c>
      <c r="B71" s="3">
        <f t="shared" si="4"/>
        <v>0.6983667681</v>
      </c>
      <c r="C71" s="4">
        <f>IF(B71&lt;=('Ejercicio 3 - TIR'!$D$13-'Ejercicio 3 - TIR'!$C$13)/('Ejercicio 3 - TIR'!$E$13-'Ejercicio 3 - TIR'!$C$13),'Ejercicio 3 - TIR'!$C$13+SQRT(('Ejercicio 3 - TIR'!$E$13-'Ejercicio 3 - TIR'!$C$13)*('Ejercicio 3 - TIR'!$D$13-'Ejercicio 3 - TIR'!$C$13)*B71),'Ejercicio 3 - TIR'!$E$13-SQRT(('Ejercicio 3 - TIR'!$E$13-'Ejercicio 3 - TIR'!$C$13)*('Ejercicio 3 - TIR'!$E$13-'Ejercicio 3 - TIR'!$D$13)*(1-B71)))</f>
        <v>80974.75681</v>
      </c>
      <c r="D71" s="3">
        <f t="shared" si="5"/>
        <v>0.2891155691</v>
      </c>
      <c r="E71" s="4">
        <f>IF(D71&lt;=('Ejercicio 3 - TIR'!$D$14-'Ejercicio 3 - TIR'!$C$14)/('Ejercicio 3 - TIR'!$E$14-'Ejercicio 3 - TIR'!$C$14),'Ejercicio 3 - TIR'!$C$14+SQRT(('Ejercicio 3 - TIR'!$E$14-'Ejercicio 3 - TIR'!$C$14)*('Ejercicio 3 - TIR'!$D$14-'Ejercicio 3 - TIR'!$C$14)*D71),'Ejercicio 3 - TIR'!$E$14-SQRT(('Ejercicio 3 - TIR'!$E$14-'Ejercicio 3 - TIR'!$C$14)*('Ejercicio 3 - TIR'!$E$14-'Ejercicio 3 - TIR'!$D$14)*(1-D71)))</f>
        <v>29656.57253</v>
      </c>
      <c r="F71" s="3">
        <f t="shared" si="6"/>
        <v>0.3433146383</v>
      </c>
      <c r="G71" s="4">
        <f>IF(F71&lt;=('Ejercicio 3 - TIR'!$D$18-'Ejercicio 3 - TIR'!$C$18)/('Ejercicio 3 - TIR'!$E$18-'Ejercicio 3 - TIR'!$C$18),'Ejercicio 3 - TIR'!$C$18+SQRT(('Ejercicio 3 - TIR'!$E$18-'Ejercicio 3 - TIR'!$C$18)*('Ejercicio 3 - TIR'!$D$18-'Ejercicio 3 - TIR'!$C$18)*F71),'Ejercicio 3 - TIR'!$E$18-SQRT(('Ejercicio 3 - TIR'!$E$18-'Ejercicio 3 - TIR'!$C$18)*('Ejercicio 3 - TIR'!$E$18-'Ejercicio 3 - TIR'!$D$18)*(1-F71)))</f>
        <v>37176.15466</v>
      </c>
      <c r="H71" s="3">
        <f t="shared" si="7"/>
        <v>0.7524695784</v>
      </c>
      <c r="I71" s="4">
        <f>IF(H71&lt;=('Ejercicio 3 - TIR'!$D$18-'Ejercicio 3 - TIR'!$C$18)/('Ejercicio 3 - TIR'!$E$18-'Ejercicio 3 - TIR'!$C$18),'Ejercicio 3 - TIR'!$C$18+SQRT(('Ejercicio 3 - TIR'!$E$18-'Ejercicio 3 - TIR'!$C$18)*('Ejercicio 3 - TIR'!$D$18-'Ejercicio 3 - TIR'!$C$18)*H71),'Ejercicio 3 - TIR'!$E$18-SQRT(('Ejercicio 3 - TIR'!$E$18-'Ejercicio 3 - TIR'!$C$18)*('Ejercicio 3 - TIR'!$E$18-'Ejercicio 3 - TIR'!$D$18)*(1-H71)))</f>
        <v>40691.31324</v>
      </c>
      <c r="J71" s="3">
        <f t="shared" si="8"/>
        <v>0.6363318959</v>
      </c>
      <c r="K71" s="4">
        <f>IF(J71&lt;=('Ejercicio 3 - TIR'!$D$18-'Ejercicio 3 - TIR'!$C$18)/('Ejercicio 3 - TIR'!$E$18-'Ejercicio 3 - TIR'!$C$18),'Ejercicio 3 - TIR'!$C$18+SQRT(('Ejercicio 3 - TIR'!$E$18-'Ejercicio 3 - TIR'!$C$18)*('Ejercicio 3 - TIR'!$D$18-'Ejercicio 3 - TIR'!$C$18)*J71),'Ejercicio 3 - TIR'!$E$18-SQRT(('Ejercicio 3 - TIR'!$E$18-'Ejercicio 3 - TIR'!$C$18)*('Ejercicio 3 - TIR'!$E$18-'Ejercicio 3 - TIR'!$D$18)*(1-J71)))</f>
        <v>39769.84055</v>
      </c>
      <c r="L71" s="3">
        <f t="shared" si="9"/>
        <v>0.594107199</v>
      </c>
      <c r="M71" s="4">
        <f>IF(L71&lt;=('Ejercicio 3 - TIR'!$D$18-'Ejercicio 3 - TIR'!$C$18)/('Ejercicio 3 - TIR'!$E$18-'Ejercicio 3 - TIR'!$C$18),'Ejercicio 3 - TIR'!$C$18+SQRT(('Ejercicio 3 - TIR'!$E$18-'Ejercicio 3 - TIR'!$C$18)*('Ejercicio 3 - TIR'!$D$18-'Ejercicio 3 - TIR'!$C$18)*L71),'Ejercicio 3 - TIR'!$E$18-SQRT(('Ejercicio 3 - TIR'!$E$18-'Ejercicio 3 - TIR'!$C$18)*('Ejercicio 3 - TIR'!$E$18-'Ejercicio 3 - TIR'!$D$18)*(1-L71)))</f>
        <v>39440.13135</v>
      </c>
      <c r="N71" s="3">
        <f t="shared" si="10"/>
        <v>0.8678340739</v>
      </c>
      <c r="O71" s="4">
        <f>IF(N71&lt;=('Ejercicio 3 - TIR'!$D$18-'Ejercicio 3 - TIR'!$C$18)/('Ejercicio 3 - TIR'!$E$18-'Ejercicio 3 - TIR'!$C$18),'Ejercicio 3 - TIR'!$C$18+SQRT(('Ejercicio 3 - TIR'!$E$18-'Ejercicio 3 - TIR'!$C$18)*('Ejercicio 3 - TIR'!$D$18-'Ejercicio 3 - TIR'!$C$18)*N71),'Ejercicio 3 - TIR'!$E$18-SQRT(('Ejercicio 3 - TIR'!$E$18-'Ejercicio 3 - TIR'!$C$18)*('Ejercicio 3 - TIR'!$E$18-'Ejercicio 3 - TIR'!$D$18)*(1-N71)))</f>
        <v>41851.59652</v>
      </c>
      <c r="P71" s="3">
        <f t="shared" si="11"/>
        <v>0.8984017992</v>
      </c>
      <c r="Q71" s="7">
        <f>IF(P71&lt;=('Ejercicio 3 - TIR'!$D$22-'Ejercicio 3 - TIR'!$C$22)/('Ejercicio 3 - TIR'!$E$22-'Ejercicio 3 - TIR'!$C$22),'Ejercicio 3 - TIR'!$C$22+SQRT(('Ejercicio 3 - TIR'!$E$22-'Ejercicio 3 - TIR'!$C$22)*('Ejercicio 3 - TIR'!$D$22-'Ejercicio 3 - TIR'!$C$22)*P71),'Ejercicio 3 - TIR'!$E$22-SQRT(('Ejercicio 3 - TIR'!$E$22-'Ejercicio 3 - TIR'!$C$22)*('Ejercicio 3 - TIR'!$E$22-'Ejercicio 3 - TIR'!$D$22)*(1-P71)))</f>
        <v>0.1664768065</v>
      </c>
      <c r="R71" s="3">
        <f t="shared" si="12"/>
        <v>0.004676254126</v>
      </c>
      <c r="S71" s="7">
        <f>IF(R71&lt;=('Ejercicio 3 - TIR'!$D$23-'Ejercicio 3 - TIR'!$C$23)/('Ejercicio 3 - TIR'!$E$23-'Ejercicio 3 - TIR'!$C$23),'Ejercicio 3 - TIR'!$C$23+SQRT(('Ejercicio 3 - TIR'!$E$23-'Ejercicio 3 - TIR'!$C$23)*('Ejercicio 3 - TIR'!$D$23-'Ejercicio 3 - TIR'!$C$23)*R71),'Ejercicio 3 - TIR'!$E$23-SQRT(('Ejercicio 3 - TIR'!$E$23-'Ejercicio 3 - TIR'!$C$23)*('Ejercicio 3 - TIR'!$E$23-'Ejercicio 3 - TIR'!$D$23)*(1-R71)))</f>
        <v>0.122901251</v>
      </c>
      <c r="T71" s="3">
        <f t="shared" si="13"/>
        <v>0.1662023062</v>
      </c>
      <c r="U71" s="7">
        <f>IF(T71&lt;=('Ejercicio 3 - TIR'!$D$24-'Ejercicio 3 - TIR'!$C$24)/('Ejercicio 3 - TIR'!$E$24-'Ejercicio 3 - TIR'!$C$24),'Ejercicio 3 - TIR'!$C$24+SQRT(('Ejercicio 3 - TIR'!$E$24-'Ejercicio 3 - TIR'!$C$24)*('Ejercicio 3 - TIR'!$D$24-'Ejercicio 3 - TIR'!$C$24)*T71),'Ejercicio 3 - TIR'!$E$24-SQRT(('Ejercicio 3 - TIR'!$E$24-'Ejercicio 3 - TIR'!$C$24)*('Ejercicio 3 - TIR'!$E$24-'Ejercicio 3 - TIR'!$D$24)*(1-T71)))</f>
        <v>0.1686822066</v>
      </c>
      <c r="V71" s="3">
        <f t="shared" si="14"/>
        <v>0.1399516238</v>
      </c>
      <c r="W71" s="7">
        <f>IF(V71&lt;=('Ejercicio 3 - TIR'!$D$25-'Ejercicio 3 - TIR'!$C$25)/('Ejercicio 3 - TIR'!$E$25-'Ejercicio 3 - TIR'!$C$25),'Ejercicio 3 - TIR'!$C$25+SQRT(('Ejercicio 3 - TIR'!$E$25-'Ejercicio 3 - TIR'!$C$25)*('Ejercicio 3 - TIR'!$D$25-'Ejercicio 3 - TIR'!$C$25)*V71),'Ejercicio 3 - TIR'!$E$25-SQRT(('Ejercicio 3 - TIR'!$E$25-'Ejercicio 3 - TIR'!$C$25)*('Ejercicio 3 - TIR'!$E$25-'Ejercicio 3 - TIR'!$D$25)*(1-V71)))</f>
        <v>0.193997581</v>
      </c>
      <c r="X71" s="3">
        <f t="shared" si="15"/>
        <v>0.3915848338</v>
      </c>
      <c r="Y71" s="7">
        <f>IF(X71&lt;=('Ejercicio 3 - TIR'!$D$26-'Ejercicio 3 - TIR'!$C$26)/('Ejercicio 3 - TIR'!$E$26-'Ejercicio 3 - TIR'!$C$26),'Ejercicio 3 - TIR'!$C$26+SQRT(('Ejercicio 3 - TIR'!$E$26-'Ejercicio 3 - TIR'!$C$26)*('Ejercicio 3 - TIR'!$D$26-'Ejercicio 3 - TIR'!$C$26)*X71),'Ejercicio 3 - TIR'!$E$26-SQRT(('Ejercicio 3 - TIR'!$E$26-'Ejercicio 3 - TIR'!$C$26)*('Ejercicio 3 - TIR'!$E$26-'Ejercicio 3 - TIR'!$D$26)*(1-X71)))</f>
        <v>0.2226812256</v>
      </c>
      <c r="Z71" s="3">
        <f t="shared" si="16"/>
        <v>1.166476807</v>
      </c>
      <c r="AA71" s="3">
        <f t="shared" si="17"/>
        <v>1.309838265</v>
      </c>
      <c r="AB71" s="3">
        <f t="shared" si="18"/>
        <v>1.530784674</v>
      </c>
      <c r="AC71" s="3">
        <f t="shared" si="19"/>
        <v>1.827753198</v>
      </c>
      <c r="AD71" s="3">
        <f t="shared" si="20"/>
        <v>2.23475952</v>
      </c>
      <c r="AE71" s="2">
        <f t="shared" si="21"/>
        <v>4937.131487</v>
      </c>
      <c r="AF71" s="2">
        <f t="shared" si="22"/>
        <v>5543.911123</v>
      </c>
      <c r="AG71" s="2">
        <f t="shared" si="23"/>
        <v>6479.070284</v>
      </c>
      <c r="AH71" s="2">
        <f t="shared" si="24"/>
        <v>7735.994246</v>
      </c>
      <c r="AI71" s="2">
        <f t="shared" si="25"/>
        <v>9458.654927</v>
      </c>
      <c r="AJ71" s="4">
        <f t="shared" si="26"/>
        <v>43365.12217</v>
      </c>
      <c r="AK71" s="4">
        <f t="shared" si="27"/>
        <v>53299.03914</v>
      </c>
      <c r="AL71" s="4">
        <f t="shared" si="28"/>
        <v>60879.06241</v>
      </c>
      <c r="AM71" s="4">
        <f t="shared" si="29"/>
        <v>72086.8262</v>
      </c>
      <c r="AN71" s="4">
        <f t="shared" si="30"/>
        <v>93528.25377</v>
      </c>
      <c r="AO71" s="4">
        <f>C71/'Ejercicio 3 - TIR'!$D$7</f>
        <v>16194.95136</v>
      </c>
      <c r="AP71" s="4">
        <f t="shared" si="31"/>
        <v>27170.17081</v>
      </c>
      <c r="AQ71" s="4">
        <f t="shared" si="32"/>
        <v>37104.08778</v>
      </c>
      <c r="AR71" s="4">
        <f t="shared" si="33"/>
        <v>44684.11105</v>
      </c>
      <c r="AS71" s="4">
        <f t="shared" si="34"/>
        <v>55891.87484</v>
      </c>
      <c r="AT71" s="4">
        <f t="shared" si="35"/>
        <v>77333.3024</v>
      </c>
      <c r="AU71" s="4">
        <f>AP71*'Ejercicio 3 - TIR'!$D$5</f>
        <v>13585.0854</v>
      </c>
      <c r="AV71" s="4">
        <f>AQ71*'Ejercicio 3 - TIR'!$D$5</f>
        <v>18552.04389</v>
      </c>
      <c r="AW71" s="4">
        <f>AR71*'Ejercicio 3 - TIR'!$D$5</f>
        <v>22342.05552</v>
      </c>
      <c r="AX71" s="4">
        <f>AS71*'Ejercicio 3 - TIR'!$D$5</f>
        <v>27945.93742</v>
      </c>
      <c r="AY71" s="4">
        <f>AT71*'Ejercicio 3 - TIR'!$D$5</f>
        <v>38666.6512</v>
      </c>
      <c r="AZ71" s="4">
        <f t="shared" ref="AZ71:BD71" si="248">AJ71-AU71-AE71</f>
        <v>24842.90528</v>
      </c>
      <c r="BA71" s="4">
        <f t="shared" si="248"/>
        <v>29203.08413</v>
      </c>
      <c r="BB71" s="4">
        <f t="shared" si="248"/>
        <v>32057.9366</v>
      </c>
      <c r="BC71" s="4">
        <f t="shared" si="248"/>
        <v>36404.89453</v>
      </c>
      <c r="BD71" s="4">
        <f t="shared" si="248"/>
        <v>45402.94764</v>
      </c>
      <c r="BE71" s="4">
        <f t="shared" ref="BE71:BI71" si="249">AZ71/Z71</f>
        <v>21297.38469</v>
      </c>
      <c r="BF71" s="4">
        <f t="shared" si="249"/>
        <v>22295.18323</v>
      </c>
      <c r="BG71" s="4">
        <f t="shared" si="249"/>
        <v>20942.15937</v>
      </c>
      <c r="BH71" s="4">
        <f t="shared" si="249"/>
        <v>19917.83933</v>
      </c>
      <c r="BI71" s="4">
        <f t="shared" si="249"/>
        <v>20316.70398</v>
      </c>
      <c r="BJ71" s="4">
        <f t="shared" si="38"/>
        <v>66275.30779</v>
      </c>
      <c r="BK71" s="4">
        <f t="shared" si="39"/>
        <v>36191.82174</v>
      </c>
      <c r="BL71" s="4">
        <f t="shared" si="40"/>
        <v>102467.1295</v>
      </c>
      <c r="BM71" s="4">
        <f>BK71*'Ejercicio 3 - TIR'!$D$5</f>
        <v>18095.91087</v>
      </c>
      <c r="BN71" s="4">
        <f t="shared" si="41"/>
        <v>84371.21866</v>
      </c>
      <c r="BO71" s="4">
        <f t="shared" si="42"/>
        <v>37754.04821</v>
      </c>
      <c r="BP71" s="4">
        <f t="shared" si="43"/>
        <v>-110631.3293</v>
      </c>
      <c r="BQ71" s="4">
        <f t="shared" ref="BQ71:BT71" si="250">BE71</f>
        <v>21297.38469</v>
      </c>
      <c r="BR71" s="4">
        <f t="shared" si="250"/>
        <v>22295.18323</v>
      </c>
      <c r="BS71" s="4">
        <f t="shared" si="250"/>
        <v>20942.15937</v>
      </c>
      <c r="BT71" s="4">
        <f t="shared" si="250"/>
        <v>19917.83933</v>
      </c>
      <c r="BU71" s="4">
        <f t="shared" si="45"/>
        <v>58070.75219</v>
      </c>
      <c r="BV71" s="36">
        <f t="shared" si="46"/>
        <v>7.702324907</v>
      </c>
    </row>
    <row r="72" ht="15.0" customHeight="1">
      <c r="A72" s="2">
        <v>71.0</v>
      </c>
      <c r="B72" s="3">
        <f t="shared" si="4"/>
        <v>0.7046957372</v>
      </c>
      <c r="C72" s="4">
        <f>IF(B72&lt;=('Ejercicio 3 - TIR'!$D$13-'Ejercicio 3 - TIR'!$C$13)/('Ejercicio 3 - TIR'!$E$13-'Ejercicio 3 - TIR'!$C$13),'Ejercicio 3 - TIR'!$C$13+SQRT(('Ejercicio 3 - TIR'!$E$13-'Ejercicio 3 - TIR'!$C$13)*('Ejercicio 3 - TIR'!$D$13-'Ejercicio 3 - TIR'!$C$13)*B72),'Ejercicio 3 - TIR'!$E$13-SQRT(('Ejercicio 3 - TIR'!$E$13-'Ejercicio 3 - TIR'!$C$13)*('Ejercicio 3 - TIR'!$E$13-'Ejercicio 3 - TIR'!$D$13)*(1-B72)))</f>
        <v>81175.41195</v>
      </c>
      <c r="D72" s="3">
        <f t="shared" si="5"/>
        <v>0.6528823944</v>
      </c>
      <c r="E72" s="4">
        <f>IF(D72&lt;=('Ejercicio 3 - TIR'!$D$14-'Ejercicio 3 - TIR'!$C$14)/('Ejercicio 3 - TIR'!$E$14-'Ejercicio 3 - TIR'!$C$14),'Ejercicio 3 - TIR'!$C$14+SQRT(('Ejercicio 3 - TIR'!$E$14-'Ejercicio 3 - TIR'!$C$14)*('Ejercicio 3 - TIR'!$D$14-'Ejercicio 3 - TIR'!$C$14)*D72),'Ejercicio 3 - TIR'!$E$14-SQRT(('Ejercicio 3 - TIR'!$E$14-'Ejercicio 3 - TIR'!$C$14)*('Ejercicio 3 - TIR'!$E$14-'Ejercicio 3 - TIR'!$D$14)*(1-D72)))</f>
        <v>32784.20892</v>
      </c>
      <c r="F72" s="3">
        <f t="shared" si="6"/>
        <v>0.04554928551</v>
      </c>
      <c r="G72" s="4">
        <f>IF(F72&lt;=('Ejercicio 3 - TIR'!$D$18-'Ejercicio 3 - TIR'!$C$18)/('Ejercicio 3 - TIR'!$E$18-'Ejercicio 3 - TIR'!$C$18),'Ejercicio 3 - TIR'!$C$18+SQRT(('Ejercicio 3 - TIR'!$E$18-'Ejercicio 3 - TIR'!$C$18)*('Ejercicio 3 - TIR'!$D$18-'Ejercicio 3 - TIR'!$C$18)*F72),'Ejercicio 3 - TIR'!$E$18-SQRT(('Ejercicio 3 - TIR'!$E$18-'Ejercicio 3 - TIR'!$C$18)*('Ejercicio 3 - TIR'!$E$18-'Ejercicio 3 - TIR'!$D$18)*(1-F72)))</f>
        <v>32613.88462</v>
      </c>
      <c r="H72" s="3">
        <f t="shared" si="7"/>
        <v>0.2925077644</v>
      </c>
      <c r="I72" s="4">
        <f>IF(H72&lt;=('Ejercicio 3 - TIR'!$D$18-'Ejercicio 3 - TIR'!$C$18)/('Ejercicio 3 - TIR'!$E$18-'Ejercicio 3 - TIR'!$C$18),'Ejercicio 3 - TIR'!$C$18+SQRT(('Ejercicio 3 - TIR'!$E$18-'Ejercicio 3 - TIR'!$C$18)*('Ejercicio 3 - TIR'!$D$18-'Ejercicio 3 - TIR'!$C$18)*H72),'Ejercicio 3 - TIR'!$E$18-SQRT(('Ejercicio 3 - TIR'!$E$18-'Ejercicio 3 - TIR'!$C$18)*('Ejercicio 3 - TIR'!$E$18-'Ejercicio 3 - TIR'!$D$18)*(1-H72)))</f>
        <v>36623.90856</v>
      </c>
      <c r="J72" s="3">
        <f t="shared" si="8"/>
        <v>0.9225608167</v>
      </c>
      <c r="K72" s="4">
        <f>IF(J72&lt;=('Ejercicio 3 - TIR'!$D$18-'Ejercicio 3 - TIR'!$C$18)/('Ejercicio 3 - TIR'!$E$18-'Ejercicio 3 - TIR'!$C$18),'Ejercicio 3 - TIR'!$C$18+SQRT(('Ejercicio 3 - TIR'!$E$18-'Ejercicio 3 - TIR'!$C$18)*('Ejercicio 3 - TIR'!$D$18-'Ejercicio 3 - TIR'!$C$18)*J72),'Ejercicio 3 - TIR'!$E$18-SQRT(('Ejercicio 3 - TIR'!$E$18-'Ejercicio 3 - TIR'!$C$18)*('Ejercicio 3 - TIR'!$E$18-'Ejercicio 3 - TIR'!$D$18)*(1-J72)))</f>
        <v>42590.03346</v>
      </c>
      <c r="L72" s="3">
        <f t="shared" si="9"/>
        <v>0.05363684106</v>
      </c>
      <c r="M72" s="4">
        <f>IF(L72&lt;=('Ejercicio 3 - TIR'!$D$18-'Ejercicio 3 - TIR'!$C$18)/('Ejercicio 3 - TIR'!$E$18-'Ejercicio 3 - TIR'!$C$18),'Ejercicio 3 - TIR'!$C$18+SQRT(('Ejercicio 3 - TIR'!$E$18-'Ejercicio 3 - TIR'!$C$18)*('Ejercicio 3 - TIR'!$D$18-'Ejercicio 3 - TIR'!$C$18)*L72),'Ejercicio 3 - TIR'!$E$18-SQRT(('Ejercicio 3 - TIR'!$E$18-'Ejercicio 3 - TIR'!$C$18)*('Ejercicio 3 - TIR'!$E$18-'Ejercicio 3 - TIR'!$D$18)*(1-L72)))</f>
        <v>32836.46367</v>
      </c>
      <c r="N72" s="3">
        <f t="shared" si="10"/>
        <v>0.7970664839</v>
      </c>
      <c r="O72" s="4">
        <f>IF(N72&lt;=('Ejercicio 3 - TIR'!$D$18-'Ejercicio 3 - TIR'!$C$18)/('Ejercicio 3 - TIR'!$E$18-'Ejercicio 3 - TIR'!$C$18),'Ejercicio 3 - TIR'!$C$18+SQRT(('Ejercicio 3 - TIR'!$E$18-'Ejercicio 3 - TIR'!$C$18)*('Ejercicio 3 - TIR'!$D$18-'Ejercicio 3 - TIR'!$C$18)*N72),'Ejercicio 3 - TIR'!$E$18-SQRT(('Ejercicio 3 - TIR'!$E$18-'Ejercicio 3 - TIR'!$C$18)*('Ejercicio 3 - TIR'!$E$18-'Ejercicio 3 - TIR'!$D$18)*(1-N72)))</f>
        <v>41098.7164</v>
      </c>
      <c r="P72" s="3">
        <f t="shared" si="11"/>
        <v>0.04522132259</v>
      </c>
      <c r="Q72" s="7">
        <f>IF(P72&lt;=('Ejercicio 3 - TIR'!$D$22-'Ejercicio 3 - TIR'!$C$22)/('Ejercicio 3 - TIR'!$E$22-'Ejercicio 3 - TIR'!$C$22),'Ejercicio 3 - TIR'!$C$22+SQRT(('Ejercicio 3 - TIR'!$E$22-'Ejercicio 3 - TIR'!$C$22)*('Ejercicio 3 - TIR'!$D$22-'Ejercicio 3 - TIR'!$C$22)*P72),'Ejercicio 3 - TIR'!$E$22-SQRT(('Ejercicio 3 - TIR'!$E$22-'Ejercicio 3 - TIR'!$C$22)*('Ejercicio 3 - TIR'!$E$22-'Ejercicio 3 - TIR'!$D$22)*(1-P72)))</f>
        <v>0.1290221051</v>
      </c>
      <c r="R72" s="3">
        <f t="shared" si="12"/>
        <v>0.3417330756</v>
      </c>
      <c r="S72" s="7">
        <f>IF(R72&lt;=('Ejercicio 3 - TIR'!$D$23-'Ejercicio 3 - TIR'!$C$23)/('Ejercicio 3 - TIR'!$E$23-'Ejercicio 3 - TIR'!$C$23),'Ejercicio 3 - TIR'!$C$23+SQRT(('Ejercicio 3 - TIR'!$E$23-'Ejercicio 3 - TIR'!$C$23)*('Ejercicio 3 - TIR'!$D$23-'Ejercicio 3 - TIR'!$C$23)*R72),'Ejercicio 3 - TIR'!$E$23-SQRT(('Ejercicio 3 - TIR'!$E$23-'Ejercicio 3 - TIR'!$C$23)*('Ejercicio 3 - TIR'!$E$23-'Ejercicio 3 - TIR'!$D$23)*(1-R72)))</f>
        <v>0.1448016035</v>
      </c>
      <c r="T72" s="3">
        <f t="shared" si="13"/>
        <v>0.7835121853</v>
      </c>
      <c r="U72" s="7">
        <f>IF(T72&lt;=('Ejercicio 3 - TIR'!$D$24-'Ejercicio 3 - TIR'!$C$24)/('Ejercicio 3 - TIR'!$E$24-'Ejercicio 3 - TIR'!$C$24),'Ejercicio 3 - TIR'!$C$24+SQRT(('Ejercicio 3 - TIR'!$E$24-'Ejercicio 3 - TIR'!$C$24)*('Ejercicio 3 - TIR'!$D$24-'Ejercicio 3 - TIR'!$C$24)*T72),'Ejercicio 3 - TIR'!$E$24-SQRT(('Ejercicio 3 - TIR'!$E$24-'Ejercicio 3 - TIR'!$C$24)*('Ejercicio 3 - TIR'!$E$24-'Ejercicio 3 - TIR'!$D$24)*(1-T72)))</f>
        <v>0.1953795637</v>
      </c>
      <c r="V72" s="3">
        <f t="shared" si="14"/>
        <v>0.1537843565</v>
      </c>
      <c r="W72" s="7">
        <f>IF(V72&lt;=('Ejercicio 3 - TIR'!$D$25-'Ejercicio 3 - TIR'!$C$25)/('Ejercicio 3 - TIR'!$E$25-'Ejercicio 3 - TIR'!$C$25),'Ejercicio 3 - TIR'!$C$25+SQRT(('Ejercicio 3 - TIR'!$E$25-'Ejercicio 3 - TIR'!$C$25)*('Ejercicio 3 - TIR'!$D$25-'Ejercicio 3 - TIR'!$C$25)*V72),'Ejercicio 3 - TIR'!$E$25-SQRT(('Ejercicio 3 - TIR'!$E$25-'Ejercicio 3 - TIR'!$C$25)*('Ejercicio 3 - TIR'!$E$25-'Ejercicio 3 - TIR'!$D$25)*(1-V72)))</f>
        <v>0.1946730399</v>
      </c>
      <c r="X72" s="3">
        <f t="shared" si="15"/>
        <v>0.7353641119</v>
      </c>
      <c r="Y72" s="7">
        <f>IF(X72&lt;=('Ejercicio 3 - TIR'!$D$26-'Ejercicio 3 - TIR'!$C$26)/('Ejercicio 3 - TIR'!$E$26-'Ejercicio 3 - TIR'!$C$26),'Ejercicio 3 - TIR'!$C$26+SQRT(('Ejercicio 3 - TIR'!$E$26-'Ejercicio 3 - TIR'!$C$26)*('Ejercicio 3 - TIR'!$D$26-'Ejercicio 3 - TIR'!$C$26)*X72),'Ejercicio 3 - TIR'!$E$26-SQRT(('Ejercicio 3 - TIR'!$E$26-'Ejercicio 3 - TIR'!$C$26)*('Ejercicio 3 - TIR'!$E$26-'Ejercicio 3 - TIR'!$D$26)*(1-X72)))</f>
        <v>0.2421974366</v>
      </c>
      <c r="Z72" s="3">
        <f t="shared" si="16"/>
        <v>1.129022105</v>
      </c>
      <c r="AA72" s="3">
        <f t="shared" si="17"/>
        <v>1.292506316</v>
      </c>
      <c r="AB72" s="3">
        <f t="shared" si="18"/>
        <v>1.545035637</v>
      </c>
      <c r="AC72" s="3">
        <f t="shared" si="19"/>
        <v>1.845812421</v>
      </c>
      <c r="AD72" s="3">
        <f t="shared" si="20"/>
        <v>2.292863457</v>
      </c>
      <c r="AE72" s="2">
        <f t="shared" si="21"/>
        <v>4229.88765</v>
      </c>
      <c r="AF72" s="2">
        <f t="shared" si="22"/>
        <v>4842.382164</v>
      </c>
      <c r="AG72" s="2">
        <f t="shared" si="23"/>
        <v>5788.484679</v>
      </c>
      <c r="AH72" s="2">
        <f t="shared" si="24"/>
        <v>6915.346588</v>
      </c>
      <c r="AI72" s="2">
        <f t="shared" si="25"/>
        <v>8590.225805</v>
      </c>
      <c r="AJ72" s="4">
        <f t="shared" si="26"/>
        <v>36821.79667</v>
      </c>
      <c r="AK72" s="4">
        <f t="shared" si="27"/>
        <v>47336.63315</v>
      </c>
      <c r="AL72" s="4">
        <f t="shared" si="28"/>
        <v>65803.11945</v>
      </c>
      <c r="AM72" s="4">
        <f t="shared" si="29"/>
        <v>60609.95249</v>
      </c>
      <c r="AN72" s="4">
        <f t="shared" si="30"/>
        <v>94233.74499</v>
      </c>
      <c r="AO72" s="4">
        <f>C72/'Ejercicio 3 - TIR'!$D$7</f>
        <v>16235.08239</v>
      </c>
      <c r="AP72" s="4">
        <f t="shared" si="31"/>
        <v>20586.71428</v>
      </c>
      <c r="AQ72" s="4">
        <f t="shared" si="32"/>
        <v>31101.55076</v>
      </c>
      <c r="AR72" s="4">
        <f t="shared" si="33"/>
        <v>49568.03706</v>
      </c>
      <c r="AS72" s="4">
        <f t="shared" si="34"/>
        <v>44374.8701</v>
      </c>
      <c r="AT72" s="4">
        <f t="shared" si="35"/>
        <v>77998.6626</v>
      </c>
      <c r="AU72" s="4">
        <f>AP72*'Ejercicio 3 - TIR'!$D$5</f>
        <v>10293.35714</v>
      </c>
      <c r="AV72" s="4">
        <f>AQ72*'Ejercicio 3 - TIR'!$D$5</f>
        <v>15550.77538</v>
      </c>
      <c r="AW72" s="4">
        <f>AR72*'Ejercicio 3 - TIR'!$D$5</f>
        <v>24784.01853</v>
      </c>
      <c r="AX72" s="4">
        <f>AS72*'Ejercicio 3 - TIR'!$D$5</f>
        <v>22187.43505</v>
      </c>
      <c r="AY72" s="4">
        <f>AT72*'Ejercicio 3 - TIR'!$D$5</f>
        <v>38999.3313</v>
      </c>
      <c r="AZ72" s="4">
        <f t="shared" ref="AZ72:BD72" si="251">AJ72-AU72-AE72</f>
        <v>22298.55188</v>
      </c>
      <c r="BA72" s="4">
        <f t="shared" si="251"/>
        <v>26943.4756</v>
      </c>
      <c r="BB72" s="4">
        <f t="shared" si="251"/>
        <v>35230.61624</v>
      </c>
      <c r="BC72" s="4">
        <f t="shared" si="251"/>
        <v>31507.17085</v>
      </c>
      <c r="BD72" s="4">
        <f t="shared" si="251"/>
        <v>46644.18788</v>
      </c>
      <c r="BE72" s="4">
        <f t="shared" ref="BE72:BI72" si="252">AZ72/Z72</f>
        <v>19750.32356</v>
      </c>
      <c r="BF72" s="4">
        <f t="shared" si="252"/>
        <v>20845.91407</v>
      </c>
      <c r="BG72" s="4">
        <f t="shared" si="252"/>
        <v>22802.4619</v>
      </c>
      <c r="BH72" s="4">
        <f t="shared" si="252"/>
        <v>17069.54103</v>
      </c>
      <c r="BI72" s="4">
        <f t="shared" si="252"/>
        <v>20343.20349</v>
      </c>
      <c r="BJ72" s="4">
        <f t="shared" si="38"/>
        <v>75169.71462</v>
      </c>
      <c r="BK72" s="4">
        <f t="shared" si="39"/>
        <v>37224.82714</v>
      </c>
      <c r="BL72" s="4">
        <f t="shared" si="40"/>
        <v>112394.5418</v>
      </c>
      <c r="BM72" s="4">
        <f>BK72*'Ejercicio 3 - TIR'!$D$5</f>
        <v>18612.41357</v>
      </c>
      <c r="BN72" s="4">
        <f t="shared" si="41"/>
        <v>93782.12819</v>
      </c>
      <c r="BO72" s="4">
        <f t="shared" si="42"/>
        <v>40901.75012</v>
      </c>
      <c r="BP72" s="4">
        <f t="shared" si="43"/>
        <v>-113959.6209</v>
      </c>
      <c r="BQ72" s="4">
        <f t="shared" ref="BQ72:BT72" si="253">BE72</f>
        <v>19750.32356</v>
      </c>
      <c r="BR72" s="4">
        <f t="shared" si="253"/>
        <v>20845.91407</v>
      </c>
      <c r="BS72" s="4">
        <f t="shared" si="253"/>
        <v>22802.4619</v>
      </c>
      <c r="BT72" s="4">
        <f t="shared" si="253"/>
        <v>17069.54103</v>
      </c>
      <c r="BU72" s="4">
        <f t="shared" si="45"/>
        <v>61244.95361</v>
      </c>
      <c r="BV72" s="36">
        <f t="shared" si="46"/>
        <v>6.448348735</v>
      </c>
    </row>
    <row r="73" ht="15.0" customHeight="1">
      <c r="A73" s="2">
        <v>72.0</v>
      </c>
      <c r="B73" s="3">
        <f t="shared" si="4"/>
        <v>0.8040603329</v>
      </c>
      <c r="C73" s="4">
        <f>IF(B73&lt;=('Ejercicio 3 - TIR'!$D$13-'Ejercicio 3 - TIR'!$C$13)/('Ejercicio 3 - TIR'!$E$13-'Ejercicio 3 - TIR'!$C$13),'Ejercicio 3 - TIR'!$C$13+SQRT(('Ejercicio 3 - TIR'!$E$13-'Ejercicio 3 - TIR'!$C$13)*('Ejercicio 3 - TIR'!$D$13-'Ejercicio 3 - TIR'!$C$13)*B73),'Ejercicio 3 - TIR'!$E$13-SQRT(('Ejercicio 3 - TIR'!$E$13-'Ejercicio 3 - TIR'!$C$13)*('Ejercicio 3 - TIR'!$E$13-'Ejercicio 3 - TIR'!$D$13)*(1-B73)))</f>
        <v>84666.12898</v>
      </c>
      <c r="D73" s="3">
        <f t="shared" si="5"/>
        <v>0.5052712939</v>
      </c>
      <c r="E73" s="4">
        <f>IF(D73&lt;=('Ejercicio 3 - TIR'!$D$14-'Ejercicio 3 - TIR'!$C$14)/('Ejercicio 3 - TIR'!$E$14-'Ejercicio 3 - TIR'!$C$14),'Ejercicio 3 - TIR'!$C$14+SQRT(('Ejercicio 3 - TIR'!$E$14-'Ejercicio 3 - TIR'!$C$14)*('Ejercicio 3 - TIR'!$D$14-'Ejercicio 3 - TIR'!$C$14)*D73),'Ejercicio 3 - TIR'!$E$14-SQRT(('Ejercicio 3 - TIR'!$E$14-'Ejercicio 3 - TIR'!$C$14)*('Ejercicio 3 - TIR'!$E$14-'Ejercicio 3 - TIR'!$D$14)*(1-D73)))</f>
        <v>31385.51766</v>
      </c>
      <c r="F73" s="3">
        <f t="shared" si="6"/>
        <v>0.190972738</v>
      </c>
      <c r="G73" s="4">
        <f>IF(F73&lt;=('Ejercicio 3 - TIR'!$D$18-'Ejercicio 3 - TIR'!$C$18)/('Ejercicio 3 - TIR'!$E$18-'Ejercicio 3 - TIR'!$C$18),'Ejercicio 3 - TIR'!$C$18+SQRT(('Ejercicio 3 - TIR'!$E$18-'Ejercicio 3 - TIR'!$C$18)*('Ejercicio 3 - TIR'!$D$18-'Ejercicio 3 - TIR'!$C$18)*F73),'Ejercicio 3 - TIR'!$E$18-SQRT(('Ejercicio 3 - TIR'!$E$18-'Ejercicio 3 - TIR'!$C$18)*('Ejercicio 3 - TIR'!$E$18-'Ejercicio 3 - TIR'!$D$18)*(1-F73)))</f>
        <v>35352.18747</v>
      </c>
      <c r="H73" s="3">
        <f t="shared" si="7"/>
        <v>0.7315726069</v>
      </c>
      <c r="I73" s="4">
        <f>IF(H73&lt;=('Ejercicio 3 - TIR'!$D$18-'Ejercicio 3 - TIR'!$C$18)/('Ejercicio 3 - TIR'!$E$18-'Ejercicio 3 - TIR'!$C$18),'Ejercicio 3 - TIR'!$C$18+SQRT(('Ejercicio 3 - TIR'!$E$18-'Ejercicio 3 - TIR'!$C$18)*('Ejercicio 3 - TIR'!$D$18-'Ejercicio 3 - TIR'!$C$18)*H73),'Ejercicio 3 - TIR'!$E$18-SQRT(('Ejercicio 3 - TIR'!$E$18-'Ejercicio 3 - TIR'!$C$18)*('Ejercicio 3 - TIR'!$E$18-'Ejercicio 3 - TIR'!$D$18)*(1-H73)))</f>
        <v>40513.1242</v>
      </c>
      <c r="J73" s="3">
        <f t="shared" si="8"/>
        <v>0.7039182131</v>
      </c>
      <c r="K73" s="4">
        <f>IF(J73&lt;=('Ejercicio 3 - TIR'!$D$18-'Ejercicio 3 - TIR'!$C$18)/('Ejercicio 3 - TIR'!$E$18-'Ejercicio 3 - TIR'!$C$18),'Ejercicio 3 - TIR'!$C$18+SQRT(('Ejercicio 3 - TIR'!$E$18-'Ejercicio 3 - TIR'!$C$18)*('Ejercicio 3 - TIR'!$D$18-'Ejercicio 3 - TIR'!$C$18)*J73),'Ejercicio 3 - TIR'!$E$18-SQRT(('Ejercicio 3 - TIR'!$E$18-'Ejercicio 3 - TIR'!$C$18)*('Ejercicio 3 - TIR'!$E$18-'Ejercicio 3 - TIR'!$D$18)*(1-J73)))</f>
        <v>40287.66151</v>
      </c>
      <c r="L73" s="3">
        <f t="shared" si="9"/>
        <v>0.2978238099</v>
      </c>
      <c r="M73" s="4">
        <f>IF(L73&lt;=('Ejercicio 3 - TIR'!$D$18-'Ejercicio 3 - TIR'!$C$18)/('Ejercicio 3 - TIR'!$E$18-'Ejercicio 3 - TIR'!$C$18),'Ejercicio 3 - TIR'!$C$18+SQRT(('Ejercicio 3 - TIR'!$E$18-'Ejercicio 3 - TIR'!$C$18)*('Ejercicio 3 - TIR'!$D$18-'Ejercicio 3 - TIR'!$C$18)*L73),'Ejercicio 3 - TIR'!$E$18-SQRT(('Ejercicio 3 - TIR'!$E$18-'Ejercicio 3 - TIR'!$C$18)*('Ejercicio 3 - TIR'!$E$18-'Ejercicio 3 - TIR'!$D$18)*(1-L73)))</f>
        <v>36683.8291</v>
      </c>
      <c r="N73" s="3">
        <f t="shared" si="10"/>
        <v>0.7138699946</v>
      </c>
      <c r="O73" s="4">
        <f>IF(N73&lt;=('Ejercicio 3 - TIR'!$D$18-'Ejercicio 3 - TIR'!$C$18)/('Ejercicio 3 - TIR'!$E$18-'Ejercicio 3 - TIR'!$C$18),'Ejercicio 3 - TIR'!$C$18+SQRT(('Ejercicio 3 - TIR'!$E$18-'Ejercicio 3 - TIR'!$C$18)*('Ejercicio 3 - TIR'!$D$18-'Ejercicio 3 - TIR'!$C$18)*N73),'Ejercicio 3 - TIR'!$E$18-SQRT(('Ejercicio 3 - TIR'!$E$18-'Ejercicio 3 - TIR'!$C$18)*('Ejercicio 3 - TIR'!$E$18-'Ejercicio 3 - TIR'!$D$18)*(1-N73)))</f>
        <v>40367.53301</v>
      </c>
      <c r="P73" s="3">
        <f t="shared" si="11"/>
        <v>0.220444057</v>
      </c>
      <c r="Q73" s="7">
        <f>IF(P73&lt;=('Ejercicio 3 - TIR'!$D$22-'Ejercicio 3 - TIR'!$C$22)/('Ejercicio 3 - TIR'!$E$22-'Ejercicio 3 - TIR'!$C$22),'Ejercicio 3 - TIR'!$C$22+SQRT(('Ejercicio 3 - TIR'!$E$22-'Ejercicio 3 - TIR'!$C$22)*('Ejercicio 3 - TIR'!$D$22-'Ejercicio 3 - TIR'!$C$22)*P73),'Ejercicio 3 - TIR'!$E$22-SQRT(('Ejercicio 3 - TIR'!$E$22-'Ejercicio 3 - TIR'!$C$22)*('Ejercicio 3 - TIR'!$E$22-'Ejercicio 3 - TIR'!$D$22)*(1-P73)))</f>
        <v>0.1399198219</v>
      </c>
      <c r="R73" s="3">
        <f t="shared" si="12"/>
        <v>0.287989525</v>
      </c>
      <c r="S73" s="7">
        <f>IF(R73&lt;=('Ejercicio 3 - TIR'!$D$23-'Ejercicio 3 - TIR'!$C$23)/('Ejercicio 3 - TIR'!$E$23-'Ejercicio 3 - TIR'!$C$23),'Ejercicio 3 - TIR'!$C$23+SQRT(('Ejercicio 3 - TIR'!$E$23-'Ejercicio 3 - TIR'!$C$23)*('Ejercicio 3 - TIR'!$D$23-'Ejercicio 3 - TIR'!$C$23)*R73),'Ejercicio 3 - TIR'!$E$23-SQRT(('Ejercicio 3 - TIR'!$E$23-'Ejercicio 3 - TIR'!$C$23)*('Ejercicio 3 - TIR'!$E$23-'Ejercicio 3 - TIR'!$D$23)*(1-R73)))</f>
        <v>0.1427679851</v>
      </c>
      <c r="T73" s="3">
        <f t="shared" si="13"/>
        <v>0.4684341616</v>
      </c>
      <c r="U73" s="7">
        <f>IF(T73&lt;=('Ejercicio 3 - TIR'!$D$24-'Ejercicio 3 - TIR'!$C$24)/('Ejercicio 3 - TIR'!$E$24-'Ejercicio 3 - TIR'!$C$24),'Ejercicio 3 - TIR'!$C$24+SQRT(('Ejercicio 3 - TIR'!$E$24-'Ejercicio 3 - TIR'!$C$24)*('Ejercicio 3 - TIR'!$D$24-'Ejercicio 3 - TIR'!$C$24)*T73),'Ejercicio 3 - TIR'!$E$24-SQRT(('Ejercicio 3 - TIR'!$E$24-'Ejercicio 3 - TIR'!$C$24)*('Ejercicio 3 - TIR'!$E$24-'Ejercicio 3 - TIR'!$D$24)*(1-T73)))</f>
        <v>0.1814204154</v>
      </c>
      <c r="V73" s="3">
        <f t="shared" si="14"/>
        <v>0.937764835</v>
      </c>
      <c r="W73" s="7">
        <f>IF(V73&lt;=('Ejercicio 3 - TIR'!$D$25-'Ejercicio 3 - TIR'!$C$25)/('Ejercicio 3 - TIR'!$E$25-'Ejercicio 3 - TIR'!$C$25),'Ejercicio 3 - TIR'!$C$25+SQRT(('Ejercicio 3 - TIR'!$E$25-'Ejercicio 3 - TIR'!$C$25)*('Ejercicio 3 - TIR'!$D$25-'Ejercicio 3 - TIR'!$C$25)*V73),'Ejercicio 3 - TIR'!$E$25-SQRT(('Ejercicio 3 - TIR'!$E$25-'Ejercicio 3 - TIR'!$C$25)*('Ejercicio 3 - TIR'!$E$25-'Ejercicio 3 - TIR'!$D$25)*(1-V73)))</f>
        <v>0.2352411695</v>
      </c>
      <c r="X73" s="3">
        <f t="shared" si="15"/>
        <v>0.8697181075</v>
      </c>
      <c r="Y73" s="7">
        <f>IF(X73&lt;=('Ejercicio 3 - TIR'!$D$26-'Ejercicio 3 - TIR'!$C$26)/('Ejercicio 3 - TIR'!$E$26-'Ejercicio 3 - TIR'!$C$26),'Ejercicio 3 - TIR'!$C$26+SQRT(('Ejercicio 3 - TIR'!$E$26-'Ejercicio 3 - TIR'!$C$26)*('Ejercicio 3 - TIR'!$D$26-'Ejercicio 3 - TIR'!$C$26)*X73),'Ejercicio 3 - TIR'!$E$26-SQRT(('Ejercicio 3 - TIR'!$E$26-'Ejercicio 3 - TIR'!$C$26)*('Ejercicio 3 - TIR'!$E$26-'Ejercicio 3 - TIR'!$D$26)*(1-X73)))</f>
        <v>0.2534760067</v>
      </c>
      <c r="Z73" s="3">
        <f t="shared" si="16"/>
        <v>1.139919822</v>
      </c>
      <c r="AA73" s="3">
        <f t="shared" si="17"/>
        <v>1.302663878</v>
      </c>
      <c r="AB73" s="3">
        <f t="shared" si="18"/>
        <v>1.5389937</v>
      </c>
      <c r="AC73" s="3">
        <f t="shared" si="19"/>
        <v>1.901028378</v>
      </c>
      <c r="AD73" s="3">
        <f t="shared" si="20"/>
        <v>2.38289346</v>
      </c>
      <c r="AE73" s="2">
        <f t="shared" si="21"/>
        <v>4391.45604</v>
      </c>
      <c r="AF73" s="2">
        <f t="shared" si="22"/>
        <v>5018.415371</v>
      </c>
      <c r="AG73" s="2">
        <f t="shared" si="23"/>
        <v>5928.858372</v>
      </c>
      <c r="AH73" s="2">
        <f t="shared" si="24"/>
        <v>7323.569949</v>
      </c>
      <c r="AI73" s="2">
        <f t="shared" si="25"/>
        <v>9179.919215</v>
      </c>
      <c r="AJ73" s="4">
        <f t="shared" si="26"/>
        <v>40298.65924</v>
      </c>
      <c r="AK73" s="4">
        <f t="shared" si="27"/>
        <v>52774.98347</v>
      </c>
      <c r="AL73" s="4">
        <f t="shared" si="28"/>
        <v>62002.45725</v>
      </c>
      <c r="AM73" s="4">
        <f t="shared" si="29"/>
        <v>69737.00013</v>
      </c>
      <c r="AN73" s="4">
        <f t="shared" si="30"/>
        <v>96191.53039</v>
      </c>
      <c r="AO73" s="4">
        <f>C73/'Ejercicio 3 - TIR'!$D$7</f>
        <v>16933.2258</v>
      </c>
      <c r="AP73" s="4">
        <f t="shared" si="31"/>
        <v>23365.43345</v>
      </c>
      <c r="AQ73" s="4">
        <f t="shared" si="32"/>
        <v>35841.75768</v>
      </c>
      <c r="AR73" s="4">
        <f t="shared" si="33"/>
        <v>45069.23145</v>
      </c>
      <c r="AS73" s="4">
        <f t="shared" si="34"/>
        <v>52803.77433</v>
      </c>
      <c r="AT73" s="4">
        <f t="shared" si="35"/>
        <v>79258.30459</v>
      </c>
      <c r="AU73" s="4">
        <f>AP73*'Ejercicio 3 - TIR'!$D$5</f>
        <v>11682.71672</v>
      </c>
      <c r="AV73" s="4">
        <f>AQ73*'Ejercicio 3 - TIR'!$D$5</f>
        <v>17920.87884</v>
      </c>
      <c r="AW73" s="4">
        <f>AR73*'Ejercicio 3 - TIR'!$D$5</f>
        <v>22534.61573</v>
      </c>
      <c r="AX73" s="4">
        <f>AS73*'Ejercicio 3 - TIR'!$D$5</f>
        <v>26401.88717</v>
      </c>
      <c r="AY73" s="4">
        <f>AT73*'Ejercicio 3 - TIR'!$D$5</f>
        <v>39629.1523</v>
      </c>
      <c r="AZ73" s="4">
        <f t="shared" ref="AZ73:BD73" si="254">AJ73-AU73-AE73</f>
        <v>24224.48648</v>
      </c>
      <c r="BA73" s="4">
        <f t="shared" si="254"/>
        <v>29835.68926</v>
      </c>
      <c r="BB73" s="4">
        <f t="shared" si="254"/>
        <v>33538.98315</v>
      </c>
      <c r="BC73" s="4">
        <f t="shared" si="254"/>
        <v>36011.54301</v>
      </c>
      <c r="BD73" s="4">
        <f t="shared" si="254"/>
        <v>47382.45888</v>
      </c>
      <c r="BE73" s="4">
        <f t="shared" ref="BE73:BI73" si="255">AZ73/Z73</f>
        <v>21251.04416</v>
      </c>
      <c r="BF73" s="4">
        <f t="shared" si="255"/>
        <v>22903.5976</v>
      </c>
      <c r="BG73" s="4">
        <f t="shared" si="255"/>
        <v>21792.80081</v>
      </c>
      <c r="BH73" s="4">
        <f t="shared" si="255"/>
        <v>18943.19066</v>
      </c>
      <c r="BI73" s="4">
        <f t="shared" si="255"/>
        <v>19884.42189</v>
      </c>
      <c r="BJ73" s="4">
        <f t="shared" si="38"/>
        <v>74788.34477</v>
      </c>
      <c r="BK73" s="4">
        <f t="shared" si="39"/>
        <v>40350.073</v>
      </c>
      <c r="BL73" s="4">
        <f t="shared" si="40"/>
        <v>115138.4178</v>
      </c>
      <c r="BM73" s="4">
        <f>BK73*'Ejercicio 3 - TIR'!$D$5</f>
        <v>20175.0365</v>
      </c>
      <c r="BN73" s="4">
        <f t="shared" si="41"/>
        <v>94963.38126</v>
      </c>
      <c r="BO73" s="4">
        <f t="shared" si="42"/>
        <v>39852.13056</v>
      </c>
      <c r="BP73" s="4">
        <f t="shared" si="43"/>
        <v>-116051.6466</v>
      </c>
      <c r="BQ73" s="4">
        <f t="shared" ref="BQ73:BT73" si="256">BE73</f>
        <v>21251.04416</v>
      </c>
      <c r="BR73" s="4">
        <f t="shared" si="256"/>
        <v>22903.5976</v>
      </c>
      <c r="BS73" s="4">
        <f t="shared" si="256"/>
        <v>21792.80081</v>
      </c>
      <c r="BT73" s="4">
        <f t="shared" si="256"/>
        <v>18943.19066</v>
      </c>
      <c r="BU73" s="4">
        <f t="shared" si="45"/>
        <v>59736.55246</v>
      </c>
      <c r="BV73" s="36">
        <f t="shared" si="46"/>
        <v>6.626166087</v>
      </c>
    </row>
    <row r="74" ht="15.0" customHeight="1">
      <c r="A74" s="2">
        <v>73.0</v>
      </c>
      <c r="B74" s="3">
        <f t="shared" si="4"/>
        <v>0.03053112227</v>
      </c>
      <c r="C74" s="4">
        <f>IF(B74&lt;=('Ejercicio 3 - TIR'!$D$13-'Ejercicio 3 - TIR'!$C$13)/('Ejercicio 3 - TIR'!$E$13-'Ejercicio 3 - TIR'!$C$13),'Ejercicio 3 - TIR'!$C$13+SQRT(('Ejercicio 3 - TIR'!$E$13-'Ejercicio 3 - TIR'!$C$13)*('Ejercicio 3 - TIR'!$D$13-'Ejercicio 3 - TIR'!$C$13)*B74),'Ejercicio 3 - TIR'!$E$13-SQRT(('Ejercicio 3 - TIR'!$E$13-'Ejercicio 3 - TIR'!$C$13)*('Ejercicio 3 - TIR'!$E$13-'Ejercicio 3 - TIR'!$D$13)*(1-B74)))</f>
        <v>63494.63144</v>
      </c>
      <c r="D74" s="3">
        <f t="shared" si="5"/>
        <v>0.2845485314</v>
      </c>
      <c r="E74" s="4">
        <f>IF(D74&lt;=('Ejercicio 3 - TIR'!$D$14-'Ejercicio 3 - TIR'!$C$14)/('Ejercicio 3 - TIR'!$E$14-'Ejercicio 3 - TIR'!$C$14),'Ejercicio 3 - TIR'!$C$14+SQRT(('Ejercicio 3 - TIR'!$E$14-'Ejercicio 3 - TIR'!$C$14)*('Ejercicio 3 - TIR'!$D$14-'Ejercicio 3 - TIR'!$C$14)*D74),'Ejercicio 3 - TIR'!$E$14-SQRT(('Ejercicio 3 - TIR'!$E$14-'Ejercicio 3 - TIR'!$C$14)*('Ejercicio 3 - TIR'!$E$14-'Ejercicio 3 - TIR'!$D$14)*(1-D74)))</f>
        <v>29619.64716</v>
      </c>
      <c r="F74" s="3">
        <f t="shared" si="6"/>
        <v>0.2352907824</v>
      </c>
      <c r="G74" s="4">
        <f>IF(F74&lt;=('Ejercicio 3 - TIR'!$D$18-'Ejercicio 3 - TIR'!$C$18)/('Ejercicio 3 - TIR'!$E$18-'Ejercicio 3 - TIR'!$C$18),'Ejercicio 3 - TIR'!$C$18+SQRT(('Ejercicio 3 - TIR'!$E$18-'Ejercicio 3 - TIR'!$C$18)*('Ejercicio 3 - TIR'!$D$18-'Ejercicio 3 - TIR'!$C$18)*F74),'Ejercicio 3 - TIR'!$E$18-SQRT(('Ejercicio 3 - TIR'!$E$18-'Ejercicio 3 - TIR'!$C$18)*('Ejercicio 3 - TIR'!$E$18-'Ejercicio 3 - TIR'!$D$18)*(1-F74)))</f>
        <v>35940.84315</v>
      </c>
      <c r="H74" s="3">
        <f t="shared" si="7"/>
        <v>0.700068065</v>
      </c>
      <c r="I74" s="4">
        <f>IF(H74&lt;=('Ejercicio 3 - TIR'!$D$18-'Ejercicio 3 - TIR'!$C$18)/('Ejercicio 3 - TIR'!$E$18-'Ejercicio 3 - TIR'!$C$18),'Ejercicio 3 - TIR'!$C$18+SQRT(('Ejercicio 3 - TIR'!$E$18-'Ejercicio 3 - TIR'!$C$18)*('Ejercicio 3 - TIR'!$D$18-'Ejercicio 3 - TIR'!$C$18)*H74),'Ejercicio 3 - TIR'!$E$18-SQRT(('Ejercicio 3 - TIR'!$E$18-'Ejercicio 3 - TIR'!$C$18)*('Ejercicio 3 - TIR'!$E$18-'Ejercicio 3 - TIR'!$D$18)*(1-H74)))</f>
        <v>40257.12164</v>
      </c>
      <c r="J74" s="3">
        <f t="shared" si="8"/>
        <v>0.5009169418</v>
      </c>
      <c r="K74" s="4">
        <f>IF(J74&lt;=('Ejercicio 3 - TIR'!$D$18-'Ejercicio 3 - TIR'!$C$18)/('Ejercicio 3 - TIR'!$E$18-'Ejercicio 3 - TIR'!$C$18),'Ejercicio 3 - TIR'!$C$18+SQRT(('Ejercicio 3 - TIR'!$E$18-'Ejercicio 3 - TIR'!$C$18)*('Ejercicio 3 - TIR'!$D$18-'Ejercicio 3 - TIR'!$C$18)*J74),'Ejercicio 3 - TIR'!$E$18-SQRT(('Ejercicio 3 - TIR'!$E$18-'Ejercicio 3 - TIR'!$C$18)*('Ejercicio 3 - TIR'!$E$18-'Ejercicio 3 - TIR'!$D$18)*(1-J74)))</f>
        <v>38668.19135</v>
      </c>
      <c r="L74" s="3">
        <f t="shared" si="9"/>
        <v>0.3604391145</v>
      </c>
      <c r="M74" s="4">
        <f>IF(L74&lt;=('Ejercicio 3 - TIR'!$D$18-'Ejercicio 3 - TIR'!$C$18)/('Ejercicio 3 - TIR'!$E$18-'Ejercicio 3 - TIR'!$C$18),'Ejercicio 3 - TIR'!$C$18+SQRT(('Ejercicio 3 - TIR'!$E$18-'Ejercicio 3 - TIR'!$C$18)*('Ejercicio 3 - TIR'!$D$18-'Ejercicio 3 - TIR'!$C$18)*L74),'Ejercicio 3 - TIR'!$E$18-SQRT(('Ejercicio 3 - TIR'!$E$18-'Ejercicio 3 - TIR'!$C$18)*('Ejercicio 3 - TIR'!$E$18-'Ejercicio 3 - TIR'!$D$18)*(1-L74)))</f>
        <v>37352.94956</v>
      </c>
      <c r="N74" s="3">
        <f t="shared" si="10"/>
        <v>0.03744736217</v>
      </c>
      <c r="O74" s="4">
        <f>IF(N74&lt;=('Ejercicio 3 - TIR'!$D$18-'Ejercicio 3 - TIR'!$C$18)/('Ejercicio 3 - TIR'!$E$18-'Ejercicio 3 - TIR'!$C$18),'Ejercicio 3 - TIR'!$C$18+SQRT(('Ejercicio 3 - TIR'!$E$18-'Ejercicio 3 - TIR'!$C$18)*('Ejercicio 3 - TIR'!$D$18-'Ejercicio 3 - TIR'!$C$18)*N74),'Ejercicio 3 - TIR'!$E$18-SQRT(('Ejercicio 3 - TIR'!$E$18-'Ejercicio 3 - TIR'!$C$18)*('Ejercicio 3 - TIR'!$E$18-'Ejercicio 3 - TIR'!$D$18)*(1-N74)))</f>
        <v>32370.04311</v>
      </c>
      <c r="P74" s="3">
        <f t="shared" si="11"/>
        <v>0.3391372011</v>
      </c>
      <c r="Q74" s="7">
        <f>IF(P74&lt;=('Ejercicio 3 - TIR'!$D$22-'Ejercicio 3 - TIR'!$C$22)/('Ejercicio 3 - TIR'!$E$22-'Ejercicio 3 - TIR'!$C$22),'Ejercicio 3 - TIR'!$C$22+SQRT(('Ejercicio 3 - TIR'!$E$22-'Ejercicio 3 - TIR'!$C$22)*('Ejercicio 3 - TIR'!$D$22-'Ejercicio 3 - TIR'!$C$22)*P74),'Ejercicio 3 - TIR'!$E$22-SQRT(('Ejercicio 3 - TIR'!$E$22-'Ejercicio 3 - TIR'!$C$22)*('Ejercicio 3 - TIR'!$E$22-'Ejercicio 3 - TIR'!$D$22)*(1-P74)))</f>
        <v>0.1447072249</v>
      </c>
      <c r="R74" s="3">
        <f t="shared" si="12"/>
        <v>0.8965033379</v>
      </c>
      <c r="S74" s="7">
        <f>IF(R74&lt;=('Ejercicio 3 - TIR'!$D$23-'Ejercicio 3 - TIR'!$C$23)/('Ejercicio 3 - TIR'!$E$23-'Ejercicio 3 - TIR'!$C$23),'Ejercicio 3 - TIR'!$C$23+SQRT(('Ejercicio 3 - TIR'!$E$23-'Ejercicio 3 - TIR'!$C$23)*('Ejercicio 3 - TIR'!$D$23-'Ejercicio 3 - TIR'!$C$23)*R74),'Ejercicio 3 - TIR'!$E$23-SQRT(('Ejercicio 3 - TIR'!$E$23-'Ejercicio 3 - TIR'!$C$23)*('Ejercicio 3 - TIR'!$E$23-'Ejercicio 3 - TIR'!$D$23)*(1-R74)))</f>
        <v>0.1663510443</v>
      </c>
      <c r="T74" s="3">
        <f t="shared" si="13"/>
        <v>0.8397193512</v>
      </c>
      <c r="U74" s="7">
        <f>IF(T74&lt;=('Ejercicio 3 - TIR'!$D$24-'Ejercicio 3 - TIR'!$C$24)/('Ejercicio 3 - TIR'!$E$24-'Ejercicio 3 - TIR'!$C$24),'Ejercicio 3 - TIR'!$C$24+SQRT(('Ejercicio 3 - TIR'!$E$24-'Ejercicio 3 - TIR'!$C$24)*('Ejercicio 3 - TIR'!$D$24-'Ejercicio 3 - TIR'!$C$24)*T74),'Ejercicio 3 - TIR'!$E$24-SQRT(('Ejercicio 3 - TIR'!$E$24-'Ejercicio 3 - TIR'!$C$24)*('Ejercicio 3 - TIR'!$E$24-'Ejercicio 3 - TIR'!$D$24)*(1-T74)))</f>
        <v>0.1988154345</v>
      </c>
      <c r="V74" s="3">
        <f t="shared" si="14"/>
        <v>0.7601995937</v>
      </c>
      <c r="W74" s="7">
        <f>IF(V74&lt;=('Ejercicio 3 - TIR'!$D$25-'Ejercicio 3 - TIR'!$C$25)/('Ejercicio 3 - TIR'!$E$25-'Ejercicio 3 - TIR'!$C$25),'Ejercicio 3 - TIR'!$C$25+SQRT(('Ejercicio 3 - TIR'!$E$25-'Ejercicio 3 - TIR'!$C$25)*('Ejercicio 3 - TIR'!$D$25-'Ejercicio 3 - TIR'!$C$25)*V74),'Ejercicio 3 - TIR'!$E$25-SQRT(('Ejercicio 3 - TIR'!$E$25-'Ejercicio 3 - TIR'!$C$25)*('Ejercicio 3 - TIR'!$E$25-'Ejercicio 3 - TIR'!$D$25)*(1-V74)))</f>
        <v>0.2210293006</v>
      </c>
      <c r="X74" s="3">
        <f t="shared" si="15"/>
        <v>0.5960619946</v>
      </c>
      <c r="Y74" s="7">
        <f>IF(X74&lt;=('Ejercicio 3 - TIR'!$D$26-'Ejercicio 3 - TIR'!$C$26)/('Ejercicio 3 - TIR'!$E$26-'Ejercicio 3 - TIR'!$C$26),'Ejercicio 3 - TIR'!$C$26+SQRT(('Ejercicio 3 - TIR'!$E$26-'Ejercicio 3 - TIR'!$C$26)*('Ejercicio 3 - TIR'!$D$26-'Ejercicio 3 - TIR'!$C$26)*X74),'Ejercicio 3 - TIR'!$E$26-SQRT(('Ejercicio 3 - TIR'!$E$26-'Ejercicio 3 - TIR'!$C$26)*('Ejercicio 3 - TIR'!$E$26-'Ejercicio 3 - TIR'!$D$26)*(1-X74)))</f>
        <v>0.2332959827</v>
      </c>
      <c r="Z74" s="3">
        <f t="shared" si="16"/>
        <v>1.144707225</v>
      </c>
      <c r="AA74" s="3">
        <f t="shared" si="17"/>
        <v>1.335130467</v>
      </c>
      <c r="AB74" s="3">
        <f t="shared" si="18"/>
        <v>1.600575011</v>
      </c>
      <c r="AC74" s="3">
        <f t="shared" si="19"/>
        <v>1.954348986</v>
      </c>
      <c r="AD74" s="3">
        <f t="shared" si="20"/>
        <v>2.410290754</v>
      </c>
      <c r="AE74" s="2">
        <f t="shared" si="21"/>
        <v>4286.176942</v>
      </c>
      <c r="AF74" s="2">
        <f t="shared" si="22"/>
        <v>4999.186953</v>
      </c>
      <c r="AG74" s="2">
        <f t="shared" si="23"/>
        <v>5993.102479</v>
      </c>
      <c r="AH74" s="2">
        <f t="shared" si="24"/>
        <v>7317.753728</v>
      </c>
      <c r="AI74" s="2">
        <f t="shared" si="25"/>
        <v>9024.956276</v>
      </c>
      <c r="AJ74" s="4">
        <f t="shared" si="26"/>
        <v>41141.74283</v>
      </c>
      <c r="AK74" s="4">
        <f t="shared" si="27"/>
        <v>53748.50962</v>
      </c>
      <c r="AL74" s="4">
        <f t="shared" si="28"/>
        <v>61891.3408</v>
      </c>
      <c r="AM74" s="4">
        <f t="shared" si="29"/>
        <v>73000.6991</v>
      </c>
      <c r="AN74" s="4">
        <f t="shared" si="30"/>
        <v>78021.2156</v>
      </c>
      <c r="AO74" s="4">
        <f>C74/'Ejercicio 3 - TIR'!$D$7</f>
        <v>12698.92629</v>
      </c>
      <c r="AP74" s="4">
        <f t="shared" si="31"/>
        <v>28442.81654</v>
      </c>
      <c r="AQ74" s="4">
        <f t="shared" si="32"/>
        <v>41049.58334</v>
      </c>
      <c r="AR74" s="4">
        <f t="shared" si="33"/>
        <v>49192.41451</v>
      </c>
      <c r="AS74" s="4">
        <f t="shared" si="34"/>
        <v>60301.77282</v>
      </c>
      <c r="AT74" s="4">
        <f t="shared" si="35"/>
        <v>65322.28931</v>
      </c>
      <c r="AU74" s="4">
        <f>AP74*'Ejercicio 3 - TIR'!$D$5</f>
        <v>14221.40827</v>
      </c>
      <c r="AV74" s="4">
        <f>AQ74*'Ejercicio 3 - TIR'!$D$5</f>
        <v>20524.79167</v>
      </c>
      <c r="AW74" s="4">
        <f>AR74*'Ejercicio 3 - TIR'!$D$5</f>
        <v>24596.20725</v>
      </c>
      <c r="AX74" s="4">
        <f>AS74*'Ejercicio 3 - TIR'!$D$5</f>
        <v>30150.88641</v>
      </c>
      <c r="AY74" s="4">
        <f>AT74*'Ejercicio 3 - TIR'!$D$5</f>
        <v>32661.14465</v>
      </c>
      <c r="AZ74" s="4">
        <f t="shared" ref="AZ74:BD74" si="257">AJ74-AU74-AE74</f>
        <v>22634.15761</v>
      </c>
      <c r="BA74" s="4">
        <f t="shared" si="257"/>
        <v>28224.531</v>
      </c>
      <c r="BB74" s="4">
        <f t="shared" si="257"/>
        <v>31302.03106</v>
      </c>
      <c r="BC74" s="4">
        <f t="shared" si="257"/>
        <v>35532.05897</v>
      </c>
      <c r="BD74" s="4">
        <f t="shared" si="257"/>
        <v>36335.11467</v>
      </c>
      <c r="BE74" s="4">
        <f t="shared" ref="BE74:BI74" si="258">AZ74/Z74</f>
        <v>19772.87915</v>
      </c>
      <c r="BF74" s="4">
        <f t="shared" si="258"/>
        <v>21139.90482</v>
      </c>
      <c r="BG74" s="4">
        <f t="shared" si="258"/>
        <v>19556.74108</v>
      </c>
      <c r="BH74" s="4">
        <f t="shared" si="258"/>
        <v>18181.02049</v>
      </c>
      <c r="BI74" s="4">
        <f t="shared" si="258"/>
        <v>15074.99235</v>
      </c>
      <c r="BJ74" s="4">
        <f t="shared" si="38"/>
        <v>71391.96167</v>
      </c>
      <c r="BK74" s="4">
        <f t="shared" si="39"/>
        <v>30608.10461</v>
      </c>
      <c r="BL74" s="4">
        <f t="shared" si="40"/>
        <v>102000.0663</v>
      </c>
      <c r="BM74" s="4">
        <f>BK74*'Ejercicio 3 - TIR'!$D$5</f>
        <v>15304.05231</v>
      </c>
      <c r="BN74" s="4">
        <f t="shared" si="41"/>
        <v>86696.01398</v>
      </c>
      <c r="BO74" s="4">
        <f t="shared" si="42"/>
        <v>35969.1103</v>
      </c>
      <c r="BP74" s="4">
        <f t="shared" si="43"/>
        <v>-93114.2786</v>
      </c>
      <c r="BQ74" s="4">
        <f t="shared" ref="BQ74:BT74" si="259">BE74</f>
        <v>19772.87915</v>
      </c>
      <c r="BR74" s="4">
        <f t="shared" si="259"/>
        <v>21139.90482</v>
      </c>
      <c r="BS74" s="4">
        <f t="shared" si="259"/>
        <v>19556.74108</v>
      </c>
      <c r="BT74" s="4">
        <f t="shared" si="259"/>
        <v>18181.02049</v>
      </c>
      <c r="BU74" s="4">
        <f t="shared" si="45"/>
        <v>51044.10265</v>
      </c>
      <c r="BV74" s="36">
        <f t="shared" si="46"/>
        <v>10.4139269</v>
      </c>
    </row>
    <row r="75" ht="15.0" customHeight="1">
      <c r="A75" s="2">
        <v>74.0</v>
      </c>
      <c r="B75" s="3">
        <f t="shared" si="4"/>
        <v>0.1100205902</v>
      </c>
      <c r="C75" s="4">
        <f>IF(B75&lt;=('Ejercicio 3 - TIR'!$D$13-'Ejercicio 3 - TIR'!$C$13)/('Ejercicio 3 - TIR'!$E$13-'Ejercicio 3 - TIR'!$C$13),'Ejercicio 3 - TIR'!$C$13+SQRT(('Ejercicio 3 - TIR'!$E$13-'Ejercicio 3 - TIR'!$C$13)*('Ejercicio 3 - TIR'!$D$13-'Ejercicio 3 - TIR'!$C$13)*B75),'Ejercicio 3 - TIR'!$E$13-SQRT(('Ejercicio 3 - TIR'!$E$13-'Ejercicio 3 - TIR'!$C$13)*('Ejercicio 3 - TIR'!$E$13-'Ejercicio 3 - TIR'!$D$13)*(1-B75)))</f>
        <v>66633.87037</v>
      </c>
      <c r="D75" s="3">
        <f t="shared" si="5"/>
        <v>0.7924973488</v>
      </c>
      <c r="E75" s="4">
        <f>IF(D75&lt;=('Ejercicio 3 - TIR'!$D$14-'Ejercicio 3 - TIR'!$C$14)/('Ejercicio 3 - TIR'!$E$14-'Ejercicio 3 - TIR'!$C$14),'Ejercicio 3 - TIR'!$C$14+SQRT(('Ejercicio 3 - TIR'!$E$14-'Ejercicio 3 - TIR'!$C$14)*('Ejercicio 3 - TIR'!$D$14-'Ejercicio 3 - TIR'!$C$14)*D75),'Ejercicio 3 - TIR'!$E$14-SQRT(('Ejercicio 3 - TIR'!$E$14-'Ejercicio 3 - TIR'!$C$14)*('Ejercicio 3 - TIR'!$E$14-'Ejercicio 3 - TIR'!$D$14)*(1-D75)))</f>
        <v>34420.98596</v>
      </c>
      <c r="F75" s="3">
        <f t="shared" si="6"/>
        <v>0.03455174928</v>
      </c>
      <c r="G75" s="4">
        <f>IF(F75&lt;=('Ejercicio 3 - TIR'!$D$18-'Ejercicio 3 - TIR'!$C$18)/('Ejercicio 3 - TIR'!$E$18-'Ejercicio 3 - TIR'!$C$18),'Ejercicio 3 - TIR'!$C$18+SQRT(('Ejercicio 3 - TIR'!$E$18-'Ejercicio 3 - TIR'!$C$18)*('Ejercicio 3 - TIR'!$D$18-'Ejercicio 3 - TIR'!$C$18)*F75),'Ejercicio 3 - TIR'!$E$18-SQRT(('Ejercicio 3 - TIR'!$E$18-'Ejercicio 3 - TIR'!$C$18)*('Ejercicio 3 - TIR'!$E$18-'Ejercicio 3 - TIR'!$D$18)*(1-F75)))</f>
        <v>32276.56812</v>
      </c>
      <c r="H75" s="3">
        <f t="shared" si="7"/>
        <v>0.1361745118</v>
      </c>
      <c r="I75" s="4">
        <f>IF(H75&lt;=('Ejercicio 3 - TIR'!$D$18-'Ejercicio 3 - TIR'!$C$18)/('Ejercicio 3 - TIR'!$E$18-'Ejercicio 3 - TIR'!$C$18),'Ejercicio 3 - TIR'!$C$18+SQRT(('Ejercicio 3 - TIR'!$E$18-'Ejercicio 3 - TIR'!$C$18)*('Ejercicio 3 - TIR'!$D$18-'Ejercicio 3 - TIR'!$C$18)*H75),'Ejercicio 3 - TIR'!$E$18-SQRT(('Ejercicio 3 - TIR'!$E$18-'Ejercicio 3 - TIR'!$C$18)*('Ejercicio 3 - TIR'!$E$18-'Ejercicio 3 - TIR'!$D$18)*(1-H75)))</f>
        <v>34519.5328</v>
      </c>
      <c r="J75" s="3">
        <f t="shared" si="8"/>
        <v>0.08702843561</v>
      </c>
      <c r="K75" s="4">
        <f>IF(J75&lt;=('Ejercicio 3 - TIR'!$D$18-'Ejercicio 3 - TIR'!$C$18)/('Ejercicio 3 - TIR'!$E$18-'Ejercicio 3 - TIR'!$C$18),'Ejercicio 3 - TIR'!$C$18+SQRT(('Ejercicio 3 - TIR'!$E$18-'Ejercicio 3 - TIR'!$C$18)*('Ejercicio 3 - TIR'!$D$18-'Ejercicio 3 - TIR'!$C$18)*J75),'Ejercicio 3 - TIR'!$E$18-SQRT(('Ejercicio 3 - TIR'!$E$18-'Ejercicio 3 - TIR'!$C$18)*('Ejercicio 3 - TIR'!$E$18-'Ejercicio 3 - TIR'!$D$18)*(1-J75)))</f>
        <v>33613.06869</v>
      </c>
      <c r="L75" s="3">
        <f t="shared" si="9"/>
        <v>0.9766838435</v>
      </c>
      <c r="M75" s="4">
        <f>IF(L75&lt;=('Ejercicio 3 - TIR'!$D$18-'Ejercicio 3 - TIR'!$C$18)/('Ejercicio 3 - TIR'!$E$18-'Ejercicio 3 - TIR'!$C$18),'Ejercicio 3 - TIR'!$C$18+SQRT(('Ejercicio 3 - TIR'!$E$18-'Ejercicio 3 - TIR'!$C$18)*('Ejercicio 3 - TIR'!$D$18-'Ejercicio 3 - TIR'!$C$18)*L75),'Ejercicio 3 - TIR'!$E$18-SQRT(('Ejercicio 3 - TIR'!$E$18-'Ejercicio 3 - TIR'!$C$18)*('Ejercicio 3 - TIR'!$E$18-'Ejercicio 3 - TIR'!$D$18)*(1-L75)))</f>
        <v>43677.61135</v>
      </c>
      <c r="N75" s="3">
        <f t="shared" si="10"/>
        <v>0.490852605</v>
      </c>
      <c r="O75" s="4">
        <f>IF(N75&lt;=('Ejercicio 3 - TIR'!$D$18-'Ejercicio 3 - TIR'!$C$18)/('Ejercicio 3 - TIR'!$E$18-'Ejercicio 3 - TIR'!$C$18),'Ejercicio 3 - TIR'!$C$18+SQRT(('Ejercicio 3 - TIR'!$E$18-'Ejercicio 3 - TIR'!$C$18)*('Ejercicio 3 - TIR'!$D$18-'Ejercicio 3 - TIR'!$C$18)*N75),'Ejercicio 3 - TIR'!$E$18-SQRT(('Ejercicio 3 - TIR'!$E$18-'Ejercicio 3 - TIR'!$C$18)*('Ejercicio 3 - TIR'!$E$18-'Ejercicio 3 - TIR'!$D$18)*(1-N75)))</f>
        <v>38580.6696</v>
      </c>
      <c r="P75" s="3">
        <f t="shared" si="11"/>
        <v>0.3490891799</v>
      </c>
      <c r="Q75" s="7">
        <f>IF(P75&lt;=('Ejercicio 3 - TIR'!$D$22-'Ejercicio 3 - TIR'!$C$22)/('Ejercicio 3 - TIR'!$E$22-'Ejercicio 3 - TIR'!$C$22),'Ejercicio 3 - TIR'!$C$22+SQRT(('Ejercicio 3 - TIR'!$E$22-'Ejercicio 3 - TIR'!$C$22)*('Ejercicio 3 - TIR'!$D$22-'Ejercicio 3 - TIR'!$C$22)*P75),'Ejercicio 3 - TIR'!$E$22-SQRT(('Ejercicio 3 - TIR'!$E$22-'Ejercicio 3 - TIR'!$C$22)*('Ejercicio 3 - TIR'!$E$22-'Ejercicio 3 - TIR'!$D$22)*(1-P75)))</f>
        <v>0.1450671204</v>
      </c>
      <c r="R75" s="3">
        <f t="shared" si="12"/>
        <v>0.7894280803</v>
      </c>
      <c r="S75" s="7">
        <f>IF(R75&lt;=('Ejercicio 3 - TIR'!$D$23-'Ejercicio 3 - TIR'!$C$23)/('Ejercicio 3 - TIR'!$E$23-'Ejercicio 3 - TIR'!$C$23),'Ejercicio 3 - TIR'!$C$23+SQRT(('Ejercicio 3 - TIR'!$E$23-'Ejercicio 3 - TIR'!$C$23)*('Ejercicio 3 - TIR'!$D$23-'Ejercicio 3 - TIR'!$C$23)*R75),'Ejercicio 3 - TIR'!$E$23-SQRT(('Ejercicio 3 - TIR'!$E$23-'Ejercicio 3 - TIR'!$C$23)*('Ejercicio 3 - TIR'!$E$23-'Ejercicio 3 - TIR'!$D$23)*(1-R75)))</f>
        <v>0.1605313212</v>
      </c>
      <c r="T75" s="3">
        <f t="shared" si="13"/>
        <v>0.4554257668</v>
      </c>
      <c r="U75" s="7">
        <f>IF(T75&lt;=('Ejercicio 3 - TIR'!$D$24-'Ejercicio 3 - TIR'!$C$24)/('Ejercicio 3 - TIR'!$E$24-'Ejercicio 3 - TIR'!$C$24),'Ejercicio 3 - TIR'!$C$24+SQRT(('Ejercicio 3 - TIR'!$E$24-'Ejercicio 3 - TIR'!$C$24)*('Ejercicio 3 - TIR'!$D$24-'Ejercicio 3 - TIR'!$C$24)*T75),'Ejercicio 3 - TIR'!$E$24-SQRT(('Ejercicio 3 - TIR'!$E$24-'Ejercicio 3 - TIR'!$C$24)*('Ejercicio 3 - TIR'!$E$24-'Ejercicio 3 - TIR'!$D$24)*(1-T75)))</f>
        <v>0.1809512119</v>
      </c>
      <c r="V75" s="3">
        <f t="shared" si="14"/>
        <v>0.29107631</v>
      </c>
      <c r="W75" s="7">
        <f>IF(V75&lt;=('Ejercicio 3 - TIR'!$D$25-'Ejercicio 3 - TIR'!$C$25)/('Ejercicio 3 - TIR'!$E$25-'Ejercicio 3 - TIR'!$C$25),'Ejercicio 3 - TIR'!$C$25+SQRT(('Ejercicio 3 - TIR'!$E$25-'Ejercicio 3 - TIR'!$C$25)*('Ejercicio 3 - TIR'!$D$25-'Ejercicio 3 - TIR'!$C$25)*V75),'Ejercicio 3 - TIR'!$E$25-SQRT(('Ejercicio 3 - TIR'!$E$25-'Ejercicio 3 - TIR'!$C$25)*('Ejercicio 3 - TIR'!$E$25-'Ejercicio 3 - TIR'!$D$25)*(1-V75)))</f>
        <v>0.2001880244</v>
      </c>
      <c r="X75" s="3">
        <f t="shared" si="15"/>
        <v>0.2990692136</v>
      </c>
      <c r="Y75" s="7">
        <f>IF(X75&lt;=('Ejercicio 3 - TIR'!$D$26-'Ejercicio 3 - TIR'!$C$26)/('Ejercicio 3 - TIR'!$E$26-'Ejercicio 3 - TIR'!$C$26),'Ejercicio 3 - TIR'!$C$26+SQRT(('Ejercicio 3 - TIR'!$E$26-'Ejercicio 3 - TIR'!$C$26)*('Ejercicio 3 - TIR'!$D$26-'Ejercicio 3 - TIR'!$C$26)*X75),'Ejercicio 3 - TIR'!$E$26-SQRT(('Ejercicio 3 - TIR'!$E$26-'Ejercicio 3 - TIR'!$C$26)*('Ejercicio 3 - TIR'!$E$26-'Ejercicio 3 - TIR'!$D$26)*(1-X75)))</f>
        <v>0.2184163136</v>
      </c>
      <c r="Z75" s="3">
        <f t="shared" si="16"/>
        <v>1.14506712</v>
      </c>
      <c r="AA75" s="3">
        <f t="shared" si="17"/>
        <v>1.328886258</v>
      </c>
      <c r="AB75" s="3">
        <f t="shared" si="18"/>
        <v>1.569349837</v>
      </c>
      <c r="AC75" s="3">
        <f t="shared" si="19"/>
        <v>1.88351488</v>
      </c>
      <c r="AD75" s="3">
        <f t="shared" si="20"/>
        <v>2.294905257</v>
      </c>
      <c r="AE75" s="2">
        <f t="shared" si="21"/>
        <v>4993.353313</v>
      </c>
      <c r="AF75" s="2">
        <f t="shared" si="22"/>
        <v>5794.942918</v>
      </c>
      <c r="AG75" s="2">
        <f t="shared" si="23"/>
        <v>6843.544862</v>
      </c>
      <c r="AH75" s="2">
        <f t="shared" si="24"/>
        <v>8213.540587</v>
      </c>
      <c r="AI75" s="2">
        <f t="shared" si="25"/>
        <v>10007.51184</v>
      </c>
      <c r="AJ75" s="4">
        <f t="shared" si="26"/>
        <v>36958.83691</v>
      </c>
      <c r="AK75" s="4">
        <f t="shared" si="27"/>
        <v>45872.53278</v>
      </c>
      <c r="AL75" s="4">
        <f t="shared" si="28"/>
        <v>52750.66386</v>
      </c>
      <c r="AM75" s="4">
        <f t="shared" si="29"/>
        <v>82267.43092</v>
      </c>
      <c r="AN75" s="4">
        <f t="shared" si="30"/>
        <v>88538.98148</v>
      </c>
      <c r="AO75" s="4">
        <f>C75/'Ejercicio 3 - TIR'!$D$7</f>
        <v>13326.77407</v>
      </c>
      <c r="AP75" s="4">
        <f t="shared" si="31"/>
        <v>23632.06284</v>
      </c>
      <c r="AQ75" s="4">
        <f t="shared" si="32"/>
        <v>32545.7587</v>
      </c>
      <c r="AR75" s="4">
        <f t="shared" si="33"/>
        <v>39423.88979</v>
      </c>
      <c r="AS75" s="4">
        <f t="shared" si="34"/>
        <v>68940.65685</v>
      </c>
      <c r="AT75" s="4">
        <f t="shared" si="35"/>
        <v>75212.20741</v>
      </c>
      <c r="AU75" s="4">
        <f>AP75*'Ejercicio 3 - TIR'!$D$5</f>
        <v>11816.03142</v>
      </c>
      <c r="AV75" s="4">
        <f>AQ75*'Ejercicio 3 - TIR'!$D$5</f>
        <v>16272.87935</v>
      </c>
      <c r="AW75" s="4">
        <f>AR75*'Ejercicio 3 - TIR'!$D$5</f>
        <v>19711.94489</v>
      </c>
      <c r="AX75" s="4">
        <f>AS75*'Ejercicio 3 - TIR'!$D$5</f>
        <v>34470.32842</v>
      </c>
      <c r="AY75" s="4">
        <f>AT75*'Ejercicio 3 - TIR'!$D$5</f>
        <v>37606.1037</v>
      </c>
      <c r="AZ75" s="4">
        <f t="shared" ref="AZ75:BD75" si="260">AJ75-AU75-AE75</f>
        <v>20149.45218</v>
      </c>
      <c r="BA75" s="4">
        <f t="shared" si="260"/>
        <v>23804.71051</v>
      </c>
      <c r="BB75" s="4">
        <f t="shared" si="260"/>
        <v>26195.17411</v>
      </c>
      <c r="BC75" s="4">
        <f t="shared" si="260"/>
        <v>39583.56191</v>
      </c>
      <c r="BD75" s="4">
        <f t="shared" si="260"/>
        <v>40925.36593</v>
      </c>
      <c r="BE75" s="4">
        <f t="shared" ref="BE75:BI75" si="261">AZ75/Z75</f>
        <v>17596.7433</v>
      </c>
      <c r="BF75" s="4">
        <f t="shared" si="261"/>
        <v>17913.27916</v>
      </c>
      <c r="BG75" s="4">
        <f t="shared" si="261"/>
        <v>16691.7366</v>
      </c>
      <c r="BH75" s="4">
        <f t="shared" si="261"/>
        <v>21015.79463</v>
      </c>
      <c r="BI75" s="4">
        <f t="shared" si="261"/>
        <v>17833.13965</v>
      </c>
      <c r="BJ75" s="4">
        <f t="shared" si="38"/>
        <v>78992.90163</v>
      </c>
      <c r="BK75" s="4">
        <f t="shared" si="39"/>
        <v>30583.68388</v>
      </c>
      <c r="BL75" s="4">
        <f t="shared" si="40"/>
        <v>109576.5855</v>
      </c>
      <c r="BM75" s="4">
        <f>BK75*'Ejercicio 3 - TIR'!$D$5</f>
        <v>15291.84194</v>
      </c>
      <c r="BN75" s="4">
        <f t="shared" si="41"/>
        <v>94284.74357</v>
      </c>
      <c r="BO75" s="4">
        <f t="shared" si="42"/>
        <v>41084.373</v>
      </c>
      <c r="BP75" s="4">
        <f t="shared" si="43"/>
        <v>-101054.8563</v>
      </c>
      <c r="BQ75" s="4">
        <f t="shared" ref="BQ75:BT75" si="262">BE75</f>
        <v>17596.7433</v>
      </c>
      <c r="BR75" s="4">
        <f t="shared" si="262"/>
        <v>17913.27916</v>
      </c>
      <c r="BS75" s="4">
        <f t="shared" si="262"/>
        <v>16691.7366</v>
      </c>
      <c r="BT75" s="4">
        <f t="shared" si="262"/>
        <v>21015.79463</v>
      </c>
      <c r="BU75" s="4">
        <f t="shared" si="45"/>
        <v>58917.51265</v>
      </c>
      <c r="BV75" s="36">
        <f t="shared" si="46"/>
        <v>7.81274761</v>
      </c>
    </row>
    <row r="76" ht="15.0" customHeight="1">
      <c r="A76" s="2">
        <v>75.0</v>
      </c>
      <c r="B76" s="3">
        <f t="shared" si="4"/>
        <v>0.1918274282</v>
      </c>
      <c r="C76" s="4">
        <f>IF(B76&lt;=('Ejercicio 3 - TIR'!$D$13-'Ejercicio 3 - TIR'!$C$13)/('Ejercicio 3 - TIR'!$E$13-'Ejercicio 3 - TIR'!$C$13),'Ejercicio 3 - TIR'!$C$13+SQRT(('Ejercicio 3 - TIR'!$E$13-'Ejercicio 3 - TIR'!$C$13)*('Ejercicio 3 - TIR'!$D$13-'Ejercicio 3 - TIR'!$C$13)*B76),'Ejercicio 3 - TIR'!$E$13-SQRT(('Ejercicio 3 - TIR'!$E$13-'Ejercicio 3 - TIR'!$C$13)*('Ejercicio 3 - TIR'!$E$13-'Ejercicio 3 - TIR'!$D$13)*(1-B76)))</f>
        <v>68759.62164</v>
      </c>
      <c r="D76" s="3">
        <f t="shared" si="5"/>
        <v>0.8118205677</v>
      </c>
      <c r="E76" s="4">
        <f>IF(D76&lt;=('Ejercicio 3 - TIR'!$D$14-'Ejercicio 3 - TIR'!$C$14)/('Ejercicio 3 - TIR'!$E$14-'Ejercicio 3 - TIR'!$C$14),'Ejercicio 3 - TIR'!$C$14+SQRT(('Ejercicio 3 - TIR'!$E$14-'Ejercicio 3 - TIR'!$C$14)*('Ejercicio 3 - TIR'!$D$14-'Ejercicio 3 - TIR'!$C$14)*D76),'Ejercicio 3 - TIR'!$E$14-SQRT(('Ejercicio 3 - TIR'!$E$14-'Ejercicio 3 - TIR'!$C$14)*('Ejercicio 3 - TIR'!$E$14-'Ejercicio 3 - TIR'!$D$14)*(1-D76)))</f>
        <v>34687.09921</v>
      </c>
      <c r="F76" s="3">
        <f t="shared" si="6"/>
        <v>0.2030002498</v>
      </c>
      <c r="G76" s="4">
        <f>IF(F76&lt;=('Ejercicio 3 - TIR'!$D$18-'Ejercicio 3 - TIR'!$C$18)/('Ejercicio 3 - TIR'!$E$18-'Ejercicio 3 - TIR'!$C$18),'Ejercicio 3 - TIR'!$C$18+SQRT(('Ejercicio 3 - TIR'!$E$18-'Ejercicio 3 - TIR'!$C$18)*('Ejercicio 3 - TIR'!$D$18-'Ejercicio 3 - TIR'!$C$18)*F76),'Ejercicio 3 - TIR'!$E$18-SQRT(('Ejercicio 3 - TIR'!$E$18-'Ejercicio 3 - TIR'!$C$18)*('Ejercicio 3 - TIR'!$E$18-'Ejercicio 3 - TIR'!$D$18)*(1-F76)))</f>
        <v>35518.15526</v>
      </c>
      <c r="H76" s="3">
        <f t="shared" si="7"/>
        <v>0.7785339088</v>
      </c>
      <c r="I76" s="4">
        <f>IF(H76&lt;=('Ejercicio 3 - TIR'!$D$18-'Ejercicio 3 - TIR'!$C$18)/('Ejercicio 3 - TIR'!$E$18-'Ejercicio 3 - TIR'!$C$18),'Ejercicio 3 - TIR'!$C$18+SQRT(('Ejercicio 3 - TIR'!$E$18-'Ejercicio 3 - TIR'!$C$18)*('Ejercicio 3 - TIR'!$D$18-'Ejercicio 3 - TIR'!$C$18)*H76),'Ejercicio 3 - TIR'!$E$18-SQRT(('Ejercicio 3 - TIR'!$E$18-'Ejercicio 3 - TIR'!$C$18)*('Ejercicio 3 - TIR'!$E$18-'Ejercicio 3 - TIR'!$D$18)*(1-H76)))</f>
        <v>40924.46852</v>
      </c>
      <c r="J76" s="3">
        <f t="shared" si="8"/>
        <v>0.7715583735</v>
      </c>
      <c r="K76" s="4">
        <f>IF(J76&lt;=('Ejercicio 3 - TIR'!$D$18-'Ejercicio 3 - TIR'!$C$18)/('Ejercicio 3 - TIR'!$E$18-'Ejercicio 3 - TIR'!$C$18),'Ejercicio 3 - TIR'!$C$18+SQRT(('Ejercicio 3 - TIR'!$E$18-'Ejercicio 3 - TIR'!$C$18)*('Ejercicio 3 - TIR'!$D$18-'Ejercicio 3 - TIR'!$C$18)*J76),'Ejercicio 3 - TIR'!$E$18-SQRT(('Ejercicio 3 - TIR'!$E$18-'Ejercicio 3 - TIR'!$C$18)*('Ejercicio 3 - TIR'!$E$18-'Ejercicio 3 - TIR'!$D$18)*(1-J76)))</f>
        <v>40860.78244</v>
      </c>
      <c r="L76" s="3">
        <f t="shared" si="9"/>
        <v>0.5125341542</v>
      </c>
      <c r="M76" s="4">
        <f>IF(L76&lt;=('Ejercicio 3 - TIR'!$D$18-'Ejercicio 3 - TIR'!$C$18)/('Ejercicio 3 - TIR'!$E$18-'Ejercicio 3 - TIR'!$C$18),'Ejercicio 3 - TIR'!$C$18+SQRT(('Ejercicio 3 - TIR'!$E$18-'Ejercicio 3 - TIR'!$C$18)*('Ejercicio 3 - TIR'!$D$18-'Ejercicio 3 - TIR'!$C$18)*L76),'Ejercicio 3 - TIR'!$E$18-SQRT(('Ejercicio 3 - TIR'!$E$18-'Ejercicio 3 - TIR'!$C$18)*('Ejercicio 3 - TIR'!$E$18-'Ejercicio 3 - TIR'!$D$18)*(1-L76)))</f>
        <v>38768.13111</v>
      </c>
      <c r="N76" s="3">
        <f t="shared" si="10"/>
        <v>0.8926958849</v>
      </c>
      <c r="O76" s="4">
        <f>IF(N76&lt;=('Ejercicio 3 - TIR'!$D$18-'Ejercicio 3 - TIR'!$C$18)/('Ejercicio 3 - TIR'!$E$18-'Ejercicio 3 - TIR'!$C$18),'Ejercicio 3 - TIR'!$C$18+SQRT(('Ejercicio 3 - TIR'!$E$18-'Ejercicio 3 - TIR'!$C$18)*('Ejercicio 3 - TIR'!$D$18-'Ejercicio 3 - TIR'!$C$18)*N76),'Ejercicio 3 - TIR'!$E$18-SQRT(('Ejercicio 3 - TIR'!$E$18-'Ejercicio 3 - TIR'!$C$18)*('Ejercicio 3 - TIR'!$E$18-'Ejercicio 3 - TIR'!$D$18)*(1-N76)))</f>
        <v>42163.13401</v>
      </c>
      <c r="P76" s="3">
        <f t="shared" si="11"/>
        <v>0.8378176554</v>
      </c>
      <c r="Q76" s="7">
        <f>IF(P76&lt;=('Ejercicio 3 - TIR'!$D$22-'Ejercicio 3 - TIR'!$C$22)/('Ejercicio 3 - TIR'!$E$22-'Ejercicio 3 - TIR'!$C$22),'Ejercicio 3 - TIR'!$C$22+SQRT(('Ejercicio 3 - TIR'!$E$22-'Ejercicio 3 - TIR'!$C$22)*('Ejercicio 3 - TIR'!$D$22-'Ejercicio 3 - TIR'!$C$22)*P76),'Ejercicio 3 - TIR'!$E$22-SQRT(('Ejercicio 3 - TIR'!$E$22-'Ejercicio 3 - TIR'!$C$22)*('Ejercicio 3 - TIR'!$E$22-'Ejercicio 3 - TIR'!$D$22)*(1-P76)))</f>
        <v>0.1629140929</v>
      </c>
      <c r="R76" s="3">
        <f t="shared" si="12"/>
        <v>0.8665121313</v>
      </c>
      <c r="S76" s="7">
        <f>IF(R76&lt;=('Ejercicio 3 - TIR'!$D$23-'Ejercicio 3 - TIR'!$C$23)/('Ejercicio 3 - TIR'!$E$23-'Ejercicio 3 - TIR'!$C$23),'Ejercicio 3 - TIR'!$C$23+SQRT(('Ejercicio 3 - TIR'!$E$23-'Ejercicio 3 - TIR'!$C$23)*('Ejercicio 3 - TIR'!$D$23-'Ejercicio 3 - TIR'!$C$23)*R76),'Ejercicio 3 - TIR'!$E$23-SQRT(('Ejercicio 3 - TIR'!$E$23-'Ejercicio 3 - TIR'!$C$23)*('Ejercicio 3 - TIR'!$E$23-'Ejercicio 3 - TIR'!$D$23)*(1-R76)))</f>
        <v>0.1644990915</v>
      </c>
      <c r="T76" s="3">
        <f t="shared" si="13"/>
        <v>0.05728198057</v>
      </c>
      <c r="U76" s="7">
        <f>IF(T76&lt;=('Ejercicio 3 - TIR'!$D$24-'Ejercicio 3 - TIR'!$C$24)/('Ejercicio 3 - TIR'!$E$24-'Ejercicio 3 - TIR'!$C$24),'Ejercicio 3 - TIR'!$C$24+SQRT(('Ejercicio 3 - TIR'!$E$24-'Ejercicio 3 - TIR'!$C$24)*('Ejercicio 3 - TIR'!$D$24-'Ejercicio 3 - TIR'!$C$24)*T76),'Ejercicio 3 - TIR'!$E$24-SQRT(('Ejercicio 3 - TIR'!$E$24-'Ejercicio 3 - TIR'!$C$24)*('Ejercicio 3 - TIR'!$E$24-'Ejercicio 3 - TIR'!$D$24)*(1-T76)))</f>
        <v>0.1609677782</v>
      </c>
      <c r="V76" s="3">
        <f t="shared" si="14"/>
        <v>0.9985426177</v>
      </c>
      <c r="W76" s="7">
        <f>IF(V76&lt;=('Ejercicio 3 - TIR'!$D$25-'Ejercicio 3 - TIR'!$C$25)/('Ejercicio 3 - TIR'!$E$25-'Ejercicio 3 - TIR'!$C$25),'Ejercicio 3 - TIR'!$C$25+SQRT(('Ejercicio 3 - TIR'!$E$25-'Ejercicio 3 - TIR'!$C$25)*('Ejercicio 3 - TIR'!$D$25-'Ejercicio 3 - TIR'!$C$25)*V76),'Ejercicio 3 - TIR'!$E$25-SQRT(('Ejercicio 3 - TIR'!$E$25-'Ejercicio 3 - TIR'!$C$25)*('Ejercicio 3 - TIR'!$E$25-'Ejercicio 3 - TIR'!$D$25)*(1-V76)))</f>
        <v>0.2477414965</v>
      </c>
      <c r="X76" s="3">
        <f t="shared" si="15"/>
        <v>0.5458348794</v>
      </c>
      <c r="Y76" s="7">
        <f>IF(X76&lt;=('Ejercicio 3 - TIR'!$D$26-'Ejercicio 3 - TIR'!$C$26)/('Ejercicio 3 - TIR'!$E$26-'Ejercicio 3 - TIR'!$C$26),'Ejercicio 3 - TIR'!$C$26+SQRT(('Ejercicio 3 - TIR'!$E$26-'Ejercicio 3 - TIR'!$C$26)*('Ejercicio 3 - TIR'!$D$26-'Ejercicio 3 - TIR'!$C$26)*X76),'Ejercicio 3 - TIR'!$E$26-SQRT(('Ejercicio 3 - TIR'!$E$26-'Ejercicio 3 - TIR'!$C$26)*('Ejercicio 3 - TIR'!$E$26-'Ejercicio 3 - TIR'!$D$26)*(1-X76)))</f>
        <v>0.2304773622</v>
      </c>
      <c r="Z76" s="3">
        <f t="shared" si="16"/>
        <v>1.162914093</v>
      </c>
      <c r="AA76" s="3">
        <f t="shared" si="17"/>
        <v>1.354212405</v>
      </c>
      <c r="AB76" s="3">
        <f t="shared" si="18"/>
        <v>1.572196967</v>
      </c>
      <c r="AC76" s="3">
        <f t="shared" si="19"/>
        <v>1.961695396</v>
      </c>
      <c r="AD76" s="3">
        <f t="shared" si="20"/>
        <v>2.413821777</v>
      </c>
      <c r="AE76" s="2">
        <f t="shared" si="21"/>
        <v>5651.017304</v>
      </c>
      <c r="AF76" s="2">
        <f t="shared" si="22"/>
        <v>6580.604516</v>
      </c>
      <c r="AG76" s="2">
        <f t="shared" si="23"/>
        <v>7639.869805</v>
      </c>
      <c r="AH76" s="2">
        <f t="shared" si="24"/>
        <v>9532.582583</v>
      </c>
      <c r="AI76" s="2">
        <f t="shared" si="25"/>
        <v>11729.62707</v>
      </c>
      <c r="AJ76" s="4">
        <f t="shared" si="26"/>
        <v>41304.56331</v>
      </c>
      <c r="AK76" s="4">
        <f t="shared" si="27"/>
        <v>55420.42293</v>
      </c>
      <c r="AL76" s="4">
        <f t="shared" si="28"/>
        <v>64241.19822</v>
      </c>
      <c r="AM76" s="4">
        <f t="shared" si="29"/>
        <v>76051.26431</v>
      </c>
      <c r="AN76" s="4">
        <f t="shared" si="30"/>
        <v>101774.291</v>
      </c>
      <c r="AO76" s="4">
        <f>C76/'Ejercicio 3 - TIR'!$D$7</f>
        <v>13751.92433</v>
      </c>
      <c r="AP76" s="4">
        <f t="shared" si="31"/>
        <v>27552.63898</v>
      </c>
      <c r="AQ76" s="4">
        <f t="shared" si="32"/>
        <v>41668.4986</v>
      </c>
      <c r="AR76" s="4">
        <f t="shared" si="33"/>
        <v>50489.27389</v>
      </c>
      <c r="AS76" s="4">
        <f t="shared" si="34"/>
        <v>62299.33998</v>
      </c>
      <c r="AT76" s="4">
        <f t="shared" si="35"/>
        <v>88022.36672</v>
      </c>
      <c r="AU76" s="4">
        <f>AP76*'Ejercicio 3 - TIR'!$D$5</f>
        <v>13776.31949</v>
      </c>
      <c r="AV76" s="4">
        <f>AQ76*'Ejercicio 3 - TIR'!$D$5</f>
        <v>20834.2493</v>
      </c>
      <c r="AW76" s="4">
        <f>AR76*'Ejercicio 3 - TIR'!$D$5</f>
        <v>25244.63694</v>
      </c>
      <c r="AX76" s="4">
        <f>AS76*'Ejercicio 3 - TIR'!$D$5</f>
        <v>31149.66999</v>
      </c>
      <c r="AY76" s="4">
        <f>AT76*'Ejercicio 3 - TIR'!$D$5</f>
        <v>44011.18336</v>
      </c>
      <c r="AZ76" s="4">
        <f t="shared" ref="AZ76:BD76" si="263">AJ76-AU76-AE76</f>
        <v>21877.22651</v>
      </c>
      <c r="BA76" s="4">
        <f t="shared" si="263"/>
        <v>28005.56911</v>
      </c>
      <c r="BB76" s="4">
        <f t="shared" si="263"/>
        <v>31356.69147</v>
      </c>
      <c r="BC76" s="4">
        <f t="shared" si="263"/>
        <v>35369.01174</v>
      </c>
      <c r="BD76" s="4">
        <f t="shared" si="263"/>
        <v>46033.48061</v>
      </c>
      <c r="BE76" s="4">
        <f t="shared" ref="BE76:BI76" si="264">AZ76/Z76</f>
        <v>18812.41843</v>
      </c>
      <c r="BF76" s="4">
        <f t="shared" si="264"/>
        <v>20680.33716</v>
      </c>
      <c r="BG76" s="4">
        <f t="shared" si="264"/>
        <v>19944.50577</v>
      </c>
      <c r="BH76" s="4">
        <f t="shared" si="264"/>
        <v>18029.81839</v>
      </c>
      <c r="BI76" s="4">
        <f t="shared" si="264"/>
        <v>19070.78686</v>
      </c>
      <c r="BJ76" s="4">
        <f t="shared" si="38"/>
        <v>83728.47543</v>
      </c>
      <c r="BK76" s="4">
        <f t="shared" si="39"/>
        <v>33194.69441</v>
      </c>
      <c r="BL76" s="4">
        <f t="shared" si="40"/>
        <v>116923.1698</v>
      </c>
      <c r="BM76" s="4">
        <f>BK76*'Ejercicio 3 - TIR'!$D$5</f>
        <v>16597.34721</v>
      </c>
      <c r="BN76" s="4">
        <f t="shared" si="41"/>
        <v>100325.8226</v>
      </c>
      <c r="BO76" s="4">
        <f t="shared" si="42"/>
        <v>41563.06137</v>
      </c>
      <c r="BP76" s="4">
        <f t="shared" si="43"/>
        <v>-103446.7208</v>
      </c>
      <c r="BQ76" s="4">
        <f t="shared" ref="BQ76:BT76" si="265">BE76</f>
        <v>18812.41843</v>
      </c>
      <c r="BR76" s="4">
        <f t="shared" si="265"/>
        <v>20680.33716</v>
      </c>
      <c r="BS76" s="4">
        <f t="shared" si="265"/>
        <v>19944.50577</v>
      </c>
      <c r="BT76" s="4">
        <f t="shared" si="265"/>
        <v>18029.81839</v>
      </c>
      <c r="BU76" s="4">
        <f t="shared" si="45"/>
        <v>60633.84823</v>
      </c>
      <c r="BV76" s="36">
        <f t="shared" si="46"/>
        <v>8.625711385</v>
      </c>
    </row>
    <row r="77" ht="15.0" customHeight="1">
      <c r="A77" s="2">
        <v>76.0</v>
      </c>
      <c r="B77" s="3">
        <f t="shared" si="4"/>
        <v>0.3263676235</v>
      </c>
      <c r="C77" s="4">
        <f>IF(B77&lt;=('Ejercicio 3 - TIR'!$D$13-'Ejercicio 3 - TIR'!$C$13)/('Ejercicio 3 - TIR'!$E$13-'Ejercicio 3 - TIR'!$C$13),'Ejercicio 3 - TIR'!$C$13+SQRT(('Ejercicio 3 - TIR'!$E$13-'Ejercicio 3 - TIR'!$C$13)*('Ejercicio 3 - TIR'!$D$13-'Ejercicio 3 - TIR'!$C$13)*B77),'Ejercicio 3 - TIR'!$E$13-SQRT(('Ejercicio 3 - TIR'!$E$13-'Ejercicio 3 - TIR'!$C$13)*('Ejercicio 3 - TIR'!$E$13-'Ejercicio 3 - TIR'!$D$13)*(1-B77)))</f>
        <v>71568.34771</v>
      </c>
      <c r="D77" s="3">
        <f t="shared" si="5"/>
        <v>0.1657206884</v>
      </c>
      <c r="E77" s="4">
        <f>IF(D77&lt;=('Ejercicio 3 - TIR'!$D$14-'Ejercicio 3 - TIR'!$C$14)/('Ejercicio 3 - TIR'!$E$14-'Ejercicio 3 - TIR'!$C$14),'Ejercicio 3 - TIR'!$C$14+SQRT(('Ejercicio 3 - TIR'!$E$14-'Ejercicio 3 - TIR'!$C$14)*('Ejercicio 3 - TIR'!$D$14-'Ejercicio 3 - TIR'!$C$14)*D77),'Ejercicio 3 - TIR'!$E$14-SQRT(('Ejercicio 3 - TIR'!$E$14-'Ejercicio 3 - TIR'!$C$14)*('Ejercicio 3 - TIR'!$E$14-'Ejercicio 3 - TIR'!$D$14)*(1-D77)))</f>
        <v>28525.48601</v>
      </c>
      <c r="F77" s="3">
        <f t="shared" si="6"/>
        <v>0.9946363937</v>
      </c>
      <c r="G77" s="4">
        <f>IF(F77&lt;=('Ejercicio 3 - TIR'!$D$18-'Ejercicio 3 - TIR'!$C$18)/('Ejercicio 3 - TIR'!$E$18-'Ejercicio 3 - TIR'!$C$18),'Ejercicio 3 - TIR'!$C$18+SQRT(('Ejercicio 3 - TIR'!$E$18-'Ejercicio 3 - TIR'!$C$18)*('Ejercicio 3 - TIR'!$D$18-'Ejercicio 3 - TIR'!$C$18)*F77),'Ejercicio 3 - TIR'!$E$18-SQRT(('Ejercicio 3 - TIR'!$E$18-'Ejercicio 3 - TIR'!$C$18)*('Ejercicio 3 - TIR'!$E$18-'Ejercicio 3 - TIR'!$D$18)*(1-F77)))</f>
        <v>44365.75204</v>
      </c>
      <c r="H77" s="3">
        <f t="shared" si="7"/>
        <v>0.6430526071</v>
      </c>
      <c r="I77" s="4">
        <f>IF(H77&lt;=('Ejercicio 3 - TIR'!$D$18-'Ejercicio 3 - TIR'!$C$18)/('Ejercicio 3 - TIR'!$E$18-'Ejercicio 3 - TIR'!$C$18),'Ejercicio 3 - TIR'!$C$18+SQRT(('Ejercicio 3 - TIR'!$E$18-'Ejercicio 3 - TIR'!$C$18)*('Ejercicio 3 - TIR'!$D$18-'Ejercicio 3 - TIR'!$C$18)*H77),'Ejercicio 3 - TIR'!$E$18-SQRT(('Ejercicio 3 - TIR'!$E$18-'Ejercicio 3 - TIR'!$C$18)*('Ejercicio 3 - TIR'!$E$18-'Ejercicio 3 - TIR'!$D$18)*(1-H77)))</f>
        <v>39821.29783</v>
      </c>
      <c r="J77" s="3">
        <f t="shared" si="8"/>
        <v>0.7531895591</v>
      </c>
      <c r="K77" s="4">
        <f>IF(J77&lt;=('Ejercicio 3 - TIR'!$D$18-'Ejercicio 3 - TIR'!$C$18)/('Ejercicio 3 - TIR'!$E$18-'Ejercicio 3 - TIR'!$C$18),'Ejercicio 3 - TIR'!$C$18+SQRT(('Ejercicio 3 - TIR'!$E$18-'Ejercicio 3 - TIR'!$C$18)*('Ejercicio 3 - TIR'!$D$18-'Ejercicio 3 - TIR'!$C$18)*J77),'Ejercicio 3 - TIR'!$E$18-SQRT(('Ejercicio 3 - TIR'!$E$18-'Ejercicio 3 - TIR'!$C$18)*('Ejercicio 3 - TIR'!$E$18-'Ejercicio 3 - TIR'!$D$18)*(1-J77)))</f>
        <v>40697.58404</v>
      </c>
      <c r="L77" s="3">
        <f t="shared" si="9"/>
        <v>0.9286007582</v>
      </c>
      <c r="M77" s="4">
        <f>IF(L77&lt;=('Ejercicio 3 - TIR'!$D$18-'Ejercicio 3 - TIR'!$C$18)/('Ejercicio 3 - TIR'!$E$18-'Ejercicio 3 - TIR'!$C$18),'Ejercicio 3 - TIR'!$C$18+SQRT(('Ejercicio 3 - TIR'!$E$18-'Ejercicio 3 - TIR'!$C$18)*('Ejercicio 3 - TIR'!$D$18-'Ejercicio 3 - TIR'!$C$18)*L77),'Ejercicio 3 - TIR'!$E$18-SQRT(('Ejercicio 3 - TIR'!$E$18-'Ejercicio 3 - TIR'!$C$18)*('Ejercicio 3 - TIR'!$E$18-'Ejercicio 3 - TIR'!$D$18)*(1-L77)))</f>
        <v>42685.92499</v>
      </c>
      <c r="N77" s="3">
        <f t="shared" si="10"/>
        <v>0.8295736053</v>
      </c>
      <c r="O77" s="4">
        <f>IF(N77&lt;=('Ejercicio 3 - TIR'!$D$18-'Ejercicio 3 - TIR'!$C$18)/('Ejercicio 3 - TIR'!$E$18-'Ejercicio 3 - TIR'!$C$18),'Ejercicio 3 - TIR'!$C$18+SQRT(('Ejercicio 3 - TIR'!$E$18-'Ejercicio 3 - TIR'!$C$18)*('Ejercicio 3 - TIR'!$D$18-'Ejercicio 3 - TIR'!$C$18)*N77),'Ejercicio 3 - TIR'!$E$18-SQRT(('Ejercicio 3 - TIR'!$E$18-'Ejercicio 3 - TIR'!$C$18)*('Ejercicio 3 - TIR'!$E$18-'Ejercicio 3 - TIR'!$D$18)*(1-N77)))</f>
        <v>41424.81055</v>
      </c>
      <c r="P77" s="3">
        <f t="shared" si="11"/>
        <v>0.7578492046</v>
      </c>
      <c r="Q77" s="7">
        <f>IF(P77&lt;=('Ejercicio 3 - TIR'!$D$22-'Ejercicio 3 - TIR'!$C$22)/('Ejercicio 3 - TIR'!$E$22-'Ejercicio 3 - TIR'!$C$22),'Ejercicio 3 - TIR'!$C$22+SQRT(('Ejercicio 3 - TIR'!$E$22-'Ejercicio 3 - TIR'!$C$22)*('Ejercicio 3 - TIR'!$D$22-'Ejercicio 3 - TIR'!$C$22)*P77),'Ejercicio 3 - TIR'!$E$22-SQRT(('Ejercicio 3 - TIR'!$E$22-'Ejercicio 3 - TIR'!$C$22)*('Ejercicio 3 - TIR'!$E$22-'Ejercicio 3 - TIR'!$D$22)*(1-P77)))</f>
        <v>0.1591224659</v>
      </c>
      <c r="R77" s="3">
        <f t="shared" si="12"/>
        <v>0.5236295175</v>
      </c>
      <c r="S77" s="7">
        <f>IF(R77&lt;=('Ejercicio 3 - TIR'!$D$23-'Ejercicio 3 - TIR'!$C$23)/('Ejercicio 3 - TIR'!$E$23-'Ejercicio 3 - TIR'!$C$23),'Ejercicio 3 - TIR'!$C$23+SQRT(('Ejercicio 3 - TIR'!$E$23-'Ejercicio 3 - TIR'!$C$23)*('Ejercicio 3 - TIR'!$D$23-'Ejercicio 3 - TIR'!$C$23)*R77),'Ejercicio 3 - TIR'!$E$23-SQRT(('Ejercicio 3 - TIR'!$E$23-'Ejercicio 3 - TIR'!$C$23)*('Ejercicio 3 - TIR'!$E$23-'Ejercicio 3 - TIR'!$D$23)*(1-R77)))</f>
        <v>0.1507174648</v>
      </c>
      <c r="T77" s="3">
        <f t="shared" si="13"/>
        <v>0.6378410197</v>
      </c>
      <c r="U77" s="7">
        <f>IF(T77&lt;=('Ejercicio 3 - TIR'!$D$24-'Ejercicio 3 - TIR'!$C$24)/('Ejercicio 3 - TIR'!$E$24-'Ejercicio 3 - TIR'!$C$24),'Ejercicio 3 - TIR'!$C$24+SQRT(('Ejercicio 3 - TIR'!$E$24-'Ejercicio 3 - TIR'!$C$24)*('Ejercicio 3 - TIR'!$D$24-'Ejercicio 3 - TIR'!$C$24)*T77),'Ejercicio 3 - TIR'!$E$24-SQRT(('Ejercicio 3 - TIR'!$E$24-'Ejercicio 3 - TIR'!$C$24)*('Ejercicio 3 - TIR'!$E$24-'Ejercicio 3 - TIR'!$D$24)*(1-T77)))</f>
        <v>0.1881559245</v>
      </c>
      <c r="V77" s="3">
        <f t="shared" si="14"/>
        <v>0.122623376</v>
      </c>
      <c r="W77" s="7">
        <f>IF(V77&lt;=('Ejercicio 3 - TIR'!$D$25-'Ejercicio 3 - TIR'!$C$25)/('Ejercicio 3 - TIR'!$E$25-'Ejercicio 3 - TIR'!$C$25),'Ejercicio 3 - TIR'!$C$25+SQRT(('Ejercicio 3 - TIR'!$E$25-'Ejercicio 3 - TIR'!$C$25)*('Ejercicio 3 - TIR'!$D$25-'Ejercicio 3 - TIR'!$C$25)*V77),'Ejercicio 3 - TIR'!$E$25-SQRT(('Ejercicio 3 - TIR'!$E$25-'Ejercicio 3 - TIR'!$C$25)*('Ejercicio 3 - TIR'!$E$25-'Ejercicio 3 - TIR'!$D$25)*(1-V77)))</f>
        <v>0.1931023939</v>
      </c>
      <c r="X77" s="3">
        <f t="shared" si="15"/>
        <v>0.4830119854</v>
      </c>
      <c r="Y77" s="7">
        <f>IF(X77&lt;=('Ejercicio 3 - TIR'!$D$26-'Ejercicio 3 - TIR'!$C$26)/('Ejercicio 3 - TIR'!$E$26-'Ejercicio 3 - TIR'!$C$26),'Ejercicio 3 - TIR'!$C$26+SQRT(('Ejercicio 3 - TIR'!$E$26-'Ejercicio 3 - TIR'!$C$26)*('Ejercicio 3 - TIR'!$D$26-'Ejercicio 3 - TIR'!$C$26)*X77),'Ejercicio 3 - TIR'!$E$26-SQRT(('Ejercicio 3 - TIR'!$E$26-'Ejercicio 3 - TIR'!$C$26)*('Ejercicio 3 - TIR'!$E$26-'Ejercicio 3 - TIR'!$D$26)*(1-X77)))</f>
        <v>0.2271631258</v>
      </c>
      <c r="Z77" s="3">
        <f t="shared" si="16"/>
        <v>1.159122466</v>
      </c>
      <c r="AA77" s="3">
        <f t="shared" si="17"/>
        <v>1.333822465</v>
      </c>
      <c r="AB77" s="3">
        <f t="shared" si="18"/>
        <v>1.584789064</v>
      </c>
      <c r="AC77" s="3">
        <f t="shared" si="19"/>
        <v>1.890815627</v>
      </c>
      <c r="AD77" s="3">
        <f t="shared" si="20"/>
        <v>2.320339215</v>
      </c>
      <c r="AE77" s="2">
        <f t="shared" si="21"/>
        <v>4539.045674</v>
      </c>
      <c r="AF77" s="2">
        <f t="shared" si="22"/>
        <v>5223.159131</v>
      </c>
      <c r="AG77" s="2">
        <f t="shared" si="23"/>
        <v>6205.927466</v>
      </c>
      <c r="AH77" s="2">
        <f t="shared" si="24"/>
        <v>7404.306916</v>
      </c>
      <c r="AI77" s="2">
        <f t="shared" si="25"/>
        <v>9086.292419</v>
      </c>
      <c r="AJ77" s="4">
        <f t="shared" si="26"/>
        <v>51425.33991</v>
      </c>
      <c r="AK77" s="4">
        <f t="shared" si="27"/>
        <v>53114.54164</v>
      </c>
      <c r="AL77" s="4">
        <f t="shared" si="28"/>
        <v>64497.08614</v>
      </c>
      <c r="AM77" s="4">
        <f t="shared" si="29"/>
        <v>80711.21401</v>
      </c>
      <c r="AN77" s="4">
        <f t="shared" si="30"/>
        <v>96119.61237</v>
      </c>
      <c r="AO77" s="4">
        <f>C77/'Ejercicio 3 - TIR'!$D$7</f>
        <v>14313.66954</v>
      </c>
      <c r="AP77" s="4">
        <f t="shared" si="31"/>
        <v>37111.67036</v>
      </c>
      <c r="AQ77" s="4">
        <f t="shared" si="32"/>
        <v>38800.8721</v>
      </c>
      <c r="AR77" s="4">
        <f t="shared" si="33"/>
        <v>50183.4166</v>
      </c>
      <c r="AS77" s="4">
        <f t="shared" si="34"/>
        <v>66397.54447</v>
      </c>
      <c r="AT77" s="4">
        <f t="shared" si="35"/>
        <v>81805.94283</v>
      </c>
      <c r="AU77" s="4">
        <f>AP77*'Ejercicio 3 - TIR'!$D$5</f>
        <v>18555.83518</v>
      </c>
      <c r="AV77" s="4">
        <f>AQ77*'Ejercicio 3 - TIR'!$D$5</f>
        <v>19400.43605</v>
      </c>
      <c r="AW77" s="4">
        <f>AR77*'Ejercicio 3 - TIR'!$D$5</f>
        <v>25091.7083</v>
      </c>
      <c r="AX77" s="4">
        <f>AS77*'Ejercicio 3 - TIR'!$D$5</f>
        <v>33198.77223</v>
      </c>
      <c r="AY77" s="4">
        <f>AT77*'Ejercicio 3 - TIR'!$D$5</f>
        <v>40902.97142</v>
      </c>
      <c r="AZ77" s="4">
        <f t="shared" ref="AZ77:BD77" si="266">AJ77-AU77-AE77</f>
        <v>28330.45905</v>
      </c>
      <c r="BA77" s="4">
        <f t="shared" si="266"/>
        <v>28490.94646</v>
      </c>
      <c r="BB77" s="4">
        <f t="shared" si="266"/>
        <v>33199.45037</v>
      </c>
      <c r="BC77" s="4">
        <f t="shared" si="266"/>
        <v>40108.13486</v>
      </c>
      <c r="BD77" s="4">
        <f t="shared" si="266"/>
        <v>46130.34854</v>
      </c>
      <c r="BE77" s="4">
        <f t="shared" ref="BE77:BI77" si="267">AZ77/Z77</f>
        <v>24441.29925</v>
      </c>
      <c r="BF77" s="4">
        <f t="shared" si="267"/>
        <v>21360.37382</v>
      </c>
      <c r="BG77" s="4">
        <f t="shared" si="267"/>
        <v>20948.81339</v>
      </c>
      <c r="BH77" s="4">
        <f t="shared" si="267"/>
        <v>21212.08134</v>
      </c>
      <c r="BI77" s="4">
        <f t="shared" si="267"/>
        <v>19880.86408</v>
      </c>
      <c r="BJ77" s="4">
        <f t="shared" si="38"/>
        <v>66188.80381</v>
      </c>
      <c r="BK77" s="4">
        <f t="shared" si="39"/>
        <v>33212.56874</v>
      </c>
      <c r="BL77" s="4">
        <f t="shared" si="40"/>
        <v>99401.37255</v>
      </c>
      <c r="BM77" s="4">
        <f>BK77*'Ejercicio 3 - TIR'!$D$5</f>
        <v>16606.28437</v>
      </c>
      <c r="BN77" s="4">
        <f t="shared" si="41"/>
        <v>82795.08818</v>
      </c>
      <c r="BO77" s="4">
        <f t="shared" si="42"/>
        <v>35682.32078</v>
      </c>
      <c r="BP77" s="4">
        <f t="shared" si="43"/>
        <v>-100093.8337</v>
      </c>
      <c r="BQ77" s="4">
        <f t="shared" ref="BQ77:BT77" si="268">BE77</f>
        <v>24441.29925</v>
      </c>
      <c r="BR77" s="4">
        <f t="shared" si="268"/>
        <v>21360.37382</v>
      </c>
      <c r="BS77" s="4">
        <f t="shared" si="268"/>
        <v>20948.81339</v>
      </c>
      <c r="BT77" s="4">
        <f t="shared" si="268"/>
        <v>21212.08134</v>
      </c>
      <c r="BU77" s="4">
        <f t="shared" si="45"/>
        <v>55563.18486</v>
      </c>
      <c r="BV77" s="36">
        <f t="shared" si="46"/>
        <v>11.53016582</v>
      </c>
    </row>
    <row r="78" ht="15.0" customHeight="1">
      <c r="A78" s="2">
        <v>77.0</v>
      </c>
      <c r="B78" s="3">
        <f t="shared" si="4"/>
        <v>0.2272183404</v>
      </c>
      <c r="C78" s="4">
        <f>IF(B78&lt;=('Ejercicio 3 - TIR'!$D$13-'Ejercicio 3 - TIR'!$C$13)/('Ejercicio 3 - TIR'!$E$13-'Ejercicio 3 - TIR'!$C$13),'Ejercicio 3 - TIR'!$C$13+SQRT(('Ejercicio 3 - TIR'!$E$13-'Ejercicio 3 - TIR'!$C$13)*('Ejercicio 3 - TIR'!$D$13-'Ejercicio 3 - TIR'!$C$13)*B78),'Ejercicio 3 - TIR'!$E$13-SQRT(('Ejercicio 3 - TIR'!$E$13-'Ejercicio 3 - TIR'!$C$13)*('Ejercicio 3 - TIR'!$E$13-'Ejercicio 3 - TIR'!$D$13)*(1-B78)))</f>
        <v>69533.485</v>
      </c>
      <c r="D78" s="3">
        <f t="shared" si="5"/>
        <v>0.9083284228</v>
      </c>
      <c r="E78" s="4">
        <f>IF(D78&lt;=('Ejercicio 3 - TIR'!$D$14-'Ejercicio 3 - TIR'!$C$14)/('Ejercicio 3 - TIR'!$E$14-'Ejercicio 3 - TIR'!$C$14),'Ejercicio 3 - TIR'!$C$14+SQRT(('Ejercicio 3 - TIR'!$E$14-'Ejercicio 3 - TIR'!$C$14)*('Ejercicio 3 - TIR'!$D$14-'Ejercicio 3 - TIR'!$C$14)*D78),'Ejercicio 3 - TIR'!$E$14-SQRT(('Ejercicio 3 - TIR'!$E$14-'Ejercicio 3 - TIR'!$C$14)*('Ejercicio 3 - TIR'!$E$14-'Ejercicio 3 - TIR'!$D$14)*(1-D78)))</f>
        <v>36291.80144</v>
      </c>
      <c r="F78" s="3">
        <f t="shared" si="6"/>
        <v>0.6186572883</v>
      </c>
      <c r="G78" s="4">
        <f>IF(F78&lt;=('Ejercicio 3 - TIR'!$D$18-'Ejercicio 3 - TIR'!$C$18)/('Ejercicio 3 - TIR'!$E$18-'Ejercicio 3 - TIR'!$C$18),'Ejercicio 3 - TIR'!$C$18+SQRT(('Ejercicio 3 - TIR'!$E$18-'Ejercicio 3 - TIR'!$C$18)*('Ejercicio 3 - TIR'!$D$18-'Ejercicio 3 - TIR'!$C$18)*F78),'Ejercicio 3 - TIR'!$E$18-SQRT(('Ejercicio 3 - TIR'!$E$18-'Ejercicio 3 - TIR'!$C$18)*('Ejercicio 3 - TIR'!$E$18-'Ejercicio 3 - TIR'!$D$18)*(1-F78)))</f>
        <v>39633.20265</v>
      </c>
      <c r="H78" s="3">
        <f t="shared" si="7"/>
        <v>0.9633210777</v>
      </c>
      <c r="I78" s="4">
        <f>IF(H78&lt;=('Ejercicio 3 - TIR'!$D$18-'Ejercicio 3 - TIR'!$C$18)/('Ejercicio 3 - TIR'!$E$18-'Ejercicio 3 - TIR'!$C$18),'Ejercicio 3 - TIR'!$C$18+SQRT(('Ejercicio 3 - TIR'!$E$18-'Ejercicio 3 - TIR'!$C$18)*('Ejercicio 3 - TIR'!$D$18-'Ejercicio 3 - TIR'!$C$18)*H78),'Ejercicio 3 - TIR'!$E$18-SQRT(('Ejercicio 3 - TIR'!$E$18-'Ejercicio 3 - TIR'!$C$18)*('Ejercicio 3 - TIR'!$E$18-'Ejercicio 3 - TIR'!$D$18)*(1-H78)))</f>
        <v>43341.41049</v>
      </c>
      <c r="J78" s="3">
        <f t="shared" si="8"/>
        <v>0.623936389</v>
      </c>
      <c r="K78" s="4">
        <f>IF(J78&lt;=('Ejercicio 3 - TIR'!$D$18-'Ejercicio 3 - TIR'!$C$18)/('Ejercicio 3 - TIR'!$E$18-'Ejercicio 3 - TIR'!$C$18),'Ejercicio 3 - TIR'!$C$18+SQRT(('Ejercicio 3 - TIR'!$E$18-'Ejercicio 3 - TIR'!$C$18)*('Ejercicio 3 - TIR'!$D$18-'Ejercicio 3 - TIR'!$C$18)*J78),'Ejercicio 3 - TIR'!$E$18-SQRT(('Ejercicio 3 - TIR'!$E$18-'Ejercicio 3 - TIR'!$C$18)*('Ejercicio 3 - TIR'!$E$18-'Ejercicio 3 - TIR'!$D$18)*(1-J78)))</f>
        <v>39674.21616</v>
      </c>
      <c r="L78" s="3">
        <f t="shared" si="9"/>
        <v>0.5787692229</v>
      </c>
      <c r="M78" s="4">
        <f>IF(L78&lt;=('Ejercicio 3 - TIR'!$D$18-'Ejercicio 3 - TIR'!$C$18)/('Ejercicio 3 - TIR'!$E$18-'Ejercicio 3 - TIR'!$C$18),'Ejercicio 3 - TIR'!$C$18+SQRT(('Ejercicio 3 - TIR'!$E$18-'Ejercicio 3 - TIR'!$C$18)*('Ejercicio 3 - TIR'!$D$18-'Ejercicio 3 - TIR'!$C$18)*L78),'Ejercicio 3 - TIR'!$E$18-SQRT(('Ejercicio 3 - TIR'!$E$18-'Ejercicio 3 - TIR'!$C$18)*('Ejercicio 3 - TIR'!$E$18-'Ejercicio 3 - TIR'!$D$18)*(1-L78)))</f>
        <v>39317.47731</v>
      </c>
      <c r="N78" s="3">
        <f t="shared" si="10"/>
        <v>0.3458944403</v>
      </c>
      <c r="O78" s="4">
        <f>IF(N78&lt;=('Ejercicio 3 - TIR'!$D$18-'Ejercicio 3 - TIR'!$C$18)/('Ejercicio 3 - TIR'!$E$18-'Ejercicio 3 - TIR'!$C$18),'Ejercicio 3 - TIR'!$C$18+SQRT(('Ejercicio 3 - TIR'!$E$18-'Ejercicio 3 - TIR'!$C$18)*('Ejercicio 3 - TIR'!$D$18-'Ejercicio 3 - TIR'!$C$18)*N78),'Ejercicio 3 - TIR'!$E$18-SQRT(('Ejercicio 3 - TIR'!$E$18-'Ejercicio 3 - TIR'!$C$18)*('Ejercicio 3 - TIR'!$E$18-'Ejercicio 3 - TIR'!$D$18)*(1-N78)))</f>
        <v>37203.06643</v>
      </c>
      <c r="P78" s="3">
        <f t="shared" si="11"/>
        <v>0.2610838457</v>
      </c>
      <c r="Q78" s="7">
        <f>IF(P78&lt;=('Ejercicio 3 - TIR'!$D$22-'Ejercicio 3 - TIR'!$C$22)/('Ejercicio 3 - TIR'!$E$22-'Ejercicio 3 - TIR'!$C$22),'Ejercicio 3 - TIR'!$C$22+SQRT(('Ejercicio 3 - TIR'!$E$22-'Ejercicio 3 - TIR'!$C$22)*('Ejercicio 3 - TIR'!$D$22-'Ejercicio 3 - TIR'!$C$22)*P78),'Ejercicio 3 - TIR'!$E$22-SQRT(('Ejercicio 3 - TIR'!$E$22-'Ejercicio 3 - TIR'!$C$22)*('Ejercicio 3 - TIR'!$E$22-'Ejercicio 3 - TIR'!$D$22)*(1-P78)))</f>
        <v>0.1416783515</v>
      </c>
      <c r="R78" s="3">
        <f t="shared" si="12"/>
        <v>0.05214245929</v>
      </c>
      <c r="S78" s="7">
        <f>IF(R78&lt;=('Ejercicio 3 - TIR'!$D$23-'Ejercicio 3 - TIR'!$C$23)/('Ejercicio 3 - TIR'!$E$23-'Ejercicio 3 - TIR'!$C$23),'Ejercicio 3 - TIR'!$C$23+SQRT(('Ejercicio 3 - TIR'!$E$23-'Ejercicio 3 - TIR'!$C$23)*('Ejercicio 3 - TIR'!$D$23-'Ejercicio 3 - TIR'!$C$23)*R78),'Ejercicio 3 - TIR'!$E$23-SQRT(('Ejercicio 3 - TIR'!$E$23-'Ejercicio 3 - TIR'!$C$23)*('Ejercicio 3 - TIR'!$E$23-'Ejercicio 3 - TIR'!$D$23)*(1-R78)))</f>
        <v>0.1296879527</v>
      </c>
      <c r="T78" s="3">
        <f t="shared" si="13"/>
        <v>0.2214109487</v>
      </c>
      <c r="U78" s="7">
        <f>IF(T78&lt;=('Ejercicio 3 - TIR'!$D$24-'Ejercicio 3 - TIR'!$C$24)/('Ejercicio 3 - TIR'!$E$24-'Ejercicio 3 - TIR'!$C$24),'Ejercicio 3 - TIR'!$C$24+SQRT(('Ejercicio 3 - TIR'!$E$24-'Ejercicio 3 - TIR'!$C$24)*('Ejercicio 3 - TIR'!$D$24-'Ejercicio 3 - TIR'!$C$24)*T78),'Ejercicio 3 - TIR'!$E$24-SQRT(('Ejercicio 3 - TIR'!$E$24-'Ejercicio 3 - TIR'!$C$24)*('Ejercicio 3 - TIR'!$E$24-'Ejercicio 3 - TIR'!$D$24)*(1-T78)))</f>
        <v>0.1715630005</v>
      </c>
      <c r="V78" s="3">
        <f t="shared" si="14"/>
        <v>0.998153434</v>
      </c>
      <c r="W78" s="7">
        <f>IF(V78&lt;=('Ejercicio 3 - TIR'!$D$25-'Ejercicio 3 - TIR'!$C$25)/('Ejercicio 3 - TIR'!$E$25-'Ejercicio 3 - TIR'!$C$25),'Ejercicio 3 - TIR'!$C$25+SQRT(('Ejercicio 3 - TIR'!$E$25-'Ejercicio 3 - TIR'!$C$25)*('Ejercicio 3 - TIR'!$D$25-'Ejercicio 3 - TIR'!$C$25)*V78),'Ejercicio 3 - TIR'!$E$25-SQRT(('Ejercicio 3 - TIR'!$E$25-'Ejercicio 3 - TIR'!$C$25)*('Ejercicio 3 - TIR'!$E$25-'Ejercicio 3 - TIR'!$D$25)*(1-V78)))</f>
        <v>0.2474577607</v>
      </c>
      <c r="X78" s="3">
        <f t="shared" si="15"/>
        <v>0.8725493442</v>
      </c>
      <c r="Y78" s="7">
        <f>IF(X78&lt;=('Ejercicio 3 - TIR'!$D$26-'Ejercicio 3 - TIR'!$C$26)/('Ejercicio 3 - TIR'!$E$26-'Ejercicio 3 - TIR'!$C$26),'Ejercicio 3 - TIR'!$C$26+SQRT(('Ejercicio 3 - TIR'!$E$26-'Ejercicio 3 - TIR'!$C$26)*('Ejercicio 3 - TIR'!$D$26-'Ejercicio 3 - TIR'!$C$26)*X78),'Ejercicio 3 - TIR'!$E$26-SQRT(('Ejercicio 3 - TIR'!$E$26-'Ejercicio 3 - TIR'!$C$26)*('Ejercicio 3 - TIR'!$E$26-'Ejercicio 3 - TIR'!$D$26)*(1-X78)))</f>
        <v>0.2537657944</v>
      </c>
      <c r="Z78" s="3">
        <f t="shared" si="16"/>
        <v>1.141678351</v>
      </c>
      <c r="AA78" s="3">
        <f t="shared" si="17"/>
        <v>1.289740279</v>
      </c>
      <c r="AB78" s="3">
        <f t="shared" si="18"/>
        <v>1.511011992</v>
      </c>
      <c r="AC78" s="3">
        <f t="shared" si="19"/>
        <v>1.884923636</v>
      </c>
      <c r="AD78" s="3">
        <f t="shared" si="20"/>
        <v>2.363252779</v>
      </c>
      <c r="AE78" s="2">
        <f t="shared" si="21"/>
        <v>5141.762599</v>
      </c>
      <c r="AF78" s="2">
        <f t="shared" si="22"/>
        <v>5808.587264</v>
      </c>
      <c r="AG78" s="2">
        <f t="shared" si="23"/>
        <v>6805.125924</v>
      </c>
      <c r="AH78" s="2">
        <f t="shared" si="24"/>
        <v>8489.107146</v>
      </c>
      <c r="AI78" s="2">
        <f t="shared" si="25"/>
        <v>10643.35216</v>
      </c>
      <c r="AJ78" s="4">
        <f t="shared" si="26"/>
        <v>45248.36946</v>
      </c>
      <c r="AK78" s="4">
        <f t="shared" si="27"/>
        <v>55899.16287</v>
      </c>
      <c r="AL78" s="4">
        <f t="shared" si="28"/>
        <v>59948.21638</v>
      </c>
      <c r="AM78" s="4">
        <f t="shared" si="29"/>
        <v>74110.44227</v>
      </c>
      <c r="AN78" s="4">
        <f t="shared" si="30"/>
        <v>87920.25015</v>
      </c>
      <c r="AO78" s="4">
        <f>C78/'Ejercicio 3 - TIR'!$D$7</f>
        <v>13906.697</v>
      </c>
      <c r="AP78" s="4">
        <f t="shared" si="31"/>
        <v>31341.67246</v>
      </c>
      <c r="AQ78" s="4">
        <f t="shared" si="32"/>
        <v>41992.46587</v>
      </c>
      <c r="AR78" s="4">
        <f t="shared" si="33"/>
        <v>46041.51938</v>
      </c>
      <c r="AS78" s="4">
        <f t="shared" si="34"/>
        <v>60203.74527</v>
      </c>
      <c r="AT78" s="4">
        <f t="shared" si="35"/>
        <v>74013.55315</v>
      </c>
      <c r="AU78" s="4">
        <f>AP78*'Ejercicio 3 - TIR'!$D$5</f>
        <v>15670.83623</v>
      </c>
      <c r="AV78" s="4">
        <f>AQ78*'Ejercicio 3 - TIR'!$D$5</f>
        <v>20996.23294</v>
      </c>
      <c r="AW78" s="4">
        <f>AR78*'Ejercicio 3 - TIR'!$D$5</f>
        <v>23020.75969</v>
      </c>
      <c r="AX78" s="4">
        <f>AS78*'Ejercicio 3 - TIR'!$D$5</f>
        <v>30101.87264</v>
      </c>
      <c r="AY78" s="4">
        <f>AT78*'Ejercicio 3 - TIR'!$D$5</f>
        <v>37006.77658</v>
      </c>
      <c r="AZ78" s="4">
        <f t="shared" ref="AZ78:BD78" si="269">AJ78-AU78-AE78</f>
        <v>24435.77063</v>
      </c>
      <c r="BA78" s="4">
        <f t="shared" si="269"/>
        <v>29094.34267</v>
      </c>
      <c r="BB78" s="4">
        <f t="shared" si="269"/>
        <v>30122.33077</v>
      </c>
      <c r="BC78" s="4">
        <f t="shared" si="269"/>
        <v>35519.46249</v>
      </c>
      <c r="BD78" s="4">
        <f t="shared" si="269"/>
        <v>40270.12141</v>
      </c>
      <c r="BE78" s="4">
        <f t="shared" ref="BE78:BI78" si="270">AZ78/Z78</f>
        <v>21403.37565</v>
      </c>
      <c r="BF78" s="4">
        <f t="shared" si="270"/>
        <v>22558.29576</v>
      </c>
      <c r="BG78" s="4">
        <f t="shared" si="270"/>
        <v>19935.20298</v>
      </c>
      <c r="BH78" s="4">
        <f t="shared" si="270"/>
        <v>18843.97958</v>
      </c>
      <c r="BI78" s="4">
        <f t="shared" si="270"/>
        <v>17040.12443</v>
      </c>
      <c r="BJ78" s="4">
        <f t="shared" si="38"/>
        <v>85766.70061</v>
      </c>
      <c r="BK78" s="4">
        <f t="shared" si="39"/>
        <v>32865.04033</v>
      </c>
      <c r="BL78" s="4">
        <f t="shared" si="40"/>
        <v>118631.7409</v>
      </c>
      <c r="BM78" s="4">
        <f>BK78*'Ejercicio 3 - TIR'!$D$5</f>
        <v>16432.52017</v>
      </c>
      <c r="BN78" s="4">
        <f t="shared" si="41"/>
        <v>102199.2208</v>
      </c>
      <c r="BO78" s="4">
        <f t="shared" si="42"/>
        <v>43245.14994</v>
      </c>
      <c r="BP78" s="4">
        <f t="shared" si="43"/>
        <v>-105825.2864</v>
      </c>
      <c r="BQ78" s="4">
        <f t="shared" ref="BQ78:BT78" si="271">BE78</f>
        <v>21403.37565</v>
      </c>
      <c r="BR78" s="4">
        <f t="shared" si="271"/>
        <v>22558.29576</v>
      </c>
      <c r="BS78" s="4">
        <f t="shared" si="271"/>
        <v>19935.20298</v>
      </c>
      <c r="BT78" s="4">
        <f t="shared" si="271"/>
        <v>18843.97958</v>
      </c>
      <c r="BU78" s="4">
        <f t="shared" si="45"/>
        <v>60285.27436</v>
      </c>
      <c r="BV78" s="36">
        <f t="shared" si="46"/>
        <v>9.224092509</v>
      </c>
    </row>
    <row r="79" ht="15.0" customHeight="1">
      <c r="A79" s="2">
        <v>78.0</v>
      </c>
      <c r="B79" s="3">
        <f t="shared" si="4"/>
        <v>0.638548214</v>
      </c>
      <c r="C79" s="4">
        <f>IF(B79&lt;=('Ejercicio 3 - TIR'!$D$13-'Ejercicio 3 - TIR'!$C$13)/('Ejercicio 3 - TIR'!$E$13-'Ejercicio 3 - TIR'!$C$13),'Ejercicio 3 - TIR'!$C$13+SQRT(('Ejercicio 3 - TIR'!$E$13-'Ejercicio 3 - TIR'!$C$13)*('Ejercicio 3 - TIR'!$D$13-'Ejercicio 3 - TIR'!$C$13)*B79),'Ejercicio 3 - TIR'!$E$13-SQRT(('Ejercicio 3 - TIR'!$E$13-'Ejercicio 3 - TIR'!$C$13)*('Ejercicio 3 - TIR'!$E$13-'Ejercicio 3 - TIR'!$D$13)*(1-B79)))</f>
        <v>79173.52302</v>
      </c>
      <c r="D79" s="3">
        <f t="shared" si="5"/>
        <v>0.4194813125</v>
      </c>
      <c r="E79" s="4">
        <f>IF(D79&lt;=('Ejercicio 3 - TIR'!$D$14-'Ejercicio 3 - TIR'!$C$14)/('Ejercicio 3 - TIR'!$E$14-'Ejercicio 3 - TIR'!$C$14),'Ejercicio 3 - TIR'!$C$14+SQRT(('Ejercicio 3 - TIR'!$E$14-'Ejercicio 3 - TIR'!$C$14)*('Ejercicio 3 - TIR'!$D$14-'Ejercicio 3 - TIR'!$C$14)*D79),'Ejercicio 3 - TIR'!$E$14-SQRT(('Ejercicio 3 - TIR'!$E$14-'Ejercicio 3 - TIR'!$C$14)*('Ejercicio 3 - TIR'!$E$14-'Ejercicio 3 - TIR'!$D$14)*(1-D79)))</f>
        <v>30668.45119</v>
      </c>
      <c r="F79" s="3">
        <f t="shared" si="6"/>
        <v>0.3257712924</v>
      </c>
      <c r="G79" s="4">
        <f>IF(F79&lt;=('Ejercicio 3 - TIR'!$D$18-'Ejercicio 3 - TIR'!$C$18)/('Ejercicio 3 - TIR'!$E$18-'Ejercicio 3 - TIR'!$C$18),'Ejercicio 3 - TIR'!$C$18+SQRT(('Ejercicio 3 - TIR'!$E$18-'Ejercicio 3 - TIR'!$C$18)*('Ejercicio 3 - TIR'!$D$18-'Ejercicio 3 - TIR'!$C$18)*F79),'Ejercicio 3 - TIR'!$E$18-SQRT(('Ejercicio 3 - TIR'!$E$18-'Ejercicio 3 - TIR'!$C$18)*('Ejercicio 3 - TIR'!$E$18-'Ejercicio 3 - TIR'!$D$18)*(1-F79)))</f>
        <v>36990.40012</v>
      </c>
      <c r="H79" s="3">
        <f t="shared" si="7"/>
        <v>0.426015387</v>
      </c>
      <c r="I79" s="4">
        <f>IF(H79&lt;=('Ejercicio 3 - TIR'!$D$18-'Ejercicio 3 - TIR'!$C$18)/('Ejercicio 3 - TIR'!$E$18-'Ejercicio 3 - TIR'!$C$18),'Ejercicio 3 - TIR'!$C$18+SQRT(('Ejercicio 3 - TIR'!$E$18-'Ejercicio 3 - TIR'!$C$18)*('Ejercicio 3 - TIR'!$D$18-'Ejercicio 3 - TIR'!$C$18)*H79),'Ejercicio 3 - TIR'!$E$18-SQRT(('Ejercicio 3 - TIR'!$E$18-'Ejercicio 3 - TIR'!$C$18)*('Ejercicio 3 - TIR'!$E$18-'Ejercicio 3 - TIR'!$D$18)*(1-H79)))</f>
        <v>37993.89192</v>
      </c>
      <c r="J79" s="3">
        <f t="shared" si="8"/>
        <v>0.756208682</v>
      </c>
      <c r="K79" s="4">
        <f>IF(J79&lt;=('Ejercicio 3 - TIR'!$D$18-'Ejercicio 3 - TIR'!$C$18)/('Ejercicio 3 - TIR'!$E$18-'Ejercicio 3 - TIR'!$C$18),'Ejercicio 3 - TIR'!$C$18+SQRT(('Ejercicio 3 - TIR'!$E$18-'Ejercicio 3 - TIR'!$C$18)*('Ejercicio 3 - TIR'!$D$18-'Ejercicio 3 - TIR'!$C$18)*J79),'Ejercicio 3 - TIR'!$E$18-SQRT(('Ejercicio 3 - TIR'!$E$18-'Ejercicio 3 - TIR'!$C$18)*('Ejercicio 3 - TIR'!$E$18-'Ejercicio 3 - TIR'!$D$18)*(1-J79)))</f>
        <v>40723.97979</v>
      </c>
      <c r="L79" s="3">
        <f t="shared" si="9"/>
        <v>0.01693624657</v>
      </c>
      <c r="M79" s="4">
        <f>IF(L79&lt;=('Ejercicio 3 - TIR'!$D$18-'Ejercicio 3 - TIR'!$C$18)/('Ejercicio 3 - TIR'!$E$18-'Ejercicio 3 - TIR'!$C$18),'Ejercicio 3 - TIR'!$C$18+SQRT(('Ejercicio 3 - TIR'!$E$18-'Ejercicio 3 - TIR'!$C$18)*('Ejercicio 3 - TIR'!$D$18-'Ejercicio 3 - TIR'!$C$18)*L79),'Ejercicio 3 - TIR'!$E$18-SQRT(('Ejercicio 3 - TIR'!$E$18-'Ejercicio 3 - TIR'!$C$18)*('Ejercicio 3 - TIR'!$E$18-'Ejercicio 3 - TIR'!$D$18)*(1-L79)))</f>
        <v>31593.87483</v>
      </c>
      <c r="N79" s="3">
        <f t="shared" si="10"/>
        <v>0.5928920847</v>
      </c>
      <c r="O79" s="4">
        <f>IF(N79&lt;=('Ejercicio 3 - TIR'!$D$18-'Ejercicio 3 - TIR'!$C$18)/('Ejercicio 3 - TIR'!$E$18-'Ejercicio 3 - TIR'!$C$18),'Ejercicio 3 - TIR'!$C$18+SQRT(('Ejercicio 3 - TIR'!$E$18-'Ejercicio 3 - TIR'!$C$18)*('Ejercicio 3 - TIR'!$D$18-'Ejercicio 3 - TIR'!$C$18)*N79),'Ejercicio 3 - TIR'!$E$18-SQRT(('Ejercicio 3 - TIR'!$E$18-'Ejercicio 3 - TIR'!$C$18)*('Ejercicio 3 - TIR'!$E$18-'Ejercicio 3 - TIR'!$D$18)*(1-N79)))</f>
        <v>39430.47256</v>
      </c>
      <c r="P79" s="3">
        <f t="shared" si="11"/>
        <v>0.1251932413</v>
      </c>
      <c r="Q79" s="7">
        <f>IF(P79&lt;=('Ejercicio 3 - TIR'!$D$22-'Ejercicio 3 - TIR'!$C$22)/('Ejercicio 3 - TIR'!$E$22-'Ejercicio 3 - TIR'!$C$22),'Ejercicio 3 - TIR'!$C$22+SQRT(('Ejercicio 3 - TIR'!$E$22-'Ejercicio 3 - TIR'!$C$22)*('Ejercicio 3 - TIR'!$D$22-'Ejercicio 3 - TIR'!$C$22)*P79),'Ejercicio 3 - TIR'!$E$22-SQRT(('Ejercicio 3 - TIR'!$E$22-'Ejercicio 3 - TIR'!$C$22)*('Ejercicio 3 - TIR'!$E$22-'Ejercicio 3 - TIR'!$D$22)*(1-P79)))</f>
        <v>0.13501159</v>
      </c>
      <c r="R79" s="3">
        <f t="shared" si="12"/>
        <v>0.1169583991</v>
      </c>
      <c r="S79" s="7">
        <f>IF(R79&lt;=('Ejercicio 3 - TIR'!$D$23-'Ejercicio 3 - TIR'!$C$23)/('Ejercicio 3 - TIR'!$E$23-'Ejercicio 3 - TIR'!$C$23),'Ejercicio 3 - TIR'!$C$23+SQRT(('Ejercicio 3 - TIR'!$E$23-'Ejercicio 3 - TIR'!$C$23)*('Ejercicio 3 - TIR'!$D$23-'Ejercicio 3 - TIR'!$C$23)*R79),'Ejercicio 3 - TIR'!$E$23-SQRT(('Ejercicio 3 - TIR'!$E$23-'Ejercicio 3 - TIR'!$C$23)*('Ejercicio 3 - TIR'!$E$23-'Ejercicio 3 - TIR'!$D$23)*(1-R79)))</f>
        <v>0.1345094837</v>
      </c>
      <c r="T79" s="3">
        <f t="shared" si="13"/>
        <v>0.3026190706</v>
      </c>
      <c r="U79" s="7">
        <f>IF(T79&lt;=('Ejercicio 3 - TIR'!$D$24-'Ejercicio 3 - TIR'!$C$24)/('Ejercicio 3 - TIR'!$E$24-'Ejercicio 3 - TIR'!$C$24),'Ejercicio 3 - TIR'!$C$24+SQRT(('Ejercicio 3 - TIR'!$E$24-'Ejercicio 3 - TIR'!$C$24)*('Ejercicio 3 - TIR'!$D$24-'Ejercicio 3 - TIR'!$C$24)*T79),'Ejercicio 3 - TIR'!$E$24-SQRT(('Ejercicio 3 - TIR'!$E$24-'Ejercicio 3 - TIR'!$C$24)*('Ejercicio 3 - TIR'!$E$24-'Ejercicio 3 - TIR'!$D$24)*(1-T79)))</f>
        <v>0.1752091263</v>
      </c>
      <c r="V79" s="3">
        <f t="shared" si="14"/>
        <v>0.7614326695</v>
      </c>
      <c r="W79" s="7">
        <f>IF(V79&lt;=('Ejercicio 3 - TIR'!$D$25-'Ejercicio 3 - TIR'!$C$25)/('Ejercicio 3 - TIR'!$E$25-'Ejercicio 3 - TIR'!$C$25),'Ejercicio 3 - TIR'!$C$25+SQRT(('Ejercicio 3 - TIR'!$E$25-'Ejercicio 3 - TIR'!$C$25)*('Ejercicio 3 - TIR'!$D$25-'Ejercicio 3 - TIR'!$C$25)*V79),'Ejercicio 3 - TIR'!$E$25-SQRT(('Ejercicio 3 - TIR'!$E$25-'Ejercicio 3 - TIR'!$C$25)*('Ejercicio 3 - TIR'!$E$25-'Ejercicio 3 - TIR'!$D$25)*(1-V79)))</f>
        <v>0.2211038816</v>
      </c>
      <c r="X79" s="3">
        <f t="shared" si="15"/>
        <v>0.005665870733</v>
      </c>
      <c r="Y79" s="7">
        <f>IF(X79&lt;=('Ejercicio 3 - TIR'!$D$26-'Ejercicio 3 - TIR'!$C$26)/('Ejercicio 3 - TIR'!$E$26-'Ejercicio 3 - TIR'!$C$26),'Ejercicio 3 - TIR'!$C$26+SQRT(('Ejercicio 3 - TIR'!$E$26-'Ejercicio 3 - TIR'!$C$26)*('Ejercicio 3 - TIR'!$D$26-'Ejercicio 3 - TIR'!$C$26)*X79),'Ejercicio 3 - TIR'!$E$26-SQRT(('Ejercicio 3 - TIR'!$E$26-'Ejercicio 3 - TIR'!$C$26)*('Ejercicio 3 - TIR'!$E$26-'Ejercicio 3 - TIR'!$D$26)*(1-X79)))</f>
        <v>0.1939112467</v>
      </c>
      <c r="Z79" s="3">
        <f t="shared" si="16"/>
        <v>1.13501159</v>
      </c>
      <c r="AA79" s="3">
        <f t="shared" si="17"/>
        <v>1.287681413</v>
      </c>
      <c r="AB79" s="3">
        <f t="shared" si="18"/>
        <v>1.513294948</v>
      </c>
      <c r="AC79" s="3">
        <f t="shared" si="19"/>
        <v>1.847890335</v>
      </c>
      <c r="AD79" s="3">
        <f t="shared" si="20"/>
        <v>2.206217054</v>
      </c>
      <c r="AE79" s="2">
        <f t="shared" si="21"/>
        <v>4140.596359</v>
      </c>
      <c r="AF79" s="2">
        <f t="shared" si="22"/>
        <v>4697.545837</v>
      </c>
      <c r="AG79" s="2">
        <f t="shared" si="23"/>
        <v>5520.598739</v>
      </c>
      <c r="AH79" s="2">
        <f t="shared" si="24"/>
        <v>6741.224549</v>
      </c>
      <c r="AI79" s="2">
        <f t="shared" si="25"/>
        <v>8048.423806</v>
      </c>
      <c r="AJ79" s="4">
        <f t="shared" si="26"/>
        <v>41984.53286</v>
      </c>
      <c r="AK79" s="4">
        <f t="shared" si="27"/>
        <v>48924.02844</v>
      </c>
      <c r="AL79" s="4">
        <f t="shared" si="28"/>
        <v>61627.39289</v>
      </c>
      <c r="AM79" s="4">
        <f t="shared" si="29"/>
        <v>58382.01596</v>
      </c>
      <c r="AN79" s="4">
        <f t="shared" si="30"/>
        <v>86992.18102</v>
      </c>
      <c r="AO79" s="4">
        <f>C79/'Ejercicio 3 - TIR'!$D$7</f>
        <v>15834.7046</v>
      </c>
      <c r="AP79" s="4">
        <f t="shared" si="31"/>
        <v>26149.82825</v>
      </c>
      <c r="AQ79" s="4">
        <f t="shared" si="32"/>
        <v>33089.32383</v>
      </c>
      <c r="AR79" s="4">
        <f t="shared" si="33"/>
        <v>45792.68828</v>
      </c>
      <c r="AS79" s="4">
        <f t="shared" si="34"/>
        <v>42547.31136</v>
      </c>
      <c r="AT79" s="4">
        <f t="shared" si="35"/>
        <v>71157.47641</v>
      </c>
      <c r="AU79" s="4">
        <f>AP79*'Ejercicio 3 - TIR'!$D$5</f>
        <v>13074.91413</v>
      </c>
      <c r="AV79" s="4">
        <f>AQ79*'Ejercicio 3 - TIR'!$D$5</f>
        <v>16544.66192</v>
      </c>
      <c r="AW79" s="4">
        <f>AR79*'Ejercicio 3 - TIR'!$D$5</f>
        <v>22896.34414</v>
      </c>
      <c r="AX79" s="4">
        <f>AS79*'Ejercicio 3 - TIR'!$D$5</f>
        <v>21273.65568</v>
      </c>
      <c r="AY79" s="4">
        <f>AT79*'Ejercicio 3 - TIR'!$D$5</f>
        <v>35578.73821</v>
      </c>
      <c r="AZ79" s="4">
        <f t="shared" ref="AZ79:BD79" si="272">AJ79-AU79-AE79</f>
        <v>24769.02237</v>
      </c>
      <c r="BA79" s="4">
        <f t="shared" si="272"/>
        <v>27681.82068</v>
      </c>
      <c r="BB79" s="4">
        <f t="shared" si="272"/>
        <v>33210.45001</v>
      </c>
      <c r="BC79" s="4">
        <f t="shared" si="272"/>
        <v>30367.13574</v>
      </c>
      <c r="BD79" s="4">
        <f t="shared" si="272"/>
        <v>43365.01901</v>
      </c>
      <c r="BE79" s="4">
        <f t="shared" ref="BE79:BI79" si="273">AZ79/Z79</f>
        <v>21822.70436</v>
      </c>
      <c r="BF79" s="4">
        <f t="shared" si="273"/>
        <v>21497.41419</v>
      </c>
      <c r="BG79" s="4">
        <f t="shared" si="273"/>
        <v>21945.78793</v>
      </c>
      <c r="BH79" s="4">
        <f t="shared" si="273"/>
        <v>16433.40795</v>
      </c>
      <c r="BI79" s="4">
        <f t="shared" si="273"/>
        <v>19655.82621</v>
      </c>
      <c r="BJ79" s="4">
        <f t="shared" si="38"/>
        <v>67661.26005</v>
      </c>
      <c r="BK79" s="4">
        <f t="shared" si="39"/>
        <v>34934.79535</v>
      </c>
      <c r="BL79" s="4">
        <f t="shared" si="40"/>
        <v>102596.0554</v>
      </c>
      <c r="BM79" s="4">
        <f>BK79*'Ejercicio 3 - TIR'!$D$5</f>
        <v>17467.39767</v>
      </c>
      <c r="BN79" s="4">
        <f t="shared" si="41"/>
        <v>85128.65772</v>
      </c>
      <c r="BO79" s="4">
        <f t="shared" si="42"/>
        <v>38585.8035</v>
      </c>
      <c r="BP79" s="4">
        <f t="shared" si="43"/>
        <v>-109841.9742</v>
      </c>
      <c r="BQ79" s="4">
        <f t="shared" ref="BQ79:BT79" si="274">BE79</f>
        <v>21822.70436</v>
      </c>
      <c r="BR79" s="4">
        <f t="shared" si="274"/>
        <v>21497.41419</v>
      </c>
      <c r="BS79" s="4">
        <f t="shared" si="274"/>
        <v>21945.78793</v>
      </c>
      <c r="BT79" s="4">
        <f t="shared" si="274"/>
        <v>16433.40795</v>
      </c>
      <c r="BU79" s="4">
        <f t="shared" si="45"/>
        <v>58241.62971</v>
      </c>
      <c r="BV79" s="36">
        <f t="shared" si="46"/>
        <v>7.381782181</v>
      </c>
    </row>
    <row r="80" ht="15.0" customHeight="1">
      <c r="A80" s="2">
        <v>79.0</v>
      </c>
      <c r="B80" s="3">
        <f t="shared" si="4"/>
        <v>0.5276747569</v>
      </c>
      <c r="C80" s="4">
        <f>IF(B80&lt;=('Ejercicio 3 - TIR'!$D$13-'Ejercicio 3 - TIR'!$C$13)/('Ejercicio 3 - TIR'!$E$13-'Ejercicio 3 - TIR'!$C$13),'Ejercicio 3 - TIR'!$C$13+SQRT(('Ejercicio 3 - TIR'!$E$13-'Ejercicio 3 - TIR'!$C$13)*('Ejercicio 3 - TIR'!$D$13-'Ejercicio 3 - TIR'!$C$13)*B80),'Ejercicio 3 - TIR'!$E$13-SQRT(('Ejercicio 3 - TIR'!$E$13-'Ejercicio 3 - TIR'!$C$13)*('Ejercicio 3 - TIR'!$E$13-'Ejercicio 3 - TIR'!$D$13)*(1-B80)))</f>
        <v>76192.64207</v>
      </c>
      <c r="D80" s="3">
        <f t="shared" si="5"/>
        <v>0.5935328082</v>
      </c>
      <c r="E80" s="4">
        <f>IF(D80&lt;=('Ejercicio 3 - TIR'!$D$14-'Ejercicio 3 - TIR'!$C$14)/('Ejercicio 3 - TIR'!$E$14-'Ejercicio 3 - TIR'!$C$14),'Ejercicio 3 - TIR'!$C$14+SQRT(('Ejercicio 3 - TIR'!$E$14-'Ejercicio 3 - TIR'!$C$14)*('Ejercicio 3 - TIR'!$D$14-'Ejercicio 3 - TIR'!$C$14)*D80),'Ejercicio 3 - TIR'!$E$14-SQRT(('Ejercicio 3 - TIR'!$E$14-'Ejercicio 3 - TIR'!$C$14)*('Ejercicio 3 - TIR'!$E$14-'Ejercicio 3 - TIR'!$D$14)*(1-D80)))</f>
        <v>32191.66607</v>
      </c>
      <c r="F80" s="3">
        <f t="shared" si="6"/>
        <v>0.4028268554</v>
      </c>
      <c r="G80" s="4">
        <f>IF(F80&lt;=('Ejercicio 3 - TIR'!$D$18-'Ejercicio 3 - TIR'!$C$18)/('Ejercicio 3 - TIR'!$E$18-'Ejercicio 3 - TIR'!$C$18),'Ejercicio 3 - TIR'!$C$18+SQRT(('Ejercicio 3 - TIR'!$E$18-'Ejercicio 3 - TIR'!$C$18)*('Ejercicio 3 - TIR'!$D$18-'Ejercicio 3 - TIR'!$C$18)*F80),'Ejercicio 3 - TIR'!$E$18-SQRT(('Ejercicio 3 - TIR'!$E$18-'Ejercicio 3 - TIR'!$C$18)*('Ejercicio 3 - TIR'!$E$18-'Ejercicio 3 - TIR'!$D$18)*(1-F80)))</f>
        <v>37773.28941</v>
      </c>
      <c r="H80" s="3">
        <f t="shared" si="7"/>
        <v>0.5958474084</v>
      </c>
      <c r="I80" s="4">
        <f>IF(H80&lt;=('Ejercicio 3 - TIR'!$D$18-'Ejercicio 3 - TIR'!$C$18)/('Ejercicio 3 - TIR'!$E$18-'Ejercicio 3 - TIR'!$C$18),'Ejercicio 3 - TIR'!$C$18+SQRT(('Ejercicio 3 - TIR'!$E$18-'Ejercicio 3 - TIR'!$C$18)*('Ejercicio 3 - TIR'!$D$18-'Ejercicio 3 - TIR'!$C$18)*H80),'Ejercicio 3 - TIR'!$E$18-SQRT(('Ejercicio 3 - TIR'!$E$18-'Ejercicio 3 - TIR'!$C$18)*('Ejercicio 3 - TIR'!$E$18-'Ejercicio 3 - TIR'!$D$18)*(1-H80)))</f>
        <v>39453.94686</v>
      </c>
      <c r="J80" s="3">
        <f t="shared" si="8"/>
        <v>0.7718357547</v>
      </c>
      <c r="K80" s="4">
        <f>IF(J80&lt;=('Ejercicio 3 - TIR'!$D$18-'Ejercicio 3 - TIR'!$C$18)/('Ejercicio 3 - TIR'!$E$18-'Ejercicio 3 - TIR'!$C$18),'Ejercicio 3 - TIR'!$C$18+SQRT(('Ejercicio 3 - TIR'!$E$18-'Ejercicio 3 - TIR'!$C$18)*('Ejercicio 3 - TIR'!$D$18-'Ejercicio 3 - TIR'!$C$18)*J80),'Ejercicio 3 - TIR'!$E$18-SQRT(('Ejercicio 3 - TIR'!$E$18-'Ejercicio 3 - TIR'!$C$18)*('Ejercicio 3 - TIR'!$E$18-'Ejercicio 3 - TIR'!$D$18)*(1-J80)))</f>
        <v>40863.29619</v>
      </c>
      <c r="L80" s="3">
        <f t="shared" si="9"/>
        <v>0.5061758379</v>
      </c>
      <c r="M80" s="4">
        <f>IF(L80&lt;=('Ejercicio 3 - TIR'!$D$18-'Ejercicio 3 - TIR'!$C$18)/('Ejercicio 3 - TIR'!$E$18-'Ejercicio 3 - TIR'!$C$18),'Ejercicio 3 - TIR'!$C$18+SQRT(('Ejercicio 3 - TIR'!$E$18-'Ejercicio 3 - TIR'!$C$18)*('Ejercicio 3 - TIR'!$D$18-'Ejercicio 3 - TIR'!$C$18)*L80),'Ejercicio 3 - TIR'!$E$18-SQRT(('Ejercicio 3 - TIR'!$E$18-'Ejercicio 3 - TIR'!$C$18)*('Ejercicio 3 - TIR'!$E$18-'Ejercicio 3 - TIR'!$D$18)*(1-L80)))</f>
        <v>38713.57422</v>
      </c>
      <c r="N80" s="3">
        <f t="shared" si="10"/>
        <v>0.3681355018</v>
      </c>
      <c r="O80" s="4">
        <f>IF(N80&lt;=('Ejercicio 3 - TIR'!$D$18-'Ejercicio 3 - TIR'!$C$18)/('Ejercicio 3 - TIR'!$E$18-'Ejercicio 3 - TIR'!$C$18),'Ejercicio 3 - TIR'!$C$18+SQRT(('Ejercicio 3 - TIR'!$E$18-'Ejercicio 3 - TIR'!$C$18)*('Ejercicio 3 - TIR'!$D$18-'Ejercicio 3 - TIR'!$C$18)*N80),'Ejercicio 3 - TIR'!$E$18-SQRT(('Ejercicio 3 - TIR'!$E$18-'Ejercicio 3 - TIR'!$C$18)*('Ejercicio 3 - TIR'!$E$18-'Ejercicio 3 - TIR'!$D$18)*(1-N80)))</f>
        <v>37431.03797</v>
      </c>
      <c r="P80" s="3">
        <f t="shared" si="11"/>
        <v>0.1383756995</v>
      </c>
      <c r="Q80" s="7">
        <f>IF(P80&lt;=('Ejercicio 3 - TIR'!$D$22-'Ejercicio 3 - TIR'!$C$22)/('Ejercicio 3 - TIR'!$E$22-'Ejercicio 3 - TIR'!$C$22),'Ejercicio 3 - TIR'!$C$22+SQRT(('Ejercicio 3 - TIR'!$E$22-'Ejercicio 3 - TIR'!$C$22)*('Ejercicio 3 - TIR'!$D$22-'Ejercicio 3 - TIR'!$C$22)*P80),'Ejercicio 3 - TIR'!$E$22-SQRT(('Ejercicio 3 - TIR'!$E$22-'Ejercicio 3 - TIR'!$C$22)*('Ejercicio 3 - TIR'!$E$22-'Ejercicio 3 - TIR'!$D$22)*(1-P80)))</f>
        <v>0.13578215</v>
      </c>
      <c r="R80" s="3">
        <f t="shared" si="12"/>
        <v>0.6754465789</v>
      </c>
      <c r="S80" s="7">
        <f>IF(R80&lt;=('Ejercicio 3 - TIR'!$D$23-'Ejercicio 3 - TIR'!$C$23)/('Ejercicio 3 - TIR'!$E$23-'Ejercicio 3 - TIR'!$C$23),'Ejercicio 3 - TIR'!$C$23+SQRT(('Ejercicio 3 - TIR'!$E$23-'Ejercicio 3 - TIR'!$C$23)*('Ejercicio 3 - TIR'!$D$23-'Ejercicio 3 - TIR'!$C$23)*R80),'Ejercicio 3 - TIR'!$E$23-SQRT(('Ejercicio 3 - TIR'!$E$23-'Ejercicio 3 - TIR'!$C$23)*('Ejercicio 3 - TIR'!$E$23-'Ejercicio 3 - TIR'!$D$23)*(1-R80)))</f>
        <v>0.1558298499</v>
      </c>
      <c r="T80" s="3">
        <f t="shared" si="13"/>
        <v>0.1304891849</v>
      </c>
      <c r="U80" s="7">
        <f>IF(T80&lt;=('Ejercicio 3 - TIR'!$D$24-'Ejercicio 3 - TIR'!$C$24)/('Ejercicio 3 - TIR'!$E$24-'Ejercicio 3 - TIR'!$C$24),'Ejercicio 3 - TIR'!$C$24+SQRT(('Ejercicio 3 - TIR'!$E$24-'Ejercicio 3 - TIR'!$C$24)*('Ejercicio 3 - TIR'!$D$24-'Ejercicio 3 - TIR'!$C$24)*T80),'Ejercicio 3 - TIR'!$E$24-SQRT(('Ejercicio 3 - TIR'!$E$24-'Ejercicio 3 - TIR'!$C$24)*('Ejercicio 3 - TIR'!$E$24-'Ejercicio 3 - TIR'!$D$24)*(1-T80)))</f>
        <v>0.1665537696</v>
      </c>
      <c r="V80" s="3">
        <f t="shared" si="14"/>
        <v>0.4593613985</v>
      </c>
      <c r="W80" s="7">
        <f>IF(V80&lt;=('Ejercicio 3 - TIR'!$D$25-'Ejercicio 3 - TIR'!$C$25)/('Ejercicio 3 - TIR'!$E$25-'Ejercicio 3 - TIR'!$C$25),'Ejercicio 3 - TIR'!$C$25+SQRT(('Ejercicio 3 - TIR'!$E$25-'Ejercicio 3 - TIR'!$C$25)*('Ejercicio 3 - TIR'!$D$25-'Ejercicio 3 - TIR'!$C$25)*V80),'Ejercicio 3 - TIR'!$E$25-SQRT(('Ejercicio 3 - TIR'!$E$25-'Ejercicio 3 - TIR'!$C$25)*('Ejercicio 3 - TIR'!$E$25-'Ejercicio 3 - TIR'!$D$25)*(1-V80)))</f>
        <v>0.2065001712</v>
      </c>
      <c r="X80" s="3">
        <f t="shared" si="15"/>
        <v>0.4314069805</v>
      </c>
      <c r="Y80" s="7">
        <f>IF(X80&lt;=('Ejercicio 3 - TIR'!$D$26-'Ejercicio 3 - TIR'!$C$26)/('Ejercicio 3 - TIR'!$E$26-'Ejercicio 3 - TIR'!$C$26),'Ejercicio 3 - TIR'!$C$26+SQRT(('Ejercicio 3 - TIR'!$E$26-'Ejercicio 3 - TIR'!$C$26)*('Ejercicio 3 - TIR'!$D$26-'Ejercicio 3 - TIR'!$C$26)*X80),'Ejercicio 3 - TIR'!$E$26-SQRT(('Ejercicio 3 - TIR'!$E$26-'Ejercicio 3 - TIR'!$C$26)*('Ejercicio 3 - TIR'!$E$26-'Ejercicio 3 - TIR'!$D$26)*(1-X80)))</f>
        <v>0.224588789</v>
      </c>
      <c r="Z80" s="3">
        <f t="shared" si="16"/>
        <v>1.13578215</v>
      </c>
      <c r="AA80" s="3">
        <f t="shared" si="17"/>
        <v>1.312770912</v>
      </c>
      <c r="AB80" s="3">
        <f t="shared" si="18"/>
        <v>1.531417856</v>
      </c>
      <c r="AC80" s="3">
        <f t="shared" si="19"/>
        <v>1.847655905</v>
      </c>
      <c r="AD80" s="3">
        <f t="shared" si="20"/>
        <v>2.262618708</v>
      </c>
      <c r="AE80" s="2">
        <f t="shared" si="21"/>
        <v>4371.053631</v>
      </c>
      <c r="AF80" s="2">
        <f t="shared" si="22"/>
        <v>5052.194263</v>
      </c>
      <c r="AG80" s="2">
        <f t="shared" si="23"/>
        <v>5893.656262</v>
      </c>
      <c r="AH80" s="2">
        <f t="shared" si="24"/>
        <v>7110.697289</v>
      </c>
      <c r="AI80" s="2">
        <f t="shared" si="25"/>
        <v>8707.680182</v>
      </c>
      <c r="AJ80" s="4">
        <f t="shared" si="26"/>
        <v>42902.22786</v>
      </c>
      <c r="AK80" s="4">
        <f t="shared" si="27"/>
        <v>51793.9938</v>
      </c>
      <c r="AL80" s="4">
        <f t="shared" si="28"/>
        <v>62578.78144</v>
      </c>
      <c r="AM80" s="4">
        <f t="shared" si="29"/>
        <v>71529.36403</v>
      </c>
      <c r="AN80" s="4">
        <f t="shared" si="30"/>
        <v>84692.16675</v>
      </c>
      <c r="AO80" s="4">
        <f>C80/'Ejercicio 3 - TIR'!$D$7</f>
        <v>15238.52841</v>
      </c>
      <c r="AP80" s="4">
        <f t="shared" si="31"/>
        <v>27663.69945</v>
      </c>
      <c r="AQ80" s="4">
        <f t="shared" si="32"/>
        <v>36555.46539</v>
      </c>
      <c r="AR80" s="4">
        <f t="shared" si="33"/>
        <v>47340.25303</v>
      </c>
      <c r="AS80" s="4">
        <f t="shared" si="34"/>
        <v>56290.83561</v>
      </c>
      <c r="AT80" s="4">
        <f t="shared" si="35"/>
        <v>69453.63834</v>
      </c>
      <c r="AU80" s="4">
        <f>AP80*'Ejercicio 3 - TIR'!$D$5</f>
        <v>13831.84973</v>
      </c>
      <c r="AV80" s="4">
        <f>AQ80*'Ejercicio 3 - TIR'!$D$5</f>
        <v>18277.73269</v>
      </c>
      <c r="AW80" s="4">
        <f>AR80*'Ejercicio 3 - TIR'!$D$5</f>
        <v>23670.12651</v>
      </c>
      <c r="AX80" s="4">
        <f>AS80*'Ejercicio 3 - TIR'!$D$5</f>
        <v>28145.41781</v>
      </c>
      <c r="AY80" s="4">
        <f>AT80*'Ejercicio 3 - TIR'!$D$5</f>
        <v>34726.81917</v>
      </c>
      <c r="AZ80" s="4">
        <f t="shared" ref="AZ80:BD80" si="275">AJ80-AU80-AE80</f>
        <v>24699.32451</v>
      </c>
      <c r="BA80" s="4">
        <f t="shared" si="275"/>
        <v>28464.06684</v>
      </c>
      <c r="BB80" s="4">
        <f t="shared" si="275"/>
        <v>33014.99867</v>
      </c>
      <c r="BC80" s="4">
        <f t="shared" si="275"/>
        <v>36273.24893</v>
      </c>
      <c r="BD80" s="4">
        <f t="shared" si="275"/>
        <v>41257.6674</v>
      </c>
      <c r="BE80" s="4">
        <f t="shared" ref="BE80:BI80" si="276">AZ80/Z80</f>
        <v>21746.53344</v>
      </c>
      <c r="BF80" s="4">
        <f t="shared" si="276"/>
        <v>21682.43262</v>
      </c>
      <c r="BG80" s="4">
        <f t="shared" si="276"/>
        <v>21558.45221</v>
      </c>
      <c r="BH80" s="4">
        <f t="shared" si="276"/>
        <v>19632.03691</v>
      </c>
      <c r="BI80" s="4">
        <f t="shared" si="276"/>
        <v>18234.47639</v>
      </c>
      <c r="BJ80" s="4">
        <f t="shared" si="38"/>
        <v>72837.46588</v>
      </c>
      <c r="BK80" s="4">
        <f t="shared" si="39"/>
        <v>34478.97946</v>
      </c>
      <c r="BL80" s="4">
        <f t="shared" si="40"/>
        <v>107316.4453</v>
      </c>
      <c r="BM80" s="4">
        <f>BK80*'Ejercicio 3 - TIR'!$D$5</f>
        <v>17239.48973</v>
      </c>
      <c r="BN80" s="4">
        <f t="shared" si="41"/>
        <v>90076.95561</v>
      </c>
      <c r="BO80" s="4">
        <f t="shared" si="42"/>
        <v>39810.93028</v>
      </c>
      <c r="BP80" s="4">
        <f t="shared" si="43"/>
        <v>-108384.3081</v>
      </c>
      <c r="BQ80" s="4">
        <f t="shared" ref="BQ80:BT80" si="277">BE80</f>
        <v>21746.53344</v>
      </c>
      <c r="BR80" s="4">
        <f t="shared" si="277"/>
        <v>21682.43262</v>
      </c>
      <c r="BS80" s="4">
        <f t="shared" si="277"/>
        <v>21558.45221</v>
      </c>
      <c r="BT80" s="4">
        <f t="shared" si="277"/>
        <v>19632.03691</v>
      </c>
      <c r="BU80" s="4">
        <f t="shared" si="45"/>
        <v>58045.40666</v>
      </c>
      <c r="BV80" s="36">
        <f t="shared" si="46"/>
        <v>8.4163036</v>
      </c>
    </row>
    <row r="81" ht="15.0" customHeight="1">
      <c r="A81" s="2">
        <v>80.0</v>
      </c>
      <c r="B81" s="3">
        <f t="shared" si="4"/>
        <v>0.3634570206</v>
      </c>
      <c r="C81" s="4">
        <f>IF(B81&lt;=('Ejercicio 3 - TIR'!$D$13-'Ejercicio 3 - TIR'!$C$13)/('Ejercicio 3 - TIR'!$E$13-'Ejercicio 3 - TIR'!$C$13),'Ejercicio 3 - TIR'!$C$13+SQRT(('Ejercicio 3 - TIR'!$E$13-'Ejercicio 3 - TIR'!$C$13)*('Ejercicio 3 - TIR'!$D$13-'Ejercicio 3 - TIR'!$C$13)*B81),'Ejercicio 3 - TIR'!$E$13-SQRT(('Ejercicio 3 - TIR'!$E$13-'Ejercicio 3 - TIR'!$C$13)*('Ejercicio 3 - TIR'!$E$13-'Ejercicio 3 - TIR'!$D$13)*(1-B81)))</f>
        <v>72362.13512</v>
      </c>
      <c r="D81" s="3">
        <f t="shared" si="5"/>
        <v>0.523177032</v>
      </c>
      <c r="E81" s="4">
        <f>IF(D81&lt;=('Ejercicio 3 - TIR'!$D$14-'Ejercicio 3 - TIR'!$C$14)/('Ejercicio 3 - TIR'!$E$14-'Ejercicio 3 - TIR'!$C$14),'Ejercicio 3 - TIR'!$C$14+SQRT(('Ejercicio 3 - TIR'!$E$14-'Ejercicio 3 - TIR'!$C$14)*('Ejercicio 3 - TIR'!$D$14-'Ejercicio 3 - TIR'!$C$14)*D81),'Ejercicio 3 - TIR'!$E$14-SQRT(('Ejercicio 3 - TIR'!$E$14-'Ejercicio 3 - TIR'!$C$14)*('Ejercicio 3 - TIR'!$E$14-'Ejercicio 3 - TIR'!$D$14)*(1-D81)))</f>
        <v>31542.84651</v>
      </c>
      <c r="F81" s="3">
        <f t="shared" si="6"/>
        <v>0.5109160731</v>
      </c>
      <c r="G81" s="4">
        <f>IF(F81&lt;=('Ejercicio 3 - TIR'!$D$18-'Ejercicio 3 - TIR'!$C$18)/('Ejercicio 3 - TIR'!$E$18-'Ejercicio 3 - TIR'!$C$18),'Ejercicio 3 - TIR'!$C$18+SQRT(('Ejercicio 3 - TIR'!$E$18-'Ejercicio 3 - TIR'!$C$18)*('Ejercicio 3 - TIR'!$D$18-'Ejercicio 3 - TIR'!$C$18)*F81),'Ejercicio 3 - TIR'!$E$18-SQRT(('Ejercicio 3 - TIR'!$E$18-'Ejercicio 3 - TIR'!$C$18)*('Ejercicio 3 - TIR'!$E$18-'Ejercicio 3 - TIR'!$D$18)*(1-F81)))</f>
        <v>38754.27958</v>
      </c>
      <c r="H81" s="3">
        <f t="shared" si="7"/>
        <v>0.9553092524</v>
      </c>
      <c r="I81" s="4">
        <f>IF(H81&lt;=('Ejercicio 3 - TIR'!$D$18-'Ejercicio 3 - TIR'!$C$18)/('Ejercicio 3 - TIR'!$E$18-'Ejercicio 3 - TIR'!$C$18),'Ejercicio 3 - TIR'!$C$18+SQRT(('Ejercicio 3 - TIR'!$E$18-'Ejercicio 3 - TIR'!$C$18)*('Ejercicio 3 - TIR'!$D$18-'Ejercicio 3 - TIR'!$C$18)*H81),'Ejercicio 3 - TIR'!$E$18-SQRT(('Ejercicio 3 - TIR'!$E$18-'Ejercicio 3 - TIR'!$C$18)*('Ejercicio 3 - TIR'!$E$18-'Ejercicio 3 - TIR'!$D$18)*(1-H81)))</f>
        <v>43169.20616</v>
      </c>
      <c r="J81" s="3">
        <f t="shared" si="8"/>
        <v>0.6825513495</v>
      </c>
      <c r="K81" s="4">
        <f>IF(J81&lt;=('Ejercicio 3 - TIR'!$D$18-'Ejercicio 3 - TIR'!$C$18)/('Ejercicio 3 - TIR'!$E$18-'Ejercicio 3 - TIR'!$C$18),'Ejercicio 3 - TIR'!$C$18+SQRT(('Ejercicio 3 - TIR'!$E$18-'Ejercicio 3 - TIR'!$C$18)*('Ejercicio 3 - TIR'!$D$18-'Ejercicio 3 - TIR'!$C$18)*J81),'Ejercicio 3 - TIR'!$E$18-SQRT(('Ejercicio 3 - TIR'!$E$18-'Ejercicio 3 - TIR'!$C$18)*('Ejercicio 3 - TIR'!$E$18-'Ejercicio 3 - TIR'!$D$18)*(1-J81)))</f>
        <v>40120.5893</v>
      </c>
      <c r="L81" s="3">
        <f t="shared" si="9"/>
        <v>0.5327755074</v>
      </c>
      <c r="M81" s="4">
        <f>IF(L81&lt;=('Ejercicio 3 - TIR'!$D$18-'Ejercicio 3 - TIR'!$C$18)/('Ejercicio 3 - TIR'!$E$18-'Ejercicio 3 - TIR'!$C$18),'Ejercicio 3 - TIR'!$C$18+SQRT(('Ejercicio 3 - TIR'!$E$18-'Ejercicio 3 - TIR'!$C$18)*('Ejercicio 3 - TIR'!$D$18-'Ejercicio 3 - TIR'!$C$18)*L81),'Ejercicio 3 - TIR'!$E$18-SQRT(('Ejercicio 3 - TIR'!$E$18-'Ejercicio 3 - TIR'!$C$18)*('Ejercicio 3 - TIR'!$E$18-'Ejercicio 3 - TIR'!$D$18)*(1-L81)))</f>
        <v>38939.59317</v>
      </c>
      <c r="N81" s="3">
        <f t="shared" si="10"/>
        <v>0.6403600373</v>
      </c>
      <c r="O81" s="4">
        <f>IF(N81&lt;=('Ejercicio 3 - TIR'!$D$18-'Ejercicio 3 - TIR'!$C$18)/('Ejercicio 3 - TIR'!$E$18-'Ejercicio 3 - TIR'!$C$18),'Ejercicio 3 - TIR'!$C$18+SQRT(('Ejercicio 3 - TIR'!$E$18-'Ejercicio 3 - TIR'!$C$18)*('Ejercicio 3 - TIR'!$D$18-'Ejercicio 3 - TIR'!$C$18)*N81),'Ejercicio 3 - TIR'!$E$18-SQRT(('Ejercicio 3 - TIR'!$E$18-'Ejercicio 3 - TIR'!$C$18)*('Ejercicio 3 - TIR'!$E$18-'Ejercicio 3 - TIR'!$D$18)*(1-N81)))</f>
        <v>39800.71455</v>
      </c>
      <c r="P81" s="3">
        <f t="shared" si="11"/>
        <v>0.09613208832</v>
      </c>
      <c r="Q81" s="7">
        <f>IF(P81&lt;=('Ejercicio 3 - TIR'!$D$22-'Ejercicio 3 - TIR'!$C$22)/('Ejercicio 3 - TIR'!$E$22-'Ejercicio 3 - TIR'!$C$22),'Ejercicio 3 - TIR'!$C$22+SQRT(('Ejercicio 3 - TIR'!$E$22-'Ejercicio 3 - TIR'!$C$22)*('Ejercicio 3 - TIR'!$D$22-'Ejercicio 3 - TIR'!$C$22)*P81),'Ejercicio 3 - TIR'!$E$22-SQRT(('Ejercicio 3 - TIR'!$E$22-'Ejercicio 3 - TIR'!$C$22)*('Ejercicio 3 - TIR'!$E$22-'Ejercicio 3 - TIR'!$D$22)*(1-P81)))</f>
        <v>0.1331543817</v>
      </c>
      <c r="R81" s="3">
        <f t="shared" si="12"/>
        <v>0.1594373378</v>
      </c>
      <c r="S81" s="7">
        <f>IF(R81&lt;=('Ejercicio 3 - TIR'!$D$23-'Ejercicio 3 - TIR'!$C$23)/('Ejercicio 3 - TIR'!$E$23-'Ejercicio 3 - TIR'!$C$23),'Ejercicio 3 - TIR'!$C$23+SQRT(('Ejercicio 3 - TIR'!$E$23-'Ejercicio 3 - TIR'!$C$23)*('Ejercicio 3 - TIR'!$D$23-'Ejercicio 3 - TIR'!$C$23)*R81),'Ejercicio 3 - TIR'!$E$23-SQRT(('Ejercicio 3 - TIR'!$E$23-'Ejercicio 3 - TIR'!$C$23)*('Ejercicio 3 - TIR'!$E$23-'Ejercicio 3 - TIR'!$D$23)*(1-R81)))</f>
        <v>0.1369406968</v>
      </c>
      <c r="T81" s="3">
        <f t="shared" si="13"/>
        <v>0.4380438353</v>
      </c>
      <c r="U81" s="7">
        <f>IF(T81&lt;=('Ejercicio 3 - TIR'!$D$24-'Ejercicio 3 - TIR'!$C$24)/('Ejercicio 3 - TIR'!$E$24-'Ejercicio 3 - TIR'!$C$24),'Ejercicio 3 - TIR'!$C$24+SQRT(('Ejercicio 3 - TIR'!$E$24-'Ejercicio 3 - TIR'!$C$24)*('Ejercicio 3 - TIR'!$D$24-'Ejercicio 3 - TIR'!$C$24)*T81),'Ejercicio 3 - TIR'!$E$24-SQRT(('Ejercicio 3 - TIR'!$E$24-'Ejercicio 3 - TIR'!$C$24)*('Ejercicio 3 - TIR'!$E$24-'Ejercicio 3 - TIR'!$D$24)*(1-T81)))</f>
        <v>0.1803329197</v>
      </c>
      <c r="V81" s="3">
        <f t="shared" si="14"/>
        <v>0.7038493142</v>
      </c>
      <c r="W81" s="7">
        <f>IF(V81&lt;=('Ejercicio 3 - TIR'!$D$25-'Ejercicio 3 - TIR'!$C$25)/('Ejercicio 3 - TIR'!$E$25-'Ejercicio 3 - TIR'!$C$25),'Ejercicio 3 - TIR'!$C$25+SQRT(('Ejercicio 3 - TIR'!$E$25-'Ejercicio 3 - TIR'!$C$25)*('Ejercicio 3 - TIR'!$D$25-'Ejercicio 3 - TIR'!$C$25)*V81),'Ejercicio 3 - TIR'!$E$25-SQRT(('Ejercicio 3 - TIR'!$E$25-'Ejercicio 3 - TIR'!$C$25)*('Ejercicio 3 - TIR'!$E$25-'Ejercicio 3 - TIR'!$D$25)*(1-V81)))</f>
        <v>0.2178048544</v>
      </c>
      <c r="X81" s="3">
        <f t="shared" si="15"/>
        <v>0.2623602133</v>
      </c>
      <c r="Y81" s="7">
        <f>IF(X81&lt;=('Ejercicio 3 - TIR'!$D$26-'Ejercicio 3 - TIR'!$C$26)/('Ejercicio 3 - TIR'!$E$26-'Ejercicio 3 - TIR'!$C$26),'Ejercicio 3 - TIR'!$C$26+SQRT(('Ejercicio 3 - TIR'!$E$26-'Ejercicio 3 - TIR'!$C$26)*('Ejercicio 3 - TIR'!$D$26-'Ejercicio 3 - TIR'!$C$26)*X81),'Ejercicio 3 - TIR'!$E$26-SQRT(('Ejercicio 3 - TIR'!$E$26-'Ejercicio 3 - TIR'!$C$26)*('Ejercicio 3 - TIR'!$E$26-'Ejercicio 3 - TIR'!$D$26)*(1-X81)))</f>
        <v>0.2166152696</v>
      </c>
      <c r="Z81" s="3">
        <f t="shared" si="16"/>
        <v>1.133154382</v>
      </c>
      <c r="AA81" s="3">
        <f t="shared" si="17"/>
        <v>1.288329332</v>
      </c>
      <c r="AB81" s="3">
        <f t="shared" si="18"/>
        <v>1.520657522</v>
      </c>
      <c r="AC81" s="3">
        <f t="shared" si="19"/>
        <v>1.851864113</v>
      </c>
      <c r="AD81" s="3">
        <f t="shared" si="20"/>
        <v>2.253006157</v>
      </c>
      <c r="AE81" s="2">
        <f t="shared" si="21"/>
        <v>4200.068225</v>
      </c>
      <c r="AF81" s="2">
        <f t="shared" si="22"/>
        <v>4775.228494</v>
      </c>
      <c r="AG81" s="2">
        <f t="shared" si="23"/>
        <v>5636.359391</v>
      </c>
      <c r="AH81" s="2">
        <f t="shared" si="24"/>
        <v>6863.985827</v>
      </c>
      <c r="AI81" s="2">
        <f t="shared" si="25"/>
        <v>8350.829968</v>
      </c>
      <c r="AJ81" s="4">
        <f t="shared" si="26"/>
        <v>43914.58172</v>
      </c>
      <c r="AK81" s="4">
        <f t="shared" si="27"/>
        <v>55616.15455</v>
      </c>
      <c r="AL81" s="4">
        <f t="shared" si="28"/>
        <v>61009.67592</v>
      </c>
      <c r="AM81" s="4">
        <f t="shared" si="29"/>
        <v>72110.83516</v>
      </c>
      <c r="AN81" s="4">
        <f t="shared" si="30"/>
        <v>89671.25491</v>
      </c>
      <c r="AO81" s="4">
        <f>C81/'Ejercicio 3 - TIR'!$D$7</f>
        <v>14472.42702</v>
      </c>
      <c r="AP81" s="4">
        <f t="shared" si="31"/>
        <v>29442.15469</v>
      </c>
      <c r="AQ81" s="4">
        <f t="shared" si="32"/>
        <v>41143.72753</v>
      </c>
      <c r="AR81" s="4">
        <f t="shared" si="33"/>
        <v>46537.2489</v>
      </c>
      <c r="AS81" s="4">
        <f t="shared" si="34"/>
        <v>57638.40813</v>
      </c>
      <c r="AT81" s="4">
        <f t="shared" si="35"/>
        <v>75198.82789</v>
      </c>
      <c r="AU81" s="4">
        <f>AP81*'Ejercicio 3 - TIR'!$D$5</f>
        <v>14721.07735</v>
      </c>
      <c r="AV81" s="4">
        <f>AQ81*'Ejercicio 3 - TIR'!$D$5</f>
        <v>20571.86377</v>
      </c>
      <c r="AW81" s="4">
        <f>AR81*'Ejercicio 3 - TIR'!$D$5</f>
        <v>23268.62445</v>
      </c>
      <c r="AX81" s="4">
        <f>AS81*'Ejercicio 3 - TIR'!$D$5</f>
        <v>28819.20407</v>
      </c>
      <c r="AY81" s="4">
        <f>AT81*'Ejercicio 3 - TIR'!$D$5</f>
        <v>37599.41394</v>
      </c>
      <c r="AZ81" s="4">
        <f t="shared" ref="AZ81:BD81" si="278">AJ81-AU81-AE81</f>
        <v>24993.43615</v>
      </c>
      <c r="BA81" s="4">
        <f t="shared" si="278"/>
        <v>30269.06229</v>
      </c>
      <c r="BB81" s="4">
        <f t="shared" si="278"/>
        <v>32104.69208</v>
      </c>
      <c r="BC81" s="4">
        <f t="shared" si="278"/>
        <v>36427.64526</v>
      </c>
      <c r="BD81" s="4">
        <f t="shared" si="278"/>
        <v>43721.011</v>
      </c>
      <c r="BE81" s="4">
        <f t="shared" ref="BE81:BI81" si="279">AZ81/Z81</f>
        <v>22056.51458</v>
      </c>
      <c r="BF81" s="4">
        <f t="shared" si="279"/>
        <v>23494.81731</v>
      </c>
      <c r="BG81" s="4">
        <f t="shared" si="279"/>
        <v>21112.37515</v>
      </c>
      <c r="BH81" s="4">
        <f t="shared" si="279"/>
        <v>19670.79821</v>
      </c>
      <c r="BI81" s="4">
        <f t="shared" si="279"/>
        <v>19405.63317</v>
      </c>
      <c r="BJ81" s="4">
        <f t="shared" si="38"/>
        <v>71066.22738</v>
      </c>
      <c r="BK81" s="4">
        <f t="shared" si="39"/>
        <v>32606.46719</v>
      </c>
      <c r="BL81" s="4">
        <f t="shared" si="40"/>
        <v>103672.6946</v>
      </c>
      <c r="BM81" s="4">
        <f>BK81*'Ejercicio 3 - TIR'!$D$5</f>
        <v>16303.23359</v>
      </c>
      <c r="BN81" s="4">
        <f t="shared" si="41"/>
        <v>87369.46097</v>
      </c>
      <c r="BO81" s="4">
        <f t="shared" si="42"/>
        <v>38779.06002</v>
      </c>
      <c r="BP81" s="4">
        <f t="shared" si="43"/>
        <v>-103904.9816</v>
      </c>
      <c r="BQ81" s="4">
        <f t="shared" ref="BQ81:BT81" si="280">BE81</f>
        <v>22056.51458</v>
      </c>
      <c r="BR81" s="4">
        <f t="shared" si="280"/>
        <v>23494.81731</v>
      </c>
      <c r="BS81" s="4">
        <f t="shared" si="280"/>
        <v>21112.37515</v>
      </c>
      <c r="BT81" s="4">
        <f t="shared" si="280"/>
        <v>19670.79821</v>
      </c>
      <c r="BU81" s="4">
        <f t="shared" si="45"/>
        <v>58184.69319</v>
      </c>
      <c r="BV81" s="36">
        <f t="shared" si="46"/>
        <v>10.32155461</v>
      </c>
    </row>
    <row r="82" ht="15.0" customHeight="1">
      <c r="A82" s="2">
        <v>81.0</v>
      </c>
      <c r="B82" s="3">
        <f t="shared" si="4"/>
        <v>0.7649033753</v>
      </c>
      <c r="C82" s="4">
        <f>IF(B82&lt;=('Ejercicio 3 - TIR'!$D$13-'Ejercicio 3 - TIR'!$C$13)/('Ejercicio 3 - TIR'!$E$13-'Ejercicio 3 - TIR'!$C$13),'Ejercicio 3 - TIR'!$C$13+SQRT(('Ejercicio 3 - TIR'!$E$13-'Ejercicio 3 - TIR'!$C$13)*('Ejercicio 3 - TIR'!$D$13-'Ejercicio 3 - TIR'!$C$13)*B82),'Ejercicio 3 - TIR'!$E$13-SQRT(('Ejercicio 3 - TIR'!$E$13-'Ejercicio 3 - TIR'!$C$13)*('Ejercicio 3 - TIR'!$E$13-'Ejercicio 3 - TIR'!$D$13)*(1-B82)))</f>
        <v>83203.69238</v>
      </c>
      <c r="D82" s="3">
        <f t="shared" si="5"/>
        <v>0.05031337113</v>
      </c>
      <c r="E82" s="4">
        <f>IF(D82&lt;=('Ejercicio 3 - TIR'!$D$14-'Ejercicio 3 - TIR'!$C$14)/('Ejercicio 3 - TIR'!$E$14-'Ejercicio 3 - TIR'!$C$14),'Ejercicio 3 - TIR'!$C$14+SQRT(('Ejercicio 3 - TIR'!$E$14-'Ejercicio 3 - TIR'!$C$14)*('Ejercicio 3 - TIR'!$D$14-'Ejercicio 3 - TIR'!$C$14)*D82),'Ejercicio 3 - TIR'!$E$14-SQRT(('Ejercicio 3 - TIR'!$E$14-'Ejercicio 3 - TIR'!$C$14)*('Ejercicio 3 - TIR'!$E$14-'Ejercicio 3 - TIR'!$D$14)*(1-D82)))</f>
        <v>26942.5506</v>
      </c>
      <c r="F82" s="3">
        <f t="shared" si="6"/>
        <v>0.06481871033</v>
      </c>
      <c r="G82" s="4">
        <f>IF(F82&lt;=('Ejercicio 3 - TIR'!$D$18-'Ejercicio 3 - TIR'!$C$18)/('Ejercicio 3 - TIR'!$E$18-'Ejercicio 3 - TIR'!$C$18),'Ejercicio 3 - TIR'!$C$18+SQRT(('Ejercicio 3 - TIR'!$E$18-'Ejercicio 3 - TIR'!$C$18)*('Ejercicio 3 - TIR'!$D$18-'Ejercicio 3 - TIR'!$C$18)*F82),'Ejercicio 3 - TIR'!$E$18-SQRT(('Ejercicio 3 - TIR'!$E$18-'Ejercicio 3 - TIR'!$C$18)*('Ejercicio 3 - TIR'!$E$18-'Ejercicio 3 - TIR'!$D$18)*(1-F82)))</f>
        <v>33118.14152</v>
      </c>
      <c r="H82" s="3">
        <f t="shared" si="7"/>
        <v>0.08234658825</v>
      </c>
      <c r="I82" s="4">
        <f>IF(H82&lt;=('Ejercicio 3 - TIR'!$D$18-'Ejercicio 3 - TIR'!$C$18)/('Ejercicio 3 - TIR'!$E$18-'Ejercicio 3 - TIR'!$C$18),'Ejercicio 3 - TIR'!$C$18+SQRT(('Ejercicio 3 - TIR'!$E$18-'Ejercicio 3 - TIR'!$C$18)*('Ejercicio 3 - TIR'!$D$18-'Ejercicio 3 - TIR'!$C$18)*H82),'Ejercicio 3 - TIR'!$E$18-SQRT(('Ejercicio 3 - TIR'!$E$18-'Ejercicio 3 - TIR'!$C$18)*('Ejercicio 3 - TIR'!$E$18-'Ejercicio 3 - TIR'!$D$18)*(1-H82)))</f>
        <v>33514.53955</v>
      </c>
      <c r="J82" s="3">
        <f t="shared" si="8"/>
        <v>0.2172525006</v>
      </c>
      <c r="K82" s="4">
        <f>IF(J82&lt;=('Ejercicio 3 - TIR'!$D$18-'Ejercicio 3 - TIR'!$C$18)/('Ejercicio 3 - TIR'!$E$18-'Ejercicio 3 - TIR'!$C$18),'Ejercicio 3 - TIR'!$C$18+SQRT(('Ejercicio 3 - TIR'!$E$18-'Ejercicio 3 - TIR'!$C$18)*('Ejercicio 3 - TIR'!$D$18-'Ejercicio 3 - TIR'!$C$18)*J82),'Ejercicio 3 - TIR'!$E$18-SQRT(('Ejercicio 3 - TIR'!$E$18-'Ejercicio 3 - TIR'!$C$18)*('Ejercicio 3 - TIR'!$E$18-'Ejercicio 3 - TIR'!$D$18)*(1-J82)))</f>
        <v>35708.57908</v>
      </c>
      <c r="L82" s="3">
        <f t="shared" si="9"/>
        <v>0.07327194158</v>
      </c>
      <c r="M82" s="4">
        <f>IF(L82&lt;=('Ejercicio 3 - TIR'!$D$18-'Ejercicio 3 - TIR'!$C$18)/('Ejercicio 3 - TIR'!$E$18-'Ejercicio 3 - TIR'!$C$18),'Ejercicio 3 - TIR'!$C$18+SQRT(('Ejercicio 3 - TIR'!$E$18-'Ejercicio 3 - TIR'!$C$18)*('Ejercicio 3 - TIR'!$D$18-'Ejercicio 3 - TIR'!$C$18)*L82),'Ejercicio 3 - TIR'!$E$18-SQRT(('Ejercicio 3 - TIR'!$E$18-'Ejercicio 3 - TIR'!$C$18)*('Ejercicio 3 - TIR'!$E$18-'Ejercicio 3 - TIR'!$D$18)*(1-L82)))</f>
        <v>33315.23623</v>
      </c>
      <c r="N82" s="3">
        <f t="shared" si="10"/>
        <v>0.7611851684</v>
      </c>
      <c r="O82" s="4">
        <f>IF(N82&lt;=('Ejercicio 3 - TIR'!$D$18-'Ejercicio 3 - TIR'!$C$18)/('Ejercicio 3 - TIR'!$E$18-'Ejercicio 3 - TIR'!$C$18),'Ejercicio 3 - TIR'!$C$18+SQRT(('Ejercicio 3 - TIR'!$E$18-'Ejercicio 3 - TIR'!$C$18)*('Ejercicio 3 - TIR'!$D$18-'Ejercicio 3 - TIR'!$C$18)*N82),'Ejercicio 3 - TIR'!$E$18-SQRT(('Ejercicio 3 - TIR'!$E$18-'Ejercicio 3 - TIR'!$C$18)*('Ejercicio 3 - TIR'!$E$18-'Ejercicio 3 - TIR'!$D$18)*(1-N82)))</f>
        <v>40767.84779</v>
      </c>
      <c r="P82" s="3">
        <f t="shared" si="11"/>
        <v>0.6719142616</v>
      </c>
      <c r="Q82" s="7">
        <f>IF(P82&lt;=('Ejercicio 3 - TIR'!$D$22-'Ejercicio 3 - TIR'!$C$22)/('Ejercicio 3 - TIR'!$E$22-'Ejercicio 3 - TIR'!$C$22),'Ejercicio 3 - TIR'!$C$22+SQRT(('Ejercicio 3 - TIR'!$E$22-'Ejercicio 3 - TIR'!$C$22)*('Ejercicio 3 - TIR'!$D$22-'Ejercicio 3 - TIR'!$C$22)*P82),'Ejercicio 3 - TIR'!$E$22-SQRT(('Ejercicio 3 - TIR'!$E$22-'Ejercicio 3 - TIR'!$C$22)*('Ejercicio 3 - TIR'!$E$22-'Ejercicio 3 - TIR'!$D$22)*(1-P82)))</f>
        <v>0.1556986764</v>
      </c>
      <c r="R82" s="3">
        <f t="shared" si="12"/>
        <v>0.6417711174</v>
      </c>
      <c r="S82" s="7">
        <f>IF(R82&lt;=('Ejercicio 3 - TIR'!$D$23-'Ejercicio 3 - TIR'!$C$23)/('Ejercicio 3 - TIR'!$E$23-'Ejercicio 3 - TIR'!$C$23),'Ejercicio 3 - TIR'!$C$23+SQRT(('Ejercicio 3 - TIR'!$E$23-'Ejercicio 3 - TIR'!$C$23)*('Ejercicio 3 - TIR'!$D$23-'Ejercicio 3 - TIR'!$C$23)*R82),'Ejercicio 3 - TIR'!$E$23-SQRT(('Ejercicio 3 - TIR'!$E$23-'Ejercicio 3 - TIR'!$C$23)*('Ejercicio 3 - TIR'!$E$23-'Ejercicio 3 - TIR'!$D$23)*(1-R82)))</f>
        <v>0.1546068515</v>
      </c>
      <c r="T82" s="3">
        <f t="shared" si="13"/>
        <v>0.3965748795</v>
      </c>
      <c r="U82" s="7">
        <f>IF(T82&lt;=('Ejercicio 3 - TIR'!$D$24-'Ejercicio 3 - TIR'!$C$24)/('Ejercicio 3 - TIR'!$E$24-'Ejercicio 3 - TIR'!$C$24),'Ejercicio 3 - TIR'!$C$24+SQRT(('Ejercicio 3 - TIR'!$E$24-'Ejercicio 3 - TIR'!$C$24)*('Ejercicio 3 - TIR'!$D$24-'Ejercicio 3 - TIR'!$C$24)*T82),'Ejercicio 3 - TIR'!$E$24-SQRT(('Ejercicio 3 - TIR'!$E$24-'Ejercicio 3 - TIR'!$C$24)*('Ejercicio 3 - TIR'!$E$24-'Ejercicio 3 - TIR'!$D$24)*(1-T82)))</f>
        <v>0.1788583999</v>
      </c>
      <c r="V82" s="3">
        <f t="shared" si="14"/>
        <v>0.4113579891</v>
      </c>
      <c r="W82" s="7">
        <f>IF(V82&lt;=('Ejercicio 3 - TIR'!$D$25-'Ejercicio 3 - TIR'!$C$25)/('Ejercicio 3 - TIR'!$E$25-'Ejercicio 3 - TIR'!$C$25),'Ejercicio 3 - TIR'!$C$25+SQRT(('Ejercicio 3 - TIR'!$E$25-'Ejercicio 3 - TIR'!$C$25)*('Ejercicio 3 - TIR'!$D$25-'Ejercicio 3 - TIR'!$C$25)*V82),'Ejercicio 3 - TIR'!$E$25-SQRT(('Ejercicio 3 - TIR'!$E$25-'Ejercicio 3 - TIR'!$C$25)*('Ejercicio 3 - TIR'!$E$25-'Ejercicio 3 - TIR'!$D$25)*(1-V82)))</f>
        <v>0.2046100558</v>
      </c>
      <c r="X82" s="3">
        <f t="shared" si="15"/>
        <v>0.5723791166</v>
      </c>
      <c r="Y82" s="7">
        <f>IF(X82&lt;=('Ejercicio 3 - TIR'!$D$26-'Ejercicio 3 - TIR'!$C$26)/('Ejercicio 3 - TIR'!$E$26-'Ejercicio 3 - TIR'!$C$26),'Ejercicio 3 - TIR'!$C$26+SQRT(('Ejercicio 3 - TIR'!$E$26-'Ejercicio 3 - TIR'!$C$26)*('Ejercicio 3 - TIR'!$D$26-'Ejercicio 3 - TIR'!$C$26)*X82),'Ejercicio 3 - TIR'!$E$26-SQRT(('Ejercicio 3 - TIR'!$E$26-'Ejercicio 3 - TIR'!$C$26)*('Ejercicio 3 - TIR'!$E$26-'Ejercicio 3 - TIR'!$D$26)*(1-X82)))</f>
        <v>0.2319463553</v>
      </c>
      <c r="Z82" s="3">
        <f t="shared" si="16"/>
        <v>1.155698676</v>
      </c>
      <c r="AA82" s="3">
        <f t="shared" si="17"/>
        <v>1.33437761</v>
      </c>
      <c r="AB82" s="3">
        <f t="shared" si="18"/>
        <v>1.573042254</v>
      </c>
      <c r="AC82" s="3">
        <f t="shared" si="19"/>
        <v>1.894902518</v>
      </c>
      <c r="AD82" s="3">
        <f t="shared" si="20"/>
        <v>2.33441825</v>
      </c>
      <c r="AE82" s="2">
        <f t="shared" si="21"/>
        <v>4194.919467</v>
      </c>
      <c r="AF82" s="2">
        <f t="shared" si="22"/>
        <v>4843.482758</v>
      </c>
      <c r="AG82" s="2">
        <f t="shared" si="23"/>
        <v>5709.780335</v>
      </c>
      <c r="AH82" s="2">
        <f t="shared" si="24"/>
        <v>6878.058807</v>
      </c>
      <c r="AI82" s="2">
        <f t="shared" si="25"/>
        <v>8473.399479</v>
      </c>
      <c r="AJ82" s="4">
        <f t="shared" si="26"/>
        <v>38274.59232</v>
      </c>
      <c r="AK82" s="4">
        <f t="shared" si="27"/>
        <v>44721.05119</v>
      </c>
      <c r="AL82" s="4">
        <f t="shared" si="28"/>
        <v>56171.10373</v>
      </c>
      <c r="AM82" s="4">
        <f t="shared" si="29"/>
        <v>63129.125</v>
      </c>
      <c r="AN82" s="4">
        <f t="shared" si="30"/>
        <v>95169.20789</v>
      </c>
      <c r="AO82" s="4">
        <f>C82/'Ejercicio 3 - TIR'!$D$7</f>
        <v>16640.73848</v>
      </c>
      <c r="AP82" s="4">
        <f t="shared" si="31"/>
        <v>21633.85384</v>
      </c>
      <c r="AQ82" s="4">
        <f t="shared" si="32"/>
        <v>28080.31271</v>
      </c>
      <c r="AR82" s="4">
        <f t="shared" si="33"/>
        <v>39530.36526</v>
      </c>
      <c r="AS82" s="4">
        <f t="shared" si="34"/>
        <v>46488.38653</v>
      </c>
      <c r="AT82" s="4">
        <f t="shared" si="35"/>
        <v>78528.46942</v>
      </c>
      <c r="AU82" s="4">
        <f>AP82*'Ejercicio 3 - TIR'!$D$5</f>
        <v>10816.92692</v>
      </c>
      <c r="AV82" s="4">
        <f>AQ82*'Ejercicio 3 - TIR'!$D$5</f>
        <v>14040.15635</v>
      </c>
      <c r="AW82" s="4">
        <f>AR82*'Ejercicio 3 - TIR'!$D$5</f>
        <v>19765.18263</v>
      </c>
      <c r="AX82" s="4">
        <f>AS82*'Ejercicio 3 - TIR'!$D$5</f>
        <v>23244.19326</v>
      </c>
      <c r="AY82" s="4">
        <f>AT82*'Ejercicio 3 - TIR'!$D$5</f>
        <v>39264.23471</v>
      </c>
      <c r="AZ82" s="4">
        <f t="shared" ref="AZ82:BD82" si="281">AJ82-AU82-AE82</f>
        <v>23262.74593</v>
      </c>
      <c r="BA82" s="4">
        <f t="shared" si="281"/>
        <v>25837.41207</v>
      </c>
      <c r="BB82" s="4">
        <f t="shared" si="281"/>
        <v>30696.14077</v>
      </c>
      <c r="BC82" s="4">
        <f t="shared" si="281"/>
        <v>33006.87293</v>
      </c>
      <c r="BD82" s="4">
        <f t="shared" si="281"/>
        <v>47431.57371</v>
      </c>
      <c r="BE82" s="4">
        <f t="shared" ref="BE82:BI82" si="282">AZ82/Z82</f>
        <v>20128.72941</v>
      </c>
      <c r="BF82" s="4">
        <f t="shared" si="282"/>
        <v>19362.89389</v>
      </c>
      <c r="BG82" s="4">
        <f t="shared" si="282"/>
        <v>19513.86918</v>
      </c>
      <c r="BH82" s="4">
        <f t="shared" si="282"/>
        <v>17418.77095</v>
      </c>
      <c r="BI82" s="4">
        <f t="shared" si="282"/>
        <v>20318.36998</v>
      </c>
      <c r="BJ82" s="4">
        <f t="shared" si="38"/>
        <v>62895.18183</v>
      </c>
      <c r="BK82" s="4">
        <f t="shared" si="39"/>
        <v>38846.4436</v>
      </c>
      <c r="BL82" s="4">
        <f t="shared" si="40"/>
        <v>101741.6254</v>
      </c>
      <c r="BM82" s="4">
        <f>BK82*'Ejercicio 3 - TIR'!$D$5</f>
        <v>19423.2218</v>
      </c>
      <c r="BN82" s="4">
        <f t="shared" si="41"/>
        <v>82318.40363</v>
      </c>
      <c r="BO82" s="4">
        <f t="shared" si="42"/>
        <v>35262.91984</v>
      </c>
      <c r="BP82" s="4">
        <f t="shared" si="43"/>
        <v>-110146.243</v>
      </c>
      <c r="BQ82" s="4">
        <f t="shared" ref="BQ82:BT82" si="283">BE82</f>
        <v>20128.72941</v>
      </c>
      <c r="BR82" s="4">
        <f t="shared" si="283"/>
        <v>19362.89389</v>
      </c>
      <c r="BS82" s="4">
        <f t="shared" si="283"/>
        <v>19513.86918</v>
      </c>
      <c r="BT82" s="4">
        <f t="shared" si="283"/>
        <v>17418.77095</v>
      </c>
      <c r="BU82" s="4">
        <f t="shared" si="45"/>
        <v>55581.28982</v>
      </c>
      <c r="BV82" s="36">
        <f t="shared" si="46"/>
        <v>5.369014302</v>
      </c>
    </row>
    <row r="83" ht="15.0" customHeight="1">
      <c r="A83" s="2">
        <v>82.0</v>
      </c>
      <c r="B83" s="3">
        <f t="shared" si="4"/>
        <v>0.4811433055</v>
      </c>
      <c r="C83" s="4">
        <f>IF(B83&lt;=('Ejercicio 3 - TIR'!$D$13-'Ejercicio 3 - TIR'!$C$13)/('Ejercicio 3 - TIR'!$E$13-'Ejercicio 3 - TIR'!$C$13),'Ejercicio 3 - TIR'!$C$13+SQRT(('Ejercicio 3 - TIR'!$E$13-'Ejercicio 3 - TIR'!$C$13)*('Ejercicio 3 - TIR'!$D$13-'Ejercicio 3 - TIR'!$C$13)*B83),'Ejercicio 3 - TIR'!$E$13-SQRT(('Ejercicio 3 - TIR'!$E$13-'Ejercicio 3 - TIR'!$C$13)*('Ejercicio 3 - TIR'!$E$13-'Ejercicio 3 - TIR'!$D$13)*(1-B83)))</f>
        <v>75047.48443</v>
      </c>
      <c r="D83" s="3">
        <f t="shared" si="5"/>
        <v>0.9675801139</v>
      </c>
      <c r="E83" s="4">
        <f>IF(D83&lt;=('Ejercicio 3 - TIR'!$D$14-'Ejercicio 3 - TIR'!$C$14)/('Ejercicio 3 - TIR'!$E$14-'Ejercicio 3 - TIR'!$C$14),'Ejercicio 3 - TIR'!$C$14+SQRT(('Ejercicio 3 - TIR'!$E$14-'Ejercicio 3 - TIR'!$C$14)*('Ejercicio 3 - TIR'!$D$14-'Ejercicio 3 - TIR'!$C$14)*D83),'Ejercicio 3 - TIR'!$E$14-SQRT(('Ejercicio 3 - TIR'!$E$14-'Ejercicio 3 - TIR'!$C$14)*('Ejercicio 3 - TIR'!$E$14-'Ejercicio 3 - TIR'!$D$14)*(1-D83)))</f>
        <v>37794.7828</v>
      </c>
      <c r="F83" s="3">
        <f t="shared" si="6"/>
        <v>0.05577153447</v>
      </c>
      <c r="G83" s="4">
        <f>IF(F83&lt;=('Ejercicio 3 - TIR'!$D$18-'Ejercicio 3 - TIR'!$C$18)/('Ejercicio 3 - TIR'!$E$18-'Ejercicio 3 - TIR'!$C$18),'Ejercicio 3 - TIR'!$C$18+SQRT(('Ejercicio 3 - TIR'!$E$18-'Ejercicio 3 - TIR'!$C$18)*('Ejercicio 3 - TIR'!$D$18-'Ejercicio 3 - TIR'!$C$18)*F83),'Ejercicio 3 - TIR'!$E$18-SQRT(('Ejercicio 3 - TIR'!$E$18-'Ejercicio 3 - TIR'!$C$18)*('Ejercicio 3 - TIR'!$E$18-'Ejercicio 3 - TIR'!$D$18)*(1-F83)))</f>
        <v>32892.3572</v>
      </c>
      <c r="H83" s="3">
        <f t="shared" si="7"/>
        <v>0.9613763301</v>
      </c>
      <c r="I83" s="4">
        <f>IF(H83&lt;=('Ejercicio 3 - TIR'!$D$18-'Ejercicio 3 - TIR'!$C$18)/('Ejercicio 3 - TIR'!$E$18-'Ejercicio 3 - TIR'!$C$18),'Ejercicio 3 - TIR'!$C$18+SQRT(('Ejercicio 3 - TIR'!$E$18-'Ejercicio 3 - TIR'!$C$18)*('Ejercicio 3 - TIR'!$D$18-'Ejercicio 3 - TIR'!$C$18)*H83),'Ejercicio 3 - TIR'!$E$18-SQRT(('Ejercicio 3 - TIR'!$E$18-'Ejercicio 3 - TIR'!$C$18)*('Ejercicio 3 - TIR'!$E$18-'Ejercicio 3 - TIR'!$D$18)*(1-H83)))</f>
        <v>43298.00845</v>
      </c>
      <c r="J83" s="3">
        <f t="shared" si="8"/>
        <v>0.7354019869</v>
      </c>
      <c r="K83" s="4">
        <f>IF(J83&lt;=('Ejercicio 3 - TIR'!$D$18-'Ejercicio 3 - TIR'!$C$18)/('Ejercicio 3 - TIR'!$E$18-'Ejercicio 3 - TIR'!$C$18),'Ejercicio 3 - TIR'!$C$18+SQRT(('Ejercicio 3 - TIR'!$E$18-'Ejercicio 3 - TIR'!$C$18)*('Ejercicio 3 - TIR'!$D$18-'Ejercicio 3 - TIR'!$C$18)*J83),'Ejercicio 3 - TIR'!$E$18-SQRT(('Ejercicio 3 - TIR'!$E$18-'Ejercicio 3 - TIR'!$C$18)*('Ejercicio 3 - TIR'!$E$18-'Ejercicio 3 - TIR'!$D$18)*(1-J83)))</f>
        <v>40545.244</v>
      </c>
      <c r="L83" s="3">
        <f t="shared" si="9"/>
        <v>0.7200333671</v>
      </c>
      <c r="M83" s="4">
        <f>IF(L83&lt;=('Ejercicio 3 - TIR'!$D$18-'Ejercicio 3 - TIR'!$C$18)/('Ejercicio 3 - TIR'!$E$18-'Ejercicio 3 - TIR'!$C$18),'Ejercicio 3 - TIR'!$C$18+SQRT(('Ejercicio 3 - TIR'!$E$18-'Ejercicio 3 - TIR'!$C$18)*('Ejercicio 3 - TIR'!$D$18-'Ejercicio 3 - TIR'!$C$18)*L83),'Ejercicio 3 - TIR'!$E$18-SQRT(('Ejercicio 3 - TIR'!$E$18-'Ejercicio 3 - TIR'!$C$18)*('Ejercicio 3 - TIR'!$E$18-'Ejercicio 3 - TIR'!$D$18)*(1-L83)))</f>
        <v>40417.69736</v>
      </c>
      <c r="N83" s="3">
        <f t="shared" si="10"/>
        <v>0.6256162427</v>
      </c>
      <c r="O83" s="4">
        <f>IF(N83&lt;=('Ejercicio 3 - TIR'!$D$18-'Ejercicio 3 - TIR'!$C$18)/('Ejercicio 3 - TIR'!$E$18-'Ejercicio 3 - TIR'!$C$18),'Ejercicio 3 - TIR'!$C$18+SQRT(('Ejercicio 3 - TIR'!$E$18-'Ejercicio 3 - TIR'!$C$18)*('Ejercicio 3 - TIR'!$D$18-'Ejercicio 3 - TIR'!$C$18)*N83),'Ejercicio 3 - TIR'!$E$18-SQRT(('Ejercicio 3 - TIR'!$E$18-'Ejercicio 3 - TIR'!$C$18)*('Ejercicio 3 - TIR'!$E$18-'Ejercicio 3 - TIR'!$D$18)*(1-N83)))</f>
        <v>39687.23058</v>
      </c>
      <c r="P83" s="3">
        <f t="shared" si="11"/>
        <v>0.8342642029</v>
      </c>
      <c r="Q83" s="7">
        <f>IF(P83&lt;=('Ejercicio 3 - TIR'!$D$22-'Ejercicio 3 - TIR'!$C$22)/('Ejercicio 3 - TIR'!$E$22-'Ejercicio 3 - TIR'!$C$22),'Ejercicio 3 - TIR'!$C$22+SQRT(('Ejercicio 3 - TIR'!$E$22-'Ejercicio 3 - TIR'!$C$22)*('Ejercicio 3 - TIR'!$D$22-'Ejercicio 3 - TIR'!$C$22)*P83),'Ejercicio 3 - TIR'!$E$22-SQRT(('Ejercicio 3 - TIR'!$E$22-'Ejercicio 3 - TIR'!$C$22)*('Ejercicio 3 - TIR'!$E$22-'Ejercicio 3 - TIR'!$D$22)*(1-P83)))</f>
        <v>0.1627279291</v>
      </c>
      <c r="R83" s="3">
        <f t="shared" si="12"/>
        <v>0.7855579309</v>
      </c>
      <c r="S83" s="7">
        <f>IF(R83&lt;=('Ejercicio 3 - TIR'!$D$23-'Ejercicio 3 - TIR'!$C$23)/('Ejercicio 3 - TIR'!$E$23-'Ejercicio 3 - TIR'!$C$23),'Ejercicio 3 - TIR'!$C$23+SQRT(('Ejercicio 3 - TIR'!$E$23-'Ejercicio 3 - TIR'!$C$23)*('Ejercicio 3 - TIR'!$D$23-'Ejercicio 3 - TIR'!$C$23)*R83),'Ejercicio 3 - TIR'!$E$23-SQRT(('Ejercicio 3 - TIR'!$E$23-'Ejercicio 3 - TIR'!$C$23)*('Ejercicio 3 - TIR'!$E$23-'Ejercicio 3 - TIR'!$D$23)*(1-R83)))</f>
        <v>0.1603532261</v>
      </c>
      <c r="T83" s="3">
        <f t="shared" si="13"/>
        <v>0.5498056046</v>
      </c>
      <c r="U83" s="7">
        <f>IF(T83&lt;=('Ejercicio 3 - TIR'!$D$24-'Ejercicio 3 - TIR'!$C$24)/('Ejercicio 3 - TIR'!$E$24-'Ejercicio 3 - TIR'!$C$24),'Ejercicio 3 - TIR'!$C$24+SQRT(('Ejercicio 3 - TIR'!$E$24-'Ejercicio 3 - TIR'!$C$24)*('Ejercicio 3 - TIR'!$D$24-'Ejercicio 3 - TIR'!$C$24)*T83),'Ejercicio 3 - TIR'!$E$24-SQRT(('Ejercicio 3 - TIR'!$E$24-'Ejercicio 3 - TIR'!$C$24)*('Ejercicio 3 - TIR'!$E$24-'Ejercicio 3 - TIR'!$D$24)*(1-T83)))</f>
        <v>0.1844958551</v>
      </c>
      <c r="V83" s="3">
        <f t="shared" si="14"/>
        <v>0.9443328568</v>
      </c>
      <c r="W83" s="7">
        <f>IF(V83&lt;=('Ejercicio 3 - TIR'!$D$25-'Ejercicio 3 - TIR'!$C$25)/('Ejercicio 3 - TIR'!$E$25-'Ejercicio 3 - TIR'!$C$25),'Ejercicio 3 - TIR'!$C$25+SQRT(('Ejercicio 3 - TIR'!$E$25-'Ejercicio 3 - TIR'!$C$25)*('Ejercicio 3 - TIR'!$D$25-'Ejercicio 3 - TIR'!$C$25)*V83),'Ejercicio 3 - TIR'!$E$25-SQRT(('Ejercicio 3 - TIR'!$E$25-'Ejercicio 3 - TIR'!$C$25)*('Ejercicio 3 - TIR'!$E$25-'Ejercicio 3 - TIR'!$D$25)*(1-V83)))</f>
        <v>0.2360416691</v>
      </c>
      <c r="X83" s="3">
        <f t="shared" si="15"/>
        <v>0.7982714896</v>
      </c>
      <c r="Y83" s="7">
        <f>IF(X83&lt;=('Ejercicio 3 - TIR'!$D$26-'Ejercicio 3 - TIR'!$C$26)/('Ejercicio 3 - TIR'!$E$26-'Ejercicio 3 - TIR'!$C$26),'Ejercicio 3 - TIR'!$C$26+SQRT(('Ejercicio 3 - TIR'!$E$26-'Ejercicio 3 - TIR'!$C$26)*('Ejercicio 3 - TIR'!$D$26-'Ejercicio 3 - TIR'!$C$26)*X83),'Ejercicio 3 - TIR'!$E$26-SQRT(('Ejercicio 3 - TIR'!$E$26-'Ejercicio 3 - TIR'!$C$26)*('Ejercicio 3 - TIR'!$E$26-'Ejercicio 3 - TIR'!$D$26)*(1-X83)))</f>
        <v>0.2469949404</v>
      </c>
      <c r="Z83" s="3">
        <f t="shared" si="16"/>
        <v>1.162727929</v>
      </c>
      <c r="AA83" s="3">
        <f t="shared" si="17"/>
        <v>1.349175104</v>
      </c>
      <c r="AB83" s="3">
        <f t="shared" si="18"/>
        <v>1.598092318</v>
      </c>
      <c r="AC83" s="3">
        <f t="shared" si="19"/>
        <v>1.975308696</v>
      </c>
      <c r="AD83" s="3">
        <f t="shared" si="20"/>
        <v>2.46319995</v>
      </c>
      <c r="AE83" s="2">
        <f t="shared" si="21"/>
        <v>6150.266734</v>
      </c>
      <c r="AF83" s="2">
        <f t="shared" si="22"/>
        <v>7136.481846</v>
      </c>
      <c r="AG83" s="2">
        <f t="shared" si="23"/>
        <v>8453.133166</v>
      </c>
      <c r="AH83" s="2">
        <f t="shared" si="24"/>
        <v>10448.42483</v>
      </c>
      <c r="AI83" s="2">
        <f t="shared" si="25"/>
        <v>13029.1329</v>
      </c>
      <c r="AJ83" s="4">
        <f t="shared" si="26"/>
        <v>38244.86237</v>
      </c>
      <c r="AK83" s="4">
        <f t="shared" si="27"/>
        <v>58416.59503</v>
      </c>
      <c r="AL83" s="4">
        <f t="shared" si="28"/>
        <v>64795.04297</v>
      </c>
      <c r="AM83" s="4">
        <f t="shared" si="29"/>
        <v>79837.42907</v>
      </c>
      <c r="AN83" s="4">
        <f t="shared" si="30"/>
        <v>97757.58438</v>
      </c>
      <c r="AO83" s="4">
        <f>C83/'Ejercicio 3 - TIR'!$D$7</f>
        <v>15009.49689</v>
      </c>
      <c r="AP83" s="4">
        <f t="shared" si="31"/>
        <v>23235.36548</v>
      </c>
      <c r="AQ83" s="4">
        <f t="shared" si="32"/>
        <v>43407.09815</v>
      </c>
      <c r="AR83" s="4">
        <f t="shared" si="33"/>
        <v>49785.54609</v>
      </c>
      <c r="AS83" s="4">
        <f t="shared" si="34"/>
        <v>64827.93219</v>
      </c>
      <c r="AT83" s="4">
        <f t="shared" si="35"/>
        <v>82748.0875</v>
      </c>
      <c r="AU83" s="4">
        <f>AP83*'Ejercicio 3 - TIR'!$D$5</f>
        <v>11617.68274</v>
      </c>
      <c r="AV83" s="4">
        <f>AQ83*'Ejercicio 3 - TIR'!$D$5</f>
        <v>21703.54907</v>
      </c>
      <c r="AW83" s="4">
        <f>AR83*'Ejercicio 3 - TIR'!$D$5</f>
        <v>24892.77304</v>
      </c>
      <c r="AX83" s="4">
        <f>AS83*'Ejercicio 3 - TIR'!$D$5</f>
        <v>32413.96609</v>
      </c>
      <c r="AY83" s="4">
        <f>AT83*'Ejercicio 3 - TIR'!$D$5</f>
        <v>41374.04375</v>
      </c>
      <c r="AZ83" s="4">
        <f t="shared" ref="AZ83:BD83" si="284">AJ83-AU83-AE83</f>
        <v>20476.91289</v>
      </c>
      <c r="BA83" s="4">
        <f t="shared" si="284"/>
        <v>29576.56411</v>
      </c>
      <c r="BB83" s="4">
        <f t="shared" si="284"/>
        <v>31449.13676</v>
      </c>
      <c r="BC83" s="4">
        <f t="shared" si="284"/>
        <v>36975.03815</v>
      </c>
      <c r="BD83" s="4">
        <f t="shared" si="284"/>
        <v>43354.40774</v>
      </c>
      <c r="BE83" s="4">
        <f t="shared" ref="BE83:BI83" si="285">AZ83/Z83</f>
        <v>17611.09575</v>
      </c>
      <c r="BF83" s="4">
        <f t="shared" si="285"/>
        <v>21921.96108</v>
      </c>
      <c r="BG83" s="4">
        <f t="shared" si="285"/>
        <v>19679.17398</v>
      </c>
      <c r="BH83" s="4">
        <f t="shared" si="285"/>
        <v>18718.61255</v>
      </c>
      <c r="BI83" s="4">
        <f t="shared" si="285"/>
        <v>17600.84793</v>
      </c>
      <c r="BJ83" s="4">
        <f t="shared" si="38"/>
        <v>93096.10709</v>
      </c>
      <c r="BK83" s="4">
        <f t="shared" si="39"/>
        <v>36971.39198</v>
      </c>
      <c r="BL83" s="4">
        <f t="shared" si="40"/>
        <v>130067.4991</v>
      </c>
      <c r="BM83" s="4">
        <f>BK83*'Ejercicio 3 - TIR'!$D$5</f>
        <v>18485.69599</v>
      </c>
      <c r="BN83" s="4">
        <f t="shared" si="41"/>
        <v>111581.8031</v>
      </c>
      <c r="BO83" s="4">
        <f t="shared" si="42"/>
        <v>45299.53124</v>
      </c>
      <c r="BP83" s="4">
        <f t="shared" si="43"/>
        <v>-112842.2672</v>
      </c>
      <c r="BQ83" s="4">
        <f t="shared" ref="BQ83:BT83" si="286">BE83</f>
        <v>17611.09575</v>
      </c>
      <c r="BR83" s="4">
        <f t="shared" si="286"/>
        <v>21921.96108</v>
      </c>
      <c r="BS83" s="4">
        <f t="shared" si="286"/>
        <v>19679.17398</v>
      </c>
      <c r="BT83" s="4">
        <f t="shared" si="286"/>
        <v>18718.61255</v>
      </c>
      <c r="BU83" s="4">
        <f t="shared" si="45"/>
        <v>62900.37917</v>
      </c>
      <c r="BV83" s="36">
        <f t="shared" si="46"/>
        <v>6.438458538</v>
      </c>
    </row>
    <row r="84" ht="15.0" customHeight="1">
      <c r="A84" s="2">
        <v>83.0</v>
      </c>
      <c r="B84" s="3">
        <f t="shared" si="4"/>
        <v>0.5987240119</v>
      </c>
      <c r="C84" s="4">
        <f>IF(B84&lt;=('Ejercicio 3 - TIR'!$D$13-'Ejercicio 3 - TIR'!$C$13)/('Ejercicio 3 - TIR'!$E$13-'Ejercicio 3 - TIR'!$C$13),'Ejercicio 3 - TIR'!$C$13+SQRT(('Ejercicio 3 - TIR'!$E$13-'Ejercicio 3 - TIR'!$C$13)*('Ejercicio 3 - TIR'!$D$13-'Ejercicio 3 - TIR'!$C$13)*B84),'Ejercicio 3 - TIR'!$E$13-SQRT(('Ejercicio 3 - TIR'!$E$13-'Ejercicio 3 - TIR'!$C$13)*('Ejercicio 3 - TIR'!$E$13-'Ejercicio 3 - TIR'!$D$13)*(1-B84)))</f>
        <v>78056.18115</v>
      </c>
      <c r="D84" s="3">
        <f t="shared" si="5"/>
        <v>0.9259373497</v>
      </c>
      <c r="E84" s="4">
        <f>IF(D84&lt;=('Ejercicio 3 - TIR'!$D$14-'Ejercicio 3 - TIR'!$C$14)/('Ejercicio 3 - TIR'!$E$14-'Ejercicio 3 - TIR'!$C$14),'Ejercicio 3 - TIR'!$C$14+SQRT(('Ejercicio 3 - TIR'!$E$14-'Ejercicio 3 - TIR'!$C$14)*('Ejercicio 3 - TIR'!$D$14-'Ejercicio 3 - TIR'!$C$14)*D84),'Ejercicio 3 - TIR'!$E$14-SQRT(('Ejercicio 3 - TIR'!$E$14-'Ejercicio 3 - TIR'!$C$14)*('Ejercicio 3 - TIR'!$E$14-'Ejercicio 3 - TIR'!$D$14)*(1-D84)))</f>
        <v>36666.92371</v>
      </c>
      <c r="F84" s="3">
        <f t="shared" si="6"/>
        <v>0.5407022883</v>
      </c>
      <c r="G84" s="4">
        <f>IF(F84&lt;=('Ejercicio 3 - TIR'!$D$18-'Ejercicio 3 - TIR'!$C$18)/('Ejercicio 3 - TIR'!$E$18-'Ejercicio 3 - TIR'!$C$18),'Ejercicio 3 - TIR'!$C$18+SQRT(('Ejercicio 3 - TIR'!$E$18-'Ejercicio 3 - TIR'!$C$18)*('Ejercicio 3 - TIR'!$D$18-'Ejercicio 3 - TIR'!$C$18)*F84),'Ejercicio 3 - TIR'!$E$18-SQRT(('Ejercicio 3 - TIR'!$E$18-'Ejercicio 3 - TIR'!$C$18)*('Ejercicio 3 - TIR'!$E$18-'Ejercicio 3 - TIR'!$D$18)*(1-F84)))</f>
        <v>39005.8505</v>
      </c>
      <c r="H84" s="3">
        <f t="shared" si="7"/>
        <v>0.3928039621</v>
      </c>
      <c r="I84" s="4">
        <f>IF(H84&lt;=('Ejercicio 3 - TIR'!$D$18-'Ejercicio 3 - TIR'!$C$18)/('Ejercicio 3 - TIR'!$E$18-'Ejercicio 3 - TIR'!$C$18),'Ejercicio 3 - TIR'!$C$18+SQRT(('Ejercicio 3 - TIR'!$E$18-'Ejercicio 3 - TIR'!$C$18)*('Ejercicio 3 - TIR'!$D$18-'Ejercicio 3 - TIR'!$C$18)*H84),'Ejercicio 3 - TIR'!$E$18-SQRT(('Ejercicio 3 - TIR'!$E$18-'Ejercicio 3 - TIR'!$C$18)*('Ejercicio 3 - TIR'!$E$18-'Ejercicio 3 - TIR'!$D$18)*(1-H84)))</f>
        <v>37675.97514</v>
      </c>
      <c r="J84" s="3">
        <f t="shared" si="8"/>
        <v>0.4801701033</v>
      </c>
      <c r="K84" s="4">
        <f>IF(J84&lt;=('Ejercicio 3 - TIR'!$D$18-'Ejercicio 3 - TIR'!$C$18)/('Ejercicio 3 - TIR'!$E$18-'Ejercicio 3 - TIR'!$C$18),'Ejercicio 3 - TIR'!$C$18+SQRT(('Ejercicio 3 - TIR'!$E$18-'Ejercicio 3 - TIR'!$C$18)*('Ejercicio 3 - TIR'!$D$18-'Ejercicio 3 - TIR'!$C$18)*J84),'Ejercicio 3 - TIR'!$E$18-SQRT(('Ejercicio 3 - TIR'!$E$18-'Ejercicio 3 - TIR'!$C$18)*('Ejercicio 3 - TIR'!$E$18-'Ejercicio 3 - TIR'!$D$18)*(1-J84)))</f>
        <v>38486.78476</v>
      </c>
      <c r="L84" s="3">
        <f t="shared" si="9"/>
        <v>0.6322679425</v>
      </c>
      <c r="M84" s="4">
        <f>IF(L84&lt;=('Ejercicio 3 - TIR'!$D$18-'Ejercicio 3 - TIR'!$C$18)/('Ejercicio 3 - TIR'!$E$18-'Ejercicio 3 - TIR'!$C$18),'Ejercicio 3 - TIR'!$C$18+SQRT(('Ejercicio 3 - TIR'!$E$18-'Ejercicio 3 - TIR'!$C$18)*('Ejercicio 3 - TIR'!$D$18-'Ejercicio 3 - TIR'!$C$18)*L84),'Ejercicio 3 - TIR'!$E$18-SQRT(('Ejercicio 3 - TIR'!$E$18-'Ejercicio 3 - TIR'!$C$18)*('Ejercicio 3 - TIR'!$E$18-'Ejercicio 3 - TIR'!$D$18)*(1-L84)))</f>
        <v>39738.59288</v>
      </c>
      <c r="N84" s="3">
        <f t="shared" si="10"/>
        <v>0.6710032146</v>
      </c>
      <c r="O84" s="4">
        <f>IF(N84&lt;=('Ejercicio 3 - TIR'!$D$18-'Ejercicio 3 - TIR'!$C$18)/('Ejercicio 3 - TIR'!$E$18-'Ejercicio 3 - TIR'!$C$18),'Ejercicio 3 - TIR'!$C$18+SQRT(('Ejercicio 3 - TIR'!$E$18-'Ejercicio 3 - TIR'!$C$18)*('Ejercicio 3 - TIR'!$D$18-'Ejercicio 3 - TIR'!$C$18)*N84),'Ejercicio 3 - TIR'!$E$18-SQRT(('Ejercicio 3 - TIR'!$E$18-'Ejercicio 3 - TIR'!$C$18)*('Ejercicio 3 - TIR'!$E$18-'Ejercicio 3 - TIR'!$D$18)*(1-N84)))</f>
        <v>40032.63059</v>
      </c>
      <c r="P84" s="3">
        <f t="shared" si="11"/>
        <v>0.5233406413</v>
      </c>
      <c r="Q84" s="7">
        <f>IF(P84&lt;=('Ejercicio 3 - TIR'!$D$22-'Ejercicio 3 - TIR'!$C$22)/('Ejercicio 3 - TIR'!$E$22-'Ejercicio 3 - TIR'!$C$22),'Ejercicio 3 - TIR'!$C$22+SQRT(('Ejercicio 3 - TIR'!$E$22-'Ejercicio 3 - TIR'!$C$22)*('Ejercicio 3 - TIR'!$D$22-'Ejercicio 3 - TIR'!$C$22)*P84),'Ejercicio 3 - TIR'!$E$22-SQRT(('Ejercicio 3 - TIR'!$E$22-'Ejercicio 3 - TIR'!$C$22)*('Ejercicio 3 - TIR'!$E$22-'Ejercicio 3 - TIR'!$D$22)*(1-P84)))</f>
        <v>0.1507085875</v>
      </c>
      <c r="R84" s="3">
        <f t="shared" si="12"/>
        <v>0.1098641143</v>
      </c>
      <c r="S84" s="7">
        <f>IF(R84&lt;=('Ejercicio 3 - TIR'!$D$23-'Ejercicio 3 - TIR'!$C$23)/('Ejercicio 3 - TIR'!$E$23-'Ejercicio 3 - TIR'!$C$23),'Ejercicio 3 - TIR'!$C$23+SQRT(('Ejercicio 3 - TIR'!$E$23-'Ejercicio 3 - TIR'!$C$23)*('Ejercicio 3 - TIR'!$D$23-'Ejercicio 3 - TIR'!$C$23)*R84),'Ejercicio 3 - TIR'!$E$23-SQRT(('Ejercicio 3 - TIR'!$E$23-'Ejercicio 3 - TIR'!$C$23)*('Ejercicio 3 - TIR'!$E$23-'Ejercicio 3 - TIR'!$D$23)*(1-R84)))</f>
        <v>0.1340625533</v>
      </c>
      <c r="T84" s="3">
        <f t="shared" si="13"/>
        <v>0.08349572045</v>
      </c>
      <c r="U84" s="7">
        <f>IF(T84&lt;=('Ejercicio 3 - TIR'!$D$24-'Ejercicio 3 - TIR'!$C$24)/('Ejercicio 3 - TIR'!$E$24-'Ejercicio 3 - TIR'!$C$24),'Ejercicio 3 - TIR'!$C$24+SQRT(('Ejercicio 3 - TIR'!$E$24-'Ejercicio 3 - TIR'!$C$24)*('Ejercicio 3 - TIR'!$D$24-'Ejercicio 3 - TIR'!$C$24)*T84),'Ejercicio 3 - TIR'!$E$24-SQRT(('Ejercicio 3 - TIR'!$E$24-'Ejercicio 3 - TIR'!$C$24)*('Ejercicio 3 - TIR'!$E$24-'Ejercicio 3 - TIR'!$D$24)*(1-T84)))</f>
        <v>0.1632416394</v>
      </c>
      <c r="V84" s="3">
        <f t="shared" si="14"/>
        <v>0.7425922122</v>
      </c>
      <c r="W84" s="7">
        <f>IF(V84&lt;=('Ejercicio 3 - TIR'!$D$25-'Ejercicio 3 - TIR'!$C$25)/('Ejercicio 3 - TIR'!$E$25-'Ejercicio 3 - TIR'!$C$25),'Ejercicio 3 - TIR'!$C$25+SQRT(('Ejercicio 3 - TIR'!$E$25-'Ejercicio 3 - TIR'!$C$25)*('Ejercicio 3 - TIR'!$D$25-'Ejercicio 3 - TIR'!$C$25)*V84),'Ejercicio 3 - TIR'!$E$25-SQRT(('Ejercicio 3 - TIR'!$E$25-'Ejercicio 3 - TIR'!$C$25)*('Ejercicio 3 - TIR'!$E$25-'Ejercicio 3 - TIR'!$D$25)*(1-V84)))</f>
        <v>0.2199845497</v>
      </c>
      <c r="X84" s="3">
        <f t="shared" si="15"/>
        <v>0.692637595</v>
      </c>
      <c r="Y84" s="7">
        <f>IF(X84&lt;=('Ejercicio 3 - TIR'!$D$26-'Ejercicio 3 - TIR'!$C$26)/('Ejercicio 3 - TIR'!$E$26-'Ejercicio 3 - TIR'!$C$26),'Ejercicio 3 - TIR'!$C$26+SQRT(('Ejercicio 3 - TIR'!$E$26-'Ejercicio 3 - TIR'!$C$26)*('Ejercicio 3 - TIR'!$D$26-'Ejercicio 3 - TIR'!$C$26)*X84),'Ejercicio 3 - TIR'!$E$26-SQRT(('Ejercicio 3 - TIR'!$E$26-'Ejercicio 3 - TIR'!$C$26)*('Ejercicio 3 - TIR'!$E$26-'Ejercicio 3 - TIR'!$D$26)*(1-X84)))</f>
        <v>0.2392598848</v>
      </c>
      <c r="Z84" s="3">
        <f t="shared" si="16"/>
        <v>1.150708588</v>
      </c>
      <c r="AA84" s="3">
        <f t="shared" si="17"/>
        <v>1.304975519</v>
      </c>
      <c r="AB84" s="3">
        <f t="shared" si="18"/>
        <v>1.518001862</v>
      </c>
      <c r="AC84" s="3">
        <f t="shared" si="19"/>
        <v>1.851938818</v>
      </c>
      <c r="AD84" s="3">
        <f t="shared" si="20"/>
        <v>2.295033486</v>
      </c>
      <c r="AE84" s="2">
        <f t="shared" si="21"/>
        <v>5526.020281</v>
      </c>
      <c r="AF84" s="2">
        <f t="shared" si="22"/>
        <v>6266.852669</v>
      </c>
      <c r="AG84" s="2">
        <f t="shared" si="23"/>
        <v>7289.863973</v>
      </c>
      <c r="AH84" s="2">
        <f t="shared" si="24"/>
        <v>8893.521416</v>
      </c>
      <c r="AI84" s="2">
        <f t="shared" si="25"/>
        <v>11021.38433</v>
      </c>
      <c r="AJ84" s="4">
        <f t="shared" si="26"/>
        <v>44884.36713</v>
      </c>
      <c r="AK84" s="4">
        <f t="shared" si="27"/>
        <v>49166.2252</v>
      </c>
      <c r="AL84" s="4">
        <f t="shared" si="28"/>
        <v>58423.01092</v>
      </c>
      <c r="AM84" s="4">
        <f t="shared" si="29"/>
        <v>73593.44273</v>
      </c>
      <c r="AN84" s="4">
        <f t="shared" si="30"/>
        <v>91876.22773</v>
      </c>
      <c r="AO84" s="4">
        <f>C84/'Ejercicio 3 - TIR'!$D$7</f>
        <v>15611.23623</v>
      </c>
      <c r="AP84" s="4">
        <f t="shared" si="31"/>
        <v>29273.1309</v>
      </c>
      <c r="AQ84" s="4">
        <f t="shared" si="32"/>
        <v>33554.98897</v>
      </c>
      <c r="AR84" s="4">
        <f t="shared" si="33"/>
        <v>42811.77469</v>
      </c>
      <c r="AS84" s="4">
        <f t="shared" si="34"/>
        <v>57982.2065</v>
      </c>
      <c r="AT84" s="4">
        <f t="shared" si="35"/>
        <v>76264.9915</v>
      </c>
      <c r="AU84" s="4">
        <f>AP84*'Ejercicio 3 - TIR'!$D$5</f>
        <v>14636.56545</v>
      </c>
      <c r="AV84" s="4">
        <f>AQ84*'Ejercicio 3 - TIR'!$D$5</f>
        <v>16777.49449</v>
      </c>
      <c r="AW84" s="4">
        <f>AR84*'Ejercicio 3 - TIR'!$D$5</f>
        <v>21405.88734</v>
      </c>
      <c r="AX84" s="4">
        <f>AS84*'Ejercicio 3 - TIR'!$D$5</f>
        <v>28991.10325</v>
      </c>
      <c r="AY84" s="4">
        <f>AT84*'Ejercicio 3 - TIR'!$D$5</f>
        <v>38132.49575</v>
      </c>
      <c r="AZ84" s="4">
        <f t="shared" ref="AZ84:BD84" si="287">AJ84-AU84-AE84</f>
        <v>24721.7814</v>
      </c>
      <c r="BA84" s="4">
        <f t="shared" si="287"/>
        <v>26121.87805</v>
      </c>
      <c r="BB84" s="4">
        <f t="shared" si="287"/>
        <v>29727.2596</v>
      </c>
      <c r="BC84" s="4">
        <f t="shared" si="287"/>
        <v>35708.81807</v>
      </c>
      <c r="BD84" s="4">
        <f t="shared" si="287"/>
        <v>42722.34766</v>
      </c>
      <c r="BE84" s="4">
        <f t="shared" ref="BE84:BI84" si="288">AZ84/Z84</f>
        <v>21483.96359</v>
      </c>
      <c r="BF84" s="4">
        <f t="shared" si="288"/>
        <v>20017.1403</v>
      </c>
      <c r="BG84" s="4">
        <f t="shared" si="288"/>
        <v>19583.15095</v>
      </c>
      <c r="BH84" s="4">
        <f t="shared" si="288"/>
        <v>19281.85625</v>
      </c>
      <c r="BI84" s="4">
        <f t="shared" si="288"/>
        <v>18615.13042</v>
      </c>
      <c r="BJ84" s="4">
        <f t="shared" si="38"/>
        <v>84151.81775</v>
      </c>
      <c r="BK84" s="4">
        <f t="shared" si="39"/>
        <v>35828.30991</v>
      </c>
      <c r="BL84" s="4">
        <f t="shared" si="40"/>
        <v>119980.1277</v>
      </c>
      <c r="BM84" s="4">
        <f>BK84*'Ejercicio 3 - TIR'!$D$5</f>
        <v>17914.15495</v>
      </c>
      <c r="BN84" s="4">
        <f t="shared" si="41"/>
        <v>102065.9727</v>
      </c>
      <c r="BO84" s="4">
        <f t="shared" si="42"/>
        <v>44472.54183</v>
      </c>
      <c r="BP84" s="4">
        <f t="shared" si="43"/>
        <v>-114723.1049</v>
      </c>
      <c r="BQ84" s="4">
        <f t="shared" ref="BQ84:BT84" si="289">BE84</f>
        <v>21483.96359</v>
      </c>
      <c r="BR84" s="4">
        <f t="shared" si="289"/>
        <v>20017.1403</v>
      </c>
      <c r="BS84" s="4">
        <f t="shared" si="289"/>
        <v>19583.15095</v>
      </c>
      <c r="BT84" s="4">
        <f t="shared" si="289"/>
        <v>19281.85625</v>
      </c>
      <c r="BU84" s="4">
        <f t="shared" si="45"/>
        <v>63087.67224</v>
      </c>
      <c r="BV84" s="36">
        <f t="shared" si="46"/>
        <v>6.593270468</v>
      </c>
    </row>
    <row r="85" ht="15.0" customHeight="1">
      <c r="A85" s="2">
        <v>84.0</v>
      </c>
      <c r="B85" s="3">
        <f t="shared" si="4"/>
        <v>0.2388750591</v>
      </c>
      <c r="C85" s="4">
        <f>IF(B85&lt;=('Ejercicio 3 - TIR'!$D$13-'Ejercicio 3 - TIR'!$C$13)/('Ejercicio 3 - TIR'!$E$13-'Ejercicio 3 - TIR'!$C$13),'Ejercicio 3 - TIR'!$C$13+SQRT(('Ejercicio 3 - TIR'!$E$13-'Ejercicio 3 - TIR'!$C$13)*('Ejercicio 3 - TIR'!$D$13-'Ejercicio 3 - TIR'!$C$13)*B85),'Ejercicio 3 - TIR'!$E$13-SQRT(('Ejercicio 3 - TIR'!$E$13-'Ejercicio 3 - TIR'!$C$13)*('Ejercicio 3 - TIR'!$E$13-'Ejercicio 3 - TIR'!$D$13)*(1-B85)))</f>
        <v>69774.96924</v>
      </c>
      <c r="D85" s="3">
        <f t="shared" si="5"/>
        <v>0.4149611868</v>
      </c>
      <c r="E85" s="4">
        <f>IF(D85&lt;=('Ejercicio 3 - TIR'!$D$14-'Ejercicio 3 - TIR'!$C$14)/('Ejercicio 3 - TIR'!$E$14-'Ejercicio 3 - TIR'!$C$14),'Ejercicio 3 - TIR'!$C$14+SQRT(('Ejercicio 3 - TIR'!$E$14-'Ejercicio 3 - TIR'!$C$14)*('Ejercicio 3 - TIR'!$D$14-'Ejercicio 3 - TIR'!$C$14)*D85),'Ejercicio 3 - TIR'!$E$14-SQRT(('Ejercicio 3 - TIR'!$E$14-'Ejercicio 3 - TIR'!$C$14)*('Ejercicio 3 - TIR'!$E$14-'Ejercicio 3 - TIR'!$D$14)*(1-D85)))</f>
        <v>30632.19225</v>
      </c>
      <c r="F85" s="3">
        <f t="shared" si="6"/>
        <v>0.4918517634</v>
      </c>
      <c r="G85" s="4">
        <f>IF(F85&lt;=('Ejercicio 3 - TIR'!$D$18-'Ejercicio 3 - TIR'!$C$18)/('Ejercicio 3 - TIR'!$E$18-'Ejercicio 3 - TIR'!$C$18),'Ejercicio 3 - TIR'!$C$18+SQRT(('Ejercicio 3 - TIR'!$E$18-'Ejercicio 3 - TIR'!$C$18)*('Ejercicio 3 - TIR'!$D$18-'Ejercicio 3 - TIR'!$C$18)*F85),'Ejercicio 3 - TIR'!$E$18-SQRT(('Ejercicio 3 - TIR'!$E$18-'Ejercicio 3 - TIR'!$C$18)*('Ejercicio 3 - TIR'!$E$18-'Ejercicio 3 - TIR'!$D$18)*(1-F85)))</f>
        <v>38589.39838</v>
      </c>
      <c r="H85" s="3">
        <f t="shared" si="7"/>
        <v>0.9168555299</v>
      </c>
      <c r="I85" s="4">
        <f>IF(H85&lt;=('Ejercicio 3 - TIR'!$D$18-'Ejercicio 3 - TIR'!$C$18)/('Ejercicio 3 - TIR'!$E$18-'Ejercicio 3 - TIR'!$C$18),'Ejercicio 3 - TIR'!$C$18+SQRT(('Ejercicio 3 - TIR'!$E$18-'Ejercicio 3 - TIR'!$C$18)*('Ejercicio 3 - TIR'!$D$18-'Ejercicio 3 - TIR'!$C$18)*H85),'Ejercicio 3 - TIR'!$E$18-SQRT(('Ejercicio 3 - TIR'!$E$18-'Ejercicio 3 - TIR'!$C$18)*('Ejercicio 3 - TIR'!$E$18-'Ejercicio 3 - TIR'!$D$18)*(1-H85)))</f>
        <v>42502.83456</v>
      </c>
      <c r="J85" s="3">
        <f t="shared" si="8"/>
        <v>0.03129068846</v>
      </c>
      <c r="K85" s="4">
        <f>IF(J85&lt;=('Ejercicio 3 - TIR'!$D$18-'Ejercicio 3 - TIR'!$C$18)/('Ejercicio 3 - TIR'!$E$18-'Ejercicio 3 - TIR'!$C$18),'Ejercicio 3 - TIR'!$C$18+SQRT(('Ejercicio 3 - TIR'!$E$18-'Ejercicio 3 - TIR'!$C$18)*('Ejercicio 3 - TIR'!$D$18-'Ejercicio 3 - TIR'!$C$18)*J85),'Ejercicio 3 - TIR'!$E$18-SQRT(('Ejercicio 3 - TIR'!$E$18-'Ejercicio 3 - TIR'!$C$18)*('Ejercicio 3 - TIR'!$E$18-'Ejercicio 3 - TIR'!$D$18)*(1-J85)))</f>
        <v>32166.47254</v>
      </c>
      <c r="L85" s="3">
        <f t="shared" si="9"/>
        <v>0.8227460554</v>
      </c>
      <c r="M85" s="4">
        <f>IF(L85&lt;=('Ejercicio 3 - TIR'!$D$18-'Ejercicio 3 - TIR'!$C$18)/('Ejercicio 3 - TIR'!$E$18-'Ejercicio 3 - TIR'!$C$18),'Ejercicio 3 - TIR'!$C$18+SQRT(('Ejercicio 3 - TIR'!$E$18-'Ejercicio 3 - TIR'!$C$18)*('Ejercicio 3 - TIR'!$D$18-'Ejercicio 3 - TIR'!$C$18)*L85),'Ejercicio 3 - TIR'!$E$18-SQRT(('Ejercicio 3 - TIR'!$E$18-'Ejercicio 3 - TIR'!$C$18)*('Ejercicio 3 - TIR'!$E$18-'Ejercicio 3 - TIR'!$D$18)*(1-L85)))</f>
        <v>41353.89991</v>
      </c>
      <c r="N85" s="3">
        <f t="shared" si="10"/>
        <v>0.721348694</v>
      </c>
      <c r="O85" s="4">
        <f>IF(N85&lt;=('Ejercicio 3 - TIR'!$D$18-'Ejercicio 3 - TIR'!$C$18)/('Ejercicio 3 - TIR'!$E$18-'Ejercicio 3 - TIR'!$C$18),'Ejercicio 3 - TIR'!$C$18+SQRT(('Ejercicio 3 - TIR'!$E$18-'Ejercicio 3 - TIR'!$C$18)*('Ejercicio 3 - TIR'!$D$18-'Ejercicio 3 - TIR'!$C$18)*N85),'Ejercicio 3 - TIR'!$E$18-SQRT(('Ejercicio 3 - TIR'!$E$18-'Ejercicio 3 - TIR'!$C$18)*('Ejercicio 3 - TIR'!$E$18-'Ejercicio 3 - TIR'!$D$18)*(1-N85)))</f>
        <v>40428.47422</v>
      </c>
      <c r="P85" s="3">
        <f t="shared" si="11"/>
        <v>0.733006329</v>
      </c>
      <c r="Q85" s="7">
        <f>IF(P85&lt;=('Ejercicio 3 - TIR'!$D$22-'Ejercicio 3 - TIR'!$C$22)/('Ejercicio 3 - TIR'!$E$22-'Ejercicio 3 - TIR'!$C$22),'Ejercicio 3 - TIR'!$C$22+SQRT(('Ejercicio 3 - TIR'!$E$22-'Ejercicio 3 - TIR'!$C$22)*('Ejercicio 3 - TIR'!$D$22-'Ejercicio 3 - TIR'!$C$22)*P85),'Ejercicio 3 - TIR'!$E$22-SQRT(('Ejercicio 3 - TIR'!$E$22-'Ejercicio 3 - TIR'!$C$22)*('Ejercicio 3 - TIR'!$E$22-'Ejercicio 3 - TIR'!$D$22)*(1-P85)))</f>
        <v>0.1580776687</v>
      </c>
      <c r="R85" s="3">
        <f t="shared" si="12"/>
        <v>0.4525939969</v>
      </c>
      <c r="S85" s="7">
        <f>IF(R85&lt;=('Ejercicio 3 - TIR'!$D$23-'Ejercicio 3 - TIR'!$C$23)/('Ejercicio 3 - TIR'!$E$23-'Ejercicio 3 - TIR'!$C$23),'Ejercicio 3 - TIR'!$C$23+SQRT(('Ejercicio 3 - TIR'!$E$23-'Ejercicio 3 - TIR'!$C$23)*('Ejercicio 3 - TIR'!$D$23-'Ejercicio 3 - TIR'!$C$23)*R85),'Ejercicio 3 - TIR'!$E$23-SQRT(('Ejercicio 3 - TIR'!$E$23-'Ejercicio 3 - TIR'!$C$23)*('Ejercicio 3 - TIR'!$E$23-'Ejercicio 3 - TIR'!$D$23)*(1-R85)))</f>
        <v>0.1485424105</v>
      </c>
      <c r="T85" s="3">
        <f t="shared" si="13"/>
        <v>0.7500529279</v>
      </c>
      <c r="U85" s="7">
        <f>IF(T85&lt;=('Ejercicio 3 - TIR'!$D$24-'Ejercicio 3 - TIR'!$C$24)/('Ejercicio 3 - TIR'!$E$24-'Ejercicio 3 - TIR'!$C$24),'Ejercicio 3 - TIR'!$C$24+SQRT(('Ejercicio 3 - TIR'!$E$24-'Ejercicio 3 - TIR'!$C$24)*('Ejercicio 3 - TIR'!$D$24-'Ejercicio 3 - TIR'!$C$24)*T85),'Ejercicio 3 - TIR'!$E$24-SQRT(('Ejercicio 3 - TIR'!$E$24-'Ejercicio 3 - TIR'!$C$24)*('Ejercicio 3 - TIR'!$E$24-'Ejercicio 3 - TIR'!$D$24)*(1-T85)))</f>
        <v>0.1935452877</v>
      </c>
      <c r="V85" s="3">
        <f t="shared" si="14"/>
        <v>0.1723710302</v>
      </c>
      <c r="W85" s="7">
        <f>IF(V85&lt;=('Ejercicio 3 - TIR'!$D$25-'Ejercicio 3 - TIR'!$C$25)/('Ejercicio 3 - TIR'!$E$25-'Ejercicio 3 - TIR'!$C$25),'Ejercicio 3 - TIR'!$C$25+SQRT(('Ejercicio 3 - TIR'!$E$25-'Ejercicio 3 - TIR'!$C$25)*('Ejercicio 3 - TIR'!$D$25-'Ejercicio 3 - TIR'!$C$25)*V85),'Ejercicio 3 - TIR'!$E$25-SQRT(('Ejercicio 3 - TIR'!$E$25-'Ejercicio 3 - TIR'!$C$25)*('Ejercicio 3 - TIR'!$E$25-'Ejercicio 3 - TIR'!$D$25)*(1-V85)))</f>
        <v>0.1955344598</v>
      </c>
      <c r="X85" s="3">
        <f t="shared" si="15"/>
        <v>0.354413488</v>
      </c>
      <c r="Y85" s="7">
        <f>IF(X85&lt;=('Ejercicio 3 - TIR'!$D$26-'Ejercicio 3 - TIR'!$C$26)/('Ejercicio 3 - TIR'!$E$26-'Ejercicio 3 - TIR'!$C$26),'Ejercicio 3 - TIR'!$C$26+SQRT(('Ejercicio 3 - TIR'!$E$26-'Ejercicio 3 - TIR'!$C$26)*('Ejercicio 3 - TIR'!$D$26-'Ejercicio 3 - TIR'!$C$26)*X85),'Ejercicio 3 - TIR'!$E$26-SQRT(('Ejercicio 3 - TIR'!$E$26-'Ejercicio 3 - TIR'!$C$26)*('Ejercicio 3 - TIR'!$E$26-'Ejercicio 3 - TIR'!$D$26)*(1-X85)))</f>
        <v>0.2209562267</v>
      </c>
      <c r="Z85" s="3">
        <f t="shared" si="16"/>
        <v>1.158077669</v>
      </c>
      <c r="AA85" s="3">
        <f t="shared" si="17"/>
        <v>1.330101317</v>
      </c>
      <c r="AB85" s="3">
        <f t="shared" si="18"/>
        <v>1.587536159</v>
      </c>
      <c r="AC85" s="3">
        <f t="shared" si="19"/>
        <v>1.897954185</v>
      </c>
      <c r="AD85" s="3">
        <f t="shared" si="20"/>
        <v>2.31731898</v>
      </c>
      <c r="AE85" s="2">
        <f t="shared" si="21"/>
        <v>4842.26554</v>
      </c>
      <c r="AF85" s="2">
        <f t="shared" si="22"/>
        <v>5561.547335</v>
      </c>
      <c r="AG85" s="2">
        <f t="shared" si="23"/>
        <v>6637.958614</v>
      </c>
      <c r="AH85" s="2">
        <f t="shared" si="24"/>
        <v>7935.908266</v>
      </c>
      <c r="AI85" s="2">
        <f t="shared" si="25"/>
        <v>9689.396612</v>
      </c>
      <c r="AJ85" s="4">
        <f t="shared" si="26"/>
        <v>44689.52051</v>
      </c>
      <c r="AK85" s="4">
        <f t="shared" si="27"/>
        <v>56533.07622</v>
      </c>
      <c r="AL85" s="4">
        <f t="shared" si="28"/>
        <v>51065.43827</v>
      </c>
      <c r="AM85" s="4">
        <f t="shared" si="29"/>
        <v>78487.80739</v>
      </c>
      <c r="AN85" s="4">
        <f t="shared" si="30"/>
        <v>93685.67063</v>
      </c>
      <c r="AO85" s="4">
        <f>C85/'Ejercicio 3 - TIR'!$D$7</f>
        <v>13954.99385</v>
      </c>
      <c r="AP85" s="4">
        <f t="shared" si="31"/>
        <v>30734.52667</v>
      </c>
      <c r="AQ85" s="4">
        <f t="shared" si="32"/>
        <v>42578.08238</v>
      </c>
      <c r="AR85" s="4">
        <f t="shared" si="33"/>
        <v>37110.44443</v>
      </c>
      <c r="AS85" s="4">
        <f t="shared" si="34"/>
        <v>64532.81354</v>
      </c>
      <c r="AT85" s="4">
        <f t="shared" si="35"/>
        <v>79730.67679</v>
      </c>
      <c r="AU85" s="4">
        <f>AP85*'Ejercicio 3 - TIR'!$D$5</f>
        <v>15367.26333</v>
      </c>
      <c r="AV85" s="4">
        <f>AQ85*'Ejercicio 3 - TIR'!$D$5</f>
        <v>21289.04119</v>
      </c>
      <c r="AW85" s="4">
        <f>AR85*'Ejercicio 3 - TIR'!$D$5</f>
        <v>18555.22221</v>
      </c>
      <c r="AX85" s="4">
        <f>AS85*'Ejercicio 3 - TIR'!$D$5</f>
        <v>32266.40677</v>
      </c>
      <c r="AY85" s="4">
        <f>AT85*'Ejercicio 3 - TIR'!$D$5</f>
        <v>39865.33839</v>
      </c>
      <c r="AZ85" s="4">
        <f t="shared" ref="AZ85:BD85" si="290">AJ85-AU85-AE85</f>
        <v>24479.99164</v>
      </c>
      <c r="BA85" s="4">
        <f t="shared" si="290"/>
        <v>29682.4877</v>
      </c>
      <c r="BB85" s="4">
        <f t="shared" si="290"/>
        <v>25872.25745</v>
      </c>
      <c r="BC85" s="4">
        <f t="shared" si="290"/>
        <v>38285.49235</v>
      </c>
      <c r="BD85" s="4">
        <f t="shared" si="290"/>
        <v>44130.93563</v>
      </c>
      <c r="BE85" s="4">
        <f t="shared" ref="BE85:BI85" si="291">AZ85/Z85</f>
        <v>21138.47137</v>
      </c>
      <c r="BF85" s="4">
        <f t="shared" si="291"/>
        <v>22315.95993</v>
      </c>
      <c r="BG85" s="4">
        <f t="shared" si="291"/>
        <v>16297.1138</v>
      </c>
      <c r="BH85" s="4">
        <f t="shared" si="291"/>
        <v>20171.97921</v>
      </c>
      <c r="BI85" s="4">
        <f t="shared" si="291"/>
        <v>19043.96245</v>
      </c>
      <c r="BJ85" s="4">
        <f t="shared" si="38"/>
        <v>70984.5605</v>
      </c>
      <c r="BK85" s="4">
        <f t="shared" si="39"/>
        <v>32338.17211</v>
      </c>
      <c r="BL85" s="4">
        <f t="shared" si="40"/>
        <v>103322.7326</v>
      </c>
      <c r="BM85" s="4">
        <f>BK85*'Ejercicio 3 - TIR'!$D$5</f>
        <v>16169.08605</v>
      </c>
      <c r="BN85" s="4">
        <f t="shared" si="41"/>
        <v>87153.64655</v>
      </c>
      <c r="BO85" s="4">
        <f t="shared" si="42"/>
        <v>37609.68918</v>
      </c>
      <c r="BP85" s="4">
        <f t="shared" si="43"/>
        <v>-100407.1615</v>
      </c>
      <c r="BQ85" s="4">
        <f t="shared" ref="BQ85:BT85" si="292">BE85</f>
        <v>21138.47137</v>
      </c>
      <c r="BR85" s="4">
        <f t="shared" si="292"/>
        <v>22315.95993</v>
      </c>
      <c r="BS85" s="4">
        <f t="shared" si="292"/>
        <v>16297.1138</v>
      </c>
      <c r="BT85" s="4">
        <f t="shared" si="292"/>
        <v>20171.97921</v>
      </c>
      <c r="BU85" s="4">
        <f t="shared" si="45"/>
        <v>56653.65162</v>
      </c>
      <c r="BV85" s="36">
        <f t="shared" si="46"/>
        <v>9.480411673</v>
      </c>
    </row>
    <row r="86" ht="15.0" customHeight="1">
      <c r="A86" s="2">
        <v>85.0</v>
      </c>
      <c r="B86" s="3">
        <f t="shared" si="4"/>
        <v>0.0604330916</v>
      </c>
      <c r="C86" s="4">
        <f>IF(B86&lt;=('Ejercicio 3 - TIR'!$D$13-'Ejercicio 3 - TIR'!$C$13)/('Ejercicio 3 - TIR'!$E$13-'Ejercicio 3 - TIR'!$C$13),'Ejercicio 3 - TIR'!$C$13+SQRT(('Ejercicio 3 - TIR'!$E$13-'Ejercicio 3 - TIR'!$C$13)*('Ejercicio 3 - TIR'!$D$13-'Ejercicio 3 - TIR'!$C$13)*B86),'Ejercicio 3 - TIR'!$E$13-SQRT(('Ejercicio 3 - TIR'!$E$13-'Ejercicio 3 - TIR'!$C$13)*('Ejercicio 3 - TIR'!$E$13-'Ejercicio 3 - TIR'!$D$13)*(1-B86)))</f>
        <v>64916.62858</v>
      </c>
      <c r="D86" s="3">
        <f t="shared" si="5"/>
        <v>0.5897560898</v>
      </c>
      <c r="E86" s="4">
        <f>IF(D86&lt;=('Ejercicio 3 - TIR'!$D$14-'Ejercicio 3 - TIR'!$C$14)/('Ejercicio 3 - TIR'!$E$14-'Ejercicio 3 - TIR'!$C$14),'Ejercicio 3 - TIR'!$C$14+SQRT(('Ejercicio 3 - TIR'!$E$14-'Ejercicio 3 - TIR'!$C$14)*('Ejercicio 3 - TIR'!$D$14-'Ejercicio 3 - TIR'!$C$14)*D86),'Ejercicio 3 - TIR'!$E$14-SQRT(('Ejercicio 3 - TIR'!$E$14-'Ejercicio 3 - TIR'!$C$14)*('Ejercicio 3 - TIR'!$E$14-'Ejercicio 3 - TIR'!$D$14)*(1-D86)))</f>
        <v>32155.4741</v>
      </c>
      <c r="F86" s="3">
        <f t="shared" si="6"/>
        <v>0.1834028254</v>
      </c>
      <c r="G86" s="4">
        <f>IF(F86&lt;=('Ejercicio 3 - TIR'!$D$18-'Ejercicio 3 - TIR'!$C$18)/('Ejercicio 3 - TIR'!$E$18-'Ejercicio 3 - TIR'!$C$18),'Ejercicio 3 - TIR'!$C$18+SQRT(('Ejercicio 3 - TIR'!$E$18-'Ejercicio 3 - TIR'!$C$18)*('Ejercicio 3 - TIR'!$D$18-'Ejercicio 3 - TIR'!$C$18)*F86),'Ejercicio 3 - TIR'!$E$18-SQRT(('Ejercicio 3 - TIR'!$E$18-'Ejercicio 3 - TIR'!$C$18)*('Ejercicio 3 - TIR'!$E$18-'Ejercicio 3 - TIR'!$D$18)*(1-F86)))</f>
        <v>35245.03802</v>
      </c>
      <c r="H86" s="3">
        <f t="shared" si="7"/>
        <v>0.5211575468</v>
      </c>
      <c r="I86" s="4">
        <f>IF(H86&lt;=('Ejercicio 3 - TIR'!$D$18-'Ejercicio 3 - TIR'!$C$18)/('Ejercicio 3 - TIR'!$E$18-'Ejercicio 3 - TIR'!$C$18),'Ejercicio 3 - TIR'!$C$18+SQRT(('Ejercicio 3 - TIR'!$E$18-'Ejercicio 3 - TIR'!$C$18)*('Ejercicio 3 - TIR'!$D$18-'Ejercicio 3 - TIR'!$C$18)*H86),'Ejercicio 3 - TIR'!$E$18-SQRT(('Ejercicio 3 - TIR'!$E$18-'Ejercicio 3 - TIR'!$C$18)*('Ejercicio 3 - TIR'!$E$18-'Ejercicio 3 - TIR'!$D$18)*(1-H86)))</f>
        <v>38841.58538</v>
      </c>
      <c r="J86" s="3">
        <f t="shared" si="8"/>
        <v>0.1618342375</v>
      </c>
      <c r="K86" s="4">
        <f>IF(J86&lt;=('Ejercicio 3 - TIR'!$D$18-'Ejercicio 3 - TIR'!$C$18)/('Ejercicio 3 - TIR'!$E$18-'Ejercicio 3 - TIR'!$C$18),'Ejercicio 3 - TIR'!$C$18+SQRT(('Ejercicio 3 - TIR'!$E$18-'Ejercicio 3 - TIR'!$C$18)*('Ejercicio 3 - TIR'!$D$18-'Ejercicio 3 - TIR'!$C$18)*J86),'Ejercicio 3 - TIR'!$E$18-SQRT(('Ejercicio 3 - TIR'!$E$18-'Ejercicio 3 - TIR'!$C$18)*('Ejercicio 3 - TIR'!$E$18-'Ejercicio 3 - TIR'!$D$18)*(1-J86)))</f>
        <v>34926.98038</v>
      </c>
      <c r="L86" s="3">
        <f t="shared" si="9"/>
        <v>0.3192728463</v>
      </c>
      <c r="M86" s="4">
        <f>IF(L86&lt;=('Ejercicio 3 - TIR'!$D$18-'Ejercicio 3 - TIR'!$C$18)/('Ejercicio 3 - TIR'!$E$18-'Ejercicio 3 - TIR'!$C$18),'Ejercicio 3 - TIR'!$C$18+SQRT(('Ejercicio 3 - TIR'!$E$18-'Ejercicio 3 - TIR'!$C$18)*('Ejercicio 3 - TIR'!$D$18-'Ejercicio 3 - TIR'!$C$18)*L86),'Ejercicio 3 - TIR'!$E$18-SQRT(('Ejercicio 3 - TIR'!$E$18-'Ejercicio 3 - TIR'!$C$18)*('Ejercicio 3 - TIR'!$E$18-'Ejercicio 3 - TIR'!$D$18)*(1-L86)))</f>
        <v>36920.32708</v>
      </c>
      <c r="N86" s="3">
        <f t="shared" si="10"/>
        <v>0.915252097</v>
      </c>
      <c r="O86" s="4">
        <f>IF(N86&lt;=('Ejercicio 3 - TIR'!$D$18-'Ejercicio 3 - TIR'!$C$18)/('Ejercicio 3 - TIR'!$E$18-'Ejercicio 3 - TIR'!$C$18),'Ejercicio 3 - TIR'!$C$18+SQRT(('Ejercicio 3 - TIR'!$E$18-'Ejercicio 3 - TIR'!$C$18)*('Ejercicio 3 - TIR'!$D$18-'Ejercicio 3 - TIR'!$C$18)*N86),'Ejercicio 3 - TIR'!$E$18-SQRT(('Ejercicio 3 - TIR'!$E$18-'Ejercicio 3 - TIR'!$C$18)*('Ejercicio 3 - TIR'!$E$18-'Ejercicio 3 - TIR'!$D$18)*(1-N86)))</f>
        <v>42478.87074</v>
      </c>
      <c r="P86" s="3">
        <f t="shared" si="11"/>
        <v>0.6710372686</v>
      </c>
      <c r="Q86" s="7">
        <f>IF(P86&lt;=('Ejercicio 3 - TIR'!$D$22-'Ejercicio 3 - TIR'!$C$22)/('Ejercicio 3 - TIR'!$E$22-'Ejercicio 3 - TIR'!$C$22),'Ejercicio 3 - TIR'!$C$22+SQRT(('Ejercicio 3 - TIR'!$E$22-'Ejercicio 3 - TIR'!$C$22)*('Ejercicio 3 - TIR'!$D$22-'Ejercicio 3 - TIR'!$C$22)*P86),'Ejercicio 3 - TIR'!$E$22-SQRT(('Ejercicio 3 - TIR'!$E$22-'Ejercicio 3 - TIR'!$C$22)*('Ejercicio 3 - TIR'!$E$22-'Ejercicio 3 - TIR'!$D$22)*(1-P86)))</f>
        <v>0.1556662186</v>
      </c>
      <c r="R86" s="3">
        <f t="shared" si="12"/>
        <v>0.2492822835</v>
      </c>
      <c r="S86" s="7">
        <f>IF(R86&lt;=('Ejercicio 3 - TIR'!$D$23-'Ejercicio 3 - TIR'!$C$23)/('Ejercicio 3 - TIR'!$E$23-'Ejercicio 3 - TIR'!$C$23),'Ejercicio 3 - TIR'!$C$23+SQRT(('Ejercicio 3 - TIR'!$E$23-'Ejercicio 3 - TIR'!$C$23)*('Ejercicio 3 - TIR'!$D$23-'Ejercicio 3 - TIR'!$C$23)*R86),'Ejercicio 3 - TIR'!$E$23-SQRT(('Ejercicio 3 - TIR'!$E$23-'Ejercicio 3 - TIR'!$C$23)*('Ejercicio 3 - TIR'!$E$23-'Ejercicio 3 - TIR'!$D$23)*(1-R86)))</f>
        <v>0.1411827314</v>
      </c>
      <c r="T86" s="3">
        <f t="shared" si="13"/>
        <v>0.7080044424</v>
      </c>
      <c r="U86" s="7">
        <f>IF(T86&lt;=('Ejercicio 3 - TIR'!$D$24-'Ejercicio 3 - TIR'!$C$24)/('Ejercicio 3 - TIR'!$E$24-'Ejercicio 3 - TIR'!$C$24),'Ejercicio 3 - TIR'!$C$24+SQRT(('Ejercicio 3 - TIR'!$E$24-'Ejercicio 3 - TIR'!$C$24)*('Ejercicio 3 - TIR'!$D$24-'Ejercicio 3 - TIR'!$C$24)*T86),'Ejercicio 3 - TIR'!$E$24-SQRT(('Ejercicio 3 - TIR'!$E$24-'Ejercicio 3 - TIR'!$C$24)*('Ejercicio 3 - TIR'!$E$24-'Ejercicio 3 - TIR'!$D$24)*(1-T86)))</f>
        <v>0.1914065119</v>
      </c>
      <c r="V86" s="3">
        <f t="shared" si="14"/>
        <v>0.7783505986</v>
      </c>
      <c r="W86" s="7">
        <f>IF(V86&lt;=('Ejercicio 3 - TIR'!$D$25-'Ejercicio 3 - TIR'!$C$25)/('Ejercicio 3 - TIR'!$E$25-'Ejercicio 3 - TIR'!$C$25),'Ejercicio 3 - TIR'!$C$25+SQRT(('Ejercicio 3 - TIR'!$E$25-'Ejercicio 3 - TIR'!$C$25)*('Ejercicio 3 - TIR'!$D$25-'Ejercicio 3 - TIR'!$C$25)*V86),'Ejercicio 3 - TIR'!$E$25-SQRT(('Ejercicio 3 - TIR'!$E$25-'Ejercicio 3 - TIR'!$C$25)*('Ejercicio 3 - TIR'!$E$25-'Ejercicio 3 - TIR'!$D$25)*(1-V86)))</f>
        <v>0.2221472999</v>
      </c>
      <c r="X86" s="3">
        <f t="shared" si="15"/>
        <v>0.7278736407</v>
      </c>
      <c r="Y86" s="7">
        <f>IF(X86&lt;=('Ejercicio 3 - TIR'!$D$26-'Ejercicio 3 - TIR'!$C$26)/('Ejercicio 3 - TIR'!$E$26-'Ejercicio 3 - TIR'!$C$26),'Ejercicio 3 - TIR'!$C$26+SQRT(('Ejercicio 3 - TIR'!$E$26-'Ejercicio 3 - TIR'!$C$26)*('Ejercicio 3 - TIR'!$D$26-'Ejercicio 3 - TIR'!$C$26)*X86),'Ejercicio 3 - TIR'!$E$26-SQRT(('Ejercicio 3 - TIR'!$E$26-'Ejercicio 3 - TIR'!$C$26)*('Ejercicio 3 - TIR'!$E$26-'Ejercicio 3 - TIR'!$D$26)*(1-X86)))</f>
        <v>0.2416661724</v>
      </c>
      <c r="Z86" s="3">
        <f t="shared" si="16"/>
        <v>1.155666219</v>
      </c>
      <c r="AA86" s="3">
        <f t="shared" si="17"/>
        <v>1.318826332</v>
      </c>
      <c r="AB86" s="3">
        <f t="shared" si="18"/>
        <v>1.57125828</v>
      </c>
      <c r="AC86" s="3">
        <f t="shared" si="19"/>
        <v>1.920309064</v>
      </c>
      <c r="AD86" s="3">
        <f t="shared" si="20"/>
        <v>2.384382806</v>
      </c>
      <c r="AE86" s="2">
        <f t="shared" si="21"/>
        <v>5005.521062</v>
      </c>
      <c r="AF86" s="2">
        <f t="shared" si="22"/>
        <v>5712.214197</v>
      </c>
      <c r="AG86" s="2">
        <f t="shared" si="23"/>
        <v>6805.569192</v>
      </c>
      <c r="AH86" s="2">
        <f t="shared" si="24"/>
        <v>8317.408012</v>
      </c>
      <c r="AI86" s="2">
        <f t="shared" si="25"/>
        <v>10327.44417</v>
      </c>
      <c r="AJ86" s="4">
        <f t="shared" si="26"/>
        <v>40731.49981</v>
      </c>
      <c r="AK86" s="4">
        <f t="shared" si="27"/>
        <v>51225.30557</v>
      </c>
      <c r="AL86" s="4">
        <f t="shared" si="28"/>
        <v>54879.30711</v>
      </c>
      <c r="AM86" s="4">
        <f t="shared" si="29"/>
        <v>70898.43876</v>
      </c>
      <c r="AN86" s="4">
        <f t="shared" si="30"/>
        <v>101285.889</v>
      </c>
      <c r="AO86" s="4">
        <f>C86/'Ejercicio 3 - TIR'!$D$7</f>
        <v>12983.32572</v>
      </c>
      <c r="AP86" s="4">
        <f t="shared" si="31"/>
        <v>27748.17409</v>
      </c>
      <c r="AQ86" s="4">
        <f t="shared" si="32"/>
        <v>38241.97986</v>
      </c>
      <c r="AR86" s="4">
        <f t="shared" si="33"/>
        <v>41895.98139</v>
      </c>
      <c r="AS86" s="4">
        <f t="shared" si="34"/>
        <v>57915.11304</v>
      </c>
      <c r="AT86" s="4">
        <f t="shared" si="35"/>
        <v>88302.56329</v>
      </c>
      <c r="AU86" s="4">
        <f>AP86*'Ejercicio 3 - TIR'!$D$5</f>
        <v>13874.08705</v>
      </c>
      <c r="AV86" s="4">
        <f>AQ86*'Ejercicio 3 - TIR'!$D$5</f>
        <v>19120.98993</v>
      </c>
      <c r="AW86" s="4">
        <f>AR86*'Ejercicio 3 - TIR'!$D$5</f>
        <v>20947.9907</v>
      </c>
      <c r="AX86" s="4">
        <f>AS86*'Ejercicio 3 - TIR'!$D$5</f>
        <v>28957.55652</v>
      </c>
      <c r="AY86" s="4">
        <f>AT86*'Ejercicio 3 - TIR'!$D$5</f>
        <v>44151.28164</v>
      </c>
      <c r="AZ86" s="4">
        <f t="shared" ref="AZ86:BD86" si="293">AJ86-AU86-AE86</f>
        <v>21851.8917</v>
      </c>
      <c r="BA86" s="4">
        <f t="shared" si="293"/>
        <v>26392.10145</v>
      </c>
      <c r="BB86" s="4">
        <f t="shared" si="293"/>
        <v>27125.74722</v>
      </c>
      <c r="BC86" s="4">
        <f t="shared" si="293"/>
        <v>33623.47422</v>
      </c>
      <c r="BD86" s="4">
        <f t="shared" si="293"/>
        <v>46807.16319</v>
      </c>
      <c r="BE86" s="4">
        <f t="shared" ref="BE86:BI86" si="294">AZ86/Z86</f>
        <v>18908.4801</v>
      </c>
      <c r="BF86" s="4">
        <f t="shared" si="294"/>
        <v>20011.8096</v>
      </c>
      <c r="BG86" s="4">
        <f t="shared" si="294"/>
        <v>17263.70996</v>
      </c>
      <c r="BH86" s="4">
        <f t="shared" si="294"/>
        <v>17509.40765</v>
      </c>
      <c r="BI86" s="4">
        <f t="shared" si="294"/>
        <v>19630.72502</v>
      </c>
      <c r="BJ86" s="4">
        <f t="shared" si="38"/>
        <v>76670.95956</v>
      </c>
      <c r="BK86" s="4">
        <f t="shared" si="39"/>
        <v>30957.2186</v>
      </c>
      <c r="BL86" s="4">
        <f t="shared" si="40"/>
        <v>107628.1782</v>
      </c>
      <c r="BM86" s="4">
        <f>BK86*'Ejercicio 3 - TIR'!$D$5</f>
        <v>15478.6093</v>
      </c>
      <c r="BN86" s="4">
        <f t="shared" si="41"/>
        <v>92149.56886</v>
      </c>
      <c r="BO86" s="4">
        <f t="shared" si="42"/>
        <v>38647.13696</v>
      </c>
      <c r="BP86" s="4">
        <f t="shared" si="43"/>
        <v>-97072.10269</v>
      </c>
      <c r="BQ86" s="4">
        <f t="shared" ref="BQ86:BT86" si="295">BE86</f>
        <v>18908.4801</v>
      </c>
      <c r="BR86" s="4">
        <f t="shared" si="295"/>
        <v>20011.8096</v>
      </c>
      <c r="BS86" s="4">
        <f t="shared" si="295"/>
        <v>17263.70996</v>
      </c>
      <c r="BT86" s="4">
        <f t="shared" si="295"/>
        <v>17509.40765</v>
      </c>
      <c r="BU86" s="4">
        <f t="shared" si="45"/>
        <v>58277.86198</v>
      </c>
      <c r="BV86" s="36">
        <f t="shared" si="46"/>
        <v>9.242513906</v>
      </c>
    </row>
    <row r="87" ht="15.0" customHeight="1">
      <c r="A87" s="2">
        <v>86.0</v>
      </c>
      <c r="B87" s="3">
        <f t="shared" si="4"/>
        <v>0.8518200048</v>
      </c>
      <c r="C87" s="4">
        <f>IF(B87&lt;=('Ejercicio 3 - TIR'!$D$13-'Ejercicio 3 - TIR'!$C$13)/('Ejercicio 3 - TIR'!$E$13-'Ejercicio 3 - TIR'!$C$13),'Ejercicio 3 - TIR'!$C$13+SQRT(('Ejercicio 3 - TIR'!$E$13-'Ejercicio 3 - TIR'!$C$13)*('Ejercicio 3 - TIR'!$D$13-'Ejercicio 3 - TIR'!$C$13)*B87),'Ejercicio 3 - TIR'!$E$13-SQRT(('Ejercicio 3 - TIR'!$E$13-'Ejercicio 3 - TIR'!$C$13)*('Ejercicio 3 - TIR'!$E$13-'Ejercicio 3 - TIR'!$D$13)*(1-B87)))</f>
        <v>86665.23363</v>
      </c>
      <c r="D87" s="3">
        <f t="shared" si="5"/>
        <v>0.6224381739</v>
      </c>
      <c r="E87" s="4">
        <f>IF(D87&lt;=('Ejercicio 3 - TIR'!$D$14-'Ejercicio 3 - TIR'!$C$14)/('Ejercicio 3 - TIR'!$E$14-'Ejercicio 3 - TIR'!$C$14),'Ejercicio 3 - TIR'!$C$14+SQRT(('Ejercicio 3 - TIR'!$E$14-'Ejercicio 3 - TIR'!$C$14)*('Ejercicio 3 - TIR'!$D$14-'Ejercicio 3 - TIR'!$C$14)*D87),'Ejercicio 3 - TIR'!$E$14-SQRT(('Ejercicio 3 - TIR'!$E$14-'Ejercicio 3 - TIR'!$C$14)*('Ejercicio 3 - TIR'!$E$14-'Ejercicio 3 - TIR'!$D$14)*(1-D87)))</f>
        <v>32474.42534</v>
      </c>
      <c r="F87" s="3">
        <f t="shared" si="6"/>
        <v>0.2698803474</v>
      </c>
      <c r="G87" s="4">
        <f>IF(F87&lt;=('Ejercicio 3 - TIR'!$D$18-'Ejercicio 3 - TIR'!$C$18)/('Ejercicio 3 - TIR'!$E$18-'Ejercicio 3 - TIR'!$C$18),'Ejercicio 3 - TIR'!$C$18+SQRT(('Ejercicio 3 - TIR'!$E$18-'Ejercicio 3 - TIR'!$C$18)*('Ejercicio 3 - TIR'!$D$18-'Ejercicio 3 - TIR'!$C$18)*F87),'Ejercicio 3 - TIR'!$E$18-SQRT(('Ejercicio 3 - TIR'!$E$18-'Ejercicio 3 - TIR'!$C$18)*('Ejercicio 3 - TIR'!$E$18-'Ejercicio 3 - TIR'!$D$18)*(1-F87)))</f>
        <v>36362.55076</v>
      </c>
      <c r="H87" s="3">
        <f t="shared" si="7"/>
        <v>0.8844656477</v>
      </c>
      <c r="I87" s="4">
        <f>IF(H87&lt;=('Ejercicio 3 - TIR'!$D$18-'Ejercicio 3 - TIR'!$C$18)/('Ejercicio 3 - TIR'!$E$18-'Ejercicio 3 - TIR'!$C$18),'Ejercicio 3 - TIR'!$C$18+SQRT(('Ejercicio 3 - TIR'!$E$18-'Ejercicio 3 - TIR'!$C$18)*('Ejercicio 3 - TIR'!$D$18-'Ejercicio 3 - TIR'!$C$18)*H87),'Ejercicio 3 - TIR'!$E$18-SQRT(('Ejercicio 3 - TIR'!$E$18-'Ejercicio 3 - TIR'!$C$18)*('Ejercicio 3 - TIR'!$E$18-'Ejercicio 3 - TIR'!$D$18)*(1-H87)))</f>
        <v>42056.34981</v>
      </c>
      <c r="J87" s="3">
        <f t="shared" si="8"/>
        <v>0.264588862</v>
      </c>
      <c r="K87" s="4">
        <f>IF(J87&lt;=('Ejercicio 3 - TIR'!$D$18-'Ejercicio 3 - TIR'!$C$18)/('Ejercicio 3 - TIR'!$E$18-'Ejercicio 3 - TIR'!$C$18),'Ejercicio 3 - TIR'!$C$18+SQRT(('Ejercicio 3 - TIR'!$E$18-'Ejercicio 3 - TIR'!$C$18)*('Ejercicio 3 - TIR'!$D$18-'Ejercicio 3 - TIR'!$C$18)*J87),'Ejercicio 3 - TIR'!$E$18-SQRT(('Ejercicio 3 - TIR'!$E$18-'Ejercicio 3 - TIR'!$C$18)*('Ejercicio 3 - TIR'!$E$18-'Ejercicio 3 - TIR'!$D$18)*(1-J87)))</f>
        <v>36299.8674</v>
      </c>
      <c r="L87" s="3">
        <f t="shared" si="9"/>
        <v>0.9466152669</v>
      </c>
      <c r="M87" s="4">
        <f>IF(L87&lt;=('Ejercicio 3 - TIR'!$D$18-'Ejercicio 3 - TIR'!$C$18)/('Ejercicio 3 - TIR'!$E$18-'Ejercicio 3 - TIR'!$C$18),'Ejercicio 3 - TIR'!$C$18+SQRT(('Ejercicio 3 - TIR'!$E$18-'Ejercicio 3 - TIR'!$C$18)*('Ejercicio 3 - TIR'!$D$18-'Ejercicio 3 - TIR'!$C$18)*L87),'Ejercicio 3 - TIR'!$E$18-SQRT(('Ejercicio 3 - TIR'!$E$18-'Ejercicio 3 - TIR'!$C$18)*('Ejercicio 3 - TIR'!$E$18-'Ejercicio 3 - TIR'!$D$18)*(1-L87)))</f>
        <v>42999.03649</v>
      </c>
      <c r="N87" s="3">
        <f t="shared" si="10"/>
        <v>0.2172584034</v>
      </c>
      <c r="O87" s="4">
        <f>IF(N87&lt;=('Ejercicio 3 - TIR'!$D$18-'Ejercicio 3 - TIR'!$C$18)/('Ejercicio 3 - TIR'!$E$18-'Ejercicio 3 - TIR'!$C$18),'Ejercicio 3 - TIR'!$C$18+SQRT(('Ejercicio 3 - TIR'!$E$18-'Ejercicio 3 - TIR'!$C$18)*('Ejercicio 3 - TIR'!$D$18-'Ejercicio 3 - TIR'!$C$18)*N87),'Ejercicio 3 - TIR'!$E$18-SQRT(('Ejercicio 3 - TIR'!$E$18-'Ejercicio 3 - TIR'!$C$18)*('Ejercicio 3 - TIR'!$E$18-'Ejercicio 3 - TIR'!$D$18)*(1-N87)))</f>
        <v>35708.65663</v>
      </c>
      <c r="P87" s="3">
        <f t="shared" si="11"/>
        <v>0.08890937071</v>
      </c>
      <c r="Q87" s="7">
        <f>IF(P87&lt;=('Ejercicio 3 - TIR'!$D$22-'Ejercicio 3 - TIR'!$C$22)/('Ejercicio 3 - TIR'!$E$22-'Ejercicio 3 - TIR'!$C$22),'Ejercicio 3 - TIR'!$C$22+SQRT(('Ejercicio 3 - TIR'!$E$22-'Ejercicio 3 - TIR'!$C$22)*('Ejercicio 3 - TIR'!$D$22-'Ejercicio 3 - TIR'!$C$22)*P87),'Ejercicio 3 - TIR'!$E$22-SQRT(('Ejercicio 3 - TIR'!$E$22-'Ejercicio 3 - TIR'!$C$22)*('Ejercicio 3 - TIR'!$E$22-'Ejercicio 3 - TIR'!$D$22)*(1-P87)))</f>
        <v>0.1326505679</v>
      </c>
      <c r="R87" s="3">
        <f t="shared" si="12"/>
        <v>0.4683867346</v>
      </c>
      <c r="S87" s="7">
        <f>IF(R87&lt;=('Ejercicio 3 - TIR'!$D$23-'Ejercicio 3 - TIR'!$C$23)/('Ejercicio 3 - TIR'!$E$23-'Ejercicio 3 - TIR'!$C$23),'Ejercicio 3 - TIR'!$C$23+SQRT(('Ejercicio 3 - TIR'!$E$23-'Ejercicio 3 - TIR'!$C$23)*('Ejercicio 3 - TIR'!$D$23-'Ejercicio 3 - TIR'!$C$23)*R87),'Ejercicio 3 - TIR'!$E$23-SQRT(('Ejercicio 3 - TIR'!$E$23-'Ejercicio 3 - TIR'!$C$23)*('Ejercicio 3 - TIR'!$E$23-'Ejercicio 3 - TIR'!$D$23)*(1-R87)))</f>
        <v>0.1490361175</v>
      </c>
      <c r="T87" s="3">
        <f t="shared" si="13"/>
        <v>0.9995754769</v>
      </c>
      <c r="U87" s="7">
        <f>IF(T87&lt;=('Ejercicio 3 - TIR'!$D$24-'Ejercicio 3 - TIR'!$C$24)/('Ejercicio 3 - TIR'!$E$24-'Ejercicio 3 - TIR'!$C$24),'Ejercicio 3 - TIR'!$C$24+SQRT(('Ejercicio 3 - TIR'!$E$24-'Ejercicio 3 - TIR'!$C$24)*('Ejercicio 3 - TIR'!$D$24-'Ejercicio 3 - TIR'!$C$24)*T87),'Ejercicio 3 - TIR'!$E$24-SQRT(('Ejercicio 3 - TIR'!$E$24-'Ejercicio 3 - TIR'!$C$24)*('Ejercicio 3 - TIR'!$E$24-'Ejercicio 3 - TIR'!$D$24)*(1-T87)))</f>
        <v>0.218909741</v>
      </c>
      <c r="V87" s="3">
        <f t="shared" si="14"/>
        <v>0.3104238359</v>
      </c>
      <c r="W87" s="7">
        <f>IF(V87&lt;=('Ejercicio 3 - TIR'!$D$25-'Ejercicio 3 - TIR'!$C$25)/('Ejercicio 3 - TIR'!$E$25-'Ejercicio 3 - TIR'!$C$25),'Ejercicio 3 - TIR'!$C$25+SQRT(('Ejercicio 3 - TIR'!$E$25-'Ejercicio 3 - TIR'!$C$25)*('Ejercicio 3 - TIR'!$D$25-'Ejercicio 3 - TIR'!$C$25)*V87),'Ejercicio 3 - TIR'!$E$25-SQRT(('Ejercicio 3 - TIR'!$E$25-'Ejercicio 3 - TIR'!$C$25)*('Ejercicio 3 - TIR'!$E$25-'Ejercicio 3 - TIR'!$D$25)*(1-V87)))</f>
        <v>0.2008724459</v>
      </c>
      <c r="X87" s="3">
        <f t="shared" si="15"/>
        <v>0.644766874</v>
      </c>
      <c r="Y87" s="7">
        <f>IF(X87&lt;=('Ejercicio 3 - TIR'!$D$26-'Ejercicio 3 - TIR'!$C$26)/('Ejercicio 3 - TIR'!$E$26-'Ejercicio 3 - TIR'!$C$26),'Ejercicio 3 - TIR'!$C$26+SQRT(('Ejercicio 3 - TIR'!$E$26-'Ejercicio 3 - TIR'!$C$26)*('Ejercicio 3 - TIR'!$D$26-'Ejercicio 3 - TIR'!$C$26)*X87),'Ejercicio 3 - TIR'!$E$26-SQRT(('Ejercicio 3 - TIR'!$E$26-'Ejercicio 3 - TIR'!$C$26)*('Ejercicio 3 - TIR'!$E$26-'Ejercicio 3 - TIR'!$D$26)*(1-X87)))</f>
        <v>0.2362020676</v>
      </c>
      <c r="Z87" s="3">
        <f t="shared" si="16"/>
        <v>1.132650568</v>
      </c>
      <c r="AA87" s="3">
        <f t="shared" si="17"/>
        <v>1.301456411</v>
      </c>
      <c r="AB87" s="3">
        <f t="shared" si="18"/>
        <v>1.586357897</v>
      </c>
      <c r="AC87" s="3">
        <f t="shared" si="19"/>
        <v>1.905013488</v>
      </c>
      <c r="AD87" s="3">
        <f t="shared" si="20"/>
        <v>2.354981612</v>
      </c>
      <c r="AE87" s="2">
        <f t="shared" si="21"/>
        <v>4307.750963</v>
      </c>
      <c r="AF87" s="2">
        <f t="shared" si="22"/>
        <v>4949.761442</v>
      </c>
      <c r="AG87" s="2">
        <f t="shared" si="23"/>
        <v>6033.312437</v>
      </c>
      <c r="AH87" s="2">
        <f t="shared" si="24"/>
        <v>7245.238663</v>
      </c>
      <c r="AI87" s="2">
        <f t="shared" si="25"/>
        <v>8956.579016</v>
      </c>
      <c r="AJ87" s="4">
        <f t="shared" si="26"/>
        <v>41186.06376</v>
      </c>
      <c r="AK87" s="4">
        <f t="shared" si="27"/>
        <v>54734.50609</v>
      </c>
      <c r="AL87" s="4">
        <f t="shared" si="28"/>
        <v>57584.58131</v>
      </c>
      <c r="AM87" s="4">
        <f t="shared" si="29"/>
        <v>81913.74447</v>
      </c>
      <c r="AN87" s="4">
        <f t="shared" si="30"/>
        <v>84093.22976</v>
      </c>
      <c r="AO87" s="4">
        <f>C87/'Ejercicio 3 - TIR'!$D$7</f>
        <v>17333.04673</v>
      </c>
      <c r="AP87" s="4">
        <f t="shared" si="31"/>
        <v>23853.01704</v>
      </c>
      <c r="AQ87" s="4">
        <f t="shared" si="32"/>
        <v>37401.45936</v>
      </c>
      <c r="AR87" s="4">
        <f t="shared" si="33"/>
        <v>40251.53459</v>
      </c>
      <c r="AS87" s="4">
        <f t="shared" si="34"/>
        <v>64580.69774</v>
      </c>
      <c r="AT87" s="4">
        <f t="shared" si="35"/>
        <v>66760.18304</v>
      </c>
      <c r="AU87" s="4">
        <f>AP87*'Ejercicio 3 - TIR'!$D$5</f>
        <v>11926.50852</v>
      </c>
      <c r="AV87" s="4">
        <f>AQ87*'Ejercicio 3 - TIR'!$D$5</f>
        <v>18700.72968</v>
      </c>
      <c r="AW87" s="4">
        <f>AR87*'Ejercicio 3 - TIR'!$D$5</f>
        <v>20125.76729</v>
      </c>
      <c r="AX87" s="4">
        <f>AS87*'Ejercicio 3 - TIR'!$D$5</f>
        <v>32290.34887</v>
      </c>
      <c r="AY87" s="4">
        <f>AT87*'Ejercicio 3 - TIR'!$D$5</f>
        <v>33380.09152</v>
      </c>
      <c r="AZ87" s="4">
        <f t="shared" ref="AZ87:BD87" si="296">AJ87-AU87-AE87</f>
        <v>24951.80428</v>
      </c>
      <c r="BA87" s="4">
        <f t="shared" si="296"/>
        <v>31084.01497</v>
      </c>
      <c r="BB87" s="4">
        <f t="shared" si="296"/>
        <v>31425.50158</v>
      </c>
      <c r="BC87" s="4">
        <f t="shared" si="296"/>
        <v>42378.15693</v>
      </c>
      <c r="BD87" s="4">
        <f t="shared" si="296"/>
        <v>41756.55923</v>
      </c>
      <c r="BE87" s="4">
        <f t="shared" ref="BE87:BI87" si="297">AZ87/Z87</f>
        <v>22029.56939</v>
      </c>
      <c r="BF87" s="4">
        <f t="shared" si="297"/>
        <v>23884.02309</v>
      </c>
      <c r="BG87" s="4">
        <f t="shared" si="297"/>
        <v>19809.84344</v>
      </c>
      <c r="BH87" s="4">
        <f t="shared" si="297"/>
        <v>22245.59417</v>
      </c>
      <c r="BI87" s="4">
        <f t="shared" si="297"/>
        <v>17731.16147</v>
      </c>
      <c r="BJ87" s="4">
        <f t="shared" si="38"/>
        <v>76476.67456</v>
      </c>
      <c r="BK87" s="4">
        <f t="shared" si="39"/>
        <v>40819.00633</v>
      </c>
      <c r="BL87" s="4">
        <f t="shared" si="40"/>
        <v>117295.6809</v>
      </c>
      <c r="BM87" s="4">
        <f>BK87*'Ejercicio 3 - TIR'!$D$5</f>
        <v>20409.50316</v>
      </c>
      <c r="BN87" s="4">
        <f t="shared" si="41"/>
        <v>96886.17772</v>
      </c>
      <c r="BO87" s="4">
        <f t="shared" si="42"/>
        <v>41140.94871</v>
      </c>
      <c r="BP87" s="4">
        <f t="shared" si="43"/>
        <v>-119139.659</v>
      </c>
      <c r="BQ87" s="4">
        <f t="shared" ref="BQ87:BT87" si="298">BE87</f>
        <v>22029.56939</v>
      </c>
      <c r="BR87" s="4">
        <f t="shared" si="298"/>
        <v>23884.02309</v>
      </c>
      <c r="BS87" s="4">
        <f t="shared" si="298"/>
        <v>19809.84344</v>
      </c>
      <c r="BT87" s="4">
        <f t="shared" si="298"/>
        <v>22245.59417</v>
      </c>
      <c r="BU87" s="4">
        <f t="shared" si="45"/>
        <v>58872.11018</v>
      </c>
      <c r="BV87" s="36">
        <f t="shared" si="46"/>
        <v>6.30303259</v>
      </c>
    </row>
    <row r="88" ht="15.0" customHeight="1">
      <c r="A88" s="2">
        <v>87.0</v>
      </c>
      <c r="B88" s="3">
        <f t="shared" si="4"/>
        <v>0.7645353046</v>
      </c>
      <c r="C88" s="4">
        <f>IF(B88&lt;=('Ejercicio 3 - TIR'!$D$13-'Ejercicio 3 - TIR'!$C$13)/('Ejercicio 3 - TIR'!$E$13-'Ejercicio 3 - TIR'!$C$13),'Ejercicio 3 - TIR'!$C$13+SQRT(('Ejercicio 3 - TIR'!$E$13-'Ejercicio 3 - TIR'!$C$13)*('Ejercicio 3 - TIR'!$D$13-'Ejercicio 3 - TIR'!$C$13)*B88),'Ejercicio 3 - TIR'!$E$13-SQRT(('Ejercicio 3 - TIR'!$E$13-'Ejercicio 3 - TIR'!$C$13)*('Ejercicio 3 - TIR'!$E$13-'Ejercicio 3 - TIR'!$D$13)*(1-B88)))</f>
        <v>83190.54925</v>
      </c>
      <c r="D88" s="3">
        <f t="shared" si="5"/>
        <v>0.8798180921</v>
      </c>
      <c r="E88" s="4">
        <f>IF(D88&lt;=('Ejercicio 3 - TIR'!$D$14-'Ejercicio 3 - TIR'!$C$14)/('Ejercicio 3 - TIR'!$E$14-'Ejercicio 3 - TIR'!$C$14),'Ejercicio 3 - TIR'!$C$14+SQRT(('Ejercicio 3 - TIR'!$E$14-'Ejercicio 3 - TIR'!$C$14)*('Ejercicio 3 - TIR'!$D$14-'Ejercicio 3 - TIR'!$C$14)*D88),'Ejercicio 3 - TIR'!$E$14-SQRT(('Ejercicio 3 - TIR'!$E$14-'Ejercicio 3 - TIR'!$C$14)*('Ejercicio 3 - TIR'!$E$14-'Ejercicio 3 - TIR'!$D$14)*(1-D88)))</f>
        <v>35754.14482</v>
      </c>
      <c r="F88" s="3">
        <f t="shared" si="6"/>
        <v>0.8100380889</v>
      </c>
      <c r="G88" s="4">
        <f>IF(F88&lt;=('Ejercicio 3 - TIR'!$D$18-'Ejercicio 3 - TIR'!$C$18)/('Ejercicio 3 - TIR'!$E$18-'Ejercicio 3 - TIR'!$C$18),'Ejercicio 3 - TIR'!$C$18+SQRT(('Ejercicio 3 - TIR'!$E$18-'Ejercicio 3 - TIR'!$C$18)*('Ejercicio 3 - TIR'!$D$18-'Ejercicio 3 - TIR'!$C$18)*F88),'Ejercicio 3 - TIR'!$E$18-SQRT(('Ejercicio 3 - TIR'!$E$18-'Ejercicio 3 - TIR'!$C$18)*('Ejercicio 3 - TIR'!$E$18-'Ejercicio 3 - TIR'!$D$18)*(1-F88)))</f>
        <v>41225.46118</v>
      </c>
      <c r="H88" s="3">
        <f t="shared" si="7"/>
        <v>0.3655582895</v>
      </c>
      <c r="I88" s="4">
        <f>IF(H88&lt;=('Ejercicio 3 - TIR'!$D$18-'Ejercicio 3 - TIR'!$C$18)/('Ejercicio 3 - TIR'!$E$18-'Ejercicio 3 - TIR'!$C$18),'Ejercicio 3 - TIR'!$C$18+SQRT(('Ejercicio 3 - TIR'!$E$18-'Ejercicio 3 - TIR'!$C$18)*('Ejercicio 3 - TIR'!$D$18-'Ejercicio 3 - TIR'!$C$18)*H88),'Ejercicio 3 - TIR'!$E$18-SQRT(('Ejercicio 3 - TIR'!$E$18-'Ejercicio 3 - TIR'!$C$18)*('Ejercicio 3 - TIR'!$E$18-'Ejercicio 3 - TIR'!$D$18)*(1-H88)))</f>
        <v>37404.98099</v>
      </c>
      <c r="J88" s="3">
        <f t="shared" si="8"/>
        <v>0.2221188955</v>
      </c>
      <c r="K88" s="4">
        <f>IF(J88&lt;=('Ejercicio 3 - TIR'!$D$18-'Ejercicio 3 - TIR'!$C$18)/('Ejercicio 3 - TIR'!$E$18-'Ejercicio 3 - TIR'!$C$18),'Ejercicio 3 - TIR'!$C$18+SQRT(('Ejercicio 3 - TIR'!$E$18-'Ejercicio 3 - TIR'!$C$18)*('Ejercicio 3 - TIR'!$D$18-'Ejercicio 3 - TIR'!$C$18)*J88),'Ejercicio 3 - TIR'!$E$18-SQRT(('Ejercicio 3 - TIR'!$E$18-'Ejercicio 3 - TIR'!$C$18)*('Ejercicio 3 - TIR'!$E$18-'Ejercicio 3 - TIR'!$D$18)*(1-J88)))</f>
        <v>35772.16028</v>
      </c>
      <c r="L88" s="3">
        <f t="shared" si="9"/>
        <v>0.5905560467</v>
      </c>
      <c r="M88" s="4">
        <f>IF(L88&lt;=('Ejercicio 3 - TIR'!$D$18-'Ejercicio 3 - TIR'!$C$18)/('Ejercicio 3 - TIR'!$E$18-'Ejercicio 3 - TIR'!$C$18),'Ejercicio 3 - TIR'!$C$18+SQRT(('Ejercicio 3 - TIR'!$E$18-'Ejercicio 3 - TIR'!$C$18)*('Ejercicio 3 - TIR'!$D$18-'Ejercicio 3 - TIR'!$C$18)*L88),'Ejercicio 3 - TIR'!$E$18-SQRT(('Ejercicio 3 - TIR'!$E$18-'Ejercicio 3 - TIR'!$C$18)*('Ejercicio 3 - TIR'!$E$18-'Ejercicio 3 - TIR'!$D$18)*(1-L88)))</f>
        <v>39411.87585</v>
      </c>
      <c r="N88" s="3">
        <f t="shared" si="10"/>
        <v>0.2034761778</v>
      </c>
      <c r="O88" s="4">
        <f>IF(N88&lt;=('Ejercicio 3 - TIR'!$D$18-'Ejercicio 3 - TIR'!$C$18)/('Ejercicio 3 - TIR'!$E$18-'Ejercicio 3 - TIR'!$C$18),'Ejercicio 3 - TIR'!$C$18+SQRT(('Ejercicio 3 - TIR'!$E$18-'Ejercicio 3 - TIR'!$C$18)*('Ejercicio 3 - TIR'!$D$18-'Ejercicio 3 - TIR'!$C$18)*N88),'Ejercicio 3 - TIR'!$E$18-SQRT(('Ejercicio 3 - TIR'!$E$18-'Ejercicio 3 - TIR'!$C$18)*('Ejercicio 3 - TIR'!$E$18-'Ejercicio 3 - TIR'!$D$18)*(1-N88)))</f>
        <v>35524.62005</v>
      </c>
      <c r="P88" s="3">
        <f t="shared" si="11"/>
        <v>0.5681045472</v>
      </c>
      <c r="Q88" s="7">
        <f>IF(P88&lt;=('Ejercicio 3 - TIR'!$D$22-'Ejercicio 3 - TIR'!$C$22)/('Ejercicio 3 - TIR'!$E$22-'Ejercicio 3 - TIR'!$C$22),'Ejercicio 3 - TIR'!$C$22+SQRT(('Ejercicio 3 - TIR'!$E$22-'Ejercicio 3 - TIR'!$C$22)*('Ejercicio 3 - TIR'!$D$22-'Ejercicio 3 - TIR'!$C$22)*P88),'Ejercicio 3 - TIR'!$E$22-SQRT(('Ejercicio 3 - TIR'!$E$22-'Ejercicio 3 - TIR'!$C$22)*('Ejercicio 3 - TIR'!$E$22-'Ejercicio 3 - TIR'!$D$22)*(1-P88)))</f>
        <v>0.1521178944</v>
      </c>
      <c r="R88" s="3">
        <f t="shared" si="12"/>
        <v>0.6845270119</v>
      </c>
      <c r="S88" s="7">
        <f>IF(R88&lt;=('Ejercicio 3 - TIR'!$D$23-'Ejercicio 3 - TIR'!$C$23)/('Ejercicio 3 - TIR'!$E$23-'Ejercicio 3 - TIR'!$C$23),'Ejercicio 3 - TIR'!$C$23+SQRT(('Ejercicio 3 - TIR'!$E$23-'Ejercicio 3 - TIR'!$C$23)*('Ejercicio 3 - TIR'!$D$23-'Ejercicio 3 - TIR'!$C$23)*R88),'Ejercicio 3 - TIR'!$E$23-SQRT(('Ejercicio 3 - TIR'!$E$23-'Ejercicio 3 - TIR'!$C$23)*('Ejercicio 3 - TIR'!$E$23-'Ejercicio 3 - TIR'!$D$23)*(1-R88)))</f>
        <v>0.1561703676</v>
      </c>
      <c r="T88" s="3">
        <f t="shared" si="13"/>
        <v>0.6785435157</v>
      </c>
      <c r="U88" s="7">
        <f>IF(T88&lt;=('Ejercicio 3 - TIR'!$D$24-'Ejercicio 3 - TIR'!$C$24)/('Ejercicio 3 - TIR'!$E$24-'Ejercicio 3 - TIR'!$C$24),'Ejercicio 3 - TIR'!$C$24+SQRT(('Ejercicio 3 - TIR'!$E$24-'Ejercicio 3 - TIR'!$C$24)*('Ejercicio 3 - TIR'!$D$24-'Ejercicio 3 - TIR'!$C$24)*T88),'Ejercicio 3 - TIR'!$E$24-SQRT(('Ejercicio 3 - TIR'!$E$24-'Ejercicio 3 - TIR'!$C$24)*('Ejercicio 3 - TIR'!$E$24-'Ejercicio 3 - TIR'!$D$24)*(1-T88)))</f>
        <v>0.1899986974</v>
      </c>
      <c r="V88" s="3">
        <f t="shared" si="14"/>
        <v>0.04835214675</v>
      </c>
      <c r="W88" s="7">
        <f>IF(V88&lt;=('Ejercicio 3 - TIR'!$D$25-'Ejercicio 3 - TIR'!$C$25)/('Ejercicio 3 - TIR'!$E$25-'Ejercicio 3 - TIR'!$C$25),'Ejercicio 3 - TIR'!$C$25+SQRT(('Ejercicio 3 - TIR'!$E$25-'Ejercicio 3 - TIR'!$C$25)*('Ejercicio 3 - TIR'!$D$25-'Ejercicio 3 - TIR'!$C$25)*V88),'Ejercicio 3 - TIR'!$E$25-SQRT(('Ejercicio 3 - TIR'!$E$25-'Ejercicio 3 - TIR'!$C$25)*('Ejercicio 3 - TIR'!$E$25-'Ejercicio 3 - TIR'!$D$25)*(1-V88)))</f>
        <v>0.1882275759</v>
      </c>
      <c r="X88" s="3">
        <f t="shared" si="15"/>
        <v>0.4742824932</v>
      </c>
      <c r="Y88" s="7">
        <f>IF(X88&lt;=('Ejercicio 3 - TIR'!$D$26-'Ejercicio 3 - TIR'!$C$26)/('Ejercicio 3 - TIR'!$E$26-'Ejercicio 3 - TIR'!$C$26),'Ejercicio 3 - TIR'!$C$26+SQRT(('Ejercicio 3 - TIR'!$E$26-'Ejercicio 3 - TIR'!$C$26)*('Ejercicio 3 - TIR'!$D$26-'Ejercicio 3 - TIR'!$C$26)*X88),'Ejercicio 3 - TIR'!$E$26-SQRT(('Ejercicio 3 - TIR'!$E$26-'Ejercicio 3 - TIR'!$C$26)*('Ejercicio 3 - TIR'!$E$26-'Ejercicio 3 - TIR'!$D$26)*(1-X88)))</f>
        <v>0.2267189101</v>
      </c>
      <c r="Z88" s="3">
        <f t="shared" si="16"/>
        <v>1.152117894</v>
      </c>
      <c r="AA88" s="3">
        <f t="shared" si="17"/>
        <v>1.332044569</v>
      </c>
      <c r="AB88" s="3">
        <f t="shared" si="18"/>
        <v>1.585131303</v>
      </c>
      <c r="AC88" s="3">
        <f t="shared" si="19"/>
        <v>1.883496725</v>
      </c>
      <c r="AD88" s="3">
        <f t="shared" si="20"/>
        <v>2.31052105</v>
      </c>
      <c r="AE88" s="2">
        <f t="shared" si="21"/>
        <v>5438.845225</v>
      </c>
      <c r="AF88" s="2">
        <f t="shared" si="22"/>
        <v>6288.231683</v>
      </c>
      <c r="AG88" s="2">
        <f t="shared" si="23"/>
        <v>7482.987512</v>
      </c>
      <c r="AH88" s="2">
        <f t="shared" si="24"/>
        <v>8891.492112</v>
      </c>
      <c r="AI88" s="2">
        <f t="shared" si="25"/>
        <v>10907.36151</v>
      </c>
      <c r="AJ88" s="4">
        <f t="shared" si="26"/>
        <v>47496.59152</v>
      </c>
      <c r="AK88" s="4">
        <f t="shared" si="27"/>
        <v>49825.1018</v>
      </c>
      <c r="AL88" s="4">
        <f t="shared" si="28"/>
        <v>56703.57102</v>
      </c>
      <c r="AM88" s="4">
        <f t="shared" si="29"/>
        <v>74232.1391</v>
      </c>
      <c r="AN88" s="4">
        <f t="shared" si="30"/>
        <v>82080.38241</v>
      </c>
      <c r="AO88" s="4">
        <f>C88/'Ejercicio 3 - TIR'!$D$7</f>
        <v>16638.10985</v>
      </c>
      <c r="AP88" s="4">
        <f t="shared" si="31"/>
        <v>30858.48167</v>
      </c>
      <c r="AQ88" s="4">
        <f t="shared" si="32"/>
        <v>33186.99195</v>
      </c>
      <c r="AR88" s="4">
        <f t="shared" si="33"/>
        <v>40065.46117</v>
      </c>
      <c r="AS88" s="4">
        <f t="shared" si="34"/>
        <v>57594.02925</v>
      </c>
      <c r="AT88" s="4">
        <f t="shared" si="35"/>
        <v>65442.27256</v>
      </c>
      <c r="AU88" s="4">
        <f>AP88*'Ejercicio 3 - TIR'!$D$5</f>
        <v>15429.24084</v>
      </c>
      <c r="AV88" s="4">
        <f>AQ88*'Ejercicio 3 - TIR'!$D$5</f>
        <v>16593.49597</v>
      </c>
      <c r="AW88" s="4">
        <f>AR88*'Ejercicio 3 - TIR'!$D$5</f>
        <v>20032.73059</v>
      </c>
      <c r="AX88" s="4">
        <f>AS88*'Ejercicio 3 - TIR'!$D$5</f>
        <v>28797.01462</v>
      </c>
      <c r="AY88" s="4">
        <f>AT88*'Ejercicio 3 - TIR'!$D$5</f>
        <v>32721.13628</v>
      </c>
      <c r="AZ88" s="4">
        <f t="shared" ref="AZ88:BD88" si="299">AJ88-AU88-AE88</f>
        <v>26628.50546</v>
      </c>
      <c r="BA88" s="4">
        <f t="shared" si="299"/>
        <v>26943.37414</v>
      </c>
      <c r="BB88" s="4">
        <f t="shared" si="299"/>
        <v>29187.85293</v>
      </c>
      <c r="BC88" s="4">
        <f t="shared" si="299"/>
        <v>36543.63236</v>
      </c>
      <c r="BD88" s="4">
        <f t="shared" si="299"/>
        <v>38451.88462</v>
      </c>
      <c r="BE88" s="4">
        <f t="shared" ref="BE88:BI88" si="300">AZ88/Z88</f>
        <v>23112.65678</v>
      </c>
      <c r="BF88" s="4">
        <f t="shared" si="300"/>
        <v>20227.08155</v>
      </c>
      <c r="BG88" s="4">
        <f t="shared" si="300"/>
        <v>18413.52377</v>
      </c>
      <c r="BH88" s="4">
        <f t="shared" si="300"/>
        <v>19402.01534</v>
      </c>
      <c r="BI88" s="4">
        <f t="shared" si="300"/>
        <v>16642.08366</v>
      </c>
      <c r="BJ88" s="4">
        <f t="shared" si="38"/>
        <v>82610.70424</v>
      </c>
      <c r="BK88" s="4">
        <f t="shared" si="39"/>
        <v>38442.70304</v>
      </c>
      <c r="BL88" s="4">
        <f t="shared" si="40"/>
        <v>121053.4073</v>
      </c>
      <c r="BM88" s="4">
        <f>BK88*'Ejercicio 3 - TIR'!$D$5</f>
        <v>19221.35152</v>
      </c>
      <c r="BN88" s="4">
        <f t="shared" si="41"/>
        <v>101832.0558</v>
      </c>
      <c r="BO88" s="4">
        <f t="shared" si="42"/>
        <v>44073.19975</v>
      </c>
      <c r="BP88" s="4">
        <f t="shared" si="43"/>
        <v>-118944.6941</v>
      </c>
      <c r="BQ88" s="4">
        <f t="shared" ref="BQ88:BT88" si="301">BE88</f>
        <v>23112.65678</v>
      </c>
      <c r="BR88" s="4">
        <f t="shared" si="301"/>
        <v>20227.08155</v>
      </c>
      <c r="BS88" s="4">
        <f t="shared" si="301"/>
        <v>18413.52377</v>
      </c>
      <c r="BT88" s="4">
        <f t="shared" si="301"/>
        <v>19402.01534</v>
      </c>
      <c r="BU88" s="4">
        <f t="shared" si="45"/>
        <v>60715.28341</v>
      </c>
      <c r="BV88" s="36">
        <f t="shared" si="46"/>
        <v>5.220974687</v>
      </c>
    </row>
    <row r="89" ht="15.0" customHeight="1">
      <c r="A89" s="2">
        <v>88.0</v>
      </c>
      <c r="B89" s="3">
        <f t="shared" si="4"/>
        <v>0.8987347607</v>
      </c>
      <c r="C89" s="4">
        <f>IF(B89&lt;=('Ejercicio 3 - TIR'!$D$13-'Ejercicio 3 - TIR'!$C$13)/('Ejercicio 3 - TIR'!$E$13-'Ejercicio 3 - TIR'!$C$13),'Ejercicio 3 - TIR'!$C$13+SQRT(('Ejercicio 3 - TIR'!$E$13-'Ejercicio 3 - TIR'!$C$13)*('Ejercicio 3 - TIR'!$D$13-'Ejercicio 3 - TIR'!$C$13)*B89),'Ejercicio 3 - TIR'!$E$13-SQRT(('Ejercicio 3 - TIR'!$E$13-'Ejercicio 3 - TIR'!$C$13)*('Ejercicio 3 - TIR'!$E$13-'Ejercicio 3 - TIR'!$D$13)*(1-B89)))</f>
        <v>88976.46666</v>
      </c>
      <c r="D89" s="3">
        <f t="shared" si="5"/>
        <v>0.4213133586</v>
      </c>
      <c r="E89" s="4">
        <f>IF(D89&lt;=('Ejercicio 3 - TIR'!$D$14-'Ejercicio 3 - TIR'!$C$14)/('Ejercicio 3 - TIR'!$E$14-'Ejercicio 3 - TIR'!$C$14),'Ejercicio 3 - TIR'!$C$14+SQRT(('Ejercicio 3 - TIR'!$E$14-'Ejercicio 3 - TIR'!$C$14)*('Ejercicio 3 - TIR'!$D$14-'Ejercicio 3 - TIR'!$C$14)*D89),'Ejercicio 3 - TIR'!$E$14-SQRT(('Ejercicio 3 - TIR'!$E$14-'Ejercicio 3 - TIR'!$C$14)*('Ejercicio 3 - TIR'!$E$14-'Ejercicio 3 - TIR'!$D$14)*(1-D89)))</f>
        <v>30683.18744</v>
      </c>
      <c r="F89" s="3">
        <f t="shared" si="6"/>
        <v>0.2928718424</v>
      </c>
      <c r="G89" s="4">
        <f>IF(F89&lt;=('Ejercicio 3 - TIR'!$D$18-'Ejercicio 3 - TIR'!$C$18)/('Ejercicio 3 - TIR'!$E$18-'Ejercicio 3 - TIR'!$C$18),'Ejercicio 3 - TIR'!$C$18+SQRT(('Ejercicio 3 - TIR'!$E$18-'Ejercicio 3 - TIR'!$C$18)*('Ejercicio 3 - TIR'!$D$18-'Ejercicio 3 - TIR'!$C$18)*F89),'Ejercicio 3 - TIR'!$E$18-SQRT(('Ejercicio 3 - TIR'!$E$18-'Ejercicio 3 - TIR'!$C$18)*('Ejercicio 3 - TIR'!$E$18-'Ejercicio 3 - TIR'!$D$18)*(1-F89)))</f>
        <v>36628.0296</v>
      </c>
      <c r="H89" s="3">
        <f t="shared" si="7"/>
        <v>0.9164572637</v>
      </c>
      <c r="I89" s="4">
        <f>IF(H89&lt;=('Ejercicio 3 - TIR'!$D$18-'Ejercicio 3 - TIR'!$C$18)/('Ejercicio 3 - TIR'!$E$18-'Ejercicio 3 - TIR'!$C$18),'Ejercicio 3 - TIR'!$C$18+SQRT(('Ejercicio 3 - TIR'!$E$18-'Ejercicio 3 - TIR'!$C$18)*('Ejercicio 3 - TIR'!$D$18-'Ejercicio 3 - TIR'!$C$18)*H89),'Ejercicio 3 - TIR'!$E$18-SQRT(('Ejercicio 3 - TIR'!$E$18-'Ejercicio 3 - TIR'!$C$18)*('Ejercicio 3 - TIR'!$E$18-'Ejercicio 3 - TIR'!$D$18)*(1-H89)))</f>
        <v>42496.86093</v>
      </c>
      <c r="J89" s="3">
        <f t="shared" si="8"/>
        <v>0.5191116636</v>
      </c>
      <c r="K89" s="4">
        <f>IF(J89&lt;=('Ejercicio 3 - TIR'!$D$18-'Ejercicio 3 - TIR'!$C$18)/('Ejercicio 3 - TIR'!$E$18-'Ejercicio 3 - TIR'!$C$18),'Ejercicio 3 - TIR'!$C$18+SQRT(('Ejercicio 3 - TIR'!$E$18-'Ejercicio 3 - TIR'!$C$18)*('Ejercicio 3 - TIR'!$D$18-'Ejercicio 3 - TIR'!$C$18)*J89),'Ejercicio 3 - TIR'!$E$18-SQRT(('Ejercicio 3 - TIR'!$E$18-'Ejercicio 3 - TIR'!$C$18)*('Ejercicio 3 - TIR'!$E$18-'Ejercicio 3 - TIR'!$D$18)*(1-J89)))</f>
        <v>38824.21382</v>
      </c>
      <c r="L89" s="3">
        <f t="shared" si="9"/>
        <v>0.9523205475</v>
      </c>
      <c r="M89" s="4">
        <f>IF(L89&lt;=('Ejercicio 3 - TIR'!$D$18-'Ejercicio 3 - TIR'!$C$18)/('Ejercicio 3 - TIR'!$E$18-'Ejercicio 3 - TIR'!$C$18),'Ejercicio 3 - TIR'!$C$18+SQRT(('Ejercicio 3 - TIR'!$E$18-'Ejercicio 3 - TIR'!$C$18)*('Ejercicio 3 - TIR'!$D$18-'Ejercicio 3 - TIR'!$C$18)*L89),'Ejercicio 3 - TIR'!$E$18-SQRT(('Ejercicio 3 - TIR'!$E$18-'Ejercicio 3 - TIR'!$C$18)*('Ejercicio 3 - TIR'!$E$18-'Ejercicio 3 - TIR'!$D$18)*(1-L89)))</f>
        <v>43108.97939</v>
      </c>
      <c r="N89" s="3">
        <f t="shared" si="10"/>
        <v>0.1790457143</v>
      </c>
      <c r="O89" s="4">
        <f>IF(N89&lt;=('Ejercicio 3 - TIR'!$D$18-'Ejercicio 3 - TIR'!$C$18)/('Ejercicio 3 - TIR'!$E$18-'Ejercicio 3 - TIR'!$C$18),'Ejercicio 3 - TIR'!$C$18+SQRT(('Ejercicio 3 - TIR'!$E$18-'Ejercicio 3 - TIR'!$C$18)*('Ejercicio 3 - TIR'!$D$18-'Ejercicio 3 - TIR'!$C$18)*N89),'Ejercicio 3 - TIR'!$E$18-SQRT(('Ejercicio 3 - TIR'!$E$18-'Ejercicio 3 - TIR'!$C$18)*('Ejercicio 3 - TIR'!$E$18-'Ejercicio 3 - TIR'!$D$18)*(1-N89)))</f>
        <v>35182.36019</v>
      </c>
      <c r="P89" s="3">
        <f t="shared" si="11"/>
        <v>0.115311362</v>
      </c>
      <c r="Q89" s="7">
        <f>IF(P89&lt;=('Ejercicio 3 - TIR'!$D$22-'Ejercicio 3 - TIR'!$C$22)/('Ejercicio 3 - TIR'!$E$22-'Ejercicio 3 - TIR'!$C$22),'Ejercicio 3 - TIR'!$C$22+SQRT(('Ejercicio 3 - TIR'!$E$22-'Ejercicio 3 - TIR'!$C$22)*('Ejercicio 3 - TIR'!$D$22-'Ejercicio 3 - TIR'!$C$22)*P89),'Ejercicio 3 - TIR'!$E$22-SQRT(('Ejercicio 3 - TIR'!$E$22-'Ejercicio 3 - TIR'!$C$22)*('Ejercicio 3 - TIR'!$E$22-'Ejercicio 3 - TIR'!$D$22)*(1-P89)))</f>
        <v>0.1344069584</v>
      </c>
      <c r="R89" s="3">
        <f t="shared" si="12"/>
        <v>0.7443122694</v>
      </c>
      <c r="S89" s="7">
        <f>IF(R89&lt;=('Ejercicio 3 - TIR'!$D$23-'Ejercicio 3 - TIR'!$C$23)/('Ejercicio 3 - TIR'!$E$23-'Ejercicio 3 - TIR'!$C$23),'Ejercicio 3 - TIR'!$C$23+SQRT(('Ejercicio 3 - TIR'!$E$23-'Ejercicio 3 - TIR'!$C$23)*('Ejercicio 3 - TIR'!$D$23-'Ejercicio 3 - TIR'!$C$23)*R89),'Ejercicio 3 - TIR'!$E$23-SQRT(('Ejercicio 3 - TIR'!$E$23-'Ejercicio 3 - TIR'!$C$23)*('Ejercicio 3 - TIR'!$E$23-'Ejercicio 3 - TIR'!$D$23)*(1-R89)))</f>
        <v>0.1585468437</v>
      </c>
      <c r="T89" s="3">
        <f t="shared" si="13"/>
        <v>0.6710124616</v>
      </c>
      <c r="U89" s="7">
        <f>IF(T89&lt;=('Ejercicio 3 - TIR'!$D$24-'Ejercicio 3 - TIR'!$C$24)/('Ejercicio 3 - TIR'!$E$24-'Ejercicio 3 - TIR'!$C$24),'Ejercicio 3 - TIR'!$C$24+SQRT(('Ejercicio 3 - TIR'!$E$24-'Ejercicio 3 - TIR'!$C$24)*('Ejercicio 3 - TIR'!$D$24-'Ejercicio 3 - TIR'!$C$24)*T89),'Ejercicio 3 - TIR'!$E$24-SQRT(('Ejercicio 3 - TIR'!$E$24-'Ejercicio 3 - TIR'!$C$24)*('Ejercicio 3 - TIR'!$E$24-'Ejercicio 3 - TIR'!$D$24)*(1-T89)))</f>
        <v>0.1896492981</v>
      </c>
      <c r="V89" s="3">
        <f t="shared" si="14"/>
        <v>0.5352036723</v>
      </c>
      <c r="W89" s="7">
        <f>IF(V89&lt;=('Ejercicio 3 - TIR'!$D$25-'Ejercicio 3 - TIR'!$C$25)/('Ejercicio 3 - TIR'!$E$25-'Ejercicio 3 - TIR'!$C$25),'Ejercicio 3 - TIR'!$C$25+SQRT(('Ejercicio 3 - TIR'!$E$25-'Ejercicio 3 - TIR'!$C$25)*('Ejercicio 3 - TIR'!$D$25-'Ejercicio 3 - TIR'!$C$25)*V89),'Ejercicio 3 - TIR'!$E$25-SQRT(('Ejercicio 3 - TIR'!$E$25-'Ejercicio 3 - TIR'!$C$25)*('Ejercicio 3 - TIR'!$E$25-'Ejercicio 3 - TIR'!$D$25)*(1-V89)))</f>
        <v>0.2096665505</v>
      </c>
      <c r="X89" s="3">
        <f t="shared" si="15"/>
        <v>0.9509916331</v>
      </c>
      <c r="Y89" s="7">
        <f>IF(X89&lt;=('Ejercicio 3 - TIR'!$D$26-'Ejercicio 3 - TIR'!$C$26)/('Ejercicio 3 - TIR'!$E$26-'Ejercicio 3 - TIR'!$C$26),'Ejercicio 3 - TIR'!$C$26+SQRT(('Ejercicio 3 - TIR'!$E$26-'Ejercicio 3 - TIR'!$C$26)*('Ejercicio 3 - TIR'!$D$26-'Ejercicio 3 - TIR'!$C$26)*X89),'Ejercicio 3 - TIR'!$E$26-SQRT(('Ejercicio 3 - TIR'!$E$26-'Ejercicio 3 - TIR'!$C$26)*('Ejercicio 3 - TIR'!$E$26-'Ejercicio 3 - TIR'!$D$26)*(1-X89)))</f>
        <v>0.2637320812</v>
      </c>
      <c r="Z89" s="3">
        <f t="shared" si="16"/>
        <v>1.134406958</v>
      </c>
      <c r="AA89" s="3">
        <f t="shared" si="17"/>
        <v>1.314263601</v>
      </c>
      <c r="AB89" s="3">
        <f t="shared" si="18"/>
        <v>1.563512771</v>
      </c>
      <c r="AC89" s="3">
        <f t="shared" si="19"/>
        <v>1.8913291</v>
      </c>
      <c r="AD89" s="3">
        <f t="shared" si="20"/>
        <v>2.39013326</v>
      </c>
      <c r="AE89" s="2">
        <f t="shared" si="21"/>
        <v>4124.0339</v>
      </c>
      <c r="AF89" s="2">
        <f t="shared" si="22"/>
        <v>4777.886458</v>
      </c>
      <c r="AG89" s="2">
        <f t="shared" si="23"/>
        <v>5684.009271</v>
      </c>
      <c r="AH89" s="2">
        <f t="shared" si="24"/>
        <v>6875.755888</v>
      </c>
      <c r="AI89" s="2">
        <f t="shared" si="25"/>
        <v>8689.113298</v>
      </c>
      <c r="AJ89" s="4">
        <f t="shared" si="26"/>
        <v>41551.09165</v>
      </c>
      <c r="AK89" s="4">
        <f t="shared" si="27"/>
        <v>55852.07748</v>
      </c>
      <c r="AL89" s="4">
        <f t="shared" si="28"/>
        <v>60702.15412</v>
      </c>
      <c r="AM89" s="4">
        <f t="shared" si="29"/>
        <v>81533.2672</v>
      </c>
      <c r="AN89" s="4">
        <f t="shared" si="30"/>
        <v>84090.52925</v>
      </c>
      <c r="AO89" s="4">
        <f>C89/'Ejercicio 3 - TIR'!$D$7</f>
        <v>17795.29333</v>
      </c>
      <c r="AP89" s="4">
        <f t="shared" si="31"/>
        <v>23755.79832</v>
      </c>
      <c r="AQ89" s="4">
        <f t="shared" si="32"/>
        <v>38056.78415</v>
      </c>
      <c r="AR89" s="4">
        <f t="shared" si="33"/>
        <v>42906.86078</v>
      </c>
      <c r="AS89" s="4">
        <f t="shared" si="34"/>
        <v>63737.97386</v>
      </c>
      <c r="AT89" s="4">
        <f t="shared" si="35"/>
        <v>66295.23591</v>
      </c>
      <c r="AU89" s="4">
        <f>AP89*'Ejercicio 3 - TIR'!$D$5</f>
        <v>11877.89916</v>
      </c>
      <c r="AV89" s="4">
        <f>AQ89*'Ejercicio 3 - TIR'!$D$5</f>
        <v>19028.39207</v>
      </c>
      <c r="AW89" s="4">
        <f>AR89*'Ejercicio 3 - TIR'!$D$5</f>
        <v>21453.43039</v>
      </c>
      <c r="AX89" s="4">
        <f>AS89*'Ejercicio 3 - TIR'!$D$5</f>
        <v>31868.98693</v>
      </c>
      <c r="AY89" s="4">
        <f>AT89*'Ejercicio 3 - TIR'!$D$5</f>
        <v>33147.61796</v>
      </c>
      <c r="AZ89" s="4">
        <f t="shared" ref="AZ89:BD89" si="302">AJ89-AU89-AE89</f>
        <v>25549.15859</v>
      </c>
      <c r="BA89" s="4">
        <f t="shared" si="302"/>
        <v>32045.79895</v>
      </c>
      <c r="BB89" s="4">
        <f t="shared" si="302"/>
        <v>33564.71445</v>
      </c>
      <c r="BC89" s="4">
        <f t="shared" si="302"/>
        <v>42788.52438</v>
      </c>
      <c r="BD89" s="4">
        <f t="shared" si="302"/>
        <v>42253.79799</v>
      </c>
      <c r="BE89" s="4">
        <f t="shared" ref="BE89:BI89" si="303">AZ89/Z89</f>
        <v>22522.03973</v>
      </c>
      <c r="BF89" s="4">
        <f t="shared" si="303"/>
        <v>24383.08336</v>
      </c>
      <c r="BG89" s="4">
        <f t="shared" si="303"/>
        <v>21467.50259</v>
      </c>
      <c r="BH89" s="4">
        <f t="shared" si="303"/>
        <v>22623.52141</v>
      </c>
      <c r="BI89" s="4">
        <f t="shared" si="303"/>
        <v>17678.42769</v>
      </c>
      <c r="BJ89" s="4">
        <f t="shared" si="38"/>
        <v>73336.90682</v>
      </c>
      <c r="BK89" s="4">
        <f t="shared" si="39"/>
        <v>42533.12246</v>
      </c>
      <c r="BL89" s="4">
        <f t="shared" si="40"/>
        <v>115870.0293</v>
      </c>
      <c r="BM89" s="4">
        <f>BK89*'Ejercicio 3 - TIR'!$D$5</f>
        <v>21266.56123</v>
      </c>
      <c r="BN89" s="4">
        <f t="shared" si="41"/>
        <v>94603.46806</v>
      </c>
      <c r="BO89" s="4">
        <f t="shared" si="42"/>
        <v>39580.83411</v>
      </c>
      <c r="BP89" s="4">
        <f t="shared" si="43"/>
        <v>-119659.6541</v>
      </c>
      <c r="BQ89" s="4">
        <f t="shared" ref="BQ89:BT89" si="304">BE89</f>
        <v>22522.03973</v>
      </c>
      <c r="BR89" s="4">
        <f t="shared" si="304"/>
        <v>24383.08336</v>
      </c>
      <c r="BS89" s="4">
        <f t="shared" si="304"/>
        <v>21467.50259</v>
      </c>
      <c r="BT89" s="4">
        <f t="shared" si="304"/>
        <v>22623.52141</v>
      </c>
      <c r="BU89" s="4">
        <f t="shared" si="45"/>
        <v>57259.2618</v>
      </c>
      <c r="BV89" s="36">
        <f t="shared" si="46"/>
        <v>6.536388589</v>
      </c>
    </row>
    <row r="90" ht="15.0" customHeight="1">
      <c r="A90" s="2">
        <v>89.0</v>
      </c>
      <c r="B90" s="3">
        <f t="shared" si="4"/>
        <v>0.1603723488</v>
      </c>
      <c r="C90" s="4">
        <f>IF(B90&lt;=('Ejercicio 3 - TIR'!$D$13-'Ejercicio 3 - TIR'!$C$13)/('Ejercicio 3 - TIR'!$E$13-'Ejercicio 3 - TIR'!$C$13),'Ejercicio 3 - TIR'!$C$13+SQRT(('Ejercicio 3 - TIR'!$E$13-'Ejercicio 3 - TIR'!$C$13)*('Ejercicio 3 - TIR'!$D$13-'Ejercicio 3 - TIR'!$C$13)*B90),'Ejercicio 3 - TIR'!$E$13-SQRT(('Ejercicio 3 - TIR'!$E$13-'Ejercicio 3 - TIR'!$C$13)*('Ejercicio 3 - TIR'!$E$13-'Ejercicio 3 - TIR'!$D$13)*(1-B90)))</f>
        <v>68009.30331</v>
      </c>
      <c r="D90" s="3">
        <f t="shared" si="5"/>
        <v>0.901169313</v>
      </c>
      <c r="E90" s="4">
        <f>IF(D90&lt;=('Ejercicio 3 - TIR'!$D$14-'Ejercicio 3 - TIR'!$C$14)/('Ejercicio 3 - TIR'!$E$14-'Ejercicio 3 - TIR'!$C$14),'Ejercicio 3 - TIR'!$C$14+SQRT(('Ejercicio 3 - TIR'!$E$14-'Ejercicio 3 - TIR'!$C$14)*('Ejercicio 3 - TIR'!$D$14-'Ejercicio 3 - TIR'!$C$14)*D90),'Ejercicio 3 - TIR'!$E$14-SQRT(('Ejercicio 3 - TIR'!$E$14-'Ejercicio 3 - TIR'!$C$14)*('Ejercicio 3 - TIR'!$E$14-'Ejercicio 3 - TIR'!$D$14)*(1-D90)))</f>
        <v>36149.72689</v>
      </c>
      <c r="F90" s="3">
        <f t="shared" si="6"/>
        <v>0.354297685</v>
      </c>
      <c r="G90" s="4">
        <f>IF(F90&lt;=('Ejercicio 3 - TIR'!$D$18-'Ejercicio 3 - TIR'!$C$18)/('Ejercicio 3 - TIR'!$E$18-'Ejercicio 3 - TIR'!$C$18),'Ejercicio 3 - TIR'!$C$18+SQRT(('Ejercicio 3 - TIR'!$E$18-'Ejercicio 3 - TIR'!$C$18)*('Ejercicio 3 - TIR'!$D$18-'Ejercicio 3 - TIR'!$C$18)*F90),'Ejercicio 3 - TIR'!$E$18-SQRT(('Ejercicio 3 - TIR'!$E$18-'Ejercicio 3 - TIR'!$C$18)*('Ejercicio 3 - TIR'!$E$18-'Ejercicio 3 - TIR'!$D$18)*(1-F90)))</f>
        <v>37290.03791</v>
      </c>
      <c r="H90" s="3">
        <f t="shared" si="7"/>
        <v>0.3828119241</v>
      </c>
      <c r="I90" s="4">
        <f>IF(H90&lt;=('Ejercicio 3 - TIR'!$D$18-'Ejercicio 3 - TIR'!$C$18)/('Ejercicio 3 - TIR'!$E$18-'Ejercicio 3 - TIR'!$C$18),'Ejercicio 3 - TIR'!$C$18+SQRT(('Ejercicio 3 - TIR'!$E$18-'Ejercicio 3 - TIR'!$C$18)*('Ejercicio 3 - TIR'!$D$18-'Ejercicio 3 - TIR'!$C$18)*H90),'Ejercicio 3 - TIR'!$E$18-SQRT(('Ejercicio 3 - TIR'!$E$18-'Ejercicio 3 - TIR'!$C$18)*('Ejercicio 3 - TIR'!$E$18-'Ejercicio 3 - TIR'!$D$18)*(1-H90)))</f>
        <v>37577.71658</v>
      </c>
      <c r="J90" s="3">
        <f t="shared" si="8"/>
        <v>0.1402155656</v>
      </c>
      <c r="K90" s="4">
        <f>IF(J90&lt;=('Ejercicio 3 - TIR'!$D$18-'Ejercicio 3 - TIR'!$C$18)/('Ejercicio 3 - TIR'!$E$18-'Ejercicio 3 - TIR'!$C$18),'Ejercicio 3 - TIR'!$C$18+SQRT(('Ejercicio 3 - TIR'!$E$18-'Ejercicio 3 - TIR'!$C$18)*('Ejercicio 3 - TIR'!$D$18-'Ejercicio 3 - TIR'!$C$18)*J90),'Ejercicio 3 - TIR'!$E$18-SQRT(('Ejercicio 3 - TIR'!$E$18-'Ejercicio 3 - TIR'!$C$18)*('Ejercicio 3 - TIR'!$E$18-'Ejercicio 3 - TIR'!$D$18)*(1-J90)))</f>
        <v>34586.10236</v>
      </c>
      <c r="L90" s="3">
        <f t="shared" si="9"/>
        <v>0.265494429</v>
      </c>
      <c r="M90" s="4">
        <f>IF(L90&lt;=('Ejercicio 3 - TIR'!$D$18-'Ejercicio 3 - TIR'!$C$18)/('Ejercicio 3 - TIR'!$E$18-'Ejercicio 3 - TIR'!$C$18),'Ejercicio 3 - TIR'!$C$18+SQRT(('Ejercicio 3 - TIR'!$E$18-'Ejercicio 3 - TIR'!$C$18)*('Ejercicio 3 - TIR'!$D$18-'Ejercicio 3 - TIR'!$C$18)*L90),'Ejercicio 3 - TIR'!$E$18-SQRT(('Ejercicio 3 - TIR'!$E$18-'Ejercicio 3 - TIR'!$C$18)*('Ejercicio 3 - TIR'!$E$18-'Ejercicio 3 - TIR'!$D$18)*(1-L90)))</f>
        <v>36310.63898</v>
      </c>
      <c r="N90" s="3">
        <f t="shared" si="10"/>
        <v>0.825769237</v>
      </c>
      <c r="O90" s="4">
        <f>IF(N90&lt;=('Ejercicio 3 - TIR'!$D$18-'Ejercicio 3 - TIR'!$C$18)/('Ejercicio 3 - TIR'!$E$18-'Ejercicio 3 - TIR'!$C$18),'Ejercicio 3 - TIR'!$C$18+SQRT(('Ejercicio 3 - TIR'!$E$18-'Ejercicio 3 - TIR'!$C$18)*('Ejercicio 3 - TIR'!$D$18-'Ejercicio 3 - TIR'!$C$18)*N90),'Ejercicio 3 - TIR'!$E$18-SQRT(('Ejercicio 3 - TIR'!$E$18-'Ejercicio 3 - TIR'!$C$18)*('Ejercicio 3 - TIR'!$E$18-'Ejercicio 3 - TIR'!$D$18)*(1-N90)))</f>
        <v>41385.12694</v>
      </c>
      <c r="P90" s="3">
        <f t="shared" si="11"/>
        <v>0.1432867355</v>
      </c>
      <c r="Q90" s="7">
        <f>IF(P90&lt;=('Ejercicio 3 - TIR'!$D$22-'Ejercicio 3 - TIR'!$C$22)/('Ejercicio 3 - TIR'!$E$22-'Ejercicio 3 - TIR'!$C$22),'Ejercicio 3 - TIR'!$C$22+SQRT(('Ejercicio 3 - TIR'!$E$22-'Ejercicio 3 - TIR'!$C$22)*('Ejercicio 3 - TIR'!$D$22-'Ejercicio 3 - TIR'!$C$22)*P90),'Ejercicio 3 - TIR'!$E$22-SQRT(('Ejercicio 3 - TIR'!$E$22-'Ejercicio 3 - TIR'!$C$22)*('Ejercicio 3 - TIR'!$E$22-'Ejercicio 3 - TIR'!$D$22)*(1-P90)))</f>
        <v>0.1360597672</v>
      </c>
      <c r="R90" s="3">
        <f t="shared" si="12"/>
        <v>0.8934679194</v>
      </c>
      <c r="S90" s="7">
        <f>IF(R90&lt;=('Ejercicio 3 - TIR'!$D$23-'Ejercicio 3 - TIR'!$C$23)/('Ejercicio 3 - TIR'!$E$23-'Ejercicio 3 - TIR'!$C$23),'Ejercicio 3 - TIR'!$C$23+SQRT(('Ejercicio 3 - TIR'!$E$23-'Ejercicio 3 - TIR'!$C$23)*('Ejercicio 3 - TIR'!$D$23-'Ejercicio 3 - TIR'!$C$23)*R90),'Ejercicio 3 - TIR'!$E$23-SQRT(('Ejercicio 3 - TIR'!$E$23-'Ejercicio 3 - TIR'!$C$23)*('Ejercicio 3 - TIR'!$E$23-'Ejercicio 3 - TIR'!$D$23)*(1-R90)))</f>
        <v>0.1661523379</v>
      </c>
      <c r="T90" s="3">
        <f t="shared" si="13"/>
        <v>0.1107320885</v>
      </c>
      <c r="U90" s="7">
        <f>IF(T90&lt;=('Ejercicio 3 - TIR'!$D$24-'Ejercicio 3 - TIR'!$C$24)/('Ejercicio 3 - TIR'!$E$24-'Ejercicio 3 - TIR'!$C$24),'Ejercicio 3 - TIR'!$C$24+SQRT(('Ejercicio 3 - TIR'!$E$24-'Ejercicio 3 - TIR'!$C$24)*('Ejercicio 3 - TIR'!$D$24-'Ejercicio 3 - TIR'!$C$24)*T90),'Ejercicio 3 - TIR'!$E$24-SQRT(('Ejercicio 3 - TIR'!$E$24-'Ejercicio 3 - TIR'!$C$24)*('Ejercicio 3 - TIR'!$E$24-'Ejercicio 3 - TIR'!$D$24)*(1-T90)))</f>
        <v>0.1652491766</v>
      </c>
      <c r="V90" s="3">
        <f t="shared" si="14"/>
        <v>0.9888155098</v>
      </c>
      <c r="W90" s="7">
        <f>IF(V90&lt;=('Ejercicio 3 - TIR'!$D$25-'Ejercicio 3 - TIR'!$C$25)/('Ejercicio 3 - TIR'!$E$25-'Ejercicio 3 - TIR'!$C$25),'Ejercicio 3 - TIR'!$C$25+SQRT(('Ejercicio 3 - TIR'!$E$25-'Ejercicio 3 - TIR'!$C$25)*('Ejercicio 3 - TIR'!$D$25-'Ejercicio 3 - TIR'!$C$25)*V90),'Ejercicio 3 - TIR'!$E$25-SQRT(('Ejercicio 3 - TIR'!$E$25-'Ejercicio 3 - TIR'!$C$25)*('Ejercicio 3 - TIR'!$E$25-'Ejercicio 3 - TIR'!$D$25)*(1-V90)))</f>
        <v>0.2437433463</v>
      </c>
      <c r="X90" s="3">
        <f t="shared" si="15"/>
        <v>0.6123036871</v>
      </c>
      <c r="Y90" s="7">
        <f>IF(X90&lt;=('Ejercicio 3 - TIR'!$D$26-'Ejercicio 3 - TIR'!$C$26)/('Ejercicio 3 - TIR'!$E$26-'Ejercicio 3 - TIR'!$C$26),'Ejercicio 3 - TIR'!$C$26+SQRT(('Ejercicio 3 - TIR'!$E$26-'Ejercicio 3 - TIR'!$C$26)*('Ejercicio 3 - TIR'!$D$26-'Ejercicio 3 - TIR'!$C$26)*X90),'Ejercicio 3 - TIR'!$E$26-SQRT(('Ejercicio 3 - TIR'!$E$26-'Ejercicio 3 - TIR'!$C$26)*('Ejercicio 3 - TIR'!$E$26-'Ejercicio 3 - TIR'!$D$26)*(1-X90)))</f>
        <v>0.2342445622</v>
      </c>
      <c r="Z90" s="3">
        <f t="shared" si="16"/>
        <v>1.136059767</v>
      </c>
      <c r="AA90" s="3">
        <f t="shared" si="17"/>
        <v>1.324818754</v>
      </c>
      <c r="AB90" s="3">
        <f t="shared" si="18"/>
        <v>1.543743962</v>
      </c>
      <c r="AC90" s="3">
        <f t="shared" si="19"/>
        <v>1.920021281</v>
      </c>
      <c r="AD90" s="3">
        <f t="shared" si="20"/>
        <v>2.369775825</v>
      </c>
      <c r="AE90" s="2">
        <f t="shared" si="21"/>
        <v>4918.523426</v>
      </c>
      <c r="AF90" s="2">
        <f t="shared" si="22"/>
        <v>5735.747593</v>
      </c>
      <c r="AG90" s="2">
        <f t="shared" si="23"/>
        <v>6683.575159</v>
      </c>
      <c r="AH90" s="2">
        <f t="shared" si="24"/>
        <v>8312.652134</v>
      </c>
      <c r="AI90" s="2">
        <f t="shared" si="25"/>
        <v>10259.84569</v>
      </c>
      <c r="AJ90" s="4">
        <f t="shared" si="26"/>
        <v>42363.71179</v>
      </c>
      <c r="AK90" s="4">
        <f t="shared" si="27"/>
        <v>49783.66365</v>
      </c>
      <c r="AL90" s="4">
        <f t="shared" si="28"/>
        <v>53392.08668</v>
      </c>
      <c r="AM90" s="4">
        <f t="shared" si="29"/>
        <v>69717.19956</v>
      </c>
      <c r="AN90" s="4">
        <f t="shared" si="30"/>
        <v>98073.47334</v>
      </c>
      <c r="AO90" s="4">
        <f>C90/'Ejercicio 3 - TIR'!$D$7</f>
        <v>13601.86066</v>
      </c>
      <c r="AP90" s="4">
        <f t="shared" si="31"/>
        <v>28761.85113</v>
      </c>
      <c r="AQ90" s="4">
        <f t="shared" si="32"/>
        <v>36181.80299</v>
      </c>
      <c r="AR90" s="4">
        <f t="shared" si="33"/>
        <v>39790.22601</v>
      </c>
      <c r="AS90" s="4">
        <f t="shared" si="34"/>
        <v>56115.3389</v>
      </c>
      <c r="AT90" s="4">
        <f t="shared" si="35"/>
        <v>84471.61268</v>
      </c>
      <c r="AU90" s="4">
        <f>AP90*'Ejercicio 3 - TIR'!$D$5</f>
        <v>14380.92556</v>
      </c>
      <c r="AV90" s="4">
        <f>AQ90*'Ejercicio 3 - TIR'!$D$5</f>
        <v>18090.90149</v>
      </c>
      <c r="AW90" s="4">
        <f>AR90*'Ejercicio 3 - TIR'!$D$5</f>
        <v>19895.11301</v>
      </c>
      <c r="AX90" s="4">
        <f>AS90*'Ejercicio 3 - TIR'!$D$5</f>
        <v>28057.66945</v>
      </c>
      <c r="AY90" s="4">
        <f>AT90*'Ejercicio 3 - TIR'!$D$5</f>
        <v>42235.80634</v>
      </c>
      <c r="AZ90" s="4">
        <f t="shared" ref="AZ90:BD90" si="305">AJ90-AU90-AE90</f>
        <v>23064.2628</v>
      </c>
      <c r="BA90" s="4">
        <f t="shared" si="305"/>
        <v>25957.01456</v>
      </c>
      <c r="BB90" s="4">
        <f t="shared" si="305"/>
        <v>26813.39851</v>
      </c>
      <c r="BC90" s="4">
        <f t="shared" si="305"/>
        <v>33346.87798</v>
      </c>
      <c r="BD90" s="4">
        <f t="shared" si="305"/>
        <v>45577.82131</v>
      </c>
      <c r="BE90" s="4">
        <f t="shared" ref="BE90:BI90" si="306">AZ90/Z90</f>
        <v>20301.98011</v>
      </c>
      <c r="BF90" s="4">
        <f t="shared" si="306"/>
        <v>19592.87977</v>
      </c>
      <c r="BG90" s="4">
        <f t="shared" si="306"/>
        <v>17369.07102</v>
      </c>
      <c r="BH90" s="4">
        <f t="shared" si="306"/>
        <v>17367.97311</v>
      </c>
      <c r="BI90" s="4">
        <f t="shared" si="306"/>
        <v>19232.96745</v>
      </c>
      <c r="BJ90" s="4">
        <f t="shared" si="38"/>
        <v>85666.74886</v>
      </c>
      <c r="BK90" s="4">
        <f t="shared" si="39"/>
        <v>32233.36057</v>
      </c>
      <c r="BL90" s="4">
        <f t="shared" si="40"/>
        <v>117900.1094</v>
      </c>
      <c r="BM90" s="4">
        <f>BK90*'Ejercicio 3 - TIR'!$D$5</f>
        <v>16116.68029</v>
      </c>
      <c r="BN90" s="4">
        <f t="shared" si="41"/>
        <v>101783.4291</v>
      </c>
      <c r="BO90" s="4">
        <f t="shared" si="42"/>
        <v>42950.65722</v>
      </c>
      <c r="BP90" s="4">
        <f t="shared" si="43"/>
        <v>-104159.0302</v>
      </c>
      <c r="BQ90" s="4">
        <f t="shared" ref="BQ90:BT90" si="307">BE90</f>
        <v>20301.98011</v>
      </c>
      <c r="BR90" s="4">
        <f t="shared" si="307"/>
        <v>19592.87977</v>
      </c>
      <c r="BS90" s="4">
        <f t="shared" si="307"/>
        <v>17369.07102</v>
      </c>
      <c r="BT90" s="4">
        <f t="shared" si="307"/>
        <v>17367.97311</v>
      </c>
      <c r="BU90" s="4">
        <f t="shared" si="45"/>
        <v>62183.62467</v>
      </c>
      <c r="BV90" s="36">
        <f t="shared" si="46"/>
        <v>8.094773327</v>
      </c>
    </row>
    <row r="91" ht="15.0" customHeight="1">
      <c r="A91" s="2">
        <v>90.0</v>
      </c>
      <c r="B91" s="3">
        <f t="shared" si="4"/>
        <v>0.6374907795</v>
      </c>
      <c r="C91" s="4">
        <f>IF(B91&lt;=('Ejercicio 3 - TIR'!$D$13-'Ejercicio 3 - TIR'!$C$13)/('Ejercicio 3 - TIR'!$E$13-'Ejercicio 3 - TIR'!$C$13),'Ejercicio 3 - TIR'!$C$13+SQRT(('Ejercicio 3 - TIR'!$E$13-'Ejercicio 3 - TIR'!$C$13)*('Ejercicio 3 - TIR'!$D$13-'Ejercicio 3 - TIR'!$C$13)*B91),'Ejercicio 3 - TIR'!$E$13-SQRT(('Ejercicio 3 - TIR'!$E$13-'Ejercicio 3 - TIR'!$C$13)*('Ejercicio 3 - TIR'!$E$13-'Ejercicio 3 - TIR'!$D$13)*(1-B91)))</f>
        <v>79143.08113</v>
      </c>
      <c r="D91" s="3">
        <f t="shared" si="5"/>
        <v>0.03733155292</v>
      </c>
      <c r="E91" s="4">
        <f>IF(D91&lt;=('Ejercicio 3 - TIR'!$D$14-'Ejercicio 3 - TIR'!$C$14)/('Ejercicio 3 - TIR'!$E$14-'Ejercicio 3 - TIR'!$C$14),'Ejercicio 3 - TIR'!$C$14+SQRT(('Ejercicio 3 - TIR'!$E$14-'Ejercicio 3 - TIR'!$C$14)*('Ejercicio 3 - TIR'!$D$14-'Ejercicio 3 - TIR'!$C$14)*D91),'Ejercicio 3 - TIR'!$E$14-SQRT(('Ejercicio 3 - TIR'!$E$14-'Ejercicio 3 - TIR'!$C$14)*('Ejercicio 3 - TIR'!$E$14-'Ejercicio 3 - TIR'!$D$14)*(1-D91)))</f>
        <v>26673.28015</v>
      </c>
      <c r="F91" s="3">
        <f t="shared" si="6"/>
        <v>0.4817878376</v>
      </c>
      <c r="G91" s="4">
        <f>IF(F91&lt;=('Ejercicio 3 - TIR'!$D$18-'Ejercicio 3 - TIR'!$C$18)/('Ejercicio 3 - TIR'!$E$18-'Ejercicio 3 - TIR'!$C$18),'Ejercicio 3 - TIR'!$C$18+SQRT(('Ejercicio 3 - TIR'!$E$18-'Ejercicio 3 - TIR'!$C$18)*('Ejercicio 3 - TIR'!$D$18-'Ejercicio 3 - TIR'!$C$18)*F91),'Ejercicio 3 - TIR'!$E$18-SQRT(('Ejercicio 3 - TIR'!$E$18-'Ejercicio 3 - TIR'!$C$18)*('Ejercicio 3 - TIR'!$E$18-'Ejercicio 3 - TIR'!$D$18)*(1-F91)))</f>
        <v>38501.06909</v>
      </c>
      <c r="H91" s="3">
        <f t="shared" si="7"/>
        <v>0.2418300594</v>
      </c>
      <c r="I91" s="4">
        <f>IF(H91&lt;=('Ejercicio 3 - TIR'!$D$18-'Ejercicio 3 - TIR'!$C$18)/('Ejercicio 3 - TIR'!$E$18-'Ejercicio 3 - TIR'!$C$18),'Ejercicio 3 - TIR'!$C$18+SQRT(('Ejercicio 3 - TIR'!$E$18-'Ejercicio 3 - TIR'!$C$18)*('Ejercicio 3 - TIR'!$D$18-'Ejercicio 3 - TIR'!$C$18)*H91),'Ejercicio 3 - TIR'!$E$18-SQRT(('Ejercicio 3 - TIR'!$E$18-'Ejercicio 3 - TIR'!$C$18)*('Ejercicio 3 - TIR'!$E$18-'Ejercicio 3 - TIR'!$D$18)*(1-H91)))</f>
        <v>36022.8323</v>
      </c>
      <c r="J91" s="3">
        <f t="shared" si="8"/>
        <v>0.729183048</v>
      </c>
      <c r="K91" s="4">
        <f>IF(J91&lt;=('Ejercicio 3 - TIR'!$D$18-'Ejercicio 3 - TIR'!$C$18)/('Ejercicio 3 - TIR'!$E$18-'Ejercicio 3 - TIR'!$C$18),'Ejercicio 3 - TIR'!$C$18+SQRT(('Ejercicio 3 - TIR'!$E$18-'Ejercicio 3 - TIR'!$C$18)*('Ejercicio 3 - TIR'!$D$18-'Ejercicio 3 - TIR'!$C$18)*J91),'Ejercicio 3 - TIR'!$E$18-SQRT(('Ejercicio 3 - TIR'!$E$18-'Ejercicio 3 - TIR'!$C$18)*('Ejercicio 3 - TIR'!$E$18-'Ejercicio 3 - TIR'!$D$18)*(1-J91)))</f>
        <v>40493.19721</v>
      </c>
      <c r="L91" s="3">
        <f t="shared" si="9"/>
        <v>0.2594667032</v>
      </c>
      <c r="M91" s="4">
        <f>IF(L91&lt;=('Ejercicio 3 - TIR'!$D$18-'Ejercicio 3 - TIR'!$C$18)/('Ejercicio 3 - TIR'!$E$18-'Ejercicio 3 - TIR'!$C$18),'Ejercicio 3 - TIR'!$C$18+SQRT(('Ejercicio 3 - TIR'!$E$18-'Ejercicio 3 - TIR'!$C$18)*('Ejercicio 3 - TIR'!$D$18-'Ejercicio 3 - TIR'!$C$18)*L91),'Ejercicio 3 - TIR'!$E$18-SQRT(('Ejercicio 3 - TIR'!$E$18-'Ejercicio 3 - TIR'!$C$18)*('Ejercicio 3 - TIR'!$E$18-'Ejercicio 3 - TIR'!$D$18)*(1-L91)))</f>
        <v>36238.59002</v>
      </c>
      <c r="N91" s="3">
        <f t="shared" si="10"/>
        <v>0.2216475892</v>
      </c>
      <c r="O91" s="4">
        <f>IF(N91&lt;=('Ejercicio 3 - TIR'!$D$18-'Ejercicio 3 - TIR'!$C$18)/('Ejercicio 3 - TIR'!$E$18-'Ejercicio 3 - TIR'!$C$18),'Ejercicio 3 - TIR'!$C$18+SQRT(('Ejercicio 3 - TIR'!$E$18-'Ejercicio 3 - TIR'!$C$18)*('Ejercicio 3 - TIR'!$D$18-'Ejercicio 3 - TIR'!$C$18)*N91),'Ejercicio 3 - TIR'!$E$18-SQRT(('Ejercicio 3 - TIR'!$E$18-'Ejercicio 3 - TIR'!$C$18)*('Ejercicio 3 - TIR'!$E$18-'Ejercicio 3 - TIR'!$D$18)*(1-N91)))</f>
        <v>35766.03316</v>
      </c>
      <c r="P91" s="3">
        <f t="shared" si="11"/>
        <v>0.009270563133</v>
      </c>
      <c r="Q91" s="7">
        <f>IF(P91&lt;=('Ejercicio 3 - TIR'!$D$22-'Ejercicio 3 - TIR'!$C$22)/('Ejercicio 3 - TIR'!$E$22-'Ejercicio 3 - TIR'!$C$22),'Ejercicio 3 - TIR'!$C$22+SQRT(('Ejercicio 3 - TIR'!$E$22-'Ejercicio 3 - TIR'!$C$22)*('Ejercicio 3 - TIR'!$D$22-'Ejercicio 3 - TIR'!$C$22)*P91),'Ejercicio 3 - TIR'!$E$22-SQRT(('Ejercicio 3 - TIR'!$E$22-'Ejercicio 3 - TIR'!$C$22)*('Ejercicio 3 - TIR'!$E$22-'Ejercicio 3 - TIR'!$D$22)*(1-P91)))</f>
        <v>0.1240849741</v>
      </c>
      <c r="R91" s="3">
        <f t="shared" si="12"/>
        <v>0.318938783</v>
      </c>
      <c r="S91" s="7">
        <f>IF(R91&lt;=('Ejercicio 3 - TIR'!$D$23-'Ejercicio 3 - TIR'!$C$23)/('Ejercicio 3 - TIR'!$E$23-'Ejercicio 3 - TIR'!$C$23),'Ejercicio 3 - TIR'!$C$23+SQRT(('Ejercicio 3 - TIR'!$E$23-'Ejercicio 3 - TIR'!$C$23)*('Ejercicio 3 - TIR'!$D$23-'Ejercicio 3 - TIR'!$C$23)*R91),'Ejercicio 3 - TIR'!$E$23-SQRT(('Ejercicio 3 - TIR'!$E$23-'Ejercicio 3 - TIR'!$C$23)*('Ejercicio 3 - TIR'!$E$23-'Ejercicio 3 - TIR'!$D$23)*(1-R91)))</f>
        <v>0.1439601713</v>
      </c>
      <c r="T91" s="3">
        <f t="shared" si="13"/>
        <v>0.6715109694</v>
      </c>
      <c r="U91" s="7">
        <f>IF(T91&lt;=('Ejercicio 3 - TIR'!$D$24-'Ejercicio 3 - TIR'!$C$24)/('Ejercicio 3 - TIR'!$E$24-'Ejercicio 3 - TIR'!$C$24),'Ejercicio 3 - TIR'!$C$24+SQRT(('Ejercicio 3 - TIR'!$E$24-'Ejercicio 3 - TIR'!$C$24)*('Ejercicio 3 - TIR'!$D$24-'Ejercicio 3 - TIR'!$C$24)*T91),'Ejercicio 3 - TIR'!$E$24-SQRT(('Ejercicio 3 - TIR'!$E$24-'Ejercicio 3 - TIR'!$C$24)*('Ejercicio 3 - TIR'!$E$24-'Ejercicio 3 - TIR'!$D$24)*(1-T91)))</f>
        <v>0.1896723017</v>
      </c>
      <c r="V91" s="3">
        <f t="shared" si="14"/>
        <v>0.2614848425</v>
      </c>
      <c r="W91" s="7">
        <f>IF(V91&lt;=('Ejercicio 3 - TIR'!$D$25-'Ejercicio 3 - TIR'!$C$25)/('Ejercicio 3 - TIR'!$E$25-'Ejercicio 3 - TIR'!$C$25),'Ejercicio 3 - TIR'!$C$25+SQRT(('Ejercicio 3 - TIR'!$E$25-'Ejercicio 3 - TIR'!$C$25)*('Ejercicio 3 - TIR'!$D$25-'Ejercicio 3 - TIR'!$C$25)*V91),'Ejercicio 3 - TIR'!$E$25-SQRT(('Ejercicio 3 - TIR'!$E$25-'Ejercicio 3 - TIR'!$C$25)*('Ejercicio 3 - TIR'!$E$25-'Ejercicio 3 - TIR'!$D$25)*(1-V91)))</f>
        <v>0.1991331853</v>
      </c>
      <c r="X91" s="3">
        <f t="shared" si="15"/>
        <v>0.4900351363</v>
      </c>
      <c r="Y91" s="7">
        <f>IF(X91&lt;=('Ejercicio 3 - TIR'!$D$26-'Ejercicio 3 - TIR'!$C$26)/('Ejercicio 3 - TIR'!$E$26-'Ejercicio 3 - TIR'!$C$26),'Ejercicio 3 - TIR'!$C$26+SQRT(('Ejercicio 3 - TIR'!$E$26-'Ejercicio 3 - TIR'!$C$26)*('Ejercicio 3 - TIR'!$D$26-'Ejercicio 3 - TIR'!$C$26)*X91),'Ejercicio 3 - TIR'!$E$26-SQRT(('Ejercicio 3 - TIR'!$E$26-'Ejercicio 3 - TIR'!$C$26)*('Ejercicio 3 - TIR'!$E$26-'Ejercicio 3 - TIR'!$D$26)*(1-X91)))</f>
        <v>0.2275232407</v>
      </c>
      <c r="Z91" s="3">
        <f t="shared" si="16"/>
        <v>1.124084974</v>
      </c>
      <c r="AA91" s="3">
        <f t="shared" si="17"/>
        <v>1.28590844</v>
      </c>
      <c r="AB91" s="3">
        <f t="shared" si="18"/>
        <v>1.529809653</v>
      </c>
      <c r="AC91" s="3">
        <f t="shared" si="19"/>
        <v>1.834445522</v>
      </c>
      <c r="AD91" s="3">
        <f t="shared" si="20"/>
        <v>2.251824512</v>
      </c>
      <c r="AE91" s="2">
        <f t="shared" si="21"/>
        <v>3309.753278</v>
      </c>
      <c r="AF91" s="2">
        <f t="shared" si="22"/>
        <v>3786.225927</v>
      </c>
      <c r="AG91" s="2">
        <f t="shared" si="23"/>
        <v>4504.368113</v>
      </c>
      <c r="AH91" s="2">
        <f t="shared" si="24"/>
        <v>5401.337283</v>
      </c>
      <c r="AI91" s="2">
        <f t="shared" si="25"/>
        <v>6630.267046</v>
      </c>
      <c r="AJ91" s="4">
        <f t="shared" si="26"/>
        <v>43278.47325</v>
      </c>
      <c r="AK91" s="4">
        <f t="shared" si="27"/>
        <v>46322.06407</v>
      </c>
      <c r="AL91" s="4">
        <f t="shared" si="28"/>
        <v>61946.88397</v>
      </c>
      <c r="AM91" s="4">
        <f t="shared" si="29"/>
        <v>66477.7192</v>
      </c>
      <c r="AN91" s="4">
        <f t="shared" si="30"/>
        <v>80538.83017</v>
      </c>
      <c r="AO91" s="4">
        <f>C91/'Ejercicio 3 - TIR'!$D$7</f>
        <v>15828.61623</v>
      </c>
      <c r="AP91" s="4">
        <f t="shared" si="31"/>
        <v>27449.85702</v>
      </c>
      <c r="AQ91" s="4">
        <f t="shared" si="32"/>
        <v>30493.44784</v>
      </c>
      <c r="AR91" s="4">
        <f t="shared" si="33"/>
        <v>46118.26775</v>
      </c>
      <c r="AS91" s="4">
        <f t="shared" si="34"/>
        <v>50649.10297</v>
      </c>
      <c r="AT91" s="4">
        <f t="shared" si="35"/>
        <v>64710.21395</v>
      </c>
      <c r="AU91" s="4">
        <f>AP91*'Ejercicio 3 - TIR'!$D$5</f>
        <v>13724.92851</v>
      </c>
      <c r="AV91" s="4">
        <f>AQ91*'Ejercicio 3 - TIR'!$D$5</f>
        <v>15246.72392</v>
      </c>
      <c r="AW91" s="4">
        <f>AR91*'Ejercicio 3 - TIR'!$D$5</f>
        <v>23059.13387</v>
      </c>
      <c r="AX91" s="4">
        <f>AS91*'Ejercicio 3 - TIR'!$D$5</f>
        <v>25324.55149</v>
      </c>
      <c r="AY91" s="4">
        <f>AT91*'Ejercicio 3 - TIR'!$D$5</f>
        <v>32355.10697</v>
      </c>
      <c r="AZ91" s="4">
        <f t="shared" ref="AZ91:BD91" si="308">AJ91-AU91-AE91</f>
        <v>26243.79146</v>
      </c>
      <c r="BA91" s="4">
        <f t="shared" si="308"/>
        <v>27289.11422</v>
      </c>
      <c r="BB91" s="4">
        <f t="shared" si="308"/>
        <v>34383.38199</v>
      </c>
      <c r="BC91" s="4">
        <f t="shared" si="308"/>
        <v>35751.83043</v>
      </c>
      <c r="BD91" s="4">
        <f t="shared" si="308"/>
        <v>41553.45615</v>
      </c>
      <c r="BE91" s="4">
        <f t="shared" ref="BE91:BI91" si="309">AZ91/Z91</f>
        <v>23346.8039</v>
      </c>
      <c r="BF91" s="4">
        <f t="shared" si="309"/>
        <v>21221.66197</v>
      </c>
      <c r="BG91" s="4">
        <f t="shared" si="309"/>
        <v>22475.59487</v>
      </c>
      <c r="BH91" s="4">
        <f t="shared" si="309"/>
        <v>19489.17534</v>
      </c>
      <c r="BI91" s="4">
        <f t="shared" si="309"/>
        <v>18453.23911</v>
      </c>
      <c r="BJ91" s="4">
        <f t="shared" si="38"/>
        <v>60063.54607</v>
      </c>
      <c r="BK91" s="4">
        <f t="shared" si="39"/>
        <v>35643.26602</v>
      </c>
      <c r="BL91" s="4">
        <f t="shared" si="40"/>
        <v>95706.81209</v>
      </c>
      <c r="BM91" s="4">
        <f>BK91*'Ejercicio 3 - TIR'!$D$5</f>
        <v>17821.63301</v>
      </c>
      <c r="BN91" s="4">
        <f t="shared" si="41"/>
        <v>77885.17908</v>
      </c>
      <c r="BO91" s="4">
        <f t="shared" si="42"/>
        <v>34587.58827</v>
      </c>
      <c r="BP91" s="4">
        <f t="shared" si="43"/>
        <v>-105816.3613</v>
      </c>
      <c r="BQ91" s="4">
        <f t="shared" ref="BQ91:BT91" si="310">BE91</f>
        <v>23346.8039</v>
      </c>
      <c r="BR91" s="4">
        <f t="shared" si="310"/>
        <v>21221.66197</v>
      </c>
      <c r="BS91" s="4">
        <f t="shared" si="310"/>
        <v>22475.59487</v>
      </c>
      <c r="BT91" s="4">
        <f t="shared" si="310"/>
        <v>19489.17534</v>
      </c>
      <c r="BU91" s="4">
        <f t="shared" si="45"/>
        <v>53040.82737</v>
      </c>
      <c r="BV91" s="36">
        <f t="shared" si="46"/>
        <v>8.710443607</v>
      </c>
    </row>
    <row r="92" ht="15.0" customHeight="1">
      <c r="A92" s="2">
        <v>91.0</v>
      </c>
      <c r="B92" s="3">
        <f t="shared" si="4"/>
        <v>0.4928236042</v>
      </c>
      <c r="C92" s="4">
        <f>IF(B92&lt;=('Ejercicio 3 - TIR'!$D$13-'Ejercicio 3 - TIR'!$C$13)/('Ejercicio 3 - TIR'!$E$13-'Ejercicio 3 - TIR'!$C$13),'Ejercicio 3 - TIR'!$C$13+SQRT(('Ejercicio 3 - TIR'!$E$13-'Ejercicio 3 - TIR'!$C$13)*('Ejercicio 3 - TIR'!$D$13-'Ejercicio 3 - TIR'!$C$13)*B92),'Ejercicio 3 - TIR'!$E$13-SQRT(('Ejercicio 3 - TIR'!$E$13-'Ejercicio 3 - TIR'!$C$13)*('Ejercicio 3 - TIR'!$E$13-'Ejercicio 3 - TIR'!$D$13)*(1-B92)))</f>
        <v>75329.94376</v>
      </c>
      <c r="D92" s="3">
        <f t="shared" si="5"/>
        <v>0.7231619368</v>
      </c>
      <c r="E92" s="4">
        <f>IF(D92&lt;=('Ejercicio 3 - TIR'!$D$14-'Ejercicio 3 - TIR'!$C$14)/('Ejercicio 3 - TIR'!$E$14-'Ejercicio 3 - TIR'!$C$14),'Ejercicio 3 - TIR'!$C$14+SQRT(('Ejercicio 3 - TIR'!$E$14-'Ejercicio 3 - TIR'!$C$14)*('Ejercicio 3 - TIR'!$D$14-'Ejercicio 3 - TIR'!$C$14)*D92),'Ejercicio 3 - TIR'!$E$14-SQRT(('Ejercicio 3 - TIR'!$E$14-'Ejercicio 3 - TIR'!$C$14)*('Ejercicio 3 - TIR'!$E$14-'Ejercicio 3 - TIR'!$D$14)*(1-D92)))</f>
        <v>33555.9555</v>
      </c>
      <c r="F92" s="3">
        <f t="shared" si="6"/>
        <v>0.6737464714</v>
      </c>
      <c r="G92" s="4">
        <f>IF(F92&lt;=('Ejercicio 3 - TIR'!$D$18-'Ejercicio 3 - TIR'!$C$18)/('Ejercicio 3 - TIR'!$E$18-'Ejercicio 3 - TIR'!$C$18),'Ejercicio 3 - TIR'!$C$18+SQRT(('Ejercicio 3 - TIR'!$E$18-'Ejercicio 3 - TIR'!$C$18)*('Ejercicio 3 - TIR'!$D$18-'Ejercicio 3 - TIR'!$C$18)*F92),'Ejercicio 3 - TIR'!$E$18-SQRT(('Ejercicio 3 - TIR'!$E$18-'Ejercicio 3 - TIR'!$C$18)*('Ejercicio 3 - TIR'!$E$18-'Ejercicio 3 - TIR'!$D$18)*(1-F92)))</f>
        <v>40053.38352</v>
      </c>
      <c r="H92" s="3">
        <f t="shared" si="7"/>
        <v>0.9813582089</v>
      </c>
      <c r="I92" s="4">
        <f>IF(H92&lt;=('Ejercicio 3 - TIR'!$D$18-'Ejercicio 3 - TIR'!$C$18)/('Ejercicio 3 - TIR'!$E$18-'Ejercicio 3 - TIR'!$C$18),'Ejercicio 3 - TIR'!$C$18+SQRT(('Ejercicio 3 - TIR'!$E$18-'Ejercicio 3 - TIR'!$C$18)*('Ejercicio 3 - TIR'!$D$18-'Ejercicio 3 - TIR'!$C$18)*H92),'Ejercicio 3 - TIR'!$E$18-SQRT(('Ejercicio 3 - TIR'!$E$18-'Ejercicio 3 - TIR'!$C$18)*('Ejercicio 3 - TIR'!$E$18-'Ejercicio 3 - TIR'!$D$18)*(1-H92)))</f>
        <v>43817.5727</v>
      </c>
      <c r="J92" s="3">
        <f t="shared" si="8"/>
        <v>0.2368894878</v>
      </c>
      <c r="K92" s="4">
        <f>IF(J92&lt;=('Ejercicio 3 - TIR'!$D$18-'Ejercicio 3 - TIR'!$C$18)/('Ejercicio 3 - TIR'!$E$18-'Ejercicio 3 - TIR'!$C$18),'Ejercicio 3 - TIR'!$C$18+SQRT(('Ejercicio 3 - TIR'!$E$18-'Ejercicio 3 - TIR'!$C$18)*('Ejercicio 3 - TIR'!$D$18-'Ejercicio 3 - TIR'!$C$18)*J92),'Ejercicio 3 - TIR'!$E$18-SQRT(('Ejercicio 3 - TIR'!$E$18-'Ejercicio 3 - TIR'!$C$18)*('Ejercicio 3 - TIR'!$E$18-'Ejercicio 3 - TIR'!$D$18)*(1-J92)))</f>
        <v>35960.99179</v>
      </c>
      <c r="L92" s="3">
        <f t="shared" si="9"/>
        <v>0.755252015</v>
      </c>
      <c r="M92" s="4">
        <f>IF(L92&lt;=('Ejercicio 3 - TIR'!$D$18-'Ejercicio 3 - TIR'!$C$18)/('Ejercicio 3 - TIR'!$E$18-'Ejercicio 3 - TIR'!$C$18),'Ejercicio 3 - TIR'!$C$18+SQRT(('Ejercicio 3 - TIR'!$E$18-'Ejercicio 3 - TIR'!$C$18)*('Ejercicio 3 - TIR'!$D$18-'Ejercicio 3 - TIR'!$C$18)*L92),'Ejercicio 3 - TIR'!$E$18-SQRT(('Ejercicio 3 - TIR'!$E$18-'Ejercicio 3 - TIR'!$C$18)*('Ejercicio 3 - TIR'!$E$18-'Ejercicio 3 - TIR'!$D$18)*(1-L92)))</f>
        <v>40715.59819</v>
      </c>
      <c r="N92" s="3">
        <f t="shared" si="10"/>
        <v>0.1641933593</v>
      </c>
      <c r="O92" s="4">
        <f>IF(N92&lt;=('Ejercicio 3 - TIR'!$D$18-'Ejercicio 3 - TIR'!$C$18)/('Ejercicio 3 - TIR'!$E$18-'Ejercicio 3 - TIR'!$C$18),'Ejercicio 3 - TIR'!$C$18+SQRT(('Ejercicio 3 - TIR'!$E$18-'Ejercicio 3 - TIR'!$C$18)*('Ejercicio 3 - TIR'!$D$18-'Ejercicio 3 - TIR'!$C$18)*N92),'Ejercicio 3 - TIR'!$E$18-SQRT(('Ejercicio 3 - TIR'!$E$18-'Ejercicio 3 - TIR'!$C$18)*('Ejercicio 3 - TIR'!$E$18-'Ejercicio 3 - TIR'!$D$18)*(1-N92)))</f>
        <v>34962.76172</v>
      </c>
      <c r="P92" s="3">
        <f t="shared" si="11"/>
        <v>0.136241183</v>
      </c>
      <c r="Q92" s="7">
        <f>IF(P92&lt;=('Ejercicio 3 - TIR'!$D$22-'Ejercicio 3 - TIR'!$C$22)/('Ejercicio 3 - TIR'!$E$22-'Ejercicio 3 - TIR'!$C$22),'Ejercicio 3 - TIR'!$C$22+SQRT(('Ejercicio 3 - TIR'!$E$22-'Ejercicio 3 - TIR'!$C$22)*('Ejercicio 3 - TIR'!$D$22-'Ejercicio 3 - TIR'!$C$22)*P92),'Ejercicio 3 - TIR'!$E$22-SQRT(('Ejercicio 3 - TIR'!$E$22-'Ejercicio 3 - TIR'!$C$22)*('Ejercicio 3 - TIR'!$E$22-'Ejercicio 3 - TIR'!$D$22)*(1-P92)))</f>
        <v>0.135659953</v>
      </c>
      <c r="R92" s="3">
        <f t="shared" si="12"/>
        <v>0.8379934341</v>
      </c>
      <c r="S92" s="7">
        <f>IF(R92&lt;=('Ejercicio 3 - TIR'!$D$23-'Ejercicio 3 - TIR'!$C$23)/('Ejercicio 3 - TIR'!$E$23-'Ejercicio 3 - TIR'!$C$23),'Ejercicio 3 - TIR'!$C$23+SQRT(('Ejercicio 3 - TIR'!$E$23-'Ejercicio 3 - TIR'!$C$23)*('Ejercicio 3 - TIR'!$D$23-'Ejercicio 3 - TIR'!$C$23)*R92),'Ejercicio 3 - TIR'!$E$23-SQRT(('Ejercicio 3 - TIR'!$E$23-'Ejercicio 3 - TIR'!$C$23)*('Ejercicio 3 - TIR'!$E$23-'Ejercicio 3 - TIR'!$D$23)*(1-R92)))</f>
        <v>0.1629233546</v>
      </c>
      <c r="T92" s="3">
        <f t="shared" si="13"/>
        <v>0.9209735908</v>
      </c>
      <c r="U92" s="7">
        <f>IF(T92&lt;=('Ejercicio 3 - TIR'!$D$24-'Ejercicio 3 - TIR'!$C$24)/('Ejercicio 3 - TIR'!$E$24-'Ejercicio 3 - TIR'!$C$24),'Ejercicio 3 - TIR'!$C$24+SQRT(('Ejercicio 3 - TIR'!$E$24-'Ejercicio 3 - TIR'!$C$24)*('Ejercicio 3 - TIR'!$D$24-'Ejercicio 3 - TIR'!$C$24)*T92),'Ejercicio 3 - TIR'!$E$24-SQRT(('Ejercicio 3 - TIR'!$E$24-'Ejercicio 3 - TIR'!$C$24)*('Ejercicio 3 - TIR'!$E$24-'Ejercicio 3 - TIR'!$D$24)*(1-T92)))</f>
        <v>0.2051247203</v>
      </c>
      <c r="V92" s="3">
        <f t="shared" si="14"/>
        <v>0.1282695439</v>
      </c>
      <c r="W92" s="7">
        <f>IF(V92&lt;=('Ejercicio 3 - TIR'!$D$25-'Ejercicio 3 - TIR'!$C$25)/('Ejercicio 3 - TIR'!$E$25-'Ejercicio 3 - TIR'!$C$25),'Ejercicio 3 - TIR'!$C$25+SQRT(('Ejercicio 3 - TIR'!$E$25-'Ejercicio 3 - TIR'!$C$25)*('Ejercicio 3 - TIR'!$D$25-'Ejercicio 3 - TIR'!$C$25)*V92),'Ejercicio 3 - TIR'!$E$25-SQRT(('Ejercicio 3 - TIR'!$E$25-'Ejercicio 3 - TIR'!$C$25)*('Ejercicio 3 - TIR'!$E$25-'Ejercicio 3 - TIR'!$D$25)*(1-V92)))</f>
        <v>0.1934006478</v>
      </c>
      <c r="X92" s="3">
        <f t="shared" si="15"/>
        <v>0.8411749773</v>
      </c>
      <c r="Y92" s="7">
        <f>IF(X92&lt;=('Ejercicio 3 - TIR'!$D$26-'Ejercicio 3 - TIR'!$C$26)/('Ejercicio 3 - TIR'!$E$26-'Ejercicio 3 - TIR'!$C$26),'Ejercicio 3 - TIR'!$C$26+SQRT(('Ejercicio 3 - TIR'!$E$26-'Ejercicio 3 - TIR'!$C$26)*('Ejercicio 3 - TIR'!$D$26-'Ejercicio 3 - TIR'!$C$26)*X92),'Ejercicio 3 - TIR'!$E$26-SQRT(('Ejercicio 3 - TIR'!$E$26-'Ejercicio 3 - TIR'!$C$26)*('Ejercicio 3 - TIR'!$E$26-'Ejercicio 3 - TIR'!$D$26)*(1-X92)))</f>
        <v>0.2507142505</v>
      </c>
      <c r="Z92" s="3">
        <f t="shared" si="16"/>
        <v>1.135659953</v>
      </c>
      <c r="AA92" s="3">
        <f t="shared" si="17"/>
        <v>1.320685482</v>
      </c>
      <c r="AB92" s="3">
        <f t="shared" si="18"/>
        <v>1.591590722</v>
      </c>
      <c r="AC92" s="3">
        <f t="shared" si="19"/>
        <v>1.899405399</v>
      </c>
      <c r="AD92" s="3">
        <f t="shared" si="20"/>
        <v>2.3756134</v>
      </c>
      <c r="AE92" s="2">
        <f t="shared" si="21"/>
        <v>4552.199348</v>
      </c>
      <c r="AF92" s="2">
        <f t="shared" si="22"/>
        <v>5293.858936</v>
      </c>
      <c r="AG92" s="2">
        <f t="shared" si="23"/>
        <v>6379.76027</v>
      </c>
      <c r="AH92" s="2">
        <f t="shared" si="24"/>
        <v>7613.610039</v>
      </c>
      <c r="AI92" s="2">
        <f t="shared" si="25"/>
        <v>9522.450574</v>
      </c>
      <c r="AJ92" s="4">
        <f t="shared" si="26"/>
        <v>45487.02364</v>
      </c>
      <c r="AK92" s="4">
        <f t="shared" si="27"/>
        <v>57869.23213</v>
      </c>
      <c r="AL92" s="4">
        <f t="shared" si="28"/>
        <v>57235.18091</v>
      </c>
      <c r="AM92" s="4">
        <f t="shared" si="29"/>
        <v>77335.42703</v>
      </c>
      <c r="AN92" s="4">
        <f t="shared" si="30"/>
        <v>83058.00526</v>
      </c>
      <c r="AO92" s="4">
        <f>C92/'Ejercicio 3 - TIR'!$D$7</f>
        <v>15065.98875</v>
      </c>
      <c r="AP92" s="4">
        <f t="shared" si="31"/>
        <v>30421.03489</v>
      </c>
      <c r="AQ92" s="4">
        <f t="shared" si="32"/>
        <v>42803.24338</v>
      </c>
      <c r="AR92" s="4">
        <f t="shared" si="33"/>
        <v>42169.19216</v>
      </c>
      <c r="AS92" s="4">
        <f t="shared" si="34"/>
        <v>62269.43828</v>
      </c>
      <c r="AT92" s="4">
        <f t="shared" si="35"/>
        <v>67992.0165</v>
      </c>
      <c r="AU92" s="4">
        <f>AP92*'Ejercicio 3 - TIR'!$D$5</f>
        <v>15210.51745</v>
      </c>
      <c r="AV92" s="4">
        <f>AQ92*'Ejercicio 3 - TIR'!$D$5</f>
        <v>21401.62169</v>
      </c>
      <c r="AW92" s="4">
        <f>AR92*'Ejercicio 3 - TIR'!$D$5</f>
        <v>21084.59608</v>
      </c>
      <c r="AX92" s="4">
        <f>AS92*'Ejercicio 3 - TIR'!$D$5</f>
        <v>31134.71914</v>
      </c>
      <c r="AY92" s="4">
        <f>AT92*'Ejercicio 3 - TIR'!$D$5</f>
        <v>33996.00825</v>
      </c>
      <c r="AZ92" s="4">
        <f t="shared" ref="AZ92:BD92" si="311">AJ92-AU92-AE92</f>
        <v>25724.30685</v>
      </c>
      <c r="BA92" s="4">
        <f t="shared" si="311"/>
        <v>31173.7515</v>
      </c>
      <c r="BB92" s="4">
        <f t="shared" si="311"/>
        <v>29770.82456</v>
      </c>
      <c r="BC92" s="4">
        <f t="shared" si="311"/>
        <v>38587.09785</v>
      </c>
      <c r="BD92" s="4">
        <f t="shared" si="311"/>
        <v>39539.54643</v>
      </c>
      <c r="BE92" s="4">
        <f t="shared" ref="BE92:BI92" si="312">AZ92/Z92</f>
        <v>22651.41672</v>
      </c>
      <c r="BF92" s="4">
        <f t="shared" si="312"/>
        <v>23604.22063</v>
      </c>
      <c r="BG92" s="4">
        <f t="shared" si="312"/>
        <v>18705.07546</v>
      </c>
      <c r="BH92" s="4">
        <f t="shared" si="312"/>
        <v>20315.35652</v>
      </c>
      <c r="BI92" s="4">
        <f t="shared" si="312"/>
        <v>16643.93138</v>
      </c>
      <c r="BJ92" s="4">
        <f t="shared" si="38"/>
        <v>79715.97755</v>
      </c>
      <c r="BK92" s="4">
        <f t="shared" si="39"/>
        <v>35790.96477</v>
      </c>
      <c r="BL92" s="4">
        <f t="shared" si="40"/>
        <v>115506.9423</v>
      </c>
      <c r="BM92" s="4">
        <f>BK92*'Ejercicio 3 - TIR'!$D$5</f>
        <v>17895.48238</v>
      </c>
      <c r="BN92" s="4">
        <f t="shared" si="41"/>
        <v>97611.45993</v>
      </c>
      <c r="BO92" s="4">
        <f t="shared" si="42"/>
        <v>41088.94988</v>
      </c>
      <c r="BP92" s="4">
        <f t="shared" si="43"/>
        <v>-108885.8993</v>
      </c>
      <c r="BQ92" s="4">
        <f t="shared" ref="BQ92:BT92" si="313">BE92</f>
        <v>22651.41672</v>
      </c>
      <c r="BR92" s="4">
        <f t="shared" si="313"/>
        <v>23604.22063</v>
      </c>
      <c r="BS92" s="4">
        <f t="shared" si="313"/>
        <v>18705.07546</v>
      </c>
      <c r="BT92" s="4">
        <f t="shared" si="313"/>
        <v>20315.35652</v>
      </c>
      <c r="BU92" s="4">
        <f t="shared" si="45"/>
        <v>57732.88126</v>
      </c>
      <c r="BV92" s="36">
        <f t="shared" si="46"/>
        <v>8.420826033</v>
      </c>
    </row>
    <row r="93" ht="15.0" customHeight="1">
      <c r="A93" s="2">
        <v>92.0</v>
      </c>
      <c r="B93" s="3">
        <f t="shared" si="4"/>
        <v>0.09030056721</v>
      </c>
      <c r="C93" s="4">
        <f>IF(B93&lt;=('Ejercicio 3 - TIR'!$D$13-'Ejercicio 3 - TIR'!$C$13)/('Ejercicio 3 - TIR'!$E$13-'Ejercicio 3 - TIR'!$C$13),'Ejercicio 3 - TIR'!$C$13+SQRT(('Ejercicio 3 - TIR'!$E$13-'Ejercicio 3 - TIR'!$C$13)*('Ejercicio 3 - TIR'!$D$13-'Ejercicio 3 - TIR'!$C$13)*B93),'Ejercicio 3 - TIR'!$E$13-SQRT(('Ejercicio 3 - TIR'!$E$13-'Ejercicio 3 - TIR'!$C$13)*('Ejercicio 3 - TIR'!$E$13-'Ejercicio 3 - TIR'!$D$13)*(1-B93)))</f>
        <v>66010.01056</v>
      </c>
      <c r="D93" s="3">
        <f t="shared" si="5"/>
        <v>0.3617786899</v>
      </c>
      <c r="E93" s="4">
        <f>IF(D93&lt;=('Ejercicio 3 - TIR'!$D$14-'Ejercicio 3 - TIR'!$C$14)/('Ejercicio 3 - TIR'!$E$14-'Ejercicio 3 - TIR'!$C$14),'Ejercicio 3 - TIR'!$C$14+SQRT(('Ejercicio 3 - TIR'!$E$14-'Ejercicio 3 - TIR'!$C$14)*('Ejercicio 3 - TIR'!$D$14-'Ejercicio 3 - TIR'!$C$14)*D93),'Ejercicio 3 - TIR'!$E$14-SQRT(('Ejercicio 3 - TIR'!$E$14-'Ejercicio 3 - TIR'!$C$14)*('Ejercicio 3 - TIR'!$E$14-'Ejercicio 3 - TIR'!$D$14)*(1-D93)))</f>
        <v>30215.66576</v>
      </c>
      <c r="F93" s="3">
        <f t="shared" si="6"/>
        <v>0.3072184284</v>
      </c>
      <c r="G93" s="4">
        <f>IF(F93&lt;=('Ejercicio 3 - TIR'!$D$18-'Ejercicio 3 - TIR'!$C$18)/('Ejercicio 3 - TIR'!$E$18-'Ejercicio 3 - TIR'!$C$18),'Ejercicio 3 - TIR'!$C$18+SQRT(('Ejercicio 3 - TIR'!$E$18-'Ejercicio 3 - TIR'!$C$18)*('Ejercicio 3 - TIR'!$D$18-'Ejercicio 3 - TIR'!$C$18)*F93),'Ejercicio 3 - TIR'!$E$18-SQRT(('Ejercicio 3 - TIR'!$E$18-'Ejercicio 3 - TIR'!$C$18)*('Ejercicio 3 - TIR'!$E$18-'Ejercicio 3 - TIR'!$D$18)*(1-F93)))</f>
        <v>36788.4287</v>
      </c>
      <c r="H93" s="3">
        <f t="shared" si="7"/>
        <v>0.7492750119</v>
      </c>
      <c r="I93" s="4">
        <f>IF(H93&lt;=('Ejercicio 3 - TIR'!$D$18-'Ejercicio 3 - TIR'!$C$18)/('Ejercicio 3 - TIR'!$E$18-'Ejercicio 3 - TIR'!$C$18),'Ejercicio 3 - TIR'!$C$18+SQRT(('Ejercicio 3 - TIR'!$E$18-'Ejercicio 3 - TIR'!$C$18)*('Ejercicio 3 - TIR'!$D$18-'Ejercicio 3 - TIR'!$C$18)*H93),'Ejercicio 3 - TIR'!$E$18-SQRT(('Ejercicio 3 - TIR'!$E$18-'Ejercicio 3 - TIR'!$C$18)*('Ejercicio 3 - TIR'!$E$18-'Ejercicio 3 - TIR'!$D$18)*(1-H93)))</f>
        <v>40663.59895</v>
      </c>
      <c r="J93" s="3">
        <f t="shared" si="8"/>
        <v>0.8111081434</v>
      </c>
      <c r="K93" s="4">
        <f>IF(J93&lt;=('Ejercicio 3 - TIR'!$D$18-'Ejercicio 3 - TIR'!$C$18)/('Ejercicio 3 - TIR'!$E$18-'Ejercicio 3 - TIR'!$C$18),'Ejercicio 3 - TIR'!$C$18+SQRT(('Ejercicio 3 - TIR'!$E$18-'Ejercicio 3 - TIR'!$C$18)*('Ejercicio 3 - TIR'!$D$18-'Ejercicio 3 - TIR'!$C$18)*J93),'Ejercicio 3 - TIR'!$E$18-SQRT(('Ejercicio 3 - TIR'!$E$18-'Ejercicio 3 - TIR'!$C$18)*('Ejercicio 3 - TIR'!$E$18-'Ejercicio 3 - TIR'!$D$18)*(1-J93)))</f>
        <v>41236.10717</v>
      </c>
      <c r="L93" s="3">
        <f t="shared" si="9"/>
        <v>0.7210726006</v>
      </c>
      <c r="M93" s="4">
        <f>IF(L93&lt;=('Ejercicio 3 - TIR'!$D$18-'Ejercicio 3 - TIR'!$C$18)/('Ejercicio 3 - TIR'!$E$18-'Ejercicio 3 - TIR'!$C$18),'Ejercicio 3 - TIR'!$C$18+SQRT(('Ejercicio 3 - TIR'!$E$18-'Ejercicio 3 - TIR'!$C$18)*('Ejercicio 3 - TIR'!$D$18-'Ejercicio 3 - TIR'!$C$18)*L93),'Ejercicio 3 - TIR'!$E$18-SQRT(('Ejercicio 3 - TIR'!$E$18-'Ejercicio 3 - TIR'!$C$18)*('Ejercicio 3 - TIR'!$E$18-'Ejercicio 3 - TIR'!$D$18)*(1-L93)))</f>
        <v>40426.21</v>
      </c>
      <c r="N93" s="3">
        <f t="shared" si="10"/>
        <v>0.009070940414</v>
      </c>
      <c r="O93" s="4">
        <f>IF(N93&lt;=('Ejercicio 3 - TIR'!$D$18-'Ejercicio 3 - TIR'!$C$18)/('Ejercicio 3 - TIR'!$E$18-'Ejercicio 3 - TIR'!$C$18),'Ejercicio 3 - TIR'!$C$18+SQRT(('Ejercicio 3 - TIR'!$E$18-'Ejercicio 3 - TIR'!$C$18)*('Ejercicio 3 - TIR'!$D$18-'Ejercicio 3 - TIR'!$C$18)*N93),'Ejercicio 3 - TIR'!$E$18-SQRT(('Ejercicio 3 - TIR'!$E$18-'Ejercicio 3 - TIR'!$C$18)*('Ejercicio 3 - TIR'!$E$18-'Ejercicio 3 - TIR'!$D$18)*(1-N93)))</f>
        <v>31166.4652</v>
      </c>
      <c r="P93" s="3">
        <f t="shared" si="11"/>
        <v>0.1375379898</v>
      </c>
      <c r="Q93" s="7">
        <f>IF(P93&lt;=('Ejercicio 3 - TIR'!$D$22-'Ejercicio 3 - TIR'!$C$22)/('Ejercicio 3 - TIR'!$E$22-'Ejercicio 3 - TIR'!$C$22),'Ejercicio 3 - TIR'!$C$22+SQRT(('Ejercicio 3 - TIR'!$E$22-'Ejercicio 3 - TIR'!$C$22)*('Ejercicio 3 - TIR'!$D$22-'Ejercicio 3 - TIR'!$C$22)*P93),'Ejercicio 3 - TIR'!$E$22-SQRT(('Ejercicio 3 - TIR'!$E$22-'Ejercicio 3 - TIR'!$C$22)*('Ejercicio 3 - TIR'!$E$22-'Ejercicio 3 - TIR'!$D$22)*(1-P93)))</f>
        <v>0.1357343059</v>
      </c>
      <c r="R93" s="3">
        <f t="shared" si="12"/>
        <v>0.8600251867</v>
      </c>
      <c r="S93" s="7">
        <f>IF(R93&lt;=('Ejercicio 3 - TIR'!$D$23-'Ejercicio 3 - TIR'!$C$23)/('Ejercicio 3 - TIR'!$E$23-'Ejercicio 3 - TIR'!$C$23),'Ejercicio 3 - TIR'!$C$23+SQRT(('Ejercicio 3 - TIR'!$E$23-'Ejercicio 3 - TIR'!$C$23)*('Ejercicio 3 - TIR'!$D$23-'Ejercicio 3 - TIR'!$C$23)*R93),'Ejercicio 3 - TIR'!$E$23-SQRT(('Ejercicio 3 - TIR'!$E$23-'Ejercicio 3 - TIR'!$C$23)*('Ejercicio 3 - TIR'!$E$23-'Ejercicio 3 - TIR'!$D$23)*(1-R93)))</f>
        <v>0.1641269201</v>
      </c>
      <c r="T93" s="3">
        <f t="shared" si="13"/>
        <v>0.8503537777</v>
      </c>
      <c r="U93" s="7">
        <f>IF(T93&lt;=('Ejercicio 3 - TIR'!$D$24-'Ejercicio 3 - TIR'!$C$24)/('Ejercicio 3 - TIR'!$E$24-'Ejercicio 3 - TIR'!$C$24),'Ejercicio 3 - TIR'!$C$24+SQRT(('Ejercicio 3 - TIR'!$E$24-'Ejercicio 3 - TIR'!$C$24)*('Ejercicio 3 - TIR'!$D$24-'Ejercicio 3 - TIR'!$C$24)*T93),'Ejercicio 3 - TIR'!$E$24-SQRT(('Ejercicio 3 - TIR'!$E$24-'Ejercicio 3 - TIR'!$C$24)*('Ejercicio 3 - TIR'!$E$24-'Ejercicio 3 - TIR'!$D$24)*(1-T93)))</f>
        <v>0.1995302804</v>
      </c>
      <c r="V93" s="3">
        <f t="shared" si="14"/>
        <v>0.3953058076</v>
      </c>
      <c r="W93" s="7">
        <f>IF(V93&lt;=('Ejercicio 3 - TIR'!$D$25-'Ejercicio 3 - TIR'!$C$25)/('Ejercicio 3 - TIR'!$E$25-'Ejercicio 3 - TIR'!$C$25),'Ejercicio 3 - TIR'!$C$25+SQRT(('Ejercicio 3 - TIR'!$E$25-'Ejercicio 3 - TIR'!$C$25)*('Ejercicio 3 - TIR'!$D$25-'Ejercicio 3 - TIR'!$C$25)*V93),'Ejercicio 3 - TIR'!$E$25-SQRT(('Ejercicio 3 - TIR'!$E$25-'Ejercicio 3 - TIR'!$C$25)*('Ejercicio 3 - TIR'!$E$25-'Ejercicio 3 - TIR'!$D$25)*(1-V93)))</f>
        <v>0.2039953299</v>
      </c>
      <c r="X93" s="3">
        <f t="shared" si="15"/>
        <v>0.1938211385</v>
      </c>
      <c r="Y93" s="7">
        <f>IF(X93&lt;=('Ejercicio 3 - TIR'!$D$26-'Ejercicio 3 - TIR'!$C$26)/('Ejercicio 3 - TIR'!$E$26-'Ejercicio 3 - TIR'!$C$26),'Ejercicio 3 - TIR'!$C$26+SQRT(('Ejercicio 3 - TIR'!$E$26-'Ejercicio 3 - TIR'!$C$26)*('Ejercicio 3 - TIR'!$D$26-'Ejercicio 3 - TIR'!$C$26)*X93),'Ejercicio 3 - TIR'!$E$26-SQRT(('Ejercicio 3 - TIR'!$E$26-'Ejercicio 3 - TIR'!$C$26)*('Ejercicio 3 - TIR'!$E$26-'Ejercicio 3 - TIR'!$D$26)*(1-X93)))</f>
        <v>0.2128761245</v>
      </c>
      <c r="Z93" s="3">
        <f t="shared" si="16"/>
        <v>1.135734306</v>
      </c>
      <c r="AA93" s="3">
        <f t="shared" si="17"/>
        <v>1.32213888</v>
      </c>
      <c r="AB93" s="3">
        <f t="shared" si="18"/>
        <v>1.585945621</v>
      </c>
      <c r="AC93" s="3">
        <f t="shared" si="19"/>
        <v>1.909471121</v>
      </c>
      <c r="AD93" s="3">
        <f t="shared" si="20"/>
        <v>2.315951933</v>
      </c>
      <c r="AE93" s="2">
        <f t="shared" si="21"/>
        <v>4101.302419</v>
      </c>
      <c r="AF93" s="2">
        <f t="shared" si="22"/>
        <v>4774.436553</v>
      </c>
      <c r="AG93" s="2">
        <f t="shared" si="23"/>
        <v>5727.081217</v>
      </c>
      <c r="AH93" s="2">
        <f t="shared" si="24"/>
        <v>6895.379039</v>
      </c>
      <c r="AI93" s="2">
        <f t="shared" si="25"/>
        <v>8363.240607</v>
      </c>
      <c r="AJ93" s="4">
        <f t="shared" si="26"/>
        <v>41781.88054</v>
      </c>
      <c r="AK93" s="4">
        <f t="shared" si="27"/>
        <v>53762.92515</v>
      </c>
      <c r="AL93" s="4">
        <f t="shared" si="28"/>
        <v>65398.22359</v>
      </c>
      <c r="AM93" s="4">
        <f t="shared" si="29"/>
        <v>77192.68053</v>
      </c>
      <c r="AN93" s="4">
        <f t="shared" si="30"/>
        <v>72180.03533</v>
      </c>
      <c r="AO93" s="4">
        <f>C93/'Ejercicio 3 - TIR'!$D$7</f>
        <v>13202.00211</v>
      </c>
      <c r="AP93" s="4">
        <f t="shared" si="31"/>
        <v>28579.87843</v>
      </c>
      <c r="AQ93" s="4">
        <f t="shared" si="32"/>
        <v>40560.92304</v>
      </c>
      <c r="AR93" s="4">
        <f t="shared" si="33"/>
        <v>52196.22148</v>
      </c>
      <c r="AS93" s="4">
        <f t="shared" si="34"/>
        <v>63990.67842</v>
      </c>
      <c r="AT93" s="4">
        <f t="shared" si="35"/>
        <v>58978.03322</v>
      </c>
      <c r="AU93" s="4">
        <f>AP93*'Ejercicio 3 - TIR'!$D$5</f>
        <v>14289.93921</v>
      </c>
      <c r="AV93" s="4">
        <f>AQ93*'Ejercicio 3 - TIR'!$D$5</f>
        <v>20280.46152</v>
      </c>
      <c r="AW93" s="4">
        <f>AR93*'Ejercicio 3 - TIR'!$D$5</f>
        <v>26098.11074</v>
      </c>
      <c r="AX93" s="4">
        <f>AS93*'Ejercicio 3 - TIR'!$D$5</f>
        <v>31995.33921</v>
      </c>
      <c r="AY93" s="4">
        <f>AT93*'Ejercicio 3 - TIR'!$D$5</f>
        <v>29489.01661</v>
      </c>
      <c r="AZ93" s="4">
        <f t="shared" ref="AZ93:BD93" si="314">AJ93-AU93-AE93</f>
        <v>23390.63891</v>
      </c>
      <c r="BA93" s="4">
        <f t="shared" si="314"/>
        <v>28708.02708</v>
      </c>
      <c r="BB93" s="4">
        <f t="shared" si="314"/>
        <v>33573.03163</v>
      </c>
      <c r="BC93" s="4">
        <f t="shared" si="314"/>
        <v>38301.96228</v>
      </c>
      <c r="BD93" s="4">
        <f t="shared" si="314"/>
        <v>34327.77811</v>
      </c>
      <c r="BE93" s="4">
        <f t="shared" ref="BE93:BI93" si="315">AZ93/Z93</f>
        <v>20595.16806</v>
      </c>
      <c r="BF93" s="4">
        <f t="shared" si="315"/>
        <v>21713.32189</v>
      </c>
      <c r="BG93" s="4">
        <f t="shared" si="315"/>
        <v>21169.09381</v>
      </c>
      <c r="BH93" s="4">
        <f t="shared" si="315"/>
        <v>20058.93771</v>
      </c>
      <c r="BI93" s="4">
        <f t="shared" si="315"/>
        <v>14822.3189</v>
      </c>
      <c r="BJ93" s="4">
        <f t="shared" si="38"/>
        <v>69978.02953</v>
      </c>
      <c r="BK93" s="4">
        <f t="shared" si="39"/>
        <v>30575.20231</v>
      </c>
      <c r="BL93" s="4">
        <f t="shared" si="40"/>
        <v>100553.2318</v>
      </c>
      <c r="BM93" s="4">
        <f>BK93*'Ejercicio 3 - TIR'!$D$5</f>
        <v>15287.60116</v>
      </c>
      <c r="BN93" s="4">
        <f t="shared" si="41"/>
        <v>85265.63069</v>
      </c>
      <c r="BO93" s="4">
        <f t="shared" si="42"/>
        <v>36816.66682</v>
      </c>
      <c r="BP93" s="4">
        <f t="shared" si="43"/>
        <v>-96225.67632</v>
      </c>
      <c r="BQ93" s="4">
        <f t="shared" ref="BQ93:BT93" si="316">BE93</f>
        <v>20595.16806</v>
      </c>
      <c r="BR93" s="4">
        <f t="shared" si="316"/>
        <v>21713.32189</v>
      </c>
      <c r="BS93" s="4">
        <f t="shared" si="316"/>
        <v>21169.09381</v>
      </c>
      <c r="BT93" s="4">
        <f t="shared" si="316"/>
        <v>20058.93771</v>
      </c>
      <c r="BU93" s="4">
        <f t="shared" si="45"/>
        <v>51638.98572</v>
      </c>
      <c r="BV93" s="36">
        <f t="shared" si="46"/>
        <v>10.74377627</v>
      </c>
    </row>
    <row r="94" ht="15.0" customHeight="1">
      <c r="A94" s="2">
        <v>93.0</v>
      </c>
      <c r="B94" s="3">
        <f t="shared" si="4"/>
        <v>0.8577481622</v>
      </c>
      <c r="C94" s="4">
        <f>IF(B94&lt;=('Ejercicio 3 - TIR'!$D$13-'Ejercicio 3 - TIR'!$C$13)/('Ejercicio 3 - TIR'!$E$13-'Ejercicio 3 - TIR'!$C$13),'Ejercicio 3 - TIR'!$C$13+SQRT(('Ejercicio 3 - TIR'!$E$13-'Ejercicio 3 - TIR'!$C$13)*('Ejercicio 3 - TIR'!$D$13-'Ejercicio 3 - TIR'!$C$13)*B94),'Ejercicio 3 - TIR'!$E$13-SQRT(('Ejercicio 3 - TIR'!$E$13-'Ejercicio 3 - TIR'!$C$13)*('Ejercicio 3 - TIR'!$E$13-'Ejercicio 3 - TIR'!$D$13)*(1-B94)))</f>
        <v>86934.69459</v>
      </c>
      <c r="D94" s="3">
        <f t="shared" si="5"/>
        <v>0.9094608263</v>
      </c>
      <c r="E94" s="4">
        <f>IF(D94&lt;=('Ejercicio 3 - TIR'!$D$14-'Ejercicio 3 - TIR'!$C$14)/('Ejercicio 3 - TIR'!$E$14-'Ejercicio 3 - TIR'!$C$14),'Ejercicio 3 - TIR'!$C$14+SQRT(('Ejercicio 3 - TIR'!$E$14-'Ejercicio 3 - TIR'!$C$14)*('Ejercicio 3 - TIR'!$D$14-'Ejercicio 3 - TIR'!$C$14)*D94),'Ejercicio 3 - TIR'!$E$14-SQRT(('Ejercicio 3 - TIR'!$E$14-'Ejercicio 3 - TIR'!$C$14)*('Ejercicio 3 - TIR'!$E$14-'Ejercicio 3 - TIR'!$D$14)*(1-D94)))</f>
        <v>36314.77598</v>
      </c>
      <c r="F94" s="3">
        <f t="shared" si="6"/>
        <v>0.6587995168</v>
      </c>
      <c r="G94" s="4">
        <f>IF(F94&lt;=('Ejercicio 3 - TIR'!$D$18-'Ejercicio 3 - TIR'!$C$18)/('Ejercicio 3 - TIR'!$E$18-'Ejercicio 3 - TIR'!$C$18),'Ejercicio 3 - TIR'!$C$18+SQRT(('Ejercicio 3 - TIR'!$E$18-'Ejercicio 3 - TIR'!$C$18)*('Ejercicio 3 - TIR'!$D$18-'Ejercicio 3 - TIR'!$C$18)*F94),'Ejercicio 3 - TIR'!$E$18-SQRT(('Ejercicio 3 - TIR'!$E$18-'Ejercicio 3 - TIR'!$C$18)*('Ejercicio 3 - TIR'!$E$18-'Ejercicio 3 - TIR'!$D$18)*(1-F94)))</f>
        <v>39940.82127</v>
      </c>
      <c r="H94" s="3">
        <f t="shared" si="7"/>
        <v>0.8651327846</v>
      </c>
      <c r="I94" s="4">
        <f>IF(H94&lt;=('Ejercicio 3 - TIR'!$D$18-'Ejercicio 3 - TIR'!$C$18)/('Ejercicio 3 - TIR'!$E$18-'Ejercicio 3 - TIR'!$C$18),'Ejercicio 3 - TIR'!$C$18+SQRT(('Ejercicio 3 - TIR'!$E$18-'Ejercicio 3 - TIR'!$C$18)*('Ejercicio 3 - TIR'!$D$18-'Ejercicio 3 - TIR'!$C$18)*H94),'Ejercicio 3 - TIR'!$E$18-SQRT(('Ejercicio 3 - TIR'!$E$18-'Ejercicio 3 - TIR'!$C$18)*('Ejercicio 3 - TIR'!$E$18-'Ejercicio 3 - TIR'!$D$18)*(1-H94)))</f>
        <v>41819.58475</v>
      </c>
      <c r="J94" s="3">
        <f t="shared" si="8"/>
        <v>0.4762852158</v>
      </c>
      <c r="K94" s="4">
        <f>IF(J94&lt;=('Ejercicio 3 - TIR'!$D$18-'Ejercicio 3 - TIR'!$C$18)/('Ejercicio 3 - TIR'!$E$18-'Ejercicio 3 - TIR'!$C$18),'Ejercicio 3 - TIR'!$C$18+SQRT(('Ejercicio 3 - TIR'!$E$18-'Ejercicio 3 - TIR'!$C$18)*('Ejercicio 3 - TIR'!$D$18-'Ejercicio 3 - TIR'!$C$18)*J94),'Ejercicio 3 - TIR'!$E$18-SQRT(('Ejercicio 3 - TIR'!$E$18-'Ejercicio 3 - TIR'!$C$18)*('Ejercicio 3 - TIR'!$E$18-'Ejercicio 3 - TIR'!$D$18)*(1-J94)))</f>
        <v>38452.38324</v>
      </c>
      <c r="L94" s="3">
        <f t="shared" si="9"/>
        <v>0.1283495828</v>
      </c>
      <c r="M94" s="4">
        <f>IF(L94&lt;=('Ejercicio 3 - TIR'!$D$18-'Ejercicio 3 - TIR'!$C$18)/('Ejercicio 3 - TIR'!$E$18-'Ejercicio 3 - TIR'!$C$18),'Ejercicio 3 - TIR'!$C$18+SQRT(('Ejercicio 3 - TIR'!$E$18-'Ejercicio 3 - TIR'!$C$18)*('Ejercicio 3 - TIR'!$D$18-'Ejercicio 3 - TIR'!$C$18)*L94),'Ejercicio 3 - TIR'!$E$18-SQRT(('Ejercicio 3 - TIR'!$E$18-'Ejercicio 3 - TIR'!$C$18)*('Ejercicio 3 - TIR'!$E$18-'Ejercicio 3 - TIR'!$D$18)*(1-L94)))</f>
        <v>34387.75996</v>
      </c>
      <c r="N94" s="3">
        <f t="shared" si="10"/>
        <v>0.4263217785</v>
      </c>
      <c r="O94" s="4">
        <f>IF(N94&lt;=('Ejercicio 3 - TIR'!$D$18-'Ejercicio 3 - TIR'!$C$18)/('Ejercicio 3 - TIR'!$E$18-'Ejercicio 3 - TIR'!$C$18),'Ejercicio 3 - TIR'!$C$18+SQRT(('Ejercicio 3 - TIR'!$E$18-'Ejercicio 3 - TIR'!$C$18)*('Ejercicio 3 - TIR'!$D$18-'Ejercicio 3 - TIR'!$C$18)*N94),'Ejercicio 3 - TIR'!$E$18-SQRT(('Ejercicio 3 - TIR'!$E$18-'Ejercicio 3 - TIR'!$C$18)*('Ejercicio 3 - TIR'!$E$18-'Ejercicio 3 - TIR'!$D$18)*(1-N94)))</f>
        <v>37996.76602</v>
      </c>
      <c r="P94" s="3">
        <f t="shared" si="11"/>
        <v>0.5172771454</v>
      </c>
      <c r="Q94" s="7">
        <f>IF(P94&lt;=('Ejercicio 3 - TIR'!$D$22-'Ejercicio 3 - TIR'!$C$22)/('Ejercicio 3 - TIR'!$E$22-'Ejercicio 3 - TIR'!$C$22),'Ejercicio 3 - TIR'!$C$22+SQRT(('Ejercicio 3 - TIR'!$E$22-'Ejercicio 3 - TIR'!$C$22)*('Ejercicio 3 - TIR'!$D$22-'Ejercicio 3 - TIR'!$C$22)*P94),'Ejercicio 3 - TIR'!$E$22-SQRT(('Ejercicio 3 - TIR'!$E$22-'Ejercicio 3 - TIR'!$C$22)*('Ejercicio 3 - TIR'!$E$22-'Ejercicio 3 - TIR'!$D$22)*(1-P94)))</f>
        <v>0.1505228709</v>
      </c>
      <c r="R94" s="3">
        <f t="shared" si="12"/>
        <v>0.7178071007</v>
      </c>
      <c r="S94" s="7">
        <f>IF(R94&lt;=('Ejercicio 3 - TIR'!$D$23-'Ejercicio 3 - TIR'!$C$23)/('Ejercicio 3 - TIR'!$E$23-'Ejercicio 3 - TIR'!$C$23),'Ejercicio 3 - TIR'!$C$23+SQRT(('Ejercicio 3 - TIR'!$E$23-'Ejercicio 3 - TIR'!$C$23)*('Ejercicio 3 - TIR'!$D$23-'Ejercicio 3 - TIR'!$C$23)*R94),'Ejercicio 3 - TIR'!$E$23-SQRT(('Ejercicio 3 - TIR'!$E$23-'Ejercicio 3 - TIR'!$C$23)*('Ejercicio 3 - TIR'!$E$23-'Ejercicio 3 - TIR'!$D$23)*(1-R94)))</f>
        <v>0.1574623156</v>
      </c>
      <c r="T94" s="3">
        <f t="shared" si="13"/>
        <v>0.2074348396</v>
      </c>
      <c r="U94" s="7">
        <f>IF(T94&lt;=('Ejercicio 3 - TIR'!$D$24-'Ejercicio 3 - TIR'!$C$24)/('Ejercicio 3 - TIR'!$E$24-'Ejercicio 3 - TIR'!$C$24),'Ejercicio 3 - TIR'!$C$24+SQRT(('Ejercicio 3 - TIR'!$E$24-'Ejercicio 3 - TIR'!$C$24)*('Ejercicio 3 - TIR'!$D$24-'Ejercicio 3 - TIR'!$C$24)*T94),'Ejercicio 3 - TIR'!$E$24-SQRT(('Ejercicio 3 - TIR'!$E$24-'Ejercicio 3 - TIR'!$C$24)*('Ejercicio 3 - TIR'!$E$24-'Ejercicio 3 - TIR'!$D$24)*(1-T94)))</f>
        <v>0.1708713479</v>
      </c>
      <c r="V94" s="3">
        <f t="shared" si="14"/>
        <v>0.04972869697</v>
      </c>
      <c r="W94" s="7">
        <f>IF(V94&lt;=('Ejercicio 3 - TIR'!$D$25-'Ejercicio 3 - TIR'!$C$25)/('Ejercicio 3 - TIR'!$E$25-'Ejercicio 3 - TIR'!$C$25),'Ejercicio 3 - TIR'!$C$25+SQRT(('Ejercicio 3 - TIR'!$E$25-'Ejercicio 3 - TIR'!$C$25)*('Ejercicio 3 - TIR'!$D$25-'Ejercicio 3 - TIR'!$C$25)*V94),'Ejercicio 3 - TIR'!$E$25-SQRT(('Ejercicio 3 - TIR'!$E$25-'Ejercicio 3 - TIR'!$C$25)*('Ejercicio 3 - TIR'!$E$25-'Ejercicio 3 - TIR'!$D$25)*(1-V94)))</f>
        <v>0.1883438706</v>
      </c>
      <c r="X94" s="3">
        <f t="shared" si="15"/>
        <v>0.05283201782</v>
      </c>
      <c r="Y94" s="7">
        <f>IF(X94&lt;=('Ejercicio 3 - TIR'!$D$26-'Ejercicio 3 - TIR'!$C$26)/('Ejercicio 3 - TIR'!$E$26-'Ejercicio 3 - TIR'!$C$26),'Ejercicio 3 - TIR'!$C$26+SQRT(('Ejercicio 3 - TIR'!$E$26-'Ejercicio 3 - TIR'!$C$26)*('Ejercicio 3 - TIR'!$D$26-'Ejercicio 3 - TIR'!$C$26)*X94),'Ejercicio 3 - TIR'!$E$26-SQRT(('Ejercicio 3 - TIR'!$E$26-'Ejercicio 3 - TIR'!$C$26)*('Ejercicio 3 - TIR'!$E$26-'Ejercicio 3 - TIR'!$D$26)*(1-X94)))</f>
        <v>0.2019434688</v>
      </c>
      <c r="Z94" s="3">
        <f t="shared" si="16"/>
        <v>1.150522871</v>
      </c>
      <c r="AA94" s="3">
        <f t="shared" si="17"/>
        <v>1.331686866</v>
      </c>
      <c r="AB94" s="3">
        <f t="shared" si="18"/>
        <v>1.559233996</v>
      </c>
      <c r="AC94" s="3">
        <f t="shared" si="19"/>
        <v>1.852906162</v>
      </c>
      <c r="AD94" s="3">
        <f t="shared" si="20"/>
        <v>2.22708846</v>
      </c>
      <c r="AE94" s="2">
        <f t="shared" si="21"/>
        <v>5466.204338</v>
      </c>
      <c r="AF94" s="2">
        <f t="shared" si="22"/>
        <v>6326.925531</v>
      </c>
      <c r="AG94" s="2">
        <f t="shared" si="23"/>
        <v>7408.015824</v>
      </c>
      <c r="AH94" s="2">
        <f t="shared" si="24"/>
        <v>8803.270198</v>
      </c>
      <c r="AI94" s="2">
        <f t="shared" si="25"/>
        <v>10581.03312</v>
      </c>
      <c r="AJ94" s="4">
        <f t="shared" si="26"/>
        <v>45952.82835</v>
      </c>
      <c r="AK94" s="4">
        <f t="shared" si="27"/>
        <v>55690.59177</v>
      </c>
      <c r="AL94" s="4">
        <f t="shared" si="28"/>
        <v>59956.26317</v>
      </c>
      <c r="AM94" s="4">
        <f t="shared" si="29"/>
        <v>63717.29232</v>
      </c>
      <c r="AN94" s="4">
        <f t="shared" si="30"/>
        <v>84622.15912</v>
      </c>
      <c r="AO94" s="4">
        <f>C94/'Ejercicio 3 - TIR'!$D$7</f>
        <v>17386.93892</v>
      </c>
      <c r="AP94" s="4">
        <f t="shared" si="31"/>
        <v>28565.88944</v>
      </c>
      <c r="AQ94" s="4">
        <f t="shared" si="32"/>
        <v>38303.65285</v>
      </c>
      <c r="AR94" s="4">
        <f t="shared" si="33"/>
        <v>42569.32426</v>
      </c>
      <c r="AS94" s="4">
        <f t="shared" si="34"/>
        <v>46330.3534</v>
      </c>
      <c r="AT94" s="4">
        <f t="shared" si="35"/>
        <v>67235.2202</v>
      </c>
      <c r="AU94" s="4">
        <f>AP94*'Ejercicio 3 - TIR'!$D$5</f>
        <v>14282.94472</v>
      </c>
      <c r="AV94" s="4">
        <f>AQ94*'Ejercicio 3 - TIR'!$D$5</f>
        <v>19151.82642</v>
      </c>
      <c r="AW94" s="4">
        <f>AR94*'Ejercicio 3 - TIR'!$D$5</f>
        <v>21284.66213</v>
      </c>
      <c r="AX94" s="4">
        <f>AS94*'Ejercicio 3 - TIR'!$D$5</f>
        <v>23165.1767</v>
      </c>
      <c r="AY94" s="4">
        <f>AT94*'Ejercicio 3 - TIR'!$D$5</f>
        <v>33617.6101</v>
      </c>
      <c r="AZ94" s="4">
        <f t="shared" ref="AZ94:BD94" si="317">AJ94-AU94-AE94</f>
        <v>26203.6793</v>
      </c>
      <c r="BA94" s="4">
        <f t="shared" si="317"/>
        <v>30211.83981</v>
      </c>
      <c r="BB94" s="4">
        <f t="shared" si="317"/>
        <v>31263.58522</v>
      </c>
      <c r="BC94" s="4">
        <f t="shared" si="317"/>
        <v>31748.84542</v>
      </c>
      <c r="BD94" s="4">
        <f t="shared" si="317"/>
        <v>40423.5159</v>
      </c>
      <c r="BE94" s="4">
        <f t="shared" ref="BE94:BI94" si="318">AZ94/Z94</f>
        <v>22775.45276</v>
      </c>
      <c r="BF94" s="4">
        <f t="shared" si="318"/>
        <v>22686.89478</v>
      </c>
      <c r="BG94" s="4">
        <f t="shared" si="318"/>
        <v>20050.60517</v>
      </c>
      <c r="BH94" s="4">
        <f t="shared" si="318"/>
        <v>17134.62132</v>
      </c>
      <c r="BI94" s="4">
        <f t="shared" si="318"/>
        <v>18150.83533</v>
      </c>
      <c r="BJ94" s="4">
        <f t="shared" si="38"/>
        <v>80876.21852</v>
      </c>
      <c r="BK94" s="4">
        <f t="shared" si="39"/>
        <v>38722.25102</v>
      </c>
      <c r="BL94" s="4">
        <f t="shared" si="40"/>
        <v>119598.4695</v>
      </c>
      <c r="BM94" s="4">
        <f>BK94*'Ejercicio 3 - TIR'!$D$5</f>
        <v>19361.12551</v>
      </c>
      <c r="BN94" s="4">
        <f t="shared" si="41"/>
        <v>100237.344</v>
      </c>
      <c r="BO94" s="4">
        <f t="shared" si="42"/>
        <v>45008.24544</v>
      </c>
      <c r="BP94" s="4">
        <f t="shared" si="43"/>
        <v>-123249.4706</v>
      </c>
      <c r="BQ94" s="4">
        <f t="shared" ref="BQ94:BT94" si="319">BE94</f>
        <v>22775.45276</v>
      </c>
      <c r="BR94" s="4">
        <f t="shared" si="319"/>
        <v>22686.89478</v>
      </c>
      <c r="BS94" s="4">
        <f t="shared" si="319"/>
        <v>20050.60517</v>
      </c>
      <c r="BT94" s="4">
        <f t="shared" si="319"/>
        <v>17134.62132</v>
      </c>
      <c r="BU94" s="4">
        <f t="shared" si="45"/>
        <v>63159.08077</v>
      </c>
      <c r="BV94" s="36">
        <f t="shared" si="46"/>
        <v>4.980714444</v>
      </c>
    </row>
    <row r="95" ht="15.0" customHeight="1">
      <c r="A95" s="2">
        <v>94.0</v>
      </c>
      <c r="B95" s="3">
        <f t="shared" si="4"/>
        <v>0.2090518121</v>
      </c>
      <c r="C95" s="4">
        <f>IF(B95&lt;=('Ejercicio 3 - TIR'!$D$13-'Ejercicio 3 - TIR'!$C$13)/('Ejercicio 3 - TIR'!$E$13-'Ejercicio 3 - TIR'!$C$13),'Ejercicio 3 - TIR'!$C$13+SQRT(('Ejercicio 3 - TIR'!$E$13-'Ejercicio 3 - TIR'!$C$13)*('Ejercicio 3 - TIR'!$D$13-'Ejercicio 3 - TIR'!$C$13)*B95),'Ejercicio 3 - TIR'!$E$13-SQRT(('Ejercicio 3 - TIR'!$E$13-'Ejercicio 3 - TIR'!$C$13)*('Ejercicio 3 - TIR'!$E$13-'Ejercicio 3 - TIR'!$D$13)*(1-B95)))</f>
        <v>69144.43682</v>
      </c>
      <c r="D95" s="3">
        <f t="shared" si="5"/>
        <v>0.9555534721</v>
      </c>
      <c r="E95" s="4">
        <f>IF(D95&lt;=('Ejercicio 3 - TIR'!$D$14-'Ejercicio 3 - TIR'!$C$14)/('Ejercicio 3 - TIR'!$E$14-'Ejercicio 3 - TIR'!$C$14),'Ejercicio 3 - TIR'!$C$14+SQRT(('Ejercicio 3 - TIR'!$E$14-'Ejercicio 3 - TIR'!$C$14)*('Ejercicio 3 - TIR'!$D$14-'Ejercicio 3 - TIR'!$C$14)*D95),'Ejercicio 3 - TIR'!$E$14-SQRT(('Ejercicio 3 - TIR'!$E$14-'Ejercicio 3 - TIR'!$C$14)*('Ejercicio 3 - TIR'!$E$14-'Ejercicio 3 - TIR'!$D$14)*(1-D95)))</f>
        <v>37417.95058</v>
      </c>
      <c r="F95" s="3">
        <f t="shared" si="6"/>
        <v>0.8700496332</v>
      </c>
      <c r="G95" s="4">
        <f>IF(F95&lt;=('Ejercicio 3 - TIR'!$D$18-'Ejercicio 3 - TIR'!$C$18)/('Ejercicio 3 - TIR'!$E$18-'Ejercicio 3 - TIR'!$C$18),'Ejercicio 3 - TIR'!$C$18+SQRT(('Ejercicio 3 - TIR'!$E$18-'Ejercicio 3 - TIR'!$C$18)*('Ejercicio 3 - TIR'!$D$18-'Ejercicio 3 - TIR'!$C$18)*F95),'Ejercicio 3 - TIR'!$E$18-SQRT(('Ejercicio 3 - TIR'!$E$18-'Ejercicio 3 - TIR'!$C$18)*('Ejercicio 3 - TIR'!$E$18-'Ejercicio 3 - TIR'!$D$18)*(1-F95)))</f>
        <v>41878.09713</v>
      </c>
      <c r="H95" s="3">
        <f t="shared" si="7"/>
        <v>0.1662305975</v>
      </c>
      <c r="I95" s="4">
        <f>IF(H95&lt;=('Ejercicio 3 - TIR'!$D$18-'Ejercicio 3 - TIR'!$C$18)/('Ejercicio 3 - TIR'!$E$18-'Ejercicio 3 - TIR'!$C$18),'Ejercicio 3 - TIR'!$C$18+SQRT(('Ejercicio 3 - TIR'!$E$18-'Ejercicio 3 - TIR'!$C$18)*('Ejercicio 3 - TIR'!$D$18-'Ejercicio 3 - TIR'!$C$18)*H95),'Ejercicio 3 - TIR'!$E$18-SQRT(('Ejercicio 3 - TIR'!$E$18-'Ejercicio 3 - TIR'!$C$18)*('Ejercicio 3 - TIR'!$E$18-'Ejercicio 3 - TIR'!$D$18)*(1-H95)))</f>
        <v>34993.45468</v>
      </c>
      <c r="J95" s="3">
        <f t="shared" si="8"/>
        <v>0.3869723006</v>
      </c>
      <c r="K95" s="4">
        <f>IF(J95&lt;=('Ejercicio 3 - TIR'!$D$18-'Ejercicio 3 - TIR'!$C$18)/('Ejercicio 3 - TIR'!$E$18-'Ejercicio 3 - TIR'!$C$18),'Ejercicio 3 - TIR'!$C$18+SQRT(('Ejercicio 3 - TIR'!$E$18-'Ejercicio 3 - TIR'!$C$18)*('Ejercicio 3 - TIR'!$D$18-'Ejercicio 3 - TIR'!$C$18)*J95),'Ejercicio 3 - TIR'!$E$18-SQRT(('Ejercicio 3 - TIR'!$E$18-'Ejercicio 3 - TIR'!$C$18)*('Ejercicio 3 - TIR'!$E$18-'Ejercicio 3 - TIR'!$D$18)*(1-J95)))</f>
        <v>37618.78239</v>
      </c>
      <c r="L95" s="3">
        <f t="shared" si="9"/>
        <v>0.4036524811</v>
      </c>
      <c r="M95" s="4">
        <f>IF(L95&lt;=('Ejercicio 3 - TIR'!$D$18-'Ejercicio 3 - TIR'!$C$18)/('Ejercicio 3 - TIR'!$E$18-'Ejercicio 3 - TIR'!$C$18),'Ejercicio 3 - TIR'!$C$18+SQRT(('Ejercicio 3 - TIR'!$E$18-'Ejercicio 3 - TIR'!$C$18)*('Ejercicio 3 - TIR'!$D$18-'Ejercicio 3 - TIR'!$C$18)*L95),'Ejercicio 3 - TIR'!$E$18-SQRT(('Ejercicio 3 - TIR'!$E$18-'Ejercicio 3 - TIR'!$C$18)*('Ejercicio 3 - TIR'!$E$18-'Ejercicio 3 - TIR'!$D$18)*(1-L95)))</f>
        <v>37781.25132</v>
      </c>
      <c r="N95" s="3">
        <f t="shared" si="10"/>
        <v>0.3081061129</v>
      </c>
      <c r="O95" s="4">
        <f>IF(N95&lt;=('Ejercicio 3 - TIR'!$D$18-'Ejercicio 3 - TIR'!$C$18)/('Ejercicio 3 - TIR'!$E$18-'Ejercicio 3 - TIR'!$C$18),'Ejercicio 3 - TIR'!$C$18+SQRT(('Ejercicio 3 - TIR'!$E$18-'Ejercicio 3 - TIR'!$C$18)*('Ejercicio 3 - TIR'!$D$18-'Ejercicio 3 - TIR'!$C$18)*N95),'Ejercicio 3 - TIR'!$E$18-SQRT(('Ejercicio 3 - TIR'!$E$18-'Ejercicio 3 - TIR'!$C$18)*('Ejercicio 3 - TIR'!$E$18-'Ejercicio 3 - TIR'!$D$18)*(1-N95)))</f>
        <v>36798.22896</v>
      </c>
      <c r="P95" s="3">
        <f t="shared" si="11"/>
        <v>0.9276886958</v>
      </c>
      <c r="Q95" s="7">
        <f>IF(P95&lt;=('Ejercicio 3 - TIR'!$D$22-'Ejercicio 3 - TIR'!$C$22)/('Ejercicio 3 - TIR'!$E$22-'Ejercicio 3 - TIR'!$C$22),'Ejercicio 3 - TIR'!$C$22+SQRT(('Ejercicio 3 - TIR'!$E$22-'Ejercicio 3 - TIR'!$C$22)*('Ejercicio 3 - TIR'!$D$22-'Ejercicio 3 - TIR'!$C$22)*P95),'Ejercicio 3 - TIR'!$E$22-SQRT(('Ejercicio 3 - TIR'!$E$22-'Ejercicio 3 - TIR'!$C$22)*('Ejercicio 3 - TIR'!$E$22-'Ejercicio 3 - TIR'!$D$22)*(1-P95)))</f>
        <v>0.1685912162</v>
      </c>
      <c r="R95" s="3">
        <f t="shared" si="12"/>
        <v>0.9439161227</v>
      </c>
      <c r="S95" s="7">
        <f>IF(R95&lt;=('Ejercicio 3 - TIR'!$D$23-'Ejercicio 3 - TIR'!$C$23)/('Ejercicio 3 - TIR'!$E$23-'Ejercicio 3 - TIR'!$C$23),'Ejercicio 3 - TIR'!$C$23+SQRT(('Ejercicio 3 - TIR'!$E$23-'Ejercicio 3 - TIR'!$C$23)*('Ejercicio 3 - TIR'!$D$23-'Ejercicio 3 - TIR'!$C$23)*R95),'Ejercicio 3 - TIR'!$E$23-SQRT(('Ejercicio 3 - TIR'!$E$23-'Ejercicio 3 - TIR'!$C$23)*('Ejercicio 3 - TIR'!$E$23-'Ejercicio 3 - TIR'!$D$23)*(1-R95)))</f>
        <v>0.1699525636</v>
      </c>
      <c r="T95" s="3">
        <f t="shared" si="13"/>
        <v>0.8451500981</v>
      </c>
      <c r="U95" s="7">
        <f>IF(T95&lt;=('Ejercicio 3 - TIR'!$D$24-'Ejercicio 3 - TIR'!$C$24)/('Ejercicio 3 - TIR'!$E$24-'Ejercicio 3 - TIR'!$C$24),'Ejercicio 3 - TIR'!$C$24+SQRT(('Ejercicio 3 - TIR'!$E$24-'Ejercicio 3 - TIR'!$C$24)*('Ejercicio 3 - TIR'!$D$24-'Ejercicio 3 - TIR'!$C$24)*T95),'Ejercicio 3 - TIR'!$E$24-SQRT(('Ejercicio 3 - TIR'!$E$24-'Ejercicio 3 - TIR'!$C$24)*('Ejercicio 3 - TIR'!$E$24-'Ejercicio 3 - TIR'!$D$24)*(1-T95)))</f>
        <v>0.1991774227</v>
      </c>
      <c r="V95" s="3">
        <f t="shared" si="14"/>
        <v>0.1937976409</v>
      </c>
      <c r="W95" s="7">
        <f>IF(V95&lt;=('Ejercicio 3 - TIR'!$D$25-'Ejercicio 3 - TIR'!$C$25)/('Ejercicio 3 - TIR'!$E$25-'Ejercicio 3 - TIR'!$C$25),'Ejercicio 3 - TIR'!$C$25+SQRT(('Ejercicio 3 - TIR'!$E$25-'Ejercicio 3 - TIR'!$C$25)*('Ejercicio 3 - TIR'!$D$25-'Ejercicio 3 - TIR'!$C$25)*V95),'Ejercicio 3 - TIR'!$E$25-SQRT(('Ejercicio 3 - TIR'!$E$25-'Ejercicio 3 - TIR'!$C$25)*('Ejercicio 3 - TIR'!$E$25-'Ejercicio 3 - TIR'!$D$25)*(1-V95)))</f>
        <v>0.1964716938</v>
      </c>
      <c r="X95" s="3">
        <f t="shared" si="15"/>
        <v>0.9384935494</v>
      </c>
      <c r="Y95" s="7">
        <f>IF(X95&lt;=('Ejercicio 3 - TIR'!$D$26-'Ejercicio 3 - TIR'!$C$26)/('Ejercicio 3 - TIR'!$E$26-'Ejercicio 3 - TIR'!$C$26),'Ejercicio 3 - TIR'!$C$26+SQRT(('Ejercicio 3 - TIR'!$E$26-'Ejercicio 3 - TIR'!$C$26)*('Ejercicio 3 - TIR'!$D$26-'Ejercicio 3 - TIR'!$C$26)*X95),'Ejercicio 3 - TIR'!$E$26-SQRT(('Ejercicio 3 - TIR'!$E$26-'Ejercicio 3 - TIR'!$C$26)*('Ejercicio 3 - TIR'!$E$26-'Ejercicio 3 - TIR'!$D$26)*(1-X95)))</f>
        <v>0.2617754332</v>
      </c>
      <c r="Z95" s="3">
        <f t="shared" si="16"/>
        <v>1.168591216</v>
      </c>
      <c r="AA95" s="3">
        <f t="shared" si="17"/>
        <v>1.367196289</v>
      </c>
      <c r="AB95" s="3">
        <f t="shared" si="18"/>
        <v>1.639510922</v>
      </c>
      <c r="AC95" s="3">
        <f t="shared" si="19"/>
        <v>1.96162841</v>
      </c>
      <c r="AD95" s="3">
        <f t="shared" si="20"/>
        <v>2.475134537</v>
      </c>
      <c r="AE95" s="2">
        <f t="shared" si="21"/>
        <v>6308.337797</v>
      </c>
      <c r="AF95" s="2">
        <f t="shared" si="22"/>
        <v>7380.455978</v>
      </c>
      <c r="AG95" s="2">
        <f t="shared" si="23"/>
        <v>8850.476178</v>
      </c>
      <c r="AH95" s="2">
        <f t="shared" si="24"/>
        <v>10589.34422</v>
      </c>
      <c r="AI95" s="2">
        <f t="shared" si="25"/>
        <v>13361.3744</v>
      </c>
      <c r="AJ95" s="4">
        <f t="shared" si="26"/>
        <v>48938.37646</v>
      </c>
      <c r="AK95" s="4">
        <f t="shared" si="27"/>
        <v>47842.92138</v>
      </c>
      <c r="AL95" s="4">
        <f t="shared" si="28"/>
        <v>61676.40461</v>
      </c>
      <c r="AM95" s="4">
        <f t="shared" si="29"/>
        <v>74112.77597</v>
      </c>
      <c r="AN95" s="4">
        <f t="shared" si="30"/>
        <v>91080.5674</v>
      </c>
      <c r="AO95" s="4">
        <f>C95/'Ejercicio 3 - TIR'!$D$7</f>
        <v>13828.88736</v>
      </c>
      <c r="AP95" s="4">
        <f t="shared" si="31"/>
        <v>35109.4891</v>
      </c>
      <c r="AQ95" s="4">
        <f t="shared" si="32"/>
        <v>34014.03402</v>
      </c>
      <c r="AR95" s="4">
        <f t="shared" si="33"/>
        <v>47847.51725</v>
      </c>
      <c r="AS95" s="4">
        <f t="shared" si="34"/>
        <v>60283.88861</v>
      </c>
      <c r="AT95" s="4">
        <f t="shared" si="35"/>
        <v>77251.68003</v>
      </c>
      <c r="AU95" s="4">
        <f>AP95*'Ejercicio 3 - TIR'!$D$5</f>
        <v>17554.74455</v>
      </c>
      <c r="AV95" s="4">
        <f>AQ95*'Ejercicio 3 - TIR'!$D$5</f>
        <v>17007.01701</v>
      </c>
      <c r="AW95" s="4">
        <f>AR95*'Ejercicio 3 - TIR'!$D$5</f>
        <v>23923.75862</v>
      </c>
      <c r="AX95" s="4">
        <f>AS95*'Ejercicio 3 - TIR'!$D$5</f>
        <v>30141.9443</v>
      </c>
      <c r="AY95" s="4">
        <f>AT95*'Ejercicio 3 - TIR'!$D$5</f>
        <v>38625.84002</v>
      </c>
      <c r="AZ95" s="4">
        <f t="shared" ref="AZ95:BD95" si="320">AJ95-AU95-AE95</f>
        <v>25075.29412</v>
      </c>
      <c r="BA95" s="4">
        <f t="shared" si="320"/>
        <v>23455.44839</v>
      </c>
      <c r="BB95" s="4">
        <f t="shared" si="320"/>
        <v>28902.16981</v>
      </c>
      <c r="BC95" s="4">
        <f t="shared" si="320"/>
        <v>33381.48745</v>
      </c>
      <c r="BD95" s="4">
        <f t="shared" si="320"/>
        <v>39093.35299</v>
      </c>
      <c r="BE95" s="4">
        <f t="shared" ref="BE95:BI95" si="321">AZ95/Z95</f>
        <v>21457.7123</v>
      </c>
      <c r="BF95" s="4">
        <f t="shared" si="321"/>
        <v>17155.87482</v>
      </c>
      <c r="BG95" s="4">
        <f t="shared" si="321"/>
        <v>17628.53142</v>
      </c>
      <c r="BH95" s="4">
        <f t="shared" si="321"/>
        <v>17017.23286</v>
      </c>
      <c r="BI95" s="4">
        <f t="shared" si="321"/>
        <v>15794.43557</v>
      </c>
      <c r="BJ95" s="4">
        <f t="shared" si="38"/>
        <v>92614.46181</v>
      </c>
      <c r="BK95" s="4">
        <f t="shared" si="39"/>
        <v>34228.35673</v>
      </c>
      <c r="BL95" s="4">
        <f t="shared" si="40"/>
        <v>126842.8185</v>
      </c>
      <c r="BM95" s="4">
        <f>BK95*'Ejercicio 3 - TIR'!$D$5</f>
        <v>17114.17836</v>
      </c>
      <c r="BN95" s="4">
        <f t="shared" si="41"/>
        <v>109728.6402</v>
      </c>
      <c r="BO95" s="4">
        <f t="shared" si="42"/>
        <v>44332.39427</v>
      </c>
      <c r="BP95" s="4">
        <f t="shared" si="43"/>
        <v>-106562.3874</v>
      </c>
      <c r="BQ95" s="4">
        <f t="shared" ref="BQ95:BT95" si="322">BE95</f>
        <v>21457.7123</v>
      </c>
      <c r="BR95" s="4">
        <f t="shared" si="322"/>
        <v>17155.87482</v>
      </c>
      <c r="BS95" s="4">
        <f t="shared" si="322"/>
        <v>17628.53142</v>
      </c>
      <c r="BT95" s="4">
        <f t="shared" si="322"/>
        <v>17017.23286</v>
      </c>
      <c r="BU95" s="4">
        <f t="shared" si="45"/>
        <v>60126.82984</v>
      </c>
      <c r="BV95" s="36">
        <f t="shared" si="46"/>
        <v>6.621935979</v>
      </c>
    </row>
    <row r="96" ht="15.0" customHeight="1">
      <c r="A96" s="2">
        <v>95.0</v>
      </c>
      <c r="B96" s="3">
        <f t="shared" si="4"/>
        <v>0.0891606317</v>
      </c>
      <c r="C96" s="4">
        <f>IF(B96&lt;=('Ejercicio 3 - TIR'!$D$13-'Ejercicio 3 - TIR'!$C$13)/('Ejercicio 3 - TIR'!$E$13-'Ejercicio 3 - TIR'!$C$13),'Ejercicio 3 - TIR'!$C$13+SQRT(('Ejercicio 3 - TIR'!$E$13-'Ejercicio 3 - TIR'!$C$13)*('Ejercicio 3 - TIR'!$D$13-'Ejercicio 3 - TIR'!$C$13)*B96),'Ejercicio 3 - TIR'!$E$13-SQRT(('Ejercicio 3 - TIR'!$E$13-'Ejercicio 3 - TIR'!$C$13)*('Ejercicio 3 - TIR'!$E$13-'Ejercicio 3 - TIR'!$D$13)*(1-B96)))</f>
        <v>65971.95552</v>
      </c>
      <c r="D96" s="3">
        <f t="shared" si="5"/>
        <v>0.7661006641</v>
      </c>
      <c r="E96" s="4">
        <f>IF(D96&lt;=('Ejercicio 3 - TIR'!$D$14-'Ejercicio 3 - TIR'!$C$14)/('Ejercicio 3 - TIR'!$E$14-'Ejercicio 3 - TIR'!$C$14),'Ejercicio 3 - TIR'!$C$14+SQRT(('Ejercicio 3 - TIR'!$E$14-'Ejercicio 3 - TIR'!$C$14)*('Ejercicio 3 - TIR'!$D$14-'Ejercicio 3 - TIR'!$C$14)*D96),'Ejercicio 3 - TIR'!$E$14-SQRT(('Ejercicio 3 - TIR'!$E$14-'Ejercicio 3 - TIR'!$C$14)*('Ejercicio 3 - TIR'!$E$14-'Ejercicio 3 - TIR'!$D$14)*(1-D96)))</f>
        <v>34076.74917</v>
      </c>
      <c r="F96" s="3">
        <f t="shared" si="6"/>
        <v>0.732747607</v>
      </c>
      <c r="G96" s="4">
        <f>IF(F96&lt;=('Ejercicio 3 - TIR'!$D$18-'Ejercicio 3 - TIR'!$C$18)/('Ejercicio 3 - TIR'!$E$18-'Ejercicio 3 - TIR'!$C$18),'Ejercicio 3 - TIR'!$C$18+SQRT(('Ejercicio 3 - TIR'!$E$18-'Ejercicio 3 - TIR'!$C$18)*('Ejercicio 3 - TIR'!$D$18-'Ejercicio 3 - TIR'!$C$18)*F96),'Ejercicio 3 - TIR'!$E$18-SQRT(('Ejercicio 3 - TIR'!$E$18-'Ejercicio 3 - TIR'!$C$18)*('Ejercicio 3 - TIR'!$E$18-'Ejercicio 3 - TIR'!$D$18)*(1-F96)))</f>
        <v>40522.95527</v>
      </c>
      <c r="H96" s="3">
        <f t="shared" si="7"/>
        <v>0.8648797312</v>
      </c>
      <c r="I96" s="4">
        <f>IF(H96&lt;=('Ejercicio 3 - TIR'!$D$18-'Ejercicio 3 - TIR'!$C$18)/('Ejercicio 3 - TIR'!$E$18-'Ejercicio 3 - TIR'!$C$18),'Ejercicio 3 - TIR'!$C$18+SQRT(('Ejercicio 3 - TIR'!$E$18-'Ejercicio 3 - TIR'!$C$18)*('Ejercicio 3 - TIR'!$D$18-'Ejercicio 3 - TIR'!$C$18)*H96),'Ejercicio 3 - TIR'!$E$18-SQRT(('Ejercicio 3 - TIR'!$E$18-'Ejercicio 3 - TIR'!$C$18)*('Ejercicio 3 - TIR'!$E$18-'Ejercicio 3 - TIR'!$D$18)*(1-H96)))</f>
        <v>41816.60242</v>
      </c>
      <c r="J96" s="3">
        <f t="shared" si="8"/>
        <v>0.1617025519</v>
      </c>
      <c r="K96" s="4">
        <f>IF(J96&lt;=('Ejercicio 3 - TIR'!$D$18-'Ejercicio 3 - TIR'!$C$18)/('Ejercicio 3 - TIR'!$E$18-'Ejercicio 3 - TIR'!$C$18),'Ejercicio 3 - TIR'!$C$18+SQRT(('Ejercicio 3 - TIR'!$E$18-'Ejercicio 3 - TIR'!$C$18)*('Ejercicio 3 - TIR'!$D$18-'Ejercicio 3 - TIR'!$C$18)*J96),'Ejercicio 3 - TIR'!$E$18-SQRT(('Ejercicio 3 - TIR'!$E$18-'Ejercicio 3 - TIR'!$C$18)*('Ejercicio 3 - TIR'!$E$18-'Ejercicio 3 - TIR'!$D$18)*(1-J96)))</f>
        <v>34924.97541</v>
      </c>
      <c r="L96" s="3">
        <f t="shared" si="9"/>
        <v>0.9235630185</v>
      </c>
      <c r="M96" s="4">
        <f>IF(L96&lt;=('Ejercicio 3 - TIR'!$D$18-'Ejercicio 3 - TIR'!$C$18)/('Ejercicio 3 - TIR'!$E$18-'Ejercicio 3 - TIR'!$C$18),'Ejercicio 3 - TIR'!$C$18+SQRT(('Ejercicio 3 - TIR'!$E$18-'Ejercicio 3 - TIR'!$C$18)*('Ejercicio 3 - TIR'!$D$18-'Ejercicio 3 - TIR'!$C$18)*L96),'Ejercicio 3 - TIR'!$E$18-SQRT(('Ejercicio 3 - TIR'!$E$18-'Ejercicio 3 - TIR'!$C$18)*('Ejercicio 3 - TIR'!$E$18-'Ejercicio 3 - TIR'!$D$18)*(1-L96)))</f>
        <v>42605.67888</v>
      </c>
      <c r="N96" s="3">
        <f t="shared" si="10"/>
        <v>0.8130258596</v>
      </c>
      <c r="O96" s="4">
        <f>IF(N96&lt;=('Ejercicio 3 - TIR'!$D$18-'Ejercicio 3 - TIR'!$C$18)/('Ejercicio 3 - TIR'!$E$18-'Ejercicio 3 - TIR'!$C$18),'Ejercicio 3 - TIR'!$C$18+SQRT(('Ejercicio 3 - TIR'!$E$18-'Ejercicio 3 - TIR'!$C$18)*('Ejercicio 3 - TIR'!$D$18-'Ejercicio 3 - TIR'!$C$18)*N96),'Ejercicio 3 - TIR'!$E$18-SQRT(('Ejercicio 3 - TIR'!$E$18-'Ejercicio 3 - TIR'!$C$18)*('Ejercicio 3 - TIR'!$E$18-'Ejercicio 3 - TIR'!$D$18)*(1-N96)))</f>
        <v>41255.26229</v>
      </c>
      <c r="P96" s="3">
        <f t="shared" si="11"/>
        <v>0.4985301179</v>
      </c>
      <c r="Q96" s="7">
        <f>IF(P96&lt;=('Ejercicio 3 - TIR'!$D$22-'Ejercicio 3 - TIR'!$C$22)/('Ejercicio 3 - TIR'!$E$22-'Ejercicio 3 - TIR'!$C$22),'Ejercicio 3 - TIR'!$C$22+SQRT(('Ejercicio 3 - TIR'!$E$22-'Ejercicio 3 - TIR'!$C$22)*('Ejercicio 3 - TIR'!$D$22-'Ejercicio 3 - TIR'!$C$22)*P96),'Ejercicio 3 - TIR'!$E$22-SQRT(('Ejercicio 3 - TIR'!$E$22-'Ejercicio 3 - TIR'!$C$22)*('Ejercicio 3 - TIR'!$E$22-'Ejercicio 3 - TIR'!$D$22)*(1-P96)))</f>
        <v>0.1499558711</v>
      </c>
      <c r="R96" s="3">
        <f t="shared" si="12"/>
        <v>0.8298453351</v>
      </c>
      <c r="S96" s="7">
        <f>IF(R96&lt;=('Ejercicio 3 - TIR'!$D$23-'Ejercicio 3 - TIR'!$C$23)/('Ejercicio 3 - TIR'!$E$23-'Ejercicio 3 - TIR'!$C$23),'Ejercicio 3 - TIR'!$C$23+SQRT(('Ejercicio 3 - TIR'!$E$23-'Ejercicio 3 - TIR'!$C$23)*('Ejercicio 3 - TIR'!$D$23-'Ejercicio 3 - TIR'!$C$23)*R96),'Ejercicio 3 - TIR'!$E$23-SQRT(('Ejercicio 3 - TIR'!$E$23-'Ejercicio 3 - TIR'!$C$23)*('Ejercicio 3 - TIR'!$E$23-'Ejercicio 3 - TIR'!$D$23)*(1-R96)))</f>
        <v>0.1624991887</v>
      </c>
      <c r="T96" s="3">
        <f t="shared" si="13"/>
        <v>0.7445456246</v>
      </c>
      <c r="U96" s="7">
        <f>IF(T96&lt;=('Ejercicio 3 - TIR'!$D$24-'Ejercicio 3 - TIR'!$C$24)/('Ejercicio 3 - TIR'!$E$24-'Ejercicio 3 - TIR'!$C$24),'Ejercicio 3 - TIR'!$C$24+SQRT(('Ejercicio 3 - TIR'!$E$24-'Ejercicio 3 - TIR'!$C$24)*('Ejercicio 3 - TIR'!$D$24-'Ejercicio 3 - TIR'!$C$24)*T96),'Ejercicio 3 - TIR'!$E$24-SQRT(('Ejercicio 3 - TIR'!$E$24-'Ejercicio 3 - TIR'!$C$24)*('Ejercicio 3 - TIR'!$E$24-'Ejercicio 3 - TIR'!$D$24)*(1-T96)))</f>
        <v>0.1932554258</v>
      </c>
      <c r="V96" s="3">
        <f t="shared" si="14"/>
        <v>0.3547206344</v>
      </c>
      <c r="W96" s="7">
        <f>IF(V96&lt;=('Ejercicio 3 - TIR'!$D$25-'Ejercicio 3 - TIR'!$C$25)/('Ejercicio 3 - TIR'!$E$25-'Ejercicio 3 - TIR'!$C$25),'Ejercicio 3 - TIR'!$C$25+SQRT(('Ejercicio 3 - TIR'!$E$25-'Ejercicio 3 - TIR'!$C$25)*('Ejercicio 3 - TIR'!$D$25-'Ejercicio 3 - TIR'!$C$25)*V96),'Ejercicio 3 - TIR'!$E$25-SQRT(('Ejercicio 3 - TIR'!$E$25-'Ejercicio 3 - TIR'!$C$25)*('Ejercicio 3 - TIR'!$E$25-'Ejercicio 3 - TIR'!$D$25)*(1-V96)))</f>
        <v>0.2024765555</v>
      </c>
      <c r="X96" s="3">
        <f t="shared" si="15"/>
        <v>0.913141931</v>
      </c>
      <c r="Y96" s="7">
        <f>IF(X96&lt;=('Ejercicio 3 - TIR'!$D$26-'Ejercicio 3 - TIR'!$C$26)/('Ejercicio 3 - TIR'!$E$26-'Ejercicio 3 - TIR'!$C$26),'Ejercicio 3 - TIR'!$C$26+SQRT(('Ejercicio 3 - TIR'!$E$26-'Ejercicio 3 - TIR'!$C$26)*('Ejercicio 3 - TIR'!$D$26-'Ejercicio 3 - TIR'!$C$26)*X96),'Ejercicio 3 - TIR'!$E$26-SQRT(('Ejercicio 3 - TIR'!$E$26-'Ejercicio 3 - TIR'!$C$26)*('Ejercicio 3 - TIR'!$E$26-'Ejercicio 3 - TIR'!$D$26)*(1-X96)))</f>
        <v>0.2583428171</v>
      </c>
      <c r="Z96" s="3">
        <f t="shared" si="16"/>
        <v>1.149955871</v>
      </c>
      <c r="AA96" s="3">
        <f t="shared" si="17"/>
        <v>1.336822767</v>
      </c>
      <c r="AB96" s="3">
        <f t="shared" si="18"/>
        <v>1.59517102</v>
      </c>
      <c r="AC96" s="3">
        <f t="shared" si="19"/>
        <v>1.918155754</v>
      </c>
      <c r="AD96" s="3">
        <f t="shared" si="20"/>
        <v>2.413697515</v>
      </c>
      <c r="AE96" s="2">
        <f t="shared" si="21"/>
        <v>5110.008606</v>
      </c>
      <c r="AF96" s="2">
        <f t="shared" si="22"/>
        <v>5940.380858</v>
      </c>
      <c r="AG96" s="2">
        <f t="shared" si="23"/>
        <v>7088.39169</v>
      </c>
      <c r="AH96" s="2">
        <f t="shared" si="24"/>
        <v>8523.624823</v>
      </c>
      <c r="AI96" s="2">
        <f t="shared" si="25"/>
        <v>10725.64207</v>
      </c>
      <c r="AJ96" s="4">
        <f t="shared" si="26"/>
        <v>46599.61033</v>
      </c>
      <c r="AK96" s="4">
        <f t="shared" si="27"/>
        <v>55901.38616</v>
      </c>
      <c r="AL96" s="4">
        <f t="shared" si="28"/>
        <v>55711.30865</v>
      </c>
      <c r="AM96" s="4">
        <f t="shared" si="29"/>
        <v>81724.32809</v>
      </c>
      <c r="AN96" s="4">
        <f t="shared" si="30"/>
        <v>99577.72406</v>
      </c>
      <c r="AO96" s="4">
        <f>C96/'Ejercicio 3 - TIR'!$D$7</f>
        <v>13194.3911</v>
      </c>
      <c r="AP96" s="4">
        <f t="shared" si="31"/>
        <v>33405.21923</v>
      </c>
      <c r="AQ96" s="4">
        <f t="shared" si="32"/>
        <v>42706.99506</v>
      </c>
      <c r="AR96" s="4">
        <f t="shared" si="33"/>
        <v>42516.91755</v>
      </c>
      <c r="AS96" s="4">
        <f t="shared" si="34"/>
        <v>68529.93699</v>
      </c>
      <c r="AT96" s="4">
        <f t="shared" si="35"/>
        <v>86383.33295</v>
      </c>
      <c r="AU96" s="4">
        <f>AP96*'Ejercicio 3 - TIR'!$D$5</f>
        <v>16702.60961</v>
      </c>
      <c r="AV96" s="4">
        <f>AQ96*'Ejercicio 3 - TIR'!$D$5</f>
        <v>21353.49753</v>
      </c>
      <c r="AW96" s="4">
        <f>AR96*'Ejercicio 3 - TIR'!$D$5</f>
        <v>21258.45878</v>
      </c>
      <c r="AX96" s="4">
        <f>AS96*'Ejercicio 3 - TIR'!$D$5</f>
        <v>34264.96849</v>
      </c>
      <c r="AY96" s="4">
        <f>AT96*'Ejercicio 3 - TIR'!$D$5</f>
        <v>43191.66648</v>
      </c>
      <c r="AZ96" s="4">
        <f t="shared" ref="AZ96:BD96" si="323">AJ96-AU96-AE96</f>
        <v>24786.99211</v>
      </c>
      <c r="BA96" s="4">
        <f t="shared" si="323"/>
        <v>28607.50777</v>
      </c>
      <c r="BB96" s="4">
        <f t="shared" si="323"/>
        <v>27364.45819</v>
      </c>
      <c r="BC96" s="4">
        <f t="shared" si="323"/>
        <v>38935.73477</v>
      </c>
      <c r="BD96" s="4">
        <f t="shared" si="323"/>
        <v>45660.41551</v>
      </c>
      <c r="BE96" s="4">
        <f t="shared" ref="BE96:BI96" si="324">AZ96/Z96</f>
        <v>21554.7333</v>
      </c>
      <c r="BF96" s="4">
        <f t="shared" si="324"/>
        <v>21399.62639</v>
      </c>
      <c r="BG96" s="4">
        <f t="shared" si="324"/>
        <v>17154.56076</v>
      </c>
      <c r="BH96" s="4">
        <f t="shared" si="324"/>
        <v>20298.52617</v>
      </c>
      <c r="BI96" s="4">
        <f t="shared" si="324"/>
        <v>18917.20699</v>
      </c>
      <c r="BJ96" s="4">
        <f t="shared" si="38"/>
        <v>82250.96479</v>
      </c>
      <c r="BK96" s="4">
        <f t="shared" si="39"/>
        <v>31847.26901</v>
      </c>
      <c r="BL96" s="4">
        <f t="shared" si="40"/>
        <v>114098.2338</v>
      </c>
      <c r="BM96" s="4">
        <f>BK96*'Ejercicio 3 - TIR'!$D$5</f>
        <v>15923.63451</v>
      </c>
      <c r="BN96" s="4">
        <f t="shared" si="41"/>
        <v>98174.59929</v>
      </c>
      <c r="BO96" s="4">
        <f t="shared" si="42"/>
        <v>40673.94472</v>
      </c>
      <c r="BP96" s="4">
        <f t="shared" si="43"/>
        <v>-100048.7047</v>
      </c>
      <c r="BQ96" s="4">
        <f t="shared" ref="BQ96:BT96" si="325">BE96</f>
        <v>21554.7333</v>
      </c>
      <c r="BR96" s="4">
        <f t="shared" si="325"/>
        <v>21399.62639</v>
      </c>
      <c r="BS96" s="4">
        <f t="shared" si="325"/>
        <v>17154.56076</v>
      </c>
      <c r="BT96" s="4">
        <f t="shared" si="325"/>
        <v>20298.52617</v>
      </c>
      <c r="BU96" s="4">
        <f t="shared" si="45"/>
        <v>59591.15172</v>
      </c>
      <c r="BV96" s="36">
        <f t="shared" si="46"/>
        <v>10.32714739</v>
      </c>
    </row>
    <row r="97" ht="15.0" customHeight="1">
      <c r="A97" s="2">
        <v>96.0</v>
      </c>
      <c r="B97" s="3">
        <f t="shared" si="4"/>
        <v>0.7047514734</v>
      </c>
      <c r="C97" s="4">
        <f>IF(B97&lt;=('Ejercicio 3 - TIR'!$D$13-'Ejercicio 3 - TIR'!$C$13)/('Ejercicio 3 - TIR'!$E$13-'Ejercicio 3 - TIR'!$C$13),'Ejercicio 3 - TIR'!$C$13+SQRT(('Ejercicio 3 - TIR'!$E$13-'Ejercicio 3 - TIR'!$C$13)*('Ejercicio 3 - TIR'!$D$13-'Ejercicio 3 - TIR'!$C$13)*B97),'Ejercicio 3 - TIR'!$E$13-SQRT(('Ejercicio 3 - TIR'!$E$13-'Ejercicio 3 - TIR'!$C$13)*('Ejercicio 3 - TIR'!$E$13-'Ejercicio 3 - TIR'!$D$13)*(1-B97)))</f>
        <v>81177.18852</v>
      </c>
      <c r="D97" s="3">
        <f t="shared" si="5"/>
        <v>0.7528288692</v>
      </c>
      <c r="E97" s="4">
        <f>IF(D97&lt;=('Ejercicio 3 - TIR'!$D$14-'Ejercicio 3 - TIR'!$C$14)/('Ejercicio 3 - TIR'!$E$14-'Ejercicio 3 - TIR'!$C$14),'Ejercicio 3 - TIR'!$C$14+SQRT(('Ejercicio 3 - TIR'!$E$14-'Ejercicio 3 - TIR'!$C$14)*('Ejercicio 3 - TIR'!$D$14-'Ejercicio 3 - TIR'!$C$14)*D97),'Ejercicio 3 - TIR'!$E$14-SQRT(('Ejercicio 3 - TIR'!$E$14-'Ejercicio 3 - TIR'!$C$14)*('Ejercicio 3 - TIR'!$E$14-'Ejercicio 3 - TIR'!$D$14)*(1-D97)))</f>
        <v>33911.02064</v>
      </c>
      <c r="F97" s="3">
        <f t="shared" si="6"/>
        <v>0.2250731767</v>
      </c>
      <c r="G97" s="4">
        <f>IF(F97&lt;=('Ejercicio 3 - TIR'!$D$18-'Ejercicio 3 - TIR'!$C$18)/('Ejercicio 3 - TIR'!$E$18-'Ejercicio 3 - TIR'!$C$18),'Ejercicio 3 - TIR'!$C$18+SQRT(('Ejercicio 3 - TIR'!$E$18-'Ejercicio 3 - TIR'!$C$18)*('Ejercicio 3 - TIR'!$D$18-'Ejercicio 3 - TIR'!$C$18)*F97),'Ejercicio 3 - TIR'!$E$18-SQRT(('Ejercicio 3 - TIR'!$E$18-'Ejercicio 3 - TIR'!$C$18)*('Ejercicio 3 - TIR'!$E$18-'Ejercicio 3 - TIR'!$D$18)*(1-F97)))</f>
        <v>35810.41965</v>
      </c>
      <c r="H97" s="3">
        <f t="shared" si="7"/>
        <v>0.3875769533</v>
      </c>
      <c r="I97" s="4">
        <f>IF(H97&lt;=('Ejercicio 3 - TIR'!$D$18-'Ejercicio 3 - TIR'!$C$18)/('Ejercicio 3 - TIR'!$E$18-'Ejercicio 3 - TIR'!$C$18),'Ejercicio 3 - TIR'!$C$18+SQRT(('Ejercicio 3 - TIR'!$E$18-'Ejercicio 3 - TIR'!$C$18)*('Ejercicio 3 - TIR'!$D$18-'Ejercicio 3 - TIR'!$C$18)*H97),'Ejercicio 3 - TIR'!$E$18-SQRT(('Ejercicio 3 - TIR'!$E$18-'Ejercicio 3 - TIR'!$C$18)*('Ejercicio 3 - TIR'!$E$18-'Ejercicio 3 - TIR'!$D$18)*(1-H97)))</f>
        <v>37624.73232</v>
      </c>
      <c r="J97" s="3">
        <f t="shared" si="8"/>
        <v>0.03358423491</v>
      </c>
      <c r="K97" s="4">
        <f>IF(J97&lt;=('Ejercicio 3 - TIR'!$D$18-'Ejercicio 3 - TIR'!$C$18)/('Ejercicio 3 - TIR'!$E$18-'Ejercicio 3 - TIR'!$C$18),'Ejercicio 3 - TIR'!$C$18+SQRT(('Ejercicio 3 - TIR'!$E$18-'Ejercicio 3 - TIR'!$C$18)*('Ejercicio 3 - TIR'!$D$18-'Ejercicio 3 - TIR'!$C$18)*J97),'Ejercicio 3 - TIR'!$E$18-SQRT(('Ejercicio 3 - TIR'!$E$18-'Ejercicio 3 - TIR'!$C$18)*('Ejercicio 3 - TIR'!$E$18-'Ejercicio 3 - TIR'!$D$18)*(1-J97)))</f>
        <v>32244.4677</v>
      </c>
      <c r="L97" s="3">
        <f t="shared" si="9"/>
        <v>0.09222746924</v>
      </c>
      <c r="M97" s="4">
        <f>IF(L97&lt;=('Ejercicio 3 - TIR'!$D$18-'Ejercicio 3 - TIR'!$C$18)/('Ejercicio 3 - TIR'!$E$18-'Ejercicio 3 - TIR'!$C$18),'Ejercicio 3 - TIR'!$C$18+SQRT(('Ejercicio 3 - TIR'!$E$18-'Ejercicio 3 - TIR'!$C$18)*('Ejercicio 3 - TIR'!$D$18-'Ejercicio 3 - TIR'!$C$18)*L97),'Ejercicio 3 - TIR'!$E$18-SQRT(('Ejercicio 3 - TIR'!$E$18-'Ejercicio 3 - TIR'!$C$18)*('Ejercicio 3 - TIR'!$E$18-'Ejercicio 3 - TIR'!$D$18)*(1-L97)))</f>
        <v>33719.42474</v>
      </c>
      <c r="N97" s="3">
        <f t="shared" si="10"/>
        <v>0.3965053864</v>
      </c>
      <c r="O97" s="4">
        <f>IF(N97&lt;=('Ejercicio 3 - TIR'!$D$18-'Ejercicio 3 - TIR'!$C$18)/('Ejercicio 3 - TIR'!$E$18-'Ejercicio 3 - TIR'!$C$18),'Ejercicio 3 - TIR'!$C$18+SQRT(('Ejercicio 3 - TIR'!$E$18-'Ejercicio 3 - TIR'!$C$18)*('Ejercicio 3 - TIR'!$D$18-'Ejercicio 3 - TIR'!$C$18)*N97),'Ejercicio 3 - TIR'!$E$18-SQRT(('Ejercicio 3 - TIR'!$E$18-'Ejercicio 3 - TIR'!$C$18)*('Ejercicio 3 - TIR'!$E$18-'Ejercicio 3 - TIR'!$D$18)*(1-N97)))</f>
        <v>37712.05601</v>
      </c>
      <c r="P97" s="3">
        <f t="shared" si="11"/>
        <v>0.0284700447</v>
      </c>
      <c r="Q97" s="7">
        <f>IF(P97&lt;=('Ejercicio 3 - TIR'!$D$22-'Ejercicio 3 - TIR'!$C$22)/('Ejercicio 3 - TIR'!$E$22-'Ejercicio 3 - TIR'!$C$22),'Ejercicio 3 - TIR'!$C$22+SQRT(('Ejercicio 3 - TIR'!$E$22-'Ejercicio 3 - TIR'!$C$22)*('Ejercicio 3 - TIR'!$D$22-'Ejercicio 3 - TIR'!$C$22)*P97),'Ejercicio 3 - TIR'!$E$22-SQRT(('Ejercicio 3 - TIR'!$E$22-'Ejercicio 3 - TIR'!$C$22)*('Ejercicio 3 - TIR'!$E$22-'Ejercicio 3 - TIR'!$D$22)*(1-P97)))</f>
        <v>0.1271586368</v>
      </c>
      <c r="R97" s="3">
        <f t="shared" si="12"/>
        <v>0.9095922597</v>
      </c>
      <c r="S97" s="7">
        <f>IF(R97&lt;=('Ejercicio 3 - TIR'!$D$23-'Ejercicio 3 - TIR'!$C$23)/('Ejercicio 3 - TIR'!$E$23-'Ejercicio 3 - TIR'!$C$23),'Ejercicio 3 - TIR'!$C$23+SQRT(('Ejercicio 3 - TIR'!$E$23-'Ejercicio 3 - TIR'!$C$23)*('Ejercicio 3 - TIR'!$D$23-'Ejercicio 3 - TIR'!$C$23)*R97),'Ejercicio 3 - TIR'!$E$23-SQRT(('Ejercicio 3 - TIR'!$E$23-'Ejercicio 3 - TIR'!$C$23)*('Ejercicio 3 - TIR'!$E$23-'Ejercicio 3 - TIR'!$D$23)*(1-R97)))</f>
        <v>0.1672432789</v>
      </c>
      <c r="T97" s="3">
        <f t="shared" si="13"/>
        <v>0.5542740646</v>
      </c>
      <c r="U97" s="7">
        <f>IF(T97&lt;=('Ejercicio 3 - TIR'!$D$24-'Ejercicio 3 - TIR'!$C$24)/('Ejercicio 3 - TIR'!$E$24-'Ejercicio 3 - TIR'!$C$24),'Ejercicio 3 - TIR'!$C$24+SQRT(('Ejercicio 3 - TIR'!$E$24-'Ejercicio 3 - TIR'!$C$24)*('Ejercicio 3 - TIR'!$D$24-'Ejercicio 3 - TIR'!$C$24)*T97),'Ejercicio 3 - TIR'!$E$24-SQRT(('Ejercicio 3 - TIR'!$E$24-'Ejercicio 3 - TIR'!$C$24)*('Ejercicio 3 - TIR'!$E$24-'Ejercicio 3 - TIR'!$D$24)*(1-T97)))</f>
        <v>0.1846724949</v>
      </c>
      <c r="V97" s="3">
        <f t="shared" si="14"/>
        <v>0.1544767162</v>
      </c>
      <c r="W97" s="7">
        <f>IF(V97&lt;=('Ejercicio 3 - TIR'!$D$25-'Ejercicio 3 - TIR'!$C$25)/('Ejercicio 3 - TIR'!$E$25-'Ejercicio 3 - TIR'!$C$25),'Ejercicio 3 - TIR'!$C$25+SQRT(('Ejercicio 3 - TIR'!$E$25-'Ejercicio 3 - TIR'!$C$25)*('Ejercicio 3 - TIR'!$D$25-'Ejercicio 3 - TIR'!$C$25)*V97),'Ejercicio 3 - TIR'!$E$25-SQRT(('Ejercicio 3 - TIR'!$E$25-'Ejercicio 3 - TIR'!$C$25)*('Ejercicio 3 - TIR'!$E$25-'Ejercicio 3 - TIR'!$D$25)*(1-V97)))</f>
        <v>0.1947060329</v>
      </c>
      <c r="X97" s="3">
        <f t="shared" si="15"/>
        <v>0.4134333495</v>
      </c>
      <c r="Y97" s="7">
        <f>IF(X97&lt;=('Ejercicio 3 - TIR'!$D$26-'Ejercicio 3 - TIR'!$C$26)/('Ejercicio 3 - TIR'!$E$26-'Ejercicio 3 - TIR'!$C$26),'Ejercicio 3 - TIR'!$C$26+SQRT(('Ejercicio 3 - TIR'!$E$26-'Ejercicio 3 - TIR'!$C$26)*('Ejercicio 3 - TIR'!$D$26-'Ejercicio 3 - TIR'!$C$26)*X97),'Ejercicio 3 - TIR'!$E$26-SQRT(('Ejercicio 3 - TIR'!$E$26-'Ejercicio 3 - TIR'!$C$26)*('Ejercicio 3 - TIR'!$E$26-'Ejercicio 3 - TIR'!$D$26)*(1-X97)))</f>
        <v>0.2237198089</v>
      </c>
      <c r="Z97" s="3">
        <f t="shared" si="16"/>
        <v>1.127158637</v>
      </c>
      <c r="AA97" s="3">
        <f t="shared" si="17"/>
        <v>1.315668343</v>
      </c>
      <c r="AB97" s="3">
        <f t="shared" si="18"/>
        <v>1.558636098</v>
      </c>
      <c r="AC97" s="3">
        <f t="shared" si="19"/>
        <v>1.86211195</v>
      </c>
      <c r="AD97" s="3">
        <f t="shared" si="20"/>
        <v>2.278703279</v>
      </c>
      <c r="AE97" s="2">
        <f t="shared" si="21"/>
        <v>4312.079156</v>
      </c>
      <c r="AF97" s="2">
        <f t="shared" si="22"/>
        <v>5033.245414</v>
      </c>
      <c r="AG97" s="2">
        <f t="shared" si="23"/>
        <v>5962.747401</v>
      </c>
      <c r="AH97" s="2">
        <f t="shared" si="24"/>
        <v>7123.730293</v>
      </c>
      <c r="AI97" s="2">
        <f t="shared" si="25"/>
        <v>8717.449872</v>
      </c>
      <c r="AJ97" s="4">
        <f t="shared" si="26"/>
        <v>40364.02379</v>
      </c>
      <c r="AK97" s="4">
        <f t="shared" si="27"/>
        <v>49501.66923</v>
      </c>
      <c r="AL97" s="4">
        <f t="shared" si="28"/>
        <v>50257.39132</v>
      </c>
      <c r="AM97" s="4">
        <f t="shared" si="29"/>
        <v>62789.34375</v>
      </c>
      <c r="AN97" s="4">
        <f t="shared" si="30"/>
        <v>85934.58571</v>
      </c>
      <c r="AO97" s="4">
        <f>C97/'Ejercicio 3 - TIR'!$D$7</f>
        <v>16235.4377</v>
      </c>
      <c r="AP97" s="4">
        <f t="shared" si="31"/>
        <v>24128.58609</v>
      </c>
      <c r="AQ97" s="4">
        <f t="shared" si="32"/>
        <v>33266.23153</v>
      </c>
      <c r="AR97" s="4">
        <f t="shared" si="33"/>
        <v>34021.95362</v>
      </c>
      <c r="AS97" s="4">
        <f t="shared" si="34"/>
        <v>46553.90604</v>
      </c>
      <c r="AT97" s="4">
        <f t="shared" si="35"/>
        <v>69699.148</v>
      </c>
      <c r="AU97" s="4">
        <f>AP97*'Ejercicio 3 - TIR'!$D$5</f>
        <v>12064.29305</v>
      </c>
      <c r="AV97" s="4">
        <f>AQ97*'Ejercicio 3 - TIR'!$D$5</f>
        <v>16633.11576</v>
      </c>
      <c r="AW97" s="4">
        <f>AR97*'Ejercicio 3 - TIR'!$D$5</f>
        <v>17010.97681</v>
      </c>
      <c r="AX97" s="4">
        <f>AS97*'Ejercicio 3 - TIR'!$D$5</f>
        <v>23276.95302</v>
      </c>
      <c r="AY97" s="4">
        <f>AT97*'Ejercicio 3 - TIR'!$D$5</f>
        <v>34849.574</v>
      </c>
      <c r="AZ97" s="4">
        <f t="shared" ref="AZ97:BD97" si="326">AJ97-AU97-AE97</f>
        <v>23987.65159</v>
      </c>
      <c r="BA97" s="4">
        <f t="shared" si="326"/>
        <v>27835.30806</v>
      </c>
      <c r="BB97" s="4">
        <f t="shared" si="326"/>
        <v>27283.66711</v>
      </c>
      <c r="BC97" s="4">
        <f t="shared" si="326"/>
        <v>32388.66043</v>
      </c>
      <c r="BD97" s="4">
        <f t="shared" si="326"/>
        <v>42367.56183</v>
      </c>
      <c r="BE97" s="4">
        <f t="shared" ref="BE97:BI97" si="327">AZ97/Z97</f>
        <v>21281.52224</v>
      </c>
      <c r="BF97" s="4">
        <f t="shared" si="327"/>
        <v>21156.7818</v>
      </c>
      <c r="BG97" s="4">
        <f t="shared" si="327"/>
        <v>17504.83461</v>
      </c>
      <c r="BH97" s="4">
        <f t="shared" si="327"/>
        <v>17393.50872</v>
      </c>
      <c r="BI97" s="4">
        <f t="shared" si="327"/>
        <v>18592.8384</v>
      </c>
      <c r="BJ97" s="4">
        <f t="shared" si="38"/>
        <v>77273.15394</v>
      </c>
      <c r="BK97" s="4">
        <f t="shared" si="39"/>
        <v>36995.74514</v>
      </c>
      <c r="BL97" s="4">
        <f t="shared" si="40"/>
        <v>114268.8991</v>
      </c>
      <c r="BM97" s="4">
        <f>BK97*'Ejercicio 3 - TIR'!$D$5</f>
        <v>18497.87257</v>
      </c>
      <c r="BN97" s="4">
        <f t="shared" si="41"/>
        <v>95771.02651</v>
      </c>
      <c r="BO97" s="4">
        <f t="shared" si="42"/>
        <v>42028.73949</v>
      </c>
      <c r="BP97" s="4">
        <f t="shared" si="43"/>
        <v>-115088.2092</v>
      </c>
      <c r="BQ97" s="4">
        <f t="shared" ref="BQ97:BT97" si="328">BE97</f>
        <v>21281.52224</v>
      </c>
      <c r="BR97" s="4">
        <f t="shared" si="328"/>
        <v>21156.7818</v>
      </c>
      <c r="BS97" s="4">
        <f t="shared" si="328"/>
        <v>17504.83461</v>
      </c>
      <c r="BT97" s="4">
        <f t="shared" si="328"/>
        <v>17393.50872</v>
      </c>
      <c r="BU97" s="4">
        <f t="shared" si="45"/>
        <v>60621.57789</v>
      </c>
      <c r="BV97" s="36">
        <f t="shared" si="46"/>
        <v>5.345043789</v>
      </c>
    </row>
    <row r="98" ht="15.0" customHeight="1">
      <c r="A98" s="2">
        <v>97.0</v>
      </c>
      <c r="B98" s="3">
        <f t="shared" si="4"/>
        <v>0.342883238</v>
      </c>
      <c r="C98" s="4">
        <f>IF(B98&lt;=('Ejercicio 3 - TIR'!$D$13-'Ejercicio 3 - TIR'!$C$13)/('Ejercicio 3 - TIR'!$E$13-'Ejercicio 3 - TIR'!$C$13),'Ejercicio 3 - TIR'!$C$13+SQRT(('Ejercicio 3 - TIR'!$E$13-'Ejercicio 3 - TIR'!$C$13)*('Ejercicio 3 - TIR'!$D$13-'Ejercicio 3 - TIR'!$C$13)*B98),'Ejercicio 3 - TIR'!$E$13-SQRT(('Ejercicio 3 - TIR'!$E$13-'Ejercicio 3 - TIR'!$C$13)*('Ejercicio 3 - TIR'!$E$13-'Ejercicio 3 - TIR'!$D$13)*(1-B98)))</f>
        <v>71919.04356</v>
      </c>
      <c r="D98" s="3">
        <f t="shared" si="5"/>
        <v>0.8390087578</v>
      </c>
      <c r="E98" s="4">
        <f>IF(D98&lt;=('Ejercicio 3 - TIR'!$D$14-'Ejercicio 3 - TIR'!$C$14)/('Ejercicio 3 - TIR'!$E$14-'Ejercicio 3 - TIR'!$C$14),'Ejercicio 3 - TIR'!$C$14+SQRT(('Ejercicio 3 - TIR'!$E$14-'Ejercicio 3 - TIR'!$C$14)*('Ejercicio 3 - TIR'!$D$14-'Ejercicio 3 - TIR'!$C$14)*D98),'Ejercicio 3 - TIR'!$E$14-SQRT(('Ejercicio 3 - TIR'!$E$14-'Ejercicio 3 - TIR'!$C$14)*('Ejercicio 3 - TIR'!$E$14-'Ejercicio 3 - TIR'!$D$14)*(1-D98)))</f>
        <v>35085.86871</v>
      </c>
      <c r="F98" s="3">
        <f t="shared" si="6"/>
        <v>0.637208039</v>
      </c>
      <c r="G98" s="4">
        <f>IF(F98&lt;=('Ejercicio 3 - TIR'!$D$18-'Ejercicio 3 - TIR'!$C$18)/('Ejercicio 3 - TIR'!$E$18-'Ejercicio 3 - TIR'!$C$18),'Ejercicio 3 - TIR'!$C$18+SQRT(('Ejercicio 3 - TIR'!$E$18-'Ejercicio 3 - TIR'!$C$18)*('Ejercicio 3 - TIR'!$D$18-'Ejercicio 3 - TIR'!$C$18)*F98),'Ejercicio 3 - TIR'!$E$18-SQRT(('Ejercicio 3 - TIR'!$E$18-'Ejercicio 3 - TIR'!$C$18)*('Ejercicio 3 - TIR'!$E$18-'Ejercicio 3 - TIR'!$D$18)*(1-F98)))</f>
        <v>39776.56411</v>
      </c>
      <c r="H98" s="3">
        <f t="shared" si="7"/>
        <v>0.3980396328</v>
      </c>
      <c r="I98" s="4">
        <f>IF(H98&lt;=('Ejercicio 3 - TIR'!$D$18-'Ejercicio 3 - TIR'!$C$18)/('Ejercicio 3 - TIR'!$E$18-'Ejercicio 3 - TIR'!$C$18),'Ejercicio 3 - TIR'!$C$18+SQRT(('Ejercicio 3 - TIR'!$E$18-'Ejercicio 3 - TIR'!$C$18)*('Ejercicio 3 - TIR'!$D$18-'Ejercicio 3 - TIR'!$C$18)*H98),'Ejercicio 3 - TIR'!$E$18-SQRT(('Ejercicio 3 - TIR'!$E$18-'Ejercicio 3 - TIR'!$C$18)*('Ejercicio 3 - TIR'!$E$18-'Ejercicio 3 - TIR'!$D$18)*(1-H98)))</f>
        <v>37726.96221</v>
      </c>
      <c r="J98" s="3">
        <f t="shared" si="8"/>
        <v>0.9845070907</v>
      </c>
      <c r="K98" s="4">
        <f>IF(J98&lt;=('Ejercicio 3 - TIR'!$D$18-'Ejercicio 3 - TIR'!$C$18)/('Ejercicio 3 - TIR'!$E$18-'Ejercicio 3 - TIR'!$C$18),'Ejercicio 3 - TIR'!$C$18+SQRT(('Ejercicio 3 - TIR'!$E$18-'Ejercicio 3 - TIR'!$C$18)*('Ejercicio 3 - TIR'!$D$18-'Ejercicio 3 - TIR'!$C$18)*J98),'Ejercicio 3 - TIR'!$E$18-SQRT(('Ejercicio 3 - TIR'!$E$18-'Ejercicio 3 - TIR'!$C$18)*('Ejercicio 3 - TIR'!$E$18-'Ejercicio 3 - TIR'!$D$18)*(1-J98)))</f>
        <v>43922.05371</v>
      </c>
      <c r="L98" s="3">
        <f t="shared" si="9"/>
        <v>0.7461423916</v>
      </c>
      <c r="M98" s="4">
        <f>IF(L98&lt;=('Ejercicio 3 - TIR'!$D$18-'Ejercicio 3 - TIR'!$C$18)/('Ejercicio 3 - TIR'!$E$18-'Ejercicio 3 - TIR'!$C$18),'Ejercicio 3 - TIR'!$C$18+SQRT(('Ejercicio 3 - TIR'!$E$18-'Ejercicio 3 - TIR'!$C$18)*('Ejercicio 3 - TIR'!$D$18-'Ejercicio 3 - TIR'!$C$18)*L98),'Ejercicio 3 - TIR'!$E$18-SQRT(('Ejercicio 3 - TIR'!$E$18-'Ejercicio 3 - TIR'!$C$18)*('Ejercicio 3 - TIR'!$E$18-'Ejercicio 3 - TIR'!$D$18)*(1-L98)))</f>
        <v>40636.593</v>
      </c>
      <c r="N98" s="3">
        <f t="shared" si="10"/>
        <v>0.1796151858</v>
      </c>
      <c r="O98" s="4">
        <f>IF(N98&lt;=('Ejercicio 3 - TIR'!$D$18-'Ejercicio 3 - TIR'!$C$18)/('Ejercicio 3 - TIR'!$E$18-'Ejercicio 3 - TIR'!$C$18),'Ejercicio 3 - TIR'!$C$18+SQRT(('Ejercicio 3 - TIR'!$E$18-'Ejercicio 3 - TIR'!$C$18)*('Ejercicio 3 - TIR'!$D$18-'Ejercicio 3 - TIR'!$C$18)*N98),'Ejercicio 3 - TIR'!$E$18-SQRT(('Ejercicio 3 - TIR'!$E$18-'Ejercicio 3 - TIR'!$C$18)*('Ejercicio 3 - TIR'!$E$18-'Ejercicio 3 - TIR'!$D$18)*(1-N98)))</f>
        <v>35190.59514</v>
      </c>
      <c r="P98" s="3">
        <f t="shared" si="11"/>
        <v>0.8525866613</v>
      </c>
      <c r="Q98" s="7">
        <f>IF(P98&lt;=('Ejercicio 3 - TIR'!$D$22-'Ejercicio 3 - TIR'!$C$22)/('Ejercicio 3 - TIR'!$E$22-'Ejercicio 3 - TIR'!$C$22),'Ejercicio 3 - TIR'!$C$22+SQRT(('Ejercicio 3 - TIR'!$E$22-'Ejercicio 3 - TIR'!$C$22)*('Ejercicio 3 - TIR'!$D$22-'Ejercicio 3 - TIR'!$C$22)*P98),'Ejercicio 3 - TIR'!$E$22-SQRT(('Ejercicio 3 - TIR'!$E$22-'Ejercicio 3 - TIR'!$C$22)*('Ejercicio 3 - TIR'!$E$22-'Ejercicio 3 - TIR'!$D$22)*(1-P98)))</f>
        <v>0.1637106167</v>
      </c>
      <c r="R98" s="3">
        <f t="shared" si="12"/>
        <v>0.727526751</v>
      </c>
      <c r="S98" s="7">
        <f>IF(R98&lt;=('Ejercicio 3 - TIR'!$D$23-'Ejercicio 3 - TIR'!$C$23)/('Ejercicio 3 - TIR'!$E$23-'Ejercicio 3 - TIR'!$C$23),'Ejercicio 3 - TIR'!$C$23+SQRT(('Ejercicio 3 - TIR'!$E$23-'Ejercicio 3 - TIR'!$C$23)*('Ejercicio 3 - TIR'!$D$23-'Ejercicio 3 - TIR'!$C$23)*R98),'Ejercicio 3 - TIR'!$E$23-SQRT(('Ejercicio 3 - TIR'!$E$23-'Ejercicio 3 - TIR'!$C$23)*('Ejercicio 3 - TIR'!$E$23-'Ejercicio 3 - TIR'!$D$23)*(1-R98)))</f>
        <v>0.1578538525</v>
      </c>
      <c r="T98" s="3">
        <f t="shared" si="13"/>
        <v>0.2722135664</v>
      </c>
      <c r="U98" s="7">
        <f>IF(T98&lt;=('Ejercicio 3 - TIR'!$D$24-'Ejercicio 3 - TIR'!$C$24)/('Ejercicio 3 - TIR'!$E$24-'Ejercicio 3 - TIR'!$C$24),'Ejercicio 3 - TIR'!$C$24+SQRT(('Ejercicio 3 - TIR'!$E$24-'Ejercicio 3 - TIR'!$C$24)*('Ejercicio 3 - TIR'!$D$24-'Ejercicio 3 - TIR'!$C$24)*T98),'Ejercicio 3 - TIR'!$E$24-SQRT(('Ejercicio 3 - TIR'!$E$24-'Ejercicio 3 - TIR'!$C$24)*('Ejercicio 3 - TIR'!$E$24-'Ejercicio 3 - TIR'!$D$24)*(1-T98)))</f>
        <v>0.1739091717</v>
      </c>
      <c r="V98" s="3">
        <f t="shared" si="14"/>
        <v>0.9936336811</v>
      </c>
      <c r="W98" s="7">
        <f>IF(V98&lt;=('Ejercicio 3 - TIR'!$D$25-'Ejercicio 3 - TIR'!$C$25)/('Ejercicio 3 - TIR'!$E$25-'Ejercicio 3 - TIR'!$C$25),'Ejercicio 3 - TIR'!$C$25+SQRT(('Ejercicio 3 - TIR'!$E$25-'Ejercicio 3 - TIR'!$C$25)*('Ejercicio 3 - TIR'!$D$25-'Ejercicio 3 - TIR'!$C$25)*V98),'Ejercicio 3 - TIR'!$E$25-SQRT(('Ejercicio 3 - TIR'!$E$25-'Ejercicio 3 - TIR'!$C$25)*('Ejercicio 3 - TIR'!$E$25-'Ejercicio 3 - TIR'!$D$25)*(1-V98)))</f>
        <v>0.2452796064</v>
      </c>
      <c r="X98" s="3">
        <f t="shared" si="15"/>
        <v>0.2820019335</v>
      </c>
      <c r="Y98" s="7">
        <f>IF(X98&lt;=('Ejercicio 3 - TIR'!$D$26-'Ejercicio 3 - TIR'!$C$26)/('Ejercicio 3 - TIR'!$E$26-'Ejercicio 3 - TIR'!$C$26),'Ejercicio 3 - TIR'!$C$26+SQRT(('Ejercicio 3 - TIR'!$E$26-'Ejercicio 3 - TIR'!$C$26)*('Ejercicio 3 - TIR'!$D$26-'Ejercicio 3 - TIR'!$C$26)*X98),'Ejercicio 3 - TIR'!$E$26-SQRT(('Ejercicio 3 - TIR'!$E$26-'Ejercicio 3 - TIR'!$C$26)*('Ejercicio 3 - TIR'!$E$26-'Ejercicio 3 - TIR'!$D$26)*(1-X98)))</f>
        <v>0.2175935721</v>
      </c>
      <c r="Z98" s="3">
        <f t="shared" si="16"/>
        <v>1.163710617</v>
      </c>
      <c r="AA98" s="3">
        <f t="shared" si="17"/>
        <v>1.347406821</v>
      </c>
      <c r="AB98" s="3">
        <f t="shared" si="18"/>
        <v>1.581733225</v>
      </c>
      <c r="AC98" s="3">
        <f t="shared" si="19"/>
        <v>1.969700128</v>
      </c>
      <c r="AD98" s="3">
        <f t="shared" si="20"/>
        <v>2.398294214</v>
      </c>
      <c r="AE98" s="2">
        <f t="shared" si="21"/>
        <v>5743.929203</v>
      </c>
      <c r="AF98" s="2">
        <f t="shared" si="22"/>
        <v>6650.630556</v>
      </c>
      <c r="AG98" s="2">
        <f t="shared" si="23"/>
        <v>7807.236207</v>
      </c>
      <c r="AH98" s="2">
        <f t="shared" si="24"/>
        <v>9722.19203</v>
      </c>
      <c r="AI98" s="2">
        <f t="shared" si="25"/>
        <v>11837.67852</v>
      </c>
      <c r="AJ98" s="4">
        <f t="shared" si="26"/>
        <v>46288.40995</v>
      </c>
      <c r="AK98" s="4">
        <f t="shared" si="27"/>
        <v>50833.5662</v>
      </c>
      <c r="AL98" s="4">
        <f t="shared" si="28"/>
        <v>69472.97166</v>
      </c>
      <c r="AM98" s="4">
        <f t="shared" si="29"/>
        <v>80041.90242</v>
      </c>
      <c r="AN98" s="4">
        <f t="shared" si="30"/>
        <v>84397.40071</v>
      </c>
      <c r="AO98" s="4">
        <f>C98/'Ejercicio 3 - TIR'!$D$7</f>
        <v>14383.80871</v>
      </c>
      <c r="AP98" s="4">
        <f t="shared" si="31"/>
        <v>31904.60124</v>
      </c>
      <c r="AQ98" s="4">
        <f t="shared" si="32"/>
        <v>36449.75749</v>
      </c>
      <c r="AR98" s="4">
        <f t="shared" si="33"/>
        <v>55089.16295</v>
      </c>
      <c r="AS98" s="4">
        <f t="shared" si="34"/>
        <v>65658.09371</v>
      </c>
      <c r="AT98" s="4">
        <f t="shared" si="35"/>
        <v>70013.592</v>
      </c>
      <c r="AU98" s="4">
        <f>AP98*'Ejercicio 3 - TIR'!$D$5</f>
        <v>15952.30062</v>
      </c>
      <c r="AV98" s="4">
        <f>AQ98*'Ejercicio 3 - TIR'!$D$5</f>
        <v>18224.87874</v>
      </c>
      <c r="AW98" s="4">
        <f>AR98*'Ejercicio 3 - TIR'!$D$5</f>
        <v>27544.58147</v>
      </c>
      <c r="AX98" s="4">
        <f>AS98*'Ejercicio 3 - TIR'!$D$5</f>
        <v>32829.04685</v>
      </c>
      <c r="AY98" s="4">
        <f>AT98*'Ejercicio 3 - TIR'!$D$5</f>
        <v>35006.796</v>
      </c>
      <c r="AZ98" s="4">
        <f t="shared" ref="AZ98:BD98" si="329">AJ98-AU98-AE98</f>
        <v>24592.18013</v>
      </c>
      <c r="BA98" s="4">
        <f t="shared" si="329"/>
        <v>25958.0569</v>
      </c>
      <c r="BB98" s="4">
        <f t="shared" si="329"/>
        <v>34121.15398</v>
      </c>
      <c r="BC98" s="4">
        <f t="shared" si="329"/>
        <v>37490.66354</v>
      </c>
      <c r="BD98" s="4">
        <f t="shared" si="329"/>
        <v>37552.92619</v>
      </c>
      <c r="BE98" s="4">
        <f t="shared" ref="BE98:BI98" si="330">AZ98/Z98</f>
        <v>21132.55631</v>
      </c>
      <c r="BF98" s="4">
        <f t="shared" si="330"/>
        <v>19265.1963</v>
      </c>
      <c r="BG98" s="4">
        <f t="shared" si="330"/>
        <v>21572.00307</v>
      </c>
      <c r="BH98" s="4">
        <f t="shared" si="330"/>
        <v>19033.69097</v>
      </c>
      <c r="BI98" s="4">
        <f t="shared" si="330"/>
        <v>15658.18154</v>
      </c>
      <c r="BJ98" s="4">
        <f t="shared" si="38"/>
        <v>84146.23593</v>
      </c>
      <c r="BK98" s="4">
        <f t="shared" si="39"/>
        <v>34496.60521</v>
      </c>
      <c r="BL98" s="4">
        <f t="shared" si="40"/>
        <v>118642.8411</v>
      </c>
      <c r="BM98" s="4">
        <f>BK98*'Ejercicio 3 - TIR'!$D$5</f>
        <v>17248.30261</v>
      </c>
      <c r="BN98" s="4">
        <f t="shared" si="41"/>
        <v>101394.5385</v>
      </c>
      <c r="BO98" s="4">
        <f t="shared" si="42"/>
        <v>42277.77307</v>
      </c>
      <c r="BP98" s="4">
        <f t="shared" si="43"/>
        <v>-107004.9123</v>
      </c>
      <c r="BQ98" s="4">
        <f t="shared" ref="BQ98:BT98" si="331">BE98</f>
        <v>21132.55631</v>
      </c>
      <c r="BR98" s="4">
        <f t="shared" si="331"/>
        <v>19265.1963</v>
      </c>
      <c r="BS98" s="4">
        <f t="shared" si="331"/>
        <v>21572.00307</v>
      </c>
      <c r="BT98" s="4">
        <f t="shared" si="331"/>
        <v>19033.69097</v>
      </c>
      <c r="BU98" s="4">
        <f t="shared" si="45"/>
        <v>57935.9546</v>
      </c>
      <c r="BV98" s="36">
        <f t="shared" si="46"/>
        <v>7.8866389</v>
      </c>
    </row>
    <row r="99" ht="15.0" customHeight="1">
      <c r="A99" s="2">
        <v>98.0</v>
      </c>
      <c r="B99" s="3">
        <f t="shared" si="4"/>
        <v>0.5798887776</v>
      </c>
      <c r="C99" s="4">
        <f>IF(B99&lt;=('Ejercicio 3 - TIR'!$D$13-'Ejercicio 3 - TIR'!$C$13)/('Ejercicio 3 - TIR'!$E$13-'Ejercicio 3 - TIR'!$C$13),'Ejercicio 3 - TIR'!$C$13+SQRT(('Ejercicio 3 - TIR'!$E$13-'Ejercicio 3 - TIR'!$C$13)*('Ejercicio 3 - TIR'!$D$13-'Ejercicio 3 - TIR'!$C$13)*B99),'Ejercicio 3 - TIR'!$E$13-SQRT(('Ejercicio 3 - TIR'!$E$13-'Ejercicio 3 - TIR'!$C$13)*('Ejercicio 3 - TIR'!$E$13-'Ejercicio 3 - TIR'!$D$13)*(1-B99)))</f>
        <v>77547.08333</v>
      </c>
      <c r="D99" s="3">
        <f t="shared" si="5"/>
        <v>0.1833332346</v>
      </c>
      <c r="E99" s="4">
        <f>IF(D99&lt;=('Ejercicio 3 - TIR'!$D$14-'Ejercicio 3 - TIR'!$C$14)/('Ejercicio 3 - TIR'!$E$14-'Ejercicio 3 - TIR'!$C$14),'Ejercicio 3 - TIR'!$C$14+SQRT(('Ejercicio 3 - TIR'!$E$14-'Ejercicio 3 - TIR'!$C$14)*('Ejercicio 3 - TIR'!$D$14-'Ejercicio 3 - TIR'!$C$14)*D99),'Ejercicio 3 - TIR'!$E$14-SQRT(('Ejercicio 3 - TIR'!$E$14-'Ejercicio 3 - TIR'!$C$14)*('Ejercicio 3 - TIR'!$E$14-'Ejercicio 3 - TIR'!$D$14)*(1-D99)))</f>
        <v>28708.09825</v>
      </c>
      <c r="F99" s="3">
        <f t="shared" si="6"/>
        <v>0.9571425805</v>
      </c>
      <c r="G99" s="4">
        <f>IF(F99&lt;=('Ejercicio 3 - TIR'!$D$18-'Ejercicio 3 - TIR'!$C$18)/('Ejercicio 3 - TIR'!$E$18-'Ejercicio 3 - TIR'!$C$18),'Ejercicio 3 - TIR'!$C$18+SQRT(('Ejercicio 3 - TIR'!$E$18-'Ejercicio 3 - TIR'!$C$18)*('Ejercicio 3 - TIR'!$D$18-'Ejercicio 3 - TIR'!$C$18)*F99),'Ejercicio 3 - TIR'!$E$18-SQRT(('Ejercicio 3 - TIR'!$E$18-'Ejercicio 3 - TIR'!$C$18)*('Ejercicio 3 - TIR'!$E$18-'Ejercicio 3 - TIR'!$D$18)*(1-F99)))</f>
        <v>43207.1513</v>
      </c>
      <c r="H99" s="3">
        <f t="shared" si="7"/>
        <v>0.5519960818</v>
      </c>
      <c r="I99" s="4">
        <f>IF(H99&lt;=('Ejercicio 3 - TIR'!$D$18-'Ejercicio 3 - TIR'!$C$18)/('Ejercicio 3 - TIR'!$E$18-'Ejercicio 3 - TIR'!$C$18),'Ejercicio 3 - TIR'!$C$18+SQRT(('Ejercicio 3 - TIR'!$E$18-'Ejercicio 3 - TIR'!$C$18)*('Ejercicio 3 - TIR'!$D$18-'Ejercicio 3 - TIR'!$C$18)*H99),'Ejercicio 3 - TIR'!$E$18-SQRT(('Ejercicio 3 - TIR'!$E$18-'Ejercicio 3 - TIR'!$C$18)*('Ejercicio 3 - TIR'!$E$18-'Ejercicio 3 - TIR'!$D$18)*(1-H99)))</f>
        <v>39099.41824</v>
      </c>
      <c r="J99" s="3">
        <f t="shared" si="8"/>
        <v>0.2283682202</v>
      </c>
      <c r="K99" s="4">
        <f>IF(J99&lt;=('Ejercicio 3 - TIR'!$D$18-'Ejercicio 3 - TIR'!$C$18)/('Ejercicio 3 - TIR'!$E$18-'Ejercicio 3 - TIR'!$C$18),'Ejercicio 3 - TIR'!$C$18+SQRT(('Ejercicio 3 - TIR'!$E$18-'Ejercicio 3 - TIR'!$C$18)*('Ejercicio 3 - TIR'!$D$18-'Ejercicio 3 - TIR'!$C$18)*J99),'Ejercicio 3 - TIR'!$E$18-SQRT(('Ejercicio 3 - TIR'!$E$18-'Ejercicio 3 - TIR'!$C$18)*('Ejercicio 3 - TIR'!$E$18-'Ejercicio 3 - TIR'!$D$18)*(1-J99)))</f>
        <v>35852.79703</v>
      </c>
      <c r="L99" s="3">
        <f t="shared" si="9"/>
        <v>0.9387001992</v>
      </c>
      <c r="M99" s="4">
        <f>IF(L99&lt;=('Ejercicio 3 - TIR'!$D$18-'Ejercicio 3 - TIR'!$C$18)/('Ejercicio 3 - TIR'!$E$18-'Ejercicio 3 - TIR'!$C$18),'Ejercicio 3 - TIR'!$C$18+SQRT(('Ejercicio 3 - TIR'!$E$18-'Ejercicio 3 - TIR'!$C$18)*('Ejercicio 3 - TIR'!$D$18-'Ejercicio 3 - TIR'!$C$18)*L99),'Ejercicio 3 - TIR'!$E$18-SQRT(('Ejercicio 3 - TIR'!$E$18-'Ejercicio 3 - TIR'!$C$18)*('Ejercicio 3 - TIR'!$E$18-'Ejercicio 3 - TIR'!$D$18)*(1-L99)))</f>
        <v>42855.82532</v>
      </c>
      <c r="N99" s="3">
        <f t="shared" si="10"/>
        <v>0.8510385824</v>
      </c>
      <c r="O99" s="4">
        <f>IF(N99&lt;=('Ejercicio 3 - TIR'!$D$18-'Ejercicio 3 - TIR'!$C$18)/('Ejercicio 3 - TIR'!$E$18-'Ejercicio 3 - TIR'!$C$18),'Ejercicio 3 - TIR'!$C$18+SQRT(('Ejercicio 3 - TIR'!$E$18-'Ejercicio 3 - TIR'!$C$18)*('Ejercicio 3 - TIR'!$D$18-'Ejercicio 3 - TIR'!$C$18)*N99),'Ejercicio 3 - TIR'!$E$18-SQRT(('Ejercicio 3 - TIR'!$E$18-'Ejercicio 3 - TIR'!$C$18)*('Ejercicio 3 - TIR'!$E$18-'Ejercicio 3 - TIR'!$D$18)*(1-N99)))</f>
        <v>41657.52991</v>
      </c>
      <c r="P99" s="3">
        <f t="shared" si="11"/>
        <v>0.4196100748</v>
      </c>
      <c r="Q99" s="7">
        <f>IF(P99&lt;=('Ejercicio 3 - TIR'!$D$22-'Ejercicio 3 - TIR'!$C$22)/('Ejercicio 3 - TIR'!$E$22-'Ejercicio 3 - TIR'!$C$22),'Ejercicio 3 - TIR'!$C$22+SQRT(('Ejercicio 3 - TIR'!$E$22-'Ejercicio 3 - TIR'!$C$22)*('Ejercicio 3 - TIR'!$D$22-'Ejercicio 3 - TIR'!$C$22)*P99),'Ejercicio 3 - TIR'!$E$22-SQRT(('Ejercicio 3 - TIR'!$E$22-'Ejercicio 3 - TIR'!$C$22)*('Ejercicio 3 - TIR'!$E$22-'Ejercicio 3 - TIR'!$D$22)*(1-P99)))</f>
        <v>0.1474826879</v>
      </c>
      <c r="R99" s="3">
        <f t="shared" si="12"/>
        <v>0.357801103</v>
      </c>
      <c r="S99" s="7">
        <f>IF(R99&lt;=('Ejercicio 3 - TIR'!$D$23-'Ejercicio 3 - TIR'!$C$23)/('Ejercicio 3 - TIR'!$E$23-'Ejercicio 3 - TIR'!$C$23),'Ejercicio 3 - TIR'!$C$23+SQRT(('Ejercicio 3 - TIR'!$E$23-'Ejercicio 3 - TIR'!$C$23)*('Ejercicio 3 - TIR'!$D$23-'Ejercicio 3 - TIR'!$C$23)*R99),'Ejercicio 3 - TIR'!$E$23-SQRT(('Ejercicio 3 - TIR'!$E$23-'Ejercicio 3 - TIR'!$C$23)*('Ejercicio 3 - TIR'!$E$23-'Ejercicio 3 - TIR'!$D$23)*(1-R99)))</f>
        <v>0.1453779823</v>
      </c>
      <c r="T99" s="3">
        <f t="shared" si="13"/>
        <v>0.1190108558</v>
      </c>
      <c r="U99" s="7">
        <f>IF(T99&lt;=('Ejercicio 3 - TIR'!$D$24-'Ejercicio 3 - TIR'!$C$24)/('Ejercicio 3 - TIR'!$E$24-'Ejercicio 3 - TIR'!$C$24),'Ejercicio 3 - TIR'!$C$24+SQRT(('Ejercicio 3 - TIR'!$E$24-'Ejercicio 3 - TIR'!$C$24)*('Ejercicio 3 - TIR'!$D$24-'Ejercicio 3 - TIR'!$C$24)*T99),'Ejercicio 3 - TIR'!$E$24-SQRT(('Ejercicio 3 - TIR'!$E$24-'Ejercicio 3 - TIR'!$C$24)*('Ejercicio 3 - TIR'!$E$24-'Ejercicio 3 - TIR'!$D$24)*(1-T99)))</f>
        <v>0.1658089467</v>
      </c>
      <c r="V99" s="3">
        <f t="shared" si="14"/>
        <v>0.7408467169</v>
      </c>
      <c r="W99" s="7">
        <f>IF(V99&lt;=('Ejercicio 3 - TIR'!$D$25-'Ejercicio 3 - TIR'!$C$25)/('Ejercicio 3 - TIR'!$E$25-'Ejercicio 3 - TIR'!$C$25),'Ejercicio 3 - TIR'!$C$25+SQRT(('Ejercicio 3 - TIR'!$E$25-'Ejercicio 3 - TIR'!$C$25)*('Ejercicio 3 - TIR'!$D$25-'Ejercicio 3 - TIR'!$C$25)*V99),'Ejercicio 3 - TIR'!$E$25-SQRT(('Ejercicio 3 - TIR'!$E$25-'Ejercicio 3 - TIR'!$C$25)*('Ejercicio 3 - TIR'!$E$25-'Ejercicio 3 - TIR'!$D$25)*(1-V99)))</f>
        <v>0.2198829535</v>
      </c>
      <c r="X99" s="3">
        <f t="shared" si="15"/>
        <v>0.15813052</v>
      </c>
      <c r="Y99" s="7">
        <f>IF(X99&lt;=('Ejercicio 3 - TIR'!$D$26-'Ejercicio 3 - TIR'!$C$26)/('Ejercicio 3 - TIR'!$E$26-'Ejercicio 3 - TIR'!$C$26),'Ejercicio 3 - TIR'!$C$26+SQRT(('Ejercicio 3 - TIR'!$E$26-'Ejercicio 3 - TIR'!$C$26)*('Ejercicio 3 - TIR'!$D$26-'Ejercicio 3 - TIR'!$C$26)*X99),'Ejercicio 3 - TIR'!$E$26-SQRT(('Ejercicio 3 - TIR'!$E$26-'Ejercicio 3 - TIR'!$C$26)*('Ejercicio 3 - TIR'!$E$26-'Ejercicio 3 - TIR'!$D$26)*(1-X99)))</f>
        <v>0.2106628266</v>
      </c>
      <c r="Z99" s="3">
        <f t="shared" si="16"/>
        <v>1.147482688</v>
      </c>
      <c r="AA99" s="3">
        <f t="shared" si="17"/>
        <v>1.314301406</v>
      </c>
      <c r="AB99" s="3">
        <f t="shared" si="18"/>
        <v>1.532224338</v>
      </c>
      <c r="AC99" s="3">
        <f t="shared" si="19"/>
        <v>1.86913435</v>
      </c>
      <c r="AD99" s="3">
        <f t="shared" si="20"/>
        <v>2.262891476</v>
      </c>
      <c r="AE99" s="2">
        <f t="shared" si="21"/>
        <v>4233.947494</v>
      </c>
      <c r="AF99" s="2">
        <f t="shared" si="22"/>
        <v>4849.470238</v>
      </c>
      <c r="AG99" s="2">
        <f t="shared" si="23"/>
        <v>5653.55579</v>
      </c>
      <c r="AH99" s="2">
        <f t="shared" si="24"/>
        <v>6896.676335</v>
      </c>
      <c r="AI99" s="2">
        <f t="shared" si="25"/>
        <v>8349.549666</v>
      </c>
      <c r="AJ99" s="4">
        <f t="shared" si="26"/>
        <v>49579.45811</v>
      </c>
      <c r="AK99" s="4">
        <f t="shared" si="27"/>
        <v>51388.42036</v>
      </c>
      <c r="AL99" s="4">
        <f t="shared" si="28"/>
        <v>54934.52817</v>
      </c>
      <c r="AM99" s="4">
        <f t="shared" si="29"/>
        <v>80103.29522</v>
      </c>
      <c r="AN99" s="4">
        <f t="shared" si="30"/>
        <v>94266.46934</v>
      </c>
      <c r="AO99" s="4">
        <f>C99/'Ejercicio 3 - TIR'!$D$7</f>
        <v>15509.41667</v>
      </c>
      <c r="AP99" s="4">
        <f t="shared" si="31"/>
        <v>34070.04144</v>
      </c>
      <c r="AQ99" s="4">
        <f t="shared" si="32"/>
        <v>35879.00369</v>
      </c>
      <c r="AR99" s="4">
        <f t="shared" si="33"/>
        <v>39425.11151</v>
      </c>
      <c r="AS99" s="4">
        <f t="shared" si="34"/>
        <v>64593.87855</v>
      </c>
      <c r="AT99" s="4">
        <f t="shared" si="35"/>
        <v>78757.05267</v>
      </c>
      <c r="AU99" s="4">
        <f>AP99*'Ejercicio 3 - TIR'!$D$5</f>
        <v>17035.02072</v>
      </c>
      <c r="AV99" s="4">
        <f>AQ99*'Ejercicio 3 - TIR'!$D$5</f>
        <v>17939.50184</v>
      </c>
      <c r="AW99" s="4">
        <f>AR99*'Ejercicio 3 - TIR'!$D$5</f>
        <v>19712.55575</v>
      </c>
      <c r="AX99" s="4">
        <f>AS99*'Ejercicio 3 - TIR'!$D$5</f>
        <v>32296.93928</v>
      </c>
      <c r="AY99" s="4">
        <f>AT99*'Ejercicio 3 - TIR'!$D$5</f>
        <v>39378.52633</v>
      </c>
      <c r="AZ99" s="4">
        <f t="shared" ref="AZ99:BD99" si="332">AJ99-AU99-AE99</f>
        <v>28310.48989</v>
      </c>
      <c r="BA99" s="4">
        <f t="shared" si="332"/>
        <v>28599.44827</v>
      </c>
      <c r="BB99" s="4">
        <f t="shared" si="332"/>
        <v>29568.41663</v>
      </c>
      <c r="BC99" s="4">
        <f t="shared" si="332"/>
        <v>40909.67961</v>
      </c>
      <c r="BD99" s="4">
        <f t="shared" si="332"/>
        <v>46538.39334</v>
      </c>
      <c r="BE99" s="4">
        <f t="shared" ref="BE99:BI99" si="333">AZ99/Z99</f>
        <v>24671.82311</v>
      </c>
      <c r="BF99" s="4">
        <f t="shared" si="333"/>
        <v>21760.18997</v>
      </c>
      <c r="BG99" s="4">
        <f t="shared" si="333"/>
        <v>19297.7072</v>
      </c>
      <c r="BH99" s="4">
        <f t="shared" si="333"/>
        <v>21886.9658</v>
      </c>
      <c r="BI99" s="4">
        <f t="shared" si="333"/>
        <v>20565.89714</v>
      </c>
      <c r="BJ99" s="4">
        <f t="shared" si="38"/>
        <v>64963.31081</v>
      </c>
      <c r="BK99" s="4">
        <f t="shared" si="39"/>
        <v>35096.12677</v>
      </c>
      <c r="BL99" s="4">
        <f t="shared" si="40"/>
        <v>100059.4376</v>
      </c>
      <c r="BM99" s="4">
        <f>BK99*'Ejercicio 3 - TIR'!$D$5</f>
        <v>17548.06339</v>
      </c>
      <c r="BN99" s="4">
        <f t="shared" si="41"/>
        <v>82511.37419</v>
      </c>
      <c r="BO99" s="4">
        <f t="shared" si="42"/>
        <v>36462.80658</v>
      </c>
      <c r="BP99" s="4">
        <f t="shared" si="43"/>
        <v>-106255.1816</v>
      </c>
      <c r="BQ99" s="4">
        <f t="shared" ref="BQ99:BT99" si="334">BE99</f>
        <v>24671.82311</v>
      </c>
      <c r="BR99" s="4">
        <f t="shared" si="334"/>
        <v>21760.18997</v>
      </c>
      <c r="BS99" s="4">
        <f t="shared" si="334"/>
        <v>19297.7072</v>
      </c>
      <c r="BT99" s="4">
        <f t="shared" si="334"/>
        <v>21886.9658</v>
      </c>
      <c r="BU99" s="4">
        <f t="shared" si="45"/>
        <v>57028.70372</v>
      </c>
      <c r="BV99" s="36">
        <f t="shared" si="46"/>
        <v>9.68258384</v>
      </c>
    </row>
    <row r="100" ht="15.0" customHeight="1">
      <c r="A100" s="2">
        <v>99.0</v>
      </c>
      <c r="B100" s="3">
        <f t="shared" si="4"/>
        <v>0.3028218586</v>
      </c>
      <c r="C100" s="4">
        <f>IF(B100&lt;=('Ejercicio 3 - TIR'!$D$13-'Ejercicio 3 - TIR'!$C$13)/('Ejercicio 3 - TIR'!$E$13-'Ejercicio 3 - TIR'!$C$13),'Ejercicio 3 - TIR'!$C$13+SQRT(('Ejercicio 3 - TIR'!$E$13-'Ejercicio 3 - TIR'!$C$13)*('Ejercicio 3 - TIR'!$D$13-'Ejercicio 3 - TIR'!$C$13)*B100),'Ejercicio 3 - TIR'!$E$13-SQRT(('Ejercicio 3 - TIR'!$E$13-'Ejercicio 3 - TIR'!$C$13)*('Ejercicio 3 - TIR'!$E$13-'Ejercicio 3 - TIR'!$D$13)*(1-B100)))</f>
        <v>71075.72352</v>
      </c>
      <c r="D100" s="3">
        <f t="shared" si="5"/>
        <v>0.3775914123</v>
      </c>
      <c r="E100" s="4">
        <f>IF(D100&lt;=('Ejercicio 3 - TIR'!$D$14-'Ejercicio 3 - TIR'!$C$14)/('Ejercicio 3 - TIR'!$E$14-'Ejercicio 3 - TIR'!$C$14),'Ejercicio 3 - TIR'!$C$14+SQRT(('Ejercicio 3 - TIR'!$E$14-'Ejercicio 3 - TIR'!$C$14)*('Ejercicio 3 - TIR'!$D$14-'Ejercicio 3 - TIR'!$C$14)*D100),'Ejercicio 3 - TIR'!$E$14-SQRT(('Ejercicio 3 - TIR'!$E$14-'Ejercicio 3 - TIR'!$C$14)*('Ejercicio 3 - TIR'!$E$14-'Ejercicio 3 - TIR'!$D$14)*(1-D100)))</f>
        <v>30337.63548</v>
      </c>
      <c r="F100" s="3">
        <f t="shared" si="6"/>
        <v>0.5969648569</v>
      </c>
      <c r="G100" s="4">
        <f>IF(F100&lt;=('Ejercicio 3 - TIR'!$D$18-'Ejercicio 3 - TIR'!$C$18)/('Ejercicio 3 - TIR'!$E$18-'Ejercicio 3 - TIR'!$C$18),'Ejercicio 3 - TIR'!$C$18+SQRT(('Ejercicio 3 - TIR'!$E$18-'Ejercicio 3 - TIR'!$C$18)*('Ejercicio 3 - TIR'!$D$18-'Ejercicio 3 - TIR'!$C$18)*F100),'Ejercicio 3 - TIR'!$E$18-SQRT(('Ejercicio 3 - TIR'!$E$18-'Ejercicio 3 - TIR'!$C$18)*('Ejercicio 3 - TIR'!$E$18-'Ejercicio 3 - TIR'!$D$18)*(1-F100)))</f>
        <v>39462.80765</v>
      </c>
      <c r="H100" s="3">
        <f t="shared" si="7"/>
        <v>0.8029562266</v>
      </c>
      <c r="I100" s="4">
        <f>IF(H100&lt;=('Ejercicio 3 - TIR'!$D$18-'Ejercicio 3 - TIR'!$C$18)/('Ejercicio 3 - TIR'!$E$18-'Ejercicio 3 - TIR'!$C$18),'Ejercicio 3 - TIR'!$C$18+SQRT(('Ejercicio 3 - TIR'!$E$18-'Ejercicio 3 - TIR'!$C$18)*('Ejercicio 3 - TIR'!$D$18-'Ejercicio 3 - TIR'!$C$18)*H100),'Ejercicio 3 - TIR'!$E$18-SQRT(('Ejercicio 3 - TIR'!$E$18-'Ejercicio 3 - TIR'!$C$18)*('Ejercicio 3 - TIR'!$E$18-'Ejercicio 3 - TIR'!$D$18)*(1-H100)))</f>
        <v>41155.74676</v>
      </c>
      <c r="J100" s="3">
        <f t="shared" si="8"/>
        <v>0.7856112359</v>
      </c>
      <c r="K100" s="4">
        <f>IF(J100&lt;=('Ejercicio 3 - TIR'!$D$18-'Ejercicio 3 - TIR'!$C$18)/('Ejercicio 3 - TIR'!$E$18-'Ejercicio 3 - TIR'!$C$18),'Ejercicio 3 - TIR'!$C$18+SQRT(('Ejercicio 3 - TIR'!$E$18-'Ejercicio 3 - TIR'!$C$18)*('Ejercicio 3 - TIR'!$D$18-'Ejercicio 3 - TIR'!$C$18)*J100),'Ejercicio 3 - TIR'!$E$18-SQRT(('Ejercicio 3 - TIR'!$E$18-'Ejercicio 3 - TIR'!$C$18)*('Ejercicio 3 - TIR'!$E$18-'Ejercicio 3 - TIR'!$D$18)*(1-J100)))</f>
        <v>40990.11754</v>
      </c>
      <c r="L100" s="3">
        <f t="shared" si="9"/>
        <v>0.2698951784</v>
      </c>
      <c r="M100" s="4">
        <f>IF(L100&lt;=('Ejercicio 3 - TIR'!$D$18-'Ejercicio 3 - TIR'!$C$18)/('Ejercicio 3 - TIR'!$E$18-'Ejercicio 3 - TIR'!$C$18),'Ejercicio 3 - TIR'!$C$18+SQRT(('Ejercicio 3 - TIR'!$E$18-'Ejercicio 3 - TIR'!$C$18)*('Ejercicio 3 - TIR'!$D$18-'Ejercicio 3 - TIR'!$C$18)*L100),'Ejercicio 3 - TIR'!$E$18-SQRT(('Ejercicio 3 - TIR'!$E$18-'Ejercicio 3 - TIR'!$C$18)*('Ejercicio 3 - TIR'!$E$18-'Ejercicio 3 - TIR'!$D$18)*(1-L100)))</f>
        <v>36362.72558</v>
      </c>
      <c r="N100" s="3">
        <f t="shared" si="10"/>
        <v>0.4128958859</v>
      </c>
      <c r="O100" s="4">
        <f>IF(N100&lt;=('Ejercicio 3 - TIR'!$D$18-'Ejercicio 3 - TIR'!$C$18)/('Ejercicio 3 - TIR'!$E$18-'Ejercicio 3 - TIR'!$C$18),'Ejercicio 3 - TIR'!$C$18+SQRT(('Ejercicio 3 - TIR'!$E$18-'Ejercicio 3 - TIR'!$C$18)*('Ejercicio 3 - TIR'!$D$18-'Ejercicio 3 - TIR'!$C$18)*N100),'Ejercicio 3 - TIR'!$E$18-SQRT(('Ejercicio 3 - TIR'!$E$18-'Ejercicio 3 - TIR'!$C$18)*('Ejercicio 3 - TIR'!$E$18-'Ejercicio 3 - TIR'!$D$18)*(1-N100)))</f>
        <v>37869.84008</v>
      </c>
      <c r="P100" s="3">
        <f t="shared" si="11"/>
        <v>0.8855601858</v>
      </c>
      <c r="Q100" s="7">
        <f>IF(P100&lt;=('Ejercicio 3 - TIR'!$D$22-'Ejercicio 3 - TIR'!$C$22)/('Ejercicio 3 - TIR'!$E$22-'Ejercicio 3 - TIR'!$C$22),'Ejercicio 3 - TIR'!$C$22+SQRT(('Ejercicio 3 - TIR'!$E$22-'Ejercicio 3 - TIR'!$C$22)*('Ejercicio 3 - TIR'!$D$22-'Ejercicio 3 - TIR'!$C$22)*P100),'Ejercicio 3 - TIR'!$E$22-SQRT(('Ejercicio 3 - TIR'!$E$22-'Ejercicio 3 - TIR'!$C$22)*('Ejercicio 3 - TIR'!$E$22-'Ejercicio 3 - TIR'!$D$22)*(1-P100)))</f>
        <v>0.1656475903</v>
      </c>
      <c r="R100" s="3">
        <f t="shared" si="12"/>
        <v>0.8631829996</v>
      </c>
      <c r="S100" s="7">
        <f>IF(R100&lt;=('Ejercicio 3 - TIR'!$D$23-'Ejercicio 3 - TIR'!$C$23)/('Ejercicio 3 - TIR'!$E$23-'Ejercicio 3 - TIR'!$C$23),'Ejercicio 3 - TIR'!$C$23+SQRT(('Ejercicio 3 - TIR'!$E$23-'Ejercicio 3 - TIR'!$C$23)*('Ejercicio 3 - TIR'!$D$23-'Ejercicio 3 - TIR'!$C$23)*R100),'Ejercicio 3 - TIR'!$E$23-SQRT(('Ejercicio 3 - TIR'!$E$23-'Ejercicio 3 - TIR'!$C$23)*('Ejercicio 3 - TIR'!$E$23-'Ejercicio 3 - TIR'!$D$23)*(1-R100)))</f>
        <v>0.1643069888</v>
      </c>
      <c r="T100" s="3">
        <f t="shared" si="13"/>
        <v>0.4988674835</v>
      </c>
      <c r="U100" s="7">
        <f>IF(T100&lt;=('Ejercicio 3 - TIR'!$D$24-'Ejercicio 3 - TIR'!$C$24)/('Ejercicio 3 - TIR'!$E$24-'Ejercicio 3 - TIR'!$C$24),'Ejercicio 3 - TIR'!$C$24+SQRT(('Ejercicio 3 - TIR'!$E$24-'Ejercicio 3 - TIR'!$C$24)*('Ejercicio 3 - TIR'!$D$24-'Ejercicio 3 - TIR'!$C$24)*T100),'Ejercicio 3 - TIR'!$E$24-SQRT(('Ejercicio 3 - TIR'!$E$24-'Ejercicio 3 - TIR'!$C$24)*('Ejercicio 3 - TIR'!$E$24-'Ejercicio 3 - TIR'!$D$24)*(1-T100)))</f>
        <v>0.1825410752</v>
      </c>
      <c r="V100" s="3">
        <f t="shared" si="14"/>
        <v>0.7041752126</v>
      </c>
      <c r="W100" s="7">
        <f>IF(V100&lt;=('Ejercicio 3 - TIR'!$D$25-'Ejercicio 3 - TIR'!$C$25)/('Ejercicio 3 - TIR'!$E$25-'Ejercicio 3 - TIR'!$C$25),'Ejercicio 3 - TIR'!$C$25+SQRT(('Ejercicio 3 - TIR'!$E$25-'Ejercicio 3 - TIR'!$C$25)*('Ejercicio 3 - TIR'!$D$25-'Ejercicio 3 - TIR'!$C$25)*V100),'Ejercicio 3 - TIR'!$E$25-SQRT(('Ejercicio 3 - TIR'!$E$25-'Ejercicio 3 - TIR'!$C$25)*('Ejercicio 3 - TIR'!$E$25-'Ejercicio 3 - TIR'!$D$25)*(1-V100)))</f>
        <v>0.2178225738</v>
      </c>
      <c r="X100" s="3">
        <f t="shared" si="15"/>
        <v>0.3111849055</v>
      </c>
      <c r="Y100" s="7">
        <f>IF(X100&lt;=('Ejercicio 3 - TIR'!$D$26-'Ejercicio 3 - TIR'!$C$26)/('Ejercicio 3 - TIR'!$E$26-'Ejercicio 3 - TIR'!$C$26),'Ejercicio 3 - TIR'!$C$26+SQRT(('Ejercicio 3 - TIR'!$E$26-'Ejercicio 3 - TIR'!$C$26)*('Ejercicio 3 - TIR'!$D$26-'Ejercicio 3 - TIR'!$C$26)*X100),'Ejercicio 3 - TIR'!$E$26-SQRT(('Ejercicio 3 - TIR'!$E$26-'Ejercicio 3 - TIR'!$C$26)*('Ejercicio 3 - TIR'!$E$26-'Ejercicio 3 - TIR'!$D$26)*(1-X100)))</f>
        <v>0.2189861906</v>
      </c>
      <c r="Z100" s="3">
        <f t="shared" si="16"/>
        <v>1.16564759</v>
      </c>
      <c r="AA100" s="3">
        <f t="shared" si="17"/>
        <v>1.357171636</v>
      </c>
      <c r="AB100" s="3">
        <f t="shared" si="18"/>
        <v>1.604911205</v>
      </c>
      <c r="AC100" s="3">
        <f t="shared" si="19"/>
        <v>1.954497095</v>
      </c>
      <c r="AD100" s="3">
        <f t="shared" si="20"/>
        <v>2.382504968</v>
      </c>
      <c r="AE100" s="2">
        <f t="shared" si="21"/>
        <v>5025.356211</v>
      </c>
      <c r="AF100" s="2">
        <f t="shared" si="22"/>
        <v>5851.057358</v>
      </c>
      <c r="AG100" s="2">
        <f t="shared" si="23"/>
        <v>6919.115659</v>
      </c>
      <c r="AH100" s="2">
        <f t="shared" si="24"/>
        <v>8426.25524</v>
      </c>
      <c r="AI100" s="2">
        <f t="shared" si="25"/>
        <v>10271.48878</v>
      </c>
      <c r="AJ100" s="4">
        <f t="shared" si="26"/>
        <v>45999.72664</v>
      </c>
      <c r="AK100" s="4">
        <f t="shared" si="27"/>
        <v>55855.41215</v>
      </c>
      <c r="AL100" s="4">
        <f t="shared" si="28"/>
        <v>65785.49896</v>
      </c>
      <c r="AM100" s="4">
        <f t="shared" si="29"/>
        <v>71070.8415</v>
      </c>
      <c r="AN100" s="4">
        <f t="shared" si="30"/>
        <v>90225.08214</v>
      </c>
      <c r="AO100" s="4">
        <f>C100/'Ejercicio 3 - TIR'!$D$7</f>
        <v>14215.1447</v>
      </c>
      <c r="AP100" s="4">
        <f t="shared" si="31"/>
        <v>31784.58193</v>
      </c>
      <c r="AQ100" s="4">
        <f t="shared" si="32"/>
        <v>41640.26744</v>
      </c>
      <c r="AR100" s="4">
        <f t="shared" si="33"/>
        <v>51570.35426</v>
      </c>
      <c r="AS100" s="4">
        <f t="shared" si="34"/>
        <v>56855.6968</v>
      </c>
      <c r="AT100" s="4">
        <f t="shared" si="35"/>
        <v>76009.93744</v>
      </c>
      <c r="AU100" s="4">
        <f>AP100*'Ejercicio 3 - TIR'!$D$5</f>
        <v>15892.29097</v>
      </c>
      <c r="AV100" s="4">
        <f>AQ100*'Ejercicio 3 - TIR'!$D$5</f>
        <v>20820.13372</v>
      </c>
      <c r="AW100" s="4">
        <f>AR100*'Ejercicio 3 - TIR'!$D$5</f>
        <v>25785.17713</v>
      </c>
      <c r="AX100" s="4">
        <f>AS100*'Ejercicio 3 - TIR'!$D$5</f>
        <v>28427.8484</v>
      </c>
      <c r="AY100" s="4">
        <f>AT100*'Ejercicio 3 - TIR'!$D$5</f>
        <v>38004.96872</v>
      </c>
      <c r="AZ100" s="4">
        <f t="shared" ref="AZ100:BD100" si="335">AJ100-AU100-AE100</f>
        <v>25082.07946</v>
      </c>
      <c r="BA100" s="4">
        <f t="shared" si="335"/>
        <v>29184.22107</v>
      </c>
      <c r="BB100" s="4">
        <f t="shared" si="335"/>
        <v>33081.20617</v>
      </c>
      <c r="BC100" s="4">
        <f t="shared" si="335"/>
        <v>34216.73786</v>
      </c>
      <c r="BD100" s="4">
        <f t="shared" si="335"/>
        <v>41948.62465</v>
      </c>
      <c r="BE100" s="4">
        <f t="shared" ref="BE100:BI100" si="336">AZ100/Z100</f>
        <v>21517.72085</v>
      </c>
      <c r="BF100" s="4">
        <f t="shared" si="336"/>
        <v>21503.7069</v>
      </c>
      <c r="BG100" s="4">
        <f t="shared" si="336"/>
        <v>20612.48377</v>
      </c>
      <c r="BH100" s="4">
        <f t="shared" si="336"/>
        <v>17506.67113</v>
      </c>
      <c r="BI100" s="4">
        <f t="shared" si="336"/>
        <v>17606.9411</v>
      </c>
      <c r="BJ100" s="4">
        <f t="shared" si="38"/>
        <v>72279.56725</v>
      </c>
      <c r="BK100" s="4">
        <f t="shared" si="39"/>
        <v>33867.65288</v>
      </c>
      <c r="BL100" s="4">
        <f t="shared" si="40"/>
        <v>106147.2201</v>
      </c>
      <c r="BM100" s="4">
        <f>BK100*'Ejercicio 3 - TIR'!$D$5</f>
        <v>16933.82644</v>
      </c>
      <c r="BN100" s="4">
        <f t="shared" si="41"/>
        <v>89213.39369</v>
      </c>
      <c r="BO100" s="4">
        <f t="shared" si="42"/>
        <v>37445.20783</v>
      </c>
      <c r="BP100" s="4">
        <f t="shared" si="43"/>
        <v>-101413.359</v>
      </c>
      <c r="BQ100" s="4">
        <f t="shared" ref="BQ100:BT100" si="337">BE100</f>
        <v>21517.72085</v>
      </c>
      <c r="BR100" s="4">
        <f t="shared" si="337"/>
        <v>21503.7069</v>
      </c>
      <c r="BS100" s="4">
        <f t="shared" si="337"/>
        <v>20612.48377</v>
      </c>
      <c r="BT100" s="4">
        <f t="shared" si="337"/>
        <v>17506.67113</v>
      </c>
      <c r="BU100" s="4">
        <f t="shared" si="45"/>
        <v>55052.14893</v>
      </c>
      <c r="BV100" s="36">
        <f t="shared" si="46"/>
        <v>9.173214562</v>
      </c>
    </row>
    <row r="101" ht="15.0" customHeight="1">
      <c r="A101" s="2">
        <v>100.0</v>
      </c>
      <c r="B101" s="3">
        <f t="shared" si="4"/>
        <v>0.04733584783</v>
      </c>
      <c r="C101" s="4">
        <f>IF(B101&lt;=('Ejercicio 3 - TIR'!$D$13-'Ejercicio 3 - TIR'!$C$13)/('Ejercicio 3 - TIR'!$E$13-'Ejercicio 3 - TIR'!$C$13),'Ejercicio 3 - TIR'!$C$13+SQRT(('Ejercicio 3 - TIR'!$E$13-'Ejercicio 3 - TIR'!$C$13)*('Ejercicio 3 - TIR'!$D$13-'Ejercicio 3 - TIR'!$C$13)*B101),'Ejercicio 3 - TIR'!$E$13-SQRT(('Ejercicio 3 - TIR'!$E$13-'Ejercicio 3 - TIR'!$C$13)*('Ejercicio 3 - TIR'!$E$13-'Ejercicio 3 - TIR'!$D$13)*(1-B101)))</f>
        <v>64351.36061</v>
      </c>
      <c r="D101" s="3">
        <f t="shared" si="5"/>
        <v>0.9489182101</v>
      </c>
      <c r="E101" s="4">
        <f>IF(D101&lt;=('Ejercicio 3 - TIR'!$D$14-'Ejercicio 3 - TIR'!$C$14)/('Ejercicio 3 - TIR'!$E$14-'Ejercicio 3 - TIR'!$C$14),'Ejercicio 3 - TIR'!$C$14+SQRT(('Ejercicio 3 - TIR'!$E$14-'Ejercicio 3 - TIR'!$C$14)*('Ejercicio 3 - TIR'!$D$14-'Ejercicio 3 - TIR'!$C$14)*D101),'Ejercicio 3 - TIR'!$E$14-SQRT(('Ejercicio 3 - TIR'!$E$14-'Ejercicio 3 - TIR'!$C$14)*('Ejercicio 3 - TIR'!$E$14-'Ejercicio 3 - TIR'!$D$14)*(1-D101)))</f>
        <v>37231.91971</v>
      </c>
      <c r="F101" s="3">
        <f t="shared" si="6"/>
        <v>0.9235661863</v>
      </c>
      <c r="G101" s="4">
        <f>IF(F101&lt;=('Ejercicio 3 - TIR'!$D$18-'Ejercicio 3 - TIR'!$C$18)/('Ejercicio 3 - TIR'!$E$18-'Ejercicio 3 - TIR'!$C$18),'Ejercicio 3 - TIR'!$C$18+SQRT(('Ejercicio 3 - TIR'!$E$18-'Ejercicio 3 - TIR'!$C$18)*('Ejercicio 3 - TIR'!$D$18-'Ejercicio 3 - TIR'!$C$18)*F101),'Ejercicio 3 - TIR'!$E$18-SQRT(('Ejercicio 3 - TIR'!$E$18-'Ejercicio 3 - TIR'!$C$18)*('Ejercicio 3 - TIR'!$E$18-'Ejercicio 3 - TIR'!$D$18)*(1-F101)))</f>
        <v>42605.7285</v>
      </c>
      <c r="H101" s="3">
        <f t="shared" si="7"/>
        <v>0.2711900696</v>
      </c>
      <c r="I101" s="4">
        <f>IF(H101&lt;=('Ejercicio 3 - TIR'!$D$18-'Ejercicio 3 - TIR'!$C$18)/('Ejercicio 3 - TIR'!$E$18-'Ejercicio 3 - TIR'!$C$18),'Ejercicio 3 - TIR'!$C$18+SQRT(('Ejercicio 3 - TIR'!$E$18-'Ejercicio 3 - TIR'!$C$18)*('Ejercicio 3 - TIR'!$D$18-'Ejercicio 3 - TIR'!$C$18)*H101),'Ejercicio 3 - TIR'!$E$18-SQRT(('Ejercicio 3 - TIR'!$E$18-'Ejercicio 3 - TIR'!$C$18)*('Ejercicio 3 - TIR'!$E$18-'Ejercicio 3 - TIR'!$D$18)*(1-H101)))</f>
        <v>36377.97071</v>
      </c>
      <c r="J101" s="3">
        <f t="shared" si="8"/>
        <v>0.3898741936</v>
      </c>
      <c r="K101" s="4">
        <f>IF(J101&lt;=('Ejercicio 3 - TIR'!$D$18-'Ejercicio 3 - TIR'!$C$18)/('Ejercicio 3 - TIR'!$E$18-'Ejercicio 3 - TIR'!$C$18),'Ejercicio 3 - TIR'!$C$18+SQRT(('Ejercicio 3 - TIR'!$E$18-'Ejercicio 3 - TIR'!$C$18)*('Ejercicio 3 - TIR'!$D$18-'Ejercicio 3 - TIR'!$C$18)*J101),'Ejercicio 3 - TIR'!$E$18-SQRT(('Ejercicio 3 - TIR'!$E$18-'Ejercicio 3 - TIR'!$C$18)*('Ejercicio 3 - TIR'!$E$18-'Ejercicio 3 - TIR'!$D$18)*(1-J101)))</f>
        <v>37647.29554</v>
      </c>
      <c r="L101" s="3">
        <f t="shared" si="9"/>
        <v>0.8322151917</v>
      </c>
      <c r="M101" s="4">
        <f>IF(L101&lt;=('Ejercicio 3 - TIR'!$D$18-'Ejercicio 3 - TIR'!$C$18)/('Ejercicio 3 - TIR'!$E$18-'Ejercicio 3 - TIR'!$C$18),'Ejercicio 3 - TIR'!$C$18+SQRT(('Ejercicio 3 - TIR'!$E$18-'Ejercicio 3 - TIR'!$C$18)*('Ejercicio 3 - TIR'!$D$18-'Ejercicio 3 - TIR'!$C$18)*L101),'Ejercicio 3 - TIR'!$E$18-SQRT(('Ejercicio 3 - TIR'!$E$18-'Ejercicio 3 - TIR'!$C$18)*('Ejercicio 3 - TIR'!$E$18-'Ejercicio 3 - TIR'!$D$18)*(1-L101)))</f>
        <v>41452.62624</v>
      </c>
      <c r="N101" s="3">
        <f t="shared" si="10"/>
        <v>0.3509791776</v>
      </c>
      <c r="O101" s="4">
        <f>IF(N101&lt;=('Ejercicio 3 - TIR'!$D$18-'Ejercicio 3 - TIR'!$C$18)/('Ejercicio 3 - TIR'!$E$18-'Ejercicio 3 - TIR'!$C$18),'Ejercicio 3 - TIR'!$C$18+SQRT(('Ejercicio 3 - TIR'!$E$18-'Ejercicio 3 - TIR'!$C$18)*('Ejercicio 3 - TIR'!$D$18-'Ejercicio 3 - TIR'!$C$18)*N101),'Ejercicio 3 - TIR'!$E$18-SQRT(('Ejercicio 3 - TIR'!$E$18-'Ejercicio 3 - TIR'!$C$18)*('Ejercicio 3 - TIR'!$E$18-'Ejercicio 3 - TIR'!$D$18)*(1-N101)))</f>
        <v>37255.81674</v>
      </c>
      <c r="P101" s="3">
        <f t="shared" si="11"/>
        <v>0.7270463948</v>
      </c>
      <c r="Q101" s="7">
        <f>IF(P101&lt;=('Ejercicio 3 - TIR'!$D$22-'Ejercicio 3 - TIR'!$C$22)/('Ejercicio 3 - TIR'!$E$22-'Ejercicio 3 - TIR'!$C$22),'Ejercicio 3 - TIR'!$C$22+SQRT(('Ejercicio 3 - TIR'!$E$22-'Ejercicio 3 - TIR'!$C$22)*('Ejercicio 3 - TIR'!$D$22-'Ejercicio 3 - TIR'!$C$22)*P101),'Ejercicio 3 - TIR'!$E$22-SQRT(('Ejercicio 3 - TIR'!$E$22-'Ejercicio 3 - TIR'!$C$22)*('Ejercicio 3 - TIR'!$E$22-'Ejercicio 3 - TIR'!$D$22)*(1-P101)))</f>
        <v>0.1578343399</v>
      </c>
      <c r="R101" s="3">
        <f t="shared" si="12"/>
        <v>0.4226124977</v>
      </c>
      <c r="S101" s="7">
        <f>IF(R101&lt;=('Ejercicio 3 - TIR'!$D$23-'Ejercicio 3 - TIR'!$C$23)/('Ejercicio 3 - TIR'!$E$23-'Ejercicio 3 - TIR'!$C$23),'Ejercicio 3 - TIR'!$C$23+SQRT(('Ejercicio 3 - TIR'!$E$23-'Ejercicio 3 - TIR'!$C$23)*('Ejercicio 3 - TIR'!$D$23-'Ejercicio 3 - TIR'!$C$23)*R101),'Ejercicio 3 - TIR'!$E$23-SQRT(('Ejercicio 3 - TIR'!$E$23-'Ejercicio 3 - TIR'!$C$23)*('Ejercicio 3 - TIR'!$E$23-'Ejercicio 3 - TIR'!$D$23)*(1-R101)))</f>
        <v>0.1475808357</v>
      </c>
      <c r="T101" s="3">
        <f t="shared" si="13"/>
        <v>0.3526146169</v>
      </c>
      <c r="U101" s="7">
        <f>IF(T101&lt;=('Ejercicio 3 - TIR'!$D$24-'Ejercicio 3 - TIR'!$C$24)/('Ejercicio 3 - TIR'!$E$24-'Ejercicio 3 - TIR'!$C$24),'Ejercicio 3 - TIR'!$C$24+SQRT(('Ejercicio 3 - TIR'!$E$24-'Ejercicio 3 - TIR'!$C$24)*('Ejercicio 3 - TIR'!$D$24-'Ejercicio 3 - TIR'!$C$24)*T101),'Ejercicio 3 - TIR'!$E$24-SQRT(('Ejercicio 3 - TIR'!$E$24-'Ejercicio 3 - TIR'!$C$24)*('Ejercicio 3 - TIR'!$E$24-'Ejercicio 3 - TIR'!$D$24)*(1-T101)))</f>
        <v>0.1772119587</v>
      </c>
      <c r="V101" s="3">
        <f t="shared" si="14"/>
        <v>0.3173514685</v>
      </c>
      <c r="W101" s="7">
        <f>IF(V101&lt;=('Ejercicio 3 - TIR'!$D$25-'Ejercicio 3 - TIR'!$C$25)/('Ejercicio 3 - TIR'!$E$25-'Ejercicio 3 - TIR'!$C$25),'Ejercicio 3 - TIR'!$C$25+SQRT(('Ejercicio 3 - TIR'!$E$25-'Ejercicio 3 - TIR'!$C$25)*('Ejercicio 3 - TIR'!$D$25-'Ejercicio 3 - TIR'!$C$25)*V101),'Ejercicio 3 - TIR'!$E$25-SQRT(('Ejercicio 3 - TIR'!$E$25-'Ejercicio 3 - TIR'!$C$25)*('Ejercicio 3 - TIR'!$E$25-'Ejercicio 3 - TIR'!$D$25)*(1-V101)))</f>
        <v>0.2011198419</v>
      </c>
      <c r="X101" s="3">
        <f t="shared" si="15"/>
        <v>0.8892659655</v>
      </c>
      <c r="Y101" s="7">
        <f>IF(X101&lt;=('Ejercicio 3 - TIR'!$D$26-'Ejercicio 3 - TIR'!$C$26)/('Ejercicio 3 - TIR'!$E$26-'Ejercicio 3 - TIR'!$C$26),'Ejercicio 3 - TIR'!$C$26+SQRT(('Ejercicio 3 - TIR'!$E$26-'Ejercicio 3 - TIR'!$C$26)*('Ejercicio 3 - TIR'!$D$26-'Ejercicio 3 - TIR'!$C$26)*X101),'Ejercicio 3 - TIR'!$E$26-SQRT(('Ejercicio 3 - TIR'!$E$26-'Ejercicio 3 - TIR'!$C$26)*('Ejercicio 3 - TIR'!$E$26-'Ejercicio 3 - TIR'!$D$26)*(1-X101)))</f>
        <v>0.2555467019</v>
      </c>
      <c r="Z101" s="3">
        <f t="shared" si="16"/>
        <v>1.15783434</v>
      </c>
      <c r="AA101" s="3">
        <f t="shared" si="17"/>
        <v>1.328708499</v>
      </c>
      <c r="AB101" s="3">
        <f t="shared" si="18"/>
        <v>1.564171535</v>
      </c>
      <c r="AC101" s="3">
        <f t="shared" si="19"/>
        <v>1.878757467</v>
      </c>
      <c r="AD101" s="3">
        <f t="shared" si="20"/>
        <v>2.358867741</v>
      </c>
      <c r="AE101" s="2">
        <f t="shared" si="21"/>
        <v>5876.475469</v>
      </c>
      <c r="AF101" s="2">
        <f t="shared" si="22"/>
        <v>6743.73063</v>
      </c>
      <c r="AG101" s="2">
        <f t="shared" si="23"/>
        <v>7938.800344</v>
      </c>
      <c r="AH101" s="2">
        <f t="shared" si="24"/>
        <v>9535.450613</v>
      </c>
      <c r="AI101" s="2">
        <f t="shared" si="25"/>
        <v>11972.20357</v>
      </c>
      <c r="AJ101" s="4">
        <f t="shared" si="26"/>
        <v>49330.37553</v>
      </c>
      <c r="AK101" s="4">
        <f t="shared" si="27"/>
        <v>48335.71888</v>
      </c>
      <c r="AL101" s="4">
        <f t="shared" si="28"/>
        <v>58886.82805</v>
      </c>
      <c r="AM101" s="4">
        <f t="shared" si="29"/>
        <v>77879.43106</v>
      </c>
      <c r="AN101" s="4">
        <f t="shared" si="30"/>
        <v>87881.54429</v>
      </c>
      <c r="AO101" s="4">
        <f>C101/'Ejercicio 3 - TIR'!$D$7</f>
        <v>12870.27212</v>
      </c>
      <c r="AP101" s="4">
        <f t="shared" si="31"/>
        <v>36460.10341</v>
      </c>
      <c r="AQ101" s="4">
        <f t="shared" si="32"/>
        <v>35465.44675</v>
      </c>
      <c r="AR101" s="4">
        <f t="shared" si="33"/>
        <v>46016.55593</v>
      </c>
      <c r="AS101" s="4">
        <f t="shared" si="34"/>
        <v>65009.15893</v>
      </c>
      <c r="AT101" s="4">
        <f t="shared" si="35"/>
        <v>75011.27217</v>
      </c>
      <c r="AU101" s="4">
        <f>AP101*'Ejercicio 3 - TIR'!$D$5</f>
        <v>18230.0517</v>
      </c>
      <c r="AV101" s="4">
        <f>AQ101*'Ejercicio 3 - TIR'!$D$5</f>
        <v>17732.72338</v>
      </c>
      <c r="AW101" s="4">
        <f>AR101*'Ejercicio 3 - TIR'!$D$5</f>
        <v>23008.27796</v>
      </c>
      <c r="AX101" s="4">
        <f>AS101*'Ejercicio 3 - TIR'!$D$5</f>
        <v>32504.57947</v>
      </c>
      <c r="AY101" s="4">
        <f>AT101*'Ejercicio 3 - TIR'!$D$5</f>
        <v>37505.63608</v>
      </c>
      <c r="AZ101" s="4">
        <f t="shared" ref="AZ101:BD101" si="338">AJ101-AU101-AE101</f>
        <v>25223.84836</v>
      </c>
      <c r="BA101" s="4">
        <f t="shared" si="338"/>
        <v>23859.26487</v>
      </c>
      <c r="BB101" s="4">
        <f t="shared" si="338"/>
        <v>27939.74974</v>
      </c>
      <c r="BC101" s="4">
        <f t="shared" si="338"/>
        <v>35839.40098</v>
      </c>
      <c r="BD101" s="4">
        <f t="shared" si="338"/>
        <v>38403.70464</v>
      </c>
      <c r="BE101" s="4">
        <f t="shared" ref="BE101:BI101" si="339">AZ101/Z101</f>
        <v>21785.36902</v>
      </c>
      <c r="BF101" s="4">
        <f t="shared" si="339"/>
        <v>17956.73384</v>
      </c>
      <c r="BG101" s="4">
        <f t="shared" si="339"/>
        <v>17862.33103</v>
      </c>
      <c r="BH101" s="4">
        <f t="shared" si="339"/>
        <v>19076.11898</v>
      </c>
      <c r="BI101" s="4">
        <f t="shared" si="339"/>
        <v>16280.56714</v>
      </c>
      <c r="BJ101" s="4">
        <f t="shared" si="38"/>
        <v>87825.17434</v>
      </c>
      <c r="BK101" s="4">
        <f t="shared" si="39"/>
        <v>30359.26973</v>
      </c>
      <c r="BL101" s="4">
        <f t="shared" si="40"/>
        <v>118184.4441</v>
      </c>
      <c r="BM101" s="4">
        <f>BK101*'Ejercicio 3 - TIR'!$D$5</f>
        <v>15179.63486</v>
      </c>
      <c r="BN101" s="4">
        <f t="shared" si="41"/>
        <v>103004.8092</v>
      </c>
      <c r="BO101" s="4">
        <f t="shared" si="42"/>
        <v>43667.05577</v>
      </c>
      <c r="BP101" s="4">
        <f t="shared" si="43"/>
        <v>-101583.2803</v>
      </c>
      <c r="BQ101" s="4">
        <f t="shared" ref="BQ101:BT101" si="340">BE101</f>
        <v>21785.36902</v>
      </c>
      <c r="BR101" s="4">
        <f t="shared" si="340"/>
        <v>17956.73384</v>
      </c>
      <c r="BS101" s="4">
        <f t="shared" si="340"/>
        <v>17862.33103</v>
      </c>
      <c r="BT101" s="4">
        <f t="shared" si="340"/>
        <v>19076.11898</v>
      </c>
      <c r="BU101" s="4">
        <f t="shared" si="45"/>
        <v>59947.62291</v>
      </c>
      <c r="BV101" s="36">
        <f t="shared" si="46"/>
        <v>8.931584107</v>
      </c>
    </row>
    <row r="102" ht="15.0" customHeight="1">
      <c r="A102" s="2">
        <v>101.0</v>
      </c>
      <c r="B102" s="3">
        <f t="shared" si="4"/>
        <v>0.353925081</v>
      </c>
      <c r="C102" s="4">
        <f>IF(B102&lt;=('Ejercicio 3 - TIR'!$D$13-'Ejercicio 3 - TIR'!$C$13)/('Ejercicio 3 - TIR'!$E$13-'Ejercicio 3 - TIR'!$C$13),'Ejercicio 3 - TIR'!$C$13+SQRT(('Ejercicio 3 - TIR'!$E$13-'Ejercicio 3 - TIR'!$C$13)*('Ejercicio 3 - TIR'!$D$13-'Ejercicio 3 - TIR'!$C$13)*B102),'Ejercicio 3 - TIR'!$E$13-SQRT(('Ejercicio 3 - TIR'!$E$13-'Ejercicio 3 - TIR'!$C$13)*('Ejercicio 3 - TIR'!$E$13-'Ejercicio 3 - TIR'!$D$13)*(1-B102)))</f>
        <v>72155.97186</v>
      </c>
      <c r="D102" s="3">
        <f t="shared" si="5"/>
        <v>0.3156429522</v>
      </c>
      <c r="E102" s="4">
        <f>IF(D102&lt;=('Ejercicio 3 - TIR'!$D$14-'Ejercicio 3 - TIR'!$C$14)/('Ejercicio 3 - TIR'!$E$14-'Ejercicio 3 - TIR'!$C$14),'Ejercicio 3 - TIR'!$C$14+SQRT(('Ejercicio 3 - TIR'!$E$14-'Ejercicio 3 - TIR'!$C$14)*('Ejercicio 3 - TIR'!$D$14-'Ejercicio 3 - TIR'!$C$14)*D102),'Ejercicio 3 - TIR'!$E$14-SQRT(('Ejercicio 3 - TIR'!$E$14-'Ejercicio 3 - TIR'!$C$14)*('Ejercicio 3 - TIR'!$E$14-'Ejercicio 3 - TIR'!$D$14)*(1-D102)))</f>
        <v>29865.51348</v>
      </c>
      <c r="F102" s="3">
        <f t="shared" si="6"/>
        <v>0.3501947316</v>
      </c>
      <c r="G102" s="4">
        <f>IF(F102&lt;=('Ejercicio 3 - TIR'!$D$18-'Ejercicio 3 - TIR'!$C$18)/('Ejercicio 3 - TIR'!$E$18-'Ejercicio 3 - TIR'!$C$18),'Ejercicio 3 - TIR'!$C$18+SQRT(('Ejercicio 3 - TIR'!$E$18-'Ejercicio 3 - TIR'!$C$18)*('Ejercicio 3 - TIR'!$D$18-'Ejercicio 3 - TIR'!$C$18)*F102),'Ejercicio 3 - TIR'!$E$18-SQRT(('Ejercicio 3 - TIR'!$E$18-'Ejercicio 3 - TIR'!$C$18)*('Ejercicio 3 - TIR'!$E$18-'Ejercicio 3 - TIR'!$D$18)*(1-F102)))</f>
        <v>37247.70376</v>
      </c>
      <c r="H102" s="3">
        <f t="shared" si="7"/>
        <v>0.8831755332</v>
      </c>
      <c r="I102" s="4">
        <f>IF(H102&lt;=('Ejercicio 3 - TIR'!$D$18-'Ejercicio 3 - TIR'!$C$18)/('Ejercicio 3 - TIR'!$E$18-'Ejercicio 3 - TIR'!$C$18),'Ejercicio 3 - TIR'!$C$18+SQRT(('Ejercicio 3 - TIR'!$E$18-'Ejercicio 3 - TIR'!$C$18)*('Ejercicio 3 - TIR'!$D$18-'Ejercicio 3 - TIR'!$C$18)*H102),'Ejercicio 3 - TIR'!$E$18-SQRT(('Ejercicio 3 - TIR'!$E$18-'Ejercicio 3 - TIR'!$C$18)*('Ejercicio 3 - TIR'!$E$18-'Ejercicio 3 - TIR'!$D$18)*(1-H102)))</f>
        <v>42039.9603</v>
      </c>
      <c r="J102" s="3">
        <f t="shared" si="8"/>
        <v>0.3176159901</v>
      </c>
      <c r="K102" s="4">
        <f>IF(J102&lt;=('Ejercicio 3 - TIR'!$D$18-'Ejercicio 3 - TIR'!$C$18)/('Ejercicio 3 - TIR'!$E$18-'Ejercicio 3 - TIR'!$C$18),'Ejercicio 3 - TIR'!$C$18+SQRT(('Ejercicio 3 - TIR'!$E$18-'Ejercicio 3 - TIR'!$C$18)*('Ejercicio 3 - TIR'!$D$18-'Ejercicio 3 - TIR'!$C$18)*J102),'Ejercicio 3 - TIR'!$E$18-SQRT(('Ejercicio 3 - TIR'!$E$18-'Ejercicio 3 - TIR'!$C$18)*('Ejercicio 3 - TIR'!$E$18-'Ejercicio 3 - TIR'!$D$18)*(1-J102)))</f>
        <v>36902.34732</v>
      </c>
      <c r="L102" s="3">
        <f t="shared" si="9"/>
        <v>0.1755792255</v>
      </c>
      <c r="M102" s="4">
        <f>IF(L102&lt;=('Ejercicio 3 - TIR'!$D$18-'Ejercicio 3 - TIR'!$C$18)/('Ejercicio 3 - TIR'!$E$18-'Ejercicio 3 - TIR'!$C$18),'Ejercicio 3 - TIR'!$C$18+SQRT(('Ejercicio 3 - TIR'!$E$18-'Ejercicio 3 - TIR'!$C$18)*('Ejercicio 3 - TIR'!$D$18-'Ejercicio 3 - TIR'!$C$18)*L102),'Ejercicio 3 - TIR'!$E$18-SQRT(('Ejercicio 3 - TIR'!$E$18-'Ejercicio 3 - TIR'!$C$18)*('Ejercicio 3 - TIR'!$E$18-'Ejercicio 3 - TIR'!$D$18)*(1-L102)))</f>
        <v>35131.94737</v>
      </c>
      <c r="N102" s="3">
        <f t="shared" si="10"/>
        <v>0.7744864728</v>
      </c>
      <c r="O102" s="4">
        <f>IF(N102&lt;=('Ejercicio 3 - TIR'!$D$18-'Ejercicio 3 - TIR'!$C$18)/('Ejercicio 3 - TIR'!$E$18-'Ejercicio 3 - TIR'!$C$18),'Ejercicio 3 - TIR'!$C$18+SQRT(('Ejercicio 3 - TIR'!$E$18-'Ejercicio 3 - TIR'!$C$18)*('Ejercicio 3 - TIR'!$D$18-'Ejercicio 3 - TIR'!$C$18)*N102),'Ejercicio 3 - TIR'!$E$18-SQRT(('Ejercicio 3 - TIR'!$E$18-'Ejercicio 3 - TIR'!$C$18)*('Ejercicio 3 - TIR'!$E$18-'Ejercicio 3 - TIR'!$D$18)*(1-N102)))</f>
        <v>40887.39565</v>
      </c>
      <c r="P102" s="3">
        <f t="shared" si="11"/>
        <v>0.699890757</v>
      </c>
      <c r="Q102" s="7">
        <f>IF(P102&lt;=('Ejercicio 3 - TIR'!$D$22-'Ejercicio 3 - TIR'!$C$22)/('Ejercicio 3 - TIR'!$E$22-'Ejercicio 3 - TIR'!$C$22),'Ejercicio 3 - TIR'!$C$22+SQRT(('Ejercicio 3 - TIR'!$E$22-'Ejercicio 3 - TIR'!$C$22)*('Ejercicio 3 - TIR'!$D$22-'Ejercicio 3 - TIR'!$C$22)*P102),'Ejercicio 3 - TIR'!$E$22-SQRT(('Ejercicio 3 - TIR'!$E$22-'Ejercicio 3 - TIR'!$C$22)*('Ejercicio 3 - TIR'!$E$22-'Ejercicio 3 - TIR'!$D$22)*(1-P102)))</f>
        <v>0.1567578693</v>
      </c>
      <c r="R102" s="3">
        <f t="shared" si="12"/>
        <v>0.5864169074</v>
      </c>
      <c r="S102" s="7">
        <f>IF(R102&lt;=('Ejercicio 3 - TIR'!$D$23-'Ejercicio 3 - TIR'!$C$23)/('Ejercicio 3 - TIR'!$E$23-'Ejercicio 3 - TIR'!$C$23),'Ejercicio 3 - TIR'!$C$23+SQRT(('Ejercicio 3 - TIR'!$E$23-'Ejercicio 3 - TIR'!$C$23)*('Ejercicio 3 - TIR'!$D$23-'Ejercicio 3 - TIR'!$C$23)*R102),'Ejercicio 3 - TIR'!$E$23-SQRT(('Ejercicio 3 - TIR'!$E$23-'Ejercicio 3 - TIR'!$C$23)*('Ejercicio 3 - TIR'!$E$23-'Ejercicio 3 - TIR'!$D$23)*(1-R102)))</f>
        <v>0.1527153969</v>
      </c>
      <c r="T102" s="3">
        <f t="shared" si="13"/>
        <v>0.9685868614</v>
      </c>
      <c r="U102" s="7">
        <f>IF(T102&lt;=('Ejercicio 3 - TIR'!$D$24-'Ejercicio 3 - TIR'!$C$24)/('Ejercicio 3 - TIR'!$E$24-'Ejercicio 3 - TIR'!$C$24),'Ejercicio 3 - TIR'!$C$24+SQRT(('Ejercicio 3 - TIR'!$E$24-'Ejercicio 3 - TIR'!$C$24)*('Ejercicio 3 - TIR'!$D$24-'Ejercicio 3 - TIR'!$C$24)*T102),'Ejercicio 3 - TIR'!$E$24-SQRT(('Ejercicio 3 - TIR'!$E$24-'Ejercicio 3 - TIR'!$C$24)*('Ejercicio 3 - TIR'!$E$24-'Ejercicio 3 - TIR'!$D$24)*(1-T102)))</f>
        <v>0.210621472</v>
      </c>
      <c r="V102" s="3">
        <f t="shared" si="14"/>
        <v>0.2132489679</v>
      </c>
      <c r="W102" s="7">
        <f>IF(V102&lt;=('Ejercicio 3 - TIR'!$D$25-'Ejercicio 3 - TIR'!$C$25)/('Ejercicio 3 - TIR'!$E$25-'Ejercicio 3 - TIR'!$C$25),'Ejercicio 3 - TIR'!$C$25+SQRT(('Ejercicio 3 - TIR'!$E$25-'Ejercicio 3 - TIR'!$C$25)*('Ejercicio 3 - TIR'!$D$25-'Ejercicio 3 - TIR'!$C$25)*V102),'Ejercicio 3 - TIR'!$E$25-SQRT(('Ejercicio 3 - TIR'!$E$25-'Ejercicio 3 - TIR'!$C$25)*('Ejercicio 3 - TIR'!$E$25-'Ejercicio 3 - TIR'!$D$25)*(1-V102)))</f>
        <v>0.1972785577</v>
      </c>
      <c r="X102" s="3">
        <f t="shared" si="15"/>
        <v>0.7953300638</v>
      </c>
      <c r="Y102" s="7">
        <f>IF(X102&lt;=('Ejercicio 3 - TIR'!$D$26-'Ejercicio 3 - TIR'!$C$26)/('Ejercicio 3 - TIR'!$E$26-'Ejercicio 3 - TIR'!$C$26),'Ejercicio 3 - TIR'!$C$26+SQRT(('Ejercicio 3 - TIR'!$E$26-'Ejercicio 3 - TIR'!$C$26)*('Ejercicio 3 - TIR'!$D$26-'Ejercicio 3 - TIR'!$C$26)*X102),'Ejercicio 3 - TIR'!$E$26-SQRT(('Ejercicio 3 - TIR'!$E$26-'Ejercicio 3 - TIR'!$C$26)*('Ejercicio 3 - TIR'!$E$26-'Ejercicio 3 - TIR'!$D$26)*(1-X102)))</f>
        <v>0.246755186</v>
      </c>
      <c r="Z102" s="3">
        <f t="shared" si="16"/>
        <v>1.156757869</v>
      </c>
      <c r="AA102" s="3">
        <f t="shared" si="17"/>
        <v>1.333412606</v>
      </c>
      <c r="AB102" s="3">
        <f t="shared" si="18"/>
        <v>1.614257932</v>
      </c>
      <c r="AC102" s="3">
        <f t="shared" si="19"/>
        <v>1.932716409</v>
      </c>
      <c r="AD102" s="3">
        <f t="shared" si="20"/>
        <v>2.409624206</v>
      </c>
      <c r="AE102" s="2">
        <f t="shared" si="21"/>
        <v>4681.65426</v>
      </c>
      <c r="AF102" s="2">
        <f t="shared" si="22"/>
        <v>5396.614948</v>
      </c>
      <c r="AG102" s="2">
        <f t="shared" si="23"/>
        <v>6533.257932</v>
      </c>
      <c r="AH102" s="2">
        <f t="shared" si="24"/>
        <v>7822.129634</v>
      </c>
      <c r="AI102" s="2">
        <f t="shared" si="25"/>
        <v>9752.280687</v>
      </c>
      <c r="AJ102" s="4">
        <f t="shared" si="26"/>
        <v>43086.57443</v>
      </c>
      <c r="AK102" s="4">
        <f t="shared" si="27"/>
        <v>56056.61304</v>
      </c>
      <c r="AL102" s="4">
        <f t="shared" si="28"/>
        <v>59569.90688</v>
      </c>
      <c r="AM102" s="4">
        <f t="shared" si="29"/>
        <v>67900.09116</v>
      </c>
      <c r="AN102" s="4">
        <f t="shared" si="30"/>
        <v>98523.25828</v>
      </c>
      <c r="AO102" s="4">
        <f>C102/'Ejercicio 3 - TIR'!$D$7</f>
        <v>14431.19437</v>
      </c>
      <c r="AP102" s="4">
        <f t="shared" si="31"/>
        <v>28655.38006</v>
      </c>
      <c r="AQ102" s="4">
        <f t="shared" si="32"/>
        <v>41625.41867</v>
      </c>
      <c r="AR102" s="4">
        <f t="shared" si="33"/>
        <v>45138.71251</v>
      </c>
      <c r="AS102" s="4">
        <f t="shared" si="34"/>
        <v>53468.89679</v>
      </c>
      <c r="AT102" s="4">
        <f t="shared" si="35"/>
        <v>84092.06391</v>
      </c>
      <c r="AU102" s="4">
        <f>AP102*'Ejercicio 3 - TIR'!$D$5</f>
        <v>14327.69003</v>
      </c>
      <c r="AV102" s="4">
        <f>AQ102*'Ejercicio 3 - TIR'!$D$5</f>
        <v>20812.70934</v>
      </c>
      <c r="AW102" s="4">
        <f>AR102*'Ejercicio 3 - TIR'!$D$5</f>
        <v>22569.35625</v>
      </c>
      <c r="AX102" s="4">
        <f>AS102*'Ejercicio 3 - TIR'!$D$5</f>
        <v>26734.4484</v>
      </c>
      <c r="AY102" s="4">
        <f>AT102*'Ejercicio 3 - TIR'!$D$5</f>
        <v>42046.03195</v>
      </c>
      <c r="AZ102" s="4">
        <f t="shared" ref="AZ102:BD102" si="341">AJ102-AU102-AE102</f>
        <v>24077.23014</v>
      </c>
      <c r="BA102" s="4">
        <f t="shared" si="341"/>
        <v>29847.28876</v>
      </c>
      <c r="BB102" s="4">
        <f t="shared" si="341"/>
        <v>30467.2927</v>
      </c>
      <c r="BC102" s="4">
        <f t="shared" si="341"/>
        <v>33343.51313</v>
      </c>
      <c r="BD102" s="4">
        <f t="shared" si="341"/>
        <v>46724.94564</v>
      </c>
      <c r="BE102" s="4">
        <f t="shared" ref="BE102:BI102" si="342">AZ102/Z102</f>
        <v>20814.40791</v>
      </c>
      <c r="BF102" s="4">
        <f t="shared" si="342"/>
        <v>22384.13572</v>
      </c>
      <c r="BG102" s="4">
        <f t="shared" si="342"/>
        <v>18873.86897</v>
      </c>
      <c r="BH102" s="4">
        <f t="shared" si="342"/>
        <v>17252.14986</v>
      </c>
      <c r="BI102" s="4">
        <f t="shared" si="342"/>
        <v>19390.9679</v>
      </c>
      <c r="BJ102" s="4">
        <f t="shared" si="38"/>
        <v>71964.66421</v>
      </c>
      <c r="BK102" s="4">
        <f t="shared" si="39"/>
        <v>34773.75528</v>
      </c>
      <c r="BL102" s="4">
        <f t="shared" si="40"/>
        <v>106738.4195</v>
      </c>
      <c r="BM102" s="4">
        <f>BK102*'Ejercicio 3 - TIR'!$D$5</f>
        <v>17386.87764</v>
      </c>
      <c r="BN102" s="4">
        <f t="shared" si="41"/>
        <v>89351.54185</v>
      </c>
      <c r="BO102" s="4">
        <f t="shared" si="42"/>
        <v>37081.11067</v>
      </c>
      <c r="BP102" s="4">
        <f t="shared" si="43"/>
        <v>-102021.4853</v>
      </c>
      <c r="BQ102" s="4">
        <f t="shared" ref="BQ102:BT102" si="343">BE102</f>
        <v>20814.40791</v>
      </c>
      <c r="BR102" s="4">
        <f t="shared" si="343"/>
        <v>22384.13572</v>
      </c>
      <c r="BS102" s="4">
        <f t="shared" si="343"/>
        <v>18873.86897</v>
      </c>
      <c r="BT102" s="4">
        <f t="shared" si="343"/>
        <v>17252.14986</v>
      </c>
      <c r="BU102" s="4">
        <f t="shared" si="45"/>
        <v>56472.07857</v>
      </c>
      <c r="BV102" s="36">
        <f t="shared" si="46"/>
        <v>8.808812121</v>
      </c>
    </row>
    <row r="103" ht="15.0" customHeight="1">
      <c r="A103" s="2">
        <v>102.0</v>
      </c>
      <c r="B103" s="3">
        <f t="shared" si="4"/>
        <v>0.253631017</v>
      </c>
      <c r="C103" s="4">
        <f>IF(B103&lt;=('Ejercicio 3 - TIR'!$D$13-'Ejercicio 3 - TIR'!$C$13)/('Ejercicio 3 - TIR'!$E$13-'Ejercicio 3 - TIR'!$C$13),'Ejercicio 3 - TIR'!$C$13+SQRT(('Ejercicio 3 - TIR'!$E$13-'Ejercicio 3 - TIR'!$C$13)*('Ejercicio 3 - TIR'!$D$13-'Ejercicio 3 - TIR'!$C$13)*B103),'Ejercicio 3 - TIR'!$E$13-SQRT(('Ejercicio 3 - TIR'!$E$13-'Ejercicio 3 - TIR'!$C$13)*('Ejercicio 3 - TIR'!$E$13-'Ejercicio 3 - TIR'!$D$13)*(1-B103)))</f>
        <v>70072.70845</v>
      </c>
      <c r="D103" s="3">
        <f t="shared" si="5"/>
        <v>0.05785063787</v>
      </c>
      <c r="E103" s="4">
        <f>IF(D103&lt;=('Ejercicio 3 - TIR'!$D$14-'Ejercicio 3 - TIR'!$C$14)/('Ejercicio 3 - TIR'!$E$14-'Ejercicio 3 - TIR'!$C$14),'Ejercicio 3 - TIR'!$C$14+SQRT(('Ejercicio 3 - TIR'!$E$14-'Ejercicio 3 - TIR'!$C$14)*('Ejercicio 3 - TIR'!$D$14-'Ejercicio 3 - TIR'!$C$14)*D103),'Ejercicio 3 - TIR'!$E$14-SQRT(('Ejercicio 3 - TIR'!$E$14-'Ejercicio 3 - TIR'!$C$14)*('Ejercicio 3 - TIR'!$E$14-'Ejercicio 3 - TIR'!$D$14)*(1-D103)))</f>
        <v>27082.97812</v>
      </c>
      <c r="F103" s="3">
        <f t="shared" si="6"/>
        <v>0.8433691079</v>
      </c>
      <c r="G103" s="4">
        <f>IF(F103&lt;=('Ejercicio 3 - TIR'!$D$18-'Ejercicio 3 - TIR'!$C$18)/('Ejercicio 3 - TIR'!$E$18-'Ejercicio 3 - TIR'!$C$18),'Ejercicio 3 - TIR'!$C$18+SQRT(('Ejercicio 3 - TIR'!$E$18-'Ejercicio 3 - TIR'!$C$18)*('Ejercicio 3 - TIR'!$D$18-'Ejercicio 3 - TIR'!$C$18)*F103),'Ejercicio 3 - TIR'!$E$18-SQRT(('Ejercicio 3 - TIR'!$E$18-'Ejercicio 3 - TIR'!$C$18)*('Ejercicio 3 - TIR'!$E$18-'Ejercicio 3 - TIR'!$D$18)*(1-F103)))</f>
        <v>41572.56409</v>
      </c>
      <c r="H103" s="3">
        <f t="shared" si="7"/>
        <v>0.3488849629</v>
      </c>
      <c r="I103" s="4">
        <f>IF(H103&lt;=('Ejercicio 3 - TIR'!$D$18-'Ejercicio 3 - TIR'!$C$18)/('Ejercicio 3 - TIR'!$E$18-'Ejercicio 3 - TIR'!$C$18),'Ejercicio 3 - TIR'!$C$18+SQRT(('Ejercicio 3 - TIR'!$E$18-'Ejercicio 3 - TIR'!$C$18)*('Ejercicio 3 - TIR'!$D$18-'Ejercicio 3 - TIR'!$C$18)*H103),'Ejercicio 3 - TIR'!$E$18-SQRT(('Ejercicio 3 - TIR'!$E$18-'Ejercicio 3 - TIR'!$C$18)*('Ejercicio 3 - TIR'!$E$18-'Ejercicio 3 - TIR'!$D$18)*(1-H103)))</f>
        <v>37234.13744</v>
      </c>
      <c r="J103" s="3">
        <f t="shared" si="8"/>
        <v>0.2727307474</v>
      </c>
      <c r="K103" s="4">
        <f>IF(J103&lt;=('Ejercicio 3 - TIR'!$D$18-'Ejercicio 3 - TIR'!$C$18)/('Ejercicio 3 - TIR'!$E$18-'Ejercicio 3 - TIR'!$C$18),'Ejercicio 3 - TIR'!$C$18+SQRT(('Ejercicio 3 - TIR'!$E$18-'Ejercicio 3 - TIR'!$C$18)*('Ejercicio 3 - TIR'!$D$18-'Ejercicio 3 - TIR'!$C$18)*J103),'Ejercicio 3 - TIR'!$E$18-SQRT(('Ejercicio 3 - TIR'!$E$18-'Ejercicio 3 - TIR'!$C$18)*('Ejercicio 3 - TIR'!$E$18-'Ejercicio 3 - TIR'!$D$18)*(1-J103)))</f>
        <v>36396.06223</v>
      </c>
      <c r="L103" s="3">
        <f t="shared" si="9"/>
        <v>0.6283292513</v>
      </c>
      <c r="M103" s="4">
        <f>IF(L103&lt;=('Ejercicio 3 - TIR'!$D$18-'Ejercicio 3 - TIR'!$C$18)/('Ejercicio 3 - TIR'!$E$18-'Ejercicio 3 - TIR'!$C$18),'Ejercicio 3 - TIR'!$C$18+SQRT(('Ejercicio 3 - TIR'!$E$18-'Ejercicio 3 - TIR'!$C$18)*('Ejercicio 3 - TIR'!$D$18-'Ejercicio 3 - TIR'!$C$18)*L103),'Ejercicio 3 - TIR'!$E$18-SQRT(('Ejercicio 3 - TIR'!$E$18-'Ejercicio 3 - TIR'!$C$18)*('Ejercicio 3 - TIR'!$E$18-'Ejercicio 3 - TIR'!$D$18)*(1-L103)))</f>
        <v>39708.21238</v>
      </c>
      <c r="N103" s="3">
        <f t="shared" si="10"/>
        <v>0.1524454158</v>
      </c>
      <c r="O103" s="4">
        <f>IF(N103&lt;=('Ejercicio 3 - TIR'!$D$18-'Ejercicio 3 - TIR'!$C$18)/('Ejercicio 3 - TIR'!$E$18-'Ejercicio 3 - TIR'!$C$18),'Ejercicio 3 - TIR'!$C$18+SQRT(('Ejercicio 3 - TIR'!$E$18-'Ejercicio 3 - TIR'!$C$18)*('Ejercicio 3 - TIR'!$D$18-'Ejercicio 3 - TIR'!$C$18)*N103),'Ejercicio 3 - TIR'!$E$18-SQRT(('Ejercicio 3 - TIR'!$E$18-'Ejercicio 3 - TIR'!$C$18)*('Ejercicio 3 - TIR'!$E$18-'Ejercicio 3 - TIR'!$D$18)*(1-N103)))</f>
        <v>34781.92559</v>
      </c>
      <c r="P103" s="3">
        <f t="shared" si="11"/>
        <v>0.2467021118</v>
      </c>
      <c r="Q103" s="7">
        <f>IF(P103&lt;=('Ejercicio 3 - TIR'!$D$22-'Ejercicio 3 - TIR'!$C$22)/('Ejercicio 3 - TIR'!$E$22-'Ejercicio 3 - TIR'!$C$22),'Ejercicio 3 - TIR'!$C$22+SQRT(('Ejercicio 3 - TIR'!$E$22-'Ejercicio 3 - TIR'!$C$22)*('Ejercicio 3 - TIR'!$D$22-'Ejercicio 3 - TIR'!$C$22)*P103),'Ejercicio 3 - TIR'!$E$22-SQRT(('Ejercicio 3 - TIR'!$E$22-'Ejercicio 3 - TIR'!$C$22)*('Ejercicio 3 - TIR'!$E$22-'Ejercicio 3 - TIR'!$D$22)*(1-P103)))</f>
        <v>0.1410728214</v>
      </c>
      <c r="R103" s="3">
        <f t="shared" si="12"/>
        <v>0.182829072</v>
      </c>
      <c r="S103" s="7">
        <f>IF(R103&lt;=('Ejercicio 3 - TIR'!$D$23-'Ejercicio 3 - TIR'!$C$23)/('Ejercicio 3 - TIR'!$E$23-'Ejercicio 3 - TIR'!$C$23),'Ejercicio 3 - TIR'!$C$23+SQRT(('Ejercicio 3 - TIR'!$E$23-'Ejercicio 3 - TIR'!$C$23)*('Ejercicio 3 - TIR'!$D$23-'Ejercicio 3 - TIR'!$C$23)*R103),'Ejercicio 3 - TIR'!$E$23-SQRT(('Ejercicio 3 - TIR'!$E$23-'Ejercicio 3 - TIR'!$C$23)*('Ejercicio 3 - TIR'!$E$23-'Ejercicio 3 - TIR'!$D$23)*(1-R103)))</f>
        <v>0.1381409021</v>
      </c>
      <c r="T103" s="3">
        <f t="shared" si="13"/>
        <v>0.5521133821</v>
      </c>
      <c r="U103" s="7">
        <f>IF(T103&lt;=('Ejercicio 3 - TIR'!$D$24-'Ejercicio 3 - TIR'!$C$24)/('Ejercicio 3 - TIR'!$E$24-'Ejercicio 3 - TIR'!$C$24),'Ejercicio 3 - TIR'!$C$24+SQRT(('Ejercicio 3 - TIR'!$E$24-'Ejercicio 3 - TIR'!$C$24)*('Ejercicio 3 - TIR'!$D$24-'Ejercicio 3 - TIR'!$C$24)*T103),'Ejercicio 3 - TIR'!$E$24-SQRT(('Ejercicio 3 - TIR'!$E$24-'Ejercicio 3 - TIR'!$C$24)*('Ejercicio 3 - TIR'!$E$24-'Ejercicio 3 - TIR'!$D$24)*(1-T103)))</f>
        <v>0.1845869723</v>
      </c>
      <c r="V103" s="3">
        <f t="shared" si="14"/>
        <v>0.1895202976</v>
      </c>
      <c r="W103" s="7">
        <f>IF(V103&lt;=('Ejercicio 3 - TIR'!$D$25-'Ejercicio 3 - TIR'!$C$25)/('Ejercicio 3 - TIR'!$E$25-'Ejercicio 3 - TIR'!$C$25),'Ejercicio 3 - TIR'!$C$25+SQRT(('Ejercicio 3 - TIR'!$E$25-'Ejercicio 3 - TIR'!$C$25)*('Ejercicio 3 - TIR'!$D$25-'Ejercicio 3 - TIR'!$C$25)*V103),'Ejercicio 3 - TIR'!$E$25-SQRT(('Ejercicio 3 - TIR'!$E$25-'Ejercicio 3 - TIR'!$C$25)*('Ejercicio 3 - TIR'!$E$25-'Ejercicio 3 - TIR'!$D$25)*(1-V103)))</f>
        <v>0.1962889047</v>
      </c>
      <c r="X103" s="3">
        <f t="shared" si="15"/>
        <v>0.05295339529</v>
      </c>
      <c r="Y103" s="7">
        <f>IF(X103&lt;=('Ejercicio 3 - TIR'!$D$26-'Ejercicio 3 - TIR'!$C$26)/('Ejercicio 3 - TIR'!$E$26-'Ejercicio 3 - TIR'!$C$26),'Ejercicio 3 - TIR'!$C$26+SQRT(('Ejercicio 3 - TIR'!$E$26-'Ejercicio 3 - TIR'!$C$26)*('Ejercicio 3 - TIR'!$D$26-'Ejercicio 3 - TIR'!$C$26)*X103),'Ejercicio 3 - TIR'!$E$26-SQRT(('Ejercicio 3 - TIR'!$E$26-'Ejercicio 3 - TIR'!$C$26)*('Ejercicio 3 - TIR'!$E$26-'Ejercicio 3 - TIR'!$D$26)*(1-X103)))</f>
        <v>0.2019571806</v>
      </c>
      <c r="Z103" s="3">
        <f t="shared" si="16"/>
        <v>1.141072821</v>
      </c>
      <c r="AA103" s="3">
        <f t="shared" si="17"/>
        <v>1.29870165</v>
      </c>
      <c r="AB103" s="3">
        <f t="shared" si="18"/>
        <v>1.538425056</v>
      </c>
      <c r="AC103" s="3">
        <f t="shared" si="19"/>
        <v>1.840400825</v>
      </c>
      <c r="AD103" s="3">
        <f t="shared" si="20"/>
        <v>2.212082987</v>
      </c>
      <c r="AE103" s="2">
        <f t="shared" si="21"/>
        <v>3820.672135</v>
      </c>
      <c r="AF103" s="2">
        <f t="shared" si="22"/>
        <v>4348.46323</v>
      </c>
      <c r="AG103" s="2">
        <f t="shared" si="23"/>
        <v>5151.132892</v>
      </c>
      <c r="AH103" s="2">
        <f t="shared" si="24"/>
        <v>6162.243125</v>
      </c>
      <c r="AI103" s="2">
        <f t="shared" si="25"/>
        <v>7406.752373</v>
      </c>
      <c r="AJ103" s="4">
        <f t="shared" si="26"/>
        <v>47437.323</v>
      </c>
      <c r="AK103" s="4">
        <f t="shared" si="27"/>
        <v>48356.03574</v>
      </c>
      <c r="AL103" s="4">
        <f t="shared" si="28"/>
        <v>55992.61408</v>
      </c>
      <c r="AM103" s="4">
        <f t="shared" si="29"/>
        <v>73079.02683</v>
      </c>
      <c r="AN103" s="4">
        <f t="shared" si="30"/>
        <v>76940.50585</v>
      </c>
      <c r="AO103" s="4">
        <f>C103/'Ejercicio 3 - TIR'!$D$7</f>
        <v>14014.54169</v>
      </c>
      <c r="AP103" s="4">
        <f t="shared" si="31"/>
        <v>33422.78131</v>
      </c>
      <c r="AQ103" s="4">
        <f t="shared" si="32"/>
        <v>34341.49405</v>
      </c>
      <c r="AR103" s="4">
        <f t="shared" si="33"/>
        <v>41978.07239</v>
      </c>
      <c r="AS103" s="4">
        <f t="shared" si="34"/>
        <v>59064.48514</v>
      </c>
      <c r="AT103" s="4">
        <f t="shared" si="35"/>
        <v>62925.96416</v>
      </c>
      <c r="AU103" s="4">
        <f>AP103*'Ejercicio 3 - TIR'!$D$5</f>
        <v>16711.39066</v>
      </c>
      <c r="AV103" s="4">
        <f>AQ103*'Ejercicio 3 - TIR'!$D$5</f>
        <v>17170.74702</v>
      </c>
      <c r="AW103" s="4">
        <f>AR103*'Ejercicio 3 - TIR'!$D$5</f>
        <v>20989.03619</v>
      </c>
      <c r="AX103" s="4">
        <f>AS103*'Ejercicio 3 - TIR'!$D$5</f>
        <v>29532.24257</v>
      </c>
      <c r="AY103" s="4">
        <f>AT103*'Ejercicio 3 - TIR'!$D$5</f>
        <v>31462.98208</v>
      </c>
      <c r="AZ103" s="4">
        <f t="shared" ref="AZ103:BD103" si="344">AJ103-AU103-AE103</f>
        <v>26905.26021</v>
      </c>
      <c r="BA103" s="4">
        <f t="shared" si="344"/>
        <v>26836.82548</v>
      </c>
      <c r="BB103" s="4">
        <f t="shared" si="344"/>
        <v>29852.44499</v>
      </c>
      <c r="BC103" s="4">
        <f t="shared" si="344"/>
        <v>37384.54114</v>
      </c>
      <c r="BD103" s="4">
        <f t="shared" si="344"/>
        <v>38070.7714</v>
      </c>
      <c r="BE103" s="4">
        <f t="shared" ref="BE103:BI103" si="345">AZ103/Z103</f>
        <v>23578.916</v>
      </c>
      <c r="BF103" s="4">
        <f t="shared" si="345"/>
        <v>20664.35003</v>
      </c>
      <c r="BG103" s="4">
        <f t="shared" si="345"/>
        <v>19404.5494</v>
      </c>
      <c r="BH103" s="4">
        <f t="shared" si="345"/>
        <v>20313.26037</v>
      </c>
      <c r="BI103" s="4">
        <f t="shared" si="345"/>
        <v>17210.37214</v>
      </c>
      <c r="BJ103" s="4">
        <f t="shared" si="38"/>
        <v>59909.79513</v>
      </c>
      <c r="BK103" s="4">
        <f t="shared" si="39"/>
        <v>31001.32924</v>
      </c>
      <c r="BL103" s="4">
        <f t="shared" si="40"/>
        <v>90911.12437</v>
      </c>
      <c r="BM103" s="4">
        <f>BK103*'Ejercicio 3 - TIR'!$D$5</f>
        <v>15500.66462</v>
      </c>
      <c r="BN103" s="4">
        <f t="shared" si="41"/>
        <v>75410.45975</v>
      </c>
      <c r="BO103" s="4">
        <f t="shared" si="42"/>
        <v>34090.24896</v>
      </c>
      <c r="BP103" s="4">
        <f t="shared" si="43"/>
        <v>-97155.68657</v>
      </c>
      <c r="BQ103" s="4">
        <f t="shared" ref="BQ103:BT103" si="346">BE103</f>
        <v>23578.916</v>
      </c>
      <c r="BR103" s="4">
        <f t="shared" si="346"/>
        <v>20664.35003</v>
      </c>
      <c r="BS103" s="4">
        <f t="shared" si="346"/>
        <v>19404.5494</v>
      </c>
      <c r="BT103" s="4">
        <f t="shared" si="346"/>
        <v>20313.26037</v>
      </c>
      <c r="BU103" s="4">
        <f t="shared" si="45"/>
        <v>51300.6211</v>
      </c>
      <c r="BV103" s="36">
        <f t="shared" si="46"/>
        <v>10.59067791</v>
      </c>
    </row>
    <row r="104" ht="15.0" customHeight="1">
      <c r="A104" s="2">
        <v>103.0</v>
      </c>
      <c r="B104" s="3">
        <f t="shared" si="4"/>
        <v>0.7787803585</v>
      </c>
      <c r="C104" s="4">
        <f>IF(B104&lt;=('Ejercicio 3 - TIR'!$D$13-'Ejercicio 3 - TIR'!$C$13)/('Ejercicio 3 - TIR'!$E$13-'Ejercicio 3 - TIR'!$C$13),'Ejercicio 3 - TIR'!$C$13+SQRT(('Ejercicio 3 - TIR'!$E$13-'Ejercicio 3 - TIR'!$C$13)*('Ejercicio 3 - TIR'!$D$13-'Ejercicio 3 - TIR'!$C$13)*B104),'Ejercicio 3 - TIR'!$E$13-SQRT(('Ejercicio 3 - TIR'!$E$13-'Ejercicio 3 - TIR'!$C$13)*('Ejercicio 3 - TIR'!$E$13-'Ejercicio 3 - TIR'!$D$13)*(1-B104)))</f>
        <v>83706.94719</v>
      </c>
      <c r="D104" s="3">
        <f t="shared" si="5"/>
        <v>0.4309464082</v>
      </c>
      <c r="E104" s="4">
        <f>IF(D104&lt;=('Ejercicio 3 - TIR'!$D$14-'Ejercicio 3 - TIR'!$C$14)/('Ejercicio 3 - TIR'!$E$14-'Ejercicio 3 - TIR'!$C$14),'Ejercicio 3 - TIR'!$C$14+SQRT(('Ejercicio 3 - TIR'!$E$14-'Ejercicio 3 - TIR'!$C$14)*('Ejercicio 3 - TIR'!$D$14-'Ejercicio 3 - TIR'!$C$14)*D104),'Ejercicio 3 - TIR'!$E$14-SQRT(('Ejercicio 3 - TIR'!$E$14-'Ejercicio 3 - TIR'!$C$14)*('Ejercicio 3 - TIR'!$E$14-'Ejercicio 3 - TIR'!$D$14)*(1-D104)))</f>
        <v>30761.05857</v>
      </c>
      <c r="F104" s="3">
        <f t="shared" si="6"/>
        <v>0.4280282494</v>
      </c>
      <c r="G104" s="4">
        <f>IF(F104&lt;=('Ejercicio 3 - TIR'!$D$18-'Ejercicio 3 - TIR'!$C$18)/('Ejercicio 3 - TIR'!$E$18-'Ejercicio 3 - TIR'!$C$18),'Ejercicio 3 - TIR'!$C$18+SQRT(('Ejercicio 3 - TIR'!$E$18-'Ejercicio 3 - TIR'!$C$18)*('Ejercicio 3 - TIR'!$D$18-'Ejercicio 3 - TIR'!$C$18)*F104),'Ejercicio 3 - TIR'!$E$18-SQRT(('Ejercicio 3 - TIR'!$E$18-'Ejercicio 3 - TIR'!$C$18)*('Ejercicio 3 - TIR'!$E$18-'Ejercicio 3 - TIR'!$D$18)*(1-F104)))</f>
        <v>38012.75467</v>
      </c>
      <c r="H104" s="3">
        <f t="shared" si="7"/>
        <v>0.07403060898</v>
      </c>
      <c r="I104" s="4">
        <f>IF(H104&lt;=('Ejercicio 3 - TIR'!$D$18-'Ejercicio 3 - TIR'!$C$18)/('Ejercicio 3 - TIR'!$E$18-'Ejercicio 3 - TIR'!$C$18),'Ejercicio 3 - TIR'!$C$18+SQRT(('Ejercicio 3 - TIR'!$E$18-'Ejercicio 3 - TIR'!$C$18)*('Ejercicio 3 - TIR'!$D$18-'Ejercicio 3 - TIR'!$C$18)*H104),'Ejercicio 3 - TIR'!$E$18-SQRT(('Ejercicio 3 - TIR'!$E$18-'Ejercicio 3 - TIR'!$C$18)*('Ejercicio 3 - TIR'!$E$18-'Ejercicio 3 - TIR'!$D$18)*(1-H104)))</f>
        <v>33332.35523</v>
      </c>
      <c r="J104" s="3">
        <f t="shared" si="8"/>
        <v>0.9412151053</v>
      </c>
      <c r="K104" s="4">
        <f>IF(J104&lt;=('Ejercicio 3 - TIR'!$D$18-'Ejercicio 3 - TIR'!$C$18)/('Ejercicio 3 - TIR'!$E$18-'Ejercicio 3 - TIR'!$C$18),'Ejercicio 3 - TIR'!$C$18+SQRT(('Ejercicio 3 - TIR'!$E$18-'Ejercicio 3 - TIR'!$C$18)*('Ejercicio 3 - TIR'!$D$18-'Ejercicio 3 - TIR'!$C$18)*J104),'Ejercicio 3 - TIR'!$E$18-SQRT(('Ejercicio 3 - TIR'!$E$18-'Ejercicio 3 - TIR'!$C$18)*('Ejercicio 3 - TIR'!$E$18-'Ejercicio 3 - TIR'!$D$18)*(1-J104)))</f>
        <v>42900.26975</v>
      </c>
      <c r="L104" s="3">
        <f t="shared" si="9"/>
        <v>0.1612789752</v>
      </c>
      <c r="M104" s="4">
        <f>IF(L104&lt;=('Ejercicio 3 - TIR'!$D$18-'Ejercicio 3 - TIR'!$C$18)/('Ejercicio 3 - TIR'!$E$18-'Ejercicio 3 - TIR'!$C$18),'Ejercicio 3 - TIR'!$C$18+SQRT(('Ejercicio 3 - TIR'!$E$18-'Ejercicio 3 - TIR'!$C$18)*('Ejercicio 3 - TIR'!$D$18-'Ejercicio 3 - TIR'!$C$18)*L104),'Ejercicio 3 - TIR'!$E$18-SQRT(('Ejercicio 3 - TIR'!$E$18-'Ejercicio 3 - TIR'!$C$18)*('Ejercicio 3 - TIR'!$E$18-'Ejercicio 3 - TIR'!$D$18)*(1-L104)))</f>
        <v>34918.52074</v>
      </c>
      <c r="N104" s="3">
        <f t="shared" si="10"/>
        <v>0.4163018621</v>
      </c>
      <c r="O104" s="4">
        <f>IF(N104&lt;=('Ejercicio 3 - TIR'!$D$18-'Ejercicio 3 - TIR'!$C$18)/('Ejercicio 3 - TIR'!$E$18-'Ejercicio 3 - TIR'!$C$18),'Ejercicio 3 - TIR'!$C$18+SQRT(('Ejercicio 3 - TIR'!$E$18-'Ejercicio 3 - TIR'!$C$18)*('Ejercicio 3 - TIR'!$D$18-'Ejercicio 3 - TIR'!$C$18)*N104),'Ejercicio 3 - TIR'!$E$18-SQRT(('Ejercicio 3 - TIR'!$E$18-'Ejercicio 3 - TIR'!$C$18)*('Ejercicio 3 - TIR'!$E$18-'Ejercicio 3 - TIR'!$D$18)*(1-N104)))</f>
        <v>37902.23255</v>
      </c>
      <c r="P104" s="3">
        <f t="shared" si="11"/>
        <v>0.07867938351</v>
      </c>
      <c r="Q104" s="7">
        <f>IF(P104&lt;=('Ejercicio 3 - TIR'!$D$22-'Ejercicio 3 - TIR'!$C$22)/('Ejercicio 3 - TIR'!$E$22-'Ejercicio 3 - TIR'!$C$22),'Ejercicio 3 - TIR'!$C$22+SQRT(('Ejercicio 3 - TIR'!$E$22-'Ejercicio 3 - TIR'!$C$22)*('Ejercicio 3 - TIR'!$D$22-'Ejercicio 3 - TIR'!$C$22)*P104),'Ejercicio 3 - TIR'!$E$22-SQRT(('Ejercicio 3 - TIR'!$E$22-'Ejercicio 3 - TIR'!$C$22)*('Ejercicio 3 - TIR'!$E$22-'Ejercicio 3 - TIR'!$D$22)*(1-P104)))</f>
        <v>0.1319005416</v>
      </c>
      <c r="R104" s="3">
        <f t="shared" si="12"/>
        <v>0.1992622778</v>
      </c>
      <c r="S104" s="7">
        <f>IF(R104&lt;=('Ejercicio 3 - TIR'!$D$23-'Ejercicio 3 - TIR'!$C$23)/('Ejercicio 3 - TIR'!$E$23-'Ejercicio 3 - TIR'!$C$23),'Ejercicio 3 - TIR'!$C$23+SQRT(('Ejercicio 3 - TIR'!$E$23-'Ejercicio 3 - TIR'!$C$23)*('Ejercicio 3 - TIR'!$D$23-'Ejercicio 3 - TIR'!$C$23)*R104),'Ejercicio 3 - TIR'!$E$23-SQRT(('Ejercicio 3 - TIR'!$E$23-'Ejercicio 3 - TIR'!$C$23)*('Ejercicio 3 - TIR'!$E$23-'Ejercicio 3 - TIR'!$D$23)*(1-R104)))</f>
        <v>0.1389386404</v>
      </c>
      <c r="T104" s="3">
        <f t="shared" si="13"/>
        <v>0.2929198858</v>
      </c>
      <c r="U104" s="7">
        <f>IF(T104&lt;=('Ejercicio 3 - TIR'!$D$24-'Ejercicio 3 - TIR'!$C$24)/('Ejercicio 3 - TIR'!$E$24-'Ejercicio 3 - TIR'!$C$24),'Ejercicio 3 - TIR'!$C$24+SQRT(('Ejercicio 3 - TIR'!$E$24-'Ejercicio 3 - TIR'!$C$24)*('Ejercicio 3 - TIR'!$D$24-'Ejercicio 3 - TIR'!$C$24)*T104),'Ejercicio 3 - TIR'!$E$24-SQRT(('Ejercicio 3 - TIR'!$E$24-'Ejercicio 3 - TIR'!$C$24)*('Ejercicio 3 - TIR'!$E$24-'Ejercicio 3 - TIR'!$D$24)*(1-T104)))</f>
        <v>0.1748018499</v>
      </c>
      <c r="V104" s="3">
        <f t="shared" si="14"/>
        <v>0.1207466838</v>
      </c>
      <c r="W104" s="7">
        <f>IF(V104&lt;=('Ejercicio 3 - TIR'!$D$25-'Ejercicio 3 - TIR'!$C$25)/('Ejercicio 3 - TIR'!$E$25-'Ejercicio 3 - TIR'!$C$25),'Ejercicio 3 - TIR'!$C$25+SQRT(('Ejercicio 3 - TIR'!$E$25-'Ejercicio 3 - TIR'!$C$25)*('Ejercicio 3 - TIR'!$D$25-'Ejercicio 3 - TIR'!$C$25)*V104),'Ejercicio 3 - TIR'!$E$25-SQRT(('Ejercicio 3 - TIR'!$E$25-'Ejercicio 3 - TIR'!$C$25)*('Ejercicio 3 - TIR'!$E$25-'Ejercicio 3 - TIR'!$D$25)*(1-V104)))</f>
        <v>0.1930017444</v>
      </c>
      <c r="X104" s="3">
        <f t="shared" si="15"/>
        <v>0.9181306166</v>
      </c>
      <c r="Y104" s="7">
        <f>IF(X104&lt;=('Ejercicio 3 - TIR'!$D$26-'Ejercicio 3 - TIR'!$C$26)/('Ejercicio 3 - TIR'!$E$26-'Ejercicio 3 - TIR'!$C$26),'Ejercicio 3 - TIR'!$C$26+SQRT(('Ejercicio 3 - TIR'!$E$26-'Ejercicio 3 - TIR'!$C$26)*('Ejercicio 3 - TIR'!$D$26-'Ejercicio 3 - TIR'!$C$26)*X104),'Ejercicio 3 - TIR'!$E$26-SQRT(('Ejercicio 3 - TIR'!$E$26-'Ejercicio 3 - TIR'!$C$26)*('Ejercicio 3 - TIR'!$E$26-'Ejercicio 3 - TIR'!$D$26)*(1-X104)))</f>
        <v>0.2589739526</v>
      </c>
      <c r="Z104" s="3">
        <f t="shared" si="16"/>
        <v>1.131900542</v>
      </c>
      <c r="AA104" s="3">
        <f t="shared" si="17"/>
        <v>1.289165264</v>
      </c>
      <c r="AB104" s="3">
        <f t="shared" si="18"/>
        <v>1.514513737</v>
      </c>
      <c r="AC104" s="3">
        <f t="shared" si="19"/>
        <v>1.80681753</v>
      </c>
      <c r="AD104" s="3">
        <f t="shared" si="20"/>
        <v>2.274736207</v>
      </c>
      <c r="AE104" s="2">
        <f t="shared" si="21"/>
        <v>4057.400285</v>
      </c>
      <c r="AF104" s="2">
        <f t="shared" si="22"/>
        <v>4621.129965</v>
      </c>
      <c r="AG104" s="2">
        <f t="shared" si="23"/>
        <v>5428.912031</v>
      </c>
      <c r="AH104" s="2">
        <f t="shared" si="24"/>
        <v>6476.701523</v>
      </c>
      <c r="AI104" s="2">
        <f t="shared" si="25"/>
        <v>8153.998516</v>
      </c>
      <c r="AJ104" s="4">
        <f t="shared" si="26"/>
        <v>43026.6576</v>
      </c>
      <c r="AK104" s="4">
        <f t="shared" si="27"/>
        <v>42970.91452</v>
      </c>
      <c r="AL104" s="4">
        <f t="shared" si="28"/>
        <v>64973.04786</v>
      </c>
      <c r="AM104" s="4">
        <f t="shared" si="29"/>
        <v>63091.3954</v>
      </c>
      <c r="AN104" s="4">
        <f t="shared" si="30"/>
        <v>86217.58073</v>
      </c>
      <c r="AO104" s="4">
        <f>C104/'Ejercicio 3 - TIR'!$D$7</f>
        <v>16741.38944</v>
      </c>
      <c r="AP104" s="4">
        <f t="shared" si="31"/>
        <v>26285.26816</v>
      </c>
      <c r="AQ104" s="4">
        <f t="shared" si="32"/>
        <v>26229.52508</v>
      </c>
      <c r="AR104" s="4">
        <f t="shared" si="33"/>
        <v>48231.65842</v>
      </c>
      <c r="AS104" s="4">
        <f t="shared" si="34"/>
        <v>46350.00596</v>
      </c>
      <c r="AT104" s="4">
        <f t="shared" si="35"/>
        <v>69476.19129</v>
      </c>
      <c r="AU104" s="4">
        <f>AP104*'Ejercicio 3 - TIR'!$D$5</f>
        <v>13142.63408</v>
      </c>
      <c r="AV104" s="4">
        <f>AQ104*'Ejercicio 3 - TIR'!$D$5</f>
        <v>13114.76254</v>
      </c>
      <c r="AW104" s="4">
        <f>AR104*'Ejercicio 3 - TIR'!$D$5</f>
        <v>24115.82921</v>
      </c>
      <c r="AX104" s="4">
        <f>AS104*'Ejercicio 3 - TIR'!$D$5</f>
        <v>23175.00298</v>
      </c>
      <c r="AY104" s="4">
        <f>AT104*'Ejercicio 3 - TIR'!$D$5</f>
        <v>34738.09564</v>
      </c>
      <c r="AZ104" s="4">
        <f t="shared" ref="AZ104:BD104" si="347">AJ104-AU104-AE104</f>
        <v>25826.62323</v>
      </c>
      <c r="BA104" s="4">
        <f t="shared" si="347"/>
        <v>25235.02201</v>
      </c>
      <c r="BB104" s="4">
        <f t="shared" si="347"/>
        <v>35428.30662</v>
      </c>
      <c r="BC104" s="4">
        <f t="shared" si="347"/>
        <v>33439.6909</v>
      </c>
      <c r="BD104" s="4">
        <f t="shared" si="347"/>
        <v>43325.48657</v>
      </c>
      <c r="BE104" s="4">
        <f t="shared" ref="BE104:BI104" si="348">AZ104/Z104</f>
        <v>22817.04292</v>
      </c>
      <c r="BF104" s="4">
        <f t="shared" si="348"/>
        <v>19574.69901</v>
      </c>
      <c r="BG104" s="4">
        <f t="shared" si="348"/>
        <v>23392.52907</v>
      </c>
      <c r="BH104" s="4">
        <f t="shared" si="348"/>
        <v>18507.50856</v>
      </c>
      <c r="BI104" s="4">
        <f t="shared" si="348"/>
        <v>19046.3784</v>
      </c>
      <c r="BJ104" s="4">
        <f t="shared" si="38"/>
        <v>69973.2937</v>
      </c>
      <c r="BK104" s="4">
        <f t="shared" si="39"/>
        <v>38082.24472</v>
      </c>
      <c r="BL104" s="4">
        <f t="shared" si="40"/>
        <v>108055.5384</v>
      </c>
      <c r="BM104" s="4">
        <f>BK104*'Ejercicio 3 - TIR'!$D$5</f>
        <v>19041.12236</v>
      </c>
      <c r="BN104" s="4">
        <f t="shared" si="41"/>
        <v>89014.41606</v>
      </c>
      <c r="BO104" s="4">
        <f t="shared" si="42"/>
        <v>39131.75329</v>
      </c>
      <c r="BP104" s="4">
        <f t="shared" si="43"/>
        <v>-114468.0058</v>
      </c>
      <c r="BQ104" s="4">
        <f t="shared" ref="BQ104:BT104" si="349">BE104</f>
        <v>22817.04292</v>
      </c>
      <c r="BR104" s="4">
        <f t="shared" si="349"/>
        <v>19574.69901</v>
      </c>
      <c r="BS104" s="4">
        <f t="shared" si="349"/>
        <v>23392.52907</v>
      </c>
      <c r="BT104" s="4">
        <f t="shared" si="349"/>
        <v>18507.50856</v>
      </c>
      <c r="BU104" s="4">
        <f t="shared" si="45"/>
        <v>58178.13169</v>
      </c>
      <c r="BV104" s="36">
        <f t="shared" si="46"/>
        <v>6.619506584</v>
      </c>
    </row>
    <row r="105" ht="15.0" customHeight="1">
      <c r="A105" s="2">
        <v>104.0</v>
      </c>
      <c r="B105" s="3">
        <f t="shared" si="4"/>
        <v>0.08817171679</v>
      </c>
      <c r="C105" s="4">
        <f>IF(B105&lt;=('Ejercicio 3 - TIR'!$D$13-'Ejercicio 3 - TIR'!$C$13)/('Ejercicio 3 - TIR'!$E$13-'Ejercicio 3 - TIR'!$C$13),'Ejercicio 3 - TIR'!$C$13+SQRT(('Ejercicio 3 - TIR'!$E$13-'Ejercicio 3 - TIR'!$C$13)*('Ejercicio 3 - TIR'!$D$13-'Ejercicio 3 - TIR'!$C$13)*B105),'Ejercicio 3 - TIR'!$E$13-SQRT(('Ejercicio 3 - TIR'!$E$13-'Ejercicio 3 - TIR'!$C$13)*('Ejercicio 3 - TIR'!$E$13-'Ejercicio 3 - TIR'!$D$13)*(1-B105)))</f>
        <v>65938.74454</v>
      </c>
      <c r="D105" s="3">
        <f t="shared" si="5"/>
        <v>0.1667118279</v>
      </c>
      <c r="E105" s="4">
        <f>IF(D105&lt;=('Ejercicio 3 - TIR'!$D$14-'Ejercicio 3 - TIR'!$C$14)/('Ejercicio 3 - TIR'!$E$14-'Ejercicio 3 - TIR'!$C$14),'Ejercicio 3 - TIR'!$C$14+SQRT(('Ejercicio 3 - TIR'!$E$14-'Ejercicio 3 - TIR'!$C$14)*('Ejercicio 3 - TIR'!$D$14-'Ejercicio 3 - TIR'!$C$14)*D105),'Ejercicio 3 - TIR'!$E$14-SQRT(('Ejercicio 3 - TIR'!$E$14-'Ejercicio 3 - TIR'!$C$14)*('Ejercicio 3 - TIR'!$E$14-'Ejercicio 3 - TIR'!$D$14)*(1-D105)))</f>
        <v>28536.01288</v>
      </c>
      <c r="F105" s="3">
        <f t="shared" si="6"/>
        <v>0.4588900894</v>
      </c>
      <c r="G105" s="4">
        <f>IF(F105&lt;=('Ejercicio 3 - TIR'!$D$18-'Ejercicio 3 - TIR'!$C$18)/('Ejercicio 3 - TIR'!$E$18-'Ejercicio 3 - TIR'!$C$18),'Ejercicio 3 - TIR'!$C$18+SQRT(('Ejercicio 3 - TIR'!$E$18-'Ejercicio 3 - TIR'!$C$18)*('Ejercicio 3 - TIR'!$D$18-'Ejercicio 3 - TIR'!$C$18)*F105),'Ejercicio 3 - TIR'!$E$18-SQRT(('Ejercicio 3 - TIR'!$E$18-'Ejercicio 3 - TIR'!$C$18)*('Ejercicio 3 - TIR'!$E$18-'Ejercicio 3 - TIR'!$D$18)*(1-F105)))</f>
        <v>38296.5965</v>
      </c>
      <c r="H105" s="3">
        <f t="shared" si="7"/>
        <v>0.9853955362</v>
      </c>
      <c r="I105" s="4">
        <f>IF(H105&lt;=('Ejercicio 3 - TIR'!$D$18-'Ejercicio 3 - TIR'!$C$18)/('Ejercicio 3 - TIR'!$E$18-'Ejercicio 3 - TIR'!$C$18),'Ejercicio 3 - TIR'!$C$18+SQRT(('Ejercicio 3 - TIR'!$E$18-'Ejercicio 3 - TIR'!$C$18)*('Ejercicio 3 - TIR'!$D$18-'Ejercicio 3 - TIR'!$C$18)*H105),'Ejercicio 3 - TIR'!$E$18-SQRT(('Ejercicio 3 - TIR'!$E$18-'Ejercicio 3 - TIR'!$C$18)*('Ejercicio 3 - TIR'!$E$18-'Ejercicio 3 - TIR'!$D$18)*(1-H105)))</f>
        <v>43953.41757</v>
      </c>
      <c r="J105" s="3">
        <f t="shared" si="8"/>
        <v>0.2653526666</v>
      </c>
      <c r="K105" s="4">
        <f>IF(J105&lt;=('Ejercicio 3 - TIR'!$D$18-'Ejercicio 3 - TIR'!$C$18)/('Ejercicio 3 - TIR'!$E$18-'Ejercicio 3 - TIR'!$C$18),'Ejercicio 3 - TIR'!$C$18+SQRT(('Ejercicio 3 - TIR'!$E$18-'Ejercicio 3 - TIR'!$C$18)*('Ejercicio 3 - TIR'!$D$18-'Ejercicio 3 - TIR'!$C$18)*J105),'Ejercicio 3 - TIR'!$E$18-SQRT(('Ejercicio 3 - TIR'!$E$18-'Ejercicio 3 - TIR'!$C$18)*('Ejercicio 3 - TIR'!$E$18-'Ejercicio 3 - TIR'!$D$18)*(1-J105)))</f>
        <v>36308.95395</v>
      </c>
      <c r="L105" s="3">
        <f t="shared" si="9"/>
        <v>0.3075656203</v>
      </c>
      <c r="M105" s="4">
        <f>IF(L105&lt;=('Ejercicio 3 - TIR'!$D$18-'Ejercicio 3 - TIR'!$C$18)/('Ejercicio 3 - TIR'!$E$18-'Ejercicio 3 - TIR'!$C$18),'Ejercicio 3 - TIR'!$C$18+SQRT(('Ejercicio 3 - TIR'!$E$18-'Ejercicio 3 - TIR'!$C$18)*('Ejercicio 3 - TIR'!$D$18-'Ejercicio 3 - TIR'!$C$18)*L105),'Ejercicio 3 - TIR'!$E$18-SQRT(('Ejercicio 3 - TIR'!$E$18-'Ejercicio 3 - TIR'!$C$18)*('Ejercicio 3 - TIR'!$E$18-'Ejercicio 3 - TIR'!$D$18)*(1-L105)))</f>
        <v>36792.26347</v>
      </c>
      <c r="N105" s="3">
        <f t="shared" si="10"/>
        <v>0.4836595419</v>
      </c>
      <c r="O105" s="4">
        <f>IF(N105&lt;=('Ejercicio 3 - TIR'!$D$18-'Ejercicio 3 - TIR'!$C$18)/('Ejercicio 3 - TIR'!$E$18-'Ejercicio 3 - TIR'!$C$18),'Ejercicio 3 - TIR'!$C$18+SQRT(('Ejercicio 3 - TIR'!$E$18-'Ejercicio 3 - TIR'!$C$18)*('Ejercicio 3 - TIR'!$D$18-'Ejercicio 3 - TIR'!$C$18)*N105),'Ejercicio 3 - TIR'!$E$18-SQRT(('Ejercicio 3 - TIR'!$E$18-'Ejercicio 3 - TIR'!$C$18)*('Ejercicio 3 - TIR'!$E$18-'Ejercicio 3 - TIR'!$D$18)*(1-N105)))</f>
        <v>38517.56604</v>
      </c>
      <c r="P105" s="3">
        <f t="shared" si="11"/>
        <v>0.4510876295</v>
      </c>
      <c r="Q105" s="7">
        <f>IF(P105&lt;=('Ejercicio 3 - TIR'!$D$22-'Ejercicio 3 - TIR'!$C$22)/('Ejercicio 3 - TIR'!$E$22-'Ejercicio 3 - TIR'!$C$22),'Ejercicio 3 - TIR'!$C$22+SQRT(('Ejercicio 3 - TIR'!$E$22-'Ejercicio 3 - TIR'!$C$22)*('Ejercicio 3 - TIR'!$D$22-'Ejercicio 3 - TIR'!$C$22)*P105),'Ejercicio 3 - TIR'!$E$22-SQRT(('Ejercicio 3 - TIR'!$E$22-'Ejercicio 3 - TIR'!$C$22)*('Ejercicio 3 - TIR'!$E$22-'Ejercicio 3 - TIR'!$D$22)*(1-P105)))</f>
        <v>0.148494872</v>
      </c>
      <c r="R105" s="3">
        <f t="shared" si="12"/>
        <v>0.5439725233</v>
      </c>
      <c r="S105" s="7">
        <f>IF(R105&lt;=('Ejercicio 3 - TIR'!$D$23-'Ejercicio 3 - TIR'!$C$23)/('Ejercicio 3 - TIR'!$E$23-'Ejercicio 3 - TIR'!$C$23),'Ejercicio 3 - TIR'!$C$23+SQRT(('Ejercicio 3 - TIR'!$E$23-'Ejercicio 3 - TIR'!$C$23)*('Ejercicio 3 - TIR'!$D$23-'Ejercicio 3 - TIR'!$C$23)*R105),'Ejercicio 3 - TIR'!$E$23-SQRT(('Ejercicio 3 - TIR'!$E$23-'Ejercicio 3 - TIR'!$C$23)*('Ejercicio 3 - TIR'!$E$23-'Ejercicio 3 - TIR'!$D$23)*(1-R105)))</f>
        <v>0.1513495295</v>
      </c>
      <c r="T105" s="3">
        <f t="shared" si="13"/>
        <v>0.2997511241</v>
      </c>
      <c r="U105" s="7">
        <f>IF(T105&lt;=('Ejercicio 3 - TIR'!$D$24-'Ejercicio 3 - TIR'!$C$24)/('Ejercicio 3 - TIR'!$E$24-'Ejercicio 3 - TIR'!$C$24),'Ejercicio 3 - TIR'!$C$24+SQRT(('Ejercicio 3 - TIR'!$E$24-'Ejercicio 3 - TIR'!$C$24)*('Ejercicio 3 - TIR'!$D$24-'Ejercicio 3 - TIR'!$C$24)*T105),'Ejercicio 3 - TIR'!$E$24-SQRT(('Ejercicio 3 - TIR'!$E$24-'Ejercicio 3 - TIR'!$C$24)*('Ejercicio 3 - TIR'!$E$24-'Ejercicio 3 - TIR'!$D$24)*(1-T105)))</f>
        <v>0.1750893874</v>
      </c>
      <c r="V105" s="3">
        <f t="shared" si="14"/>
        <v>0.03959114532</v>
      </c>
      <c r="W105" s="7">
        <f>IF(V105&lt;=('Ejercicio 3 - TIR'!$D$25-'Ejercicio 3 - TIR'!$C$25)/('Ejercicio 3 - TIR'!$E$25-'Ejercicio 3 - TIR'!$C$25),'Ejercicio 3 - TIR'!$C$25+SQRT(('Ejercicio 3 - TIR'!$E$25-'Ejercicio 3 - TIR'!$C$25)*('Ejercicio 3 - TIR'!$D$25-'Ejercicio 3 - TIR'!$C$25)*V105),'Ejercicio 3 - TIR'!$E$25-SQRT(('Ejercicio 3 - TIR'!$E$25-'Ejercicio 3 - TIR'!$C$25)*('Ejercicio 3 - TIR'!$E$25-'Ejercicio 3 - TIR'!$D$25)*(1-V105)))</f>
        <v>0.1874449717</v>
      </c>
      <c r="X105" s="3">
        <f t="shared" si="15"/>
        <v>0.670548615</v>
      </c>
      <c r="Y105" s="7">
        <f>IF(X105&lt;=('Ejercicio 3 - TIR'!$D$26-'Ejercicio 3 - TIR'!$C$26)/('Ejercicio 3 - TIR'!$E$26-'Ejercicio 3 - TIR'!$C$26),'Ejercicio 3 - TIR'!$C$26+SQRT(('Ejercicio 3 - TIR'!$E$26-'Ejercicio 3 - TIR'!$C$26)*('Ejercicio 3 - TIR'!$D$26-'Ejercicio 3 - TIR'!$C$26)*X105),'Ejercicio 3 - TIR'!$E$26-SQRT(('Ejercicio 3 - TIR'!$E$26-'Ejercicio 3 - TIR'!$C$26)*('Ejercicio 3 - TIR'!$E$26-'Ejercicio 3 - TIR'!$D$26)*(1-X105)))</f>
        <v>0.2378213623</v>
      </c>
      <c r="Z105" s="3">
        <f t="shared" si="16"/>
        <v>1.148494872</v>
      </c>
      <c r="AA105" s="3">
        <f t="shared" si="17"/>
        <v>1.322319031</v>
      </c>
      <c r="AB105" s="3">
        <f t="shared" si="18"/>
        <v>1.55384306</v>
      </c>
      <c r="AC105" s="3">
        <f t="shared" si="19"/>
        <v>1.845103128</v>
      </c>
      <c r="AD105" s="3">
        <f t="shared" si="20"/>
        <v>2.283908067</v>
      </c>
      <c r="AE105" s="2">
        <f t="shared" si="21"/>
        <v>4237.451581</v>
      </c>
      <c r="AF105" s="2">
        <f t="shared" si="22"/>
        <v>4878.787885</v>
      </c>
      <c r="AG105" s="2">
        <f t="shared" si="23"/>
        <v>5733.011867</v>
      </c>
      <c r="AH105" s="2">
        <f t="shared" si="24"/>
        <v>6807.636114</v>
      </c>
      <c r="AI105" s="2">
        <f t="shared" si="25"/>
        <v>8426.637408</v>
      </c>
      <c r="AJ105" s="4">
        <f t="shared" si="26"/>
        <v>43983.44469</v>
      </c>
      <c r="AK105" s="4">
        <f t="shared" si="27"/>
        <v>58120.44051</v>
      </c>
      <c r="AL105" s="4">
        <f t="shared" si="28"/>
        <v>56418.4161</v>
      </c>
      <c r="AM105" s="4">
        <f t="shared" si="29"/>
        <v>67885.52041</v>
      </c>
      <c r="AN105" s="4">
        <f t="shared" si="30"/>
        <v>87970.57982</v>
      </c>
      <c r="AO105" s="4">
        <f>C105/'Ejercicio 3 - TIR'!$D$7</f>
        <v>13187.74891</v>
      </c>
      <c r="AP105" s="4">
        <f t="shared" si="31"/>
        <v>30795.69578</v>
      </c>
      <c r="AQ105" s="4">
        <f t="shared" si="32"/>
        <v>44932.69161</v>
      </c>
      <c r="AR105" s="4">
        <f t="shared" si="33"/>
        <v>43230.66719</v>
      </c>
      <c r="AS105" s="4">
        <f t="shared" si="34"/>
        <v>54697.7715</v>
      </c>
      <c r="AT105" s="4">
        <f t="shared" si="35"/>
        <v>74782.83091</v>
      </c>
      <c r="AU105" s="4">
        <f>AP105*'Ejercicio 3 - TIR'!$D$5</f>
        <v>15397.84789</v>
      </c>
      <c r="AV105" s="4">
        <f>AQ105*'Ejercicio 3 - TIR'!$D$5</f>
        <v>22466.3458</v>
      </c>
      <c r="AW105" s="4">
        <f>AR105*'Ejercicio 3 - TIR'!$D$5</f>
        <v>21615.3336</v>
      </c>
      <c r="AX105" s="4">
        <f>AS105*'Ejercicio 3 - TIR'!$D$5</f>
        <v>27348.88575</v>
      </c>
      <c r="AY105" s="4">
        <f>AT105*'Ejercicio 3 - TIR'!$D$5</f>
        <v>37391.41546</v>
      </c>
      <c r="AZ105" s="4">
        <f t="shared" ref="AZ105:BD105" si="350">AJ105-AU105-AE105</f>
        <v>24348.14522</v>
      </c>
      <c r="BA105" s="4">
        <f t="shared" si="350"/>
        <v>30775.30683</v>
      </c>
      <c r="BB105" s="4">
        <f t="shared" si="350"/>
        <v>29070.07064</v>
      </c>
      <c r="BC105" s="4">
        <f t="shared" si="350"/>
        <v>33728.99855</v>
      </c>
      <c r="BD105" s="4">
        <f t="shared" si="350"/>
        <v>42152.52696</v>
      </c>
      <c r="BE105" s="4">
        <f t="shared" ref="BE105:BI105" si="351">AZ105/Z105</f>
        <v>21200.04696</v>
      </c>
      <c r="BF105" s="4">
        <f t="shared" si="351"/>
        <v>23273.73812</v>
      </c>
      <c r="BG105" s="4">
        <f t="shared" si="351"/>
        <v>18708.49856</v>
      </c>
      <c r="BH105" s="4">
        <f t="shared" si="351"/>
        <v>18280.27823</v>
      </c>
      <c r="BI105" s="4">
        <f t="shared" si="351"/>
        <v>18456.3151</v>
      </c>
      <c r="BJ105" s="4">
        <f t="shared" si="38"/>
        <v>65173.63003</v>
      </c>
      <c r="BK105" s="4">
        <f t="shared" si="39"/>
        <v>30119.60612</v>
      </c>
      <c r="BL105" s="4">
        <f t="shared" si="40"/>
        <v>95293.23615</v>
      </c>
      <c r="BM105" s="4">
        <f>BK105*'Ejercicio 3 - TIR'!$D$5</f>
        <v>15059.80306</v>
      </c>
      <c r="BN105" s="4">
        <f t="shared" si="41"/>
        <v>80233.43309</v>
      </c>
      <c r="BO105" s="4">
        <f t="shared" si="42"/>
        <v>35129.88733</v>
      </c>
      <c r="BP105" s="4">
        <f t="shared" si="43"/>
        <v>-94474.75742</v>
      </c>
      <c r="BQ105" s="4">
        <f t="shared" ref="BQ105:BT105" si="352">BE105</f>
        <v>21200.04696</v>
      </c>
      <c r="BR105" s="4">
        <f t="shared" si="352"/>
        <v>23273.73812</v>
      </c>
      <c r="BS105" s="4">
        <f t="shared" si="352"/>
        <v>18708.49856</v>
      </c>
      <c r="BT105" s="4">
        <f t="shared" si="352"/>
        <v>18280.27823</v>
      </c>
      <c r="BU105" s="4">
        <f t="shared" si="45"/>
        <v>53586.20244</v>
      </c>
      <c r="BV105" s="36">
        <f t="shared" si="46"/>
        <v>11.38011</v>
      </c>
    </row>
    <row r="106" ht="15.0" customHeight="1">
      <c r="A106" s="2">
        <v>105.0</v>
      </c>
      <c r="B106" s="3">
        <f t="shared" si="4"/>
        <v>0.7467792374</v>
      </c>
      <c r="C106" s="4">
        <f>IF(B106&lt;=('Ejercicio 3 - TIR'!$D$13-'Ejercicio 3 - TIR'!$C$13)/('Ejercicio 3 - TIR'!$E$13-'Ejercicio 3 - TIR'!$C$13),'Ejercicio 3 - TIR'!$C$13+SQRT(('Ejercicio 3 - TIR'!$E$13-'Ejercicio 3 - TIR'!$C$13)*('Ejercicio 3 - TIR'!$D$13-'Ejercicio 3 - TIR'!$C$13)*B106),'Ejercicio 3 - TIR'!$E$13-SQRT(('Ejercicio 3 - TIR'!$E$13-'Ejercicio 3 - TIR'!$C$13)*('Ejercicio 3 - TIR'!$E$13-'Ejercicio 3 - TIR'!$D$13)*(1-B106)))</f>
        <v>82568.27848</v>
      </c>
      <c r="D106" s="3">
        <f t="shared" si="5"/>
        <v>0.1221002224</v>
      </c>
      <c r="E106" s="4">
        <f>IF(D106&lt;=('Ejercicio 3 - TIR'!$D$14-'Ejercicio 3 - TIR'!$C$14)/('Ejercicio 3 - TIR'!$E$14-'Ejercicio 3 - TIR'!$C$14),'Ejercicio 3 - TIR'!$C$14+SQRT(('Ejercicio 3 - TIR'!$E$14-'Ejercicio 3 - TIR'!$C$14)*('Ejercicio 3 - TIR'!$D$14-'Ejercicio 3 - TIR'!$C$14)*D106),'Ejercicio 3 - TIR'!$E$14-SQRT(('Ejercicio 3 - TIR'!$E$14-'Ejercicio 3 - TIR'!$C$14)*('Ejercicio 3 - TIR'!$E$14-'Ejercicio 3 - TIR'!$D$14)*(1-D106)))</f>
        <v>28026.13891</v>
      </c>
      <c r="F106" s="3">
        <f t="shared" si="6"/>
        <v>0.5503709955</v>
      </c>
      <c r="G106" s="4">
        <f>IF(F106&lt;=('Ejercicio 3 - TIR'!$D$18-'Ejercicio 3 - TIR'!$C$18)/('Ejercicio 3 - TIR'!$E$18-'Ejercicio 3 - TIR'!$C$18),'Ejercicio 3 - TIR'!$C$18+SQRT(('Ejercicio 3 - TIR'!$E$18-'Ejercicio 3 - TIR'!$C$18)*('Ejercicio 3 - TIR'!$D$18-'Ejercicio 3 - TIR'!$C$18)*F106),'Ejercicio 3 - TIR'!$E$18-SQRT(('Ejercicio 3 - TIR'!$E$18-'Ejercicio 3 - TIR'!$C$18)*('Ejercicio 3 - TIR'!$E$18-'Ejercicio 3 - TIR'!$D$18)*(1-F106)))</f>
        <v>39086.01394</v>
      </c>
      <c r="H106" s="3">
        <f t="shared" si="7"/>
        <v>0.473116514</v>
      </c>
      <c r="I106" s="4">
        <f>IF(H106&lt;=('Ejercicio 3 - TIR'!$D$18-'Ejercicio 3 - TIR'!$C$18)/('Ejercicio 3 - TIR'!$E$18-'Ejercicio 3 - TIR'!$C$18),'Ejercicio 3 - TIR'!$C$18+SQRT(('Ejercicio 3 - TIR'!$E$18-'Ejercicio 3 - TIR'!$C$18)*('Ejercicio 3 - TIR'!$D$18-'Ejercicio 3 - TIR'!$C$18)*H106),'Ejercicio 3 - TIR'!$E$18-SQRT(('Ejercicio 3 - TIR'!$E$18-'Ejercicio 3 - TIR'!$C$18)*('Ejercicio 3 - TIR'!$E$18-'Ejercicio 3 - TIR'!$D$18)*(1-H106)))</f>
        <v>38424.21967</v>
      </c>
      <c r="J106" s="3">
        <f t="shared" si="8"/>
        <v>0.005934024359</v>
      </c>
      <c r="K106" s="4">
        <f>IF(J106&lt;=('Ejercicio 3 - TIR'!$D$18-'Ejercicio 3 - TIR'!$C$18)/('Ejercicio 3 - TIR'!$E$18-'Ejercicio 3 - TIR'!$C$18),'Ejercicio 3 - TIR'!$C$18+SQRT(('Ejercicio 3 - TIR'!$E$18-'Ejercicio 3 - TIR'!$C$18)*('Ejercicio 3 - TIR'!$D$18-'Ejercicio 3 - TIR'!$C$18)*J106),'Ejercicio 3 - TIR'!$E$18-SQRT(('Ejercicio 3 - TIR'!$E$18-'Ejercicio 3 - TIR'!$C$18)*('Ejercicio 3 - TIR'!$E$18-'Ejercicio 3 - TIR'!$D$18)*(1-J106)))</f>
        <v>30943.45305</v>
      </c>
      <c r="L106" s="3">
        <f t="shared" si="9"/>
        <v>0.6045954858</v>
      </c>
      <c r="M106" s="4">
        <f>IF(L106&lt;=('Ejercicio 3 - TIR'!$D$18-'Ejercicio 3 - TIR'!$C$18)/('Ejercicio 3 - TIR'!$E$18-'Ejercicio 3 - TIR'!$C$18),'Ejercicio 3 - TIR'!$C$18+SQRT(('Ejercicio 3 - TIR'!$E$18-'Ejercicio 3 - TIR'!$C$18)*('Ejercicio 3 - TIR'!$D$18-'Ejercicio 3 - TIR'!$C$18)*L106),'Ejercicio 3 - TIR'!$E$18-SQRT(('Ejercicio 3 - TIR'!$E$18-'Ejercicio 3 - TIR'!$C$18)*('Ejercicio 3 - TIR'!$E$18-'Ejercicio 3 - TIR'!$D$18)*(1-L106)))</f>
        <v>39523.09419</v>
      </c>
      <c r="N106" s="3">
        <f t="shared" si="10"/>
        <v>0.9865820738</v>
      </c>
      <c r="O106" s="4">
        <f>IF(N106&lt;=('Ejercicio 3 - TIR'!$D$18-'Ejercicio 3 - TIR'!$C$18)/('Ejercicio 3 - TIR'!$E$18-'Ejercicio 3 - TIR'!$C$18),'Ejercicio 3 - TIR'!$C$18+SQRT(('Ejercicio 3 - TIR'!$E$18-'Ejercicio 3 - TIR'!$C$18)*('Ejercicio 3 - TIR'!$D$18-'Ejercicio 3 - TIR'!$C$18)*N106),'Ejercicio 3 - TIR'!$E$18-SQRT(('Ejercicio 3 - TIR'!$E$18-'Ejercicio 3 - TIR'!$C$18)*('Ejercicio 3 - TIR'!$E$18-'Ejercicio 3 - TIR'!$D$18)*(1-N106)))</f>
        <v>43996.83278</v>
      </c>
      <c r="P106" s="3">
        <f t="shared" si="11"/>
        <v>0.9447695785</v>
      </c>
      <c r="Q106" s="7">
        <f>IF(P106&lt;=('Ejercicio 3 - TIR'!$D$22-'Ejercicio 3 - TIR'!$C$22)/('Ejercicio 3 - TIR'!$E$22-'Ejercicio 3 - TIR'!$C$22),'Ejercicio 3 - TIR'!$C$22+SQRT(('Ejercicio 3 - TIR'!$E$22-'Ejercicio 3 - TIR'!$C$22)*('Ejercicio 3 - TIR'!$D$22-'Ejercicio 3 - TIR'!$C$22)*P106),'Ejercicio 3 - TIR'!$E$22-SQRT(('Ejercicio 3 - TIR'!$E$22-'Ejercicio 3 - TIR'!$C$22)*('Ejercicio 3 - TIR'!$E$22-'Ejercicio 3 - TIR'!$D$22)*(1-P106)))</f>
        <v>0.170029305</v>
      </c>
      <c r="R106" s="3">
        <f t="shared" si="12"/>
        <v>0.9399835321</v>
      </c>
      <c r="S106" s="7">
        <f>IF(R106&lt;=('Ejercicio 3 - TIR'!$D$23-'Ejercicio 3 - TIR'!$C$23)/('Ejercicio 3 - TIR'!$E$23-'Ejercicio 3 - TIR'!$C$23),'Ejercicio 3 - TIR'!$C$23+SQRT(('Ejercicio 3 - TIR'!$E$23-'Ejercicio 3 - TIR'!$C$23)*('Ejercicio 3 - TIR'!$D$23-'Ejercicio 3 - TIR'!$C$23)*R106),'Ejercicio 3 - TIR'!$E$23-SQRT(('Ejercicio 3 - TIR'!$E$23-'Ejercicio 3 - TIR'!$C$23)*('Ejercicio 3 - TIR'!$E$23-'Ejercicio 3 - TIR'!$D$23)*(1-R106)))</f>
        <v>0.1696062691</v>
      </c>
      <c r="T106" s="3">
        <f t="shared" si="13"/>
        <v>0.6091425467</v>
      </c>
      <c r="U106" s="7">
        <f>IF(T106&lt;=('Ejercicio 3 - TIR'!$D$24-'Ejercicio 3 - TIR'!$C$24)/('Ejercicio 3 - TIR'!$E$24-'Ejercicio 3 - TIR'!$C$24),'Ejercicio 3 - TIR'!$C$24+SQRT(('Ejercicio 3 - TIR'!$E$24-'Ejercicio 3 - TIR'!$C$24)*('Ejercicio 3 - TIR'!$D$24-'Ejercicio 3 - TIR'!$C$24)*T106),'Ejercicio 3 - TIR'!$E$24-SQRT(('Ejercicio 3 - TIR'!$E$24-'Ejercicio 3 - TIR'!$C$24)*('Ejercicio 3 - TIR'!$E$24-'Ejercicio 3 - TIR'!$D$24)*(1-T106)))</f>
        <v>0.1869182699</v>
      </c>
      <c r="V106" s="3">
        <f t="shared" si="14"/>
        <v>0.5757089264</v>
      </c>
      <c r="W106" s="7">
        <f>IF(V106&lt;=('Ejercicio 3 - TIR'!$D$25-'Ejercicio 3 - TIR'!$C$25)/('Ejercicio 3 - TIR'!$E$25-'Ejercicio 3 - TIR'!$C$25),'Ejercicio 3 - TIR'!$C$25+SQRT(('Ejercicio 3 - TIR'!$E$25-'Ejercicio 3 - TIR'!$C$25)*('Ejercicio 3 - TIR'!$D$25-'Ejercicio 3 - TIR'!$C$25)*V106),'Ejercicio 3 - TIR'!$E$25-SQRT(('Ejercicio 3 - TIR'!$E$25-'Ejercicio 3 - TIR'!$C$25)*('Ejercicio 3 - TIR'!$E$25-'Ejercicio 3 - TIR'!$D$25)*(1-V106)))</f>
        <v>0.2114640589</v>
      </c>
      <c r="X106" s="3">
        <f t="shared" si="15"/>
        <v>0.1991650569</v>
      </c>
      <c r="Y106" s="7">
        <f>IF(X106&lt;=('Ejercicio 3 - TIR'!$D$26-'Ejercicio 3 - TIR'!$C$26)/('Ejercicio 3 - TIR'!$E$26-'Ejercicio 3 - TIR'!$C$26),'Ejercicio 3 - TIR'!$C$26+SQRT(('Ejercicio 3 - TIR'!$E$26-'Ejercicio 3 - TIR'!$C$26)*('Ejercicio 3 - TIR'!$D$26-'Ejercicio 3 - TIR'!$C$26)*X106),'Ejercicio 3 - TIR'!$E$26-SQRT(('Ejercicio 3 - TIR'!$E$26-'Ejercicio 3 - TIR'!$C$26)*('Ejercicio 3 - TIR'!$E$26-'Ejercicio 3 - TIR'!$D$26)*(1-X106)))</f>
        <v>0.2131893435</v>
      </c>
      <c r="Z106" s="3">
        <f t="shared" si="16"/>
        <v>1.170029305</v>
      </c>
      <c r="AA106" s="3">
        <f t="shared" si="17"/>
        <v>1.36847361</v>
      </c>
      <c r="AB106" s="3">
        <f t="shared" si="18"/>
        <v>1.62426633</v>
      </c>
      <c r="AC106" s="3">
        <f t="shared" si="19"/>
        <v>1.96774028</v>
      </c>
      <c r="AD106" s="3">
        <f t="shared" si="20"/>
        <v>2.387241539</v>
      </c>
      <c r="AE106" s="2">
        <f t="shared" si="21"/>
        <v>4765.26492</v>
      </c>
      <c r="AF106" s="2">
        <f t="shared" si="22"/>
        <v>5573.483724</v>
      </c>
      <c r="AG106" s="2">
        <f t="shared" si="23"/>
        <v>6615.269659</v>
      </c>
      <c r="AH106" s="2">
        <f t="shared" si="24"/>
        <v>8014.161432</v>
      </c>
      <c r="AI106" s="2">
        <f t="shared" si="25"/>
        <v>9722.695247</v>
      </c>
      <c r="AJ106" s="4">
        <f t="shared" si="26"/>
        <v>45731.78173</v>
      </c>
      <c r="AK106" s="4">
        <f t="shared" si="27"/>
        <v>52582.53061</v>
      </c>
      <c r="AL106" s="4">
        <f t="shared" si="28"/>
        <v>50260.40891</v>
      </c>
      <c r="AM106" s="4">
        <f t="shared" si="29"/>
        <v>77771.18444</v>
      </c>
      <c r="AN106" s="4">
        <f t="shared" si="30"/>
        <v>105031.0668</v>
      </c>
      <c r="AO106" s="4">
        <f>C106/'Ejercicio 3 - TIR'!$D$7</f>
        <v>16513.6557</v>
      </c>
      <c r="AP106" s="4">
        <f t="shared" si="31"/>
        <v>29218.12603</v>
      </c>
      <c r="AQ106" s="4">
        <f t="shared" si="32"/>
        <v>36068.87492</v>
      </c>
      <c r="AR106" s="4">
        <f t="shared" si="33"/>
        <v>33746.75321</v>
      </c>
      <c r="AS106" s="4">
        <f t="shared" si="34"/>
        <v>61257.52874</v>
      </c>
      <c r="AT106" s="4">
        <f t="shared" si="35"/>
        <v>88517.41112</v>
      </c>
      <c r="AU106" s="4">
        <f>AP106*'Ejercicio 3 - TIR'!$D$5</f>
        <v>14609.06301</v>
      </c>
      <c r="AV106" s="4">
        <f>AQ106*'Ejercicio 3 - TIR'!$D$5</f>
        <v>18034.43746</v>
      </c>
      <c r="AW106" s="4">
        <f>AR106*'Ejercicio 3 - TIR'!$D$5</f>
        <v>16873.37661</v>
      </c>
      <c r="AX106" s="4">
        <f>AS106*'Ejercicio 3 - TIR'!$D$5</f>
        <v>30628.76437</v>
      </c>
      <c r="AY106" s="4">
        <f>AT106*'Ejercicio 3 - TIR'!$D$5</f>
        <v>44258.70556</v>
      </c>
      <c r="AZ106" s="4">
        <f t="shared" ref="AZ106:BD106" si="353">AJ106-AU106-AE106</f>
        <v>26357.45379</v>
      </c>
      <c r="BA106" s="4">
        <f t="shared" si="353"/>
        <v>28974.60943</v>
      </c>
      <c r="BB106" s="4">
        <f t="shared" si="353"/>
        <v>26771.76264</v>
      </c>
      <c r="BC106" s="4">
        <f t="shared" si="353"/>
        <v>39128.25864</v>
      </c>
      <c r="BD106" s="4">
        <f t="shared" si="353"/>
        <v>51049.66601</v>
      </c>
      <c r="BE106" s="4">
        <f t="shared" ref="BE106:BI106" si="354">AZ106/Z106</f>
        <v>22527.17404</v>
      </c>
      <c r="BF106" s="4">
        <f t="shared" si="354"/>
        <v>21172.93985</v>
      </c>
      <c r="BG106" s="4">
        <f t="shared" si="354"/>
        <v>16482.37247</v>
      </c>
      <c r="BH106" s="4">
        <f t="shared" si="354"/>
        <v>19884.86947</v>
      </c>
      <c r="BI106" s="4">
        <f t="shared" si="354"/>
        <v>21384.37404</v>
      </c>
      <c r="BJ106" s="4">
        <f t="shared" si="38"/>
        <v>66905.16298</v>
      </c>
      <c r="BK106" s="4">
        <f t="shared" si="39"/>
        <v>39422.08484</v>
      </c>
      <c r="BL106" s="4">
        <f t="shared" si="40"/>
        <v>106327.2478</v>
      </c>
      <c r="BM106" s="4">
        <f>BK106*'Ejercicio 3 - TIR'!$D$5</f>
        <v>19711.04242</v>
      </c>
      <c r="BN106" s="4">
        <f t="shared" si="41"/>
        <v>86616.2054</v>
      </c>
      <c r="BO106" s="4">
        <f t="shared" si="42"/>
        <v>36282.96675</v>
      </c>
      <c r="BP106" s="4">
        <f t="shared" si="43"/>
        <v>-110594.4174</v>
      </c>
      <c r="BQ106" s="4">
        <f t="shared" ref="BQ106:BT106" si="355">BE106</f>
        <v>22527.17404</v>
      </c>
      <c r="BR106" s="4">
        <f t="shared" si="355"/>
        <v>21172.93985</v>
      </c>
      <c r="BS106" s="4">
        <f t="shared" si="355"/>
        <v>16482.37247</v>
      </c>
      <c r="BT106" s="4">
        <f t="shared" si="355"/>
        <v>19884.86947</v>
      </c>
      <c r="BU106" s="4">
        <f t="shared" si="45"/>
        <v>57667.3408</v>
      </c>
      <c r="BV106" s="36">
        <f t="shared" si="46"/>
        <v>6.619921827</v>
      </c>
    </row>
    <row r="107" ht="15.0" customHeight="1">
      <c r="A107" s="2">
        <v>106.0</v>
      </c>
      <c r="B107" s="3">
        <f t="shared" si="4"/>
        <v>0.7836450048</v>
      </c>
      <c r="C107" s="4">
        <f>IF(B107&lt;=('Ejercicio 3 - TIR'!$D$13-'Ejercicio 3 - TIR'!$C$13)/('Ejercicio 3 - TIR'!$E$13-'Ejercicio 3 - TIR'!$C$13),'Ejercicio 3 - TIR'!$C$13+SQRT(('Ejercicio 3 - TIR'!$E$13-'Ejercicio 3 - TIR'!$C$13)*('Ejercicio 3 - TIR'!$D$13-'Ejercicio 3 - TIR'!$C$13)*B107),'Ejercicio 3 - TIR'!$E$13-SQRT(('Ejercicio 3 - TIR'!$E$13-'Ejercicio 3 - TIR'!$C$13)*('Ejercicio 3 - TIR'!$E$13-'Ejercicio 3 - TIR'!$D$13)*(1-B107)))</f>
        <v>83887.0861</v>
      </c>
      <c r="D107" s="3">
        <f t="shared" si="5"/>
        <v>0.4230711798</v>
      </c>
      <c r="E107" s="4">
        <f>IF(D107&lt;=('Ejercicio 3 - TIR'!$D$14-'Ejercicio 3 - TIR'!$C$14)/('Ejercicio 3 - TIR'!$E$14-'Ejercicio 3 - TIR'!$C$14),'Ejercicio 3 - TIR'!$C$14+SQRT(('Ejercicio 3 - TIR'!$E$14-'Ejercicio 3 - TIR'!$C$14)*('Ejercicio 3 - TIR'!$D$14-'Ejercicio 3 - TIR'!$C$14)*D107),'Ejercicio 3 - TIR'!$E$14-SQRT(('Ejercicio 3 - TIR'!$E$14-'Ejercicio 3 - TIR'!$C$14)*('Ejercicio 3 - TIR'!$E$14-'Ejercicio 3 - TIR'!$D$14)*(1-D107)))</f>
        <v>30697.3486</v>
      </c>
      <c r="F107" s="3">
        <f t="shared" si="6"/>
        <v>0.1235704946</v>
      </c>
      <c r="G107" s="4">
        <f>IF(F107&lt;=('Ejercicio 3 - TIR'!$D$18-'Ejercicio 3 - TIR'!$C$18)/('Ejercicio 3 - TIR'!$E$18-'Ejercicio 3 - TIR'!$C$18),'Ejercicio 3 - TIR'!$C$18+SQRT(('Ejercicio 3 - TIR'!$E$18-'Ejercicio 3 - TIR'!$C$18)*('Ejercicio 3 - TIR'!$D$18-'Ejercicio 3 - TIR'!$C$18)*F107),'Ejercicio 3 - TIR'!$E$18-SQRT(('Ejercicio 3 - TIR'!$E$18-'Ejercicio 3 - TIR'!$C$18)*('Ejercicio 3 - TIR'!$E$18-'Ejercicio 3 - TIR'!$D$18)*(1-F107)))</f>
        <v>34305.29606</v>
      </c>
      <c r="H107" s="3">
        <f t="shared" si="7"/>
        <v>0.8426502835</v>
      </c>
      <c r="I107" s="4">
        <f>IF(H107&lt;=('Ejercicio 3 - TIR'!$D$18-'Ejercicio 3 - TIR'!$C$18)/('Ejercicio 3 - TIR'!$E$18-'Ejercicio 3 - TIR'!$C$18),'Ejercicio 3 - TIR'!$C$18+SQRT(('Ejercicio 3 - TIR'!$E$18-'Ejercicio 3 - TIR'!$C$18)*('Ejercicio 3 - TIR'!$D$18-'Ejercicio 3 - TIR'!$C$18)*H107),'Ejercicio 3 - TIR'!$E$18-SQRT(('Ejercicio 3 - TIR'!$E$18-'Ejercicio 3 - TIR'!$C$18)*('Ejercicio 3 - TIR'!$E$18-'Ejercicio 3 - TIR'!$D$18)*(1-H107)))</f>
        <v>41564.70835</v>
      </c>
      <c r="J107" s="3">
        <f t="shared" si="8"/>
        <v>0.03419550506</v>
      </c>
      <c r="K107" s="4">
        <f>IF(J107&lt;=('Ejercicio 3 - TIR'!$D$18-'Ejercicio 3 - TIR'!$C$18)/('Ejercicio 3 - TIR'!$E$18-'Ejercicio 3 - TIR'!$C$18),'Ejercicio 3 - TIR'!$C$18+SQRT(('Ejercicio 3 - TIR'!$E$18-'Ejercicio 3 - TIR'!$C$18)*('Ejercicio 3 - TIR'!$D$18-'Ejercicio 3 - TIR'!$C$18)*J107),'Ejercicio 3 - TIR'!$E$18-SQRT(('Ejercicio 3 - TIR'!$E$18-'Ejercicio 3 - TIR'!$C$18)*('Ejercicio 3 - TIR'!$E$18-'Ejercicio 3 - TIR'!$D$18)*(1-J107)))</f>
        <v>32264.80148</v>
      </c>
      <c r="L107" s="3">
        <f t="shared" si="9"/>
        <v>0.8113896323</v>
      </c>
      <c r="M107" s="4">
        <f>IF(L107&lt;=('Ejercicio 3 - TIR'!$D$18-'Ejercicio 3 - TIR'!$C$18)/('Ejercicio 3 - TIR'!$E$18-'Ejercicio 3 - TIR'!$C$18),'Ejercicio 3 - TIR'!$C$18+SQRT(('Ejercicio 3 - TIR'!$E$18-'Ejercicio 3 - TIR'!$C$18)*('Ejercicio 3 - TIR'!$D$18-'Ejercicio 3 - TIR'!$C$18)*L107),'Ejercicio 3 - TIR'!$E$18-SQRT(('Ejercicio 3 - TIR'!$E$18-'Ejercicio 3 - TIR'!$C$18)*('Ejercicio 3 - TIR'!$E$18-'Ejercicio 3 - TIR'!$D$18)*(1-L107)))</f>
        <v>41238.91271</v>
      </c>
      <c r="N107" s="3">
        <f t="shared" si="10"/>
        <v>0.8362592371</v>
      </c>
      <c r="O107" s="4">
        <f>IF(N107&lt;=('Ejercicio 3 - TIR'!$D$18-'Ejercicio 3 - TIR'!$C$18)/('Ejercicio 3 - TIR'!$E$18-'Ejercicio 3 - TIR'!$C$18),'Ejercicio 3 - TIR'!$C$18+SQRT(('Ejercicio 3 - TIR'!$E$18-'Ejercicio 3 - TIR'!$C$18)*('Ejercicio 3 - TIR'!$D$18-'Ejercicio 3 - TIR'!$C$18)*N107),'Ejercicio 3 - TIR'!$E$18-SQRT(('Ejercicio 3 - TIR'!$E$18-'Ejercicio 3 - TIR'!$C$18)*('Ejercicio 3 - TIR'!$E$18-'Ejercicio 3 - TIR'!$D$18)*(1-N107)))</f>
        <v>41495.6374</v>
      </c>
      <c r="P107" s="3">
        <f t="shared" si="11"/>
        <v>0.7913106532</v>
      </c>
      <c r="Q107" s="7">
        <f>IF(P107&lt;=('Ejercicio 3 - TIR'!$D$22-'Ejercicio 3 - TIR'!$C$22)/('Ejercicio 3 - TIR'!$E$22-'Ejercicio 3 - TIR'!$C$22),'Ejercicio 3 - TIR'!$C$22+SQRT(('Ejercicio 3 - TIR'!$E$22-'Ejercicio 3 - TIR'!$C$22)*('Ejercicio 3 - TIR'!$D$22-'Ejercicio 3 - TIR'!$C$22)*P107),'Ejercicio 3 - TIR'!$E$22-SQRT(('Ejercicio 3 - TIR'!$E$22-'Ejercicio 3 - TIR'!$C$22)*('Ejercicio 3 - TIR'!$E$22-'Ejercicio 3 - TIR'!$D$22)*(1-P107)))</f>
        <v>0.1606185443</v>
      </c>
      <c r="R107" s="3">
        <f t="shared" si="12"/>
        <v>0.5387278898</v>
      </c>
      <c r="S107" s="7">
        <f>IF(R107&lt;=('Ejercicio 3 - TIR'!$D$23-'Ejercicio 3 - TIR'!$C$23)/('Ejercicio 3 - TIR'!$E$23-'Ejercicio 3 - TIR'!$C$23),'Ejercicio 3 - TIR'!$C$23+SQRT(('Ejercicio 3 - TIR'!$E$23-'Ejercicio 3 - TIR'!$C$23)*('Ejercicio 3 - TIR'!$D$23-'Ejercicio 3 - TIR'!$C$23)*R107),'Ejercicio 3 - TIR'!$E$23-SQRT(('Ejercicio 3 - TIR'!$E$23-'Ejercicio 3 - TIR'!$C$23)*('Ejercicio 3 - TIR'!$E$23-'Ejercicio 3 - TIR'!$D$23)*(1-R107)))</f>
        <v>0.1511852503</v>
      </c>
      <c r="T107" s="3">
        <f t="shared" si="13"/>
        <v>0.322600097</v>
      </c>
      <c r="U107" s="7">
        <f>IF(T107&lt;=('Ejercicio 3 - TIR'!$D$24-'Ejercicio 3 - TIR'!$C$24)/('Ejercicio 3 - TIR'!$E$24-'Ejercicio 3 - TIR'!$C$24),'Ejercicio 3 - TIR'!$C$24+SQRT(('Ejercicio 3 - TIR'!$E$24-'Ejercicio 3 - TIR'!$C$24)*('Ejercicio 3 - TIR'!$D$24-'Ejercicio 3 - TIR'!$C$24)*T107),'Ejercicio 3 - TIR'!$E$24-SQRT(('Ejercicio 3 - TIR'!$E$24-'Ejercicio 3 - TIR'!$C$24)*('Ejercicio 3 - TIR'!$E$24-'Ejercicio 3 - TIR'!$D$24)*(1-T107)))</f>
        <v>0.1760280657</v>
      </c>
      <c r="V107" s="3">
        <f t="shared" si="14"/>
        <v>0.6196478234</v>
      </c>
      <c r="W107" s="7">
        <f>IF(V107&lt;=('Ejercicio 3 - TIR'!$D$25-'Ejercicio 3 - TIR'!$C$25)/('Ejercicio 3 - TIR'!$E$25-'Ejercicio 3 - TIR'!$C$25),'Ejercicio 3 - TIR'!$C$25+SQRT(('Ejercicio 3 - TIR'!$E$25-'Ejercicio 3 - TIR'!$C$25)*('Ejercicio 3 - TIR'!$D$25-'Ejercicio 3 - TIR'!$C$25)*V107),'Ejercicio 3 - TIR'!$E$25-SQRT(('Ejercicio 3 - TIR'!$E$25-'Ejercicio 3 - TIR'!$C$25)*('Ejercicio 3 - TIR'!$E$25-'Ejercicio 3 - TIR'!$D$25)*(1-V107)))</f>
        <v>0.2135139394</v>
      </c>
      <c r="X107" s="3">
        <f t="shared" si="15"/>
        <v>0.4939163586</v>
      </c>
      <c r="Y107" s="7">
        <f>IF(X107&lt;=('Ejercicio 3 - TIR'!$D$26-'Ejercicio 3 - TIR'!$C$26)/('Ejercicio 3 - TIR'!$E$26-'Ejercicio 3 - TIR'!$C$26),'Ejercicio 3 - TIR'!$C$26+SQRT(('Ejercicio 3 - TIR'!$E$26-'Ejercicio 3 - TIR'!$C$26)*('Ejercicio 3 - TIR'!$D$26-'Ejercicio 3 - TIR'!$C$26)*X107),'Ejercicio 3 - TIR'!$E$26-SQRT(('Ejercicio 3 - TIR'!$E$26-'Ejercicio 3 - TIR'!$C$26)*('Ejercicio 3 - TIR'!$E$26-'Ejercicio 3 - TIR'!$D$26)*(1-X107)))</f>
        <v>0.2277233163</v>
      </c>
      <c r="Z107" s="3">
        <f t="shared" si="16"/>
        <v>1.160618544</v>
      </c>
      <c r="AA107" s="3">
        <f t="shared" si="17"/>
        <v>1.336086949</v>
      </c>
      <c r="AB107" s="3">
        <f t="shared" si="18"/>
        <v>1.571275751</v>
      </c>
      <c r="AC107" s="3">
        <f t="shared" si="19"/>
        <v>1.906765026</v>
      </c>
      <c r="AD107" s="3">
        <f t="shared" si="20"/>
        <v>2.340979881</v>
      </c>
      <c r="AE107" s="2">
        <f t="shared" si="21"/>
        <v>4930.563447</v>
      </c>
      <c r="AF107" s="2">
        <f t="shared" si="22"/>
        <v>5675.991916</v>
      </c>
      <c r="AG107" s="2">
        <f t="shared" si="23"/>
        <v>6675.125794</v>
      </c>
      <c r="AH107" s="2">
        <f t="shared" si="24"/>
        <v>8100.358198</v>
      </c>
      <c r="AI107" s="2">
        <f t="shared" si="25"/>
        <v>9944.99863</v>
      </c>
      <c r="AJ107" s="4">
        <f t="shared" si="26"/>
        <v>39815.36278</v>
      </c>
      <c r="AK107" s="4">
        <f t="shared" si="27"/>
        <v>55534.06438</v>
      </c>
      <c r="AL107" s="4">
        <f t="shared" si="28"/>
        <v>50696.90018</v>
      </c>
      <c r="AM107" s="4">
        <f t="shared" si="29"/>
        <v>78632.91648</v>
      </c>
      <c r="AN107" s="4">
        <f t="shared" si="30"/>
        <v>97140.45232</v>
      </c>
      <c r="AO107" s="4">
        <f>C107/'Ejercicio 3 - TIR'!$D$7</f>
        <v>16777.41722</v>
      </c>
      <c r="AP107" s="4">
        <f t="shared" si="31"/>
        <v>23037.94556</v>
      </c>
      <c r="AQ107" s="4">
        <f t="shared" si="32"/>
        <v>38756.64716</v>
      </c>
      <c r="AR107" s="4">
        <f t="shared" si="33"/>
        <v>33919.48295</v>
      </c>
      <c r="AS107" s="4">
        <f t="shared" si="34"/>
        <v>61855.49926</v>
      </c>
      <c r="AT107" s="4">
        <f t="shared" si="35"/>
        <v>80363.0351</v>
      </c>
      <c r="AU107" s="4">
        <f>AP107*'Ejercicio 3 - TIR'!$D$5</f>
        <v>11518.97278</v>
      </c>
      <c r="AV107" s="4">
        <f>AQ107*'Ejercicio 3 - TIR'!$D$5</f>
        <v>19378.32358</v>
      </c>
      <c r="AW107" s="4">
        <f>AR107*'Ejercicio 3 - TIR'!$D$5</f>
        <v>16959.74148</v>
      </c>
      <c r="AX107" s="4">
        <f>AS107*'Ejercicio 3 - TIR'!$D$5</f>
        <v>30927.74963</v>
      </c>
      <c r="AY107" s="4">
        <f>AT107*'Ejercicio 3 - TIR'!$D$5</f>
        <v>40181.51755</v>
      </c>
      <c r="AZ107" s="4">
        <f t="shared" ref="AZ107:BD107" si="356">AJ107-AU107-AE107</f>
        <v>23365.82655</v>
      </c>
      <c r="BA107" s="4">
        <f t="shared" si="356"/>
        <v>30479.74889</v>
      </c>
      <c r="BB107" s="4">
        <f t="shared" si="356"/>
        <v>27062.0329</v>
      </c>
      <c r="BC107" s="4">
        <f t="shared" si="356"/>
        <v>39604.80865</v>
      </c>
      <c r="BD107" s="4">
        <f t="shared" si="356"/>
        <v>47013.93614</v>
      </c>
      <c r="BE107" s="4">
        <f t="shared" ref="BE107:BI107" si="357">AZ107/Z107</f>
        <v>20132.21887</v>
      </c>
      <c r="BF107" s="4">
        <f t="shared" si="357"/>
        <v>22812.6986</v>
      </c>
      <c r="BG107" s="4">
        <f t="shared" si="357"/>
        <v>17222.96859</v>
      </c>
      <c r="BH107" s="4">
        <f t="shared" si="357"/>
        <v>20770.68129</v>
      </c>
      <c r="BI107" s="4">
        <f t="shared" si="357"/>
        <v>20083.01588</v>
      </c>
      <c r="BJ107" s="4">
        <f t="shared" si="38"/>
        <v>71861.87549</v>
      </c>
      <c r="BK107" s="4">
        <f t="shared" si="39"/>
        <v>39275.59617</v>
      </c>
      <c r="BL107" s="4">
        <f t="shared" si="40"/>
        <v>111137.4717</v>
      </c>
      <c r="BM107" s="4">
        <f>BK107*'Ejercicio 3 - TIR'!$D$5</f>
        <v>19637.79809</v>
      </c>
      <c r="BN107" s="4">
        <f t="shared" si="41"/>
        <v>91499.67357</v>
      </c>
      <c r="BO107" s="4">
        <f t="shared" si="42"/>
        <v>39086.05721</v>
      </c>
      <c r="BP107" s="4">
        <f t="shared" si="43"/>
        <v>-114584.4347</v>
      </c>
      <c r="BQ107" s="4">
        <f t="shared" ref="BQ107:BT107" si="358">BE107</f>
        <v>20132.21887</v>
      </c>
      <c r="BR107" s="4">
        <f t="shared" si="358"/>
        <v>22812.6986</v>
      </c>
      <c r="BS107" s="4">
        <f t="shared" si="358"/>
        <v>17222.96859</v>
      </c>
      <c r="BT107" s="4">
        <f t="shared" si="358"/>
        <v>20770.68129</v>
      </c>
      <c r="BU107" s="4">
        <f t="shared" si="45"/>
        <v>59169.0731</v>
      </c>
      <c r="BV107" s="36">
        <f t="shared" si="46"/>
        <v>5.956293505</v>
      </c>
    </row>
    <row r="108" ht="15.0" customHeight="1">
      <c r="A108" s="2">
        <v>107.0</v>
      </c>
      <c r="B108" s="3">
        <f t="shared" si="4"/>
        <v>0.2955748873</v>
      </c>
      <c r="C108" s="4">
        <f>IF(B108&lt;=('Ejercicio 3 - TIR'!$D$13-'Ejercicio 3 - TIR'!$C$13)/('Ejercicio 3 - TIR'!$E$13-'Ejercicio 3 - TIR'!$C$13),'Ejercicio 3 - TIR'!$C$13+SQRT(('Ejercicio 3 - TIR'!$E$13-'Ejercicio 3 - TIR'!$C$13)*('Ejercicio 3 - TIR'!$D$13-'Ejercicio 3 - TIR'!$C$13)*B108),'Ejercicio 3 - TIR'!$E$13-SQRT(('Ejercicio 3 - TIR'!$E$13-'Ejercicio 3 - TIR'!$C$13)*('Ejercicio 3 - TIR'!$E$13-'Ejercicio 3 - TIR'!$D$13)*(1-B108)))</f>
        <v>70925.78229</v>
      </c>
      <c r="D108" s="3">
        <f t="shared" si="5"/>
        <v>0.09254910681</v>
      </c>
      <c r="E108" s="4">
        <f>IF(D108&lt;=('Ejercicio 3 - TIR'!$D$14-'Ejercicio 3 - TIR'!$C$14)/('Ejercicio 3 - TIR'!$E$14-'Ejercicio 3 - TIR'!$C$14),'Ejercicio 3 - TIR'!$C$14+SQRT(('Ejercicio 3 - TIR'!$E$14-'Ejercicio 3 - TIR'!$C$14)*('Ejercicio 3 - TIR'!$D$14-'Ejercicio 3 - TIR'!$C$14)*D108),'Ejercicio 3 - TIR'!$E$14-SQRT(('Ejercicio 3 - TIR'!$E$14-'Ejercicio 3 - TIR'!$C$14)*('Ejercicio 3 - TIR'!$E$14-'Ejercicio 3 - TIR'!$D$14)*(1-D108)))</f>
        <v>27634.6125</v>
      </c>
      <c r="F108" s="3">
        <f t="shared" si="6"/>
        <v>0.1676325046</v>
      </c>
      <c r="G108" s="4">
        <f>IF(F108&lt;=('Ejercicio 3 - TIR'!$D$18-'Ejercicio 3 - TIR'!$C$18)/('Ejercicio 3 - TIR'!$E$18-'Ejercicio 3 - TIR'!$C$18),'Ejercicio 3 - TIR'!$C$18+SQRT(('Ejercicio 3 - TIR'!$E$18-'Ejercicio 3 - TIR'!$C$18)*('Ejercicio 3 - TIR'!$D$18-'Ejercicio 3 - TIR'!$C$18)*F108),'Ejercicio 3 - TIR'!$E$18-SQRT(('Ejercicio 3 - TIR'!$E$18-'Ejercicio 3 - TIR'!$C$18)*('Ejercicio 3 - TIR'!$E$18-'Ejercicio 3 - TIR'!$D$18)*(1-F108)))</f>
        <v>35014.46664</v>
      </c>
      <c r="H108" s="3">
        <f t="shared" si="7"/>
        <v>0.3408868809</v>
      </c>
      <c r="I108" s="4">
        <f>IF(H108&lt;=('Ejercicio 3 - TIR'!$D$18-'Ejercicio 3 - TIR'!$C$18)/('Ejercicio 3 - TIR'!$E$18-'Ejercicio 3 - TIR'!$C$18),'Ejercicio 3 - TIR'!$C$18+SQRT(('Ejercicio 3 - TIR'!$E$18-'Ejercicio 3 - TIR'!$C$18)*('Ejercicio 3 - TIR'!$D$18-'Ejercicio 3 - TIR'!$C$18)*H108),'Ejercicio 3 - TIR'!$E$18-SQRT(('Ejercicio 3 - TIR'!$E$18-'Ejercicio 3 - TIR'!$C$18)*('Ejercicio 3 - TIR'!$E$18-'Ejercicio 3 - TIR'!$D$18)*(1-H108)))</f>
        <v>37150.73648</v>
      </c>
      <c r="J108" s="3">
        <f t="shared" si="8"/>
        <v>0.1224339717</v>
      </c>
      <c r="K108" s="4">
        <f>IF(J108&lt;=('Ejercicio 3 - TIR'!$D$18-'Ejercicio 3 - TIR'!$C$18)/('Ejercicio 3 - TIR'!$E$18-'Ejercicio 3 - TIR'!$C$18),'Ejercicio 3 - TIR'!$C$18+SQRT(('Ejercicio 3 - TIR'!$E$18-'Ejercicio 3 - TIR'!$C$18)*('Ejercicio 3 - TIR'!$D$18-'Ejercicio 3 - TIR'!$C$18)*J108),'Ejercicio 3 - TIR'!$E$18-SQRT(('Ejercicio 3 - TIR'!$E$18-'Ejercicio 3 - TIR'!$C$18)*('Ejercicio 3 - TIR'!$E$18-'Ejercicio 3 - TIR'!$D$18)*(1-J108)))</f>
        <v>34285.45164</v>
      </c>
      <c r="L108" s="3">
        <f t="shared" si="9"/>
        <v>0.8967920374</v>
      </c>
      <c r="M108" s="4">
        <f>IF(L108&lt;=('Ejercicio 3 - TIR'!$D$18-'Ejercicio 3 - TIR'!$C$18)/('Ejercicio 3 - TIR'!$E$18-'Ejercicio 3 - TIR'!$C$18),'Ejercicio 3 - TIR'!$C$18+SQRT(('Ejercicio 3 - TIR'!$E$18-'Ejercicio 3 - TIR'!$C$18)*('Ejercicio 3 - TIR'!$D$18-'Ejercicio 3 - TIR'!$C$18)*L108),'Ejercicio 3 - TIR'!$E$18-SQRT(('Ejercicio 3 - TIR'!$E$18-'Ejercicio 3 - TIR'!$C$18)*('Ejercicio 3 - TIR'!$E$18-'Ejercicio 3 - TIR'!$D$18)*(1-L108)))</f>
        <v>42217.80712</v>
      </c>
      <c r="N108" s="3">
        <f t="shared" si="10"/>
        <v>0.5589338308</v>
      </c>
      <c r="O108" s="4">
        <f>IF(N108&lt;=('Ejercicio 3 - TIR'!$D$18-'Ejercicio 3 - TIR'!$C$18)/('Ejercicio 3 - TIR'!$E$18-'Ejercicio 3 - TIR'!$C$18),'Ejercicio 3 - TIR'!$C$18+SQRT(('Ejercicio 3 - TIR'!$E$18-'Ejercicio 3 - TIR'!$C$18)*('Ejercicio 3 - TIR'!$D$18-'Ejercicio 3 - TIR'!$C$18)*N108),'Ejercicio 3 - TIR'!$E$18-SQRT(('Ejercicio 3 - TIR'!$E$18-'Ejercicio 3 - TIR'!$C$18)*('Ejercicio 3 - TIR'!$E$18-'Ejercicio 3 - TIR'!$D$18)*(1-N108)))</f>
        <v>39156.42259</v>
      </c>
      <c r="P108" s="3">
        <f t="shared" si="11"/>
        <v>0.4262842893</v>
      </c>
      <c r="Q108" s="7">
        <f>IF(P108&lt;=('Ejercicio 3 - TIR'!$D$22-'Ejercicio 3 - TIR'!$C$22)/('Ejercicio 3 - TIR'!$E$22-'Ejercicio 3 - TIR'!$C$22),'Ejercicio 3 - TIR'!$C$22+SQRT(('Ejercicio 3 - TIR'!$E$22-'Ejercicio 3 - TIR'!$C$22)*('Ejercicio 3 - TIR'!$D$22-'Ejercicio 3 - TIR'!$C$22)*P108),'Ejercicio 3 - TIR'!$E$22-SQRT(('Ejercicio 3 - TIR'!$E$22-'Ejercicio 3 - TIR'!$C$22)*('Ejercicio 3 - TIR'!$E$22-'Ejercicio 3 - TIR'!$D$22)*(1-P108)))</f>
        <v>0.1477003921</v>
      </c>
      <c r="R108" s="3">
        <f t="shared" si="12"/>
        <v>0.500877105</v>
      </c>
      <c r="S108" s="7">
        <f>IF(R108&lt;=('Ejercicio 3 - TIR'!$D$23-'Ejercicio 3 - TIR'!$C$23)/('Ejercicio 3 - TIR'!$E$23-'Ejercicio 3 - TIR'!$C$23),'Ejercicio 3 - TIR'!$C$23+SQRT(('Ejercicio 3 - TIR'!$E$23-'Ejercicio 3 - TIR'!$C$23)*('Ejercicio 3 - TIR'!$D$23-'Ejercicio 3 - TIR'!$C$23)*R108),'Ejercicio 3 - TIR'!$E$23-SQRT(('Ejercicio 3 - TIR'!$E$23-'Ejercicio 3 - TIR'!$C$23)*('Ejercicio 3 - TIR'!$E$23-'Ejercicio 3 - TIR'!$D$23)*(1-R108)))</f>
        <v>0.1500263247</v>
      </c>
      <c r="T108" s="3">
        <f t="shared" si="13"/>
        <v>0.4058885697</v>
      </c>
      <c r="U108" s="7">
        <f>IF(T108&lt;=('Ejercicio 3 - TIR'!$D$24-'Ejercicio 3 - TIR'!$C$24)/('Ejercicio 3 - TIR'!$E$24-'Ejercicio 3 - TIR'!$C$24),'Ejercicio 3 - TIR'!$C$24+SQRT(('Ejercicio 3 - TIR'!$E$24-'Ejercicio 3 - TIR'!$C$24)*('Ejercicio 3 - TIR'!$D$24-'Ejercicio 3 - TIR'!$C$24)*T108),'Ejercicio 3 - TIR'!$E$24-SQRT(('Ejercicio 3 - TIR'!$E$24-'Ejercicio 3 - TIR'!$C$24)*('Ejercicio 3 - TIR'!$E$24-'Ejercicio 3 - TIR'!$D$24)*(1-T108)))</f>
        <v>0.1791953078</v>
      </c>
      <c r="V108" s="3">
        <f t="shared" si="14"/>
        <v>0.5707677372</v>
      </c>
      <c r="W108" s="7">
        <f>IF(V108&lt;=('Ejercicio 3 - TIR'!$D$25-'Ejercicio 3 - TIR'!$C$25)/('Ejercicio 3 - TIR'!$E$25-'Ejercicio 3 - TIR'!$C$25),'Ejercicio 3 - TIR'!$C$25+SQRT(('Ejercicio 3 - TIR'!$E$25-'Ejercicio 3 - TIR'!$C$25)*('Ejercicio 3 - TIR'!$D$25-'Ejercicio 3 - TIR'!$C$25)*V108),'Ejercicio 3 - TIR'!$E$25-SQRT(('Ejercicio 3 - TIR'!$E$25-'Ejercicio 3 - TIR'!$C$25)*('Ejercicio 3 - TIR'!$E$25-'Ejercicio 3 - TIR'!$D$25)*(1-V108)))</f>
        <v>0.2112403184</v>
      </c>
      <c r="X108" s="3">
        <f t="shared" si="15"/>
        <v>0.4891815315</v>
      </c>
      <c r="Y108" s="7">
        <f>IF(X108&lt;=('Ejercicio 3 - TIR'!$D$26-'Ejercicio 3 - TIR'!$C$26)/('Ejercicio 3 - TIR'!$E$26-'Ejercicio 3 - TIR'!$C$26),'Ejercicio 3 - TIR'!$C$26+SQRT(('Ejercicio 3 - TIR'!$E$26-'Ejercicio 3 - TIR'!$C$26)*('Ejercicio 3 - TIR'!$D$26-'Ejercicio 3 - TIR'!$C$26)*X108),'Ejercicio 3 - TIR'!$E$26-SQRT(('Ejercicio 3 - TIR'!$E$26-'Ejercicio 3 - TIR'!$C$26)*('Ejercicio 3 - TIR'!$E$26-'Ejercicio 3 - TIR'!$D$26)*(1-X108)))</f>
        <v>0.22747934</v>
      </c>
      <c r="Z108" s="3">
        <f t="shared" si="16"/>
        <v>1.147700392</v>
      </c>
      <c r="AA108" s="3">
        <f t="shared" si="17"/>
        <v>1.319885664</v>
      </c>
      <c r="AB108" s="3">
        <f t="shared" si="18"/>
        <v>1.556402981</v>
      </c>
      <c r="AC108" s="3">
        <f t="shared" si="19"/>
        <v>1.885178043</v>
      </c>
      <c r="AD108" s="3">
        <f t="shared" si="20"/>
        <v>2.3140171</v>
      </c>
      <c r="AE108" s="2">
        <f t="shared" si="21"/>
        <v>4081.643101</v>
      </c>
      <c r="AF108" s="2">
        <f t="shared" si="22"/>
        <v>4693.997014</v>
      </c>
      <c r="AG108" s="2">
        <f t="shared" si="23"/>
        <v>5535.139253</v>
      </c>
      <c r="AH108" s="2">
        <f t="shared" si="24"/>
        <v>6704.383831</v>
      </c>
      <c r="AI108" s="2">
        <f t="shared" si="25"/>
        <v>8229.49264</v>
      </c>
      <c r="AJ108" s="4">
        <f t="shared" si="26"/>
        <v>40186.11709</v>
      </c>
      <c r="AK108" s="4">
        <f t="shared" si="27"/>
        <v>49034.72447</v>
      </c>
      <c r="AL108" s="4">
        <f t="shared" si="28"/>
        <v>53361.97915</v>
      </c>
      <c r="AM108" s="4">
        <f t="shared" si="29"/>
        <v>79588.08301</v>
      </c>
      <c r="AN108" s="4">
        <f t="shared" si="30"/>
        <v>90608.63143</v>
      </c>
      <c r="AO108" s="4">
        <f>C108/'Ejercicio 3 - TIR'!$D$7</f>
        <v>14185.15646</v>
      </c>
      <c r="AP108" s="4">
        <f t="shared" si="31"/>
        <v>26000.96063</v>
      </c>
      <c r="AQ108" s="4">
        <f t="shared" si="32"/>
        <v>34849.56801</v>
      </c>
      <c r="AR108" s="4">
        <f t="shared" si="33"/>
        <v>39176.8227</v>
      </c>
      <c r="AS108" s="4">
        <f t="shared" si="34"/>
        <v>65402.92655</v>
      </c>
      <c r="AT108" s="4">
        <f t="shared" si="35"/>
        <v>76423.47498</v>
      </c>
      <c r="AU108" s="4">
        <f>AP108*'Ejercicio 3 - TIR'!$D$5</f>
        <v>13000.48032</v>
      </c>
      <c r="AV108" s="4">
        <f>AQ108*'Ejercicio 3 - TIR'!$D$5</f>
        <v>17424.78401</v>
      </c>
      <c r="AW108" s="4">
        <f>AR108*'Ejercicio 3 - TIR'!$D$5</f>
        <v>19588.41135</v>
      </c>
      <c r="AX108" s="4">
        <f>AS108*'Ejercicio 3 - TIR'!$D$5</f>
        <v>32701.46327</v>
      </c>
      <c r="AY108" s="4">
        <f>AT108*'Ejercicio 3 - TIR'!$D$5</f>
        <v>38211.73749</v>
      </c>
      <c r="AZ108" s="4">
        <f t="shared" ref="AZ108:BD108" si="359">AJ108-AU108-AE108</f>
        <v>23103.99367</v>
      </c>
      <c r="BA108" s="4">
        <f t="shared" si="359"/>
        <v>26915.94345</v>
      </c>
      <c r="BB108" s="4">
        <f t="shared" si="359"/>
        <v>28238.42855</v>
      </c>
      <c r="BC108" s="4">
        <f t="shared" si="359"/>
        <v>40182.2359</v>
      </c>
      <c r="BD108" s="4">
        <f t="shared" si="359"/>
        <v>44167.40131</v>
      </c>
      <c r="BE108" s="4">
        <f t="shared" ref="BE108:BI108" si="360">AZ108/Z108</f>
        <v>20130.68379</v>
      </c>
      <c r="BF108" s="4">
        <f t="shared" si="360"/>
        <v>20392.63263</v>
      </c>
      <c r="BG108" s="4">
        <f t="shared" si="360"/>
        <v>18143.39145</v>
      </c>
      <c r="BH108" s="4">
        <f t="shared" si="360"/>
        <v>21314.82279</v>
      </c>
      <c r="BI108" s="4">
        <f t="shared" si="360"/>
        <v>19086.89495</v>
      </c>
      <c r="BJ108" s="4">
        <f t="shared" si="38"/>
        <v>63946.96586</v>
      </c>
      <c r="BK108" s="4">
        <f t="shared" si="39"/>
        <v>32824.69461</v>
      </c>
      <c r="BL108" s="4">
        <f t="shared" si="40"/>
        <v>96771.66047</v>
      </c>
      <c r="BM108" s="4">
        <f>BK108*'Ejercicio 3 - TIR'!$D$5</f>
        <v>16412.3473</v>
      </c>
      <c r="BN108" s="4">
        <f t="shared" si="41"/>
        <v>80359.31317</v>
      </c>
      <c r="BO108" s="4">
        <f t="shared" si="42"/>
        <v>34727.19073</v>
      </c>
      <c r="BP108" s="4">
        <f t="shared" si="43"/>
        <v>-98560.39479</v>
      </c>
      <c r="BQ108" s="4">
        <f t="shared" ref="BQ108:BT108" si="361">BE108</f>
        <v>20130.68379</v>
      </c>
      <c r="BR108" s="4">
        <f t="shared" si="361"/>
        <v>20392.63263</v>
      </c>
      <c r="BS108" s="4">
        <f t="shared" si="361"/>
        <v>18143.39145</v>
      </c>
      <c r="BT108" s="4">
        <f t="shared" si="361"/>
        <v>21314.82279</v>
      </c>
      <c r="BU108" s="4">
        <f t="shared" si="45"/>
        <v>53814.08568</v>
      </c>
      <c r="BV108" s="36">
        <f t="shared" si="46"/>
        <v>9.385656138</v>
      </c>
    </row>
    <row r="109" ht="15.0" customHeight="1">
      <c r="A109" s="2">
        <v>108.0</v>
      </c>
      <c r="B109" s="3">
        <f t="shared" si="4"/>
        <v>0.0682342697</v>
      </c>
      <c r="C109" s="4">
        <f>IF(B109&lt;=('Ejercicio 3 - TIR'!$D$13-'Ejercicio 3 - TIR'!$C$13)/('Ejercicio 3 - TIR'!$E$13-'Ejercicio 3 - TIR'!$C$13),'Ejercicio 3 - TIR'!$C$13+SQRT(('Ejercicio 3 - TIR'!$E$13-'Ejercicio 3 - TIR'!$C$13)*('Ejercicio 3 - TIR'!$D$13-'Ejercicio 3 - TIR'!$C$13)*B109),'Ejercicio 3 - TIR'!$E$13-SQRT(('Ejercicio 3 - TIR'!$E$13-'Ejercicio 3 - TIR'!$C$13)*('Ejercicio 3 - TIR'!$E$13-'Ejercicio 3 - TIR'!$D$13)*(1-B109)))</f>
        <v>65224.33803</v>
      </c>
      <c r="D109" s="3">
        <f t="shared" si="5"/>
        <v>0.1010122756</v>
      </c>
      <c r="E109" s="4">
        <f>IF(D109&lt;=('Ejercicio 3 - TIR'!$D$14-'Ejercicio 3 - TIR'!$C$14)/('Ejercicio 3 - TIR'!$E$14-'Ejercicio 3 - TIR'!$C$14),'Ejercicio 3 - TIR'!$C$14+SQRT(('Ejercicio 3 - TIR'!$E$14-'Ejercicio 3 - TIR'!$C$14)*('Ejercicio 3 - TIR'!$D$14-'Ejercicio 3 - TIR'!$C$14)*D109),'Ejercicio 3 - TIR'!$E$14-SQRT(('Ejercicio 3 - TIR'!$E$14-'Ejercicio 3 - TIR'!$C$14)*('Ejercicio 3 - TIR'!$E$14-'Ejercicio 3 - TIR'!$D$14)*(1-D109)))</f>
        <v>27752.43904</v>
      </c>
      <c r="F109" s="3">
        <f t="shared" si="6"/>
        <v>0.3280303157</v>
      </c>
      <c r="G109" s="4">
        <f>IF(F109&lt;=('Ejercicio 3 - TIR'!$D$18-'Ejercicio 3 - TIR'!$C$18)/('Ejercicio 3 - TIR'!$E$18-'Ejercicio 3 - TIR'!$C$18),'Ejercicio 3 - TIR'!$C$18+SQRT(('Ejercicio 3 - TIR'!$E$18-'Ejercicio 3 - TIR'!$C$18)*('Ejercicio 3 - TIR'!$D$18-'Ejercicio 3 - TIR'!$C$18)*F109),'Ejercicio 3 - TIR'!$E$18-SQRT(('Ejercicio 3 - TIR'!$E$18-'Ejercicio 3 - TIR'!$C$18)*('Ejercicio 3 - TIR'!$E$18-'Ejercicio 3 - TIR'!$D$18)*(1-F109)))</f>
        <v>37014.59531</v>
      </c>
      <c r="H109" s="3">
        <f t="shared" si="7"/>
        <v>0.07776435351</v>
      </c>
      <c r="I109" s="4">
        <f>IF(H109&lt;=('Ejercicio 3 - TIR'!$D$18-'Ejercicio 3 - TIR'!$C$18)/('Ejercicio 3 - TIR'!$E$18-'Ejercicio 3 - TIR'!$C$18),'Ejercicio 3 - TIR'!$C$18+SQRT(('Ejercicio 3 - TIR'!$E$18-'Ejercicio 3 - TIR'!$C$18)*('Ejercicio 3 - TIR'!$D$18-'Ejercicio 3 - TIR'!$C$18)*H109),'Ejercicio 3 - TIR'!$E$18-SQRT(('Ejercicio 3 - TIR'!$E$18-'Ejercicio 3 - TIR'!$C$18)*('Ejercicio 3 - TIR'!$E$18-'Ejercicio 3 - TIR'!$D$18)*(1-H109)))</f>
        <v>33415.35548</v>
      </c>
      <c r="J109" s="3">
        <f t="shared" si="8"/>
        <v>0.2821144289</v>
      </c>
      <c r="K109" s="4">
        <f>IF(J109&lt;=('Ejercicio 3 - TIR'!$D$18-'Ejercicio 3 - TIR'!$C$18)/('Ejercicio 3 - TIR'!$E$18-'Ejercicio 3 - TIR'!$C$18),'Ejercicio 3 - TIR'!$C$18+SQRT(('Ejercicio 3 - TIR'!$E$18-'Ejercicio 3 - TIR'!$C$18)*('Ejercicio 3 - TIR'!$D$18-'Ejercicio 3 - TIR'!$C$18)*J109),'Ejercicio 3 - TIR'!$E$18-SQRT(('Ejercicio 3 - TIR'!$E$18-'Ejercicio 3 - TIR'!$C$18)*('Ejercicio 3 - TIR'!$E$18-'Ejercicio 3 - TIR'!$D$18)*(1-J109)))</f>
        <v>36505.16444</v>
      </c>
      <c r="L109" s="3">
        <f t="shared" si="9"/>
        <v>0.7336094963</v>
      </c>
      <c r="M109" s="4">
        <f>IF(L109&lt;=('Ejercicio 3 - TIR'!$D$18-'Ejercicio 3 - TIR'!$C$18)/('Ejercicio 3 - TIR'!$E$18-'Ejercicio 3 - TIR'!$C$18),'Ejercicio 3 - TIR'!$C$18+SQRT(('Ejercicio 3 - TIR'!$E$18-'Ejercicio 3 - TIR'!$C$18)*('Ejercicio 3 - TIR'!$D$18-'Ejercicio 3 - TIR'!$C$18)*L109),'Ejercicio 3 - TIR'!$E$18-SQRT(('Ejercicio 3 - TIR'!$E$18-'Ejercicio 3 - TIR'!$C$18)*('Ejercicio 3 - TIR'!$E$18-'Ejercicio 3 - TIR'!$D$18)*(1-L109)))</f>
        <v>40530.18034</v>
      </c>
      <c r="N109" s="3">
        <f t="shared" si="10"/>
        <v>0.1795875888</v>
      </c>
      <c r="O109" s="4">
        <f>IF(N109&lt;=('Ejercicio 3 - TIR'!$D$18-'Ejercicio 3 - TIR'!$C$18)/('Ejercicio 3 - TIR'!$E$18-'Ejercicio 3 - TIR'!$C$18),'Ejercicio 3 - TIR'!$C$18+SQRT(('Ejercicio 3 - TIR'!$E$18-'Ejercicio 3 - TIR'!$C$18)*('Ejercicio 3 - TIR'!$D$18-'Ejercicio 3 - TIR'!$C$18)*N109),'Ejercicio 3 - TIR'!$E$18-SQRT(('Ejercicio 3 - TIR'!$E$18-'Ejercicio 3 - TIR'!$C$18)*('Ejercicio 3 - TIR'!$E$18-'Ejercicio 3 - TIR'!$D$18)*(1-N109)))</f>
        <v>35190.19637</v>
      </c>
      <c r="P109" s="3">
        <f t="shared" si="11"/>
        <v>0.7963198679</v>
      </c>
      <c r="Q109" s="7">
        <f>IF(P109&lt;=('Ejercicio 3 - TIR'!$D$22-'Ejercicio 3 - TIR'!$C$22)/('Ejercicio 3 - TIR'!$E$22-'Ejercicio 3 - TIR'!$C$22),'Ejercicio 3 - TIR'!$C$22+SQRT(('Ejercicio 3 - TIR'!$E$22-'Ejercicio 3 - TIR'!$C$22)*('Ejercicio 3 - TIR'!$D$22-'Ejercicio 3 - TIR'!$C$22)*P109),'Ejercicio 3 - TIR'!$E$22-SQRT(('Ejercicio 3 - TIR'!$E$22-'Ejercicio 3 - TIR'!$C$22)*('Ejercicio 3 - TIR'!$E$22-'Ejercicio 3 - TIR'!$D$22)*(1-P109)))</f>
        <v>0.1608525658</v>
      </c>
      <c r="R109" s="3">
        <f t="shared" si="12"/>
        <v>0.8360469566</v>
      </c>
      <c r="S109" s="7">
        <f>IF(R109&lt;=('Ejercicio 3 - TIR'!$D$23-'Ejercicio 3 - TIR'!$C$23)/('Ejercicio 3 - TIR'!$E$23-'Ejercicio 3 - TIR'!$C$23),'Ejercicio 3 - TIR'!$C$23+SQRT(('Ejercicio 3 - TIR'!$E$23-'Ejercicio 3 - TIR'!$C$23)*('Ejercicio 3 - TIR'!$D$23-'Ejercicio 3 - TIR'!$C$23)*R109),'Ejercicio 3 - TIR'!$E$23-SQRT(('Ejercicio 3 - TIR'!$E$23-'Ejercicio 3 - TIR'!$C$23)*('Ejercicio 3 - TIR'!$E$23-'Ejercicio 3 - TIR'!$D$23)*(1-R109)))</f>
        <v>0.1628210746</v>
      </c>
      <c r="T109" s="3">
        <f t="shared" si="13"/>
        <v>0.4898970465</v>
      </c>
      <c r="U109" s="7">
        <f>IF(T109&lt;=('Ejercicio 3 - TIR'!$D$24-'Ejercicio 3 - TIR'!$C$24)/('Ejercicio 3 - TIR'!$E$24-'Ejercicio 3 - TIR'!$C$24),'Ejercicio 3 - TIR'!$C$24+SQRT(('Ejercicio 3 - TIR'!$E$24-'Ejercicio 3 - TIR'!$C$24)*('Ejercicio 3 - TIR'!$D$24-'Ejercicio 3 - TIR'!$C$24)*T109),'Ejercicio 3 - TIR'!$E$24-SQRT(('Ejercicio 3 - TIR'!$E$24-'Ejercicio 3 - TIR'!$C$24)*('Ejercicio 3 - TIR'!$E$24-'Ejercicio 3 - TIR'!$D$24)*(1-T109)))</f>
        <v>0.1822072987</v>
      </c>
      <c r="V109" s="3">
        <f t="shared" si="14"/>
        <v>0.2596538287</v>
      </c>
      <c r="W109" s="7">
        <f>IF(V109&lt;=('Ejercicio 3 - TIR'!$D$25-'Ejercicio 3 - TIR'!$C$25)/('Ejercicio 3 - TIR'!$E$25-'Ejercicio 3 - TIR'!$C$25),'Ejercicio 3 - TIR'!$C$25+SQRT(('Ejercicio 3 - TIR'!$E$25-'Ejercicio 3 - TIR'!$C$25)*('Ejercicio 3 - TIR'!$D$25-'Ejercicio 3 - TIR'!$C$25)*V109),'Ejercicio 3 - TIR'!$E$25-SQRT(('Ejercicio 3 - TIR'!$E$25-'Ejercicio 3 - TIR'!$C$25)*('Ejercicio 3 - TIR'!$E$25-'Ejercicio 3 - TIR'!$D$25)*(1-V109)))</f>
        <v>0.1990660788</v>
      </c>
      <c r="X109" s="3">
        <f t="shared" si="15"/>
        <v>0.3813432821</v>
      </c>
      <c r="Y109" s="7">
        <f>IF(X109&lt;=('Ejercicio 3 - TIR'!$D$26-'Ejercicio 3 - TIR'!$C$26)/('Ejercicio 3 - TIR'!$E$26-'Ejercicio 3 - TIR'!$C$26),'Ejercicio 3 - TIR'!$C$26+SQRT(('Ejercicio 3 - TIR'!$E$26-'Ejercicio 3 - TIR'!$C$26)*('Ejercicio 3 - TIR'!$D$26-'Ejercicio 3 - TIR'!$C$26)*X109),'Ejercicio 3 - TIR'!$E$26-SQRT(('Ejercicio 3 - TIR'!$E$26-'Ejercicio 3 - TIR'!$C$26)*('Ejercicio 3 - TIR'!$E$26-'Ejercicio 3 - TIR'!$D$26)*(1-X109)))</f>
        <v>0.2222008108</v>
      </c>
      <c r="Z109" s="3">
        <f t="shared" si="16"/>
        <v>1.160852566</v>
      </c>
      <c r="AA109" s="3">
        <f t="shared" si="17"/>
        <v>1.349863828</v>
      </c>
      <c r="AB109" s="3">
        <f t="shared" si="18"/>
        <v>1.59581887</v>
      </c>
      <c r="AC109" s="3">
        <f t="shared" si="19"/>
        <v>1.913492275</v>
      </c>
      <c r="AD109" s="3">
        <f t="shared" si="20"/>
        <v>2.338671809</v>
      </c>
      <c r="AE109" s="2">
        <f t="shared" si="21"/>
        <v>4464.051026</v>
      </c>
      <c r="AF109" s="2">
        <f t="shared" si="22"/>
        <v>5190.892611</v>
      </c>
      <c r="AG109" s="2">
        <f t="shared" si="23"/>
        <v>6136.711132</v>
      </c>
      <c r="AH109" s="2">
        <f t="shared" si="24"/>
        <v>7358.322153</v>
      </c>
      <c r="AI109" s="2">
        <f t="shared" si="25"/>
        <v>8993.347302</v>
      </c>
      <c r="AJ109" s="4">
        <f t="shared" si="26"/>
        <v>42968.48794</v>
      </c>
      <c r="AK109" s="4">
        <f t="shared" si="27"/>
        <v>45106.17966</v>
      </c>
      <c r="AL109" s="4">
        <f t="shared" si="28"/>
        <v>58255.63025</v>
      </c>
      <c r="AM109" s="4">
        <f t="shared" si="29"/>
        <v>77554.18697</v>
      </c>
      <c r="AN109" s="4">
        <f t="shared" si="30"/>
        <v>82298.32021</v>
      </c>
      <c r="AO109" s="4">
        <f>C109/'Ejercicio 3 - TIR'!$D$7</f>
        <v>13044.86761</v>
      </c>
      <c r="AP109" s="4">
        <f t="shared" si="31"/>
        <v>29923.62033</v>
      </c>
      <c r="AQ109" s="4">
        <f t="shared" si="32"/>
        <v>32061.31205</v>
      </c>
      <c r="AR109" s="4">
        <f t="shared" si="33"/>
        <v>45210.76264</v>
      </c>
      <c r="AS109" s="4">
        <f t="shared" si="34"/>
        <v>64509.31936</v>
      </c>
      <c r="AT109" s="4">
        <f t="shared" si="35"/>
        <v>69253.4526</v>
      </c>
      <c r="AU109" s="4">
        <f>AP109*'Ejercicio 3 - TIR'!$D$5</f>
        <v>14961.81016</v>
      </c>
      <c r="AV109" s="4">
        <f>AQ109*'Ejercicio 3 - TIR'!$D$5</f>
        <v>16030.65602</v>
      </c>
      <c r="AW109" s="4">
        <f>AR109*'Ejercicio 3 - TIR'!$D$5</f>
        <v>22605.38132</v>
      </c>
      <c r="AX109" s="4">
        <f>AS109*'Ejercicio 3 - TIR'!$D$5</f>
        <v>32254.65968</v>
      </c>
      <c r="AY109" s="4">
        <f>AT109*'Ejercicio 3 - TIR'!$D$5</f>
        <v>34626.7263</v>
      </c>
      <c r="AZ109" s="4">
        <f t="shared" ref="AZ109:BD109" si="362">AJ109-AU109-AE109</f>
        <v>23542.62675</v>
      </c>
      <c r="BA109" s="4">
        <f t="shared" si="362"/>
        <v>23884.63102</v>
      </c>
      <c r="BB109" s="4">
        <f t="shared" si="362"/>
        <v>29513.5378</v>
      </c>
      <c r="BC109" s="4">
        <f t="shared" si="362"/>
        <v>37941.20513</v>
      </c>
      <c r="BD109" s="4">
        <f t="shared" si="362"/>
        <v>38678.24661</v>
      </c>
      <c r="BE109" s="4">
        <f t="shared" ref="BE109:BI109" si="363">AZ109/Z109</f>
        <v>20280.46234</v>
      </c>
      <c r="BF109" s="4">
        <f t="shared" si="363"/>
        <v>17694.10405</v>
      </c>
      <c r="BG109" s="4">
        <f t="shared" si="363"/>
        <v>18494.29052</v>
      </c>
      <c r="BH109" s="4">
        <f t="shared" si="363"/>
        <v>19828.25102</v>
      </c>
      <c r="BI109" s="4">
        <f t="shared" si="363"/>
        <v>16538.55255</v>
      </c>
      <c r="BJ109" s="4">
        <f t="shared" si="38"/>
        <v>64903.84682</v>
      </c>
      <c r="BK109" s="4">
        <f t="shared" si="39"/>
        <v>30507.66413</v>
      </c>
      <c r="BL109" s="4">
        <f t="shared" si="40"/>
        <v>95411.51095</v>
      </c>
      <c r="BM109" s="4">
        <f>BK109*'Ejercicio 3 - TIR'!$D$5</f>
        <v>15253.83206</v>
      </c>
      <c r="BN109" s="4">
        <f t="shared" si="41"/>
        <v>80157.67889</v>
      </c>
      <c r="BO109" s="4">
        <f t="shared" si="42"/>
        <v>34274.87284</v>
      </c>
      <c r="BP109" s="4">
        <f t="shared" si="43"/>
        <v>-92976.77707</v>
      </c>
      <c r="BQ109" s="4">
        <f t="shared" ref="BQ109:BT109" si="364">BE109</f>
        <v>20280.46234</v>
      </c>
      <c r="BR109" s="4">
        <f t="shared" si="364"/>
        <v>17694.10405</v>
      </c>
      <c r="BS109" s="4">
        <f t="shared" si="364"/>
        <v>18494.29052</v>
      </c>
      <c r="BT109" s="4">
        <f t="shared" si="364"/>
        <v>19828.25102</v>
      </c>
      <c r="BU109" s="4">
        <f t="shared" si="45"/>
        <v>50813.42539</v>
      </c>
      <c r="BV109" s="36">
        <f t="shared" si="46"/>
        <v>9.663919174</v>
      </c>
    </row>
    <row r="110" ht="15.0" customHeight="1">
      <c r="A110" s="2">
        <v>109.0</v>
      </c>
      <c r="B110" s="3">
        <f t="shared" si="4"/>
        <v>0.6395063035</v>
      </c>
      <c r="C110" s="4">
        <f>IF(B110&lt;=('Ejercicio 3 - TIR'!$D$13-'Ejercicio 3 - TIR'!$C$13)/('Ejercicio 3 - TIR'!$E$13-'Ejercicio 3 - TIR'!$C$13),'Ejercicio 3 - TIR'!$C$13+SQRT(('Ejercicio 3 - TIR'!$E$13-'Ejercicio 3 - TIR'!$C$13)*('Ejercicio 3 - TIR'!$D$13-'Ejercicio 3 - TIR'!$C$13)*B110),'Ejercicio 3 - TIR'!$E$13-SQRT(('Ejercicio 3 - TIR'!$E$13-'Ejercicio 3 - TIR'!$C$13)*('Ejercicio 3 - TIR'!$E$13-'Ejercicio 3 - TIR'!$D$13)*(1-B110)))</f>
        <v>79201.1434</v>
      </c>
      <c r="D110" s="3">
        <f t="shared" si="5"/>
        <v>0.8303727894</v>
      </c>
      <c r="E110" s="4">
        <f>IF(D110&lt;=('Ejercicio 3 - TIR'!$D$14-'Ejercicio 3 - TIR'!$C$14)/('Ejercicio 3 - TIR'!$E$14-'Ejercicio 3 - TIR'!$C$14),'Ejercicio 3 - TIR'!$C$14+SQRT(('Ejercicio 3 - TIR'!$E$14-'Ejercicio 3 - TIR'!$C$14)*('Ejercicio 3 - TIR'!$D$14-'Ejercicio 3 - TIR'!$C$14)*D110),'Ejercicio 3 - TIR'!$E$14-SQRT(('Ejercicio 3 - TIR'!$E$14-'Ejercicio 3 - TIR'!$C$14)*('Ejercicio 3 - TIR'!$E$14-'Ejercicio 3 - TIR'!$D$14)*(1-D110)))</f>
        <v>34955.78732</v>
      </c>
      <c r="F110" s="3">
        <f t="shared" si="6"/>
        <v>0.3808348602</v>
      </c>
      <c r="G110" s="4">
        <f>IF(F110&lt;=('Ejercicio 3 - TIR'!$D$18-'Ejercicio 3 - TIR'!$C$18)/('Ejercicio 3 - TIR'!$E$18-'Ejercicio 3 - TIR'!$C$18),'Ejercicio 3 - TIR'!$C$18+SQRT(('Ejercicio 3 - TIR'!$E$18-'Ejercicio 3 - TIR'!$C$18)*('Ejercicio 3 - TIR'!$D$18-'Ejercicio 3 - TIR'!$C$18)*F110),'Ejercicio 3 - TIR'!$E$18-SQRT(('Ejercicio 3 - TIR'!$E$18-'Ejercicio 3 - TIR'!$C$18)*('Ejercicio 3 - TIR'!$E$18-'Ejercicio 3 - TIR'!$D$18)*(1-F110)))</f>
        <v>37558.12338</v>
      </c>
      <c r="H110" s="3">
        <f t="shared" si="7"/>
        <v>0.6253012116</v>
      </c>
      <c r="I110" s="4">
        <f>IF(H110&lt;=('Ejercicio 3 - TIR'!$D$18-'Ejercicio 3 - TIR'!$C$18)/('Ejercicio 3 - TIR'!$E$18-'Ejercicio 3 - TIR'!$C$18),'Ejercicio 3 - TIR'!$C$18+SQRT(('Ejercicio 3 - TIR'!$E$18-'Ejercicio 3 - TIR'!$C$18)*('Ejercicio 3 - TIR'!$D$18-'Ejercicio 3 - TIR'!$C$18)*H110),'Ejercicio 3 - TIR'!$E$18-SQRT(('Ejercicio 3 - TIR'!$E$18-'Ejercicio 3 - TIR'!$C$18)*('Ejercicio 3 - TIR'!$E$18-'Ejercicio 3 - TIR'!$D$18)*(1-H110)))</f>
        <v>39684.79126</v>
      </c>
      <c r="J110" s="3">
        <f t="shared" si="8"/>
        <v>0.3668051727</v>
      </c>
      <c r="K110" s="4">
        <f>IF(J110&lt;=('Ejercicio 3 - TIR'!$D$18-'Ejercicio 3 - TIR'!$C$18)/('Ejercicio 3 - TIR'!$E$18-'Ejercicio 3 - TIR'!$C$18),'Ejercicio 3 - TIR'!$C$18+SQRT(('Ejercicio 3 - TIR'!$E$18-'Ejercicio 3 - TIR'!$C$18)*('Ejercicio 3 - TIR'!$D$18-'Ejercicio 3 - TIR'!$C$18)*J110),'Ejercicio 3 - TIR'!$E$18-SQRT(('Ejercicio 3 - TIR'!$E$18-'Ejercicio 3 - TIR'!$C$18)*('Ejercicio 3 - TIR'!$E$18-'Ejercicio 3 - TIR'!$D$18)*(1-J110)))</f>
        <v>37417.59907</v>
      </c>
      <c r="L110" s="3">
        <f t="shared" si="9"/>
        <v>0.3283548879</v>
      </c>
      <c r="M110" s="4">
        <f>IF(L110&lt;=('Ejercicio 3 - TIR'!$D$18-'Ejercicio 3 - TIR'!$C$18)/('Ejercicio 3 - TIR'!$E$18-'Ejercicio 3 - TIR'!$C$18),'Ejercicio 3 - TIR'!$C$18+SQRT(('Ejercicio 3 - TIR'!$E$18-'Ejercicio 3 - TIR'!$C$18)*('Ejercicio 3 - TIR'!$D$18-'Ejercicio 3 - TIR'!$C$18)*L110),'Ejercicio 3 - TIR'!$E$18-SQRT(('Ejercicio 3 - TIR'!$E$18-'Ejercicio 3 - TIR'!$C$18)*('Ejercicio 3 - TIR'!$E$18-'Ejercicio 3 - TIR'!$D$18)*(1-L110)))</f>
        <v>37018.06477</v>
      </c>
      <c r="N110" s="3">
        <f t="shared" si="10"/>
        <v>0.1429187751</v>
      </c>
      <c r="O110" s="4">
        <f>IF(N110&lt;=('Ejercicio 3 - TIR'!$D$18-'Ejercicio 3 - TIR'!$C$18)/('Ejercicio 3 - TIR'!$E$18-'Ejercicio 3 - TIR'!$C$18),'Ejercicio 3 - TIR'!$C$18+SQRT(('Ejercicio 3 - TIR'!$E$18-'Ejercicio 3 - TIR'!$C$18)*('Ejercicio 3 - TIR'!$D$18-'Ejercicio 3 - TIR'!$C$18)*N110),'Ejercicio 3 - TIR'!$E$18-SQRT(('Ejercicio 3 - TIR'!$E$18-'Ejercicio 3 - TIR'!$C$18)*('Ejercicio 3 - TIR'!$E$18-'Ejercicio 3 - TIR'!$D$18)*(1-N110)))</f>
        <v>34630.09895</v>
      </c>
      <c r="P110" s="3">
        <f t="shared" si="11"/>
        <v>0.8937650158</v>
      </c>
      <c r="Q110" s="7">
        <f>IF(P110&lt;=('Ejercicio 3 - TIR'!$D$22-'Ejercicio 3 - TIR'!$C$22)/('Ejercicio 3 - TIR'!$E$22-'Ejercicio 3 - TIR'!$C$22),'Ejercicio 3 - TIR'!$C$22+SQRT(('Ejercicio 3 - TIR'!$E$22-'Ejercicio 3 - TIR'!$C$22)*('Ejercicio 3 - TIR'!$D$22-'Ejercicio 3 - TIR'!$C$22)*P110),'Ejercicio 3 - TIR'!$E$22-SQRT(('Ejercicio 3 - TIR'!$E$22-'Ejercicio 3 - TIR'!$C$22)*('Ejercicio 3 - TIR'!$E$22-'Ejercicio 3 - TIR'!$D$22)*(1-P110)))</f>
        <v>0.1661716606</v>
      </c>
      <c r="R110" s="3">
        <f t="shared" si="12"/>
        <v>0.4668737445</v>
      </c>
      <c r="S110" s="7">
        <f>IF(R110&lt;=('Ejercicio 3 - TIR'!$D$23-'Ejercicio 3 - TIR'!$C$23)/('Ejercicio 3 - TIR'!$E$23-'Ejercicio 3 - TIR'!$C$23),'Ejercicio 3 - TIR'!$C$23+SQRT(('Ejercicio 3 - TIR'!$E$23-'Ejercicio 3 - TIR'!$C$23)*('Ejercicio 3 - TIR'!$D$23-'Ejercicio 3 - TIR'!$C$23)*R110),'Ejercicio 3 - TIR'!$E$23-SQRT(('Ejercicio 3 - TIR'!$E$23-'Ejercicio 3 - TIR'!$C$23)*('Ejercicio 3 - TIR'!$E$23-'Ejercicio 3 - TIR'!$D$23)*(1-R110)))</f>
        <v>0.1489891832</v>
      </c>
      <c r="T110" s="3">
        <f t="shared" si="13"/>
        <v>0.2271408333</v>
      </c>
      <c r="U110" s="7">
        <f>IF(T110&lt;=('Ejercicio 3 - TIR'!$D$24-'Ejercicio 3 - TIR'!$C$24)/('Ejercicio 3 - TIR'!$E$24-'Ejercicio 3 - TIR'!$C$24),'Ejercicio 3 - TIR'!$C$24+SQRT(('Ejercicio 3 - TIR'!$E$24-'Ejercicio 3 - TIR'!$C$24)*('Ejercicio 3 - TIR'!$D$24-'Ejercicio 3 - TIR'!$C$24)*T110),'Ejercicio 3 - TIR'!$E$24-SQRT(('Ejercicio 3 - TIR'!$E$24-'Ejercicio 3 - TIR'!$C$24)*('Ejercicio 3 - TIR'!$E$24-'Ejercicio 3 - TIR'!$D$24)*(1-T110)))</f>
        <v>0.1718402324</v>
      </c>
      <c r="V110" s="3">
        <f t="shared" si="14"/>
        <v>0.780091859</v>
      </c>
      <c r="W110" s="7">
        <f>IF(V110&lt;=('Ejercicio 3 - TIR'!$D$25-'Ejercicio 3 - TIR'!$C$25)/('Ejercicio 3 - TIR'!$E$25-'Ejercicio 3 - TIR'!$C$25),'Ejercicio 3 - TIR'!$C$25+SQRT(('Ejercicio 3 - TIR'!$E$25-'Ejercicio 3 - TIR'!$C$25)*('Ejercicio 3 - TIR'!$D$25-'Ejercicio 3 - TIR'!$C$25)*V110),'Ejercicio 3 - TIR'!$E$25-SQRT(('Ejercicio 3 - TIR'!$E$25-'Ejercicio 3 - TIR'!$C$25)*('Ejercicio 3 - TIR'!$E$25-'Ejercicio 3 - TIR'!$D$25)*(1-V110)))</f>
        <v>0.2222569199</v>
      </c>
      <c r="X110" s="3">
        <f t="shared" si="15"/>
        <v>0.8308250054</v>
      </c>
      <c r="Y110" s="7">
        <f>IF(X110&lt;=('Ejercicio 3 - TIR'!$D$26-'Ejercicio 3 - TIR'!$C$26)/('Ejercicio 3 - TIR'!$E$26-'Ejercicio 3 - TIR'!$C$26),'Ejercicio 3 - TIR'!$C$26+SQRT(('Ejercicio 3 - TIR'!$E$26-'Ejercicio 3 - TIR'!$C$26)*('Ejercicio 3 - TIR'!$D$26-'Ejercicio 3 - TIR'!$C$26)*X110),'Ejercicio 3 - TIR'!$E$26-SQRT(('Ejercicio 3 - TIR'!$E$26-'Ejercicio 3 - TIR'!$C$26)*('Ejercicio 3 - TIR'!$E$26-'Ejercicio 3 - TIR'!$D$26)*(1-X110)))</f>
        <v>0.2497750935</v>
      </c>
      <c r="Z110" s="3">
        <f t="shared" si="16"/>
        <v>1.166171661</v>
      </c>
      <c r="AA110" s="3">
        <f t="shared" si="17"/>
        <v>1.339918624</v>
      </c>
      <c r="AB110" s="3">
        <f t="shared" si="18"/>
        <v>1.570170551</v>
      </c>
      <c r="AC110" s="3">
        <f t="shared" si="19"/>
        <v>1.919151822</v>
      </c>
      <c r="AD110" s="3">
        <f t="shared" si="20"/>
        <v>2.398508148</v>
      </c>
      <c r="AE110" s="2">
        <f t="shared" si="21"/>
        <v>5808.661225</v>
      </c>
      <c r="AF110" s="2">
        <f t="shared" si="22"/>
        <v>6674.088916</v>
      </c>
      <c r="AG110" s="2">
        <f t="shared" si="23"/>
        <v>7820.965906</v>
      </c>
      <c r="AH110" s="2">
        <f t="shared" si="24"/>
        <v>9559.229699</v>
      </c>
      <c r="AI110" s="2">
        <f t="shared" si="25"/>
        <v>11946.88719</v>
      </c>
      <c r="AJ110" s="4">
        <f t="shared" si="26"/>
        <v>43799.21911</v>
      </c>
      <c r="AK110" s="4">
        <f t="shared" si="27"/>
        <v>53174.39089</v>
      </c>
      <c r="AL110" s="4">
        <f t="shared" si="28"/>
        <v>58752.01216</v>
      </c>
      <c r="AM110" s="4">
        <f t="shared" si="29"/>
        <v>71043.28645</v>
      </c>
      <c r="AN110" s="4">
        <f t="shared" si="30"/>
        <v>83060.57448</v>
      </c>
      <c r="AO110" s="4">
        <f>C110/'Ejercicio 3 - TIR'!$D$7</f>
        <v>15840.22868</v>
      </c>
      <c r="AP110" s="4">
        <f t="shared" si="31"/>
        <v>27958.99043</v>
      </c>
      <c r="AQ110" s="4">
        <f t="shared" si="32"/>
        <v>37334.16221</v>
      </c>
      <c r="AR110" s="4">
        <f t="shared" si="33"/>
        <v>42911.78348</v>
      </c>
      <c r="AS110" s="4">
        <f t="shared" si="34"/>
        <v>55203.05777</v>
      </c>
      <c r="AT110" s="4">
        <f t="shared" si="35"/>
        <v>67220.3458</v>
      </c>
      <c r="AU110" s="4">
        <f>AP110*'Ejercicio 3 - TIR'!$D$5</f>
        <v>13979.49521</v>
      </c>
      <c r="AV110" s="4">
        <f>AQ110*'Ejercicio 3 - TIR'!$D$5</f>
        <v>18667.0811</v>
      </c>
      <c r="AW110" s="4">
        <f>AR110*'Ejercicio 3 - TIR'!$D$5</f>
        <v>21455.89174</v>
      </c>
      <c r="AX110" s="4">
        <f>AS110*'Ejercicio 3 - TIR'!$D$5</f>
        <v>27601.52889</v>
      </c>
      <c r="AY110" s="4">
        <f>AT110*'Ejercicio 3 - TIR'!$D$5</f>
        <v>33610.1729</v>
      </c>
      <c r="AZ110" s="4">
        <f t="shared" ref="AZ110:BD110" si="365">AJ110-AU110-AE110</f>
        <v>24011.06267</v>
      </c>
      <c r="BA110" s="4">
        <f t="shared" si="365"/>
        <v>27833.22087</v>
      </c>
      <c r="BB110" s="4">
        <f t="shared" si="365"/>
        <v>29475.15451</v>
      </c>
      <c r="BC110" s="4">
        <f t="shared" si="365"/>
        <v>33882.52787</v>
      </c>
      <c r="BD110" s="4">
        <f t="shared" si="365"/>
        <v>37503.51439</v>
      </c>
      <c r="BE110" s="4">
        <f t="shared" ref="BE110:BI110" si="366">AZ110/Z110</f>
        <v>20589.64686</v>
      </c>
      <c r="BF110" s="4">
        <f t="shared" si="366"/>
        <v>20772.32182</v>
      </c>
      <c r="BG110" s="4">
        <f t="shared" si="366"/>
        <v>18771.94454</v>
      </c>
      <c r="BH110" s="4">
        <f t="shared" si="366"/>
        <v>17654.94917</v>
      </c>
      <c r="BI110" s="4">
        <f t="shared" si="366"/>
        <v>15636.18386</v>
      </c>
      <c r="BJ110" s="4">
        <f t="shared" si="38"/>
        <v>83841.74068</v>
      </c>
      <c r="BK110" s="4">
        <f t="shared" si="39"/>
        <v>37992.91755</v>
      </c>
      <c r="BL110" s="4">
        <f t="shared" si="40"/>
        <v>121834.6582</v>
      </c>
      <c r="BM110" s="4">
        <f>BK110*'Ejercicio 3 - TIR'!$D$5</f>
        <v>18996.45877</v>
      </c>
      <c r="BN110" s="4">
        <f t="shared" si="41"/>
        <v>102838.1995</v>
      </c>
      <c r="BO110" s="4">
        <f t="shared" si="42"/>
        <v>42875.90166</v>
      </c>
      <c r="BP110" s="4">
        <f t="shared" si="43"/>
        <v>-114156.9307</v>
      </c>
      <c r="BQ110" s="4">
        <f t="shared" ref="BQ110:BT110" si="367">BE110</f>
        <v>20589.64686</v>
      </c>
      <c r="BR110" s="4">
        <f t="shared" si="367"/>
        <v>20772.32182</v>
      </c>
      <c r="BS110" s="4">
        <f t="shared" si="367"/>
        <v>18771.94454</v>
      </c>
      <c r="BT110" s="4">
        <f t="shared" si="367"/>
        <v>17654.94917</v>
      </c>
      <c r="BU110" s="4">
        <f t="shared" si="45"/>
        <v>58512.08552</v>
      </c>
      <c r="BV110" s="36">
        <f t="shared" si="46"/>
        <v>5.236254467</v>
      </c>
    </row>
    <row r="111" ht="15.0" customHeight="1">
      <c r="A111" s="2">
        <v>110.0</v>
      </c>
      <c r="B111" s="3">
        <f t="shared" si="4"/>
        <v>0.2786730823</v>
      </c>
      <c r="C111" s="4">
        <f>IF(B111&lt;=('Ejercicio 3 - TIR'!$D$13-'Ejercicio 3 - TIR'!$C$13)/('Ejercicio 3 - TIR'!$E$13-'Ejercicio 3 - TIR'!$C$13),'Ejercicio 3 - TIR'!$C$13+SQRT(('Ejercicio 3 - TIR'!$E$13-'Ejercicio 3 - TIR'!$C$13)*('Ejercicio 3 - TIR'!$D$13-'Ejercicio 3 - TIR'!$C$13)*B111),'Ejercicio 3 - TIR'!$E$13-SQRT(('Ejercicio 3 - TIR'!$E$13-'Ejercicio 3 - TIR'!$C$13)*('Ejercicio 3 - TIR'!$E$13-'Ejercicio 3 - TIR'!$D$13)*(1-B111)))</f>
        <v>70579.04996</v>
      </c>
      <c r="D111" s="3">
        <f t="shared" si="5"/>
        <v>0.5255425283</v>
      </c>
      <c r="E111" s="4">
        <f>IF(D111&lt;=('Ejercicio 3 - TIR'!$D$14-'Ejercicio 3 - TIR'!$C$14)/('Ejercicio 3 - TIR'!$E$14-'Ejercicio 3 - TIR'!$C$14),'Ejercicio 3 - TIR'!$C$14+SQRT(('Ejercicio 3 - TIR'!$E$14-'Ejercicio 3 - TIR'!$C$14)*('Ejercicio 3 - TIR'!$D$14-'Ejercicio 3 - TIR'!$C$14)*D111),'Ejercicio 3 - TIR'!$E$14-SQRT(('Ejercicio 3 - TIR'!$E$14-'Ejercicio 3 - TIR'!$C$14)*('Ejercicio 3 - TIR'!$E$14-'Ejercicio 3 - TIR'!$D$14)*(1-D111)))</f>
        <v>31563.85036</v>
      </c>
      <c r="F111" s="3">
        <f t="shared" si="6"/>
        <v>0.2015233378</v>
      </c>
      <c r="G111" s="4">
        <f>IF(F111&lt;=('Ejercicio 3 - TIR'!$D$18-'Ejercicio 3 - TIR'!$C$18)/('Ejercicio 3 - TIR'!$E$18-'Ejercicio 3 - TIR'!$C$18),'Ejercicio 3 - TIR'!$C$18+SQRT(('Ejercicio 3 - TIR'!$E$18-'Ejercicio 3 - TIR'!$C$18)*('Ejercicio 3 - TIR'!$D$18-'Ejercicio 3 - TIR'!$C$18)*F111),'Ejercicio 3 - TIR'!$E$18-SQRT(('Ejercicio 3 - TIR'!$E$18-'Ejercicio 3 - TIR'!$C$18)*('Ejercicio 3 - TIR'!$E$18-'Ejercicio 3 - TIR'!$D$18)*(1-F111)))</f>
        <v>35498.04517</v>
      </c>
      <c r="H111" s="3">
        <f t="shared" si="7"/>
        <v>0.06491589812</v>
      </c>
      <c r="I111" s="4">
        <f>IF(H111&lt;=('Ejercicio 3 - TIR'!$D$18-'Ejercicio 3 - TIR'!$C$18)/('Ejercicio 3 - TIR'!$E$18-'Ejercicio 3 - TIR'!$C$18),'Ejercicio 3 - TIR'!$C$18+SQRT(('Ejercicio 3 - TIR'!$E$18-'Ejercicio 3 - TIR'!$C$18)*('Ejercicio 3 - TIR'!$D$18-'Ejercicio 3 - TIR'!$C$18)*H111),'Ejercicio 3 - TIR'!$E$18-SQRT(('Ejercicio 3 - TIR'!$E$18-'Ejercicio 3 - TIR'!$C$18)*('Ejercicio 3 - TIR'!$E$18-'Ejercicio 3 - TIR'!$D$18)*(1-H111)))</f>
        <v>33120.47828</v>
      </c>
      <c r="J111" s="3">
        <f t="shared" si="8"/>
        <v>0.8523475818</v>
      </c>
      <c r="K111" s="4">
        <f>IF(J111&lt;=('Ejercicio 3 - TIR'!$D$18-'Ejercicio 3 - TIR'!$C$18)/('Ejercicio 3 - TIR'!$E$18-'Ejercicio 3 - TIR'!$C$18),'Ejercicio 3 - TIR'!$C$18+SQRT(('Ejercicio 3 - TIR'!$E$18-'Ejercicio 3 - TIR'!$C$18)*('Ejercicio 3 - TIR'!$D$18-'Ejercicio 3 - TIR'!$C$18)*J111),'Ejercicio 3 - TIR'!$E$18-SQRT(('Ejercicio 3 - TIR'!$E$18-'Ejercicio 3 - TIR'!$C$18)*('Ejercicio 3 - TIR'!$E$18-'Ejercicio 3 - TIR'!$D$18)*(1-J111)))</f>
        <v>41672.2483</v>
      </c>
      <c r="L111" s="3">
        <f t="shared" si="9"/>
        <v>0.127087889</v>
      </c>
      <c r="M111" s="4">
        <f>IF(L111&lt;=('Ejercicio 3 - TIR'!$D$18-'Ejercicio 3 - TIR'!$C$18)/('Ejercicio 3 - TIR'!$E$18-'Ejercicio 3 - TIR'!$C$18),'Ejercicio 3 - TIR'!$C$18+SQRT(('Ejercicio 3 - TIR'!$E$18-'Ejercicio 3 - TIR'!$C$18)*('Ejercicio 3 - TIR'!$D$18-'Ejercicio 3 - TIR'!$C$18)*L111),'Ejercicio 3 - TIR'!$E$18-SQRT(('Ejercicio 3 - TIR'!$E$18-'Ejercicio 3 - TIR'!$C$18)*('Ejercicio 3 - TIR'!$E$18-'Ejercicio 3 - TIR'!$D$18)*(1-L111)))</f>
        <v>34366.14056</v>
      </c>
      <c r="N111" s="3">
        <f t="shared" si="10"/>
        <v>0.590315415</v>
      </c>
      <c r="O111" s="4">
        <f>IF(N111&lt;=('Ejercicio 3 - TIR'!$D$18-'Ejercicio 3 - TIR'!$C$18)/('Ejercicio 3 - TIR'!$E$18-'Ejercicio 3 - TIR'!$C$18),'Ejercicio 3 - TIR'!$C$18+SQRT(('Ejercicio 3 - TIR'!$E$18-'Ejercicio 3 - TIR'!$C$18)*('Ejercicio 3 - TIR'!$D$18-'Ejercicio 3 - TIR'!$C$18)*N111),'Ejercicio 3 - TIR'!$E$18-SQRT(('Ejercicio 3 - TIR'!$E$18-'Ejercicio 3 - TIR'!$C$18)*('Ejercicio 3 - TIR'!$E$18-'Ejercicio 3 - TIR'!$D$18)*(1-N111)))</f>
        <v>39409.95814</v>
      </c>
      <c r="P111" s="3">
        <f t="shared" si="11"/>
        <v>0.08580512546</v>
      </c>
      <c r="Q111" s="7">
        <f>IF(P111&lt;=('Ejercicio 3 - TIR'!$D$22-'Ejercicio 3 - TIR'!$C$22)/('Ejercicio 3 - TIR'!$E$22-'Ejercicio 3 - TIR'!$C$22),'Ejercicio 3 - TIR'!$C$22+SQRT(('Ejercicio 3 - TIR'!$E$22-'Ejercicio 3 - TIR'!$C$22)*('Ejercicio 3 - TIR'!$D$22-'Ejercicio 3 - TIR'!$C$22)*P111),'Ejercicio 3 - TIR'!$E$22-SQRT(('Ejercicio 3 - TIR'!$E$22-'Ejercicio 3 - TIR'!$C$22)*('Ejercicio 3 - TIR'!$E$22-'Ejercicio 3 - TIR'!$D$22)*(1-P111)))</f>
        <v>0.1324277603</v>
      </c>
      <c r="R111" s="3">
        <f t="shared" si="12"/>
        <v>0.7785048454</v>
      </c>
      <c r="S111" s="7">
        <f>IF(R111&lt;=('Ejercicio 3 - TIR'!$D$23-'Ejercicio 3 - TIR'!$C$23)/('Ejercicio 3 - TIR'!$E$23-'Ejercicio 3 - TIR'!$C$23),'Ejercicio 3 - TIR'!$C$23+SQRT(('Ejercicio 3 - TIR'!$E$23-'Ejercicio 3 - TIR'!$C$23)*('Ejercicio 3 - TIR'!$D$23-'Ejercicio 3 - TIR'!$C$23)*R111),'Ejercicio 3 - TIR'!$E$23-SQRT(('Ejercicio 3 - TIR'!$E$23-'Ejercicio 3 - TIR'!$C$23)*('Ejercicio 3 - TIR'!$E$23-'Ejercicio 3 - TIR'!$D$23)*(1-R111)))</f>
        <v>0.1600327448</v>
      </c>
      <c r="T111" s="3">
        <f t="shared" si="13"/>
        <v>0.237469616</v>
      </c>
      <c r="U111" s="7">
        <f>IF(T111&lt;=('Ejercicio 3 - TIR'!$D$24-'Ejercicio 3 - TIR'!$C$24)/('Ejercicio 3 - TIR'!$E$24-'Ejercicio 3 - TIR'!$C$24),'Ejercicio 3 - TIR'!$C$24+SQRT(('Ejercicio 3 - TIR'!$E$24-'Ejercicio 3 - TIR'!$C$24)*('Ejercicio 3 - TIR'!$D$24-'Ejercicio 3 - TIR'!$C$24)*T111),'Ejercicio 3 - TIR'!$E$24-SQRT(('Ejercicio 3 - TIR'!$E$24-'Ejercicio 3 - TIR'!$C$24)*('Ejercicio 3 - TIR'!$E$24-'Ejercicio 3 - TIR'!$D$24)*(1-T111)))</f>
        <v>0.1723312828</v>
      </c>
      <c r="V111" s="3">
        <f t="shared" si="14"/>
        <v>0.4036227716</v>
      </c>
      <c r="W111" s="7">
        <f>IF(V111&lt;=('Ejercicio 3 - TIR'!$D$25-'Ejercicio 3 - TIR'!$C$25)/('Ejercicio 3 - TIR'!$E$25-'Ejercicio 3 - TIR'!$C$25),'Ejercicio 3 - TIR'!$C$25+SQRT(('Ejercicio 3 - TIR'!$E$25-'Ejercicio 3 - TIR'!$C$25)*('Ejercicio 3 - TIR'!$D$25-'Ejercicio 3 - TIR'!$C$25)*V111),'Ejercicio 3 - TIR'!$E$25-SQRT(('Ejercicio 3 - TIR'!$E$25-'Ejercicio 3 - TIR'!$C$25)*('Ejercicio 3 - TIR'!$E$25-'Ejercicio 3 - TIR'!$D$25)*(1-V111)))</f>
        <v>0.2043127994</v>
      </c>
      <c r="X111" s="3">
        <f t="shared" si="15"/>
        <v>0.672812325</v>
      </c>
      <c r="Y111" s="7">
        <f>IF(X111&lt;=('Ejercicio 3 - TIR'!$D$26-'Ejercicio 3 - TIR'!$C$26)/('Ejercicio 3 - TIR'!$E$26-'Ejercicio 3 - TIR'!$C$26),'Ejercicio 3 - TIR'!$C$26+SQRT(('Ejercicio 3 - TIR'!$E$26-'Ejercicio 3 - TIR'!$C$26)*('Ejercicio 3 - TIR'!$D$26-'Ejercicio 3 - TIR'!$C$26)*X111),'Ejercicio 3 - TIR'!$E$26-SQRT(('Ejercicio 3 - TIR'!$E$26-'Ejercicio 3 - TIR'!$C$26)*('Ejercicio 3 - TIR'!$E$26-'Ejercicio 3 - TIR'!$D$26)*(1-X111)))</f>
        <v>0.2379665199</v>
      </c>
      <c r="Z111" s="3">
        <f t="shared" si="16"/>
        <v>1.13242776</v>
      </c>
      <c r="AA111" s="3">
        <f t="shared" si="17"/>
        <v>1.313653283</v>
      </c>
      <c r="AB111" s="3">
        <f t="shared" si="18"/>
        <v>1.540036839</v>
      </c>
      <c r="AC111" s="3">
        <f t="shared" si="19"/>
        <v>1.854686076</v>
      </c>
      <c r="AD111" s="3">
        <f t="shared" si="20"/>
        <v>2.296039267</v>
      </c>
      <c r="AE111" s="2">
        <f t="shared" si="21"/>
        <v>4179.930009</v>
      </c>
      <c r="AF111" s="2">
        <f t="shared" si="22"/>
        <v>4848.855682</v>
      </c>
      <c r="AG111" s="2">
        <f t="shared" si="23"/>
        <v>5684.465202</v>
      </c>
      <c r="AH111" s="2">
        <f t="shared" si="24"/>
        <v>6845.8742</v>
      </c>
      <c r="AI111" s="2">
        <f t="shared" si="25"/>
        <v>8474.96306</v>
      </c>
      <c r="AJ111" s="4">
        <f t="shared" si="26"/>
        <v>40198.97178</v>
      </c>
      <c r="AK111" s="4">
        <f t="shared" si="27"/>
        <v>43508.82504</v>
      </c>
      <c r="AL111" s="4">
        <f t="shared" si="28"/>
        <v>64176.79753</v>
      </c>
      <c r="AM111" s="4">
        <f t="shared" si="29"/>
        <v>63738.40238</v>
      </c>
      <c r="AN111" s="4">
        <f t="shared" si="30"/>
        <v>90486.81142</v>
      </c>
      <c r="AO111" s="4">
        <f>C111/'Ejercicio 3 - TIR'!$D$7</f>
        <v>14115.80999</v>
      </c>
      <c r="AP111" s="4">
        <f t="shared" si="31"/>
        <v>26083.16179</v>
      </c>
      <c r="AQ111" s="4">
        <f t="shared" si="32"/>
        <v>29393.01504</v>
      </c>
      <c r="AR111" s="4">
        <f t="shared" si="33"/>
        <v>50060.98754</v>
      </c>
      <c r="AS111" s="4">
        <f t="shared" si="34"/>
        <v>49622.59239</v>
      </c>
      <c r="AT111" s="4">
        <f t="shared" si="35"/>
        <v>76371.00143</v>
      </c>
      <c r="AU111" s="4">
        <f>AP111*'Ejercicio 3 - TIR'!$D$5</f>
        <v>13041.5809</v>
      </c>
      <c r="AV111" s="4">
        <f>AQ111*'Ejercicio 3 - TIR'!$D$5</f>
        <v>14696.50752</v>
      </c>
      <c r="AW111" s="4">
        <f>AR111*'Ejercicio 3 - TIR'!$D$5</f>
        <v>25030.49377</v>
      </c>
      <c r="AX111" s="4">
        <f>AS111*'Ejercicio 3 - TIR'!$D$5</f>
        <v>24811.2962</v>
      </c>
      <c r="AY111" s="4">
        <f>AT111*'Ejercicio 3 - TIR'!$D$5</f>
        <v>38185.50072</v>
      </c>
      <c r="AZ111" s="4">
        <f t="shared" ref="AZ111:BD111" si="368">AJ111-AU111-AE111</f>
        <v>22977.46088</v>
      </c>
      <c r="BA111" s="4">
        <f t="shared" si="368"/>
        <v>23963.46183</v>
      </c>
      <c r="BB111" s="4">
        <f t="shared" si="368"/>
        <v>33461.83856</v>
      </c>
      <c r="BC111" s="4">
        <f t="shared" si="368"/>
        <v>32081.23199</v>
      </c>
      <c r="BD111" s="4">
        <f t="shared" si="368"/>
        <v>43826.34765</v>
      </c>
      <c r="BE111" s="4">
        <f t="shared" ref="BE111:BI111" si="369">AZ111/Z111</f>
        <v>20290.44296</v>
      </c>
      <c r="BF111" s="4">
        <f t="shared" si="369"/>
        <v>18241.84672</v>
      </c>
      <c r="BG111" s="4">
        <f t="shared" si="369"/>
        <v>21727.94684</v>
      </c>
      <c r="BH111" s="4">
        <f t="shared" si="369"/>
        <v>17297.39194</v>
      </c>
      <c r="BI111" s="4">
        <f t="shared" si="369"/>
        <v>19087.80406</v>
      </c>
      <c r="BJ111" s="4">
        <f t="shared" si="38"/>
        <v>72471.83986</v>
      </c>
      <c r="BK111" s="4">
        <f t="shared" si="39"/>
        <v>32410.45403</v>
      </c>
      <c r="BL111" s="4">
        <f t="shared" si="40"/>
        <v>104882.2939</v>
      </c>
      <c r="BM111" s="4">
        <f>BK111*'Ejercicio 3 - TIR'!$D$5</f>
        <v>16205.22702</v>
      </c>
      <c r="BN111" s="4">
        <f t="shared" si="41"/>
        <v>88677.06687</v>
      </c>
      <c r="BO111" s="4">
        <f t="shared" si="42"/>
        <v>38621.75536</v>
      </c>
      <c r="BP111" s="4">
        <f t="shared" si="43"/>
        <v>-102142.9003</v>
      </c>
      <c r="BQ111" s="4">
        <f t="shared" ref="BQ111:BT111" si="370">BE111</f>
        <v>20290.44296</v>
      </c>
      <c r="BR111" s="4">
        <f t="shared" si="370"/>
        <v>18241.84672</v>
      </c>
      <c r="BS111" s="4">
        <f t="shared" si="370"/>
        <v>21727.94684</v>
      </c>
      <c r="BT111" s="4">
        <f t="shared" si="370"/>
        <v>17297.39194</v>
      </c>
      <c r="BU111" s="4">
        <f t="shared" si="45"/>
        <v>57709.55941</v>
      </c>
      <c r="BV111" s="36">
        <f t="shared" si="46"/>
        <v>8.476389943</v>
      </c>
    </row>
    <row r="112" ht="15.0" customHeight="1">
      <c r="A112" s="2">
        <v>111.0</v>
      </c>
      <c r="B112" s="3">
        <f t="shared" si="4"/>
        <v>0.4797566256</v>
      </c>
      <c r="C112" s="4">
        <f>IF(B112&lt;=('Ejercicio 3 - TIR'!$D$13-'Ejercicio 3 - TIR'!$C$13)/('Ejercicio 3 - TIR'!$E$13-'Ejercicio 3 - TIR'!$C$13),'Ejercicio 3 - TIR'!$C$13+SQRT(('Ejercicio 3 - TIR'!$E$13-'Ejercicio 3 - TIR'!$C$13)*('Ejercicio 3 - TIR'!$D$13-'Ejercicio 3 - TIR'!$C$13)*B112),'Ejercicio 3 - TIR'!$E$13-SQRT(('Ejercicio 3 - TIR'!$E$13-'Ejercicio 3 - TIR'!$C$13)*('Ejercicio 3 - TIR'!$E$13-'Ejercicio 3 - TIR'!$D$13)*(1-B112)))</f>
        <v>75014.16303</v>
      </c>
      <c r="D112" s="3">
        <f t="shared" si="5"/>
        <v>0.3065703853</v>
      </c>
      <c r="E112" s="4">
        <f>IF(D112&lt;=('Ejercicio 3 - TIR'!$D$14-'Ejercicio 3 - TIR'!$C$14)/('Ejercicio 3 - TIR'!$E$14-'Ejercicio 3 - TIR'!$C$14),'Ejercicio 3 - TIR'!$C$14+SQRT(('Ejercicio 3 - TIR'!$E$14-'Ejercicio 3 - TIR'!$C$14)*('Ejercicio 3 - TIR'!$D$14-'Ejercicio 3 - TIR'!$C$14)*D112),'Ejercicio 3 - TIR'!$E$14-SQRT(('Ejercicio 3 - TIR'!$E$14-'Ejercicio 3 - TIR'!$C$14)*('Ejercicio 3 - TIR'!$E$14-'Ejercicio 3 - TIR'!$D$14)*(1-D112)))</f>
        <v>29795.07861</v>
      </c>
      <c r="F112" s="3">
        <f t="shared" si="6"/>
        <v>0.591472836</v>
      </c>
      <c r="G112" s="4">
        <f>IF(F112&lt;=('Ejercicio 3 - TIR'!$D$18-'Ejercicio 3 - TIR'!$C$18)/('Ejercicio 3 - TIR'!$E$18-'Ejercicio 3 - TIR'!$C$18),'Ejercicio 3 - TIR'!$C$18+SQRT(('Ejercicio 3 - TIR'!$E$18-'Ejercicio 3 - TIR'!$C$18)*('Ejercicio 3 - TIR'!$D$18-'Ejercicio 3 - TIR'!$C$18)*F112),'Ejercicio 3 - TIR'!$E$18-SQRT(('Ejercicio 3 - TIR'!$E$18-'Ejercicio 3 - TIR'!$C$18)*('Ejercicio 3 - TIR'!$E$18-'Ejercicio 3 - TIR'!$D$18)*(1-F112)))</f>
        <v>39419.17859</v>
      </c>
      <c r="H112" s="3">
        <f t="shared" si="7"/>
        <v>0.1586931882</v>
      </c>
      <c r="I112" s="4">
        <f>IF(H112&lt;=('Ejercicio 3 - TIR'!$D$18-'Ejercicio 3 - TIR'!$C$18)/('Ejercicio 3 - TIR'!$E$18-'Ejercicio 3 - TIR'!$C$18),'Ejercicio 3 - TIR'!$C$18+SQRT(('Ejercicio 3 - TIR'!$E$18-'Ejercicio 3 - TIR'!$C$18)*('Ejercicio 3 - TIR'!$D$18-'Ejercicio 3 - TIR'!$C$18)*H112),'Ejercicio 3 - TIR'!$E$18-SQRT(('Ejercicio 3 - TIR'!$E$18-'Ejercicio 3 - TIR'!$C$18)*('Ejercicio 3 - TIR'!$E$18-'Ejercicio 3 - TIR'!$D$18)*(1-H112)))</f>
        <v>34878.93208</v>
      </c>
      <c r="J112" s="3">
        <f t="shared" si="8"/>
        <v>0.9174833581</v>
      </c>
      <c r="K112" s="4">
        <f>IF(J112&lt;=('Ejercicio 3 - TIR'!$D$18-'Ejercicio 3 - TIR'!$C$18)/('Ejercicio 3 - TIR'!$E$18-'Ejercicio 3 - TIR'!$C$18),'Ejercicio 3 - TIR'!$C$18+SQRT(('Ejercicio 3 - TIR'!$E$18-'Ejercicio 3 - TIR'!$C$18)*('Ejercicio 3 - TIR'!$D$18-'Ejercicio 3 - TIR'!$C$18)*J112),'Ejercicio 3 - TIR'!$E$18-SQRT(('Ejercicio 3 - TIR'!$E$18-'Ejercicio 3 - TIR'!$C$18)*('Ejercicio 3 - TIR'!$E$18-'Ejercicio 3 - TIR'!$D$18)*(1-J112)))</f>
        <v>42512.28053</v>
      </c>
      <c r="L112" s="3">
        <f t="shared" si="9"/>
        <v>0.622229754</v>
      </c>
      <c r="M112" s="4">
        <f>IF(L112&lt;=('Ejercicio 3 - TIR'!$D$18-'Ejercicio 3 - TIR'!$C$18)/('Ejercicio 3 - TIR'!$E$18-'Ejercicio 3 - TIR'!$C$18),'Ejercicio 3 - TIR'!$C$18+SQRT(('Ejercicio 3 - TIR'!$E$18-'Ejercicio 3 - TIR'!$C$18)*('Ejercicio 3 - TIR'!$D$18-'Ejercicio 3 - TIR'!$C$18)*L112),'Ejercicio 3 - TIR'!$E$18-SQRT(('Ejercicio 3 - TIR'!$E$18-'Ejercicio 3 - TIR'!$C$18)*('Ejercicio 3 - TIR'!$E$18-'Ejercicio 3 - TIR'!$D$18)*(1-L112)))</f>
        <v>39660.9763</v>
      </c>
      <c r="N112" s="3">
        <f t="shared" si="10"/>
        <v>0.3987394361</v>
      </c>
      <c r="O112" s="4">
        <f>IF(N112&lt;=('Ejercicio 3 - TIR'!$D$18-'Ejercicio 3 - TIR'!$C$18)/('Ejercicio 3 - TIR'!$E$18-'Ejercicio 3 - TIR'!$C$18),'Ejercicio 3 - TIR'!$C$18+SQRT(('Ejercicio 3 - TIR'!$E$18-'Ejercicio 3 - TIR'!$C$18)*('Ejercicio 3 - TIR'!$D$18-'Ejercicio 3 - TIR'!$C$18)*N112),'Ejercicio 3 - TIR'!$E$18-SQRT(('Ejercicio 3 - TIR'!$E$18-'Ejercicio 3 - TIR'!$C$18)*('Ejercicio 3 - TIR'!$E$18-'Ejercicio 3 - TIR'!$D$18)*(1-N112)))</f>
        <v>37733.7517</v>
      </c>
      <c r="P112" s="3">
        <f t="shared" si="11"/>
        <v>0.2359192773</v>
      </c>
      <c r="Q112" s="7">
        <f>IF(P112&lt;=('Ejercicio 3 - TIR'!$D$22-'Ejercicio 3 - TIR'!$C$22)/('Ejercicio 3 - TIR'!$E$22-'Ejercicio 3 - TIR'!$C$22),'Ejercicio 3 - TIR'!$C$22+SQRT(('Ejercicio 3 - TIR'!$E$22-'Ejercicio 3 - TIR'!$C$22)*('Ejercicio 3 - TIR'!$D$22-'Ejercicio 3 - TIR'!$C$22)*P112),'Ejercicio 3 - TIR'!$E$22-SQRT(('Ejercicio 3 - TIR'!$E$22-'Ejercicio 3 - TIR'!$C$22)*('Ejercicio 3 - TIR'!$E$22-'Ejercicio 3 - TIR'!$D$22)*(1-P112)))</f>
        <v>0.1406071516</v>
      </c>
      <c r="R112" s="3">
        <f t="shared" si="12"/>
        <v>0.8920670074</v>
      </c>
      <c r="S112" s="7">
        <f>IF(R112&lt;=('Ejercicio 3 - TIR'!$D$23-'Ejercicio 3 - TIR'!$C$23)/('Ejercicio 3 - TIR'!$E$23-'Ejercicio 3 - TIR'!$C$23),'Ejercicio 3 - TIR'!$C$23+SQRT(('Ejercicio 3 - TIR'!$E$23-'Ejercicio 3 - TIR'!$C$23)*('Ejercicio 3 - TIR'!$D$23-'Ejercicio 3 - TIR'!$C$23)*R112),'Ejercicio 3 - TIR'!$E$23-SQRT(('Ejercicio 3 - TIR'!$E$23-'Ejercicio 3 - TIR'!$C$23)*('Ejercicio 3 - TIR'!$E$23-'Ejercicio 3 - TIR'!$D$23)*(1-R112)))</f>
        <v>0.1660615859</v>
      </c>
      <c r="T112" s="3">
        <f t="shared" si="13"/>
        <v>0.914992746</v>
      </c>
      <c r="U112" s="7">
        <f>IF(T112&lt;=('Ejercicio 3 - TIR'!$D$24-'Ejercicio 3 - TIR'!$C$24)/('Ejercicio 3 - TIR'!$E$24-'Ejercicio 3 - TIR'!$C$24),'Ejercicio 3 - TIR'!$C$24+SQRT(('Ejercicio 3 - TIR'!$E$24-'Ejercicio 3 - TIR'!$C$24)*('Ejercicio 3 - TIR'!$D$24-'Ejercicio 3 - TIR'!$C$24)*T112),'Ejercicio 3 - TIR'!$E$24-SQRT(('Ejercicio 3 - TIR'!$E$24-'Ejercicio 3 - TIR'!$C$24)*('Ejercicio 3 - TIR'!$E$24-'Ejercicio 3 - TIR'!$D$24)*(1-T112)))</f>
        <v>0.2045720931</v>
      </c>
      <c r="V112" s="3">
        <f t="shared" si="14"/>
        <v>0.7251899442</v>
      </c>
      <c r="W112" s="7">
        <f>IF(V112&lt;=('Ejercicio 3 - TIR'!$D$25-'Ejercicio 3 - TIR'!$C$25)/('Ejercicio 3 - TIR'!$E$25-'Ejercicio 3 - TIR'!$C$25),'Ejercicio 3 - TIR'!$C$25+SQRT(('Ejercicio 3 - TIR'!$E$25-'Ejercicio 3 - TIR'!$C$25)*('Ejercicio 3 - TIR'!$D$25-'Ejercicio 3 - TIR'!$C$25)*V112),'Ejercicio 3 - TIR'!$E$25-SQRT(('Ejercicio 3 - TIR'!$E$25-'Ejercicio 3 - TIR'!$C$25)*('Ejercicio 3 - TIR'!$E$25-'Ejercicio 3 - TIR'!$D$25)*(1-V112)))</f>
        <v>0.218986532</v>
      </c>
      <c r="X112" s="3">
        <f t="shared" si="15"/>
        <v>0.9612742875</v>
      </c>
      <c r="Y112" s="7">
        <f>IF(X112&lt;=('Ejercicio 3 - TIR'!$D$26-'Ejercicio 3 - TIR'!$C$26)/('Ejercicio 3 - TIR'!$E$26-'Ejercicio 3 - TIR'!$C$26),'Ejercicio 3 - TIR'!$C$26+SQRT(('Ejercicio 3 - TIR'!$E$26-'Ejercicio 3 - TIR'!$C$26)*('Ejercicio 3 - TIR'!$D$26-'Ejercicio 3 - TIR'!$C$26)*X112),'Ejercicio 3 - TIR'!$E$26-SQRT(('Ejercicio 3 - TIR'!$E$26-'Ejercicio 3 - TIR'!$C$26)*('Ejercicio 3 - TIR'!$E$26-'Ejercicio 3 - TIR'!$D$26)*(1-X112)))</f>
        <v>0.2655390579</v>
      </c>
      <c r="Z112" s="3">
        <f t="shared" si="16"/>
        <v>1.140607152</v>
      </c>
      <c r="AA112" s="3">
        <f t="shared" si="17"/>
        <v>1.330018184</v>
      </c>
      <c r="AB112" s="3">
        <f t="shared" si="18"/>
        <v>1.602102788</v>
      </c>
      <c r="AC112" s="3">
        <f t="shared" si="19"/>
        <v>1.952941721</v>
      </c>
      <c r="AD112" s="3">
        <f t="shared" si="20"/>
        <v>2.471524026</v>
      </c>
      <c r="AE112" s="2">
        <f t="shared" si="21"/>
        <v>4189.401137</v>
      </c>
      <c r="AF112" s="2">
        <f t="shared" si="22"/>
        <v>4885.099734</v>
      </c>
      <c r="AG112" s="2">
        <f t="shared" si="23"/>
        <v>5884.454811</v>
      </c>
      <c r="AH112" s="2">
        <f t="shared" si="24"/>
        <v>7173.071163</v>
      </c>
      <c r="AI112" s="2">
        <f t="shared" si="25"/>
        <v>9077.801722</v>
      </c>
      <c r="AJ112" s="4">
        <f t="shared" si="26"/>
        <v>44961.79702</v>
      </c>
      <c r="AK112" s="4">
        <f t="shared" si="27"/>
        <v>46389.61391</v>
      </c>
      <c r="AL112" s="4">
        <f t="shared" si="28"/>
        <v>68109.04317</v>
      </c>
      <c r="AM112" s="4">
        <f t="shared" si="29"/>
        <v>77455.57533</v>
      </c>
      <c r="AN112" s="4">
        <f t="shared" si="30"/>
        <v>93259.87394</v>
      </c>
      <c r="AO112" s="4">
        <f>C112/'Ejercicio 3 - TIR'!$D$7</f>
        <v>15002.83261</v>
      </c>
      <c r="AP112" s="4">
        <f t="shared" si="31"/>
        <v>29958.96441</v>
      </c>
      <c r="AQ112" s="4">
        <f t="shared" si="32"/>
        <v>31386.7813</v>
      </c>
      <c r="AR112" s="4">
        <f t="shared" si="33"/>
        <v>53106.21056</v>
      </c>
      <c r="AS112" s="4">
        <f t="shared" si="34"/>
        <v>62452.74273</v>
      </c>
      <c r="AT112" s="4">
        <f t="shared" si="35"/>
        <v>78257.04133</v>
      </c>
      <c r="AU112" s="4">
        <f>AP112*'Ejercicio 3 - TIR'!$D$5</f>
        <v>14979.48221</v>
      </c>
      <c r="AV112" s="4">
        <f>AQ112*'Ejercicio 3 - TIR'!$D$5</f>
        <v>15693.39065</v>
      </c>
      <c r="AW112" s="4">
        <f>AR112*'Ejercicio 3 - TIR'!$D$5</f>
        <v>26553.10528</v>
      </c>
      <c r="AX112" s="4">
        <f>AS112*'Ejercicio 3 - TIR'!$D$5</f>
        <v>31226.37136</v>
      </c>
      <c r="AY112" s="4">
        <f>AT112*'Ejercicio 3 - TIR'!$D$5</f>
        <v>39128.52067</v>
      </c>
      <c r="AZ112" s="4">
        <f t="shared" ref="AZ112:BD112" si="371">AJ112-AU112-AE112</f>
        <v>25792.91367</v>
      </c>
      <c r="BA112" s="4">
        <f t="shared" si="371"/>
        <v>25811.12352</v>
      </c>
      <c r="BB112" s="4">
        <f t="shared" si="371"/>
        <v>35671.48307</v>
      </c>
      <c r="BC112" s="4">
        <f t="shared" si="371"/>
        <v>39056.13281</v>
      </c>
      <c r="BD112" s="4">
        <f t="shared" si="371"/>
        <v>45053.55155</v>
      </c>
      <c r="BE112" s="4">
        <f t="shared" ref="BE112:BI112" si="372">AZ112/Z112</f>
        <v>22613.31926</v>
      </c>
      <c r="BF112" s="4">
        <f t="shared" si="372"/>
        <v>19406.59446</v>
      </c>
      <c r="BG112" s="4">
        <f t="shared" si="372"/>
        <v>22265.41477</v>
      </c>
      <c r="BH112" s="4">
        <f t="shared" si="372"/>
        <v>19998.61664</v>
      </c>
      <c r="BI112" s="4">
        <f t="shared" si="372"/>
        <v>18229.05668</v>
      </c>
      <c r="BJ112" s="4">
        <f t="shared" si="38"/>
        <v>73639.25265</v>
      </c>
      <c r="BK112" s="4">
        <f t="shared" si="39"/>
        <v>37079.86125</v>
      </c>
      <c r="BL112" s="4">
        <f t="shared" si="40"/>
        <v>110719.1139</v>
      </c>
      <c r="BM112" s="4">
        <f>BK112*'Ejercicio 3 - TIR'!$D$5</f>
        <v>18539.93062</v>
      </c>
      <c r="BN112" s="4">
        <f t="shared" si="41"/>
        <v>92179.18328</v>
      </c>
      <c r="BO112" s="4">
        <f t="shared" si="42"/>
        <v>37296.49491</v>
      </c>
      <c r="BP112" s="4">
        <f t="shared" si="43"/>
        <v>-104809.2416</v>
      </c>
      <c r="BQ112" s="4">
        <f t="shared" ref="BQ112:BT112" si="373">BE112</f>
        <v>22613.31926</v>
      </c>
      <c r="BR112" s="4">
        <f t="shared" si="373"/>
        <v>19406.59446</v>
      </c>
      <c r="BS112" s="4">
        <f t="shared" si="373"/>
        <v>22265.41477</v>
      </c>
      <c r="BT112" s="4">
        <f t="shared" si="373"/>
        <v>19998.61664</v>
      </c>
      <c r="BU112" s="4">
        <f t="shared" si="45"/>
        <v>55525.55159</v>
      </c>
      <c r="BV112" s="36">
        <f t="shared" si="46"/>
        <v>8.910770426</v>
      </c>
    </row>
    <row r="113" ht="15.0" customHeight="1">
      <c r="A113" s="2">
        <v>112.0</v>
      </c>
      <c r="B113" s="3">
        <f t="shared" si="4"/>
        <v>0.1876122383</v>
      </c>
      <c r="C113" s="4">
        <f>IF(B113&lt;=('Ejercicio 3 - TIR'!$D$13-'Ejercicio 3 - TIR'!$C$13)/('Ejercicio 3 - TIR'!$E$13-'Ejercicio 3 - TIR'!$C$13),'Ejercicio 3 - TIR'!$C$13+SQRT(('Ejercicio 3 - TIR'!$E$13-'Ejercicio 3 - TIR'!$C$13)*('Ejercicio 3 - TIR'!$D$13-'Ejercicio 3 - TIR'!$C$13)*B113),'Ejercicio 3 - TIR'!$E$13-SQRT(('Ejercicio 3 - TIR'!$E$13-'Ejercicio 3 - TIR'!$C$13)*('Ejercicio 3 - TIR'!$E$13-'Ejercicio 3 - TIR'!$D$13)*(1-B113)))</f>
        <v>68662.84568</v>
      </c>
      <c r="D113" s="3">
        <f t="shared" si="5"/>
        <v>0.3809508451</v>
      </c>
      <c r="E113" s="4">
        <f>IF(D113&lt;=('Ejercicio 3 - TIR'!$D$14-'Ejercicio 3 - TIR'!$C$14)/('Ejercicio 3 - TIR'!$E$14-'Ejercicio 3 - TIR'!$C$14),'Ejercicio 3 - TIR'!$C$14+SQRT(('Ejercicio 3 - TIR'!$E$14-'Ejercicio 3 - TIR'!$C$14)*('Ejercicio 3 - TIR'!$D$14-'Ejercicio 3 - TIR'!$C$14)*D113),'Ejercicio 3 - TIR'!$E$14-SQRT(('Ejercicio 3 - TIR'!$E$14-'Ejercicio 3 - TIR'!$C$14)*('Ejercicio 3 - TIR'!$E$14-'Ejercicio 3 - TIR'!$D$14)*(1-D113)))</f>
        <v>30363.74693</v>
      </c>
      <c r="F113" s="3">
        <f t="shared" si="6"/>
        <v>0.8951614603</v>
      </c>
      <c r="G113" s="4">
        <f>IF(F113&lt;=('Ejercicio 3 - TIR'!$D$18-'Ejercicio 3 - TIR'!$C$18)/('Ejercicio 3 - TIR'!$E$18-'Ejercicio 3 - TIR'!$C$18),'Ejercicio 3 - TIR'!$C$18+SQRT(('Ejercicio 3 - TIR'!$E$18-'Ejercicio 3 - TIR'!$C$18)*('Ejercicio 3 - TIR'!$D$18-'Ejercicio 3 - TIR'!$C$18)*F113),'Ejercicio 3 - TIR'!$E$18-SQRT(('Ejercicio 3 - TIR'!$E$18-'Ejercicio 3 - TIR'!$C$18)*('Ejercicio 3 - TIR'!$E$18-'Ejercicio 3 - TIR'!$D$18)*(1-F113)))</f>
        <v>42195.91539</v>
      </c>
      <c r="H113" s="3">
        <f t="shared" si="7"/>
        <v>0.6804668841</v>
      </c>
      <c r="I113" s="4">
        <f>IF(H113&lt;=('Ejercicio 3 - TIR'!$D$18-'Ejercicio 3 - TIR'!$C$18)/('Ejercicio 3 - TIR'!$E$18-'Ejercicio 3 - TIR'!$C$18),'Ejercicio 3 - TIR'!$C$18+SQRT(('Ejercicio 3 - TIR'!$E$18-'Ejercicio 3 - TIR'!$C$18)*('Ejercicio 3 - TIR'!$D$18-'Ejercicio 3 - TIR'!$C$18)*H113),'Ejercicio 3 - TIR'!$E$18-SQRT(('Ejercicio 3 - TIR'!$E$18-'Ejercicio 3 - TIR'!$C$18)*('Ejercicio 3 - TIR'!$E$18-'Ejercicio 3 - TIR'!$D$18)*(1-H113)))</f>
        <v>40104.59566</v>
      </c>
      <c r="J113" s="3">
        <f t="shared" si="8"/>
        <v>0.8663429612</v>
      </c>
      <c r="K113" s="4">
        <f>IF(J113&lt;=('Ejercicio 3 - TIR'!$D$18-'Ejercicio 3 - TIR'!$C$18)/('Ejercicio 3 - TIR'!$E$18-'Ejercicio 3 - TIR'!$C$18),'Ejercicio 3 - TIR'!$C$18+SQRT(('Ejercicio 3 - TIR'!$E$18-'Ejercicio 3 - TIR'!$C$18)*('Ejercicio 3 - TIR'!$D$18-'Ejercicio 3 - TIR'!$C$18)*J113),'Ejercicio 3 - TIR'!$E$18-SQRT(('Ejercicio 3 - TIR'!$E$18-'Ejercicio 3 - TIR'!$C$18)*('Ejercicio 3 - TIR'!$E$18-'Ejercicio 3 - TIR'!$D$18)*(1-J113)))</f>
        <v>41833.88599</v>
      </c>
      <c r="L113" s="3">
        <f t="shared" si="9"/>
        <v>0.4594888949</v>
      </c>
      <c r="M113" s="4">
        <f>IF(L113&lt;=('Ejercicio 3 - TIR'!$D$18-'Ejercicio 3 - TIR'!$C$18)/('Ejercicio 3 - TIR'!$E$18-'Ejercicio 3 - TIR'!$C$18),'Ejercicio 3 - TIR'!$C$18+SQRT(('Ejercicio 3 - TIR'!$E$18-'Ejercicio 3 - TIR'!$C$18)*('Ejercicio 3 - TIR'!$D$18-'Ejercicio 3 - TIR'!$C$18)*L113),'Ejercicio 3 - TIR'!$E$18-SQRT(('Ejercicio 3 - TIR'!$E$18-'Ejercicio 3 - TIR'!$C$18)*('Ejercicio 3 - TIR'!$E$18-'Ejercicio 3 - TIR'!$D$18)*(1-L113)))</f>
        <v>38302.00784</v>
      </c>
      <c r="N113" s="3">
        <f t="shared" si="10"/>
        <v>0.8963509049</v>
      </c>
      <c r="O113" s="4">
        <f>IF(N113&lt;=('Ejercicio 3 - TIR'!$D$18-'Ejercicio 3 - TIR'!$C$18)/('Ejercicio 3 - TIR'!$E$18-'Ejercicio 3 - TIR'!$C$18),'Ejercicio 3 - TIR'!$C$18+SQRT(('Ejercicio 3 - TIR'!$E$18-'Ejercicio 3 - TIR'!$C$18)*('Ejercicio 3 - TIR'!$D$18-'Ejercicio 3 - TIR'!$C$18)*N113),'Ejercicio 3 - TIR'!$E$18-SQRT(('Ejercicio 3 - TIR'!$E$18-'Ejercicio 3 - TIR'!$C$18)*('Ejercicio 3 - TIR'!$E$18-'Ejercicio 3 - TIR'!$D$18)*(1-N113)))</f>
        <v>42211.86763</v>
      </c>
      <c r="P113" s="3">
        <f t="shared" si="11"/>
        <v>0.3681677596</v>
      </c>
      <c r="Q113" s="7">
        <f>IF(P113&lt;=('Ejercicio 3 - TIR'!$D$22-'Ejercicio 3 - TIR'!$C$22)/('Ejercicio 3 - TIR'!$E$22-'Ejercicio 3 - TIR'!$C$22),'Ejercicio 3 - TIR'!$C$22+SQRT(('Ejercicio 3 - TIR'!$E$22-'Ejercicio 3 - TIR'!$C$22)*('Ejercicio 3 - TIR'!$D$22-'Ejercicio 3 - TIR'!$C$22)*P113),'Ejercicio 3 - TIR'!$E$22-SQRT(('Ejercicio 3 - TIR'!$E$22-'Ejercicio 3 - TIR'!$C$22)*('Ejercicio 3 - TIR'!$E$22-'Ejercicio 3 - TIR'!$D$22)*(1-P113)))</f>
        <v>0.1457429984</v>
      </c>
      <c r="R113" s="3">
        <f t="shared" si="12"/>
        <v>0.08650718769</v>
      </c>
      <c r="S113" s="7">
        <f>IF(R113&lt;=('Ejercicio 3 - TIR'!$D$23-'Ejercicio 3 - TIR'!$C$23)/('Ejercicio 3 - TIR'!$E$23-'Ejercicio 3 - TIR'!$C$23),'Ejercicio 3 - TIR'!$C$23+SQRT(('Ejercicio 3 - TIR'!$E$23-'Ejercicio 3 - TIR'!$C$23)*('Ejercicio 3 - TIR'!$D$23-'Ejercicio 3 - TIR'!$C$23)*R113),'Ejercicio 3 - TIR'!$E$23-SQRT(('Ejercicio 3 - TIR'!$E$23-'Ejercicio 3 - TIR'!$C$23)*('Ejercicio 3 - TIR'!$E$23-'Ejercicio 3 - TIR'!$D$23)*(1-R113)))</f>
        <v>0.132478499</v>
      </c>
      <c r="T113" s="3">
        <f t="shared" si="13"/>
        <v>0.9072615421</v>
      </c>
      <c r="U113" s="7">
        <f>IF(T113&lt;=('Ejercicio 3 - TIR'!$D$24-'Ejercicio 3 - TIR'!$C$24)/('Ejercicio 3 - TIR'!$E$24-'Ejercicio 3 - TIR'!$C$24),'Ejercicio 3 - TIR'!$C$24+SQRT(('Ejercicio 3 - TIR'!$E$24-'Ejercicio 3 - TIR'!$C$24)*('Ejercicio 3 - TIR'!$D$24-'Ejercicio 3 - TIR'!$C$24)*T113),'Ejercicio 3 - TIR'!$E$24-SQRT(('Ejercicio 3 - TIR'!$E$24-'Ejercicio 3 - TIR'!$C$24)*('Ejercicio 3 - TIR'!$E$24-'Ejercicio 3 - TIR'!$D$24)*(1-T113)))</f>
        <v>0.2038857925</v>
      </c>
      <c r="V113" s="3">
        <f t="shared" si="14"/>
        <v>0.9810718647</v>
      </c>
      <c r="W113" s="7">
        <f>IF(V113&lt;=('Ejercicio 3 - TIR'!$D$25-'Ejercicio 3 - TIR'!$C$25)/('Ejercicio 3 - TIR'!$E$25-'Ejercicio 3 - TIR'!$C$25),'Ejercicio 3 - TIR'!$C$25+SQRT(('Ejercicio 3 - TIR'!$E$25-'Ejercicio 3 - TIR'!$C$25)*('Ejercicio 3 - TIR'!$D$25-'Ejercicio 3 - TIR'!$C$25)*V113),'Ejercicio 3 - TIR'!$E$25-SQRT(('Ejercicio 3 - TIR'!$E$25-'Ejercicio 3 - TIR'!$C$25)*('Ejercicio 3 - TIR'!$E$25-'Ejercicio 3 - TIR'!$D$25)*(1-V113)))</f>
        <v>0.2418606835</v>
      </c>
      <c r="X113" s="3">
        <f t="shared" si="15"/>
        <v>0.3481488504</v>
      </c>
      <c r="Y113" s="7">
        <f>IF(X113&lt;=('Ejercicio 3 - TIR'!$D$26-'Ejercicio 3 - TIR'!$C$26)/('Ejercicio 3 - TIR'!$E$26-'Ejercicio 3 - TIR'!$C$26),'Ejercicio 3 - TIR'!$C$26+SQRT(('Ejercicio 3 - TIR'!$E$26-'Ejercicio 3 - TIR'!$C$26)*('Ejercicio 3 - TIR'!$D$26-'Ejercicio 3 - TIR'!$C$26)*X113),'Ejercicio 3 - TIR'!$E$26-SQRT(('Ejercicio 3 - TIR'!$E$26-'Ejercicio 3 - TIR'!$C$26)*('Ejercicio 3 - TIR'!$E$26-'Ejercicio 3 - TIR'!$D$26)*(1-X113)))</f>
        <v>0.2206704441</v>
      </c>
      <c r="Z113" s="3">
        <f t="shared" si="16"/>
        <v>1.145742998</v>
      </c>
      <c r="AA113" s="3">
        <f t="shared" si="17"/>
        <v>1.297529311</v>
      </c>
      <c r="AB113" s="3">
        <f t="shared" si="18"/>
        <v>1.562077103</v>
      </c>
      <c r="AC113" s="3">
        <f t="shared" si="19"/>
        <v>1.939882139</v>
      </c>
      <c r="AD113" s="3">
        <f t="shared" si="20"/>
        <v>2.367956792</v>
      </c>
      <c r="AE113" s="2">
        <f t="shared" si="21"/>
        <v>4425.303521</v>
      </c>
      <c r="AF113" s="2">
        <f t="shared" si="22"/>
        <v>5011.561089</v>
      </c>
      <c r="AG113" s="2">
        <f t="shared" si="23"/>
        <v>6033.347193</v>
      </c>
      <c r="AH113" s="2">
        <f t="shared" si="24"/>
        <v>7492.576669</v>
      </c>
      <c r="AI113" s="2">
        <f t="shared" si="25"/>
        <v>9145.96689</v>
      </c>
      <c r="AJ113" s="4">
        <f t="shared" si="26"/>
        <v>48345.67462</v>
      </c>
      <c r="AK113" s="4">
        <f t="shared" si="27"/>
        <v>52036.88837</v>
      </c>
      <c r="AL113" s="4">
        <f t="shared" si="28"/>
        <v>65347.75544</v>
      </c>
      <c r="AM113" s="4">
        <f t="shared" si="29"/>
        <v>74301.3809</v>
      </c>
      <c r="AN113" s="4">
        <f t="shared" si="30"/>
        <v>99955.87864</v>
      </c>
      <c r="AO113" s="4">
        <f>C113/'Ejercicio 3 - TIR'!$D$7</f>
        <v>13732.56914</v>
      </c>
      <c r="AP113" s="4">
        <f t="shared" si="31"/>
        <v>34613.10549</v>
      </c>
      <c r="AQ113" s="4">
        <f t="shared" si="32"/>
        <v>38304.31924</v>
      </c>
      <c r="AR113" s="4">
        <f t="shared" si="33"/>
        <v>51615.1863</v>
      </c>
      <c r="AS113" s="4">
        <f t="shared" si="34"/>
        <v>60568.81176</v>
      </c>
      <c r="AT113" s="4">
        <f t="shared" si="35"/>
        <v>86223.30951</v>
      </c>
      <c r="AU113" s="4">
        <f>AP113*'Ejercicio 3 - TIR'!$D$5</f>
        <v>17306.55274</v>
      </c>
      <c r="AV113" s="4">
        <f>AQ113*'Ejercicio 3 - TIR'!$D$5</f>
        <v>19152.15962</v>
      </c>
      <c r="AW113" s="4">
        <f>AR113*'Ejercicio 3 - TIR'!$D$5</f>
        <v>25807.59315</v>
      </c>
      <c r="AX113" s="4">
        <f>AS113*'Ejercicio 3 - TIR'!$D$5</f>
        <v>30284.40588</v>
      </c>
      <c r="AY113" s="4">
        <f>AT113*'Ejercicio 3 - TIR'!$D$5</f>
        <v>43111.65475</v>
      </c>
      <c r="AZ113" s="4">
        <f t="shared" ref="AZ113:BD113" si="374">AJ113-AU113-AE113</f>
        <v>26613.81836</v>
      </c>
      <c r="BA113" s="4">
        <f t="shared" si="374"/>
        <v>27873.16767</v>
      </c>
      <c r="BB113" s="4">
        <f t="shared" si="374"/>
        <v>33506.8151</v>
      </c>
      <c r="BC113" s="4">
        <f t="shared" si="374"/>
        <v>36524.39835</v>
      </c>
      <c r="BD113" s="4">
        <f t="shared" si="374"/>
        <v>47698.257</v>
      </c>
      <c r="BE113" s="4">
        <f t="shared" ref="BE113:BI113" si="375">AZ113/Z113</f>
        <v>23228.43639</v>
      </c>
      <c r="BF113" s="4">
        <f t="shared" si="375"/>
        <v>21481.72487</v>
      </c>
      <c r="BG113" s="4">
        <f t="shared" si="375"/>
        <v>21450.16724</v>
      </c>
      <c r="BH113" s="4">
        <f t="shared" si="375"/>
        <v>18828.15333</v>
      </c>
      <c r="BI113" s="4">
        <f t="shared" si="375"/>
        <v>20143.21256</v>
      </c>
      <c r="BJ113" s="4">
        <f t="shared" si="38"/>
        <v>71900.04077</v>
      </c>
      <c r="BK113" s="4">
        <f t="shared" si="39"/>
        <v>32518.13036</v>
      </c>
      <c r="BL113" s="4">
        <f t="shared" si="40"/>
        <v>104418.1711</v>
      </c>
      <c r="BM113" s="4">
        <f>BK113*'Ejercicio 3 - TIR'!$D$5</f>
        <v>16259.06518</v>
      </c>
      <c r="BN113" s="4">
        <f t="shared" si="41"/>
        <v>88159.10595</v>
      </c>
      <c r="BO113" s="4">
        <f t="shared" si="42"/>
        <v>37230.0315</v>
      </c>
      <c r="BP113" s="4">
        <f t="shared" si="43"/>
        <v>-99026.59261</v>
      </c>
      <c r="BQ113" s="4">
        <f t="shared" ref="BQ113:BT113" si="376">BE113</f>
        <v>23228.43639</v>
      </c>
      <c r="BR113" s="4">
        <f t="shared" si="376"/>
        <v>21481.72487</v>
      </c>
      <c r="BS113" s="4">
        <f t="shared" si="376"/>
        <v>21450.16724</v>
      </c>
      <c r="BT113" s="4">
        <f t="shared" si="376"/>
        <v>18828.15333</v>
      </c>
      <c r="BU113" s="4">
        <f t="shared" si="45"/>
        <v>57373.24406</v>
      </c>
      <c r="BV113" s="36">
        <f t="shared" si="46"/>
        <v>11.51146362</v>
      </c>
    </row>
    <row r="114" ht="15.0" customHeight="1">
      <c r="A114" s="2">
        <v>113.0</v>
      </c>
      <c r="B114" s="3">
        <f t="shared" si="4"/>
        <v>0.8028442217</v>
      </c>
      <c r="C114" s="4">
        <f>IF(B114&lt;=('Ejercicio 3 - TIR'!$D$13-'Ejercicio 3 - TIR'!$C$13)/('Ejercicio 3 - TIR'!$E$13-'Ejercicio 3 - TIR'!$C$13),'Ejercicio 3 - TIR'!$C$13+SQRT(('Ejercicio 3 - TIR'!$E$13-'Ejercicio 3 - TIR'!$C$13)*('Ejercicio 3 - TIR'!$D$13-'Ejercicio 3 - TIR'!$C$13)*B114),'Ejercicio 3 - TIR'!$E$13-SQRT(('Ejercicio 3 - TIR'!$E$13-'Ejercicio 3 - TIR'!$C$13)*('Ejercicio 3 - TIR'!$E$13-'Ejercicio 3 - TIR'!$D$13)*(1-B114)))</f>
        <v>84618.61729</v>
      </c>
      <c r="D114" s="3">
        <f t="shared" si="5"/>
        <v>0.7384702626</v>
      </c>
      <c r="E114" s="4">
        <f>IF(D114&lt;=('Ejercicio 3 - TIR'!$D$14-'Ejercicio 3 - TIR'!$C$14)/('Ejercicio 3 - TIR'!$E$14-'Ejercicio 3 - TIR'!$C$14),'Ejercicio 3 - TIR'!$C$14+SQRT(('Ejercicio 3 - TIR'!$E$14-'Ejercicio 3 - TIR'!$C$14)*('Ejercicio 3 - TIR'!$D$14-'Ejercicio 3 - TIR'!$C$14)*D114),'Ejercicio 3 - TIR'!$E$14-SQRT(('Ejercicio 3 - TIR'!$E$14-'Ejercicio 3 - TIR'!$C$14)*('Ejercicio 3 - TIR'!$E$14-'Ejercicio 3 - TIR'!$D$14)*(1-D114)))</f>
        <v>33736.65739</v>
      </c>
      <c r="F114" s="3">
        <f t="shared" si="6"/>
        <v>0.9090762465</v>
      </c>
      <c r="G114" s="4">
        <f>IF(F114&lt;=('Ejercicio 3 - TIR'!$D$18-'Ejercicio 3 - TIR'!$C$18)/('Ejercicio 3 - TIR'!$E$18-'Ejercicio 3 - TIR'!$C$18),'Ejercicio 3 - TIR'!$C$18+SQRT(('Ejercicio 3 - TIR'!$E$18-'Ejercicio 3 - TIR'!$C$18)*('Ejercicio 3 - TIR'!$D$18-'Ejercicio 3 - TIR'!$C$18)*F114),'Ejercicio 3 - TIR'!$E$18-SQRT(('Ejercicio 3 - TIR'!$E$18-'Ejercicio 3 - TIR'!$C$18)*('Ejercicio 3 - TIR'!$E$18-'Ejercicio 3 - TIR'!$D$18)*(1-F114)))</f>
        <v>42388.62459</v>
      </c>
      <c r="H114" s="3">
        <f t="shared" si="7"/>
        <v>0.7449201171</v>
      </c>
      <c r="I114" s="4">
        <f>IF(H114&lt;=('Ejercicio 3 - TIR'!$D$18-'Ejercicio 3 - TIR'!$C$18)/('Ejercicio 3 - TIR'!$E$18-'Ejercicio 3 - TIR'!$C$18),'Ejercicio 3 - TIR'!$C$18+SQRT(('Ejercicio 3 - TIR'!$E$18-'Ejercicio 3 - TIR'!$C$18)*('Ejercicio 3 - TIR'!$D$18-'Ejercicio 3 - TIR'!$C$18)*H114),'Ejercicio 3 - TIR'!$E$18-SQRT(('Ejercicio 3 - TIR'!$E$18-'Ejercicio 3 - TIR'!$C$18)*('Ejercicio 3 - TIR'!$E$18-'Ejercicio 3 - TIR'!$D$18)*(1-H114)))</f>
        <v>40626.10114</v>
      </c>
      <c r="J114" s="3">
        <f t="shared" si="8"/>
        <v>0.7292469191</v>
      </c>
      <c r="K114" s="4">
        <f>IF(J114&lt;=('Ejercicio 3 - TIR'!$D$18-'Ejercicio 3 - TIR'!$C$18)/('Ejercicio 3 - TIR'!$E$18-'Ejercicio 3 - TIR'!$C$18),'Ejercicio 3 - TIR'!$C$18+SQRT(('Ejercicio 3 - TIR'!$E$18-'Ejercicio 3 - TIR'!$C$18)*('Ejercicio 3 - TIR'!$D$18-'Ejercicio 3 - TIR'!$C$18)*J114),'Ejercicio 3 - TIR'!$E$18-SQRT(('Ejercicio 3 - TIR'!$E$18-'Ejercicio 3 - TIR'!$C$18)*('Ejercicio 3 - TIR'!$E$18-'Ejercicio 3 - TIR'!$D$18)*(1-J114)))</f>
        <v>40493.7287</v>
      </c>
      <c r="L114" s="3">
        <f t="shared" si="9"/>
        <v>0.4893790531</v>
      </c>
      <c r="M114" s="4">
        <f>IF(L114&lt;=('Ejercicio 3 - TIR'!$D$18-'Ejercicio 3 - TIR'!$C$18)/('Ejercicio 3 - TIR'!$E$18-'Ejercicio 3 - TIR'!$C$18),'Ejercicio 3 - TIR'!$C$18+SQRT(('Ejercicio 3 - TIR'!$E$18-'Ejercicio 3 - TIR'!$C$18)*('Ejercicio 3 - TIR'!$D$18-'Ejercicio 3 - TIR'!$C$18)*L114),'Ejercicio 3 - TIR'!$E$18-SQRT(('Ejercicio 3 - TIR'!$E$18-'Ejercicio 3 - TIR'!$C$18)*('Ejercicio 3 - TIR'!$E$18-'Ejercicio 3 - TIR'!$D$18)*(1-L114)))</f>
        <v>38567.78022</v>
      </c>
      <c r="N114" s="3">
        <f t="shared" si="10"/>
        <v>0.2721448026</v>
      </c>
      <c r="O114" s="4">
        <f>IF(N114&lt;=('Ejercicio 3 - TIR'!$D$18-'Ejercicio 3 - TIR'!$C$18)/('Ejercicio 3 - TIR'!$E$18-'Ejercicio 3 - TIR'!$C$18),'Ejercicio 3 - TIR'!$C$18+SQRT(('Ejercicio 3 - TIR'!$E$18-'Ejercicio 3 - TIR'!$C$18)*('Ejercicio 3 - TIR'!$D$18-'Ejercicio 3 - TIR'!$C$18)*N114),'Ejercicio 3 - TIR'!$E$18-SQRT(('Ejercicio 3 - TIR'!$E$18-'Ejercicio 3 - TIR'!$C$18)*('Ejercicio 3 - TIR'!$E$18-'Ejercicio 3 - TIR'!$D$18)*(1-N114)))</f>
        <v>36389.18777</v>
      </c>
      <c r="P114" s="3">
        <f t="shared" si="11"/>
        <v>0.1903640314</v>
      </c>
      <c r="Q114" s="7">
        <f>IF(P114&lt;=('Ejercicio 3 - TIR'!$D$22-'Ejercicio 3 - TIR'!$C$22)/('Ejercicio 3 - TIR'!$E$22-'Ejercicio 3 - TIR'!$C$22),'Ejercicio 3 - TIR'!$C$22+SQRT(('Ejercicio 3 - TIR'!$E$22-'Ejercicio 3 - TIR'!$C$22)*('Ejercicio 3 - TIR'!$D$22-'Ejercicio 3 - TIR'!$C$22)*P114),'Ejercicio 3 - TIR'!$E$22-SQRT(('Ejercicio 3 - TIR'!$E$22-'Ejercicio 3 - TIR'!$C$22)*('Ejercicio 3 - TIR'!$E$22-'Ejercicio 3 - TIR'!$D$22)*(1-P114)))</f>
        <v>0.1385109496</v>
      </c>
      <c r="R114" s="3">
        <f t="shared" si="12"/>
        <v>0.877109825</v>
      </c>
      <c r="S114" s="7">
        <f>IF(R114&lt;=('Ejercicio 3 - TIR'!$D$23-'Ejercicio 3 - TIR'!$C$23)/('Ejercicio 3 - TIR'!$E$23-'Ejercicio 3 - TIR'!$C$23),'Ejercicio 3 - TIR'!$C$23+SQRT(('Ejercicio 3 - TIR'!$E$23-'Ejercicio 3 - TIR'!$C$23)*('Ejercicio 3 - TIR'!$D$23-'Ejercicio 3 - TIR'!$C$23)*R114),'Ejercicio 3 - TIR'!$E$23-SQRT(('Ejercicio 3 - TIR'!$E$23-'Ejercicio 3 - TIR'!$C$23)*('Ejercicio 3 - TIR'!$E$23-'Ejercicio 3 - TIR'!$D$23)*(1-R114)))</f>
        <v>0.1651271282</v>
      </c>
      <c r="T114" s="3">
        <f t="shared" si="13"/>
        <v>0.4344646853</v>
      </c>
      <c r="U114" s="7">
        <f>IF(T114&lt;=('Ejercicio 3 - TIR'!$D$24-'Ejercicio 3 - TIR'!$C$24)/('Ejercicio 3 - TIR'!$E$24-'Ejercicio 3 - TIR'!$C$24),'Ejercicio 3 - TIR'!$C$24+SQRT(('Ejercicio 3 - TIR'!$E$24-'Ejercicio 3 - TIR'!$C$24)*('Ejercicio 3 - TIR'!$D$24-'Ejercicio 3 - TIR'!$C$24)*T114),'Ejercicio 3 - TIR'!$E$24-SQRT(('Ejercicio 3 - TIR'!$E$24-'Ejercicio 3 - TIR'!$C$24)*('Ejercicio 3 - TIR'!$E$24-'Ejercicio 3 - TIR'!$D$24)*(1-T114)))</f>
        <v>0.1802067986</v>
      </c>
      <c r="V114" s="3">
        <f t="shared" si="14"/>
        <v>0.8134901162</v>
      </c>
      <c r="W114" s="7">
        <f>IF(V114&lt;=('Ejercicio 3 - TIR'!$D$25-'Ejercicio 3 - TIR'!$C$25)/('Ejercicio 3 - TIR'!$E$25-'Ejercicio 3 - TIR'!$C$25),'Ejercicio 3 - TIR'!$C$25+SQRT(('Ejercicio 3 - TIR'!$E$25-'Ejercicio 3 - TIR'!$C$25)*('Ejercicio 3 - TIR'!$D$25-'Ejercicio 3 - TIR'!$C$25)*V114),'Ejercicio 3 - TIR'!$E$25-SQRT(('Ejercicio 3 - TIR'!$E$25-'Ejercicio 3 - TIR'!$C$25)*('Ejercicio 3 - TIR'!$E$25-'Ejercicio 3 - TIR'!$D$25)*(1-V114)))</f>
        <v>0.2244503504</v>
      </c>
      <c r="X114" s="3">
        <f t="shared" si="15"/>
        <v>0.01212836886</v>
      </c>
      <c r="Y114" s="7">
        <f>IF(X114&lt;=('Ejercicio 3 - TIR'!$D$26-'Ejercicio 3 - TIR'!$C$26)/('Ejercicio 3 - TIR'!$E$26-'Ejercicio 3 - TIR'!$C$26),'Ejercicio 3 - TIR'!$C$26+SQRT(('Ejercicio 3 - TIR'!$E$26-'Ejercicio 3 - TIR'!$C$26)*('Ejercicio 3 - TIR'!$D$26-'Ejercicio 3 - TIR'!$C$26)*X114),'Ejercicio 3 - TIR'!$E$26-SQRT(('Ejercicio 3 - TIR'!$E$26-'Ejercicio 3 - TIR'!$C$26)*('Ejercicio 3 - TIR'!$E$26-'Ejercicio 3 - TIR'!$D$26)*(1-X114)))</f>
        <v>0.1957224641</v>
      </c>
      <c r="Z114" s="3">
        <f t="shared" si="16"/>
        <v>1.13851095</v>
      </c>
      <c r="AA114" s="3">
        <f t="shared" si="17"/>
        <v>1.326509993</v>
      </c>
      <c r="AB114" s="3">
        <f t="shared" si="18"/>
        <v>1.565556112</v>
      </c>
      <c r="AC114" s="3">
        <f t="shared" si="19"/>
        <v>1.91694573</v>
      </c>
      <c r="AD114" s="3">
        <f t="shared" si="20"/>
        <v>2.292135072</v>
      </c>
      <c r="AE114" s="2">
        <f t="shared" si="21"/>
        <v>4672.896453</v>
      </c>
      <c r="AF114" s="2">
        <f t="shared" si="22"/>
        <v>5444.518425</v>
      </c>
      <c r="AG114" s="2">
        <f t="shared" si="23"/>
        <v>6425.65766</v>
      </c>
      <c r="AH114" s="2">
        <f t="shared" si="24"/>
        <v>7867.898773</v>
      </c>
      <c r="AI114" s="2">
        <f t="shared" si="25"/>
        <v>9407.823309</v>
      </c>
      <c r="AJ114" s="4">
        <f t="shared" si="26"/>
        <v>48259.91324</v>
      </c>
      <c r="AK114" s="4">
        <f t="shared" si="27"/>
        <v>53890.92915</v>
      </c>
      <c r="AL114" s="4">
        <f t="shared" si="28"/>
        <v>63395.20447</v>
      </c>
      <c r="AM114" s="4">
        <f t="shared" si="29"/>
        <v>73932.34163</v>
      </c>
      <c r="AN114" s="4">
        <f t="shared" si="30"/>
        <v>83408.93355</v>
      </c>
      <c r="AO114" s="4">
        <f>C114/'Ejercicio 3 - TIR'!$D$7</f>
        <v>16923.72346</v>
      </c>
      <c r="AP114" s="4">
        <f t="shared" si="31"/>
        <v>31336.18978</v>
      </c>
      <c r="AQ114" s="4">
        <f t="shared" si="32"/>
        <v>36967.20569</v>
      </c>
      <c r="AR114" s="4">
        <f t="shared" si="33"/>
        <v>46471.48101</v>
      </c>
      <c r="AS114" s="4">
        <f t="shared" si="34"/>
        <v>57008.61817</v>
      </c>
      <c r="AT114" s="4">
        <f t="shared" si="35"/>
        <v>66485.21009</v>
      </c>
      <c r="AU114" s="4">
        <f>AP114*'Ejercicio 3 - TIR'!$D$5</f>
        <v>15668.09489</v>
      </c>
      <c r="AV114" s="4">
        <f>AQ114*'Ejercicio 3 - TIR'!$D$5</f>
        <v>18483.60285</v>
      </c>
      <c r="AW114" s="4">
        <f>AR114*'Ejercicio 3 - TIR'!$D$5</f>
        <v>23235.74051</v>
      </c>
      <c r="AX114" s="4">
        <f>AS114*'Ejercicio 3 - TIR'!$D$5</f>
        <v>28504.30909</v>
      </c>
      <c r="AY114" s="4">
        <f>AT114*'Ejercicio 3 - TIR'!$D$5</f>
        <v>33242.60504</v>
      </c>
      <c r="AZ114" s="4">
        <f t="shared" ref="AZ114:BD114" si="377">AJ114-AU114-AE114</f>
        <v>27918.9219</v>
      </c>
      <c r="BA114" s="4">
        <f t="shared" si="377"/>
        <v>29962.80788</v>
      </c>
      <c r="BB114" s="4">
        <f t="shared" si="377"/>
        <v>33733.8063</v>
      </c>
      <c r="BC114" s="4">
        <f t="shared" si="377"/>
        <v>37560.13377</v>
      </c>
      <c r="BD114" s="4">
        <f t="shared" si="377"/>
        <v>40758.50519</v>
      </c>
      <c r="BE114" s="4">
        <f t="shared" ref="BE114:BI114" si="378">AZ114/Z114</f>
        <v>24522.31303</v>
      </c>
      <c r="BF114" s="4">
        <f t="shared" si="378"/>
        <v>22587.69857</v>
      </c>
      <c r="BG114" s="4">
        <f t="shared" si="378"/>
        <v>21547.49104</v>
      </c>
      <c r="BH114" s="4">
        <f t="shared" si="378"/>
        <v>19593.73871</v>
      </c>
      <c r="BI114" s="4">
        <f t="shared" si="378"/>
        <v>17781.895</v>
      </c>
      <c r="BJ114" s="4">
        <f t="shared" si="38"/>
        <v>77328.97563</v>
      </c>
      <c r="BK114" s="4">
        <f t="shared" si="39"/>
        <v>38791.46009</v>
      </c>
      <c r="BL114" s="4">
        <f t="shared" si="40"/>
        <v>116120.4357</v>
      </c>
      <c r="BM114" s="4">
        <f>BK114*'Ejercicio 3 - TIR'!$D$5</f>
        <v>19395.73005</v>
      </c>
      <c r="BN114" s="4">
        <f t="shared" si="41"/>
        <v>96724.70568</v>
      </c>
      <c r="BO114" s="4">
        <f t="shared" si="42"/>
        <v>42198.51912</v>
      </c>
      <c r="BP114" s="4">
        <f t="shared" si="43"/>
        <v>-118355.2747</v>
      </c>
      <c r="BQ114" s="4">
        <f t="shared" ref="BQ114:BT114" si="379">BE114</f>
        <v>24522.31303</v>
      </c>
      <c r="BR114" s="4">
        <f t="shared" si="379"/>
        <v>22587.69857</v>
      </c>
      <c r="BS114" s="4">
        <f t="shared" si="379"/>
        <v>21547.49104</v>
      </c>
      <c r="BT114" s="4">
        <f t="shared" si="379"/>
        <v>19593.73871</v>
      </c>
      <c r="BU114" s="4">
        <f t="shared" si="45"/>
        <v>59980.41413</v>
      </c>
      <c r="BV114" s="36">
        <f t="shared" si="46"/>
        <v>6.888573576</v>
      </c>
    </row>
    <row r="115" ht="15.0" customHeight="1">
      <c r="A115" s="2">
        <v>114.0</v>
      </c>
      <c r="B115" s="3">
        <f t="shared" si="4"/>
        <v>0.8321865853</v>
      </c>
      <c r="C115" s="4">
        <f>IF(B115&lt;=('Ejercicio 3 - TIR'!$D$13-'Ejercicio 3 - TIR'!$C$13)/('Ejercicio 3 - TIR'!$E$13-'Ejercicio 3 - TIR'!$C$13),'Ejercicio 3 - TIR'!$C$13+SQRT(('Ejercicio 3 - TIR'!$E$13-'Ejercicio 3 - TIR'!$C$13)*('Ejercicio 3 - TIR'!$D$13-'Ejercicio 3 - TIR'!$C$13)*B115),'Ejercicio 3 - TIR'!$E$13-SQRT(('Ejercicio 3 - TIR'!$E$13-'Ejercicio 3 - TIR'!$C$13)*('Ejercicio 3 - TIR'!$E$13-'Ejercicio 3 - TIR'!$D$13)*(1-B115)))</f>
        <v>85809.29538</v>
      </c>
      <c r="D115" s="3">
        <f t="shared" si="5"/>
        <v>0.172955684</v>
      </c>
      <c r="E115" s="4">
        <f>IF(D115&lt;=('Ejercicio 3 - TIR'!$D$14-'Ejercicio 3 - TIR'!$C$14)/('Ejercicio 3 - TIR'!$E$14-'Ejercicio 3 - TIR'!$C$14),'Ejercicio 3 - TIR'!$C$14+SQRT(('Ejercicio 3 - TIR'!$E$14-'Ejercicio 3 - TIR'!$C$14)*('Ejercicio 3 - TIR'!$D$14-'Ejercicio 3 - TIR'!$C$14)*D115),'Ejercicio 3 - TIR'!$E$14-SQRT(('Ejercicio 3 - TIR'!$E$14-'Ejercicio 3 - TIR'!$C$14)*('Ejercicio 3 - TIR'!$E$14-'Ejercicio 3 - TIR'!$D$14)*(1-D115)))</f>
        <v>28601.62134</v>
      </c>
      <c r="F115" s="3">
        <f t="shared" si="6"/>
        <v>0.8350573713</v>
      </c>
      <c r="G115" s="4">
        <f>IF(F115&lt;=('Ejercicio 3 - TIR'!$D$18-'Ejercicio 3 - TIR'!$C$18)/('Ejercicio 3 - TIR'!$E$18-'Ejercicio 3 - TIR'!$C$18),'Ejercicio 3 - TIR'!$C$18+SQRT(('Ejercicio 3 - TIR'!$E$18-'Ejercicio 3 - TIR'!$C$18)*('Ejercicio 3 - TIR'!$D$18-'Ejercicio 3 - TIR'!$C$18)*F115),'Ejercicio 3 - TIR'!$E$18-SQRT(('Ejercicio 3 - TIR'!$E$18-'Ejercicio 3 - TIR'!$C$18)*('Ejercicio 3 - TIR'!$E$18-'Ejercicio 3 - TIR'!$D$18)*(1-F115)))</f>
        <v>41482.79981</v>
      </c>
      <c r="H115" s="3">
        <f t="shared" si="7"/>
        <v>0.7806372274</v>
      </c>
      <c r="I115" s="4">
        <f>IF(H115&lt;=('Ejercicio 3 - TIR'!$D$18-'Ejercicio 3 - TIR'!$C$18)/('Ejercicio 3 - TIR'!$E$18-'Ejercicio 3 - TIR'!$C$18),'Ejercicio 3 - TIR'!$C$18+SQRT(('Ejercicio 3 - TIR'!$E$18-'Ejercicio 3 - TIR'!$C$18)*('Ejercicio 3 - TIR'!$D$18-'Ejercicio 3 - TIR'!$C$18)*H115),'Ejercicio 3 - TIR'!$E$18-SQRT(('Ejercicio 3 - TIR'!$E$18-'Ejercicio 3 - TIR'!$C$18)*('Ejercicio 3 - TIR'!$E$18-'Ejercicio 3 - TIR'!$D$18)*(1-H115)))</f>
        <v>40943.86786</v>
      </c>
      <c r="J115" s="3">
        <f t="shared" si="8"/>
        <v>0.2762485801</v>
      </c>
      <c r="K115" s="4">
        <f>IF(J115&lt;=('Ejercicio 3 - TIR'!$D$18-'Ejercicio 3 - TIR'!$C$18)/('Ejercicio 3 - TIR'!$E$18-'Ejercicio 3 - TIR'!$C$18),'Ejercicio 3 - TIR'!$C$18+SQRT(('Ejercicio 3 - TIR'!$E$18-'Ejercicio 3 - TIR'!$C$18)*('Ejercicio 3 - TIR'!$D$18-'Ejercicio 3 - TIR'!$C$18)*J115),'Ejercicio 3 - TIR'!$E$18-SQRT(('Ejercicio 3 - TIR'!$E$18-'Ejercicio 3 - TIR'!$C$18)*('Ejercicio 3 - TIR'!$E$18-'Ejercicio 3 - TIR'!$D$18)*(1-J115)))</f>
        <v>36437.18005</v>
      </c>
      <c r="L115" s="3">
        <f t="shared" si="9"/>
        <v>0.6482416579</v>
      </c>
      <c r="M115" s="4">
        <f>IF(L115&lt;=('Ejercicio 3 - TIR'!$D$18-'Ejercicio 3 - TIR'!$C$18)/('Ejercicio 3 - TIR'!$E$18-'Ejercicio 3 - TIR'!$C$18),'Ejercicio 3 - TIR'!$C$18+SQRT(('Ejercicio 3 - TIR'!$E$18-'Ejercicio 3 - TIR'!$C$18)*('Ejercicio 3 - TIR'!$D$18-'Ejercicio 3 - TIR'!$C$18)*L115),'Ejercicio 3 - TIR'!$E$18-SQRT(('Ejercicio 3 - TIR'!$E$18-'Ejercicio 3 - TIR'!$C$18)*('Ejercicio 3 - TIR'!$E$18-'Ejercicio 3 - TIR'!$D$18)*(1-L115)))</f>
        <v>39860.84422</v>
      </c>
      <c r="N115" s="3">
        <f t="shared" si="10"/>
        <v>0.299932708</v>
      </c>
      <c r="O115" s="4">
        <f>IF(N115&lt;=('Ejercicio 3 - TIR'!$D$18-'Ejercicio 3 - TIR'!$C$18)/('Ejercicio 3 - TIR'!$E$18-'Ejercicio 3 - TIR'!$C$18),'Ejercicio 3 - TIR'!$C$18+SQRT(('Ejercicio 3 - TIR'!$E$18-'Ejercicio 3 - TIR'!$C$18)*('Ejercicio 3 - TIR'!$D$18-'Ejercicio 3 - TIR'!$C$18)*N115),'Ejercicio 3 - TIR'!$E$18-SQRT(('Ejercicio 3 - TIR'!$E$18-'Ejercicio 3 - TIR'!$C$18)*('Ejercicio 3 - TIR'!$E$18-'Ejercicio 3 - TIR'!$D$18)*(1-N115)))</f>
        <v>36707.45154</v>
      </c>
      <c r="P115" s="3">
        <f t="shared" si="11"/>
        <v>0.5960213839</v>
      </c>
      <c r="Q115" s="7">
        <f>IF(P115&lt;=('Ejercicio 3 - TIR'!$D$22-'Ejercicio 3 - TIR'!$C$22)/('Ejercicio 3 - TIR'!$E$22-'Ejercicio 3 - TIR'!$C$22),'Ejercicio 3 - TIR'!$C$22+SQRT(('Ejercicio 3 - TIR'!$E$22-'Ejercicio 3 - TIR'!$C$22)*('Ejercicio 3 - TIR'!$D$22-'Ejercicio 3 - TIR'!$C$22)*P115),'Ejercicio 3 - TIR'!$E$22-SQRT(('Ejercicio 3 - TIR'!$E$22-'Ejercicio 3 - TIR'!$C$22)*('Ejercicio 3 - TIR'!$E$22-'Ejercicio 3 - TIR'!$D$22)*(1-P115)))</f>
        <v>0.1530340676</v>
      </c>
      <c r="R115" s="3">
        <f t="shared" si="12"/>
        <v>0.4697256463</v>
      </c>
      <c r="S115" s="7">
        <f>IF(R115&lt;=('Ejercicio 3 - TIR'!$D$23-'Ejercicio 3 - TIR'!$C$23)/('Ejercicio 3 - TIR'!$E$23-'Ejercicio 3 - TIR'!$C$23),'Ejercicio 3 - TIR'!$C$23+SQRT(('Ejercicio 3 - TIR'!$E$23-'Ejercicio 3 - TIR'!$C$23)*('Ejercicio 3 - TIR'!$D$23-'Ejercicio 3 - TIR'!$C$23)*R115),'Ejercicio 3 - TIR'!$E$23-SQRT(('Ejercicio 3 - TIR'!$E$23-'Ejercicio 3 - TIR'!$C$23)*('Ejercicio 3 - TIR'!$E$23-'Ejercicio 3 - TIR'!$D$23)*(1-R115)))</f>
        <v>0.1490775887</v>
      </c>
      <c r="T115" s="3">
        <f t="shared" si="13"/>
        <v>0.8581026532</v>
      </c>
      <c r="U115" s="7">
        <f>IF(T115&lt;=('Ejercicio 3 - TIR'!$D$24-'Ejercicio 3 - TIR'!$C$24)/('Ejercicio 3 - TIR'!$E$24-'Ejercicio 3 - TIR'!$C$24),'Ejercicio 3 - TIR'!$C$24+SQRT(('Ejercicio 3 - TIR'!$E$24-'Ejercicio 3 - TIR'!$C$24)*('Ejercicio 3 - TIR'!$D$24-'Ejercicio 3 - TIR'!$C$24)*T115),'Ejercicio 3 - TIR'!$E$24-SQRT(('Ejercicio 3 - TIR'!$E$24-'Ejercicio 3 - TIR'!$C$24)*('Ejercicio 3 - TIR'!$E$24-'Ejercicio 3 - TIR'!$D$24)*(1-T115)))</f>
        <v>0.200067299</v>
      </c>
      <c r="V115" s="3">
        <f t="shared" si="14"/>
        <v>0.3210242952</v>
      </c>
      <c r="W115" s="7">
        <f>IF(V115&lt;=('Ejercicio 3 - TIR'!$D$25-'Ejercicio 3 - TIR'!$C$25)/('Ejercicio 3 - TIR'!$E$25-'Ejercicio 3 - TIR'!$C$25),'Ejercicio 3 - TIR'!$C$25+SQRT(('Ejercicio 3 - TIR'!$E$25-'Ejercicio 3 - TIR'!$C$25)*('Ejercicio 3 - TIR'!$D$25-'Ejercicio 3 - TIR'!$C$25)*V115),'Ejercicio 3 - TIR'!$E$25-SQRT(('Ejercicio 3 - TIR'!$E$25-'Ejercicio 3 - TIR'!$C$25)*('Ejercicio 3 - TIR'!$E$25-'Ejercicio 3 - TIR'!$D$25)*(1-V115)))</f>
        <v>0.2012515132</v>
      </c>
      <c r="X115" s="3">
        <f t="shared" si="15"/>
        <v>0.4492764529</v>
      </c>
      <c r="Y115" s="7">
        <f>IF(X115&lt;=('Ejercicio 3 - TIR'!$D$26-'Ejercicio 3 - TIR'!$C$26)/('Ejercicio 3 - TIR'!$E$26-'Ejercicio 3 - TIR'!$C$26),'Ejercicio 3 - TIR'!$C$26+SQRT(('Ejercicio 3 - TIR'!$E$26-'Ejercicio 3 - TIR'!$C$26)*('Ejercicio 3 - TIR'!$D$26-'Ejercicio 3 - TIR'!$C$26)*X115),'Ejercicio 3 - TIR'!$E$26-SQRT(('Ejercicio 3 - TIR'!$E$26-'Ejercicio 3 - TIR'!$C$26)*('Ejercicio 3 - TIR'!$E$26-'Ejercicio 3 - TIR'!$D$26)*(1-X115)))</f>
        <v>0.2254664584</v>
      </c>
      <c r="Z115" s="3">
        <f t="shared" si="16"/>
        <v>1.153034068</v>
      </c>
      <c r="AA115" s="3">
        <f t="shared" si="17"/>
        <v>1.324925606</v>
      </c>
      <c r="AB115" s="3">
        <f t="shared" si="18"/>
        <v>1.589999893</v>
      </c>
      <c r="AC115" s="3">
        <f t="shared" si="19"/>
        <v>1.909989778</v>
      </c>
      <c r="AD115" s="3">
        <f t="shared" si="20"/>
        <v>2.340628409</v>
      </c>
      <c r="AE115" s="2">
        <f t="shared" si="21"/>
        <v>4377.022455</v>
      </c>
      <c r="AF115" s="2">
        <f t="shared" si="22"/>
        <v>5029.538408</v>
      </c>
      <c r="AG115" s="2">
        <f t="shared" si="23"/>
        <v>6035.784572</v>
      </c>
      <c r="AH115" s="2">
        <f t="shared" si="24"/>
        <v>7250.49535</v>
      </c>
      <c r="AI115" s="2">
        <f t="shared" si="25"/>
        <v>8885.238859</v>
      </c>
      <c r="AJ115" s="4">
        <f t="shared" si="26"/>
        <v>47831.08141</v>
      </c>
      <c r="AK115" s="4">
        <f t="shared" si="27"/>
        <v>54247.57894</v>
      </c>
      <c r="AL115" s="4">
        <f t="shared" si="28"/>
        <v>57935.1124</v>
      </c>
      <c r="AM115" s="4">
        <f t="shared" si="29"/>
        <v>76133.80499</v>
      </c>
      <c r="AN115" s="4">
        <f t="shared" si="30"/>
        <v>85918.5039</v>
      </c>
      <c r="AO115" s="4">
        <f>C115/'Ejercicio 3 - TIR'!$D$7</f>
        <v>17161.85908</v>
      </c>
      <c r="AP115" s="4">
        <f t="shared" si="31"/>
        <v>30669.22233</v>
      </c>
      <c r="AQ115" s="4">
        <f t="shared" si="32"/>
        <v>37085.71986</v>
      </c>
      <c r="AR115" s="4">
        <f t="shared" si="33"/>
        <v>40773.25332</v>
      </c>
      <c r="AS115" s="4">
        <f t="shared" si="34"/>
        <v>58971.94592</v>
      </c>
      <c r="AT115" s="4">
        <f t="shared" si="35"/>
        <v>68756.64482</v>
      </c>
      <c r="AU115" s="4">
        <f>AP115*'Ejercicio 3 - TIR'!$D$5</f>
        <v>15334.61116</v>
      </c>
      <c r="AV115" s="4">
        <f>AQ115*'Ejercicio 3 - TIR'!$D$5</f>
        <v>18542.85993</v>
      </c>
      <c r="AW115" s="4">
        <f>AR115*'Ejercicio 3 - TIR'!$D$5</f>
        <v>20386.62666</v>
      </c>
      <c r="AX115" s="4">
        <f>AS115*'Ejercicio 3 - TIR'!$D$5</f>
        <v>29485.97296</v>
      </c>
      <c r="AY115" s="4">
        <f>AT115*'Ejercicio 3 - TIR'!$D$5</f>
        <v>34378.32241</v>
      </c>
      <c r="AZ115" s="4">
        <f t="shared" ref="AZ115:BD115" si="380">AJ115-AU115-AE115</f>
        <v>28119.44779</v>
      </c>
      <c r="BA115" s="4">
        <f t="shared" si="380"/>
        <v>30675.1806</v>
      </c>
      <c r="BB115" s="4">
        <f t="shared" si="380"/>
        <v>31512.70116</v>
      </c>
      <c r="BC115" s="4">
        <f t="shared" si="380"/>
        <v>39397.33668</v>
      </c>
      <c r="BD115" s="4">
        <f t="shared" si="380"/>
        <v>42654.94263</v>
      </c>
      <c r="BE115" s="4">
        <f t="shared" ref="BE115:BI115" si="381">AZ115/Z115</f>
        <v>24387.3521</v>
      </c>
      <c r="BF115" s="4">
        <f t="shared" si="381"/>
        <v>23152.37962</v>
      </c>
      <c r="BG115" s="4">
        <f t="shared" si="381"/>
        <v>19819.31024</v>
      </c>
      <c r="BH115" s="4">
        <f t="shared" si="381"/>
        <v>20626.98824</v>
      </c>
      <c r="BI115" s="4">
        <f t="shared" si="381"/>
        <v>18223.71397</v>
      </c>
      <c r="BJ115" s="4">
        <f t="shared" si="38"/>
        <v>66945.76745</v>
      </c>
      <c r="BK115" s="4">
        <f t="shared" si="39"/>
        <v>40169.5349</v>
      </c>
      <c r="BL115" s="4">
        <f t="shared" si="40"/>
        <v>107115.3024</v>
      </c>
      <c r="BM115" s="4">
        <f>BK115*'Ejercicio 3 - TIR'!$D$5</f>
        <v>20084.76745</v>
      </c>
      <c r="BN115" s="4">
        <f t="shared" si="41"/>
        <v>87030.5349</v>
      </c>
      <c r="BO115" s="4">
        <f t="shared" si="42"/>
        <v>37182.55088</v>
      </c>
      <c r="BP115" s="4">
        <f t="shared" si="43"/>
        <v>-114410.9167</v>
      </c>
      <c r="BQ115" s="4">
        <f t="shared" ref="BQ115:BT115" si="382">BE115</f>
        <v>24387.3521</v>
      </c>
      <c r="BR115" s="4">
        <f t="shared" si="382"/>
        <v>23152.37962</v>
      </c>
      <c r="BS115" s="4">
        <f t="shared" si="382"/>
        <v>19819.31024</v>
      </c>
      <c r="BT115" s="4">
        <f t="shared" si="382"/>
        <v>20626.98824</v>
      </c>
      <c r="BU115" s="4">
        <f t="shared" si="45"/>
        <v>55406.26485</v>
      </c>
      <c r="BV115" s="36">
        <f t="shared" si="46"/>
        <v>7.006261236</v>
      </c>
    </row>
    <row r="116" ht="15.0" customHeight="1">
      <c r="A116" s="2">
        <v>115.0</v>
      </c>
      <c r="B116" s="3">
        <f t="shared" si="4"/>
        <v>0.2198457372</v>
      </c>
      <c r="C116" s="4">
        <f>IF(B116&lt;=('Ejercicio 3 - TIR'!$D$13-'Ejercicio 3 - TIR'!$C$13)/('Ejercicio 3 - TIR'!$E$13-'Ejercicio 3 - TIR'!$C$13),'Ejercicio 3 - TIR'!$C$13+SQRT(('Ejercicio 3 - TIR'!$E$13-'Ejercicio 3 - TIR'!$C$13)*('Ejercicio 3 - TIR'!$D$13-'Ejercicio 3 - TIR'!$C$13)*B116),'Ejercicio 3 - TIR'!$E$13-SQRT(('Ejercicio 3 - TIR'!$E$13-'Ejercicio 3 - TIR'!$C$13)*('Ejercicio 3 - TIR'!$E$13-'Ejercicio 3 - TIR'!$D$13)*(1-B116)))</f>
        <v>69377.54205</v>
      </c>
      <c r="D116" s="3">
        <f t="shared" si="5"/>
        <v>0.5482251309</v>
      </c>
      <c r="E116" s="4">
        <f>IF(D116&lt;=('Ejercicio 3 - TIR'!$D$14-'Ejercicio 3 - TIR'!$C$14)/('Ejercicio 3 - TIR'!$E$14-'Ejercicio 3 - TIR'!$C$14),'Ejercicio 3 - TIR'!$C$14+SQRT(('Ejercicio 3 - TIR'!$E$14-'Ejercicio 3 - TIR'!$C$14)*('Ejercicio 3 - TIR'!$D$14-'Ejercicio 3 - TIR'!$C$14)*D116),'Ejercicio 3 - TIR'!$E$14-SQRT(('Ejercicio 3 - TIR'!$E$14-'Ejercicio 3 - TIR'!$C$14)*('Ejercicio 3 - TIR'!$E$14-'Ejercicio 3 - TIR'!$D$14)*(1-D116)))</f>
        <v>31767.97532</v>
      </c>
      <c r="F116" s="3">
        <f t="shared" si="6"/>
        <v>0.2359081629</v>
      </c>
      <c r="G116" s="4">
        <f>IF(F116&lt;=('Ejercicio 3 - TIR'!$D$18-'Ejercicio 3 - TIR'!$C$18)/('Ejercicio 3 - TIR'!$E$18-'Ejercicio 3 - TIR'!$C$18),'Ejercicio 3 - TIR'!$C$18+SQRT(('Ejercicio 3 - TIR'!$E$18-'Ejercicio 3 - TIR'!$C$18)*('Ejercicio 3 - TIR'!$D$18-'Ejercicio 3 - TIR'!$C$18)*F116),'Ejercicio 3 - TIR'!$E$18-SQRT(('Ejercicio 3 - TIR'!$E$18-'Ejercicio 3 - TIR'!$C$18)*('Ejercicio 3 - TIR'!$E$18-'Ejercicio 3 - TIR'!$D$18)*(1-F116)))</f>
        <v>35948.63215</v>
      </c>
      <c r="H116" s="3">
        <f t="shared" si="7"/>
        <v>0.7451155597</v>
      </c>
      <c r="I116" s="4">
        <f>IF(H116&lt;=('Ejercicio 3 - TIR'!$D$18-'Ejercicio 3 - TIR'!$C$18)/('Ejercicio 3 - TIR'!$E$18-'Ejercicio 3 - TIR'!$C$18),'Ejercicio 3 - TIR'!$C$18+SQRT(('Ejercicio 3 - TIR'!$E$18-'Ejercicio 3 - TIR'!$C$18)*('Ejercicio 3 - TIR'!$D$18-'Ejercicio 3 - TIR'!$C$18)*H116),'Ejercicio 3 - TIR'!$E$18-SQRT(('Ejercicio 3 - TIR'!$E$18-'Ejercicio 3 - TIR'!$C$18)*('Ejercicio 3 - TIR'!$E$18-'Ejercicio 3 - TIR'!$D$18)*(1-H116)))</f>
        <v>40627.77711</v>
      </c>
      <c r="J116" s="3">
        <f t="shared" si="8"/>
        <v>0.6284203439</v>
      </c>
      <c r="K116" s="4">
        <f>IF(J116&lt;=('Ejercicio 3 - TIR'!$D$18-'Ejercicio 3 - TIR'!$C$18)/('Ejercicio 3 - TIR'!$E$18-'Ejercicio 3 - TIR'!$C$18),'Ejercicio 3 - TIR'!$C$18+SQRT(('Ejercicio 3 - TIR'!$E$18-'Ejercicio 3 - TIR'!$C$18)*('Ejercicio 3 - TIR'!$D$18-'Ejercicio 3 - TIR'!$C$18)*J116),'Ejercicio 3 - TIR'!$E$18-SQRT(('Ejercicio 3 - TIR'!$E$18-'Ejercicio 3 - TIR'!$C$18)*('Ejercicio 3 - TIR'!$E$18-'Ejercicio 3 - TIR'!$D$18)*(1-J116)))</f>
        <v>39708.91609</v>
      </c>
      <c r="L116" s="3">
        <f t="shared" si="9"/>
        <v>0.6410020071</v>
      </c>
      <c r="M116" s="4">
        <f>IF(L116&lt;=('Ejercicio 3 - TIR'!$D$18-'Ejercicio 3 - TIR'!$C$18)/('Ejercicio 3 - TIR'!$E$18-'Ejercicio 3 - TIR'!$C$18),'Ejercicio 3 - TIR'!$C$18+SQRT(('Ejercicio 3 - TIR'!$E$18-'Ejercicio 3 - TIR'!$C$18)*('Ejercicio 3 - TIR'!$D$18-'Ejercicio 3 - TIR'!$C$18)*L116),'Ejercicio 3 - TIR'!$E$18-SQRT(('Ejercicio 3 - TIR'!$E$18-'Ejercicio 3 - TIR'!$C$18)*('Ejercicio 3 - TIR'!$E$18-'Ejercicio 3 - TIR'!$D$18)*(1-L116)))</f>
        <v>39805.62599</v>
      </c>
      <c r="N116" s="3">
        <f t="shared" si="10"/>
        <v>0.496028056</v>
      </c>
      <c r="O116" s="4">
        <f>IF(N116&lt;=('Ejercicio 3 - TIR'!$D$18-'Ejercicio 3 - TIR'!$C$18)/('Ejercicio 3 - TIR'!$E$18-'Ejercicio 3 - TIR'!$C$18),'Ejercicio 3 - TIR'!$C$18+SQRT(('Ejercicio 3 - TIR'!$E$18-'Ejercicio 3 - TIR'!$C$18)*('Ejercicio 3 - TIR'!$D$18-'Ejercicio 3 - TIR'!$C$18)*N116),'Ejercicio 3 - TIR'!$E$18-SQRT(('Ejercicio 3 - TIR'!$E$18-'Ejercicio 3 - TIR'!$C$18)*('Ejercicio 3 - TIR'!$E$18-'Ejercicio 3 - TIR'!$D$18)*(1-N116)))</f>
        <v>38625.78741</v>
      </c>
      <c r="P116" s="3">
        <f t="shared" si="11"/>
        <v>0.8373818402</v>
      </c>
      <c r="Q116" s="7">
        <f>IF(P116&lt;=('Ejercicio 3 - TIR'!$D$22-'Ejercicio 3 - TIR'!$C$22)/('Ejercicio 3 - TIR'!$E$22-'Ejercicio 3 - TIR'!$C$22),'Ejercicio 3 - TIR'!$C$22+SQRT(('Ejercicio 3 - TIR'!$E$22-'Ejercicio 3 - TIR'!$C$22)*('Ejercicio 3 - TIR'!$D$22-'Ejercicio 3 - TIR'!$C$22)*P116),'Ejercicio 3 - TIR'!$E$22-SQRT(('Ejercicio 3 - TIR'!$E$22-'Ejercicio 3 - TIR'!$C$22)*('Ejercicio 3 - TIR'!$E$22-'Ejercicio 3 - TIR'!$D$22)*(1-P116)))</f>
        <v>0.1628911518</v>
      </c>
      <c r="R116" s="3">
        <f t="shared" si="12"/>
        <v>0.2539552148</v>
      </c>
      <c r="S116" s="7">
        <f>IF(R116&lt;=('Ejercicio 3 - TIR'!$D$23-'Ejercicio 3 - TIR'!$C$23)/('Ejercicio 3 - TIR'!$E$23-'Ejercicio 3 - TIR'!$C$23),'Ejercicio 3 - TIR'!$C$23+SQRT(('Ejercicio 3 - TIR'!$E$23-'Ejercicio 3 - TIR'!$C$23)*('Ejercicio 3 - TIR'!$D$23-'Ejercicio 3 - TIR'!$C$23)*R116),'Ejercicio 3 - TIR'!$E$23-SQRT(('Ejercicio 3 - TIR'!$E$23-'Ejercicio 3 - TIR'!$C$23)*('Ejercicio 3 - TIR'!$E$23-'Ejercicio 3 - TIR'!$D$23)*(1-R116)))</f>
        <v>0.1413803505</v>
      </c>
      <c r="T116" s="3">
        <f t="shared" si="13"/>
        <v>0.4097249534</v>
      </c>
      <c r="U116" s="7">
        <f>IF(T116&lt;=('Ejercicio 3 - TIR'!$D$24-'Ejercicio 3 - TIR'!$C$24)/('Ejercicio 3 - TIR'!$E$24-'Ejercicio 3 - TIR'!$C$24),'Ejercicio 3 - TIR'!$C$24+SQRT(('Ejercicio 3 - TIR'!$E$24-'Ejercicio 3 - TIR'!$C$24)*('Ejercicio 3 - TIR'!$D$24-'Ejercicio 3 - TIR'!$C$24)*T116),'Ejercicio 3 - TIR'!$E$24-SQRT(('Ejercicio 3 - TIR'!$E$24-'Ejercicio 3 - TIR'!$C$24)*('Ejercicio 3 - TIR'!$E$24-'Ejercicio 3 - TIR'!$D$24)*(1-T116)))</f>
        <v>0.1793329576</v>
      </c>
      <c r="V116" s="3">
        <f t="shared" si="14"/>
        <v>0.6138317124</v>
      </c>
      <c r="W116" s="7">
        <f>IF(V116&lt;=('Ejercicio 3 - TIR'!$D$25-'Ejercicio 3 - TIR'!$C$25)/('Ejercicio 3 - TIR'!$E$25-'Ejercicio 3 - TIR'!$C$25),'Ejercicio 3 - TIR'!$C$25+SQRT(('Ejercicio 3 - TIR'!$E$25-'Ejercicio 3 - TIR'!$C$25)*('Ejercicio 3 - TIR'!$D$25-'Ejercicio 3 - TIR'!$C$25)*V116),'Ejercicio 3 - TIR'!$E$25-SQRT(('Ejercicio 3 - TIR'!$E$25-'Ejercicio 3 - TIR'!$C$25)*('Ejercicio 3 - TIR'!$E$25-'Ejercicio 3 - TIR'!$D$25)*(1-V116)))</f>
        <v>0.2132360366</v>
      </c>
      <c r="X116" s="3">
        <f t="shared" si="15"/>
        <v>0.4048798555</v>
      </c>
      <c r="Y116" s="7">
        <f>IF(X116&lt;=('Ejercicio 3 - TIR'!$D$26-'Ejercicio 3 - TIR'!$C$26)/('Ejercicio 3 - TIR'!$E$26-'Ejercicio 3 - TIR'!$C$26),'Ejercicio 3 - TIR'!$C$26+SQRT(('Ejercicio 3 - TIR'!$E$26-'Ejercicio 3 - TIR'!$C$26)*('Ejercicio 3 - TIR'!$D$26-'Ejercicio 3 - TIR'!$C$26)*X116),'Ejercicio 3 - TIR'!$E$26-SQRT(('Ejercicio 3 - TIR'!$E$26-'Ejercicio 3 - TIR'!$C$26)*('Ejercicio 3 - TIR'!$E$26-'Ejercicio 3 - TIR'!$D$26)*(1-X116)))</f>
        <v>0.2233109466</v>
      </c>
      <c r="Z116" s="3">
        <f t="shared" si="16"/>
        <v>1.162891152</v>
      </c>
      <c r="AA116" s="3">
        <f t="shared" si="17"/>
        <v>1.32730111</v>
      </c>
      <c r="AB116" s="3">
        <f t="shared" si="18"/>
        <v>1.565329944</v>
      </c>
      <c r="AC116" s="3">
        <f t="shared" si="19"/>
        <v>1.899114697</v>
      </c>
      <c r="AD116" s="3">
        <f t="shared" si="20"/>
        <v>2.323207798</v>
      </c>
      <c r="AE116" s="2">
        <f t="shared" si="21"/>
        <v>5174.722089</v>
      </c>
      <c r="AF116" s="2">
        <f t="shared" si="22"/>
        <v>5906.326112</v>
      </c>
      <c r="AG116" s="2">
        <f t="shared" si="23"/>
        <v>6965.525042</v>
      </c>
      <c r="AH116" s="2">
        <f t="shared" si="24"/>
        <v>8450.825994</v>
      </c>
      <c r="AI116" s="2">
        <f t="shared" si="25"/>
        <v>10337.98795</v>
      </c>
      <c r="AJ116" s="4">
        <f t="shared" si="26"/>
        <v>41804.34624</v>
      </c>
      <c r="AK116" s="4">
        <f t="shared" si="27"/>
        <v>53925.29367</v>
      </c>
      <c r="AL116" s="4">
        <f t="shared" si="28"/>
        <v>62157.5554</v>
      </c>
      <c r="AM116" s="4">
        <f t="shared" si="29"/>
        <v>75595.44936</v>
      </c>
      <c r="AN116" s="4">
        <f t="shared" si="30"/>
        <v>89735.73051</v>
      </c>
      <c r="AO116" s="4">
        <f>C116/'Ejercicio 3 - TIR'!$D$7</f>
        <v>13875.50841</v>
      </c>
      <c r="AP116" s="4">
        <f t="shared" si="31"/>
        <v>27928.83783</v>
      </c>
      <c r="AQ116" s="4">
        <f t="shared" si="32"/>
        <v>40049.78526</v>
      </c>
      <c r="AR116" s="4">
        <f t="shared" si="33"/>
        <v>48282.04699</v>
      </c>
      <c r="AS116" s="4">
        <f t="shared" si="34"/>
        <v>61719.94095</v>
      </c>
      <c r="AT116" s="4">
        <f t="shared" si="35"/>
        <v>75860.2221</v>
      </c>
      <c r="AU116" s="4">
        <f>AP116*'Ejercicio 3 - TIR'!$D$5</f>
        <v>13964.41892</v>
      </c>
      <c r="AV116" s="4">
        <f>AQ116*'Ejercicio 3 - TIR'!$D$5</f>
        <v>20024.89263</v>
      </c>
      <c r="AW116" s="4">
        <f>AR116*'Ejercicio 3 - TIR'!$D$5</f>
        <v>24141.0235</v>
      </c>
      <c r="AX116" s="4">
        <f>AS116*'Ejercicio 3 - TIR'!$D$5</f>
        <v>30859.97047</v>
      </c>
      <c r="AY116" s="4">
        <f>AT116*'Ejercicio 3 - TIR'!$D$5</f>
        <v>37930.11105</v>
      </c>
      <c r="AZ116" s="4">
        <f t="shared" ref="AZ116:BD116" si="383">AJ116-AU116-AE116</f>
        <v>22665.20524</v>
      </c>
      <c r="BA116" s="4">
        <f t="shared" si="383"/>
        <v>27994.07493</v>
      </c>
      <c r="BB116" s="4">
        <f t="shared" si="383"/>
        <v>31051.00686</v>
      </c>
      <c r="BC116" s="4">
        <f t="shared" si="383"/>
        <v>36284.65289</v>
      </c>
      <c r="BD116" s="4">
        <f t="shared" si="383"/>
        <v>41467.63151</v>
      </c>
      <c r="BE116" s="4">
        <f t="shared" ref="BE116:BI116" si="384">AZ116/Z116</f>
        <v>19490.39272</v>
      </c>
      <c r="BF116" s="4">
        <f t="shared" si="384"/>
        <v>21090.97529</v>
      </c>
      <c r="BG116" s="4">
        <f t="shared" si="384"/>
        <v>19836.71684</v>
      </c>
      <c r="BH116" s="4">
        <f t="shared" si="384"/>
        <v>19106.08819</v>
      </c>
      <c r="BI116" s="4">
        <f t="shared" si="384"/>
        <v>17849.29938</v>
      </c>
      <c r="BJ116" s="4">
        <f t="shared" si="38"/>
        <v>73803.60799</v>
      </c>
      <c r="BK116" s="4">
        <f t="shared" si="39"/>
        <v>32235.68934</v>
      </c>
      <c r="BL116" s="4">
        <f t="shared" si="40"/>
        <v>106039.2973</v>
      </c>
      <c r="BM116" s="4">
        <f>BK116*'Ejercicio 3 - TIR'!$D$5</f>
        <v>16117.84467</v>
      </c>
      <c r="BN116" s="4">
        <f t="shared" si="41"/>
        <v>89921.45266</v>
      </c>
      <c r="BO116" s="4">
        <f t="shared" si="42"/>
        <v>38705.72952</v>
      </c>
      <c r="BP116" s="4">
        <f t="shared" si="43"/>
        <v>-101145.5174</v>
      </c>
      <c r="BQ116" s="4">
        <f t="shared" ref="BQ116:BT116" si="385">BE116</f>
        <v>19490.39272</v>
      </c>
      <c r="BR116" s="4">
        <f t="shared" si="385"/>
        <v>21090.97529</v>
      </c>
      <c r="BS116" s="4">
        <f t="shared" si="385"/>
        <v>19836.71684</v>
      </c>
      <c r="BT116" s="4">
        <f t="shared" si="385"/>
        <v>19106.08819</v>
      </c>
      <c r="BU116" s="4">
        <f t="shared" si="45"/>
        <v>56555.0289</v>
      </c>
      <c r="BV116" s="36">
        <f t="shared" si="46"/>
        <v>9.031416426</v>
      </c>
    </row>
    <row r="117" ht="15.0" customHeight="1">
      <c r="A117" s="2">
        <v>116.0</v>
      </c>
      <c r="B117" s="3">
        <f t="shared" si="4"/>
        <v>0.4869031561</v>
      </c>
      <c r="C117" s="4">
        <f>IF(B117&lt;=('Ejercicio 3 - TIR'!$D$13-'Ejercicio 3 - TIR'!$C$13)/('Ejercicio 3 - TIR'!$E$13-'Ejercicio 3 - TIR'!$C$13),'Ejercicio 3 - TIR'!$C$13+SQRT(('Ejercicio 3 - TIR'!$E$13-'Ejercicio 3 - TIR'!$C$13)*('Ejercicio 3 - TIR'!$D$13-'Ejercicio 3 - TIR'!$C$13)*B117),'Ejercicio 3 - TIR'!$E$13-SQRT(('Ejercicio 3 - TIR'!$E$13-'Ejercicio 3 - TIR'!$C$13)*('Ejercicio 3 - TIR'!$E$13-'Ejercicio 3 - TIR'!$D$13)*(1-B117)))</f>
        <v>75186.37043</v>
      </c>
      <c r="D117" s="3">
        <f t="shared" si="5"/>
        <v>0.6862975146</v>
      </c>
      <c r="E117" s="4">
        <f>IF(D117&lt;=('Ejercicio 3 - TIR'!$D$14-'Ejercicio 3 - TIR'!$C$14)/('Ejercicio 3 - TIR'!$E$14-'Ejercicio 3 - TIR'!$C$14),'Ejercicio 3 - TIR'!$C$14+SQRT(('Ejercicio 3 - TIR'!$E$14-'Ejercicio 3 - TIR'!$C$14)*('Ejercicio 3 - TIR'!$D$14-'Ejercicio 3 - TIR'!$C$14)*D117),'Ejercicio 3 - TIR'!$E$14-SQRT(('Ejercicio 3 - TIR'!$E$14-'Ejercicio 3 - TIR'!$C$14)*('Ejercicio 3 - TIR'!$E$14-'Ejercicio 3 - TIR'!$D$14)*(1-D117)))</f>
        <v>33140.30811</v>
      </c>
      <c r="F117" s="3">
        <f t="shared" si="6"/>
        <v>0.6365489931</v>
      </c>
      <c r="G117" s="4">
        <f>IF(F117&lt;=('Ejercicio 3 - TIR'!$D$18-'Ejercicio 3 - TIR'!$C$18)/('Ejercicio 3 - TIR'!$E$18-'Ejercicio 3 - TIR'!$C$18),'Ejercicio 3 - TIR'!$C$18+SQRT(('Ejercicio 3 - TIR'!$E$18-'Ejercicio 3 - TIR'!$C$18)*('Ejercicio 3 - TIR'!$D$18-'Ejercicio 3 - TIR'!$C$18)*F117),'Ejercicio 3 - TIR'!$E$18-SQRT(('Ejercicio 3 - TIR'!$E$18-'Ejercicio 3 - TIR'!$C$18)*('Ejercicio 3 - TIR'!$E$18-'Ejercicio 3 - TIR'!$D$18)*(1-F117)))</f>
        <v>39771.507</v>
      </c>
      <c r="H117" s="3">
        <f t="shared" si="7"/>
        <v>0.5508804524</v>
      </c>
      <c r="I117" s="4">
        <f>IF(H117&lt;=('Ejercicio 3 - TIR'!$D$18-'Ejercicio 3 - TIR'!$C$18)/('Ejercicio 3 - TIR'!$E$18-'Ejercicio 3 - TIR'!$C$18),'Ejercicio 3 - TIR'!$C$18+SQRT(('Ejercicio 3 - TIR'!$E$18-'Ejercicio 3 - TIR'!$C$18)*('Ejercicio 3 - TIR'!$D$18-'Ejercicio 3 - TIR'!$C$18)*H117),'Ejercicio 3 - TIR'!$E$18-SQRT(('Ejercicio 3 - TIR'!$E$18-'Ejercicio 3 - TIR'!$C$18)*('Ejercicio 3 - TIR'!$E$18-'Ejercicio 3 - TIR'!$D$18)*(1-H117)))</f>
        <v>39090.21825</v>
      </c>
      <c r="J117" s="3">
        <f t="shared" si="8"/>
        <v>0.02517553624</v>
      </c>
      <c r="K117" s="4">
        <f>IF(J117&lt;=('Ejercicio 3 - TIR'!$D$18-'Ejercicio 3 - TIR'!$C$18)/('Ejercicio 3 - TIR'!$E$18-'Ejercicio 3 - TIR'!$C$18),'Ejercicio 3 - TIR'!$C$18+SQRT(('Ejercicio 3 - TIR'!$E$18-'Ejercicio 3 - TIR'!$C$18)*('Ejercicio 3 - TIR'!$D$18-'Ejercicio 3 - TIR'!$C$18)*J117),'Ejercicio 3 - TIR'!$E$18-SQRT(('Ejercicio 3 - TIR'!$E$18-'Ejercicio 3 - TIR'!$C$18)*('Ejercicio 3 - TIR'!$E$18-'Ejercicio 3 - TIR'!$D$18)*(1-J117)))</f>
        <v>31943.27827</v>
      </c>
      <c r="L117" s="3">
        <f t="shared" si="9"/>
        <v>0.1952690496</v>
      </c>
      <c r="M117" s="4">
        <f>IF(L117&lt;=('Ejercicio 3 - TIR'!$D$18-'Ejercicio 3 - TIR'!$C$18)/('Ejercicio 3 - TIR'!$E$18-'Ejercicio 3 - TIR'!$C$18),'Ejercicio 3 - TIR'!$C$18+SQRT(('Ejercicio 3 - TIR'!$E$18-'Ejercicio 3 - TIR'!$C$18)*('Ejercicio 3 - TIR'!$D$18-'Ejercicio 3 - TIR'!$C$18)*L117),'Ejercicio 3 - TIR'!$E$18-SQRT(('Ejercicio 3 - TIR'!$E$18-'Ejercicio 3 - TIR'!$C$18)*('Ejercicio 3 - TIR'!$E$18-'Ejercicio 3 - TIR'!$D$18)*(1-L117)))</f>
        <v>35412.05667</v>
      </c>
      <c r="N117" s="3">
        <f t="shared" si="10"/>
        <v>0.8288688941</v>
      </c>
      <c r="O117" s="4">
        <f>IF(N117&lt;=('Ejercicio 3 - TIR'!$D$18-'Ejercicio 3 - TIR'!$C$18)/('Ejercicio 3 - TIR'!$E$18-'Ejercicio 3 - TIR'!$C$18),'Ejercicio 3 - TIR'!$C$18+SQRT(('Ejercicio 3 - TIR'!$E$18-'Ejercicio 3 - TIR'!$C$18)*('Ejercicio 3 - TIR'!$D$18-'Ejercicio 3 - TIR'!$C$18)*N117),'Ejercicio 3 - TIR'!$E$18-SQRT(('Ejercicio 3 - TIR'!$E$18-'Ejercicio 3 - TIR'!$C$18)*('Ejercicio 3 - TIR'!$E$18-'Ejercicio 3 - TIR'!$D$18)*(1-N117)))</f>
        <v>41417.42649</v>
      </c>
      <c r="P117" s="3">
        <f t="shared" si="11"/>
        <v>0.6450778454</v>
      </c>
      <c r="Q117" s="7">
        <f>IF(P117&lt;=('Ejercicio 3 - TIR'!$D$22-'Ejercicio 3 - TIR'!$C$22)/('Ejercicio 3 - TIR'!$E$22-'Ejercicio 3 - TIR'!$C$22),'Ejercicio 3 - TIR'!$C$22+SQRT(('Ejercicio 3 - TIR'!$E$22-'Ejercicio 3 - TIR'!$C$22)*('Ejercicio 3 - TIR'!$D$22-'Ejercicio 3 - TIR'!$C$22)*P117),'Ejercicio 3 - TIR'!$E$22-SQRT(('Ejercicio 3 - TIR'!$E$22-'Ejercicio 3 - TIR'!$C$22)*('Ejercicio 3 - TIR'!$E$22-'Ejercicio 3 - TIR'!$D$22)*(1-P117)))</f>
        <v>0.1547243224</v>
      </c>
      <c r="R117" s="3">
        <f t="shared" si="12"/>
        <v>0.4044844037</v>
      </c>
      <c r="S117" s="7">
        <f>IF(R117&lt;=('Ejercicio 3 - TIR'!$D$23-'Ejercicio 3 - TIR'!$C$23)/('Ejercicio 3 - TIR'!$E$23-'Ejercicio 3 - TIR'!$C$23),'Ejercicio 3 - TIR'!$C$23+SQRT(('Ejercicio 3 - TIR'!$E$23-'Ejercicio 3 - TIR'!$C$23)*('Ejercicio 3 - TIR'!$D$23-'Ejercicio 3 - TIR'!$C$23)*R117),'Ejercicio 3 - TIR'!$E$23-SQRT(('Ejercicio 3 - TIR'!$E$23-'Ejercicio 3 - TIR'!$C$23)*('Ejercicio 3 - TIR'!$E$23-'Ejercicio 3 - TIR'!$D$23)*(1-R117)))</f>
        <v>0.146982808</v>
      </c>
      <c r="T117" s="3">
        <f t="shared" si="13"/>
        <v>0.5627910553</v>
      </c>
      <c r="U117" s="7">
        <f>IF(T117&lt;=('Ejercicio 3 - TIR'!$D$24-'Ejercicio 3 - TIR'!$C$24)/('Ejercicio 3 - TIR'!$E$24-'Ejercicio 3 - TIR'!$C$24),'Ejercicio 3 - TIR'!$C$24+SQRT(('Ejercicio 3 - TIR'!$E$24-'Ejercicio 3 - TIR'!$C$24)*('Ejercicio 3 - TIR'!$D$24-'Ejercicio 3 - TIR'!$C$24)*T117),'Ejercicio 3 - TIR'!$E$24-SQRT(('Ejercicio 3 - TIR'!$E$24-'Ejercicio 3 - TIR'!$C$24)*('Ejercicio 3 - TIR'!$E$24-'Ejercicio 3 - TIR'!$D$24)*(1-T117)))</f>
        <v>0.1850116441</v>
      </c>
      <c r="V117" s="3">
        <f t="shared" si="14"/>
        <v>0.5309490643</v>
      </c>
      <c r="W117" s="7">
        <f>IF(V117&lt;=('Ejercicio 3 - TIR'!$D$25-'Ejercicio 3 - TIR'!$C$25)/('Ejercicio 3 - TIR'!$E$25-'Ejercicio 3 - TIR'!$C$25),'Ejercicio 3 - TIR'!$C$25+SQRT(('Ejercicio 3 - TIR'!$E$25-'Ejercicio 3 - TIR'!$C$25)*('Ejercicio 3 - TIR'!$D$25-'Ejercicio 3 - TIR'!$C$25)*V117),'Ejercicio 3 - TIR'!$E$25-SQRT(('Ejercicio 3 - TIR'!$E$25-'Ejercicio 3 - TIR'!$C$25)*('Ejercicio 3 - TIR'!$E$25-'Ejercicio 3 - TIR'!$D$25)*(1-V117)))</f>
        <v>0.2094823708</v>
      </c>
      <c r="X117" s="3">
        <f t="shared" si="15"/>
        <v>0.8347681845</v>
      </c>
      <c r="Y117" s="7">
        <f>IF(X117&lt;=('Ejercicio 3 - TIR'!$D$26-'Ejercicio 3 - TIR'!$C$26)/('Ejercicio 3 - TIR'!$E$26-'Ejercicio 3 - TIR'!$C$26),'Ejercicio 3 - TIR'!$C$26+SQRT(('Ejercicio 3 - TIR'!$E$26-'Ejercicio 3 - TIR'!$C$26)*('Ejercicio 3 - TIR'!$D$26-'Ejercicio 3 - TIR'!$C$26)*X117),'Ejercicio 3 - TIR'!$E$26-SQRT(('Ejercicio 3 - TIR'!$E$26-'Ejercicio 3 - TIR'!$C$26)*('Ejercicio 3 - TIR'!$E$26-'Ejercicio 3 - TIR'!$D$26)*(1-X117)))</f>
        <v>0.2501294157</v>
      </c>
      <c r="Z117" s="3">
        <f t="shared" si="16"/>
        <v>1.154724322</v>
      </c>
      <c r="AA117" s="3">
        <f t="shared" si="17"/>
        <v>1.324448946</v>
      </c>
      <c r="AB117" s="3">
        <f t="shared" si="18"/>
        <v>1.569487423</v>
      </c>
      <c r="AC117" s="3">
        <f t="shared" si="19"/>
        <v>1.898267369</v>
      </c>
      <c r="AD117" s="3">
        <f t="shared" si="20"/>
        <v>2.373079877</v>
      </c>
      <c r="AE117" s="2">
        <f t="shared" si="21"/>
        <v>5127.611717</v>
      </c>
      <c r="AF117" s="2">
        <f t="shared" si="22"/>
        <v>5881.282485</v>
      </c>
      <c r="AG117" s="2">
        <f t="shared" si="23"/>
        <v>6969.388227</v>
      </c>
      <c r="AH117" s="2">
        <f t="shared" si="24"/>
        <v>8429.352196</v>
      </c>
      <c r="AI117" s="2">
        <f t="shared" si="25"/>
        <v>10537.78114</v>
      </c>
      <c r="AJ117" s="4">
        <f t="shared" si="26"/>
        <v>45925.12647</v>
      </c>
      <c r="AK117" s="4">
        <f t="shared" si="27"/>
        <v>51772.99835</v>
      </c>
      <c r="AL117" s="4">
        <f t="shared" si="28"/>
        <v>50134.57349</v>
      </c>
      <c r="AM117" s="4">
        <f t="shared" si="29"/>
        <v>67221.55166</v>
      </c>
      <c r="AN117" s="4">
        <f t="shared" si="30"/>
        <v>98286.86137</v>
      </c>
      <c r="AO117" s="4">
        <f>C117/'Ejercicio 3 - TIR'!$D$7</f>
        <v>15037.27409</v>
      </c>
      <c r="AP117" s="4">
        <f t="shared" si="31"/>
        <v>30887.85238</v>
      </c>
      <c r="AQ117" s="4">
        <f t="shared" si="32"/>
        <v>36735.72427</v>
      </c>
      <c r="AR117" s="4">
        <f t="shared" si="33"/>
        <v>35097.2994</v>
      </c>
      <c r="AS117" s="4">
        <f t="shared" si="34"/>
        <v>52184.27757</v>
      </c>
      <c r="AT117" s="4">
        <f t="shared" si="35"/>
        <v>83249.58728</v>
      </c>
      <c r="AU117" s="4">
        <f>AP117*'Ejercicio 3 - TIR'!$D$5</f>
        <v>15443.92619</v>
      </c>
      <c r="AV117" s="4">
        <f>AQ117*'Ejercicio 3 - TIR'!$D$5</f>
        <v>18367.86213</v>
      </c>
      <c r="AW117" s="4">
        <f>AR117*'Ejercicio 3 - TIR'!$D$5</f>
        <v>17548.6497</v>
      </c>
      <c r="AX117" s="4">
        <f>AS117*'Ejercicio 3 - TIR'!$D$5</f>
        <v>26092.13879</v>
      </c>
      <c r="AY117" s="4">
        <f>AT117*'Ejercicio 3 - TIR'!$D$5</f>
        <v>41624.79364</v>
      </c>
      <c r="AZ117" s="4">
        <f t="shared" ref="AZ117:BD117" si="386">AJ117-AU117-AE117</f>
        <v>25353.58856</v>
      </c>
      <c r="BA117" s="4">
        <f t="shared" si="386"/>
        <v>27523.85373</v>
      </c>
      <c r="BB117" s="4">
        <f t="shared" si="386"/>
        <v>25616.53556</v>
      </c>
      <c r="BC117" s="4">
        <f t="shared" si="386"/>
        <v>32700.06067</v>
      </c>
      <c r="BD117" s="4">
        <f t="shared" si="386"/>
        <v>46124.28659</v>
      </c>
      <c r="BE117" s="4">
        <f t="shared" ref="BE117:BI117" si="387">AZ117/Z117</f>
        <v>21956.39952</v>
      </c>
      <c r="BF117" s="4">
        <f t="shared" si="387"/>
        <v>20781.36256</v>
      </c>
      <c r="BG117" s="4">
        <f t="shared" si="387"/>
        <v>16321.5934</v>
      </c>
      <c r="BH117" s="4">
        <f t="shared" si="387"/>
        <v>17226.26707</v>
      </c>
      <c r="BI117" s="4">
        <f t="shared" si="387"/>
        <v>19436.4661</v>
      </c>
      <c r="BJ117" s="4">
        <f t="shared" si="38"/>
        <v>78644.5983</v>
      </c>
      <c r="BK117" s="4">
        <f t="shared" si="39"/>
        <v>35684.65254</v>
      </c>
      <c r="BL117" s="4">
        <f t="shared" si="40"/>
        <v>114329.2508</v>
      </c>
      <c r="BM117" s="4">
        <f>BK117*'Ejercicio 3 - TIR'!$D$5</f>
        <v>17842.32627</v>
      </c>
      <c r="BN117" s="4">
        <f t="shared" si="41"/>
        <v>96486.92457</v>
      </c>
      <c r="BO117" s="4">
        <f t="shared" si="42"/>
        <v>40658.94515</v>
      </c>
      <c r="BP117" s="4">
        <f t="shared" si="43"/>
        <v>-108326.6785</v>
      </c>
      <c r="BQ117" s="4">
        <f t="shared" ref="BQ117:BT117" si="388">BE117</f>
        <v>21956.39952</v>
      </c>
      <c r="BR117" s="4">
        <f t="shared" si="388"/>
        <v>20781.36256</v>
      </c>
      <c r="BS117" s="4">
        <f t="shared" si="388"/>
        <v>16321.5934</v>
      </c>
      <c r="BT117" s="4">
        <f t="shared" si="388"/>
        <v>17226.26707</v>
      </c>
      <c r="BU117" s="4">
        <f t="shared" si="45"/>
        <v>60095.41126</v>
      </c>
      <c r="BV117" s="36">
        <f t="shared" si="46"/>
        <v>6.899269692</v>
      </c>
    </row>
    <row r="118" ht="15.0" customHeight="1">
      <c r="A118" s="2">
        <v>117.0</v>
      </c>
      <c r="B118" s="3">
        <f t="shared" si="4"/>
        <v>0.766368716</v>
      </c>
      <c r="C118" s="4">
        <f>IF(B118&lt;=('Ejercicio 3 - TIR'!$D$13-'Ejercicio 3 - TIR'!$C$13)/('Ejercicio 3 - TIR'!$E$13-'Ejercicio 3 - TIR'!$C$13),'Ejercicio 3 - TIR'!$C$13+SQRT(('Ejercicio 3 - TIR'!$E$13-'Ejercicio 3 - TIR'!$C$13)*('Ejercicio 3 - TIR'!$D$13-'Ejercicio 3 - TIR'!$C$13)*B118),'Ejercicio 3 - TIR'!$E$13-SQRT(('Ejercicio 3 - TIR'!$E$13-'Ejercicio 3 - TIR'!$C$13)*('Ejercicio 3 - TIR'!$E$13-'Ejercicio 3 - TIR'!$D$13)*(1-B118)))</f>
        <v>83256.1193</v>
      </c>
      <c r="D118" s="3">
        <f t="shared" si="5"/>
        <v>0.02446800145</v>
      </c>
      <c r="E118" s="4">
        <f>IF(D118&lt;=('Ejercicio 3 - TIR'!$D$14-'Ejercicio 3 - TIR'!$C$14)/('Ejercicio 3 - TIR'!$E$14-'Ejercicio 3 - TIR'!$C$14),'Ejercicio 3 - TIR'!$C$14+SQRT(('Ejercicio 3 - TIR'!$E$14-'Ejercicio 3 - TIR'!$C$14)*('Ejercicio 3 - TIR'!$D$14-'Ejercicio 3 - TIR'!$C$14)*D118),'Ejercicio 3 - TIR'!$E$14-SQRT(('Ejercicio 3 - TIR'!$E$14-'Ejercicio 3 - TIR'!$C$14)*('Ejercicio 3 - TIR'!$E$14-'Ejercicio 3 - TIR'!$D$14)*(1-D118)))</f>
        <v>26354.65867</v>
      </c>
      <c r="F118" s="3">
        <f t="shared" si="6"/>
        <v>0.9774726297</v>
      </c>
      <c r="G118" s="4">
        <f>IF(F118&lt;=('Ejercicio 3 - TIR'!$D$18-'Ejercicio 3 - TIR'!$C$18)/('Ejercicio 3 - TIR'!$E$18-'Ejercicio 3 - TIR'!$C$18),'Ejercicio 3 - TIR'!$C$18+SQRT(('Ejercicio 3 - TIR'!$E$18-'Ejercicio 3 - TIR'!$C$18)*('Ejercicio 3 - TIR'!$D$18-'Ejercicio 3 - TIR'!$C$18)*F118),'Ejercicio 3 - TIR'!$E$18-SQRT(('Ejercicio 3 - TIR'!$E$18-'Ejercicio 3 - TIR'!$C$18)*('Ejercicio 3 - TIR'!$E$18-'Ejercicio 3 - TIR'!$D$18)*(1-F118)))</f>
        <v>43700.17202</v>
      </c>
      <c r="H118" s="3">
        <f t="shared" si="7"/>
        <v>0.5913556099</v>
      </c>
      <c r="I118" s="4">
        <f>IF(H118&lt;=('Ejercicio 3 - TIR'!$D$18-'Ejercicio 3 - TIR'!$C$18)/('Ejercicio 3 - TIR'!$E$18-'Ejercicio 3 - TIR'!$C$18),'Ejercicio 3 - TIR'!$C$18+SQRT(('Ejercicio 3 - TIR'!$E$18-'Ejercicio 3 - TIR'!$C$18)*('Ejercicio 3 - TIR'!$D$18-'Ejercicio 3 - TIR'!$C$18)*H118),'Ejercicio 3 - TIR'!$E$18-SQRT(('Ejercicio 3 - TIR'!$E$18-'Ejercicio 3 - TIR'!$C$18)*('Ejercicio 3 - TIR'!$E$18-'Ejercicio 3 - TIR'!$D$18)*(1-H118)))</f>
        <v>39418.24514</v>
      </c>
      <c r="J118" s="3">
        <f t="shared" si="8"/>
        <v>0.9667693054</v>
      </c>
      <c r="K118" s="4">
        <f>IF(J118&lt;=('Ejercicio 3 - TIR'!$D$18-'Ejercicio 3 - TIR'!$C$18)/('Ejercicio 3 - TIR'!$E$18-'Ejercicio 3 - TIR'!$C$18),'Ejercicio 3 - TIR'!$C$18+SQRT(('Ejercicio 3 - TIR'!$E$18-'Ejercicio 3 - TIR'!$C$18)*('Ejercicio 3 - TIR'!$D$18-'Ejercicio 3 - TIR'!$C$18)*J118),'Ejercicio 3 - TIR'!$E$18-SQRT(('Ejercicio 3 - TIR'!$E$18-'Ejercicio 3 - TIR'!$C$18)*('Ejercicio 3 - TIR'!$E$18-'Ejercicio 3 - TIR'!$D$18)*(1-J118)))</f>
        <v>43421.29734</v>
      </c>
      <c r="L118" s="3">
        <f t="shared" si="9"/>
        <v>0.5181177623</v>
      </c>
      <c r="M118" s="4">
        <f>IF(L118&lt;=('Ejercicio 3 - TIR'!$D$18-'Ejercicio 3 - TIR'!$C$18)/('Ejercicio 3 - TIR'!$E$18-'Ejercicio 3 - TIR'!$C$18),'Ejercicio 3 - TIR'!$C$18+SQRT(('Ejercicio 3 - TIR'!$E$18-'Ejercicio 3 - TIR'!$C$18)*('Ejercicio 3 - TIR'!$D$18-'Ejercicio 3 - TIR'!$C$18)*L118),'Ejercicio 3 - TIR'!$E$18-SQRT(('Ejercicio 3 - TIR'!$E$18-'Ejercicio 3 - TIR'!$C$18)*('Ejercicio 3 - TIR'!$E$18-'Ejercicio 3 - TIR'!$D$18)*(1-L118)))</f>
        <v>38815.76227</v>
      </c>
      <c r="N118" s="3">
        <f t="shared" si="10"/>
        <v>0.9451706496</v>
      </c>
      <c r="O118" s="4">
        <f>IF(N118&lt;=('Ejercicio 3 - TIR'!$D$18-'Ejercicio 3 - TIR'!$C$18)/('Ejercicio 3 - TIR'!$E$18-'Ejercicio 3 - TIR'!$C$18),'Ejercicio 3 - TIR'!$C$18+SQRT(('Ejercicio 3 - TIR'!$E$18-'Ejercicio 3 - TIR'!$C$18)*('Ejercicio 3 - TIR'!$D$18-'Ejercicio 3 - TIR'!$C$18)*N118),'Ejercicio 3 - TIR'!$E$18-SQRT(('Ejercicio 3 - TIR'!$E$18-'Ejercicio 3 - TIR'!$C$18)*('Ejercicio 3 - TIR'!$E$18-'Ejercicio 3 - TIR'!$D$18)*(1-N118)))</f>
        <v>42972.14367</v>
      </c>
      <c r="P118" s="3">
        <f t="shared" si="11"/>
        <v>0.7589373531</v>
      </c>
      <c r="Q118" s="7">
        <f>IF(P118&lt;=('Ejercicio 3 - TIR'!$D$22-'Ejercicio 3 - TIR'!$C$22)/('Ejercicio 3 - TIR'!$E$22-'Ejercicio 3 - TIR'!$C$22),'Ejercicio 3 - TIR'!$C$22+SQRT(('Ejercicio 3 - TIR'!$E$22-'Ejercicio 3 - TIR'!$C$22)*('Ejercicio 3 - TIR'!$D$22-'Ejercicio 3 - TIR'!$C$22)*P118),'Ejercicio 3 - TIR'!$E$22-SQRT(('Ejercicio 3 - TIR'!$E$22-'Ejercicio 3 - TIR'!$C$22)*('Ejercicio 3 - TIR'!$E$22-'Ejercicio 3 - TIR'!$D$22)*(1-P118)))</f>
        <v>0.1591694272</v>
      </c>
      <c r="R118" s="3">
        <f t="shared" si="12"/>
        <v>0.3735201408</v>
      </c>
      <c r="S118" s="7">
        <f>IF(R118&lt;=('Ejercicio 3 - TIR'!$D$23-'Ejercicio 3 - TIR'!$C$23)/('Ejercicio 3 - TIR'!$E$23-'Ejercicio 3 - TIR'!$C$23),'Ejercicio 3 - TIR'!$C$23+SQRT(('Ejercicio 3 - TIR'!$E$23-'Ejercicio 3 - TIR'!$C$23)*('Ejercicio 3 - TIR'!$D$23-'Ejercicio 3 - TIR'!$C$23)*R118),'Ejercicio 3 - TIR'!$E$23-SQRT(('Ejercicio 3 - TIR'!$E$23-'Ejercicio 3 - TIR'!$C$23)*('Ejercicio 3 - TIR'!$E$23-'Ejercicio 3 - TIR'!$D$23)*(1-R118)))</f>
        <v>0.1459294476</v>
      </c>
      <c r="T118" s="3">
        <f t="shared" si="13"/>
        <v>0.02566505289</v>
      </c>
      <c r="U118" s="7">
        <f>IF(T118&lt;=('Ejercicio 3 - TIR'!$D$24-'Ejercicio 3 - TIR'!$C$24)/('Ejercicio 3 - TIR'!$E$24-'Ejercicio 3 - TIR'!$C$24),'Ejercicio 3 - TIR'!$C$24+SQRT(('Ejercicio 3 - TIR'!$E$24-'Ejercicio 3 - TIR'!$C$24)*('Ejercicio 3 - TIR'!$D$24-'Ejercicio 3 - TIR'!$C$24)*T118),'Ejercicio 3 - TIR'!$E$24-SQRT(('Ejercicio 3 - TIR'!$E$24-'Ejercicio 3 - TIR'!$C$24)*('Ejercicio 3 - TIR'!$E$24-'Ejercicio 3 - TIR'!$D$24)*(1-T118)))</f>
        <v>0.1573414311</v>
      </c>
      <c r="V118" s="3">
        <f t="shared" si="14"/>
        <v>0.03372930875</v>
      </c>
      <c r="W118" s="7">
        <f>IF(V118&lt;=('Ejercicio 3 - TIR'!$D$25-'Ejercicio 3 - TIR'!$C$25)/('Ejercicio 3 - TIR'!$E$25-'Ejercicio 3 - TIR'!$C$25),'Ejercicio 3 - TIR'!$C$25+SQRT(('Ejercicio 3 - TIR'!$E$25-'Ejercicio 3 - TIR'!$C$25)*('Ejercicio 3 - TIR'!$D$25-'Ejercicio 3 - TIR'!$C$25)*V118),'Ejercicio 3 - TIR'!$E$25-SQRT(('Ejercicio 3 - TIR'!$E$25-'Ejercicio 3 - TIR'!$C$25)*('Ejercicio 3 - TIR'!$E$25-'Ejercicio 3 - TIR'!$D$25)*(1-V118)))</f>
        <v>0.1868717561</v>
      </c>
      <c r="X118" s="3">
        <f t="shared" si="15"/>
        <v>0.1577839356</v>
      </c>
      <c r="Y118" s="7">
        <f>IF(X118&lt;=('Ejercicio 3 - TIR'!$D$26-'Ejercicio 3 - TIR'!$C$26)/('Ejercicio 3 - TIR'!$E$26-'Ejercicio 3 - TIR'!$C$26),'Ejercicio 3 - TIR'!$C$26+SQRT(('Ejercicio 3 - TIR'!$E$26-'Ejercicio 3 - TIR'!$C$26)*('Ejercicio 3 - TIR'!$D$26-'Ejercicio 3 - TIR'!$C$26)*X118),'Ejercicio 3 - TIR'!$E$26-SQRT(('Ejercicio 3 - TIR'!$E$26-'Ejercicio 3 - TIR'!$C$26)*('Ejercicio 3 - TIR'!$E$26-'Ejercicio 3 - TIR'!$D$26)*(1-X118)))</f>
        <v>0.2106401702</v>
      </c>
      <c r="Z118" s="3">
        <f t="shared" si="16"/>
        <v>1.159169427</v>
      </c>
      <c r="AA118" s="3">
        <f t="shared" si="17"/>
        <v>1.328326381</v>
      </c>
      <c r="AB118" s="3">
        <f t="shared" si="18"/>
        <v>1.537327155</v>
      </c>
      <c r="AC118" s="3">
        <f t="shared" si="19"/>
        <v>1.82461018</v>
      </c>
      <c r="AD118" s="3">
        <f t="shared" si="20"/>
        <v>2.208946379</v>
      </c>
      <c r="AE118" s="2">
        <f t="shared" si="21"/>
        <v>4194.855924</v>
      </c>
      <c r="AF118" s="2">
        <f t="shared" si="22"/>
        <v>4807.008931</v>
      </c>
      <c r="AG118" s="2">
        <f t="shared" si="23"/>
        <v>5563.350596</v>
      </c>
      <c r="AH118" s="2">
        <f t="shared" si="24"/>
        <v>6602.983692</v>
      </c>
      <c r="AI118" s="2">
        <f t="shared" si="25"/>
        <v>7993.837301</v>
      </c>
      <c r="AJ118" s="4">
        <f t="shared" si="26"/>
        <v>50655.90337</v>
      </c>
      <c r="AK118" s="4">
        <f t="shared" si="27"/>
        <v>52360.29492</v>
      </c>
      <c r="AL118" s="4">
        <f t="shared" si="28"/>
        <v>66752.73951</v>
      </c>
      <c r="AM118" s="4">
        <f t="shared" si="29"/>
        <v>70823.63499</v>
      </c>
      <c r="AN118" s="4">
        <f t="shared" si="30"/>
        <v>94923.16118</v>
      </c>
      <c r="AO118" s="4">
        <f>C118/'Ejercicio 3 - TIR'!$D$7</f>
        <v>16651.22386</v>
      </c>
      <c r="AP118" s="4">
        <f t="shared" si="31"/>
        <v>34004.67951</v>
      </c>
      <c r="AQ118" s="4">
        <f t="shared" si="32"/>
        <v>35709.07106</v>
      </c>
      <c r="AR118" s="4">
        <f t="shared" si="33"/>
        <v>50101.51565</v>
      </c>
      <c r="AS118" s="4">
        <f t="shared" si="34"/>
        <v>54172.41113</v>
      </c>
      <c r="AT118" s="4">
        <f t="shared" si="35"/>
        <v>78271.93732</v>
      </c>
      <c r="AU118" s="4">
        <f>AP118*'Ejercicio 3 - TIR'!$D$5</f>
        <v>17002.33975</v>
      </c>
      <c r="AV118" s="4">
        <f>AQ118*'Ejercicio 3 - TIR'!$D$5</f>
        <v>17854.53553</v>
      </c>
      <c r="AW118" s="4">
        <f>AR118*'Ejercicio 3 - TIR'!$D$5</f>
        <v>25050.75783</v>
      </c>
      <c r="AX118" s="4">
        <f>AS118*'Ejercicio 3 - TIR'!$D$5</f>
        <v>27086.20557</v>
      </c>
      <c r="AY118" s="4">
        <f>AT118*'Ejercicio 3 - TIR'!$D$5</f>
        <v>39135.96866</v>
      </c>
      <c r="AZ118" s="4">
        <f t="shared" ref="AZ118:BD118" si="389">AJ118-AU118-AE118</f>
        <v>29458.70769</v>
      </c>
      <c r="BA118" s="4">
        <f t="shared" si="389"/>
        <v>29698.75046</v>
      </c>
      <c r="BB118" s="4">
        <f t="shared" si="389"/>
        <v>36138.63109</v>
      </c>
      <c r="BC118" s="4">
        <f t="shared" si="389"/>
        <v>37134.44574</v>
      </c>
      <c r="BD118" s="4">
        <f t="shared" si="389"/>
        <v>47793.35522</v>
      </c>
      <c r="BE118" s="4">
        <f t="shared" ref="BE118:BI118" si="390">AZ118/Z118</f>
        <v>25413.63411</v>
      </c>
      <c r="BF118" s="4">
        <f t="shared" si="390"/>
        <v>22358.022</v>
      </c>
      <c r="BG118" s="4">
        <f t="shared" si="390"/>
        <v>23507.4434</v>
      </c>
      <c r="BH118" s="4">
        <f t="shared" si="390"/>
        <v>20351.98868</v>
      </c>
      <c r="BI118" s="4">
        <f t="shared" si="390"/>
        <v>21636.26771</v>
      </c>
      <c r="BJ118" s="4">
        <f t="shared" si="38"/>
        <v>58216.02785</v>
      </c>
      <c r="BK118" s="4">
        <f t="shared" si="39"/>
        <v>36781.66066</v>
      </c>
      <c r="BL118" s="4">
        <f t="shared" si="40"/>
        <v>94997.68851</v>
      </c>
      <c r="BM118" s="4">
        <f>BK118*'Ejercicio 3 - TIR'!$D$5</f>
        <v>18390.83033</v>
      </c>
      <c r="BN118" s="4">
        <f t="shared" si="41"/>
        <v>76606.85818</v>
      </c>
      <c r="BO118" s="4">
        <f t="shared" si="42"/>
        <v>34680.2706</v>
      </c>
      <c r="BP118" s="4">
        <f t="shared" si="43"/>
        <v>-109610.778</v>
      </c>
      <c r="BQ118" s="4">
        <f t="shared" ref="BQ118:BT118" si="391">BE118</f>
        <v>25413.63411</v>
      </c>
      <c r="BR118" s="4">
        <f t="shared" si="391"/>
        <v>22358.022</v>
      </c>
      <c r="BS118" s="4">
        <f t="shared" si="391"/>
        <v>23507.4434</v>
      </c>
      <c r="BT118" s="4">
        <f t="shared" si="391"/>
        <v>20351.98868</v>
      </c>
      <c r="BU118" s="4">
        <f t="shared" si="45"/>
        <v>56316.53831</v>
      </c>
      <c r="BV118" s="36">
        <f t="shared" si="46"/>
        <v>9.52491738</v>
      </c>
    </row>
    <row r="119" ht="15.0" customHeight="1">
      <c r="A119" s="2">
        <v>118.0</v>
      </c>
      <c r="B119" s="3">
        <f t="shared" si="4"/>
        <v>0.1274375371</v>
      </c>
      <c r="C119" s="4">
        <f>IF(B119&lt;=('Ejercicio 3 - TIR'!$D$13-'Ejercicio 3 - TIR'!$C$13)/('Ejercicio 3 - TIR'!$E$13-'Ejercicio 3 - TIR'!$C$13),'Ejercicio 3 - TIR'!$C$13+SQRT(('Ejercicio 3 - TIR'!$E$13-'Ejercicio 3 - TIR'!$C$13)*('Ejercicio 3 - TIR'!$D$13-'Ejercicio 3 - TIR'!$C$13)*B119),'Ejercicio 3 - TIR'!$E$13-SQRT(('Ejercicio 3 - TIR'!$E$13-'Ejercicio 3 - TIR'!$C$13)*('Ejercicio 3 - TIR'!$E$13-'Ejercicio 3 - TIR'!$D$13)*(1-B119)))</f>
        <v>67139.6789</v>
      </c>
      <c r="D119" s="3">
        <f t="shared" si="5"/>
        <v>0.9601892013</v>
      </c>
      <c r="E119" s="4">
        <f>IF(D119&lt;=('Ejercicio 3 - TIR'!$D$14-'Ejercicio 3 - TIR'!$C$14)/('Ejercicio 3 - TIR'!$E$14-'Ejercicio 3 - TIR'!$C$14),'Ejercicio 3 - TIR'!$C$14+SQRT(('Ejercicio 3 - TIR'!$E$14-'Ejercicio 3 - TIR'!$C$14)*('Ejercicio 3 - TIR'!$D$14-'Ejercicio 3 - TIR'!$C$14)*D119),'Ejercicio 3 - TIR'!$E$14-SQRT(('Ejercicio 3 - TIR'!$E$14-'Ejercicio 3 - TIR'!$C$14)*('Ejercicio 3 - TIR'!$E$14-'Ejercicio 3 - TIR'!$D$14)*(1-D119)))</f>
        <v>37556.31021</v>
      </c>
      <c r="F119" s="3">
        <f t="shared" si="6"/>
        <v>0.394347242</v>
      </c>
      <c r="G119" s="4">
        <f>IF(F119&lt;=('Ejercicio 3 - TIR'!$D$18-'Ejercicio 3 - TIR'!$C$18)/('Ejercicio 3 - TIR'!$E$18-'Ejercicio 3 - TIR'!$C$18),'Ejercicio 3 - TIR'!$C$18+SQRT(('Ejercicio 3 - TIR'!$E$18-'Ejercicio 3 - TIR'!$C$18)*('Ejercicio 3 - TIR'!$D$18-'Ejercicio 3 - TIR'!$C$18)*F119),'Ejercicio 3 - TIR'!$E$18-SQRT(('Ejercicio 3 - TIR'!$E$18-'Ejercicio 3 - TIR'!$C$18)*('Ejercicio 3 - TIR'!$E$18-'Ejercicio 3 - TIR'!$D$18)*(1-F119)))</f>
        <v>37691.03935</v>
      </c>
      <c r="H119" s="3">
        <f t="shared" si="7"/>
        <v>0.3383328624</v>
      </c>
      <c r="I119" s="4">
        <f>IF(H119&lt;=('Ejercicio 3 - TIR'!$D$18-'Ejercicio 3 - TIR'!$C$18)/('Ejercicio 3 - TIR'!$E$18-'Ejercicio 3 - TIR'!$C$18),'Ejercicio 3 - TIR'!$C$18+SQRT(('Ejercicio 3 - TIR'!$E$18-'Ejercicio 3 - TIR'!$C$18)*('Ejercicio 3 - TIR'!$D$18-'Ejercicio 3 - TIR'!$C$18)*H119),'Ejercicio 3 - TIR'!$E$18-SQRT(('Ejercicio 3 - TIR'!$E$18-'Ejercicio 3 - TIR'!$C$18)*('Ejercicio 3 - TIR'!$E$18-'Ejercicio 3 - TIR'!$D$18)*(1-H119)))</f>
        <v>37123.89847</v>
      </c>
      <c r="J119" s="3">
        <f t="shared" si="8"/>
        <v>0.7147380576</v>
      </c>
      <c r="K119" s="4">
        <f>IF(J119&lt;=('Ejercicio 3 - TIR'!$D$18-'Ejercicio 3 - TIR'!$C$18)/('Ejercicio 3 - TIR'!$E$18-'Ejercicio 3 - TIR'!$C$18),'Ejercicio 3 - TIR'!$C$18+SQRT(('Ejercicio 3 - TIR'!$E$18-'Ejercicio 3 - TIR'!$C$18)*('Ejercicio 3 - TIR'!$D$18-'Ejercicio 3 - TIR'!$C$18)*J119),'Ejercicio 3 - TIR'!$E$18-SQRT(('Ejercicio 3 - TIR'!$E$18-'Ejercicio 3 - TIR'!$C$18)*('Ejercicio 3 - TIR'!$E$18-'Ejercicio 3 - TIR'!$D$18)*(1-J119)))</f>
        <v>40374.56535</v>
      </c>
      <c r="L119" s="3">
        <f t="shared" si="9"/>
        <v>0.6882184519</v>
      </c>
      <c r="M119" s="4">
        <f>IF(L119&lt;=('Ejercicio 3 - TIR'!$D$18-'Ejercicio 3 - TIR'!$C$18)/('Ejercicio 3 - TIR'!$E$18-'Ejercicio 3 - TIR'!$C$18),'Ejercicio 3 - TIR'!$C$18+SQRT(('Ejercicio 3 - TIR'!$E$18-'Ejercicio 3 - TIR'!$C$18)*('Ejercicio 3 - TIR'!$D$18-'Ejercicio 3 - TIR'!$C$18)*L119),'Ejercicio 3 - TIR'!$E$18-SQRT(('Ejercicio 3 - TIR'!$E$18-'Ejercicio 3 - TIR'!$C$18)*('Ejercicio 3 - TIR'!$E$18-'Ejercicio 3 - TIR'!$D$18)*(1-L119)))</f>
        <v>40164.33912</v>
      </c>
      <c r="N119" s="3">
        <f t="shared" si="10"/>
        <v>0.01649413564</v>
      </c>
      <c r="O119" s="4">
        <f>IF(N119&lt;=('Ejercicio 3 - TIR'!$D$18-'Ejercicio 3 - TIR'!$C$18)/('Ejercicio 3 - TIR'!$E$18-'Ejercicio 3 - TIR'!$C$18),'Ejercicio 3 - TIR'!$C$18+SQRT(('Ejercicio 3 - TIR'!$E$18-'Ejercicio 3 - TIR'!$C$18)*('Ejercicio 3 - TIR'!$D$18-'Ejercicio 3 - TIR'!$C$18)*N119),'Ejercicio 3 - TIR'!$E$18-SQRT(('Ejercicio 3 - TIR'!$E$18-'Ejercicio 3 - TIR'!$C$18)*('Ejercicio 3 - TIR'!$E$18-'Ejercicio 3 - TIR'!$D$18)*(1-N119)))</f>
        <v>31572.93367</v>
      </c>
      <c r="P119" s="3">
        <f t="shared" si="11"/>
        <v>0.5049270416</v>
      </c>
      <c r="Q119" s="7">
        <f>IF(P119&lt;=('Ejercicio 3 - TIR'!$D$22-'Ejercicio 3 - TIR'!$C$22)/('Ejercicio 3 - TIR'!$E$22-'Ejercicio 3 - TIR'!$C$22),'Ejercicio 3 - TIR'!$C$22+SQRT(('Ejercicio 3 - TIR'!$E$22-'Ejercicio 3 - TIR'!$C$22)*('Ejercicio 3 - TIR'!$D$22-'Ejercicio 3 - TIR'!$C$22)*P119),'Ejercicio 3 - TIR'!$E$22-SQRT(('Ejercicio 3 - TIR'!$E$22-'Ejercicio 3 - TIR'!$C$22)*('Ejercicio 3 - TIR'!$E$22-'Ejercicio 3 - TIR'!$D$22)*(1-P119)))</f>
        <v>0.1501481772</v>
      </c>
      <c r="R119" s="3">
        <f t="shared" si="12"/>
        <v>0.7951439251</v>
      </c>
      <c r="S119" s="7">
        <f>IF(R119&lt;=('Ejercicio 3 - TIR'!$D$23-'Ejercicio 3 - TIR'!$C$23)/('Ejercicio 3 - TIR'!$E$23-'Ejercicio 3 - TIR'!$C$23),'Ejercicio 3 - TIR'!$C$23+SQRT(('Ejercicio 3 - TIR'!$E$23-'Ejercicio 3 - TIR'!$C$23)*('Ejercicio 3 - TIR'!$D$23-'Ejercicio 3 - TIR'!$C$23)*R119),'Ejercicio 3 - TIR'!$E$23-SQRT(('Ejercicio 3 - TIR'!$E$23-'Ejercicio 3 - TIR'!$C$23)*('Ejercicio 3 - TIR'!$E$23-'Ejercicio 3 - TIR'!$D$23)*(1-R119)))</f>
        <v>0.1607973717</v>
      </c>
      <c r="T119" s="3">
        <f t="shared" si="13"/>
        <v>0.9681732417</v>
      </c>
      <c r="U119" s="7">
        <f>IF(T119&lt;=('Ejercicio 3 - TIR'!$D$24-'Ejercicio 3 - TIR'!$C$24)/('Ejercicio 3 - TIR'!$E$24-'Ejercicio 3 - TIR'!$C$24),'Ejercicio 3 - TIR'!$C$24+SQRT(('Ejercicio 3 - TIR'!$E$24-'Ejercicio 3 - TIR'!$C$24)*('Ejercicio 3 - TIR'!$D$24-'Ejercicio 3 - TIR'!$C$24)*T119),'Ejercicio 3 - TIR'!$E$24-SQRT(('Ejercicio 3 - TIR'!$E$24-'Ejercicio 3 - TIR'!$C$24)*('Ejercicio 3 - TIR'!$E$24-'Ejercicio 3 - TIR'!$D$24)*(1-T119)))</f>
        <v>0.2105599299</v>
      </c>
      <c r="V119" s="3">
        <f t="shared" si="14"/>
        <v>0.6925651289</v>
      </c>
      <c r="W119" s="7">
        <f>IF(V119&lt;=('Ejercicio 3 - TIR'!$D$25-'Ejercicio 3 - TIR'!$C$25)/('Ejercicio 3 - TIR'!$E$25-'Ejercicio 3 - TIR'!$C$25),'Ejercicio 3 - TIR'!$C$25+SQRT(('Ejercicio 3 - TIR'!$E$25-'Ejercicio 3 - TIR'!$C$25)*('Ejercicio 3 - TIR'!$D$25-'Ejercicio 3 - TIR'!$C$25)*V119),'Ejercicio 3 - TIR'!$E$25-SQRT(('Ejercicio 3 - TIR'!$E$25-'Ejercicio 3 - TIR'!$C$25)*('Ejercicio 3 - TIR'!$E$25-'Ejercicio 3 - TIR'!$D$25)*(1-V119)))</f>
        <v>0.217197225</v>
      </c>
      <c r="X119" s="3">
        <f t="shared" si="15"/>
        <v>0.8979630456</v>
      </c>
      <c r="Y119" s="7">
        <f>IF(X119&lt;=('Ejercicio 3 - TIR'!$D$26-'Ejercicio 3 - TIR'!$C$26)/('Ejercicio 3 - TIR'!$E$26-'Ejercicio 3 - TIR'!$C$26),'Ejercicio 3 - TIR'!$C$26+SQRT(('Ejercicio 3 - TIR'!$E$26-'Ejercicio 3 - TIR'!$C$26)*('Ejercicio 3 - TIR'!$D$26-'Ejercicio 3 - TIR'!$C$26)*X119),'Ejercicio 3 - TIR'!$E$26-SQRT(('Ejercicio 3 - TIR'!$E$26-'Ejercicio 3 - TIR'!$C$26)*('Ejercicio 3 - TIR'!$E$26-'Ejercicio 3 - TIR'!$D$26)*(1-X119)))</f>
        <v>0.2565266203</v>
      </c>
      <c r="Z119" s="3">
        <f t="shared" si="16"/>
        <v>1.150148177</v>
      </c>
      <c r="AA119" s="3">
        <f t="shared" si="17"/>
        <v>1.335088981</v>
      </c>
      <c r="AB119" s="3">
        <f t="shared" si="18"/>
        <v>1.616205223</v>
      </c>
      <c r="AC119" s="3">
        <f t="shared" si="19"/>
        <v>1.967240513</v>
      </c>
      <c r="AD119" s="3">
        <f t="shared" si="20"/>
        <v>2.471890073</v>
      </c>
      <c r="AE119" s="2">
        <f t="shared" si="21"/>
        <v>5639.011519</v>
      </c>
      <c r="AF119" s="2">
        <f t="shared" si="22"/>
        <v>6545.749751</v>
      </c>
      <c r="AG119" s="2">
        <f t="shared" si="23"/>
        <v>7924.022359</v>
      </c>
      <c r="AH119" s="2">
        <f t="shared" si="24"/>
        <v>9645.098026</v>
      </c>
      <c r="AI119" s="2">
        <f t="shared" si="25"/>
        <v>12119.32243</v>
      </c>
      <c r="AJ119" s="4">
        <f t="shared" si="26"/>
        <v>43350.28021</v>
      </c>
      <c r="AK119" s="4">
        <f t="shared" si="27"/>
        <v>49563.70778</v>
      </c>
      <c r="AL119" s="4">
        <f t="shared" si="28"/>
        <v>65253.58342</v>
      </c>
      <c r="AM119" s="4">
        <f t="shared" si="29"/>
        <v>79012.9151</v>
      </c>
      <c r="AN119" s="4">
        <f t="shared" si="30"/>
        <v>78044.82133</v>
      </c>
      <c r="AO119" s="4">
        <f>C119/'Ejercicio 3 - TIR'!$D$7</f>
        <v>13427.93578</v>
      </c>
      <c r="AP119" s="4">
        <f t="shared" si="31"/>
        <v>29922.34443</v>
      </c>
      <c r="AQ119" s="4">
        <f t="shared" si="32"/>
        <v>36135.772</v>
      </c>
      <c r="AR119" s="4">
        <f t="shared" si="33"/>
        <v>51825.64763</v>
      </c>
      <c r="AS119" s="4">
        <f t="shared" si="34"/>
        <v>65584.97932</v>
      </c>
      <c r="AT119" s="4">
        <f t="shared" si="35"/>
        <v>64616.88555</v>
      </c>
      <c r="AU119" s="4">
        <f>AP119*'Ejercicio 3 - TIR'!$D$5</f>
        <v>14961.17221</v>
      </c>
      <c r="AV119" s="4">
        <f>AQ119*'Ejercicio 3 - TIR'!$D$5</f>
        <v>18067.886</v>
      </c>
      <c r="AW119" s="4">
        <f>AR119*'Ejercicio 3 - TIR'!$D$5</f>
        <v>25912.82382</v>
      </c>
      <c r="AX119" s="4">
        <f>AS119*'Ejercicio 3 - TIR'!$D$5</f>
        <v>32792.48966</v>
      </c>
      <c r="AY119" s="4">
        <f>AT119*'Ejercicio 3 - TIR'!$D$5</f>
        <v>32308.44277</v>
      </c>
      <c r="AZ119" s="4">
        <f t="shared" ref="AZ119:BD119" si="392">AJ119-AU119-AE119</f>
        <v>22750.09647</v>
      </c>
      <c r="BA119" s="4">
        <f t="shared" si="392"/>
        <v>24950.07203</v>
      </c>
      <c r="BB119" s="4">
        <f t="shared" si="392"/>
        <v>31416.73724</v>
      </c>
      <c r="BC119" s="4">
        <f t="shared" si="392"/>
        <v>36575.32741</v>
      </c>
      <c r="BD119" s="4">
        <f t="shared" si="392"/>
        <v>33617.05613</v>
      </c>
      <c r="BE119" s="4">
        <f t="shared" ref="BE119:BI119" si="393">AZ119/Z119</f>
        <v>19780.14392</v>
      </c>
      <c r="BF119" s="4">
        <f t="shared" si="393"/>
        <v>18687.94693</v>
      </c>
      <c r="BG119" s="4">
        <f t="shared" si="393"/>
        <v>19438.58168</v>
      </c>
      <c r="BH119" s="4">
        <f t="shared" si="393"/>
        <v>18592.19916</v>
      </c>
      <c r="BI119" s="4">
        <f t="shared" si="393"/>
        <v>13599.7375</v>
      </c>
      <c r="BJ119" s="4">
        <f t="shared" si="38"/>
        <v>92835.07038</v>
      </c>
      <c r="BK119" s="4">
        <f t="shared" si="39"/>
        <v>33192.38116</v>
      </c>
      <c r="BL119" s="4">
        <f t="shared" si="40"/>
        <v>126027.4515</v>
      </c>
      <c r="BM119" s="4">
        <f>BK119*'Ejercicio 3 - TIR'!$D$5</f>
        <v>16596.19058</v>
      </c>
      <c r="BN119" s="4">
        <f t="shared" si="41"/>
        <v>109431.261</v>
      </c>
      <c r="BO119" s="4">
        <f t="shared" si="42"/>
        <v>44270.2781</v>
      </c>
      <c r="BP119" s="4">
        <f t="shared" si="43"/>
        <v>-104695.9891</v>
      </c>
      <c r="BQ119" s="4">
        <f t="shared" ref="BQ119:BT119" si="394">BE119</f>
        <v>19780.14392</v>
      </c>
      <c r="BR119" s="4">
        <f t="shared" si="394"/>
        <v>18687.94693</v>
      </c>
      <c r="BS119" s="4">
        <f t="shared" si="394"/>
        <v>19438.58168</v>
      </c>
      <c r="BT119" s="4">
        <f t="shared" si="394"/>
        <v>18592.19916</v>
      </c>
      <c r="BU119" s="4">
        <f t="shared" si="45"/>
        <v>57870.0156</v>
      </c>
      <c r="BV119" s="36">
        <f t="shared" si="46"/>
        <v>7.425752868</v>
      </c>
    </row>
    <row r="120" ht="15.0" customHeight="1">
      <c r="A120" s="2">
        <v>119.0</v>
      </c>
      <c r="B120" s="3">
        <f t="shared" si="4"/>
        <v>0.3162047849</v>
      </c>
      <c r="C120" s="4">
        <f>IF(B120&lt;=('Ejercicio 3 - TIR'!$D$13-'Ejercicio 3 - TIR'!$C$13)/('Ejercicio 3 - TIR'!$E$13-'Ejercicio 3 - TIR'!$C$13),'Ejercicio 3 - TIR'!$C$13+SQRT(('Ejercicio 3 - TIR'!$E$13-'Ejercicio 3 - TIR'!$C$13)*('Ejercicio 3 - TIR'!$D$13-'Ejercicio 3 - TIR'!$C$13)*B120),'Ejercicio 3 - TIR'!$E$13-SQRT(('Ejercicio 3 - TIR'!$E$13-'Ejercicio 3 - TIR'!$C$13)*('Ejercicio 3 - TIR'!$E$13-'Ejercicio 3 - TIR'!$D$13)*(1-B120)))</f>
        <v>71354.68174</v>
      </c>
      <c r="D120" s="3">
        <f t="shared" si="5"/>
        <v>0.4190860243</v>
      </c>
      <c r="E120" s="4">
        <f>IF(D120&lt;=('Ejercicio 3 - TIR'!$D$14-'Ejercicio 3 - TIR'!$C$14)/('Ejercicio 3 - TIR'!$E$14-'Ejercicio 3 - TIR'!$C$14),'Ejercicio 3 - TIR'!$C$14+SQRT(('Ejercicio 3 - TIR'!$E$14-'Ejercicio 3 - TIR'!$C$14)*('Ejercicio 3 - TIR'!$D$14-'Ejercicio 3 - TIR'!$C$14)*D120),'Ejercicio 3 - TIR'!$E$14-SQRT(('Ejercicio 3 - TIR'!$E$14-'Ejercicio 3 - TIR'!$C$14)*('Ejercicio 3 - TIR'!$E$14-'Ejercicio 3 - TIR'!$D$14)*(1-D120)))</f>
        <v>30665.2747</v>
      </c>
      <c r="F120" s="3">
        <f t="shared" si="6"/>
        <v>0.9329778761</v>
      </c>
      <c r="G120" s="4">
        <f>IF(F120&lt;=('Ejercicio 3 - TIR'!$D$18-'Ejercicio 3 - TIR'!$C$18)/('Ejercicio 3 - TIR'!$E$18-'Ejercicio 3 - TIR'!$C$18),'Ejercicio 3 - TIR'!$C$18+SQRT(('Ejercicio 3 - TIR'!$E$18-'Ejercicio 3 - TIR'!$C$18)*('Ejercicio 3 - TIR'!$D$18-'Ejercicio 3 - TIR'!$C$18)*F120),'Ejercicio 3 - TIR'!$E$18-SQRT(('Ejercicio 3 - TIR'!$E$18-'Ejercicio 3 - TIR'!$C$18)*('Ejercicio 3 - TIR'!$E$18-'Ejercicio 3 - TIR'!$D$18)*(1-F120)))</f>
        <v>42757.97875</v>
      </c>
      <c r="H120" s="3">
        <f t="shared" si="7"/>
        <v>0.03523787276</v>
      </c>
      <c r="I120" s="4">
        <f>IF(H120&lt;=('Ejercicio 3 - TIR'!$D$18-'Ejercicio 3 - TIR'!$C$18)/('Ejercicio 3 - TIR'!$E$18-'Ejercicio 3 - TIR'!$C$18),'Ejercicio 3 - TIR'!$C$18+SQRT(('Ejercicio 3 - TIR'!$E$18-'Ejercicio 3 - TIR'!$C$18)*('Ejercicio 3 - TIR'!$D$18-'Ejercicio 3 - TIR'!$C$18)*H120),'Ejercicio 3 - TIR'!$E$18-SQRT(('Ejercicio 3 - TIR'!$E$18-'Ejercicio 3 - TIR'!$C$18)*('Ejercicio 3 - TIR'!$E$18-'Ejercicio 3 - TIR'!$D$18)*(1-H120)))</f>
        <v>32299.06088</v>
      </c>
      <c r="J120" s="3">
        <f t="shared" si="8"/>
        <v>0.5121043619</v>
      </c>
      <c r="K120" s="4">
        <f>IF(J120&lt;=('Ejercicio 3 - TIR'!$D$18-'Ejercicio 3 - TIR'!$C$18)/('Ejercicio 3 - TIR'!$E$18-'Ejercicio 3 - TIR'!$C$18),'Ejercicio 3 - TIR'!$C$18+SQRT(('Ejercicio 3 - TIR'!$E$18-'Ejercicio 3 - TIR'!$C$18)*('Ejercicio 3 - TIR'!$D$18-'Ejercicio 3 - TIR'!$C$18)*J120),'Ejercicio 3 - TIR'!$E$18-SQRT(('Ejercicio 3 - TIR'!$E$18-'Ejercicio 3 - TIR'!$C$18)*('Ejercicio 3 - TIR'!$E$18-'Ejercicio 3 - TIR'!$D$18)*(1-J120)))</f>
        <v>38764.45402</v>
      </c>
      <c r="L120" s="3">
        <f t="shared" si="9"/>
        <v>0.09321009413</v>
      </c>
      <c r="M120" s="4">
        <f>IF(L120&lt;=('Ejercicio 3 - TIR'!$D$18-'Ejercicio 3 - TIR'!$C$18)/('Ejercicio 3 - TIR'!$E$18-'Ejercicio 3 - TIR'!$C$18),'Ejercicio 3 - TIR'!$C$18+SQRT(('Ejercicio 3 - TIR'!$E$18-'Ejercicio 3 - TIR'!$C$18)*('Ejercicio 3 - TIR'!$D$18-'Ejercicio 3 - TIR'!$C$18)*L120),'Ejercicio 3 - TIR'!$E$18-SQRT(('Ejercicio 3 - TIR'!$E$18-'Ejercicio 3 - TIR'!$C$18)*('Ejercicio 3 - TIR'!$E$18-'Ejercicio 3 - TIR'!$D$18)*(1-L120)))</f>
        <v>33739.18629</v>
      </c>
      <c r="N120" s="3">
        <f t="shared" si="10"/>
        <v>0.8686765463</v>
      </c>
      <c r="O120" s="4">
        <f>IF(N120&lt;=('Ejercicio 3 - TIR'!$D$18-'Ejercicio 3 - TIR'!$C$18)/('Ejercicio 3 - TIR'!$E$18-'Ejercicio 3 - TIR'!$C$18),'Ejercicio 3 - TIR'!$C$18+SQRT(('Ejercicio 3 - TIR'!$E$18-'Ejercicio 3 - TIR'!$C$18)*('Ejercicio 3 - TIR'!$D$18-'Ejercicio 3 - TIR'!$C$18)*N120),'Ejercicio 3 - TIR'!$E$18-SQRT(('Ejercicio 3 - TIR'!$E$18-'Ejercicio 3 - TIR'!$C$18)*('Ejercicio 3 - TIR'!$E$18-'Ejercicio 3 - TIR'!$D$18)*(1-N120)))</f>
        <v>41861.64708</v>
      </c>
      <c r="P120" s="3">
        <f t="shared" si="11"/>
        <v>0.7380073499</v>
      </c>
      <c r="Q120" s="7">
        <f>IF(P120&lt;=('Ejercicio 3 - TIR'!$D$22-'Ejercicio 3 - TIR'!$C$22)/('Ejercicio 3 - TIR'!$E$22-'Ejercicio 3 - TIR'!$C$22),'Ejercicio 3 - TIR'!$C$22+SQRT(('Ejercicio 3 - TIR'!$E$22-'Ejercicio 3 - TIR'!$C$22)*('Ejercicio 3 - TIR'!$D$22-'Ejercicio 3 - TIR'!$C$22)*P120),'Ejercicio 3 - TIR'!$E$22-SQRT(('Ejercicio 3 - TIR'!$E$22-'Ejercicio 3 - TIR'!$C$22)*('Ejercicio 3 - TIR'!$E$22-'Ejercicio 3 - TIR'!$D$22)*(1-P120)))</f>
        <v>0.1582839513</v>
      </c>
      <c r="R120" s="3">
        <f t="shared" si="12"/>
        <v>0.09000000243</v>
      </c>
      <c r="S120" s="7">
        <f>IF(R120&lt;=('Ejercicio 3 - TIR'!$D$23-'Ejercicio 3 - TIR'!$C$23)/('Ejercicio 3 - TIR'!$E$23-'Ejercicio 3 - TIR'!$C$23),'Ejercicio 3 - TIR'!$C$23+SQRT(('Ejercicio 3 - TIR'!$E$23-'Ejercicio 3 - TIR'!$C$23)*('Ejercicio 3 - TIR'!$D$23-'Ejercicio 3 - TIR'!$C$23)*R120),'Ejercicio 3 - TIR'!$E$23-SQRT(('Ejercicio 3 - TIR'!$E$23-'Ejercicio 3 - TIR'!$C$23)*('Ejercicio 3 - TIR'!$E$23-'Ejercicio 3 - TIR'!$D$23)*(1-R120)))</f>
        <v>0.1327279222</v>
      </c>
      <c r="T120" s="3">
        <f t="shared" si="13"/>
        <v>0.1628942379</v>
      </c>
      <c r="U120" s="7">
        <f>IF(T120&lt;=('Ejercicio 3 - TIR'!$D$24-'Ejercicio 3 - TIR'!$C$24)/('Ejercicio 3 - TIR'!$E$24-'Ejercicio 3 - TIR'!$C$24),'Ejercicio 3 - TIR'!$C$24+SQRT(('Ejercicio 3 - TIR'!$E$24-'Ejercicio 3 - TIR'!$C$24)*('Ejercicio 3 - TIR'!$D$24-'Ejercicio 3 - TIR'!$C$24)*T120),'Ejercicio 3 - TIR'!$E$24-SQRT(('Ejercicio 3 - TIR'!$E$24-'Ejercicio 3 - TIR'!$C$24)*('Ejercicio 3 - TIR'!$E$24-'Ejercicio 3 - TIR'!$D$24)*(1-T120)))</f>
        <v>0.1684953481</v>
      </c>
      <c r="V120" s="3">
        <f t="shared" si="14"/>
        <v>0.7839760495</v>
      </c>
      <c r="W120" s="7">
        <f>IF(V120&lt;=('Ejercicio 3 - TIR'!$D$25-'Ejercicio 3 - TIR'!$C$25)/('Ejercicio 3 - TIR'!$E$25-'Ejercicio 3 - TIR'!$C$25),'Ejercicio 3 - TIR'!$C$25+SQRT(('Ejercicio 3 - TIR'!$E$25-'Ejercicio 3 - TIR'!$C$25)*('Ejercicio 3 - TIR'!$D$25-'Ejercicio 3 - TIR'!$C$25)*V120),'Ejercicio 3 - TIR'!$E$25-SQRT(('Ejercicio 3 - TIR'!$E$25-'Ejercicio 3 - TIR'!$C$25)*('Ejercicio 3 - TIR'!$E$25-'Ejercicio 3 - TIR'!$D$25)*(1-V120)))</f>
        <v>0.2225030215</v>
      </c>
      <c r="X120" s="3">
        <f t="shared" si="15"/>
        <v>0.437856031</v>
      </c>
      <c r="Y120" s="7">
        <f>IF(X120&lt;=('Ejercicio 3 - TIR'!$D$26-'Ejercicio 3 - TIR'!$C$26)/('Ejercicio 3 - TIR'!$E$26-'Ejercicio 3 - TIR'!$C$26),'Ejercicio 3 - TIR'!$C$26+SQRT(('Ejercicio 3 - TIR'!$E$26-'Ejercicio 3 - TIR'!$C$26)*('Ejercicio 3 - TIR'!$D$26-'Ejercicio 3 - TIR'!$C$26)*X120),'Ejercicio 3 - TIR'!$E$26-SQRT(('Ejercicio 3 - TIR'!$E$26-'Ejercicio 3 - TIR'!$C$26)*('Ejercicio 3 - TIR'!$E$26-'Ejercicio 3 - TIR'!$D$26)*(1-X120)))</f>
        <v>0.2249039254</v>
      </c>
      <c r="Z120" s="3">
        <f t="shared" si="16"/>
        <v>1.158283951</v>
      </c>
      <c r="AA120" s="3">
        <f t="shared" si="17"/>
        <v>1.312020574</v>
      </c>
      <c r="AB120" s="3">
        <f t="shared" si="18"/>
        <v>1.533089937</v>
      </c>
      <c r="AC120" s="3">
        <f t="shared" si="19"/>
        <v>1.87420708</v>
      </c>
      <c r="AD120" s="3">
        <f t="shared" si="20"/>
        <v>2.295723609</v>
      </c>
      <c r="AE120" s="2">
        <f t="shared" si="21"/>
        <v>4853.820849</v>
      </c>
      <c r="AF120" s="2">
        <f t="shared" si="22"/>
        <v>5498.058405</v>
      </c>
      <c r="AG120" s="2">
        <f t="shared" si="23"/>
        <v>6424.455669</v>
      </c>
      <c r="AH120" s="2">
        <f t="shared" si="24"/>
        <v>7853.916467</v>
      </c>
      <c r="AI120" s="2">
        <f t="shared" si="25"/>
        <v>9620.293111</v>
      </c>
      <c r="AJ120" s="4">
        <f t="shared" si="26"/>
        <v>49525.88058</v>
      </c>
      <c r="AK120" s="4">
        <f t="shared" si="27"/>
        <v>42377.03238</v>
      </c>
      <c r="AL120" s="4">
        <f t="shared" si="28"/>
        <v>59429.39436</v>
      </c>
      <c r="AM120" s="4">
        <f t="shared" si="29"/>
        <v>63234.22182</v>
      </c>
      <c r="AN120" s="4">
        <f t="shared" si="30"/>
        <v>96102.77153</v>
      </c>
      <c r="AO120" s="4">
        <f>C120/'Ejercicio 3 - TIR'!$D$7</f>
        <v>14270.93635</v>
      </c>
      <c r="AP120" s="4">
        <f t="shared" si="31"/>
        <v>35254.94423</v>
      </c>
      <c r="AQ120" s="4">
        <f t="shared" si="32"/>
        <v>28106.09603</v>
      </c>
      <c r="AR120" s="4">
        <f t="shared" si="33"/>
        <v>45158.45801</v>
      </c>
      <c r="AS120" s="4">
        <f t="shared" si="34"/>
        <v>48963.28547</v>
      </c>
      <c r="AT120" s="4">
        <f t="shared" si="35"/>
        <v>81831.83518</v>
      </c>
      <c r="AU120" s="4">
        <f>AP120*'Ejercicio 3 - TIR'!$D$5</f>
        <v>17627.47211</v>
      </c>
      <c r="AV120" s="4">
        <f>AQ120*'Ejercicio 3 - TIR'!$D$5</f>
        <v>14053.04801</v>
      </c>
      <c r="AW120" s="4">
        <f>AR120*'Ejercicio 3 - TIR'!$D$5</f>
        <v>22579.22901</v>
      </c>
      <c r="AX120" s="4">
        <f>AS120*'Ejercicio 3 - TIR'!$D$5</f>
        <v>24481.64273</v>
      </c>
      <c r="AY120" s="4">
        <f>AT120*'Ejercicio 3 - TIR'!$D$5</f>
        <v>40915.91759</v>
      </c>
      <c r="AZ120" s="4">
        <f t="shared" ref="AZ120:BD120" si="395">AJ120-AU120-AE120</f>
        <v>27044.58761</v>
      </c>
      <c r="BA120" s="4">
        <f t="shared" si="395"/>
        <v>22825.92596</v>
      </c>
      <c r="BB120" s="4">
        <f t="shared" si="395"/>
        <v>30425.70969</v>
      </c>
      <c r="BC120" s="4">
        <f t="shared" si="395"/>
        <v>30898.66262</v>
      </c>
      <c r="BD120" s="4">
        <f t="shared" si="395"/>
        <v>45566.56083</v>
      </c>
      <c r="BE120" s="4">
        <f t="shared" ref="BE120:BI120" si="396">AZ120/Z120</f>
        <v>23348.84083</v>
      </c>
      <c r="BF120" s="4">
        <f t="shared" si="396"/>
        <v>17397.53661</v>
      </c>
      <c r="BG120" s="4">
        <f t="shared" si="396"/>
        <v>19846.00444</v>
      </c>
      <c r="BH120" s="4">
        <f t="shared" si="396"/>
        <v>16486.25861</v>
      </c>
      <c r="BI120" s="4">
        <f t="shared" si="396"/>
        <v>19848.45242</v>
      </c>
      <c r="BJ120" s="4">
        <f t="shared" si="38"/>
        <v>70398.99512</v>
      </c>
      <c r="BK120" s="4">
        <f t="shared" si="39"/>
        <v>32762.1255</v>
      </c>
      <c r="BL120" s="4">
        <f t="shared" si="40"/>
        <v>103161.1206</v>
      </c>
      <c r="BM120" s="4">
        <f>BK120*'Ejercicio 3 - TIR'!$D$5</f>
        <v>16381.06275</v>
      </c>
      <c r="BN120" s="4">
        <f t="shared" si="41"/>
        <v>86780.05787</v>
      </c>
      <c r="BO120" s="4">
        <f t="shared" si="42"/>
        <v>37800.74288</v>
      </c>
      <c r="BP120" s="4">
        <f t="shared" si="43"/>
        <v>-102019.9564</v>
      </c>
      <c r="BQ120" s="4">
        <f t="shared" ref="BQ120:BT120" si="397">BE120</f>
        <v>23348.84083</v>
      </c>
      <c r="BR120" s="4">
        <f t="shared" si="397"/>
        <v>17397.53661</v>
      </c>
      <c r="BS120" s="4">
        <f t="shared" si="397"/>
        <v>19846.00444</v>
      </c>
      <c r="BT120" s="4">
        <f t="shared" si="397"/>
        <v>16486.25861</v>
      </c>
      <c r="BU120" s="4">
        <f t="shared" si="45"/>
        <v>57649.1953</v>
      </c>
      <c r="BV120" s="36">
        <f t="shared" si="46"/>
        <v>8.516470585</v>
      </c>
    </row>
    <row r="121" ht="15.0" customHeight="1">
      <c r="A121" s="2">
        <v>120.0</v>
      </c>
      <c r="B121" s="3">
        <f t="shared" si="4"/>
        <v>0.4476572922</v>
      </c>
      <c r="C121" s="4">
        <f>IF(B121&lt;=('Ejercicio 3 - TIR'!$D$13-'Ejercicio 3 - TIR'!$C$13)/('Ejercicio 3 - TIR'!$E$13-'Ejercicio 3 - TIR'!$C$13),'Ejercicio 3 - TIR'!$C$13+SQRT(('Ejercicio 3 - TIR'!$E$13-'Ejercicio 3 - TIR'!$C$13)*('Ejercicio 3 - TIR'!$D$13-'Ejercicio 3 - TIR'!$C$13)*B121),'Ejercicio 3 - TIR'!$E$13-SQRT(('Ejercicio 3 - TIR'!$E$13-'Ejercicio 3 - TIR'!$C$13)*('Ejercicio 3 - TIR'!$E$13-'Ejercicio 3 - TIR'!$D$13)*(1-B121)))</f>
        <v>74254.87911</v>
      </c>
      <c r="D121" s="3">
        <f t="shared" si="5"/>
        <v>0.9462840674</v>
      </c>
      <c r="E121" s="4">
        <f>IF(D121&lt;=('Ejercicio 3 - TIR'!$D$14-'Ejercicio 3 - TIR'!$C$14)/('Ejercicio 3 - TIR'!$E$14-'Ejercicio 3 - TIR'!$C$14),'Ejercicio 3 - TIR'!$C$14+SQRT(('Ejercicio 3 - TIR'!$E$14-'Ejercicio 3 - TIR'!$C$14)*('Ejercicio 3 - TIR'!$D$14-'Ejercicio 3 - TIR'!$C$14)*D121),'Ejercicio 3 - TIR'!$E$14-SQRT(('Ejercicio 3 - TIR'!$E$14-'Ejercicio 3 - TIR'!$C$14)*('Ejercicio 3 - TIR'!$E$14-'Ejercicio 3 - TIR'!$D$14)*(1-D121)))</f>
        <v>37161.44581</v>
      </c>
      <c r="F121" s="3">
        <f t="shared" si="6"/>
        <v>0.6478344053</v>
      </c>
      <c r="G121" s="4">
        <f>IF(F121&lt;=('Ejercicio 3 - TIR'!$D$18-'Ejercicio 3 - TIR'!$C$18)/('Ejercicio 3 - TIR'!$E$18-'Ejercicio 3 - TIR'!$C$18),'Ejercicio 3 - TIR'!$C$18+SQRT(('Ejercicio 3 - TIR'!$E$18-'Ejercicio 3 - TIR'!$C$18)*('Ejercicio 3 - TIR'!$D$18-'Ejercicio 3 - TIR'!$C$18)*F121),'Ejercicio 3 - TIR'!$E$18-SQRT(('Ejercicio 3 - TIR'!$E$18-'Ejercicio 3 - TIR'!$C$18)*('Ejercicio 3 - TIR'!$E$18-'Ejercicio 3 - TIR'!$D$18)*(1-F121)))</f>
        <v>39857.74623</v>
      </c>
      <c r="H121" s="3">
        <f t="shared" si="7"/>
        <v>0.1208571206</v>
      </c>
      <c r="I121" s="4">
        <f>IF(H121&lt;=('Ejercicio 3 - TIR'!$D$18-'Ejercicio 3 - TIR'!$C$18)/('Ejercicio 3 - TIR'!$E$18-'Ejercicio 3 - TIR'!$C$18),'Ejercicio 3 - TIR'!$C$18+SQRT(('Ejercicio 3 - TIR'!$E$18-'Ejercicio 3 - TIR'!$C$18)*('Ejercicio 3 - TIR'!$D$18-'Ejercicio 3 - TIR'!$C$18)*H121),'Ejercicio 3 - TIR'!$E$18-SQRT(('Ejercicio 3 - TIR'!$E$18-'Ejercicio 3 - TIR'!$C$18)*('Ejercicio 3 - TIR'!$E$18-'Ejercicio 3 - TIR'!$D$18)*(1-H121)))</f>
        <v>34257.76562</v>
      </c>
      <c r="J121" s="3">
        <f t="shared" si="8"/>
        <v>0.1949116268</v>
      </c>
      <c r="K121" s="4">
        <f>IF(J121&lt;=('Ejercicio 3 - TIR'!$D$18-'Ejercicio 3 - TIR'!$C$18)/('Ejercicio 3 - TIR'!$E$18-'Ejercicio 3 - TIR'!$C$18),'Ejercicio 3 - TIR'!$C$18+SQRT(('Ejercicio 3 - TIR'!$E$18-'Ejercicio 3 - TIR'!$C$18)*('Ejercicio 3 - TIR'!$D$18-'Ejercicio 3 - TIR'!$C$18)*J121),'Ejercicio 3 - TIR'!$E$18-SQRT(('Ejercicio 3 - TIR'!$E$18-'Ejercicio 3 - TIR'!$C$18)*('Ejercicio 3 - TIR'!$E$18-'Ejercicio 3 - TIR'!$D$18)*(1-J121)))</f>
        <v>35407.10126</v>
      </c>
      <c r="L121" s="3">
        <f t="shared" si="9"/>
        <v>0.4394829711</v>
      </c>
      <c r="M121" s="4">
        <f>IF(L121&lt;=('Ejercicio 3 - TIR'!$D$18-'Ejercicio 3 - TIR'!$C$18)/('Ejercicio 3 - TIR'!$E$18-'Ejercicio 3 - TIR'!$C$18),'Ejercicio 3 - TIR'!$C$18+SQRT(('Ejercicio 3 - TIR'!$E$18-'Ejercicio 3 - TIR'!$C$18)*('Ejercicio 3 - TIR'!$D$18-'Ejercicio 3 - TIR'!$C$18)*L121),'Ejercicio 3 - TIR'!$E$18-SQRT(('Ejercicio 3 - TIR'!$E$18-'Ejercicio 3 - TIR'!$C$18)*('Ejercicio 3 - TIR'!$E$18-'Ejercicio 3 - TIR'!$D$18)*(1-L121)))</f>
        <v>38119.26386</v>
      </c>
      <c r="N121" s="3">
        <f t="shared" si="10"/>
        <v>0.7201067529</v>
      </c>
      <c r="O121" s="4">
        <f>IF(N121&lt;=('Ejercicio 3 - TIR'!$D$18-'Ejercicio 3 - TIR'!$C$18)/('Ejercicio 3 - TIR'!$E$18-'Ejercicio 3 - TIR'!$C$18),'Ejercicio 3 - TIR'!$C$18+SQRT(('Ejercicio 3 - TIR'!$E$18-'Ejercicio 3 - TIR'!$C$18)*('Ejercicio 3 - TIR'!$D$18-'Ejercicio 3 - TIR'!$C$18)*N121),'Ejercicio 3 - TIR'!$E$18-SQRT(('Ejercicio 3 - TIR'!$E$18-'Ejercicio 3 - TIR'!$C$18)*('Ejercicio 3 - TIR'!$E$18-'Ejercicio 3 - TIR'!$D$18)*(1-N121)))</f>
        <v>40418.29797</v>
      </c>
      <c r="P121" s="3">
        <f t="shared" si="11"/>
        <v>0.4996719113</v>
      </c>
      <c r="Q121" s="7">
        <f>IF(P121&lt;=('Ejercicio 3 - TIR'!$D$22-'Ejercicio 3 - TIR'!$C$22)/('Ejercicio 3 - TIR'!$E$22-'Ejercicio 3 - TIR'!$C$22),'Ejercicio 3 - TIR'!$C$22+SQRT(('Ejercicio 3 - TIR'!$E$22-'Ejercicio 3 - TIR'!$C$22)*('Ejercicio 3 - TIR'!$D$22-'Ejercicio 3 - TIR'!$C$22)*P121),'Ejercicio 3 - TIR'!$E$22-SQRT(('Ejercicio 3 - TIR'!$E$22-'Ejercicio 3 - TIR'!$C$22)*('Ejercicio 3 - TIR'!$E$22-'Ejercicio 3 - TIR'!$D$22)*(1-P121)))</f>
        <v>0.1499901557</v>
      </c>
      <c r="R121" s="3">
        <f t="shared" si="12"/>
        <v>0.8028705657</v>
      </c>
      <c r="S121" s="7">
        <f>IF(R121&lt;=('Ejercicio 3 - TIR'!$D$23-'Ejercicio 3 - TIR'!$C$23)/('Ejercicio 3 - TIR'!$E$23-'Ejercicio 3 - TIR'!$C$23),'Ejercicio 3 - TIR'!$C$23+SQRT(('Ejercicio 3 - TIR'!$E$23-'Ejercicio 3 - TIR'!$C$23)*('Ejercicio 3 - TIR'!$D$23-'Ejercicio 3 - TIR'!$C$23)*R121),'Ejercicio 3 - TIR'!$E$23-SQRT(('Ejercicio 3 - TIR'!$E$23-'Ejercicio 3 - TIR'!$C$23)*('Ejercicio 3 - TIR'!$E$23-'Ejercicio 3 - TIR'!$D$23)*(1-R121)))</f>
        <v>0.161162989</v>
      </c>
      <c r="T121" s="3">
        <f t="shared" si="13"/>
        <v>0.01176372337</v>
      </c>
      <c r="U121" s="7">
        <f>IF(T121&lt;=('Ejercicio 3 - TIR'!$D$24-'Ejercicio 3 - TIR'!$C$24)/('Ejercicio 3 - TIR'!$E$24-'Ejercicio 3 - TIR'!$C$24),'Ejercicio 3 - TIR'!$C$24+SQRT(('Ejercicio 3 - TIR'!$E$24-'Ejercicio 3 - TIR'!$C$24)*('Ejercicio 3 - TIR'!$D$24-'Ejercicio 3 - TIR'!$C$24)*T121),'Ejercicio 3 - TIR'!$E$24-SQRT(('Ejercicio 3 - TIR'!$E$24-'Ejercicio 3 - TIR'!$C$24)*('Ejercicio 3 - TIR'!$E$24-'Ejercicio 3 - TIR'!$D$24)*(1-T121)))</f>
        <v>0.1549702937</v>
      </c>
      <c r="V121" s="3">
        <f t="shared" si="14"/>
        <v>0.9104312994</v>
      </c>
      <c r="W121" s="7">
        <f>IF(V121&lt;=('Ejercicio 3 - TIR'!$D$25-'Ejercicio 3 - TIR'!$C$25)/('Ejercicio 3 - TIR'!$E$25-'Ejercicio 3 - TIR'!$C$25),'Ejercicio 3 - TIR'!$C$25+SQRT(('Ejercicio 3 - TIR'!$E$25-'Ejercicio 3 - TIR'!$C$25)*('Ejercicio 3 - TIR'!$D$25-'Ejercicio 3 - TIR'!$C$25)*V121),'Ejercicio 3 - TIR'!$E$25-SQRT(('Ejercicio 3 - TIR'!$E$25-'Ejercicio 3 - TIR'!$C$25)*('Ejercicio 3 - TIR'!$E$25-'Ejercicio 3 - TIR'!$D$25)*(1-V121)))</f>
        <v>0.2322943384</v>
      </c>
      <c r="X121" s="3">
        <f t="shared" si="15"/>
        <v>0.6466754492</v>
      </c>
      <c r="Y121" s="7">
        <f>IF(X121&lt;=('Ejercicio 3 - TIR'!$D$26-'Ejercicio 3 - TIR'!$C$26)/('Ejercicio 3 - TIR'!$E$26-'Ejercicio 3 - TIR'!$C$26),'Ejercicio 3 - TIR'!$C$26+SQRT(('Ejercicio 3 - TIR'!$E$26-'Ejercicio 3 - TIR'!$C$26)*('Ejercicio 3 - TIR'!$D$26-'Ejercicio 3 - TIR'!$C$26)*X121),'Ejercicio 3 - TIR'!$E$26-SQRT(('Ejercicio 3 - TIR'!$E$26-'Ejercicio 3 - TIR'!$C$26)*('Ejercicio 3 - TIR'!$E$26-'Ejercicio 3 - TIR'!$D$26)*(1-X121)))</f>
        <v>0.2363198835</v>
      </c>
      <c r="Z121" s="3">
        <f t="shared" si="16"/>
        <v>1.149990156</v>
      </c>
      <c r="AA121" s="3">
        <f t="shared" si="17"/>
        <v>1.335326007</v>
      </c>
      <c r="AB121" s="3">
        <f t="shared" si="18"/>
        <v>1.54226187</v>
      </c>
      <c r="AC121" s="3">
        <f t="shared" si="19"/>
        <v>1.900520571</v>
      </c>
      <c r="AD121" s="3">
        <f t="shared" si="20"/>
        <v>2.349651371</v>
      </c>
      <c r="AE121" s="2">
        <f t="shared" si="21"/>
        <v>5573.851044</v>
      </c>
      <c r="AF121" s="2">
        <f t="shared" si="22"/>
        <v>6472.149538</v>
      </c>
      <c r="AG121" s="2">
        <f t="shared" si="23"/>
        <v>7475.140453</v>
      </c>
      <c r="AH121" s="2">
        <f t="shared" si="24"/>
        <v>9211.573259</v>
      </c>
      <c r="AI121" s="2">
        <f t="shared" si="25"/>
        <v>11388.45118</v>
      </c>
      <c r="AJ121" s="4">
        <f t="shared" si="26"/>
        <v>45836.0158</v>
      </c>
      <c r="AK121" s="4">
        <f t="shared" si="27"/>
        <v>45745.28536</v>
      </c>
      <c r="AL121" s="4">
        <f t="shared" si="28"/>
        <v>54607.0222</v>
      </c>
      <c r="AM121" s="4">
        <f t="shared" si="29"/>
        <v>72446.44511</v>
      </c>
      <c r="AN121" s="4">
        <f t="shared" si="30"/>
        <v>94968.90921</v>
      </c>
      <c r="AO121" s="4">
        <f>C121/'Ejercicio 3 - TIR'!$D$7</f>
        <v>14850.97582</v>
      </c>
      <c r="AP121" s="4">
        <f t="shared" si="31"/>
        <v>30985.03997</v>
      </c>
      <c r="AQ121" s="4">
        <f t="shared" si="32"/>
        <v>30894.30954</v>
      </c>
      <c r="AR121" s="4">
        <f t="shared" si="33"/>
        <v>39756.04637</v>
      </c>
      <c r="AS121" s="4">
        <f t="shared" si="34"/>
        <v>57595.46929</v>
      </c>
      <c r="AT121" s="4">
        <f t="shared" si="35"/>
        <v>80117.93339</v>
      </c>
      <c r="AU121" s="4">
        <f>AP121*'Ejercicio 3 - TIR'!$D$5</f>
        <v>15492.51999</v>
      </c>
      <c r="AV121" s="4">
        <f>AQ121*'Ejercicio 3 - TIR'!$D$5</f>
        <v>15447.15477</v>
      </c>
      <c r="AW121" s="4">
        <f>AR121*'Ejercicio 3 - TIR'!$D$5</f>
        <v>19878.02319</v>
      </c>
      <c r="AX121" s="4">
        <f>AS121*'Ejercicio 3 - TIR'!$D$5</f>
        <v>28797.73464</v>
      </c>
      <c r="AY121" s="4">
        <f>AT121*'Ejercicio 3 - TIR'!$D$5</f>
        <v>40058.9667</v>
      </c>
      <c r="AZ121" s="4">
        <f t="shared" ref="AZ121:BD121" si="398">AJ121-AU121-AE121</f>
        <v>24769.64477</v>
      </c>
      <c r="BA121" s="4">
        <f t="shared" si="398"/>
        <v>23825.98105</v>
      </c>
      <c r="BB121" s="4">
        <f t="shared" si="398"/>
        <v>27253.85856</v>
      </c>
      <c r="BC121" s="4">
        <f t="shared" si="398"/>
        <v>34437.13721</v>
      </c>
      <c r="BD121" s="4">
        <f t="shared" si="398"/>
        <v>43521.49134</v>
      </c>
      <c r="BE121" s="4">
        <f t="shared" ref="BE121:BI121" si="399">AZ121/Z121</f>
        <v>21539.00591</v>
      </c>
      <c r="BF121" s="4">
        <f t="shared" si="399"/>
        <v>17842.81961</v>
      </c>
      <c r="BG121" s="4">
        <f t="shared" si="399"/>
        <v>17671.356</v>
      </c>
      <c r="BH121" s="4">
        <f t="shared" si="399"/>
        <v>18119.8445</v>
      </c>
      <c r="BI121" s="4">
        <f t="shared" si="399"/>
        <v>18522.53142</v>
      </c>
      <c r="BJ121" s="4">
        <f t="shared" si="38"/>
        <v>87316.44208</v>
      </c>
      <c r="BK121" s="4">
        <f t="shared" si="39"/>
        <v>34894.6157</v>
      </c>
      <c r="BL121" s="4">
        <f t="shared" si="40"/>
        <v>122211.0578</v>
      </c>
      <c r="BM121" s="4">
        <f>BK121*'Ejercicio 3 - TIR'!$D$5</f>
        <v>17447.30785</v>
      </c>
      <c r="BN121" s="4">
        <f t="shared" si="41"/>
        <v>104763.7499</v>
      </c>
      <c r="BO121" s="4">
        <f t="shared" si="42"/>
        <v>44586.93372</v>
      </c>
      <c r="BP121" s="4">
        <f t="shared" si="43"/>
        <v>-111416.3249</v>
      </c>
      <c r="BQ121" s="4">
        <f t="shared" ref="BQ121:BT121" si="400">BE121</f>
        <v>21539.00591</v>
      </c>
      <c r="BR121" s="4">
        <f t="shared" si="400"/>
        <v>17842.81961</v>
      </c>
      <c r="BS121" s="4">
        <f t="shared" si="400"/>
        <v>17671.356</v>
      </c>
      <c r="BT121" s="4">
        <f t="shared" si="400"/>
        <v>18119.8445</v>
      </c>
      <c r="BU121" s="4">
        <f t="shared" si="45"/>
        <v>63109.46514</v>
      </c>
      <c r="BV121" s="36">
        <f t="shared" si="46"/>
        <v>6.310281574</v>
      </c>
    </row>
    <row r="122" ht="15.0" customHeight="1">
      <c r="A122" s="2">
        <v>121.0</v>
      </c>
      <c r="B122" s="3">
        <f t="shared" si="4"/>
        <v>0.1889063707</v>
      </c>
      <c r="C122" s="4">
        <f>IF(B122&lt;=('Ejercicio 3 - TIR'!$D$13-'Ejercicio 3 - TIR'!$C$13)/('Ejercicio 3 - TIR'!$E$13-'Ejercicio 3 - TIR'!$C$13),'Ejercicio 3 - TIR'!$C$13+SQRT(('Ejercicio 3 - TIR'!$E$13-'Ejercicio 3 - TIR'!$C$13)*('Ejercicio 3 - TIR'!$D$13-'Ejercicio 3 - TIR'!$C$13)*B122),'Ejercicio 3 - TIR'!$E$13-SQRT(('Ejercicio 3 - TIR'!$E$13-'Ejercicio 3 - TIR'!$C$13)*('Ejercicio 3 - TIR'!$E$13-'Ejercicio 3 - TIR'!$D$13)*(1-B122)))</f>
        <v>68692.6721</v>
      </c>
      <c r="D122" s="3">
        <f t="shared" si="5"/>
        <v>0.7973152211</v>
      </c>
      <c r="E122" s="4">
        <f>IF(D122&lt;=('Ejercicio 3 - TIR'!$D$14-'Ejercicio 3 - TIR'!$C$14)/('Ejercicio 3 - TIR'!$E$14-'Ejercicio 3 - TIR'!$C$14),'Ejercicio 3 - TIR'!$C$14+SQRT(('Ejercicio 3 - TIR'!$E$14-'Ejercicio 3 - TIR'!$C$14)*('Ejercicio 3 - TIR'!$D$14-'Ejercicio 3 - TIR'!$C$14)*D122),'Ejercicio 3 - TIR'!$E$14-SQRT(('Ejercicio 3 - TIR'!$E$14-'Ejercicio 3 - TIR'!$C$14)*('Ejercicio 3 - TIR'!$E$14-'Ejercicio 3 - TIR'!$D$14)*(1-D122)))</f>
        <v>34486.13413</v>
      </c>
      <c r="F122" s="3">
        <f t="shared" si="6"/>
        <v>0.3057081215</v>
      </c>
      <c r="G122" s="4">
        <f>IF(F122&lt;=('Ejercicio 3 - TIR'!$D$18-'Ejercicio 3 - TIR'!$C$18)/('Ejercicio 3 - TIR'!$E$18-'Ejercicio 3 - TIR'!$C$18),'Ejercicio 3 - TIR'!$C$18+SQRT(('Ejercicio 3 - TIR'!$E$18-'Ejercicio 3 - TIR'!$C$18)*('Ejercicio 3 - TIR'!$D$18-'Ejercicio 3 - TIR'!$C$18)*F122),'Ejercicio 3 - TIR'!$E$18-SQRT(('Ejercicio 3 - TIR'!$E$18-'Ejercicio 3 - TIR'!$C$18)*('Ejercicio 3 - TIR'!$E$18-'Ejercicio 3 - TIR'!$D$18)*(1-F122)))</f>
        <v>36771.72195</v>
      </c>
      <c r="H122" s="3">
        <f t="shared" si="7"/>
        <v>0.7643654606</v>
      </c>
      <c r="I122" s="4">
        <f>IF(H122&lt;=('Ejercicio 3 - TIR'!$D$18-'Ejercicio 3 - TIR'!$C$18)/('Ejercicio 3 - TIR'!$E$18-'Ejercicio 3 - TIR'!$C$18),'Ejercicio 3 - TIR'!$C$18+SQRT(('Ejercicio 3 - TIR'!$E$18-'Ejercicio 3 - TIR'!$C$18)*('Ejercicio 3 - TIR'!$D$18-'Ejercicio 3 - TIR'!$C$18)*H122),'Ejercicio 3 - TIR'!$E$18-SQRT(('Ejercicio 3 - TIR'!$E$18-'Ejercicio 3 - TIR'!$C$18)*('Ejercicio 3 - TIR'!$E$18-'Ejercicio 3 - TIR'!$D$18)*(1-H122)))</f>
        <v>40796.12197</v>
      </c>
      <c r="J122" s="3">
        <f t="shared" si="8"/>
        <v>0.1604134333</v>
      </c>
      <c r="K122" s="4">
        <f>IF(J122&lt;=('Ejercicio 3 - TIR'!$D$18-'Ejercicio 3 - TIR'!$C$18)/('Ejercicio 3 - TIR'!$E$18-'Ejercicio 3 - TIR'!$C$18),'Ejercicio 3 - TIR'!$C$18+SQRT(('Ejercicio 3 - TIR'!$E$18-'Ejercicio 3 - TIR'!$C$18)*('Ejercicio 3 - TIR'!$D$18-'Ejercicio 3 - TIR'!$C$18)*J122),'Ejercicio 3 - TIR'!$E$18-SQRT(('Ejercicio 3 - TIR'!$E$18-'Ejercicio 3 - TIR'!$C$18)*('Ejercicio 3 - TIR'!$E$18-'Ejercicio 3 - TIR'!$D$18)*(1-J122)))</f>
        <v>34905.30478</v>
      </c>
      <c r="L122" s="3">
        <f t="shared" si="9"/>
        <v>0.7268708255</v>
      </c>
      <c r="M122" s="4">
        <f>IF(L122&lt;=('Ejercicio 3 - TIR'!$D$18-'Ejercicio 3 - TIR'!$C$18)/('Ejercicio 3 - TIR'!$E$18-'Ejercicio 3 - TIR'!$C$18),'Ejercicio 3 - TIR'!$C$18+SQRT(('Ejercicio 3 - TIR'!$E$18-'Ejercicio 3 - TIR'!$C$18)*('Ejercicio 3 - TIR'!$D$18-'Ejercicio 3 - TIR'!$C$18)*L122),'Ejercicio 3 - TIR'!$E$18-SQRT(('Ejercicio 3 - TIR'!$E$18-'Ejercicio 3 - TIR'!$C$18)*('Ejercicio 3 - TIR'!$E$18-'Ejercicio 3 - TIR'!$D$18)*(1-L122)))</f>
        <v>40473.99866</v>
      </c>
      <c r="N122" s="3">
        <f t="shared" si="10"/>
        <v>0.01494024889</v>
      </c>
      <c r="O122" s="4">
        <f>IF(N122&lt;=('Ejercicio 3 - TIR'!$D$18-'Ejercicio 3 - TIR'!$C$18)/('Ejercicio 3 - TIR'!$E$18-'Ejercicio 3 - TIR'!$C$18),'Ejercicio 3 - TIR'!$C$18+SQRT(('Ejercicio 3 - TIR'!$E$18-'Ejercicio 3 - TIR'!$C$18)*('Ejercicio 3 - TIR'!$D$18-'Ejercicio 3 - TIR'!$C$18)*N122),'Ejercicio 3 - TIR'!$E$18-SQRT(('Ejercicio 3 - TIR'!$E$18-'Ejercicio 3 - TIR'!$C$18)*('Ejercicio 3 - TIR'!$E$18-'Ejercicio 3 - TIR'!$D$18)*(1-N122)))</f>
        <v>31497.00946</v>
      </c>
      <c r="P122" s="3">
        <f t="shared" si="11"/>
        <v>0.8662630663</v>
      </c>
      <c r="Q122" s="7">
        <f>IF(P122&lt;=('Ejercicio 3 - TIR'!$D$22-'Ejercicio 3 - TIR'!$C$22)/('Ejercicio 3 - TIR'!$E$22-'Ejercicio 3 - TIR'!$C$22),'Ejercicio 3 - TIR'!$C$22+SQRT(('Ejercicio 3 - TIR'!$E$22-'Ejercicio 3 - TIR'!$C$22)*('Ejercicio 3 - TIR'!$D$22-'Ejercicio 3 - TIR'!$C$22)*P122),'Ejercicio 3 - TIR'!$E$22-SQRT(('Ejercicio 3 - TIR'!$E$22-'Ejercicio 3 - TIR'!$C$22)*('Ejercicio 3 - TIR'!$E$22-'Ejercicio 3 - TIR'!$D$22)*(1-P122)))</f>
        <v>0.1644846373</v>
      </c>
      <c r="R122" s="3">
        <f t="shared" si="12"/>
        <v>0.6718561352</v>
      </c>
      <c r="S122" s="7">
        <f>IF(R122&lt;=('Ejercicio 3 - TIR'!$D$23-'Ejercicio 3 - TIR'!$C$23)/('Ejercicio 3 - TIR'!$E$23-'Ejercicio 3 - TIR'!$C$23),'Ejercicio 3 - TIR'!$C$23+SQRT(('Ejercicio 3 - TIR'!$E$23-'Ejercicio 3 - TIR'!$C$23)*('Ejercicio 3 - TIR'!$D$23-'Ejercicio 3 - TIR'!$C$23)*R122),'Ejercicio 3 - TIR'!$E$23-SQRT(('Ejercicio 3 - TIR'!$E$23-'Ejercicio 3 - TIR'!$C$23)*('Ejercicio 3 - TIR'!$E$23-'Ejercicio 3 - TIR'!$D$23)*(1-R122)))</f>
        <v>0.1556965238</v>
      </c>
      <c r="T122" s="3">
        <f t="shared" si="13"/>
        <v>0.5544496604</v>
      </c>
      <c r="U122" s="7">
        <f>IF(T122&lt;=('Ejercicio 3 - TIR'!$D$24-'Ejercicio 3 - TIR'!$C$24)/('Ejercicio 3 - TIR'!$E$24-'Ejercicio 3 - TIR'!$C$24),'Ejercicio 3 - TIR'!$C$24+SQRT(('Ejercicio 3 - TIR'!$E$24-'Ejercicio 3 - TIR'!$C$24)*('Ejercicio 3 - TIR'!$D$24-'Ejercicio 3 - TIR'!$C$24)*T122),'Ejercicio 3 - TIR'!$E$24-SQRT(('Ejercicio 3 - TIR'!$E$24-'Ejercicio 3 - TIR'!$C$24)*('Ejercicio 3 - TIR'!$E$24-'Ejercicio 3 - TIR'!$D$24)*(1-T122)))</f>
        <v>0.1846794543</v>
      </c>
      <c r="V122" s="3">
        <f t="shared" si="14"/>
        <v>0.3609444993</v>
      </c>
      <c r="W122" s="7">
        <f>IF(V122&lt;=('Ejercicio 3 - TIR'!$D$25-'Ejercicio 3 - TIR'!$C$25)/('Ejercicio 3 - TIR'!$E$25-'Ejercicio 3 - TIR'!$C$25),'Ejercicio 3 - TIR'!$C$25+SQRT(('Ejercicio 3 - TIR'!$E$25-'Ejercicio 3 - TIR'!$C$25)*('Ejercicio 3 - TIR'!$D$25-'Ejercicio 3 - TIR'!$C$25)*V122),'Ejercicio 3 - TIR'!$E$25-SQRT(('Ejercicio 3 - TIR'!$E$25-'Ejercicio 3 - TIR'!$C$25)*('Ejercicio 3 - TIR'!$E$25-'Ejercicio 3 - TIR'!$D$25)*(1-V122)))</f>
        <v>0.202706298</v>
      </c>
      <c r="X122" s="3">
        <f t="shared" si="15"/>
        <v>0.6017080105</v>
      </c>
      <c r="Y122" s="7">
        <f>IF(X122&lt;=('Ejercicio 3 - TIR'!$D$26-'Ejercicio 3 - TIR'!$C$26)/('Ejercicio 3 - TIR'!$E$26-'Ejercicio 3 - TIR'!$C$26),'Ejercicio 3 - TIR'!$C$26+SQRT(('Ejercicio 3 - TIR'!$E$26-'Ejercicio 3 - TIR'!$C$26)*('Ejercicio 3 - TIR'!$D$26-'Ejercicio 3 - TIR'!$C$26)*X122),'Ejercicio 3 - TIR'!$E$26-SQRT(('Ejercicio 3 - TIR'!$E$26-'Ejercicio 3 - TIR'!$C$26)*('Ejercicio 3 - TIR'!$E$26-'Ejercicio 3 - TIR'!$D$26)*(1-X122)))</f>
        <v>0.2336235324</v>
      </c>
      <c r="Z122" s="3">
        <f t="shared" si="16"/>
        <v>1.164484637</v>
      </c>
      <c r="AA122" s="3">
        <f t="shared" si="17"/>
        <v>1.345790847</v>
      </c>
      <c r="AB122" s="3">
        <f t="shared" si="18"/>
        <v>1.594330767</v>
      </c>
      <c r="AC122" s="3">
        <f t="shared" si="19"/>
        <v>1.917511654</v>
      </c>
      <c r="AD122" s="3">
        <f t="shared" si="20"/>
        <v>2.3654875</v>
      </c>
      <c r="AE122" s="2">
        <f t="shared" si="21"/>
        <v>5672.439263</v>
      </c>
      <c r="AF122" s="2">
        <f t="shared" si="22"/>
        <v>6555.618338</v>
      </c>
      <c r="AG122" s="2">
        <f t="shared" si="23"/>
        <v>7766.306355</v>
      </c>
      <c r="AH122" s="2">
        <f t="shared" si="24"/>
        <v>9340.585565</v>
      </c>
      <c r="AI122" s="2">
        <f t="shared" si="25"/>
        <v>11522.76616</v>
      </c>
      <c r="AJ122" s="4">
        <f t="shared" si="26"/>
        <v>42820.1053</v>
      </c>
      <c r="AK122" s="4">
        <f t="shared" si="27"/>
        <v>54903.04756</v>
      </c>
      <c r="AL122" s="4">
        <f t="shared" si="28"/>
        <v>55650.60133</v>
      </c>
      <c r="AM122" s="4">
        <f t="shared" si="29"/>
        <v>77609.36412</v>
      </c>
      <c r="AN122" s="4">
        <f t="shared" si="30"/>
        <v>74505.78217</v>
      </c>
      <c r="AO122" s="4">
        <f>C122/'Ejercicio 3 - TIR'!$D$7</f>
        <v>13738.53442</v>
      </c>
      <c r="AP122" s="4">
        <f t="shared" si="31"/>
        <v>29081.57088</v>
      </c>
      <c r="AQ122" s="4">
        <f t="shared" si="32"/>
        <v>41164.51314</v>
      </c>
      <c r="AR122" s="4">
        <f t="shared" si="33"/>
        <v>41912.06691</v>
      </c>
      <c r="AS122" s="4">
        <f t="shared" si="34"/>
        <v>63870.8297</v>
      </c>
      <c r="AT122" s="4">
        <f t="shared" si="35"/>
        <v>60767.24775</v>
      </c>
      <c r="AU122" s="4">
        <f>AP122*'Ejercicio 3 - TIR'!$D$5</f>
        <v>14540.78544</v>
      </c>
      <c r="AV122" s="4">
        <f>AQ122*'Ejercicio 3 - TIR'!$D$5</f>
        <v>20582.25657</v>
      </c>
      <c r="AW122" s="4">
        <f>AR122*'Ejercicio 3 - TIR'!$D$5</f>
        <v>20956.03345</v>
      </c>
      <c r="AX122" s="4">
        <f>AS122*'Ejercicio 3 - TIR'!$D$5</f>
        <v>31935.41485</v>
      </c>
      <c r="AY122" s="4">
        <f>AT122*'Ejercicio 3 - TIR'!$D$5</f>
        <v>30383.62388</v>
      </c>
      <c r="AZ122" s="4">
        <f t="shared" ref="AZ122:BD122" si="401">AJ122-AU122-AE122</f>
        <v>22606.8806</v>
      </c>
      <c r="BA122" s="4">
        <f t="shared" si="401"/>
        <v>27765.17265</v>
      </c>
      <c r="BB122" s="4">
        <f t="shared" si="401"/>
        <v>26928.26152</v>
      </c>
      <c r="BC122" s="4">
        <f t="shared" si="401"/>
        <v>36333.36371</v>
      </c>
      <c r="BD122" s="4">
        <f t="shared" si="401"/>
        <v>32599.39214</v>
      </c>
      <c r="BE122" s="4">
        <f t="shared" ref="BE122:BI122" si="402">AZ122/Z122</f>
        <v>19413.63576</v>
      </c>
      <c r="BF122" s="4">
        <f t="shared" si="402"/>
        <v>20631.12014</v>
      </c>
      <c r="BG122" s="4">
        <f t="shared" si="402"/>
        <v>16890.00933</v>
      </c>
      <c r="BH122" s="4">
        <f t="shared" si="402"/>
        <v>18948.18403</v>
      </c>
      <c r="BI122" s="4">
        <f t="shared" si="402"/>
        <v>13781.25741</v>
      </c>
      <c r="BJ122" s="4">
        <f t="shared" si="38"/>
        <v>81576.51921</v>
      </c>
      <c r="BK122" s="4">
        <f t="shared" si="39"/>
        <v>32498.33144</v>
      </c>
      <c r="BL122" s="4">
        <f t="shared" si="40"/>
        <v>114074.8506</v>
      </c>
      <c r="BM122" s="4">
        <f>BK122*'Ejercicio 3 - TIR'!$D$5</f>
        <v>16249.16572</v>
      </c>
      <c r="BN122" s="4">
        <f t="shared" si="41"/>
        <v>97825.68493</v>
      </c>
      <c r="BO122" s="4">
        <f t="shared" si="42"/>
        <v>41355.40134</v>
      </c>
      <c r="BP122" s="4">
        <f t="shared" si="43"/>
        <v>-103178.8062</v>
      </c>
      <c r="BQ122" s="4">
        <f t="shared" ref="BQ122:BT122" si="403">BE122</f>
        <v>19413.63576</v>
      </c>
      <c r="BR122" s="4">
        <f t="shared" si="403"/>
        <v>20631.12014</v>
      </c>
      <c r="BS122" s="4">
        <f t="shared" si="403"/>
        <v>16890.00933</v>
      </c>
      <c r="BT122" s="4">
        <f t="shared" si="403"/>
        <v>18948.18403</v>
      </c>
      <c r="BU122" s="4">
        <f t="shared" si="45"/>
        <v>55136.65875</v>
      </c>
      <c r="BV122" s="36">
        <f t="shared" si="46"/>
        <v>7.165534252</v>
      </c>
    </row>
    <row r="123" ht="15.0" customHeight="1">
      <c r="A123" s="2">
        <v>122.0</v>
      </c>
      <c r="B123" s="3">
        <f t="shared" si="4"/>
        <v>0.2758561109</v>
      </c>
      <c r="C123" s="4">
        <f>IF(B123&lt;=('Ejercicio 3 - TIR'!$D$13-'Ejercicio 3 - TIR'!$C$13)/('Ejercicio 3 - TIR'!$E$13-'Ejercicio 3 - TIR'!$C$13),'Ejercicio 3 - TIR'!$C$13+SQRT(('Ejercicio 3 - TIR'!$E$13-'Ejercicio 3 - TIR'!$C$13)*('Ejercicio 3 - TIR'!$D$13-'Ejercicio 3 - TIR'!$C$13)*B123),'Ejercicio 3 - TIR'!$E$13-SQRT(('Ejercicio 3 - TIR'!$E$13-'Ejercicio 3 - TIR'!$C$13)*('Ejercicio 3 - TIR'!$E$13-'Ejercicio 3 - TIR'!$D$13)*(1-B123)))</f>
        <v>70521.65766</v>
      </c>
      <c r="D123" s="3">
        <f t="shared" si="5"/>
        <v>0.3607184661</v>
      </c>
      <c r="E123" s="4">
        <f>IF(D123&lt;=('Ejercicio 3 - TIR'!$D$14-'Ejercicio 3 - TIR'!$C$14)/('Ejercicio 3 - TIR'!$E$14-'Ejercicio 3 - TIR'!$C$14),'Ejercicio 3 - TIR'!$C$14+SQRT(('Ejercicio 3 - TIR'!$E$14-'Ejercicio 3 - TIR'!$C$14)*('Ejercicio 3 - TIR'!$D$14-'Ejercicio 3 - TIR'!$C$14)*D123),'Ejercicio 3 - TIR'!$E$14-SQRT(('Ejercicio 3 - TIR'!$E$14-'Ejercicio 3 - TIR'!$C$14)*('Ejercicio 3 - TIR'!$E$14-'Ejercicio 3 - TIR'!$D$14)*(1-D123)))</f>
        <v>30207.54218</v>
      </c>
      <c r="F123" s="3">
        <f t="shared" si="6"/>
        <v>0.496494589</v>
      </c>
      <c r="G123" s="4">
        <f>IF(F123&lt;=('Ejercicio 3 - TIR'!$D$18-'Ejercicio 3 - TIR'!$C$18)/('Ejercicio 3 - TIR'!$E$18-'Ejercicio 3 - TIR'!$C$18),'Ejercicio 3 - TIR'!$C$18+SQRT(('Ejercicio 3 - TIR'!$E$18-'Ejercicio 3 - TIR'!$C$18)*('Ejercicio 3 - TIR'!$D$18-'Ejercicio 3 - TIR'!$C$18)*F123),'Ejercicio 3 - TIR'!$E$18-SQRT(('Ejercicio 3 - TIR'!$E$18-'Ejercicio 3 - TIR'!$C$18)*('Ejercicio 3 - TIR'!$E$18-'Ejercicio 3 - TIR'!$D$18)*(1-F123)))</f>
        <v>38629.84289</v>
      </c>
      <c r="H123" s="3">
        <f t="shared" si="7"/>
        <v>0.03643817246</v>
      </c>
      <c r="I123" s="4">
        <f>IF(H123&lt;=('Ejercicio 3 - TIR'!$D$18-'Ejercicio 3 - TIR'!$C$18)/('Ejercicio 3 - TIR'!$E$18-'Ejercicio 3 - TIR'!$C$18),'Ejercicio 3 - TIR'!$C$18+SQRT(('Ejercicio 3 - TIR'!$E$18-'Ejercicio 3 - TIR'!$C$18)*('Ejercicio 3 - TIR'!$D$18-'Ejercicio 3 - TIR'!$C$18)*H123),'Ejercicio 3 - TIR'!$E$18-SQRT(('Ejercicio 3 - TIR'!$E$18-'Ejercicio 3 - TIR'!$C$18)*('Ejercicio 3 - TIR'!$E$18-'Ejercicio 3 - TIR'!$D$18)*(1-H123)))</f>
        <v>32337.88919</v>
      </c>
      <c r="J123" s="3">
        <f t="shared" si="8"/>
        <v>0.1215947311</v>
      </c>
      <c r="K123" s="4">
        <f>IF(J123&lt;=('Ejercicio 3 - TIR'!$D$18-'Ejercicio 3 - TIR'!$C$18)/('Ejercicio 3 - TIR'!$E$18-'Ejercicio 3 - TIR'!$C$18),'Ejercicio 3 - TIR'!$C$18+SQRT(('Ejercicio 3 - TIR'!$E$18-'Ejercicio 3 - TIR'!$C$18)*('Ejercicio 3 - TIR'!$D$18-'Ejercicio 3 - TIR'!$C$18)*J123),'Ejercicio 3 - TIR'!$E$18-SQRT(('Ejercicio 3 - TIR'!$E$18-'Ejercicio 3 - TIR'!$C$18)*('Ejercicio 3 - TIR'!$E$18-'Ejercicio 3 - TIR'!$D$18)*(1-J123)))</f>
        <v>34270.73877</v>
      </c>
      <c r="L123" s="3">
        <f t="shared" si="9"/>
        <v>0.290377895</v>
      </c>
      <c r="M123" s="4">
        <f>IF(L123&lt;=('Ejercicio 3 - TIR'!$D$18-'Ejercicio 3 - TIR'!$C$18)/('Ejercicio 3 - TIR'!$E$18-'Ejercicio 3 - TIR'!$C$18),'Ejercicio 3 - TIR'!$C$18+SQRT(('Ejercicio 3 - TIR'!$E$18-'Ejercicio 3 - TIR'!$C$18)*('Ejercicio 3 - TIR'!$D$18-'Ejercicio 3 - TIR'!$C$18)*L123),'Ejercicio 3 - TIR'!$E$18-SQRT(('Ejercicio 3 - TIR'!$E$18-'Ejercicio 3 - TIR'!$C$18)*('Ejercicio 3 - TIR'!$E$18-'Ejercicio 3 - TIR'!$D$18)*(1-L123)))</f>
        <v>36599.7488</v>
      </c>
      <c r="N123" s="3">
        <f t="shared" si="10"/>
        <v>0.1350816138</v>
      </c>
      <c r="O123" s="4">
        <f>IF(N123&lt;=('Ejercicio 3 - TIR'!$D$18-'Ejercicio 3 - TIR'!$C$18)/('Ejercicio 3 - TIR'!$E$18-'Ejercicio 3 - TIR'!$C$18),'Ejercicio 3 - TIR'!$C$18+SQRT(('Ejercicio 3 - TIR'!$E$18-'Ejercicio 3 - TIR'!$C$18)*('Ejercicio 3 - TIR'!$D$18-'Ejercicio 3 - TIR'!$C$18)*N123),'Ejercicio 3 - TIR'!$E$18-SQRT(('Ejercicio 3 - TIR'!$E$18-'Ejercicio 3 - TIR'!$C$18)*('Ejercicio 3 - TIR'!$E$18-'Ejercicio 3 - TIR'!$D$18)*(1-N123)))</f>
        <v>34501.36002</v>
      </c>
      <c r="P123" s="3">
        <f t="shared" si="11"/>
        <v>0.3607972426</v>
      </c>
      <c r="Q123" s="7">
        <f>IF(P123&lt;=('Ejercicio 3 - TIR'!$D$22-'Ejercicio 3 - TIR'!$C$22)/('Ejercicio 3 - TIR'!$E$22-'Ejercicio 3 - TIR'!$C$22),'Ejercicio 3 - TIR'!$C$22+SQRT(('Ejercicio 3 - TIR'!$E$22-'Ejercicio 3 - TIR'!$C$22)*('Ejercicio 3 - TIR'!$D$22-'Ejercicio 3 - TIR'!$C$22)*P123),'Ejercicio 3 - TIR'!$E$22-SQRT(('Ejercicio 3 - TIR'!$E$22-'Ejercicio 3 - TIR'!$C$22)*('Ejercicio 3 - TIR'!$E$22-'Ejercicio 3 - TIR'!$D$22)*(1-P123)))</f>
        <v>0.1454840153</v>
      </c>
      <c r="R123" s="3">
        <f t="shared" si="12"/>
        <v>0.8522041405</v>
      </c>
      <c r="S123" s="7">
        <f>IF(R123&lt;=('Ejercicio 3 - TIR'!$D$23-'Ejercicio 3 - TIR'!$C$23)/('Ejercicio 3 - TIR'!$E$23-'Ejercicio 3 - TIR'!$C$23),'Ejercicio 3 - TIR'!$C$23+SQRT(('Ejercicio 3 - TIR'!$E$23-'Ejercicio 3 - TIR'!$C$23)*('Ejercicio 3 - TIR'!$D$23-'Ejercicio 3 - TIR'!$C$23)*R123),'Ejercicio 3 - TIR'!$E$23-SQRT(('Ejercicio 3 - TIR'!$E$23-'Ejercicio 3 - TIR'!$C$23)*('Ejercicio 3 - TIR'!$E$23-'Ejercicio 3 - TIR'!$D$23)*(1-R123)))</f>
        <v>0.1636894958</v>
      </c>
      <c r="T123" s="3">
        <f t="shared" si="13"/>
        <v>0.6037024594</v>
      </c>
      <c r="U123" s="7">
        <f>IF(T123&lt;=('Ejercicio 3 - TIR'!$D$24-'Ejercicio 3 - TIR'!$C$24)/('Ejercicio 3 - TIR'!$E$24-'Ejercicio 3 - TIR'!$C$24),'Ejercicio 3 - TIR'!$C$24+SQRT(('Ejercicio 3 - TIR'!$E$24-'Ejercicio 3 - TIR'!$C$24)*('Ejercicio 3 - TIR'!$D$24-'Ejercicio 3 - TIR'!$C$24)*T123),'Ejercicio 3 - TIR'!$E$24-SQRT(('Ejercicio 3 - TIR'!$E$24-'Ejercicio 3 - TIR'!$C$24)*('Ejercicio 3 - TIR'!$E$24-'Ejercicio 3 - TIR'!$D$24)*(1-T123)))</f>
        <v>0.186688844</v>
      </c>
      <c r="V123" s="3">
        <f t="shared" si="14"/>
        <v>0.6183571354</v>
      </c>
      <c r="W123" s="7">
        <f>IF(V123&lt;=('Ejercicio 3 - TIR'!$D$25-'Ejercicio 3 - TIR'!$C$25)/('Ejercicio 3 - TIR'!$E$25-'Ejercicio 3 - TIR'!$C$25),'Ejercicio 3 - TIR'!$C$25+SQRT(('Ejercicio 3 - TIR'!$E$25-'Ejercicio 3 - TIR'!$C$25)*('Ejercicio 3 - TIR'!$D$25-'Ejercicio 3 - TIR'!$C$25)*V123),'Ejercicio 3 - TIR'!$E$25-SQRT(('Ejercicio 3 - TIR'!$E$25-'Ejercicio 3 - TIR'!$C$25)*('Ejercicio 3 - TIR'!$E$25-'Ejercicio 3 - TIR'!$D$25)*(1-V123)))</f>
        <v>0.2134520859</v>
      </c>
      <c r="X123" s="3">
        <f t="shared" si="15"/>
        <v>0.1311215152</v>
      </c>
      <c r="Y123" s="7">
        <f>IF(X123&lt;=('Ejercicio 3 - TIR'!$D$26-'Ejercicio 3 - TIR'!$C$26)/('Ejercicio 3 - TIR'!$E$26-'Ejercicio 3 - TIR'!$C$26),'Ejercicio 3 - TIR'!$C$26+SQRT(('Ejercicio 3 - TIR'!$E$26-'Ejercicio 3 - TIR'!$C$26)*('Ejercicio 3 - TIR'!$D$26-'Ejercicio 3 - TIR'!$C$26)*X123),'Ejercicio 3 - TIR'!$E$26-SQRT(('Ejercicio 3 - TIR'!$E$26-'Ejercicio 3 - TIR'!$C$26)*('Ejercicio 3 - TIR'!$E$26-'Ejercicio 3 - TIR'!$D$26)*(1-X123)))</f>
        <v>0.2088156342</v>
      </c>
      <c r="Z123" s="3">
        <f t="shared" si="16"/>
        <v>1.145484015</v>
      </c>
      <c r="AA123" s="3">
        <f t="shared" si="17"/>
        <v>1.332987716</v>
      </c>
      <c r="AB123" s="3">
        <f t="shared" si="18"/>
        <v>1.581841652</v>
      </c>
      <c r="AC123" s="3">
        <f t="shared" si="19"/>
        <v>1.919489052</v>
      </c>
      <c r="AD123" s="3">
        <f t="shared" si="20"/>
        <v>2.320308376</v>
      </c>
      <c r="AE123" s="2">
        <f t="shared" si="21"/>
        <v>4394.71453</v>
      </c>
      <c r="AF123" s="2">
        <f t="shared" si="22"/>
        <v>5114.083135</v>
      </c>
      <c r="AG123" s="2">
        <f t="shared" si="23"/>
        <v>6068.825404</v>
      </c>
      <c r="AH123" s="2">
        <f t="shared" si="24"/>
        <v>7364.228845</v>
      </c>
      <c r="AI123" s="2">
        <f t="shared" si="25"/>
        <v>8901.994962</v>
      </c>
      <c r="AJ123" s="4">
        <f t="shared" si="26"/>
        <v>44249.86755</v>
      </c>
      <c r="AK123" s="4">
        <f t="shared" si="27"/>
        <v>43106.00906</v>
      </c>
      <c r="AL123" s="4">
        <f t="shared" si="28"/>
        <v>54210.88204</v>
      </c>
      <c r="AM123" s="4">
        <f t="shared" si="29"/>
        <v>70252.81714</v>
      </c>
      <c r="AN123" s="4">
        <f t="shared" si="30"/>
        <v>80053.79465</v>
      </c>
      <c r="AO123" s="4">
        <f>C123/'Ejercicio 3 - TIR'!$D$7</f>
        <v>14104.33153</v>
      </c>
      <c r="AP123" s="4">
        <f t="shared" si="31"/>
        <v>30145.53602</v>
      </c>
      <c r="AQ123" s="4">
        <f t="shared" si="32"/>
        <v>29001.67753</v>
      </c>
      <c r="AR123" s="4">
        <f t="shared" si="33"/>
        <v>40106.55051</v>
      </c>
      <c r="AS123" s="4">
        <f t="shared" si="34"/>
        <v>56148.48561</v>
      </c>
      <c r="AT123" s="4">
        <f t="shared" si="35"/>
        <v>65949.46312</v>
      </c>
      <c r="AU123" s="4">
        <f>AP123*'Ejercicio 3 - TIR'!$D$5</f>
        <v>15072.76801</v>
      </c>
      <c r="AV123" s="4">
        <f>AQ123*'Ejercicio 3 - TIR'!$D$5</f>
        <v>14500.83876</v>
      </c>
      <c r="AW123" s="4">
        <f>AR123*'Ejercicio 3 - TIR'!$D$5</f>
        <v>20053.27525</v>
      </c>
      <c r="AX123" s="4">
        <f>AS123*'Ejercicio 3 - TIR'!$D$5</f>
        <v>28074.2428</v>
      </c>
      <c r="AY123" s="4">
        <f>AT123*'Ejercicio 3 - TIR'!$D$5</f>
        <v>32974.73156</v>
      </c>
      <c r="AZ123" s="4">
        <f t="shared" ref="AZ123:BD123" si="404">AJ123-AU123-AE123</f>
        <v>24782.38501</v>
      </c>
      <c r="BA123" s="4">
        <f t="shared" si="404"/>
        <v>23491.08716</v>
      </c>
      <c r="BB123" s="4">
        <f t="shared" si="404"/>
        <v>28088.78138</v>
      </c>
      <c r="BC123" s="4">
        <f t="shared" si="404"/>
        <v>34814.34549</v>
      </c>
      <c r="BD123" s="4">
        <f t="shared" si="404"/>
        <v>38177.06813</v>
      </c>
      <c r="BE123" s="4">
        <f t="shared" ref="BE123:BI123" si="405">AZ123/Z123</f>
        <v>21634.85887</v>
      </c>
      <c r="BF123" s="4">
        <f t="shared" si="405"/>
        <v>17622.88345</v>
      </c>
      <c r="BG123" s="4">
        <f t="shared" si="405"/>
        <v>17757.01212</v>
      </c>
      <c r="BH123" s="4">
        <f t="shared" si="405"/>
        <v>18137.29828</v>
      </c>
      <c r="BI123" s="4">
        <f t="shared" si="405"/>
        <v>16453.44581</v>
      </c>
      <c r="BJ123" s="4">
        <f t="shared" si="38"/>
        <v>70090.81315</v>
      </c>
      <c r="BK123" s="4">
        <f t="shared" si="39"/>
        <v>32726.39859</v>
      </c>
      <c r="BL123" s="4">
        <f t="shared" si="40"/>
        <v>102817.2117</v>
      </c>
      <c r="BM123" s="4">
        <f>BK123*'Ejercicio 3 - TIR'!$D$5</f>
        <v>16363.1993</v>
      </c>
      <c r="BN123" s="4">
        <f t="shared" si="41"/>
        <v>86454.01244</v>
      </c>
      <c r="BO123" s="4">
        <f t="shared" si="42"/>
        <v>37259.70795</v>
      </c>
      <c r="BP123" s="4">
        <f t="shared" si="43"/>
        <v>-100729.1998</v>
      </c>
      <c r="BQ123" s="4">
        <f t="shared" ref="BQ123:BT123" si="406">BE123</f>
        <v>21634.85887</v>
      </c>
      <c r="BR123" s="4">
        <f t="shared" si="406"/>
        <v>17622.88345</v>
      </c>
      <c r="BS123" s="4">
        <f t="shared" si="406"/>
        <v>17757.01212</v>
      </c>
      <c r="BT123" s="4">
        <f t="shared" si="406"/>
        <v>18137.29828</v>
      </c>
      <c r="BU123" s="4">
        <f t="shared" si="45"/>
        <v>53713.15376</v>
      </c>
      <c r="BV123" s="36">
        <f t="shared" si="46"/>
        <v>7.479203731</v>
      </c>
    </row>
    <row r="124" ht="15.0" customHeight="1">
      <c r="A124" s="2">
        <v>123.0</v>
      </c>
      <c r="B124" s="3">
        <f t="shared" si="4"/>
        <v>0.9979633785</v>
      </c>
      <c r="C124" s="4">
        <f>IF(B124&lt;=('Ejercicio 3 - TIR'!$D$13-'Ejercicio 3 - TIR'!$C$13)/('Ejercicio 3 - TIR'!$E$13-'Ejercicio 3 - TIR'!$C$13),'Ejercicio 3 - TIR'!$C$13+SQRT(('Ejercicio 3 - TIR'!$E$13-'Ejercicio 3 - TIR'!$C$13)*('Ejercicio 3 - TIR'!$D$13-'Ejercicio 3 - TIR'!$C$13)*B124),'Ejercicio 3 - TIR'!$E$13-SQRT(('Ejercicio 3 - TIR'!$E$13-'Ejercicio 3 - TIR'!$C$13)*('Ejercicio 3 - TIR'!$E$13-'Ejercicio 3 - TIR'!$D$13)*(1-B124)))</f>
        <v>98436.68756</v>
      </c>
      <c r="D124" s="3">
        <f t="shared" si="5"/>
        <v>0.4401980761</v>
      </c>
      <c r="E124" s="4">
        <f>IF(D124&lt;=('Ejercicio 3 - TIR'!$D$14-'Ejercicio 3 - TIR'!$C$14)/('Ejercicio 3 - TIR'!$E$14-'Ejercicio 3 - TIR'!$C$14),'Ejercicio 3 - TIR'!$C$14+SQRT(('Ejercicio 3 - TIR'!$E$14-'Ejercicio 3 - TIR'!$C$14)*('Ejercicio 3 - TIR'!$D$14-'Ejercicio 3 - TIR'!$C$14)*D124),'Ejercicio 3 - TIR'!$E$14-SQRT(('Ejercicio 3 - TIR'!$E$14-'Ejercicio 3 - TIR'!$C$14)*('Ejercicio 3 - TIR'!$E$14-'Ejercicio 3 - TIR'!$D$14)*(1-D124)))</f>
        <v>30836.46964</v>
      </c>
      <c r="F124" s="3">
        <f t="shared" si="6"/>
        <v>0.159125083</v>
      </c>
      <c r="G124" s="4">
        <f>IF(F124&lt;=('Ejercicio 3 - TIR'!$D$18-'Ejercicio 3 - TIR'!$C$18)/('Ejercicio 3 - TIR'!$E$18-'Ejercicio 3 - TIR'!$C$18),'Ejercicio 3 - TIR'!$C$18+SQRT(('Ejercicio 3 - TIR'!$E$18-'Ejercicio 3 - TIR'!$C$18)*('Ejercicio 3 - TIR'!$D$18-'Ejercicio 3 - TIR'!$C$18)*F124),'Ejercicio 3 - TIR'!$E$18-SQRT(('Ejercicio 3 - TIR'!$E$18-'Ejercicio 3 - TIR'!$C$18)*('Ejercicio 3 - TIR'!$E$18-'Ejercicio 3 - TIR'!$D$18)*(1-F124)))</f>
        <v>34885.56675</v>
      </c>
      <c r="H124" s="3">
        <f t="shared" si="7"/>
        <v>0.2012502713</v>
      </c>
      <c r="I124" s="4">
        <f>IF(H124&lt;=('Ejercicio 3 - TIR'!$D$18-'Ejercicio 3 - TIR'!$C$18)/('Ejercicio 3 - TIR'!$E$18-'Ejercicio 3 - TIR'!$C$18),'Ejercicio 3 - TIR'!$C$18+SQRT(('Ejercicio 3 - TIR'!$E$18-'Ejercicio 3 - TIR'!$C$18)*('Ejercicio 3 - TIR'!$D$18-'Ejercicio 3 - TIR'!$C$18)*H124),'Ejercicio 3 - TIR'!$E$18-SQRT(('Ejercicio 3 - TIR'!$E$18-'Ejercicio 3 - TIR'!$C$18)*('Ejercicio 3 - TIR'!$E$18-'Ejercicio 3 - TIR'!$D$18)*(1-H124)))</f>
        <v>35494.31895</v>
      </c>
      <c r="J124" s="3">
        <f t="shared" si="8"/>
        <v>0.9221446815</v>
      </c>
      <c r="K124" s="4">
        <f>IF(J124&lt;=('Ejercicio 3 - TIR'!$D$18-'Ejercicio 3 - TIR'!$C$18)/('Ejercicio 3 - TIR'!$E$18-'Ejercicio 3 - TIR'!$C$18),'Ejercicio 3 - TIR'!$C$18+SQRT(('Ejercicio 3 - TIR'!$E$18-'Ejercicio 3 - TIR'!$C$18)*('Ejercicio 3 - TIR'!$D$18-'Ejercicio 3 - TIR'!$C$18)*J124),'Ejercicio 3 - TIR'!$E$18-SQRT(('Ejercicio 3 - TIR'!$E$18-'Ejercicio 3 - TIR'!$C$18)*('Ejercicio 3 - TIR'!$E$18-'Ejercicio 3 - TIR'!$D$18)*(1-J124)))</f>
        <v>42583.56691</v>
      </c>
      <c r="L124" s="3">
        <f t="shared" si="9"/>
        <v>0.5070848407</v>
      </c>
      <c r="M124" s="4">
        <f>IF(L124&lt;=('Ejercicio 3 - TIR'!$D$18-'Ejercicio 3 - TIR'!$C$18)/('Ejercicio 3 - TIR'!$E$18-'Ejercicio 3 - TIR'!$C$18),'Ejercicio 3 - TIR'!$C$18+SQRT(('Ejercicio 3 - TIR'!$E$18-'Ejercicio 3 - TIR'!$C$18)*('Ejercicio 3 - TIR'!$D$18-'Ejercicio 3 - TIR'!$C$18)*L124),'Ejercicio 3 - TIR'!$E$18-SQRT(('Ejercicio 3 - TIR'!$E$18-'Ejercicio 3 - TIR'!$C$18)*('Ejercicio 3 - TIR'!$E$18-'Ejercicio 3 - TIR'!$D$18)*(1-L124)))</f>
        <v>38721.39473</v>
      </c>
      <c r="N124" s="3">
        <f t="shared" si="10"/>
        <v>0.5762267657</v>
      </c>
      <c r="O124" s="4">
        <f>IF(N124&lt;=('Ejercicio 3 - TIR'!$D$18-'Ejercicio 3 - TIR'!$C$18)/('Ejercicio 3 - TIR'!$E$18-'Ejercicio 3 - TIR'!$C$18),'Ejercicio 3 - TIR'!$C$18+SQRT(('Ejercicio 3 - TIR'!$E$18-'Ejercicio 3 - TIR'!$C$18)*('Ejercicio 3 - TIR'!$D$18-'Ejercicio 3 - TIR'!$C$18)*N124),'Ejercicio 3 - TIR'!$E$18-SQRT(('Ejercicio 3 - TIR'!$E$18-'Ejercicio 3 - TIR'!$C$18)*('Ejercicio 3 - TIR'!$E$18-'Ejercicio 3 - TIR'!$D$18)*(1-N124)))</f>
        <v>39296.98956</v>
      </c>
      <c r="P124" s="3">
        <f t="shared" si="11"/>
        <v>0.1985325996</v>
      </c>
      <c r="Q124" s="7">
        <f>IF(P124&lt;=('Ejercicio 3 - TIR'!$D$22-'Ejercicio 3 - TIR'!$C$22)/('Ejercicio 3 - TIR'!$E$22-'Ejercicio 3 - TIR'!$C$22),'Ejercicio 3 - TIR'!$C$22+SQRT(('Ejercicio 3 - TIR'!$E$22-'Ejercicio 3 - TIR'!$C$22)*('Ejercicio 3 - TIR'!$D$22-'Ejercicio 3 - TIR'!$C$22)*P124),'Ejercicio 3 - TIR'!$E$22-SQRT(('Ejercicio 3 - TIR'!$E$22-'Ejercicio 3 - TIR'!$C$22)*('Ejercicio 3 - TIR'!$E$22-'Ejercicio 3 - TIR'!$D$22)*(1-P124)))</f>
        <v>0.1389039329</v>
      </c>
      <c r="R124" s="3">
        <f t="shared" si="12"/>
        <v>0.8886682682</v>
      </c>
      <c r="S124" s="7">
        <f>IF(R124&lt;=('Ejercicio 3 - TIR'!$D$23-'Ejercicio 3 - TIR'!$C$23)/('Ejercicio 3 - TIR'!$E$23-'Ejercicio 3 - TIR'!$C$23),'Ejercicio 3 - TIR'!$C$23+SQRT(('Ejercicio 3 - TIR'!$E$23-'Ejercicio 3 - TIR'!$C$23)*('Ejercicio 3 - TIR'!$D$23-'Ejercicio 3 - TIR'!$C$23)*R124),'Ejercicio 3 - TIR'!$E$23-SQRT(('Ejercicio 3 - TIR'!$E$23-'Ejercicio 3 - TIR'!$C$23)*('Ejercicio 3 - TIR'!$E$23-'Ejercicio 3 - TIR'!$D$23)*(1-R124)))</f>
        <v>0.1658438311</v>
      </c>
      <c r="T124" s="3">
        <f t="shared" si="13"/>
        <v>0.4110910081</v>
      </c>
      <c r="U124" s="7">
        <f>IF(T124&lt;=('Ejercicio 3 - TIR'!$D$24-'Ejercicio 3 - TIR'!$C$24)/('Ejercicio 3 - TIR'!$E$24-'Ejercicio 3 - TIR'!$C$24),'Ejercicio 3 - TIR'!$C$24+SQRT(('Ejercicio 3 - TIR'!$E$24-'Ejercicio 3 - TIR'!$C$24)*('Ejercicio 3 - TIR'!$D$24-'Ejercicio 3 - TIR'!$C$24)*T124),'Ejercicio 3 - TIR'!$E$24-SQRT(('Ejercicio 3 - TIR'!$E$24-'Ejercicio 3 - TIR'!$C$24)*('Ejercicio 3 - TIR'!$E$24-'Ejercicio 3 - TIR'!$D$24)*(1-T124)))</f>
        <v>0.1793818161</v>
      </c>
      <c r="V124" s="3">
        <f t="shared" si="14"/>
        <v>0.465545861</v>
      </c>
      <c r="W124" s="7">
        <f>IF(V124&lt;=('Ejercicio 3 - TIR'!$D$25-'Ejercicio 3 - TIR'!$C$25)/('Ejercicio 3 - TIR'!$E$25-'Ejercicio 3 - TIR'!$C$25),'Ejercicio 3 - TIR'!$C$25+SQRT(('Ejercicio 3 - TIR'!$E$25-'Ejercicio 3 - TIR'!$C$25)*('Ejercicio 3 - TIR'!$D$25-'Ejercicio 3 - TIR'!$C$25)*V124),'Ejercicio 3 - TIR'!$E$25-SQRT(('Ejercicio 3 - TIR'!$E$25-'Ejercicio 3 - TIR'!$C$25)*('Ejercicio 3 - TIR'!$E$25-'Ejercicio 3 - TIR'!$D$25)*(1-V124)))</f>
        <v>0.206749688</v>
      </c>
      <c r="X124" s="3">
        <f t="shared" si="15"/>
        <v>0.5781893223</v>
      </c>
      <c r="Y124" s="7">
        <f>IF(X124&lt;=('Ejercicio 3 - TIR'!$D$26-'Ejercicio 3 - TIR'!$C$26)/('Ejercicio 3 - TIR'!$E$26-'Ejercicio 3 - TIR'!$C$26),'Ejercicio 3 - TIR'!$C$26+SQRT(('Ejercicio 3 - TIR'!$E$26-'Ejercicio 3 - TIR'!$C$26)*('Ejercicio 3 - TIR'!$D$26-'Ejercicio 3 - TIR'!$C$26)*X124),'Ejercicio 3 - TIR'!$E$26-SQRT(('Ejercicio 3 - TIR'!$E$26-'Ejercicio 3 - TIR'!$C$26)*('Ejercicio 3 - TIR'!$E$26-'Ejercicio 3 - TIR'!$D$26)*(1-X124)))</f>
        <v>0.232273931</v>
      </c>
      <c r="Z124" s="3">
        <f t="shared" si="16"/>
        <v>1.138903933</v>
      </c>
      <c r="AA124" s="3">
        <f t="shared" si="17"/>
        <v>1.327784124</v>
      </c>
      <c r="AB124" s="3">
        <f t="shared" si="18"/>
        <v>1.565964452</v>
      </c>
      <c r="AC124" s="3">
        <f t="shared" si="19"/>
        <v>1.889727114</v>
      </c>
      <c r="AD124" s="3">
        <f t="shared" si="20"/>
        <v>2.328661459</v>
      </c>
      <c r="AE124" s="2">
        <f t="shared" si="21"/>
        <v>4283.30691</v>
      </c>
      <c r="AF124" s="2">
        <f t="shared" si="22"/>
        <v>4993.666938</v>
      </c>
      <c r="AG124" s="2">
        <f t="shared" si="23"/>
        <v>5889.439983</v>
      </c>
      <c r="AH124" s="2">
        <f t="shared" si="24"/>
        <v>7107.079862</v>
      </c>
      <c r="AI124" s="2">
        <f t="shared" si="25"/>
        <v>8757.869239</v>
      </c>
      <c r="AJ124" s="4">
        <f t="shared" si="26"/>
        <v>39731.30917</v>
      </c>
      <c r="AK124" s="4">
        <f t="shared" si="27"/>
        <v>47128.79321</v>
      </c>
      <c r="AL124" s="4">
        <f t="shared" si="28"/>
        <v>66684.35202</v>
      </c>
      <c r="AM124" s="4">
        <f t="shared" si="29"/>
        <v>73172.86952</v>
      </c>
      <c r="AN124" s="4">
        <f t="shared" si="30"/>
        <v>91509.38505</v>
      </c>
      <c r="AO124" s="4">
        <f>C124/'Ejercicio 3 - TIR'!$D$7</f>
        <v>19687.33751</v>
      </c>
      <c r="AP124" s="4">
        <f t="shared" si="31"/>
        <v>20043.97166</v>
      </c>
      <c r="AQ124" s="4">
        <f t="shared" si="32"/>
        <v>27441.45569</v>
      </c>
      <c r="AR124" s="4">
        <f t="shared" si="33"/>
        <v>46997.01451</v>
      </c>
      <c r="AS124" s="4">
        <f t="shared" si="34"/>
        <v>53485.53201</v>
      </c>
      <c r="AT124" s="4">
        <f t="shared" si="35"/>
        <v>71822.04754</v>
      </c>
      <c r="AU124" s="4">
        <f>AP124*'Ejercicio 3 - TIR'!$D$5</f>
        <v>10021.98583</v>
      </c>
      <c r="AV124" s="4">
        <f>AQ124*'Ejercicio 3 - TIR'!$D$5</f>
        <v>13720.72785</v>
      </c>
      <c r="AW124" s="4">
        <f>AR124*'Ejercicio 3 - TIR'!$D$5</f>
        <v>23498.50725</v>
      </c>
      <c r="AX124" s="4">
        <f>AS124*'Ejercicio 3 - TIR'!$D$5</f>
        <v>26742.766</v>
      </c>
      <c r="AY124" s="4">
        <f>AT124*'Ejercicio 3 - TIR'!$D$5</f>
        <v>35911.02377</v>
      </c>
      <c r="AZ124" s="4">
        <f t="shared" ref="AZ124:BD124" si="407">AJ124-AU124-AE124</f>
        <v>25426.01643</v>
      </c>
      <c r="BA124" s="4">
        <f t="shared" si="407"/>
        <v>28414.39842</v>
      </c>
      <c r="BB124" s="4">
        <f t="shared" si="407"/>
        <v>37296.40478</v>
      </c>
      <c r="BC124" s="4">
        <f t="shared" si="407"/>
        <v>39323.02365</v>
      </c>
      <c r="BD124" s="4">
        <f t="shared" si="407"/>
        <v>46840.49204</v>
      </c>
      <c r="BE124" s="4">
        <f t="shared" ref="BE124:BI124" si="408">AZ124/Z124</f>
        <v>22324.98782</v>
      </c>
      <c r="BF124" s="4">
        <f t="shared" si="408"/>
        <v>21399.86305</v>
      </c>
      <c r="BG124" s="4">
        <f t="shared" si="408"/>
        <v>23816.89108</v>
      </c>
      <c r="BH124" s="4">
        <f t="shared" si="408"/>
        <v>20808.83709</v>
      </c>
      <c r="BI124" s="4">
        <f t="shared" si="408"/>
        <v>20114.77102</v>
      </c>
      <c r="BJ124" s="4">
        <f t="shared" si="38"/>
        <v>71807.6984</v>
      </c>
      <c r="BK124" s="4">
        <f t="shared" si="39"/>
        <v>45845.1441</v>
      </c>
      <c r="BL124" s="4">
        <f t="shared" si="40"/>
        <v>117652.8425</v>
      </c>
      <c r="BM124" s="4">
        <f>BK124*'Ejercicio 3 - TIR'!$D$5</f>
        <v>22922.57205</v>
      </c>
      <c r="BN124" s="4">
        <f t="shared" si="41"/>
        <v>94730.27045</v>
      </c>
      <c r="BO124" s="4">
        <f t="shared" si="42"/>
        <v>40680.1384</v>
      </c>
      <c r="BP124" s="4">
        <f t="shared" si="43"/>
        <v>-129273.1572</v>
      </c>
      <c r="BQ124" s="4">
        <f t="shared" ref="BQ124:BT124" si="409">BE124</f>
        <v>22324.98782</v>
      </c>
      <c r="BR124" s="4">
        <f t="shared" si="409"/>
        <v>21399.86305</v>
      </c>
      <c r="BS124" s="4">
        <f t="shared" si="409"/>
        <v>23816.89108</v>
      </c>
      <c r="BT124" s="4">
        <f t="shared" si="409"/>
        <v>20808.83709</v>
      </c>
      <c r="BU124" s="4">
        <f t="shared" si="45"/>
        <v>60794.90942</v>
      </c>
      <c r="BV124" s="36">
        <f t="shared" si="46"/>
        <v>4.213086361</v>
      </c>
    </row>
    <row r="125" ht="15.0" customHeight="1">
      <c r="A125" s="2">
        <v>124.0</v>
      </c>
      <c r="B125" s="3">
        <f t="shared" si="4"/>
        <v>0.2840685374</v>
      </c>
      <c r="C125" s="4">
        <f>IF(B125&lt;=('Ejercicio 3 - TIR'!$D$13-'Ejercicio 3 - TIR'!$C$13)/('Ejercicio 3 - TIR'!$E$13-'Ejercicio 3 - TIR'!$C$13),'Ejercicio 3 - TIR'!$C$13+SQRT(('Ejercicio 3 - TIR'!$E$13-'Ejercicio 3 - TIR'!$C$13)*('Ejercicio 3 - TIR'!$D$13-'Ejercicio 3 - TIR'!$C$13)*B125),'Ejercicio 3 - TIR'!$E$13-SQRT(('Ejercicio 3 - TIR'!$E$13-'Ejercicio 3 - TIR'!$C$13)*('Ejercicio 3 - TIR'!$E$13-'Ejercicio 3 - TIR'!$D$13)*(1-B125)))</f>
        <v>70689.28941</v>
      </c>
      <c r="D125" s="3">
        <f t="shared" si="5"/>
        <v>0.6771227956</v>
      </c>
      <c r="E125" s="4">
        <f>IF(D125&lt;=('Ejercicio 3 - TIR'!$D$14-'Ejercicio 3 - TIR'!$C$14)/('Ejercicio 3 - TIR'!$E$14-'Ejercicio 3 - TIR'!$C$14),'Ejercicio 3 - TIR'!$C$14+SQRT(('Ejercicio 3 - TIR'!$E$14-'Ejercicio 3 - TIR'!$C$14)*('Ejercicio 3 - TIR'!$D$14-'Ejercicio 3 - TIR'!$C$14)*D125),'Ejercicio 3 - TIR'!$E$14-SQRT(('Ejercicio 3 - TIR'!$E$14-'Ejercicio 3 - TIR'!$C$14)*('Ejercicio 3 - TIR'!$E$14-'Ejercicio 3 - TIR'!$D$14)*(1-D125)))</f>
        <v>33040.71982</v>
      </c>
      <c r="F125" s="3">
        <f t="shared" si="6"/>
        <v>0.6788710164</v>
      </c>
      <c r="G125" s="4">
        <f>IF(F125&lt;=('Ejercicio 3 - TIR'!$D$18-'Ejercicio 3 - TIR'!$C$18)/('Ejercicio 3 - TIR'!$E$18-'Ejercicio 3 - TIR'!$C$18),'Ejercicio 3 - TIR'!$C$18+SQRT(('Ejercicio 3 - TIR'!$E$18-'Ejercicio 3 - TIR'!$C$18)*('Ejercicio 3 - TIR'!$D$18-'Ejercicio 3 - TIR'!$C$18)*F125),'Ejercicio 3 - TIR'!$E$18-SQRT(('Ejercicio 3 - TIR'!$E$18-'Ejercicio 3 - TIR'!$C$18)*('Ejercicio 3 - TIR'!$E$18-'Ejercicio 3 - TIR'!$D$18)*(1-F125)))</f>
        <v>40092.38614</v>
      </c>
      <c r="H125" s="3">
        <f t="shared" si="7"/>
        <v>0.1538034064</v>
      </c>
      <c r="I125" s="4">
        <f>IF(H125&lt;=('Ejercicio 3 - TIR'!$D$18-'Ejercicio 3 - TIR'!$C$18)/('Ejercicio 3 - TIR'!$E$18-'Ejercicio 3 - TIR'!$C$18),'Ejercicio 3 - TIR'!$C$18+SQRT(('Ejercicio 3 - TIR'!$E$18-'Ejercicio 3 - TIR'!$C$18)*('Ejercicio 3 - TIR'!$D$18-'Ejercicio 3 - TIR'!$C$18)*H125),'Ejercicio 3 - TIR'!$E$18-SQRT(('Ejercicio 3 - TIR'!$E$18-'Ejercicio 3 - TIR'!$C$18)*('Ejercicio 3 - TIR'!$E$18-'Ejercicio 3 - TIR'!$D$18)*(1-H125)))</f>
        <v>34803.17717</v>
      </c>
      <c r="J125" s="3">
        <f t="shared" si="8"/>
        <v>0.2187007457</v>
      </c>
      <c r="K125" s="4">
        <f>IF(J125&lt;=('Ejercicio 3 - TIR'!$D$18-'Ejercicio 3 - TIR'!$C$18)/('Ejercicio 3 - TIR'!$E$18-'Ejercicio 3 - TIR'!$C$18),'Ejercicio 3 - TIR'!$C$18+SQRT(('Ejercicio 3 - TIR'!$E$18-'Ejercicio 3 - TIR'!$C$18)*('Ejercicio 3 - TIR'!$D$18-'Ejercicio 3 - TIR'!$C$18)*J125),'Ejercicio 3 - TIR'!$E$18-SQRT(('Ejercicio 3 - TIR'!$E$18-'Ejercicio 3 - TIR'!$C$18)*('Ejercicio 3 - TIR'!$E$18-'Ejercicio 3 - TIR'!$D$18)*(1-J125)))</f>
        <v>35727.57469</v>
      </c>
      <c r="L125" s="3">
        <f t="shared" si="9"/>
        <v>0.7492291757</v>
      </c>
      <c r="M125" s="4">
        <f>IF(L125&lt;=('Ejercicio 3 - TIR'!$D$18-'Ejercicio 3 - TIR'!$C$18)/('Ejercicio 3 - TIR'!$E$18-'Ejercicio 3 - TIR'!$C$18),'Ejercicio 3 - TIR'!$C$18+SQRT(('Ejercicio 3 - TIR'!$E$18-'Ejercicio 3 - TIR'!$C$18)*('Ejercicio 3 - TIR'!$D$18-'Ejercicio 3 - TIR'!$C$18)*L125),'Ejercicio 3 - TIR'!$E$18-SQRT(('Ejercicio 3 - TIR'!$E$18-'Ejercicio 3 - TIR'!$C$18)*('Ejercicio 3 - TIR'!$E$18-'Ejercicio 3 - TIR'!$D$18)*(1-L125)))</f>
        <v>40663.20258</v>
      </c>
      <c r="N125" s="3">
        <f t="shared" si="10"/>
        <v>0.1688223003</v>
      </c>
      <c r="O125" s="4">
        <f>IF(N125&lt;=('Ejercicio 3 - TIR'!$D$18-'Ejercicio 3 - TIR'!$C$18)/('Ejercicio 3 - TIR'!$E$18-'Ejercicio 3 - TIR'!$C$18),'Ejercicio 3 - TIR'!$C$18+SQRT(('Ejercicio 3 - TIR'!$E$18-'Ejercicio 3 - TIR'!$C$18)*('Ejercicio 3 - TIR'!$D$18-'Ejercicio 3 - TIR'!$C$18)*N125),'Ejercicio 3 - TIR'!$E$18-SQRT(('Ejercicio 3 - TIR'!$E$18-'Ejercicio 3 - TIR'!$C$18)*('Ejercicio 3 - TIR'!$E$18-'Ejercicio 3 - TIR'!$D$18)*(1-N125)))</f>
        <v>35032.23062</v>
      </c>
      <c r="P125" s="3">
        <f t="shared" si="11"/>
        <v>0.5628198962</v>
      </c>
      <c r="Q125" s="7">
        <f>IF(P125&lt;=('Ejercicio 3 - TIR'!$D$22-'Ejercicio 3 - TIR'!$C$22)/('Ejercicio 3 - TIR'!$E$22-'Ejercicio 3 - TIR'!$C$22),'Ejercicio 3 - TIR'!$C$22+SQRT(('Ejercicio 3 - TIR'!$E$22-'Ejercicio 3 - TIR'!$C$22)*('Ejercicio 3 - TIR'!$D$22-'Ejercicio 3 - TIR'!$C$22)*P125),'Ejercicio 3 - TIR'!$E$22-SQRT(('Ejercicio 3 - TIR'!$E$22-'Ejercicio 3 - TIR'!$C$22)*('Ejercicio 3 - TIR'!$E$22-'Ejercicio 3 - TIR'!$D$22)*(1-P125)))</f>
        <v>0.151947831</v>
      </c>
      <c r="R125" s="3">
        <f t="shared" si="12"/>
        <v>0.4108315486</v>
      </c>
      <c r="S125" s="7">
        <f>IF(R125&lt;=('Ejercicio 3 - TIR'!$D$23-'Ejercicio 3 - TIR'!$C$23)/('Ejercicio 3 - TIR'!$E$23-'Ejercicio 3 - TIR'!$C$23),'Ejercicio 3 - TIR'!$C$23+SQRT(('Ejercicio 3 - TIR'!$E$23-'Ejercicio 3 - TIR'!$C$23)*('Ejercicio 3 - TIR'!$D$23-'Ejercicio 3 - TIR'!$C$23)*R125),'Ejercicio 3 - TIR'!$E$23-SQRT(('Ejercicio 3 - TIR'!$E$23-'Ejercicio 3 - TIR'!$C$23)*('Ejercicio 3 - TIR'!$E$23-'Ejercicio 3 - TIR'!$D$23)*(1-R125)))</f>
        <v>0.1471936902</v>
      </c>
      <c r="T125" s="3">
        <f t="shared" si="13"/>
        <v>0.4802942793</v>
      </c>
      <c r="U125" s="7">
        <f>IF(T125&lt;=('Ejercicio 3 - TIR'!$D$24-'Ejercicio 3 - TIR'!$C$24)/('Ejercicio 3 - TIR'!$E$24-'Ejercicio 3 - TIR'!$C$24),'Ejercicio 3 - TIR'!$C$24+SQRT(('Ejercicio 3 - TIR'!$E$24-'Ejercicio 3 - TIR'!$C$24)*('Ejercicio 3 - TIR'!$D$24-'Ejercicio 3 - TIR'!$C$24)*T125),'Ejercicio 3 - TIR'!$E$24-SQRT(('Ejercicio 3 - TIR'!$E$24-'Ejercicio 3 - TIR'!$C$24)*('Ejercicio 3 - TIR'!$E$24-'Ejercicio 3 - TIR'!$D$24)*(1-T125)))</f>
        <v>0.1818532306</v>
      </c>
      <c r="V125" s="3">
        <f t="shared" si="14"/>
        <v>0.6741926092</v>
      </c>
      <c r="W125" s="7">
        <f>IF(V125&lt;=('Ejercicio 3 - TIR'!$D$25-'Ejercicio 3 - TIR'!$C$25)/('Ejercicio 3 - TIR'!$E$25-'Ejercicio 3 - TIR'!$C$25),'Ejercicio 3 - TIR'!$C$25+SQRT(('Ejercicio 3 - TIR'!$E$25-'Ejercicio 3 - TIR'!$C$25)*('Ejercicio 3 - TIR'!$D$25-'Ejercicio 3 - TIR'!$C$25)*V125),'Ejercicio 3 - TIR'!$E$25-SQRT(('Ejercicio 3 - TIR'!$E$25-'Ejercicio 3 - TIR'!$C$25)*('Ejercicio 3 - TIR'!$E$25-'Ejercicio 3 - TIR'!$D$25)*(1-V125)))</f>
        <v>0.2162312886</v>
      </c>
      <c r="X125" s="3">
        <f t="shared" si="15"/>
        <v>0.8759101152</v>
      </c>
      <c r="Y125" s="7">
        <f>IF(X125&lt;=('Ejercicio 3 - TIR'!$D$26-'Ejercicio 3 - TIR'!$C$26)/('Ejercicio 3 - TIR'!$E$26-'Ejercicio 3 - TIR'!$C$26),'Ejercicio 3 - TIR'!$C$26+SQRT(('Ejercicio 3 - TIR'!$E$26-'Ejercicio 3 - TIR'!$C$26)*('Ejercicio 3 - TIR'!$D$26-'Ejercicio 3 - TIR'!$C$26)*X125),'Ejercicio 3 - TIR'!$E$26-SQRT(('Ejercicio 3 - TIR'!$E$26-'Ejercicio 3 - TIR'!$C$26)*('Ejercicio 3 - TIR'!$E$26-'Ejercicio 3 - TIR'!$D$26)*(1-X125)))</f>
        <v>0.2541139926</v>
      </c>
      <c r="Z125" s="3">
        <f t="shared" si="16"/>
        <v>1.151947831</v>
      </c>
      <c r="AA125" s="3">
        <f t="shared" si="17"/>
        <v>1.321507283</v>
      </c>
      <c r="AB125" s="3">
        <f t="shared" si="18"/>
        <v>1.561827652</v>
      </c>
      <c r="AC125" s="3">
        <f t="shared" si="19"/>
        <v>1.899543658</v>
      </c>
      <c r="AD125" s="3">
        <f t="shared" si="20"/>
        <v>2.382244281</v>
      </c>
      <c r="AE125" s="2">
        <f t="shared" si="21"/>
        <v>5020.46571</v>
      </c>
      <c r="AF125" s="2">
        <f t="shared" si="22"/>
        <v>5759.446585</v>
      </c>
      <c r="AG125" s="2">
        <f t="shared" si="23"/>
        <v>6806.820552</v>
      </c>
      <c r="AH125" s="2">
        <f t="shared" si="24"/>
        <v>8278.668132</v>
      </c>
      <c r="AI125" s="2">
        <f t="shared" si="25"/>
        <v>10382.39354</v>
      </c>
      <c r="AJ125" s="4">
        <f t="shared" si="26"/>
        <v>46184.33726</v>
      </c>
      <c r="AK125" s="4">
        <f t="shared" si="27"/>
        <v>45992.65211</v>
      </c>
      <c r="AL125" s="4">
        <f t="shared" si="28"/>
        <v>55800.31409</v>
      </c>
      <c r="AM125" s="4">
        <f t="shared" si="29"/>
        <v>77241.52857</v>
      </c>
      <c r="AN125" s="4">
        <f t="shared" si="30"/>
        <v>83455.33104</v>
      </c>
      <c r="AO125" s="4">
        <f>C125/'Ejercicio 3 - TIR'!$D$7</f>
        <v>14137.85788</v>
      </c>
      <c r="AP125" s="4">
        <f t="shared" si="31"/>
        <v>32046.47937</v>
      </c>
      <c r="AQ125" s="4">
        <f t="shared" si="32"/>
        <v>31854.79423</v>
      </c>
      <c r="AR125" s="4">
        <f t="shared" si="33"/>
        <v>41662.4562</v>
      </c>
      <c r="AS125" s="4">
        <f t="shared" si="34"/>
        <v>63103.67068</v>
      </c>
      <c r="AT125" s="4">
        <f t="shared" si="35"/>
        <v>69317.47316</v>
      </c>
      <c r="AU125" s="4">
        <f>AP125*'Ejercicio 3 - TIR'!$D$5</f>
        <v>16023.23969</v>
      </c>
      <c r="AV125" s="4">
        <f>AQ125*'Ejercicio 3 - TIR'!$D$5</f>
        <v>15927.39711</v>
      </c>
      <c r="AW125" s="4">
        <f>AR125*'Ejercicio 3 - TIR'!$D$5</f>
        <v>20831.2281</v>
      </c>
      <c r="AX125" s="4">
        <f>AS125*'Ejercicio 3 - TIR'!$D$5</f>
        <v>31551.83534</v>
      </c>
      <c r="AY125" s="4">
        <f>AT125*'Ejercicio 3 - TIR'!$D$5</f>
        <v>34658.73658</v>
      </c>
      <c r="AZ125" s="4">
        <f t="shared" ref="AZ125:BD125" si="410">AJ125-AU125-AE125</f>
        <v>25140.63186</v>
      </c>
      <c r="BA125" s="4">
        <f t="shared" si="410"/>
        <v>24305.80841</v>
      </c>
      <c r="BB125" s="4">
        <f t="shared" si="410"/>
        <v>28162.26543</v>
      </c>
      <c r="BC125" s="4">
        <f t="shared" si="410"/>
        <v>37411.02509</v>
      </c>
      <c r="BD125" s="4">
        <f t="shared" si="410"/>
        <v>38414.20092</v>
      </c>
      <c r="BE125" s="4">
        <f t="shared" ref="BE125:BI125" si="411">AZ125/Z125</f>
        <v>21824.45349</v>
      </c>
      <c r="BF125" s="4">
        <f t="shared" si="411"/>
        <v>18392.48918</v>
      </c>
      <c r="BG125" s="4">
        <f t="shared" si="411"/>
        <v>18031.60893</v>
      </c>
      <c r="BH125" s="4">
        <f t="shared" si="411"/>
        <v>19694.74349</v>
      </c>
      <c r="BI125" s="4">
        <f t="shared" si="411"/>
        <v>16125.21488</v>
      </c>
      <c r="BJ125" s="4">
        <f t="shared" si="38"/>
        <v>78711.06581</v>
      </c>
      <c r="BK125" s="4">
        <f t="shared" si="39"/>
        <v>33679.83108</v>
      </c>
      <c r="BL125" s="4">
        <f t="shared" si="40"/>
        <v>112390.8969</v>
      </c>
      <c r="BM125" s="4">
        <f>BK125*'Ejercicio 3 - TIR'!$D$5</f>
        <v>16839.91554</v>
      </c>
      <c r="BN125" s="4">
        <f t="shared" si="41"/>
        <v>95550.98135</v>
      </c>
      <c r="BO125" s="4">
        <f t="shared" si="42"/>
        <v>40109.64876</v>
      </c>
      <c r="BP125" s="4">
        <f t="shared" si="43"/>
        <v>-103730.0092</v>
      </c>
      <c r="BQ125" s="4">
        <f t="shared" ref="BQ125:BT125" si="412">BE125</f>
        <v>21824.45349</v>
      </c>
      <c r="BR125" s="4">
        <f t="shared" si="412"/>
        <v>18392.48918</v>
      </c>
      <c r="BS125" s="4">
        <f t="shared" si="412"/>
        <v>18031.60893</v>
      </c>
      <c r="BT125" s="4">
        <f t="shared" si="412"/>
        <v>19694.74349</v>
      </c>
      <c r="BU125" s="4">
        <f t="shared" si="45"/>
        <v>56234.86364</v>
      </c>
      <c r="BV125" s="36">
        <f t="shared" si="46"/>
        <v>7.784194718</v>
      </c>
    </row>
    <row r="126" ht="15.0" customHeight="1">
      <c r="A126" s="2">
        <v>125.0</v>
      </c>
      <c r="B126" s="3">
        <f t="shared" si="4"/>
        <v>0.4021664776</v>
      </c>
      <c r="C126" s="4">
        <f>IF(B126&lt;=('Ejercicio 3 - TIR'!$D$13-'Ejercicio 3 - TIR'!$C$13)/('Ejercicio 3 - TIR'!$E$13-'Ejercicio 3 - TIR'!$C$13),'Ejercicio 3 - TIR'!$C$13+SQRT(('Ejercicio 3 - TIR'!$E$13-'Ejercicio 3 - TIR'!$C$13)*('Ejercicio 3 - TIR'!$D$13-'Ejercicio 3 - TIR'!$C$13)*B126),'Ejercicio 3 - TIR'!$E$13-SQRT(('Ejercicio 3 - TIR'!$E$13-'Ejercicio 3 - TIR'!$C$13)*('Ejercicio 3 - TIR'!$E$13-'Ejercicio 3 - TIR'!$D$13)*(1-B126)))</f>
        <v>73215.67199</v>
      </c>
      <c r="D126" s="3">
        <f t="shared" si="5"/>
        <v>0.771728777</v>
      </c>
      <c r="E126" s="4">
        <f>IF(D126&lt;=('Ejercicio 3 - TIR'!$D$14-'Ejercicio 3 - TIR'!$C$14)/('Ejercicio 3 - TIR'!$E$14-'Ejercicio 3 - TIR'!$C$14),'Ejercicio 3 - TIR'!$C$14+SQRT(('Ejercicio 3 - TIR'!$E$14-'Ejercicio 3 - TIR'!$C$14)*('Ejercicio 3 - TIR'!$D$14-'Ejercicio 3 - TIR'!$C$14)*D126),'Ejercicio 3 - TIR'!$E$14-SQRT(('Ejercicio 3 - TIR'!$E$14-'Ejercicio 3 - TIR'!$C$14)*('Ejercicio 3 - TIR'!$E$14-'Ejercicio 3 - TIR'!$D$14)*(1-D126)))</f>
        <v>34148.44607</v>
      </c>
      <c r="F126" s="3">
        <f t="shared" si="6"/>
        <v>0.5158010994</v>
      </c>
      <c r="G126" s="4">
        <f>IF(F126&lt;=('Ejercicio 3 - TIR'!$D$18-'Ejercicio 3 - TIR'!$C$18)/('Ejercicio 3 - TIR'!$E$18-'Ejercicio 3 - TIR'!$C$18),'Ejercicio 3 - TIR'!$C$18+SQRT(('Ejercicio 3 - TIR'!$E$18-'Ejercicio 3 - TIR'!$C$18)*('Ejercicio 3 - TIR'!$D$18-'Ejercicio 3 - TIR'!$C$18)*F126),'Ejercicio 3 - TIR'!$E$18-SQRT(('Ejercicio 3 - TIR'!$E$18-'Ejercicio 3 - TIR'!$C$18)*('Ejercicio 3 - TIR'!$E$18-'Ejercicio 3 - TIR'!$D$18)*(1-F126)))</f>
        <v>38796.0312</v>
      </c>
      <c r="H126" s="3">
        <f t="shared" si="7"/>
        <v>0.009053763839</v>
      </c>
      <c r="I126" s="4">
        <f>IF(H126&lt;=('Ejercicio 3 - TIR'!$D$18-'Ejercicio 3 - TIR'!$C$18)/('Ejercicio 3 - TIR'!$E$18-'Ejercicio 3 - TIR'!$C$18),'Ejercicio 3 - TIR'!$C$18+SQRT(('Ejercicio 3 - TIR'!$E$18-'Ejercicio 3 - TIR'!$C$18)*('Ejercicio 3 - TIR'!$D$18-'Ejercicio 3 - TIR'!$C$18)*H126),'Ejercicio 3 - TIR'!$E$18-SQRT(('Ejercicio 3 - TIR'!$E$18-'Ejercicio 3 - TIR'!$C$18)*('Ejercicio 3 - TIR'!$E$18-'Ejercicio 3 - TIR'!$D$18)*(1-H126)))</f>
        <v>31165.36028</v>
      </c>
      <c r="J126" s="3">
        <f t="shared" si="8"/>
        <v>0.3244131055</v>
      </c>
      <c r="K126" s="4">
        <f>IF(J126&lt;=('Ejercicio 3 - TIR'!$D$18-'Ejercicio 3 - TIR'!$C$18)/('Ejercicio 3 - TIR'!$E$18-'Ejercicio 3 - TIR'!$C$18),'Ejercicio 3 - TIR'!$C$18+SQRT(('Ejercicio 3 - TIR'!$E$18-'Ejercicio 3 - TIR'!$C$18)*('Ejercicio 3 - TIR'!$D$18-'Ejercicio 3 - TIR'!$C$18)*J126),'Ejercicio 3 - TIR'!$E$18-SQRT(('Ejercicio 3 - TIR'!$E$18-'Ejercicio 3 - TIR'!$C$18)*('Ejercicio 3 - TIR'!$E$18-'Ejercicio 3 - TIR'!$D$18)*(1-J126)))</f>
        <v>36975.81292</v>
      </c>
      <c r="L126" s="3">
        <f t="shared" si="9"/>
        <v>0.307824766</v>
      </c>
      <c r="M126" s="4">
        <f>IF(L126&lt;=('Ejercicio 3 - TIR'!$D$18-'Ejercicio 3 - TIR'!$C$18)/('Ejercicio 3 - TIR'!$E$18-'Ejercicio 3 - TIR'!$C$18),'Ejercicio 3 - TIR'!$C$18+SQRT(('Ejercicio 3 - TIR'!$E$18-'Ejercicio 3 - TIR'!$C$18)*('Ejercicio 3 - TIR'!$D$18-'Ejercicio 3 - TIR'!$C$18)*L126),'Ejercicio 3 - TIR'!$E$18-SQRT(('Ejercicio 3 - TIR'!$E$18-'Ejercicio 3 - TIR'!$C$18)*('Ejercicio 3 - TIR'!$E$18-'Ejercicio 3 - TIR'!$D$18)*(1-L126)))</f>
        <v>36795.12435</v>
      </c>
      <c r="N126" s="3">
        <f t="shared" si="10"/>
        <v>0.9494648139</v>
      </c>
      <c r="O126" s="4">
        <f>IF(N126&lt;=('Ejercicio 3 - TIR'!$D$18-'Ejercicio 3 - TIR'!$C$18)/('Ejercicio 3 - TIR'!$E$18-'Ejercicio 3 - TIR'!$C$18),'Ejercicio 3 - TIR'!$C$18+SQRT(('Ejercicio 3 - TIR'!$E$18-'Ejercicio 3 - TIR'!$C$18)*('Ejercicio 3 - TIR'!$D$18-'Ejercicio 3 - TIR'!$C$18)*N126),'Ejercicio 3 - TIR'!$E$18-SQRT(('Ejercicio 3 - TIR'!$E$18-'Ejercicio 3 - TIR'!$C$18)*('Ejercicio 3 - TIR'!$E$18-'Ejercicio 3 - TIR'!$D$18)*(1-N126)))</f>
        <v>43053.17208</v>
      </c>
      <c r="P126" s="3">
        <f t="shared" si="11"/>
        <v>0.5631172641</v>
      </c>
      <c r="Q126" s="7">
        <f>IF(P126&lt;=('Ejercicio 3 - TIR'!$D$22-'Ejercicio 3 - TIR'!$C$22)/('Ejercicio 3 - TIR'!$E$22-'Ejercicio 3 - TIR'!$C$22),'Ejercicio 3 - TIR'!$C$22+SQRT(('Ejercicio 3 - TIR'!$E$22-'Ejercicio 3 - TIR'!$C$22)*('Ejercicio 3 - TIR'!$D$22-'Ejercicio 3 - TIR'!$C$22)*P126),'Ejercicio 3 - TIR'!$E$22-SQRT(('Ejercicio 3 - TIR'!$E$22-'Ejercicio 3 - TIR'!$C$22)*('Ejercicio 3 - TIR'!$E$22-'Ejercicio 3 - TIR'!$D$22)*(1-P126)))</f>
        <v>0.1519573731</v>
      </c>
      <c r="R126" s="3">
        <f t="shared" si="12"/>
        <v>0.5354368059</v>
      </c>
      <c r="S126" s="7">
        <f>IF(R126&lt;=('Ejercicio 3 - TIR'!$D$23-'Ejercicio 3 - TIR'!$C$23)/('Ejercicio 3 - TIR'!$E$23-'Ejercicio 3 - TIR'!$C$23),'Ejercicio 3 - TIR'!$C$23+SQRT(('Ejercicio 3 - TIR'!$E$23-'Ejercicio 3 - TIR'!$C$23)*('Ejercicio 3 - TIR'!$D$23-'Ejercicio 3 - TIR'!$C$23)*R126),'Ejercicio 3 - TIR'!$E$23-SQRT(('Ejercicio 3 - TIR'!$E$23-'Ejercicio 3 - TIR'!$C$23)*('Ejercicio 3 - TIR'!$E$23-'Ejercicio 3 - TIR'!$D$23)*(1-R126)))</f>
        <v>0.1510826393</v>
      </c>
      <c r="T126" s="3">
        <f t="shared" si="13"/>
        <v>0.6568157472</v>
      </c>
      <c r="U126" s="7">
        <f>IF(T126&lt;=('Ejercicio 3 - TIR'!$D$24-'Ejercicio 3 - TIR'!$C$24)/('Ejercicio 3 - TIR'!$E$24-'Ejercicio 3 - TIR'!$C$24),'Ejercicio 3 - TIR'!$C$24+SQRT(('Ejercicio 3 - TIR'!$E$24-'Ejercicio 3 - TIR'!$C$24)*('Ejercicio 3 - TIR'!$D$24-'Ejercicio 3 - TIR'!$C$24)*T126),'Ejercicio 3 - TIR'!$E$24-SQRT(('Ejercicio 3 - TIR'!$E$24-'Ejercicio 3 - TIR'!$C$24)*('Ejercicio 3 - TIR'!$E$24-'Ejercicio 3 - TIR'!$D$24)*(1-T126)))</f>
        <v>0.1890013564</v>
      </c>
      <c r="V126" s="3">
        <f t="shared" si="14"/>
        <v>0.295573515</v>
      </c>
      <c r="W126" s="7">
        <f>IF(V126&lt;=('Ejercicio 3 - TIR'!$D$25-'Ejercicio 3 - TIR'!$C$25)/('Ejercicio 3 - TIR'!$E$25-'Ejercicio 3 - TIR'!$C$25),'Ejercicio 3 - TIR'!$C$25+SQRT(('Ejercicio 3 - TIR'!$E$25-'Ejercicio 3 - TIR'!$C$25)*('Ejercicio 3 - TIR'!$D$25-'Ejercicio 3 - TIR'!$C$25)*V126),'Ejercicio 3 - TIR'!$E$25-SQRT(('Ejercicio 3 - TIR'!$E$25-'Ejercicio 3 - TIR'!$C$25)*('Ejercicio 3 - TIR'!$E$25-'Ejercicio 3 - TIR'!$D$25)*(1-V126)))</f>
        <v>0.2003462721</v>
      </c>
      <c r="X126" s="3">
        <f t="shared" si="15"/>
        <v>0.9271876984</v>
      </c>
      <c r="Y126" s="7">
        <f>IF(X126&lt;=('Ejercicio 3 - TIR'!$D$26-'Ejercicio 3 - TIR'!$C$26)/('Ejercicio 3 - TIR'!$E$26-'Ejercicio 3 - TIR'!$C$26),'Ejercicio 3 - TIR'!$C$26+SQRT(('Ejercicio 3 - TIR'!$E$26-'Ejercicio 3 - TIR'!$C$26)*('Ejercicio 3 - TIR'!$D$26-'Ejercicio 3 - TIR'!$C$26)*X126),'Ejercicio 3 - TIR'!$E$26-SQRT(('Ejercicio 3 - TIR'!$E$26-'Ejercicio 3 - TIR'!$C$26)*('Ejercicio 3 - TIR'!$E$26-'Ejercicio 3 - TIR'!$D$26)*(1-X126)))</f>
        <v>0.2601710709</v>
      </c>
      <c r="Z126" s="3">
        <f t="shared" si="16"/>
        <v>1.151957373</v>
      </c>
      <c r="AA126" s="3">
        <f t="shared" si="17"/>
        <v>1.325998133</v>
      </c>
      <c r="AB126" s="3">
        <f t="shared" si="18"/>
        <v>1.576613579</v>
      </c>
      <c r="AC126" s="3">
        <f t="shared" si="19"/>
        <v>1.892482232</v>
      </c>
      <c r="AD126" s="3">
        <f t="shared" si="20"/>
        <v>2.384851361</v>
      </c>
      <c r="AE126" s="2">
        <f t="shared" si="21"/>
        <v>5189.108159</v>
      </c>
      <c r="AF126" s="2">
        <f t="shared" si="22"/>
        <v>5973.092315</v>
      </c>
      <c r="AG126" s="2">
        <f t="shared" si="23"/>
        <v>7102.014864</v>
      </c>
      <c r="AH126" s="2">
        <f t="shared" si="24"/>
        <v>8524.877067</v>
      </c>
      <c r="AI126" s="2">
        <f t="shared" si="25"/>
        <v>10742.80346</v>
      </c>
      <c r="AJ126" s="4">
        <f t="shared" si="26"/>
        <v>44691.37419</v>
      </c>
      <c r="AK126" s="4">
        <f t="shared" si="27"/>
        <v>41325.20955</v>
      </c>
      <c r="AL126" s="4">
        <f t="shared" si="28"/>
        <v>58296.56874</v>
      </c>
      <c r="AM126" s="4">
        <f t="shared" si="29"/>
        <v>69634.11906</v>
      </c>
      <c r="AN126" s="4">
        <f t="shared" si="30"/>
        <v>102675.416</v>
      </c>
      <c r="AO126" s="4">
        <f>C126/'Ejercicio 3 - TIR'!$D$7</f>
        <v>14643.1344</v>
      </c>
      <c r="AP126" s="4">
        <f t="shared" si="31"/>
        <v>30048.23979</v>
      </c>
      <c r="AQ126" s="4">
        <f t="shared" si="32"/>
        <v>26682.07516</v>
      </c>
      <c r="AR126" s="4">
        <f t="shared" si="33"/>
        <v>43653.43434</v>
      </c>
      <c r="AS126" s="4">
        <f t="shared" si="34"/>
        <v>54990.98466</v>
      </c>
      <c r="AT126" s="4">
        <f t="shared" si="35"/>
        <v>88032.28164</v>
      </c>
      <c r="AU126" s="4">
        <f>AP126*'Ejercicio 3 - TIR'!$D$5</f>
        <v>15024.1199</v>
      </c>
      <c r="AV126" s="4">
        <f>AQ126*'Ejercicio 3 - TIR'!$D$5</f>
        <v>13341.03758</v>
      </c>
      <c r="AW126" s="4">
        <f>AR126*'Ejercicio 3 - TIR'!$D$5</f>
        <v>21826.71717</v>
      </c>
      <c r="AX126" s="4">
        <f>AS126*'Ejercicio 3 - TIR'!$D$5</f>
        <v>27495.49233</v>
      </c>
      <c r="AY126" s="4">
        <f>AT126*'Ejercicio 3 - TIR'!$D$5</f>
        <v>44016.14082</v>
      </c>
      <c r="AZ126" s="4">
        <f t="shared" ref="AZ126:BD126" si="413">AJ126-AU126-AE126</f>
        <v>24478.14614</v>
      </c>
      <c r="BA126" s="4">
        <f t="shared" si="413"/>
        <v>22011.07966</v>
      </c>
      <c r="BB126" s="4">
        <f t="shared" si="413"/>
        <v>29367.83671</v>
      </c>
      <c r="BC126" s="4">
        <f t="shared" si="413"/>
        <v>33613.74966</v>
      </c>
      <c r="BD126" s="4">
        <f t="shared" si="413"/>
        <v>47916.47175</v>
      </c>
      <c r="BE126" s="4">
        <f t="shared" ref="BE126:BI126" si="414">AZ126/Z126</f>
        <v>21249.17702</v>
      </c>
      <c r="BF126" s="4">
        <f t="shared" si="414"/>
        <v>16599.63095</v>
      </c>
      <c r="BG126" s="4">
        <f t="shared" si="414"/>
        <v>18627.1621</v>
      </c>
      <c r="BH126" s="4">
        <f t="shared" si="414"/>
        <v>17761.72536</v>
      </c>
      <c r="BI126" s="4">
        <f t="shared" si="414"/>
        <v>20092.01602</v>
      </c>
      <c r="BJ126" s="4">
        <f t="shared" si="38"/>
        <v>81438.96808</v>
      </c>
      <c r="BK126" s="4">
        <f t="shared" si="39"/>
        <v>34921.699</v>
      </c>
      <c r="BL126" s="4">
        <f t="shared" si="40"/>
        <v>116360.6671</v>
      </c>
      <c r="BM126" s="4">
        <f>BK126*'Ejercicio 3 - TIR'!$D$5</f>
        <v>17460.8495</v>
      </c>
      <c r="BN126" s="4">
        <f t="shared" si="41"/>
        <v>98899.81758</v>
      </c>
      <c r="BO126" s="4">
        <f t="shared" si="42"/>
        <v>41470.01326</v>
      </c>
      <c r="BP126" s="4">
        <f t="shared" si="43"/>
        <v>-107364.1181</v>
      </c>
      <c r="BQ126" s="4">
        <f t="shared" ref="BQ126:BT126" si="415">BE126</f>
        <v>21249.17702</v>
      </c>
      <c r="BR126" s="4">
        <f t="shared" si="415"/>
        <v>16599.63095</v>
      </c>
      <c r="BS126" s="4">
        <f t="shared" si="415"/>
        <v>18627.1621</v>
      </c>
      <c r="BT126" s="4">
        <f t="shared" si="415"/>
        <v>17761.72536</v>
      </c>
      <c r="BU126" s="4">
        <f t="shared" si="45"/>
        <v>61562.02928</v>
      </c>
      <c r="BV126" s="36">
        <f t="shared" si="46"/>
        <v>6.896267544</v>
      </c>
    </row>
    <row r="127" ht="15.0" customHeight="1">
      <c r="A127" s="2">
        <v>126.0</v>
      </c>
      <c r="B127" s="3">
        <f t="shared" si="4"/>
        <v>0.2833558816</v>
      </c>
      <c r="C127" s="4">
        <f>IF(B127&lt;=('Ejercicio 3 - TIR'!$D$13-'Ejercicio 3 - TIR'!$C$13)/('Ejercicio 3 - TIR'!$E$13-'Ejercicio 3 - TIR'!$C$13),'Ejercicio 3 - TIR'!$C$13+SQRT(('Ejercicio 3 - TIR'!$E$13-'Ejercicio 3 - TIR'!$C$13)*('Ejercicio 3 - TIR'!$D$13-'Ejercicio 3 - TIR'!$C$13)*B127),'Ejercicio 3 - TIR'!$E$13-SQRT(('Ejercicio 3 - TIR'!$E$13-'Ejercicio 3 - TIR'!$C$13)*('Ejercicio 3 - TIR'!$E$13-'Ejercicio 3 - TIR'!$D$13)*(1-B127)))</f>
        <v>70674.70474</v>
      </c>
      <c r="D127" s="3">
        <f t="shared" si="5"/>
        <v>0.00568604904</v>
      </c>
      <c r="E127" s="4">
        <f>IF(D127&lt;=('Ejercicio 3 - TIR'!$D$14-'Ejercicio 3 - TIR'!$C$14)/('Ejercicio 3 - TIR'!$E$14-'Ejercicio 3 - TIR'!$C$14),'Ejercicio 3 - TIR'!$C$14+SQRT(('Ejercicio 3 - TIR'!$E$14-'Ejercicio 3 - TIR'!$C$14)*('Ejercicio 3 - TIR'!$D$14-'Ejercicio 3 - TIR'!$C$14)*D127),'Ejercicio 3 - TIR'!$E$14-SQRT(('Ejercicio 3 - TIR'!$E$14-'Ejercicio 3 - TIR'!$C$14)*('Ejercicio 3 - TIR'!$E$14-'Ejercicio 3 - TIR'!$D$14)*(1-D127)))</f>
        <v>25653.03421</v>
      </c>
      <c r="F127" s="3">
        <f t="shared" si="6"/>
        <v>0.3914309535</v>
      </c>
      <c r="G127" s="4">
        <f>IF(F127&lt;=('Ejercicio 3 - TIR'!$D$18-'Ejercicio 3 - TIR'!$C$18)/('Ejercicio 3 - TIR'!$E$18-'Ejercicio 3 - TIR'!$C$18),'Ejercicio 3 - TIR'!$C$18+SQRT(('Ejercicio 3 - TIR'!$E$18-'Ejercicio 3 - TIR'!$C$18)*('Ejercicio 3 - TIR'!$D$18-'Ejercicio 3 - TIR'!$C$18)*F127),'Ejercicio 3 - TIR'!$E$18-SQRT(('Ejercicio 3 - TIR'!$E$18-'Ejercicio 3 - TIR'!$C$18)*('Ejercicio 3 - TIR'!$E$18-'Ejercicio 3 - TIR'!$D$18)*(1-F127)))</f>
        <v>37662.54808</v>
      </c>
      <c r="H127" s="3">
        <f t="shared" si="7"/>
        <v>0.5585455398</v>
      </c>
      <c r="I127" s="4">
        <f>IF(H127&lt;=('Ejercicio 3 - TIR'!$D$18-'Ejercicio 3 - TIR'!$C$18)/('Ejercicio 3 - TIR'!$E$18-'Ejercicio 3 - TIR'!$C$18),'Ejercicio 3 - TIR'!$C$18+SQRT(('Ejercicio 3 - TIR'!$E$18-'Ejercicio 3 - TIR'!$C$18)*('Ejercicio 3 - TIR'!$D$18-'Ejercicio 3 - TIR'!$C$18)*H127),'Ejercicio 3 - TIR'!$E$18-SQRT(('Ejercicio 3 - TIR'!$E$18-'Ejercicio 3 - TIR'!$C$18)*('Ejercicio 3 - TIR'!$E$18-'Ejercicio 3 - TIR'!$D$18)*(1-H127)))</f>
        <v>39153.24156</v>
      </c>
      <c r="J127" s="3">
        <f t="shared" si="8"/>
        <v>0.5710564731</v>
      </c>
      <c r="K127" s="4">
        <f>IF(J127&lt;=('Ejercicio 3 - TIR'!$D$18-'Ejercicio 3 - TIR'!$C$18)/('Ejercicio 3 - TIR'!$E$18-'Ejercicio 3 - TIR'!$C$18),'Ejercicio 3 - TIR'!$C$18+SQRT(('Ejercicio 3 - TIR'!$E$18-'Ejercicio 3 - TIR'!$C$18)*('Ejercicio 3 - TIR'!$D$18-'Ejercicio 3 - TIR'!$C$18)*J127),'Ejercicio 3 - TIR'!$E$18-SQRT(('Ejercicio 3 - TIR'!$E$18-'Ejercicio 3 - TIR'!$C$18)*('Ejercicio 3 - TIR'!$E$18-'Ejercicio 3 - TIR'!$D$18)*(1-J127)))</f>
        <v>39255.18617</v>
      </c>
      <c r="L127" s="3">
        <f t="shared" si="9"/>
        <v>0.6832514865</v>
      </c>
      <c r="M127" s="4">
        <f>IF(L127&lt;=('Ejercicio 3 - TIR'!$D$18-'Ejercicio 3 - TIR'!$C$18)/('Ejercicio 3 - TIR'!$E$18-'Ejercicio 3 - TIR'!$C$18),'Ejercicio 3 - TIR'!$C$18+SQRT(('Ejercicio 3 - TIR'!$E$18-'Ejercicio 3 - TIR'!$C$18)*('Ejercicio 3 - TIR'!$D$18-'Ejercicio 3 - TIR'!$C$18)*L127),'Ejercicio 3 - TIR'!$E$18-SQRT(('Ejercicio 3 - TIR'!$E$18-'Ejercicio 3 - TIR'!$C$18)*('Ejercicio 3 - TIR'!$E$18-'Ejercicio 3 - TIR'!$D$18)*(1-L127)))</f>
        <v>40125.97307</v>
      </c>
      <c r="N127" s="3">
        <f t="shared" si="10"/>
        <v>0.6171327579</v>
      </c>
      <c r="O127" s="4">
        <f>IF(N127&lt;=('Ejercicio 3 - TIR'!$D$18-'Ejercicio 3 - TIR'!$C$18)/('Ejercicio 3 - TIR'!$E$18-'Ejercicio 3 - TIR'!$C$18),'Ejercicio 3 - TIR'!$C$18+SQRT(('Ejercicio 3 - TIR'!$E$18-'Ejercicio 3 - TIR'!$C$18)*('Ejercicio 3 - TIR'!$D$18-'Ejercicio 3 - TIR'!$C$18)*N127),'Ejercicio 3 - TIR'!$E$18-SQRT(('Ejercicio 3 - TIR'!$E$18-'Ejercicio 3 - TIR'!$C$18)*('Ejercicio 3 - TIR'!$E$18-'Ejercicio 3 - TIR'!$D$18)*(1-N127)))</f>
        <v>39621.32598</v>
      </c>
      <c r="P127" s="3">
        <f t="shared" si="11"/>
        <v>0.6036031952</v>
      </c>
      <c r="Q127" s="7">
        <f>IF(P127&lt;=('Ejercicio 3 - TIR'!$D$22-'Ejercicio 3 - TIR'!$C$22)/('Ejercicio 3 - TIR'!$E$22-'Ejercicio 3 - TIR'!$C$22),'Ejercicio 3 - TIR'!$C$22+SQRT(('Ejercicio 3 - TIR'!$E$22-'Ejercicio 3 - TIR'!$C$22)*('Ejercicio 3 - TIR'!$D$22-'Ejercicio 3 - TIR'!$C$22)*P127),'Ejercicio 3 - TIR'!$E$22-SQRT(('Ejercicio 3 - TIR'!$E$22-'Ejercicio 3 - TIR'!$C$22)*('Ejercicio 3 - TIR'!$E$22-'Ejercicio 3 - TIR'!$D$22)*(1-P127)))</f>
        <v>0.1532883125</v>
      </c>
      <c r="R127" s="3">
        <f t="shared" si="12"/>
        <v>0.1678545112</v>
      </c>
      <c r="S127" s="7">
        <f>IF(R127&lt;=('Ejercicio 3 - TIR'!$D$23-'Ejercicio 3 - TIR'!$C$23)/('Ejercicio 3 - TIR'!$E$23-'Ejercicio 3 - TIR'!$C$23),'Ejercicio 3 - TIR'!$C$23+SQRT(('Ejercicio 3 - TIR'!$E$23-'Ejercicio 3 - TIR'!$C$23)*('Ejercicio 3 - TIR'!$D$23-'Ejercicio 3 - TIR'!$C$23)*R127),'Ejercicio 3 - TIR'!$E$23-SQRT(('Ejercicio 3 - TIR'!$E$23-'Ejercicio 3 - TIR'!$C$23)*('Ejercicio 3 - TIR'!$E$23-'Ejercicio 3 - TIR'!$D$23)*(1-R127)))</f>
        <v>0.1373821207</v>
      </c>
      <c r="T127" s="3">
        <f t="shared" si="13"/>
        <v>0.8894255866</v>
      </c>
      <c r="U127" s="7">
        <f>IF(T127&lt;=('Ejercicio 3 - TIR'!$D$24-'Ejercicio 3 - TIR'!$C$24)/('Ejercicio 3 - TIR'!$E$24-'Ejercicio 3 - TIR'!$C$24),'Ejercicio 3 - TIR'!$C$24+SQRT(('Ejercicio 3 - TIR'!$E$24-'Ejercicio 3 - TIR'!$C$24)*('Ejercicio 3 - TIR'!$D$24-'Ejercicio 3 - TIR'!$C$24)*T127),'Ejercicio 3 - TIR'!$E$24-SQRT(('Ejercicio 3 - TIR'!$E$24-'Ejercicio 3 - TIR'!$C$24)*('Ejercicio 3 - TIR'!$E$24-'Ejercicio 3 - TIR'!$D$24)*(1-T127)))</f>
        <v>0.2024043086</v>
      </c>
      <c r="V127" s="3">
        <f t="shared" si="14"/>
        <v>0.6174000115</v>
      </c>
      <c r="W127" s="7">
        <f>IF(V127&lt;=('Ejercicio 3 - TIR'!$D$25-'Ejercicio 3 - TIR'!$C$25)/('Ejercicio 3 - TIR'!$E$25-'Ejercicio 3 - TIR'!$C$25),'Ejercicio 3 - TIR'!$C$25+SQRT(('Ejercicio 3 - TIR'!$E$25-'Ejercicio 3 - TIR'!$C$25)*('Ejercicio 3 - TIR'!$D$25-'Ejercicio 3 - TIR'!$C$25)*V127),'Ejercicio 3 - TIR'!$E$25-SQRT(('Ejercicio 3 - TIR'!$E$25-'Ejercicio 3 - TIR'!$C$25)*('Ejercicio 3 - TIR'!$E$25-'Ejercicio 3 - TIR'!$D$25)*(1-V127)))</f>
        <v>0.2134062852</v>
      </c>
      <c r="X127" s="3">
        <f t="shared" si="15"/>
        <v>0.8712116388</v>
      </c>
      <c r="Y127" s="7">
        <f>IF(X127&lt;=('Ejercicio 3 - TIR'!$D$26-'Ejercicio 3 - TIR'!$C$26)/('Ejercicio 3 - TIR'!$E$26-'Ejercicio 3 - TIR'!$C$26),'Ejercicio 3 - TIR'!$C$26+SQRT(('Ejercicio 3 - TIR'!$E$26-'Ejercicio 3 - TIR'!$C$26)*('Ejercicio 3 - TIR'!$D$26-'Ejercicio 3 - TIR'!$C$26)*X127),'Ejercicio 3 - TIR'!$E$26-SQRT(('Ejercicio 3 - TIR'!$E$26-'Ejercicio 3 - TIR'!$C$26)*('Ejercicio 3 - TIR'!$E$26-'Ejercicio 3 - TIR'!$D$26)*(1-X127)))</f>
        <v>0.2536284784</v>
      </c>
      <c r="Z127" s="3">
        <f t="shared" si="16"/>
        <v>1.153288313</v>
      </c>
      <c r="AA127" s="3">
        <f t="shared" si="17"/>
        <v>1.311729507</v>
      </c>
      <c r="AB127" s="3">
        <f t="shared" si="18"/>
        <v>1.57722921</v>
      </c>
      <c r="AC127" s="3">
        <f t="shared" si="19"/>
        <v>1.913819837</v>
      </c>
      <c r="AD127" s="3">
        <f t="shared" si="20"/>
        <v>2.399219051</v>
      </c>
      <c r="AE127" s="2">
        <f t="shared" si="21"/>
        <v>3932.310325</v>
      </c>
      <c r="AF127" s="2">
        <f t="shared" si="22"/>
        <v>4472.539456</v>
      </c>
      <c r="AG127" s="2">
        <f t="shared" si="23"/>
        <v>5377.800712</v>
      </c>
      <c r="AH127" s="2">
        <f t="shared" si="24"/>
        <v>6525.457185</v>
      </c>
      <c r="AI127" s="2">
        <f t="shared" si="25"/>
        <v>8180.498962</v>
      </c>
      <c r="AJ127" s="4">
        <f t="shared" si="26"/>
        <v>43435.77652</v>
      </c>
      <c r="AK127" s="4">
        <f t="shared" si="27"/>
        <v>51358.46223</v>
      </c>
      <c r="AL127" s="4">
        <f t="shared" si="28"/>
        <v>61914.42628</v>
      </c>
      <c r="AM127" s="4">
        <f t="shared" si="29"/>
        <v>76793.88325</v>
      </c>
      <c r="AN127" s="4">
        <f t="shared" si="30"/>
        <v>95060.24011</v>
      </c>
      <c r="AO127" s="4">
        <f>C127/'Ejercicio 3 - TIR'!$D$7</f>
        <v>14134.94095</v>
      </c>
      <c r="AP127" s="4">
        <f t="shared" si="31"/>
        <v>29300.83557</v>
      </c>
      <c r="AQ127" s="4">
        <f t="shared" si="32"/>
        <v>37223.52128</v>
      </c>
      <c r="AR127" s="4">
        <f t="shared" si="33"/>
        <v>47779.48534</v>
      </c>
      <c r="AS127" s="4">
        <f t="shared" si="34"/>
        <v>62658.9423</v>
      </c>
      <c r="AT127" s="4">
        <f t="shared" si="35"/>
        <v>80925.29916</v>
      </c>
      <c r="AU127" s="4">
        <f>AP127*'Ejercicio 3 - TIR'!$D$5</f>
        <v>14650.41778</v>
      </c>
      <c r="AV127" s="4">
        <f>AQ127*'Ejercicio 3 - TIR'!$D$5</f>
        <v>18611.76064</v>
      </c>
      <c r="AW127" s="4">
        <f>AR127*'Ejercicio 3 - TIR'!$D$5</f>
        <v>23889.74267</v>
      </c>
      <c r="AX127" s="4">
        <f>AS127*'Ejercicio 3 - TIR'!$D$5</f>
        <v>31329.47115</v>
      </c>
      <c r="AY127" s="4">
        <f>AT127*'Ejercicio 3 - TIR'!$D$5</f>
        <v>40462.64958</v>
      </c>
      <c r="AZ127" s="4">
        <f t="shared" ref="AZ127:BD127" si="416">AJ127-AU127-AE127</f>
        <v>24853.04841</v>
      </c>
      <c r="BA127" s="4">
        <f t="shared" si="416"/>
        <v>28274.16213</v>
      </c>
      <c r="BB127" s="4">
        <f t="shared" si="416"/>
        <v>32646.8829</v>
      </c>
      <c r="BC127" s="4">
        <f t="shared" si="416"/>
        <v>38938.95491</v>
      </c>
      <c r="BD127" s="4">
        <f t="shared" si="416"/>
        <v>46417.09157</v>
      </c>
      <c r="BE127" s="4">
        <f t="shared" ref="BE127:BI127" si="417">AZ127/Z127</f>
        <v>21549.7271</v>
      </c>
      <c r="BF127" s="4">
        <f t="shared" si="417"/>
        <v>21554.87239</v>
      </c>
      <c r="BG127" s="4">
        <f t="shared" si="417"/>
        <v>20698.88301</v>
      </c>
      <c r="BH127" s="4">
        <f t="shared" si="417"/>
        <v>20346.19673</v>
      </c>
      <c r="BI127" s="4">
        <f t="shared" si="417"/>
        <v>19346.75017</v>
      </c>
      <c r="BJ127" s="4">
        <f t="shared" si="38"/>
        <v>61547.24838</v>
      </c>
      <c r="BK127" s="4">
        <f t="shared" si="39"/>
        <v>33912.8196</v>
      </c>
      <c r="BL127" s="4">
        <f t="shared" si="40"/>
        <v>95460.06798</v>
      </c>
      <c r="BM127" s="4">
        <f>BK127*'Ejercicio 3 - TIR'!$D$5</f>
        <v>16956.4098</v>
      </c>
      <c r="BN127" s="4">
        <f t="shared" si="41"/>
        <v>78503.65818</v>
      </c>
      <c r="BO127" s="4">
        <f t="shared" si="42"/>
        <v>32720.50468</v>
      </c>
      <c r="BP127" s="4">
        <f t="shared" si="43"/>
        <v>-96327.73895</v>
      </c>
      <c r="BQ127" s="4">
        <f t="shared" ref="BQ127:BT127" si="418">BE127</f>
        <v>21549.7271</v>
      </c>
      <c r="BR127" s="4">
        <f t="shared" si="418"/>
        <v>21554.87239</v>
      </c>
      <c r="BS127" s="4">
        <f t="shared" si="418"/>
        <v>20698.88301</v>
      </c>
      <c r="BT127" s="4">
        <f t="shared" si="418"/>
        <v>20346.19673</v>
      </c>
      <c r="BU127" s="4">
        <f t="shared" si="45"/>
        <v>52067.25485</v>
      </c>
      <c r="BV127" s="36">
        <f t="shared" si="46"/>
        <v>11.00639742</v>
      </c>
    </row>
    <row r="128" ht="15.0" customHeight="1">
      <c r="A128" s="2">
        <v>127.0</v>
      </c>
      <c r="B128" s="3">
        <f t="shared" si="4"/>
        <v>0.8141046494</v>
      </c>
      <c r="C128" s="4">
        <f>IF(B128&lt;=('Ejercicio 3 - TIR'!$D$13-'Ejercicio 3 - TIR'!$C$13)/('Ejercicio 3 - TIR'!$E$13-'Ejercicio 3 - TIR'!$C$13),'Ejercicio 3 - TIR'!$C$13+SQRT(('Ejercicio 3 - TIR'!$E$13-'Ejercicio 3 - TIR'!$C$13)*('Ejercicio 3 - TIR'!$D$13-'Ejercicio 3 - TIR'!$C$13)*B128),'Ejercicio 3 - TIR'!$E$13-SQRT(('Ejercicio 3 - TIR'!$E$13-'Ejercicio 3 - TIR'!$C$13)*('Ejercicio 3 - TIR'!$E$13-'Ejercicio 3 - TIR'!$D$13)*(1-B128)))</f>
        <v>85064.32389</v>
      </c>
      <c r="D128" s="3">
        <f t="shared" si="5"/>
        <v>0.962213586</v>
      </c>
      <c r="E128" s="4">
        <f>IF(D128&lt;=('Ejercicio 3 - TIR'!$D$14-'Ejercicio 3 - TIR'!$C$14)/('Ejercicio 3 - TIR'!$E$14-'Ejercicio 3 - TIR'!$C$14),'Ejercicio 3 - TIR'!$C$14+SQRT(('Ejercicio 3 - TIR'!$E$14-'Ejercicio 3 - TIR'!$C$14)*('Ejercicio 3 - TIR'!$D$14-'Ejercicio 3 - TIR'!$C$14)*D128),'Ejercicio 3 - TIR'!$E$14-SQRT(('Ejercicio 3 - TIR'!$E$14-'Ejercicio 3 - TIR'!$C$14)*('Ejercicio 3 - TIR'!$E$14-'Ejercicio 3 - TIR'!$D$14)*(1-D128)))</f>
        <v>37619.25178</v>
      </c>
      <c r="F128" s="3">
        <f t="shared" si="6"/>
        <v>0.6539555212</v>
      </c>
      <c r="G128" s="4">
        <f>IF(F128&lt;=('Ejercicio 3 - TIR'!$D$18-'Ejercicio 3 - TIR'!$C$18)/('Ejercicio 3 - TIR'!$E$18-'Ejercicio 3 - TIR'!$C$18),'Ejercicio 3 - TIR'!$C$18+SQRT(('Ejercicio 3 - TIR'!$E$18-'Ejercicio 3 - TIR'!$C$18)*('Ejercicio 3 - TIR'!$D$18-'Ejercicio 3 - TIR'!$C$18)*F128),'Ejercicio 3 - TIR'!$E$18-SQRT(('Ejercicio 3 - TIR'!$E$18-'Ejercicio 3 - TIR'!$C$18)*('Ejercicio 3 - TIR'!$E$18-'Ejercicio 3 - TIR'!$D$18)*(1-F128)))</f>
        <v>39904.2076</v>
      </c>
      <c r="H128" s="3">
        <f t="shared" si="7"/>
        <v>0.755344724</v>
      </c>
      <c r="I128" s="4">
        <f>IF(H128&lt;=('Ejercicio 3 - TIR'!$D$18-'Ejercicio 3 - TIR'!$C$18)/('Ejercicio 3 - TIR'!$E$18-'Ejercicio 3 - TIR'!$C$18),'Ejercicio 3 - TIR'!$C$18+SQRT(('Ejercicio 3 - TIR'!$E$18-'Ejercicio 3 - TIR'!$C$18)*('Ejercicio 3 - TIR'!$D$18-'Ejercicio 3 - TIR'!$C$18)*H128),'Ejercicio 3 - TIR'!$E$18-SQRT(('Ejercicio 3 - TIR'!$E$18-'Ejercicio 3 - TIR'!$C$18)*('Ejercicio 3 - TIR'!$E$18-'Ejercicio 3 - TIR'!$D$18)*(1-H128)))</f>
        <v>40716.40972</v>
      </c>
      <c r="J128" s="3">
        <f t="shared" si="8"/>
        <v>0.2573829042</v>
      </c>
      <c r="K128" s="4">
        <f>IF(J128&lt;=('Ejercicio 3 - TIR'!$D$18-'Ejercicio 3 - TIR'!$C$18)/('Ejercicio 3 - TIR'!$E$18-'Ejercicio 3 - TIR'!$C$18),'Ejercicio 3 - TIR'!$C$18+SQRT(('Ejercicio 3 - TIR'!$E$18-'Ejercicio 3 - TIR'!$C$18)*('Ejercicio 3 - TIR'!$D$18-'Ejercicio 3 - TIR'!$C$18)*J128),'Ejercicio 3 - TIR'!$E$18-SQRT(('Ejercicio 3 - TIR'!$E$18-'Ejercicio 3 - TIR'!$C$18)*('Ejercicio 3 - TIR'!$E$18-'Ejercicio 3 - TIR'!$D$18)*(1-J128)))</f>
        <v>36213.4882</v>
      </c>
      <c r="L128" s="3">
        <f t="shared" si="9"/>
        <v>0.04044335586</v>
      </c>
      <c r="M128" s="4">
        <f>IF(L128&lt;=('Ejercicio 3 - TIR'!$D$18-'Ejercicio 3 - TIR'!$C$18)/('Ejercicio 3 - TIR'!$E$18-'Ejercicio 3 - TIR'!$C$18),'Ejercicio 3 - TIR'!$C$18+SQRT(('Ejercicio 3 - TIR'!$E$18-'Ejercicio 3 - TIR'!$C$18)*('Ejercicio 3 - TIR'!$D$18-'Ejercicio 3 - TIR'!$C$18)*L128),'Ejercicio 3 - TIR'!$E$18-SQRT(('Ejercicio 3 - TIR'!$E$18-'Ejercicio 3 - TIR'!$C$18)*('Ejercicio 3 - TIR'!$E$18-'Ejercicio 3 - TIR'!$D$18)*(1-L128)))</f>
        <v>32463.02728</v>
      </c>
      <c r="N128" s="3">
        <f t="shared" si="10"/>
        <v>0.2876421267</v>
      </c>
      <c r="O128" s="4">
        <f>IF(N128&lt;=('Ejercicio 3 - TIR'!$D$18-'Ejercicio 3 - TIR'!$C$18)/('Ejercicio 3 - TIR'!$E$18-'Ejercicio 3 - TIR'!$C$18),'Ejercicio 3 - TIR'!$C$18+SQRT(('Ejercicio 3 - TIR'!$E$18-'Ejercicio 3 - TIR'!$C$18)*('Ejercicio 3 - TIR'!$D$18-'Ejercicio 3 - TIR'!$C$18)*N128),'Ejercicio 3 - TIR'!$E$18-SQRT(('Ejercicio 3 - TIR'!$E$18-'Ejercicio 3 - TIR'!$C$18)*('Ejercicio 3 - TIR'!$E$18-'Ejercicio 3 - TIR'!$D$18)*(1-N128)))</f>
        <v>36568.58577</v>
      </c>
      <c r="P128" s="3">
        <f t="shared" si="11"/>
        <v>0.246414699</v>
      </c>
      <c r="Q128" s="7">
        <f>IF(P128&lt;=('Ejercicio 3 - TIR'!$D$22-'Ejercicio 3 - TIR'!$C$22)/('Ejercicio 3 - TIR'!$E$22-'Ejercicio 3 - TIR'!$C$22),'Ejercicio 3 - TIR'!$C$22+SQRT(('Ejercicio 3 - TIR'!$E$22-'Ejercicio 3 - TIR'!$C$22)*('Ejercicio 3 - TIR'!$D$22-'Ejercicio 3 - TIR'!$C$22)*P128),'Ejercicio 3 - TIR'!$E$22-SQRT(('Ejercicio 3 - TIR'!$E$22-'Ejercicio 3 - TIR'!$C$22)*('Ejercicio 3 - TIR'!$E$22-'Ejercicio 3 - TIR'!$D$22)*(1-P128)))</f>
        <v>0.1410605427</v>
      </c>
      <c r="R128" s="3">
        <f t="shared" si="12"/>
        <v>0.287516834</v>
      </c>
      <c r="S128" s="7">
        <f>IF(R128&lt;=('Ejercicio 3 - TIR'!$D$23-'Ejercicio 3 - TIR'!$C$23)/('Ejercicio 3 - TIR'!$E$23-'Ejercicio 3 - TIR'!$C$23),'Ejercicio 3 - TIR'!$C$23+SQRT(('Ejercicio 3 - TIR'!$E$23-'Ejercicio 3 - TIR'!$C$23)*('Ejercicio 3 - TIR'!$D$23-'Ejercicio 3 - TIR'!$C$23)*R128),'Ejercicio 3 - TIR'!$E$23-SQRT(('Ejercicio 3 - TIR'!$E$23-'Ejercicio 3 - TIR'!$C$23)*('Ejercicio 3 - TIR'!$E$23-'Ejercicio 3 - TIR'!$D$23)*(1-R128)))</f>
        <v>0.1427492923</v>
      </c>
      <c r="T128" s="3">
        <f t="shared" si="13"/>
        <v>0.4606687434</v>
      </c>
      <c r="U128" s="7">
        <f>IF(T128&lt;=('Ejercicio 3 - TIR'!$D$24-'Ejercicio 3 - TIR'!$C$24)/('Ejercicio 3 - TIR'!$E$24-'Ejercicio 3 - TIR'!$C$24),'Ejercicio 3 - TIR'!$C$24+SQRT(('Ejercicio 3 - TIR'!$E$24-'Ejercicio 3 - TIR'!$C$24)*('Ejercicio 3 - TIR'!$D$24-'Ejercicio 3 - TIR'!$C$24)*T128),'Ejercicio 3 - TIR'!$E$24-SQRT(('Ejercicio 3 - TIR'!$E$24-'Ejercicio 3 - TIR'!$C$24)*('Ejercicio 3 - TIR'!$E$24-'Ejercicio 3 - TIR'!$D$24)*(1-T128)))</f>
        <v>0.1811396408</v>
      </c>
      <c r="V128" s="3">
        <f t="shared" si="14"/>
        <v>0.9960608756</v>
      </c>
      <c r="W128" s="7">
        <f>IF(V128&lt;=('Ejercicio 3 - TIR'!$D$25-'Ejercicio 3 - TIR'!$C$25)/('Ejercicio 3 - TIR'!$E$25-'Ejercicio 3 - TIR'!$C$25),'Ejercicio 3 - TIR'!$C$25+SQRT(('Ejercicio 3 - TIR'!$E$25-'Ejercicio 3 - TIR'!$C$25)*('Ejercicio 3 - TIR'!$D$25-'Ejercicio 3 - TIR'!$C$25)*V128),'Ejercicio 3 - TIR'!$E$25-SQRT(('Ejercicio 3 - TIR'!$E$25-'Ejercicio 3 - TIR'!$C$25)*('Ejercicio 3 - TIR'!$E$25-'Ejercicio 3 - TIR'!$D$25)*(1-V128)))</f>
        <v>0.2462869237</v>
      </c>
      <c r="X128" s="3">
        <f t="shared" si="15"/>
        <v>0.4509402773</v>
      </c>
      <c r="Y128" s="7">
        <f>IF(X128&lt;=('Ejercicio 3 - TIR'!$D$26-'Ejercicio 3 - TIR'!$C$26)/('Ejercicio 3 - TIR'!$E$26-'Ejercicio 3 - TIR'!$C$26),'Ejercicio 3 - TIR'!$C$26+SQRT(('Ejercicio 3 - TIR'!$E$26-'Ejercicio 3 - TIR'!$C$26)*('Ejercicio 3 - TIR'!$D$26-'Ejercicio 3 - TIR'!$C$26)*X128),'Ejercicio 3 - TIR'!$E$26-SQRT(('Ejercicio 3 - TIR'!$E$26-'Ejercicio 3 - TIR'!$C$26)*('Ejercicio 3 - TIR'!$E$26-'Ejercicio 3 - TIR'!$D$26)*(1-X128)))</f>
        <v>0.2255488981</v>
      </c>
      <c r="Z128" s="3">
        <f t="shared" si="16"/>
        <v>1.141060543</v>
      </c>
      <c r="AA128" s="3">
        <f t="shared" si="17"/>
        <v>1.303946128</v>
      </c>
      <c r="AB128" s="3">
        <f t="shared" si="18"/>
        <v>1.540142461</v>
      </c>
      <c r="AC128" s="3">
        <f t="shared" si="19"/>
        <v>1.91945941</v>
      </c>
      <c r="AD128" s="3">
        <f t="shared" si="20"/>
        <v>2.352391364</v>
      </c>
      <c r="AE128" s="2">
        <f t="shared" si="21"/>
        <v>5306.592071</v>
      </c>
      <c r="AF128" s="2">
        <f t="shared" si="22"/>
        <v>6064.104334</v>
      </c>
      <c r="AG128" s="2">
        <f t="shared" si="23"/>
        <v>7162.554015</v>
      </c>
      <c r="AH128" s="2">
        <f t="shared" si="24"/>
        <v>8926.597409</v>
      </c>
      <c r="AI128" s="2">
        <f t="shared" si="25"/>
        <v>10939.98162</v>
      </c>
      <c r="AJ128" s="4">
        <f t="shared" si="26"/>
        <v>45533.11678</v>
      </c>
      <c r="AK128" s="4">
        <f t="shared" si="27"/>
        <v>53092.00478</v>
      </c>
      <c r="AL128" s="4">
        <f t="shared" si="28"/>
        <v>55773.93083</v>
      </c>
      <c r="AM128" s="4">
        <f t="shared" si="29"/>
        <v>62311.46318</v>
      </c>
      <c r="AN128" s="4">
        <f t="shared" si="30"/>
        <v>86023.62537</v>
      </c>
      <c r="AO128" s="4">
        <f>C128/'Ejercicio 3 - TIR'!$D$7</f>
        <v>17012.86478</v>
      </c>
      <c r="AP128" s="4">
        <f t="shared" si="31"/>
        <v>28520.252</v>
      </c>
      <c r="AQ128" s="4">
        <f t="shared" si="32"/>
        <v>36079.14001</v>
      </c>
      <c r="AR128" s="4">
        <f t="shared" si="33"/>
        <v>38761.06605</v>
      </c>
      <c r="AS128" s="4">
        <f t="shared" si="34"/>
        <v>45298.5984</v>
      </c>
      <c r="AT128" s="4">
        <f t="shared" si="35"/>
        <v>69010.76059</v>
      </c>
      <c r="AU128" s="4">
        <f>AP128*'Ejercicio 3 - TIR'!$D$5</f>
        <v>14260.126</v>
      </c>
      <c r="AV128" s="4">
        <f>AQ128*'Ejercicio 3 - TIR'!$D$5</f>
        <v>18039.57</v>
      </c>
      <c r="AW128" s="4">
        <f>AR128*'Ejercicio 3 - TIR'!$D$5</f>
        <v>19380.53303</v>
      </c>
      <c r="AX128" s="4">
        <f>AS128*'Ejercicio 3 - TIR'!$D$5</f>
        <v>22649.2992</v>
      </c>
      <c r="AY128" s="4">
        <f>AT128*'Ejercicio 3 - TIR'!$D$5</f>
        <v>34505.38029</v>
      </c>
      <c r="AZ128" s="4">
        <f t="shared" ref="AZ128:BD128" si="419">AJ128-AU128-AE128</f>
        <v>25966.39871</v>
      </c>
      <c r="BA128" s="4">
        <f t="shared" si="419"/>
        <v>28988.33045</v>
      </c>
      <c r="BB128" s="4">
        <f t="shared" si="419"/>
        <v>29230.84379</v>
      </c>
      <c r="BC128" s="4">
        <f t="shared" si="419"/>
        <v>30735.56657</v>
      </c>
      <c r="BD128" s="4">
        <f t="shared" si="419"/>
        <v>40578.26346</v>
      </c>
      <c r="BE128" s="4">
        <f t="shared" ref="BE128:BI128" si="420">AZ128/Z128</f>
        <v>22756.37246</v>
      </c>
      <c r="BF128" s="4">
        <f t="shared" si="420"/>
        <v>22231.2332</v>
      </c>
      <c r="BG128" s="4">
        <f t="shared" si="420"/>
        <v>18979.31168</v>
      </c>
      <c r="BH128" s="4">
        <f t="shared" si="420"/>
        <v>16012.61606</v>
      </c>
      <c r="BI128" s="4">
        <f t="shared" si="420"/>
        <v>17249.79273</v>
      </c>
      <c r="BJ128" s="4">
        <f t="shared" si="38"/>
        <v>88495.20301</v>
      </c>
      <c r="BK128" s="4">
        <f t="shared" si="39"/>
        <v>40020.91619</v>
      </c>
      <c r="BL128" s="4">
        <f t="shared" si="40"/>
        <v>128516.1192</v>
      </c>
      <c r="BM128" s="4">
        <f>BK128*'Ejercicio 3 - TIR'!$D$5</f>
        <v>20010.45809</v>
      </c>
      <c r="BN128" s="4">
        <f t="shared" si="41"/>
        <v>108505.6611</v>
      </c>
      <c r="BO128" s="4">
        <f t="shared" si="42"/>
        <v>46125.68417</v>
      </c>
      <c r="BP128" s="4">
        <f t="shared" si="43"/>
        <v>-122683.5757</v>
      </c>
      <c r="BQ128" s="4">
        <f t="shared" ref="BQ128:BT128" si="421">BE128</f>
        <v>22756.37246</v>
      </c>
      <c r="BR128" s="4">
        <f t="shared" si="421"/>
        <v>22231.2332</v>
      </c>
      <c r="BS128" s="4">
        <f t="shared" si="421"/>
        <v>18979.31168</v>
      </c>
      <c r="BT128" s="4">
        <f t="shared" si="421"/>
        <v>16012.61606</v>
      </c>
      <c r="BU128" s="4">
        <f t="shared" si="45"/>
        <v>63375.4769</v>
      </c>
      <c r="BV128" s="36">
        <f t="shared" si="46"/>
        <v>4.591049217</v>
      </c>
    </row>
    <row r="129" ht="15.0" customHeight="1">
      <c r="A129" s="2">
        <v>128.0</v>
      </c>
      <c r="B129" s="3">
        <f t="shared" si="4"/>
        <v>0.3756496959</v>
      </c>
      <c r="C129" s="4">
        <f>IF(B129&lt;=('Ejercicio 3 - TIR'!$D$13-'Ejercicio 3 - TIR'!$C$13)/('Ejercicio 3 - TIR'!$E$13-'Ejercicio 3 - TIR'!$C$13),'Ejercicio 3 - TIR'!$C$13+SQRT(('Ejercicio 3 - TIR'!$E$13-'Ejercicio 3 - TIR'!$C$13)*('Ejercicio 3 - TIR'!$D$13-'Ejercicio 3 - TIR'!$C$13)*B129),'Ejercicio 3 - TIR'!$E$13-SQRT(('Ejercicio 3 - TIR'!$E$13-'Ejercicio 3 - TIR'!$C$13)*('Ejercicio 3 - TIR'!$E$13-'Ejercicio 3 - TIR'!$D$13)*(1-B129)))</f>
        <v>72628.10995</v>
      </c>
      <c r="D129" s="3">
        <f t="shared" si="5"/>
        <v>0.1794428529</v>
      </c>
      <c r="E129" s="4">
        <f>IF(D129&lt;=('Ejercicio 3 - TIR'!$D$14-'Ejercicio 3 - TIR'!$C$14)/('Ejercicio 3 - TIR'!$E$14-'Ejercicio 3 - TIR'!$C$14),'Ejercicio 3 - TIR'!$C$14+SQRT(('Ejercicio 3 - TIR'!$E$14-'Ejercicio 3 - TIR'!$C$14)*('Ejercicio 3 - TIR'!$D$14-'Ejercicio 3 - TIR'!$C$14)*D129),'Ejercicio 3 - TIR'!$E$14-SQRT(('Ejercicio 3 - TIR'!$E$14-'Ejercicio 3 - TIR'!$C$14)*('Ejercicio 3 - TIR'!$E$14-'Ejercicio 3 - TIR'!$D$14)*(1-D129)))</f>
        <v>28668.54385</v>
      </c>
      <c r="F129" s="3">
        <f t="shared" si="6"/>
        <v>0.8138168631</v>
      </c>
      <c r="G129" s="4">
        <f>IF(F129&lt;=('Ejercicio 3 - TIR'!$D$18-'Ejercicio 3 - TIR'!$C$18)/('Ejercicio 3 - TIR'!$E$18-'Ejercicio 3 - TIR'!$C$18),'Ejercicio 3 - TIR'!$C$18+SQRT(('Ejercicio 3 - TIR'!$E$18-'Ejercicio 3 - TIR'!$C$18)*('Ejercicio 3 - TIR'!$D$18-'Ejercicio 3 - TIR'!$C$18)*F129),'Ejercicio 3 - TIR'!$E$18-SQRT(('Ejercicio 3 - TIR'!$E$18-'Ejercicio 3 - TIR'!$C$18)*('Ejercicio 3 - TIR'!$E$18-'Ejercicio 3 - TIR'!$D$18)*(1-F129)))</f>
        <v>41263.19183</v>
      </c>
      <c r="H129" s="3">
        <f t="shared" si="7"/>
        <v>0.6487625312</v>
      </c>
      <c r="I129" s="4">
        <f>IF(H129&lt;=('Ejercicio 3 - TIR'!$D$18-'Ejercicio 3 - TIR'!$C$18)/('Ejercicio 3 - TIR'!$E$18-'Ejercicio 3 - TIR'!$C$18),'Ejercicio 3 - TIR'!$C$18+SQRT(('Ejercicio 3 - TIR'!$E$18-'Ejercicio 3 - TIR'!$C$18)*('Ejercicio 3 - TIR'!$D$18-'Ejercicio 3 - TIR'!$C$18)*H129),'Ejercicio 3 - TIR'!$E$18-SQRT(('Ejercicio 3 - TIR'!$E$18-'Ejercicio 3 - TIR'!$C$18)*('Ejercicio 3 - TIR'!$E$18-'Ejercicio 3 - TIR'!$D$18)*(1-H129)))</f>
        <v>39864.8051</v>
      </c>
      <c r="J129" s="3">
        <f t="shared" si="8"/>
        <v>0.7393848815</v>
      </c>
      <c r="K129" s="4">
        <f>IF(J129&lt;=('Ejercicio 3 - TIR'!$D$18-'Ejercicio 3 - TIR'!$C$18)/('Ejercicio 3 - TIR'!$E$18-'Ejercicio 3 - TIR'!$C$18),'Ejercicio 3 - TIR'!$C$18+SQRT(('Ejercicio 3 - TIR'!$E$18-'Ejercicio 3 - TIR'!$C$18)*('Ejercicio 3 - TIR'!$D$18-'Ejercicio 3 - TIR'!$C$18)*J129),'Ejercicio 3 - TIR'!$E$18-SQRT(('Ejercicio 3 - TIR'!$E$18-'Ejercicio 3 - TIR'!$C$18)*('Ejercicio 3 - TIR'!$E$18-'Ejercicio 3 - TIR'!$D$18)*(1-J129)))</f>
        <v>40578.89902</v>
      </c>
      <c r="L129" s="3">
        <f t="shared" si="9"/>
        <v>0.9099820498</v>
      </c>
      <c r="M129" s="4">
        <f>IF(L129&lt;=('Ejercicio 3 - TIR'!$D$18-'Ejercicio 3 - TIR'!$C$18)/('Ejercicio 3 - TIR'!$E$18-'Ejercicio 3 - TIR'!$C$18),'Ejercicio 3 - TIR'!$C$18+SQRT(('Ejercicio 3 - TIR'!$E$18-'Ejercicio 3 - TIR'!$C$18)*('Ejercicio 3 - TIR'!$D$18-'Ejercicio 3 - TIR'!$C$18)*L129),'Ejercicio 3 - TIR'!$E$18-SQRT(('Ejercicio 3 - TIR'!$E$18-'Ejercicio 3 - TIR'!$C$18)*('Ejercicio 3 - TIR'!$E$18-'Ejercicio 3 - TIR'!$D$18)*(1-L129)))</f>
        <v>42401.66471</v>
      </c>
      <c r="N129" s="3">
        <f t="shared" si="10"/>
        <v>0.3879897363</v>
      </c>
      <c r="O129" s="4">
        <f>IF(N129&lt;=('Ejercicio 3 - TIR'!$D$18-'Ejercicio 3 - TIR'!$C$18)/('Ejercicio 3 - TIR'!$E$18-'Ejercicio 3 - TIR'!$C$18),'Ejercicio 3 - TIR'!$C$18+SQRT(('Ejercicio 3 - TIR'!$E$18-'Ejercicio 3 - TIR'!$C$18)*('Ejercicio 3 - TIR'!$D$18-'Ejercicio 3 - TIR'!$C$18)*N129),'Ejercicio 3 - TIR'!$E$18-SQRT(('Ejercicio 3 - TIR'!$E$18-'Ejercicio 3 - TIR'!$C$18)*('Ejercicio 3 - TIR'!$E$18-'Ejercicio 3 - TIR'!$D$18)*(1-N129)))</f>
        <v>37628.79155</v>
      </c>
      <c r="P129" s="3">
        <f t="shared" si="11"/>
        <v>0.4057601825</v>
      </c>
      <c r="Q129" s="7">
        <f>IF(P129&lt;=('Ejercicio 3 - TIR'!$D$22-'Ejercicio 3 - TIR'!$C$22)/('Ejercicio 3 - TIR'!$E$22-'Ejercicio 3 - TIR'!$C$22),'Ejercicio 3 - TIR'!$C$22+SQRT(('Ejercicio 3 - TIR'!$E$22-'Ejercicio 3 - TIR'!$C$22)*('Ejercicio 3 - TIR'!$D$22-'Ejercicio 3 - TIR'!$C$22)*P129),'Ejercicio 3 - TIR'!$E$22-SQRT(('Ejercicio 3 - TIR'!$E$22-'Ejercicio 3 - TIR'!$C$22)*('Ejercicio 3 - TIR'!$E$22-'Ejercicio 3 - TIR'!$D$22)*(1-P129)))</f>
        <v>0.1470253275</v>
      </c>
      <c r="R129" s="3">
        <f t="shared" si="12"/>
        <v>0.4381444382</v>
      </c>
      <c r="S129" s="7">
        <f>IF(R129&lt;=('Ejercicio 3 - TIR'!$D$23-'Ejercicio 3 - TIR'!$C$23)/('Ejercicio 3 - TIR'!$E$23-'Ejercicio 3 - TIR'!$C$23),'Ejercicio 3 - TIR'!$C$23+SQRT(('Ejercicio 3 - TIR'!$E$23-'Ejercicio 3 - TIR'!$C$23)*('Ejercicio 3 - TIR'!$D$23-'Ejercicio 3 - TIR'!$C$23)*R129),'Ejercicio 3 - TIR'!$E$23-SQRT(('Ejercicio 3 - TIR'!$E$23-'Ejercicio 3 - TIR'!$C$23)*('Ejercicio 3 - TIR'!$E$23-'Ejercicio 3 - TIR'!$D$23)*(1-R129)))</f>
        <v>0.1480830908</v>
      </c>
      <c r="T129" s="3">
        <f t="shared" si="13"/>
        <v>0.9938464872</v>
      </c>
      <c r="U129" s="7">
        <f>IF(T129&lt;=('Ejercicio 3 - TIR'!$D$24-'Ejercicio 3 - TIR'!$C$24)/('Ejercicio 3 - TIR'!$E$24-'Ejercicio 3 - TIR'!$C$24),'Ejercicio 3 - TIR'!$C$24+SQRT(('Ejercicio 3 - TIR'!$E$24-'Ejercicio 3 - TIR'!$C$24)*('Ejercicio 3 - TIR'!$D$24-'Ejercicio 3 - TIR'!$C$24)*T129),'Ejercicio 3 - TIR'!$E$24-SQRT(('Ejercicio 3 - TIR'!$E$24-'Ejercicio 3 - TIR'!$C$24)*('Ejercicio 3 - TIR'!$E$24-'Ejercicio 3 - TIR'!$D$24)*(1-T129)))</f>
        <v>0.2158491162</v>
      </c>
      <c r="V129" s="3">
        <f t="shared" si="14"/>
        <v>0.1285181677</v>
      </c>
      <c r="W129" s="7">
        <f>IF(V129&lt;=('Ejercicio 3 - TIR'!$D$25-'Ejercicio 3 - TIR'!$C$25)/('Ejercicio 3 - TIR'!$E$25-'Ejercicio 3 - TIR'!$C$25),'Ejercicio 3 - TIR'!$C$25+SQRT(('Ejercicio 3 - TIR'!$E$25-'Ejercicio 3 - TIR'!$C$25)*('Ejercicio 3 - TIR'!$D$25-'Ejercicio 3 - TIR'!$C$25)*V129),'Ejercicio 3 - TIR'!$E$25-SQRT(('Ejercicio 3 - TIR'!$E$25-'Ejercicio 3 - TIR'!$C$25)*('Ejercicio 3 - TIR'!$E$25-'Ejercicio 3 - TIR'!$D$25)*(1-V129)))</f>
        <v>0.1934136287</v>
      </c>
      <c r="X129" s="3">
        <f t="shared" si="15"/>
        <v>0.09756352511</v>
      </c>
      <c r="Y129" s="7">
        <f>IF(X129&lt;=('Ejercicio 3 - TIR'!$D$26-'Ejercicio 3 - TIR'!$C$26)/('Ejercicio 3 - TIR'!$E$26-'Ejercicio 3 - TIR'!$C$26),'Ejercicio 3 - TIR'!$C$26+SQRT(('Ejercicio 3 - TIR'!$E$26-'Ejercicio 3 - TIR'!$C$26)*('Ejercicio 3 - TIR'!$D$26-'Ejercicio 3 - TIR'!$C$26)*X129),'Ejercicio 3 - TIR'!$E$26-SQRT(('Ejercicio 3 - TIR'!$E$26-'Ejercicio 3 - TIR'!$C$26)*('Ejercicio 3 - TIR'!$E$26-'Ejercicio 3 - TIR'!$D$26)*(1-X129)))</f>
        <v>0.2062302655</v>
      </c>
      <c r="Z129" s="3">
        <f t="shared" si="16"/>
        <v>1.147025328</v>
      </c>
      <c r="AA129" s="3">
        <f t="shared" si="17"/>
        <v>1.316880383</v>
      </c>
      <c r="AB129" s="3">
        <f t="shared" si="18"/>
        <v>1.60112785</v>
      </c>
      <c r="AC129" s="3">
        <f t="shared" si="19"/>
        <v>1.910807798</v>
      </c>
      <c r="AD129" s="3">
        <f t="shared" si="20"/>
        <v>2.304874197</v>
      </c>
      <c r="AE129" s="2">
        <f t="shared" si="21"/>
        <v>4215.002049</v>
      </c>
      <c r="AF129" s="2">
        <f t="shared" si="22"/>
        <v>4839.172581</v>
      </c>
      <c r="AG129" s="2">
        <f t="shared" si="23"/>
        <v>5883.703705</v>
      </c>
      <c r="AH129" s="2">
        <f t="shared" si="24"/>
        <v>7021.692189</v>
      </c>
      <c r="AI129" s="2">
        <f t="shared" si="25"/>
        <v>8469.777634</v>
      </c>
      <c r="AJ129" s="4">
        <f t="shared" si="26"/>
        <v>47329.92613</v>
      </c>
      <c r="AK129" s="4">
        <f t="shared" si="27"/>
        <v>52497.17982</v>
      </c>
      <c r="AL129" s="4">
        <f t="shared" si="28"/>
        <v>64972.00535</v>
      </c>
      <c r="AM129" s="4">
        <f t="shared" si="29"/>
        <v>81021.43157</v>
      </c>
      <c r="AN129" s="4">
        <f t="shared" si="30"/>
        <v>86729.6307</v>
      </c>
      <c r="AO129" s="4">
        <f>C129/'Ejercicio 3 - TIR'!$D$7</f>
        <v>14525.62199</v>
      </c>
      <c r="AP129" s="4">
        <f t="shared" si="31"/>
        <v>32804.30414</v>
      </c>
      <c r="AQ129" s="4">
        <f t="shared" si="32"/>
        <v>37971.55783</v>
      </c>
      <c r="AR129" s="4">
        <f t="shared" si="33"/>
        <v>50446.38336</v>
      </c>
      <c r="AS129" s="4">
        <f t="shared" si="34"/>
        <v>66495.80958</v>
      </c>
      <c r="AT129" s="4">
        <f t="shared" si="35"/>
        <v>72204.00871</v>
      </c>
      <c r="AU129" s="4">
        <f>AP129*'Ejercicio 3 - TIR'!$D$5</f>
        <v>16402.15207</v>
      </c>
      <c r="AV129" s="4">
        <f>AQ129*'Ejercicio 3 - TIR'!$D$5</f>
        <v>18985.77892</v>
      </c>
      <c r="AW129" s="4">
        <f>AR129*'Ejercicio 3 - TIR'!$D$5</f>
        <v>25223.19168</v>
      </c>
      <c r="AX129" s="4">
        <f>AS129*'Ejercicio 3 - TIR'!$D$5</f>
        <v>33247.90479</v>
      </c>
      <c r="AY129" s="4">
        <f>AT129*'Ejercicio 3 - TIR'!$D$5</f>
        <v>36102.00436</v>
      </c>
      <c r="AZ129" s="4">
        <f t="shared" ref="AZ129:BD129" si="422">AJ129-AU129-AE129</f>
        <v>26712.77201</v>
      </c>
      <c r="BA129" s="4">
        <f t="shared" si="422"/>
        <v>28672.22832</v>
      </c>
      <c r="BB129" s="4">
        <f t="shared" si="422"/>
        <v>33865.10996</v>
      </c>
      <c r="BC129" s="4">
        <f t="shared" si="422"/>
        <v>40751.83459</v>
      </c>
      <c r="BD129" s="4">
        <f t="shared" si="422"/>
        <v>42157.84871</v>
      </c>
      <c r="BE129" s="4">
        <f t="shared" ref="BE129:BI129" si="423">AZ129/Z129</f>
        <v>23288.73772</v>
      </c>
      <c r="BF129" s="4">
        <f t="shared" si="423"/>
        <v>21772.84185</v>
      </c>
      <c r="BG129" s="4">
        <f t="shared" si="423"/>
        <v>21150.7844</v>
      </c>
      <c r="BH129" s="4">
        <f t="shared" si="423"/>
        <v>21327.0192</v>
      </c>
      <c r="BI129" s="4">
        <f t="shared" si="423"/>
        <v>18290.73741</v>
      </c>
      <c r="BJ129" s="4">
        <f t="shared" si="38"/>
        <v>66077.38698</v>
      </c>
      <c r="BK129" s="4">
        <f t="shared" si="39"/>
        <v>33479.73132</v>
      </c>
      <c r="BL129" s="4">
        <f t="shared" si="40"/>
        <v>99557.11831</v>
      </c>
      <c r="BM129" s="4">
        <f>BK129*'Ejercicio 3 - TIR'!$D$5</f>
        <v>16739.86566</v>
      </c>
      <c r="BN129" s="4">
        <f t="shared" si="41"/>
        <v>82817.25265</v>
      </c>
      <c r="BO129" s="4">
        <f t="shared" si="42"/>
        <v>35931.35484</v>
      </c>
      <c r="BP129" s="4">
        <f t="shared" si="43"/>
        <v>-101296.6538</v>
      </c>
      <c r="BQ129" s="4">
        <f t="shared" ref="BQ129:BT129" si="424">BE129</f>
        <v>23288.73772</v>
      </c>
      <c r="BR129" s="4">
        <f t="shared" si="424"/>
        <v>21772.84185</v>
      </c>
      <c r="BS129" s="4">
        <f t="shared" si="424"/>
        <v>21150.7844</v>
      </c>
      <c r="BT129" s="4">
        <f t="shared" si="424"/>
        <v>21327.0192</v>
      </c>
      <c r="BU129" s="4">
        <f t="shared" si="45"/>
        <v>54222.09226</v>
      </c>
      <c r="BV129" s="36">
        <f t="shared" si="46"/>
        <v>10.67189074</v>
      </c>
    </row>
    <row r="130" ht="15.0" customHeight="1">
      <c r="A130" s="2">
        <v>129.0</v>
      </c>
      <c r="B130" s="3">
        <f t="shared" si="4"/>
        <v>0.6781591806</v>
      </c>
      <c r="C130" s="4">
        <f>IF(B130&lt;=('Ejercicio 3 - TIR'!$D$13-'Ejercicio 3 - TIR'!$C$13)/('Ejercicio 3 - TIR'!$E$13-'Ejercicio 3 - TIR'!$C$13),'Ejercicio 3 - TIR'!$C$13+SQRT(('Ejercicio 3 - TIR'!$E$13-'Ejercicio 3 - TIR'!$C$13)*('Ejercicio 3 - TIR'!$D$13-'Ejercicio 3 - TIR'!$C$13)*B130),'Ejercicio 3 - TIR'!$E$13-SQRT(('Ejercicio 3 - TIR'!$E$13-'Ejercicio 3 - TIR'!$C$13)*('Ejercicio 3 - TIR'!$E$13-'Ejercicio 3 - TIR'!$D$13)*(1-B130)))</f>
        <v>80347.79953</v>
      </c>
      <c r="D130" s="3">
        <f t="shared" si="5"/>
        <v>0.6235991025</v>
      </c>
      <c r="E130" s="4">
        <f>IF(D130&lt;=('Ejercicio 3 - TIR'!$D$14-'Ejercicio 3 - TIR'!$C$14)/('Ejercicio 3 - TIR'!$E$14-'Ejercicio 3 - TIR'!$C$14),'Ejercicio 3 - TIR'!$C$14+SQRT(('Ejercicio 3 - TIR'!$E$14-'Ejercicio 3 - TIR'!$C$14)*('Ejercicio 3 - TIR'!$D$14-'Ejercicio 3 - TIR'!$C$14)*D130),'Ejercicio 3 - TIR'!$E$14-SQRT(('Ejercicio 3 - TIR'!$E$14-'Ejercicio 3 - TIR'!$C$14)*('Ejercicio 3 - TIR'!$E$14-'Ejercicio 3 - TIR'!$D$14)*(1-D130)))</f>
        <v>32486.00408</v>
      </c>
      <c r="F130" s="3">
        <f t="shared" si="6"/>
        <v>0.7670264659</v>
      </c>
      <c r="G130" s="4">
        <f>IF(F130&lt;=('Ejercicio 3 - TIR'!$D$18-'Ejercicio 3 - TIR'!$C$18)/('Ejercicio 3 - TIR'!$E$18-'Ejercicio 3 - TIR'!$C$18),'Ejercicio 3 - TIR'!$C$18+SQRT(('Ejercicio 3 - TIR'!$E$18-'Ejercicio 3 - TIR'!$C$18)*('Ejercicio 3 - TIR'!$D$18-'Ejercicio 3 - TIR'!$C$18)*F130),'Ejercicio 3 - TIR'!$E$18-SQRT(('Ejercicio 3 - TIR'!$E$18-'Ejercicio 3 - TIR'!$C$18)*('Ejercicio 3 - TIR'!$E$18-'Ejercicio 3 - TIR'!$D$18)*(1-F130)))</f>
        <v>40819.92643</v>
      </c>
      <c r="H130" s="3">
        <f t="shared" si="7"/>
        <v>0.7827753308</v>
      </c>
      <c r="I130" s="4">
        <f>IF(H130&lt;=('Ejercicio 3 - TIR'!$D$18-'Ejercicio 3 - TIR'!$C$18)/('Ejercicio 3 - TIR'!$E$18-'Ejercicio 3 - TIR'!$C$18),'Ejercicio 3 - TIR'!$C$18+SQRT(('Ejercicio 3 - TIR'!$E$18-'Ejercicio 3 - TIR'!$C$18)*('Ejercicio 3 - TIR'!$D$18-'Ejercicio 3 - TIR'!$C$18)*H130),'Ejercicio 3 - TIR'!$E$18-SQRT(('Ejercicio 3 - TIR'!$E$18-'Ejercicio 3 - TIR'!$C$18)*('Ejercicio 3 - TIR'!$E$18-'Ejercicio 3 - TIR'!$D$18)*(1-H130)))</f>
        <v>40963.68359</v>
      </c>
      <c r="J130" s="3">
        <f t="shared" si="8"/>
        <v>0.5184843301</v>
      </c>
      <c r="K130" s="4">
        <f>IF(J130&lt;=('Ejercicio 3 - TIR'!$D$18-'Ejercicio 3 - TIR'!$C$18)/('Ejercicio 3 - TIR'!$E$18-'Ejercicio 3 - TIR'!$C$18),'Ejercicio 3 - TIR'!$C$18+SQRT(('Ejercicio 3 - TIR'!$E$18-'Ejercicio 3 - TIR'!$C$18)*('Ejercicio 3 - TIR'!$D$18-'Ejercicio 3 - TIR'!$C$18)*J130),'Ejercicio 3 - TIR'!$E$18-SQRT(('Ejercicio 3 - TIR'!$E$18-'Ejercicio 3 - TIR'!$C$18)*('Ejercicio 3 - TIR'!$E$18-'Ejercicio 3 - TIR'!$D$18)*(1-J130)))</f>
        <v>38818.88029</v>
      </c>
      <c r="L130" s="3">
        <f t="shared" si="9"/>
        <v>0.06506869143</v>
      </c>
      <c r="M130" s="4">
        <f>IF(L130&lt;=('Ejercicio 3 - TIR'!$D$18-'Ejercicio 3 - TIR'!$C$18)/('Ejercicio 3 - TIR'!$E$18-'Ejercicio 3 - TIR'!$C$18),'Ejercicio 3 - TIR'!$C$18+SQRT(('Ejercicio 3 - TIR'!$E$18-'Ejercicio 3 - TIR'!$C$18)*('Ejercicio 3 - TIR'!$D$18-'Ejercicio 3 - TIR'!$C$18)*L130),'Ejercicio 3 - TIR'!$E$18-SQRT(('Ejercicio 3 - TIR'!$E$18-'Ejercicio 3 - TIR'!$C$18)*('Ejercicio 3 - TIR'!$E$18-'Ejercicio 3 - TIR'!$D$18)*(1-L130)))</f>
        <v>33124.14848</v>
      </c>
      <c r="N130" s="3">
        <f t="shared" si="10"/>
        <v>0.2188431895</v>
      </c>
      <c r="O130" s="4">
        <f>IF(N130&lt;=('Ejercicio 3 - TIR'!$D$18-'Ejercicio 3 - TIR'!$C$18)/('Ejercicio 3 - TIR'!$E$18-'Ejercicio 3 - TIR'!$C$18),'Ejercicio 3 - TIR'!$C$18+SQRT(('Ejercicio 3 - TIR'!$E$18-'Ejercicio 3 - TIR'!$C$18)*('Ejercicio 3 - TIR'!$D$18-'Ejercicio 3 - TIR'!$C$18)*N130),'Ejercicio 3 - TIR'!$E$18-SQRT(('Ejercicio 3 - TIR'!$E$18-'Ejercicio 3 - TIR'!$C$18)*('Ejercicio 3 - TIR'!$E$18-'Ejercicio 3 - TIR'!$D$18)*(1-N130)))</f>
        <v>35729.43963</v>
      </c>
      <c r="P130" s="3">
        <f t="shared" si="11"/>
        <v>0.2225146576</v>
      </c>
      <c r="Q130" s="7">
        <f>IF(P130&lt;=('Ejercicio 3 - TIR'!$D$22-'Ejercicio 3 - TIR'!$C$22)/('Ejercicio 3 - TIR'!$E$22-'Ejercicio 3 - TIR'!$C$22),'Ejercicio 3 - TIR'!$C$22+SQRT(('Ejercicio 3 - TIR'!$E$22-'Ejercicio 3 - TIR'!$C$22)*('Ejercicio 3 - TIR'!$D$22-'Ejercicio 3 - TIR'!$C$22)*P130),'Ejercicio 3 - TIR'!$E$22-SQRT(('Ejercicio 3 - TIR'!$E$22-'Ejercicio 3 - TIR'!$C$22)*('Ejercicio 3 - TIR'!$E$22-'Ejercicio 3 - TIR'!$D$22)*(1-P130)))</f>
        <v>0.1400131553</v>
      </c>
      <c r="R130" s="3">
        <f t="shared" si="12"/>
        <v>0.921762925</v>
      </c>
      <c r="S130" s="7">
        <f>IF(R130&lt;=('Ejercicio 3 - TIR'!$D$23-'Ejercicio 3 - TIR'!$C$23)/('Ejercicio 3 - TIR'!$E$23-'Ejercicio 3 - TIR'!$C$23),'Ejercicio 3 - TIR'!$C$23+SQRT(('Ejercicio 3 - TIR'!$E$23-'Ejercicio 3 - TIR'!$C$23)*('Ejercicio 3 - TIR'!$D$23-'Ejercicio 3 - TIR'!$C$23)*R130),'Ejercicio 3 - TIR'!$E$23-SQRT(('Ejercicio 3 - TIR'!$E$23-'Ejercicio 3 - TIR'!$C$23)*('Ejercicio 3 - TIR'!$E$23-'Ejercicio 3 - TIR'!$D$23)*(1-R130)))</f>
        <v>0.1681329559</v>
      </c>
      <c r="T130" s="3">
        <f t="shared" si="13"/>
        <v>0.7241289011</v>
      </c>
      <c r="U130" s="7">
        <f>IF(T130&lt;=('Ejercicio 3 - TIR'!$D$24-'Ejercicio 3 - TIR'!$C$24)/('Ejercicio 3 - TIR'!$E$24-'Ejercicio 3 - TIR'!$C$24),'Ejercicio 3 - TIR'!$C$24+SQRT(('Ejercicio 3 - TIR'!$E$24-'Ejercicio 3 - TIR'!$C$24)*('Ejercicio 3 - TIR'!$D$24-'Ejercicio 3 - TIR'!$C$24)*T130),'Ejercicio 3 - TIR'!$E$24-SQRT(('Ejercicio 3 - TIR'!$E$24-'Ejercicio 3 - TIR'!$C$24)*('Ejercicio 3 - TIR'!$E$24-'Ejercicio 3 - TIR'!$D$24)*(1-T130)))</f>
        <v>0.1922072118</v>
      </c>
      <c r="V130" s="3">
        <f t="shared" si="14"/>
        <v>0.9969284614</v>
      </c>
      <c r="W130" s="7">
        <f>IF(V130&lt;=('Ejercicio 3 - TIR'!$D$25-'Ejercicio 3 - TIR'!$C$25)/('Ejercicio 3 - TIR'!$E$25-'Ejercicio 3 - TIR'!$C$25),'Ejercicio 3 - TIR'!$C$25+SQRT(('Ejercicio 3 - TIR'!$E$25-'Ejercicio 3 - TIR'!$C$25)*('Ejercicio 3 - TIR'!$D$25-'Ejercicio 3 - TIR'!$C$25)*V130),'Ejercicio 3 - TIR'!$E$25-SQRT(('Ejercicio 3 - TIR'!$E$25-'Ejercicio 3 - TIR'!$C$25)*('Ejercicio 3 - TIR'!$E$25-'Ejercicio 3 - TIR'!$D$25)*(1-V130)))</f>
        <v>0.246721222</v>
      </c>
      <c r="X130" s="3">
        <f t="shared" si="15"/>
        <v>0.790911026</v>
      </c>
      <c r="Y130" s="7">
        <f>IF(X130&lt;=('Ejercicio 3 - TIR'!$D$26-'Ejercicio 3 - TIR'!$C$26)/('Ejercicio 3 - TIR'!$E$26-'Ejercicio 3 - TIR'!$C$26),'Ejercicio 3 - TIR'!$C$26+SQRT(('Ejercicio 3 - TIR'!$E$26-'Ejercicio 3 - TIR'!$C$26)*('Ejercicio 3 - TIR'!$D$26-'Ejercicio 3 - TIR'!$C$26)*X130),'Ejercicio 3 - TIR'!$E$26-SQRT(('Ejercicio 3 - TIR'!$E$26-'Ejercicio 3 - TIR'!$C$26)*('Ejercicio 3 - TIR'!$E$26-'Ejercicio 3 - TIR'!$D$26)*(1-X130)))</f>
        <v>0.2463982075</v>
      </c>
      <c r="Z130" s="3">
        <f t="shared" si="16"/>
        <v>1.140013155</v>
      </c>
      <c r="AA130" s="3">
        <f t="shared" si="17"/>
        <v>1.331686937</v>
      </c>
      <c r="AB130" s="3">
        <f t="shared" si="18"/>
        <v>1.58764677</v>
      </c>
      <c r="AC130" s="3">
        <f t="shared" si="19"/>
        <v>1.979352921</v>
      </c>
      <c r="AD130" s="3">
        <f t="shared" si="20"/>
        <v>2.467061933</v>
      </c>
      <c r="AE130" s="2">
        <f t="shared" si="21"/>
        <v>4548.467934</v>
      </c>
      <c r="AF130" s="2">
        <f t="shared" si="22"/>
        <v>5313.215292</v>
      </c>
      <c r="AG130" s="2">
        <f t="shared" si="23"/>
        <v>6334.453589</v>
      </c>
      <c r="AH130" s="2">
        <f t="shared" si="24"/>
        <v>7897.29772</v>
      </c>
      <c r="AI130" s="2">
        <f t="shared" si="25"/>
        <v>9843.177722</v>
      </c>
      <c r="AJ130" s="4">
        <f t="shared" si="26"/>
        <v>46535.25313</v>
      </c>
      <c r="AK130" s="4">
        <f t="shared" si="27"/>
        <v>54550.80232</v>
      </c>
      <c r="AL130" s="4">
        <f t="shared" si="28"/>
        <v>61630.6699</v>
      </c>
      <c r="AM130" s="4">
        <f t="shared" si="29"/>
        <v>65564.38005</v>
      </c>
      <c r="AN130" s="4">
        <f t="shared" si="30"/>
        <v>88146.74039</v>
      </c>
      <c r="AO130" s="4">
        <f>C130/'Ejercicio 3 - TIR'!$D$7</f>
        <v>16069.55991</v>
      </c>
      <c r="AP130" s="4">
        <f t="shared" si="31"/>
        <v>30465.69322</v>
      </c>
      <c r="AQ130" s="4">
        <f t="shared" si="32"/>
        <v>38481.24241</v>
      </c>
      <c r="AR130" s="4">
        <f t="shared" si="33"/>
        <v>45561.10999</v>
      </c>
      <c r="AS130" s="4">
        <f t="shared" si="34"/>
        <v>49494.82015</v>
      </c>
      <c r="AT130" s="4">
        <f t="shared" si="35"/>
        <v>72077.18048</v>
      </c>
      <c r="AU130" s="4">
        <f>AP130*'Ejercicio 3 - TIR'!$D$5</f>
        <v>15232.84661</v>
      </c>
      <c r="AV130" s="4">
        <f>AQ130*'Ejercicio 3 - TIR'!$D$5</f>
        <v>19240.62121</v>
      </c>
      <c r="AW130" s="4">
        <f>AR130*'Ejercicio 3 - TIR'!$D$5</f>
        <v>22780.555</v>
      </c>
      <c r="AX130" s="4">
        <f>AS130*'Ejercicio 3 - TIR'!$D$5</f>
        <v>24747.41007</v>
      </c>
      <c r="AY130" s="4">
        <f>AT130*'Ejercicio 3 - TIR'!$D$5</f>
        <v>36038.59024</v>
      </c>
      <c r="AZ130" s="4">
        <f t="shared" ref="AZ130:BD130" si="425">AJ130-AU130-AE130</f>
        <v>26753.93858</v>
      </c>
      <c r="BA130" s="4">
        <f t="shared" si="425"/>
        <v>29996.96582</v>
      </c>
      <c r="BB130" s="4">
        <f t="shared" si="425"/>
        <v>32515.66131</v>
      </c>
      <c r="BC130" s="4">
        <f t="shared" si="425"/>
        <v>32919.67226</v>
      </c>
      <c r="BD130" s="4">
        <f t="shared" si="425"/>
        <v>42264.97242</v>
      </c>
      <c r="BE130" s="4">
        <f t="shared" ref="BE130:BI130" si="426">AZ130/Z130</f>
        <v>23468.09636</v>
      </c>
      <c r="BF130" s="4">
        <f t="shared" si="426"/>
        <v>22525.53884</v>
      </c>
      <c r="BG130" s="4">
        <f t="shared" si="426"/>
        <v>20480.41285</v>
      </c>
      <c r="BH130" s="4">
        <f t="shared" si="426"/>
        <v>16631.53241</v>
      </c>
      <c r="BI130" s="4">
        <f t="shared" si="426"/>
        <v>17131.70304</v>
      </c>
      <c r="BJ130" s="4">
        <f t="shared" si="38"/>
        <v>80144.98403</v>
      </c>
      <c r="BK130" s="4">
        <f t="shared" si="39"/>
        <v>39644.59952</v>
      </c>
      <c r="BL130" s="4">
        <f t="shared" si="40"/>
        <v>119789.5836</v>
      </c>
      <c r="BM130" s="4">
        <f>BK130*'Ejercicio 3 - TIR'!$D$5</f>
        <v>19822.29976</v>
      </c>
      <c r="BN130" s="4">
        <f t="shared" si="41"/>
        <v>99967.28379</v>
      </c>
      <c r="BO130" s="4">
        <f t="shared" si="42"/>
        <v>40520.78404</v>
      </c>
      <c r="BP130" s="4">
        <f t="shared" si="43"/>
        <v>-112833.8036</v>
      </c>
      <c r="BQ130" s="4">
        <f t="shared" ref="BQ130:BT130" si="427">BE130</f>
        <v>23468.09636</v>
      </c>
      <c r="BR130" s="4">
        <f t="shared" si="427"/>
        <v>22525.53884</v>
      </c>
      <c r="BS130" s="4">
        <f t="shared" si="427"/>
        <v>20480.41285</v>
      </c>
      <c r="BT130" s="4">
        <f t="shared" si="427"/>
        <v>16631.53241</v>
      </c>
      <c r="BU130" s="4">
        <f t="shared" si="45"/>
        <v>57652.48708</v>
      </c>
      <c r="BV130" s="36">
        <f t="shared" si="46"/>
        <v>6.793053699</v>
      </c>
    </row>
    <row r="131" ht="15.0" customHeight="1">
      <c r="A131" s="2">
        <v>130.0</v>
      </c>
      <c r="B131" s="3">
        <f t="shared" si="4"/>
        <v>0.40727277</v>
      </c>
      <c r="C131" s="4">
        <f>IF(B131&lt;=('Ejercicio 3 - TIR'!$D$13-'Ejercicio 3 - TIR'!$C$13)/('Ejercicio 3 - TIR'!$E$13-'Ejercicio 3 - TIR'!$C$13),'Ejercicio 3 - TIR'!$C$13+SQRT(('Ejercicio 3 - TIR'!$E$13-'Ejercicio 3 - TIR'!$C$13)*('Ejercicio 3 - TIR'!$D$13-'Ejercicio 3 - TIR'!$C$13)*B131),'Ejercicio 3 - TIR'!$E$13-SQRT(('Ejercicio 3 - TIR'!$E$13-'Ejercicio 3 - TIR'!$C$13)*('Ejercicio 3 - TIR'!$E$13-'Ejercicio 3 - TIR'!$D$13)*(1-B131)))</f>
        <v>73330.30416</v>
      </c>
      <c r="D131" s="3">
        <f t="shared" si="5"/>
        <v>0.5285935577</v>
      </c>
      <c r="E131" s="4">
        <f>IF(D131&lt;=('Ejercicio 3 - TIR'!$D$14-'Ejercicio 3 - TIR'!$C$14)/('Ejercicio 3 - TIR'!$E$14-'Ejercicio 3 - TIR'!$C$14),'Ejercicio 3 - TIR'!$C$14+SQRT(('Ejercicio 3 - TIR'!$E$14-'Ejercicio 3 - TIR'!$C$14)*('Ejercicio 3 - TIR'!$D$14-'Ejercicio 3 - TIR'!$C$14)*D131),'Ejercicio 3 - TIR'!$E$14-SQRT(('Ejercicio 3 - TIR'!$E$14-'Ejercicio 3 - TIR'!$C$14)*('Ejercicio 3 - TIR'!$E$14-'Ejercicio 3 - TIR'!$D$14)*(1-D131)))</f>
        <v>31591.01871</v>
      </c>
      <c r="F131" s="3">
        <f t="shared" si="6"/>
        <v>0.7173361076</v>
      </c>
      <c r="G131" s="4">
        <f>IF(F131&lt;=('Ejercicio 3 - TIR'!$D$18-'Ejercicio 3 - TIR'!$C$18)/('Ejercicio 3 - TIR'!$E$18-'Ejercicio 3 - TIR'!$C$18),'Ejercicio 3 - TIR'!$C$18+SQRT(('Ejercicio 3 - TIR'!$E$18-'Ejercicio 3 - TIR'!$C$18)*('Ejercicio 3 - TIR'!$D$18-'Ejercicio 3 - TIR'!$C$18)*F131),'Ejercicio 3 - TIR'!$E$18-SQRT(('Ejercicio 3 - TIR'!$E$18-'Ejercicio 3 - TIR'!$C$18)*('Ejercicio 3 - TIR'!$E$18-'Ejercicio 3 - TIR'!$D$18)*(1-F131)))</f>
        <v>40395.67682</v>
      </c>
      <c r="H131" s="3">
        <f t="shared" si="7"/>
        <v>0.4609603928</v>
      </c>
      <c r="I131" s="4">
        <f>IF(H131&lt;=('Ejercicio 3 - TIR'!$D$18-'Ejercicio 3 - TIR'!$C$18)/('Ejercicio 3 - TIR'!$E$18-'Ejercicio 3 - TIR'!$C$18),'Ejercicio 3 - TIR'!$C$18+SQRT(('Ejercicio 3 - TIR'!$E$18-'Ejercicio 3 - TIR'!$C$18)*('Ejercicio 3 - TIR'!$D$18-'Ejercicio 3 - TIR'!$C$18)*H131),'Ejercicio 3 - TIR'!$E$18-SQRT(('Ejercicio 3 - TIR'!$E$18-'Ejercicio 3 - TIR'!$C$18)*('Ejercicio 3 - TIR'!$E$18-'Ejercicio 3 - TIR'!$D$18)*(1-H131)))</f>
        <v>38315.29067</v>
      </c>
      <c r="J131" s="3">
        <f t="shared" si="8"/>
        <v>0.1973626985</v>
      </c>
      <c r="K131" s="4">
        <f>IF(J131&lt;=('Ejercicio 3 - TIR'!$D$18-'Ejercicio 3 - TIR'!$C$18)/('Ejercicio 3 - TIR'!$E$18-'Ejercicio 3 - TIR'!$C$18),'Ejercicio 3 - TIR'!$C$18+SQRT(('Ejercicio 3 - TIR'!$E$18-'Ejercicio 3 - TIR'!$C$18)*('Ejercicio 3 - TIR'!$D$18-'Ejercicio 3 - TIR'!$C$18)*J131),'Ejercicio 3 - TIR'!$E$18-SQRT(('Ejercicio 3 - TIR'!$E$18-'Ejercicio 3 - TIR'!$C$18)*('Ejercicio 3 - TIR'!$E$18-'Ejercicio 3 - TIR'!$D$18)*(1-J131)))</f>
        <v>35440.993</v>
      </c>
      <c r="L131" s="3">
        <f t="shared" si="9"/>
        <v>0.7903574825</v>
      </c>
      <c r="M131" s="4">
        <f>IF(L131&lt;=('Ejercicio 3 - TIR'!$D$18-'Ejercicio 3 - TIR'!$C$18)/('Ejercicio 3 - TIR'!$E$18-'Ejercicio 3 - TIR'!$C$18),'Ejercicio 3 - TIR'!$C$18+SQRT(('Ejercicio 3 - TIR'!$E$18-'Ejercicio 3 - TIR'!$C$18)*('Ejercicio 3 - TIR'!$D$18-'Ejercicio 3 - TIR'!$C$18)*L131),'Ejercicio 3 - TIR'!$E$18-SQRT(('Ejercicio 3 - TIR'!$E$18-'Ejercicio 3 - TIR'!$C$18)*('Ejercicio 3 - TIR'!$E$18-'Ejercicio 3 - TIR'!$D$18)*(1-L131)))</f>
        <v>41034.75236</v>
      </c>
      <c r="N131" s="3">
        <f t="shared" si="10"/>
        <v>0.08725176586</v>
      </c>
      <c r="O131" s="4">
        <f>IF(N131&lt;=('Ejercicio 3 - TIR'!$D$18-'Ejercicio 3 - TIR'!$C$18)/('Ejercicio 3 - TIR'!$E$18-'Ejercicio 3 - TIR'!$C$18),'Ejercicio 3 - TIR'!$C$18+SQRT(('Ejercicio 3 - TIR'!$E$18-'Ejercicio 3 - TIR'!$C$18)*('Ejercicio 3 - TIR'!$D$18-'Ejercicio 3 - TIR'!$C$18)*N131),'Ejercicio 3 - TIR'!$E$18-SQRT(('Ejercicio 3 - TIR'!$E$18-'Ejercicio 3 - TIR'!$C$18)*('Ejercicio 3 - TIR'!$E$18-'Ejercicio 3 - TIR'!$D$18)*(1-N131)))</f>
        <v>33617.7016</v>
      </c>
      <c r="P131" s="3">
        <f t="shared" si="11"/>
        <v>0.6639803515</v>
      </c>
      <c r="Q131" s="7">
        <f>IF(P131&lt;=('Ejercicio 3 - TIR'!$D$22-'Ejercicio 3 - TIR'!$C$22)/('Ejercicio 3 - TIR'!$E$22-'Ejercicio 3 - TIR'!$C$22),'Ejercicio 3 - TIR'!$C$22+SQRT(('Ejercicio 3 - TIR'!$E$22-'Ejercicio 3 - TIR'!$C$22)*('Ejercicio 3 - TIR'!$D$22-'Ejercicio 3 - TIR'!$C$22)*P131),'Ejercicio 3 - TIR'!$E$22-SQRT(('Ejercicio 3 - TIR'!$E$22-'Ejercicio 3 - TIR'!$C$22)*('Ejercicio 3 - TIR'!$E$22-'Ejercicio 3 - TIR'!$D$22)*(1-P131)))</f>
        <v>0.1554065991</v>
      </c>
      <c r="R131" s="3">
        <f t="shared" si="12"/>
        <v>0.113270974</v>
      </c>
      <c r="S131" s="7">
        <f>IF(R131&lt;=('Ejercicio 3 - TIR'!$D$23-'Ejercicio 3 - TIR'!$C$23)/('Ejercicio 3 - TIR'!$E$23-'Ejercicio 3 - TIR'!$C$23),'Ejercicio 3 - TIR'!$C$23+SQRT(('Ejercicio 3 - TIR'!$E$23-'Ejercicio 3 - TIR'!$C$23)*('Ejercicio 3 - TIR'!$D$23-'Ejercicio 3 - TIR'!$C$23)*R131),'Ejercicio 3 - TIR'!$E$23-SQRT(('Ejercicio 3 - TIR'!$E$23-'Ejercicio 3 - TIR'!$C$23)*('Ejercicio 3 - TIR'!$E$23-'Ejercicio 3 - TIR'!$D$23)*(1-R131)))</f>
        <v>0.1342789269</v>
      </c>
      <c r="T131" s="3">
        <f t="shared" si="13"/>
        <v>0.4813079057</v>
      </c>
      <c r="U131" s="7">
        <f>IF(T131&lt;=('Ejercicio 3 - TIR'!$D$24-'Ejercicio 3 - TIR'!$C$24)/('Ejercicio 3 - TIR'!$E$24-'Ejercicio 3 - TIR'!$C$24),'Ejercicio 3 - TIR'!$C$24+SQRT(('Ejercicio 3 - TIR'!$E$24-'Ejercicio 3 - TIR'!$C$24)*('Ejercicio 3 - TIR'!$D$24-'Ejercicio 3 - TIR'!$C$24)*T131),'Ejercicio 3 - TIR'!$E$24-SQRT(('Ejercicio 3 - TIR'!$E$24-'Ejercicio 3 - TIR'!$C$24)*('Ejercicio 3 - TIR'!$E$24-'Ejercicio 3 - TIR'!$D$24)*(1-T131)))</f>
        <v>0.1818904492</v>
      </c>
      <c r="V131" s="3">
        <f t="shared" si="14"/>
        <v>0.7083628049</v>
      </c>
      <c r="W131" s="7">
        <f>IF(V131&lt;=('Ejercicio 3 - TIR'!$D$25-'Ejercicio 3 - TIR'!$C$25)/('Ejercicio 3 - TIR'!$E$25-'Ejercicio 3 - TIR'!$C$25),'Ejercicio 3 - TIR'!$C$25+SQRT(('Ejercicio 3 - TIR'!$E$25-'Ejercicio 3 - TIR'!$C$25)*('Ejercicio 3 - TIR'!$D$25-'Ejercicio 3 - TIR'!$C$25)*V131),'Ejercicio 3 - TIR'!$E$25-SQRT(('Ejercicio 3 - TIR'!$E$25-'Ejercicio 3 - TIR'!$C$25)*('Ejercicio 3 - TIR'!$E$25-'Ejercicio 3 - TIR'!$D$25)*(1-V131)))</f>
        <v>0.2180511317</v>
      </c>
      <c r="X131" s="3">
        <f t="shared" si="15"/>
        <v>0.1788618297</v>
      </c>
      <c r="Y131" s="7">
        <f>IF(X131&lt;=('Ejercicio 3 - TIR'!$D$26-'Ejercicio 3 - TIR'!$C$26)/('Ejercicio 3 - TIR'!$E$26-'Ejercicio 3 - TIR'!$C$26),'Ejercicio 3 - TIR'!$C$26+SQRT(('Ejercicio 3 - TIR'!$E$26-'Ejercicio 3 - TIR'!$C$26)*('Ejercicio 3 - TIR'!$D$26-'Ejercicio 3 - TIR'!$C$26)*X131),'Ejercicio 3 - TIR'!$E$26-SQRT(('Ejercicio 3 - TIR'!$E$26-'Ejercicio 3 - TIR'!$C$26)*('Ejercicio 3 - TIR'!$E$26-'Ejercicio 3 - TIR'!$D$26)*(1-X131)))</f>
        <v>0.2119755987</v>
      </c>
      <c r="Z131" s="3">
        <f t="shared" si="16"/>
        <v>1.155406599</v>
      </c>
      <c r="AA131" s="3">
        <f t="shared" si="17"/>
        <v>1.310553357</v>
      </c>
      <c r="AB131" s="3">
        <f t="shared" si="18"/>
        <v>1.548930496</v>
      </c>
      <c r="AC131" s="3">
        <f t="shared" si="19"/>
        <v>1.886676544</v>
      </c>
      <c r="AD131" s="3">
        <f t="shared" si="20"/>
        <v>2.286605934</v>
      </c>
      <c r="AE131" s="2">
        <f t="shared" si="21"/>
        <v>4909.45278</v>
      </c>
      <c r="AF131" s="2">
        <f t="shared" si="22"/>
        <v>5568.688831</v>
      </c>
      <c r="AG131" s="2">
        <f t="shared" si="23"/>
        <v>6581.580144</v>
      </c>
      <c r="AH131" s="2">
        <f t="shared" si="24"/>
        <v>8016.701143</v>
      </c>
      <c r="AI131" s="2">
        <f t="shared" si="25"/>
        <v>9716.046168</v>
      </c>
      <c r="AJ131" s="4">
        <f t="shared" si="26"/>
        <v>46673.43158</v>
      </c>
      <c r="AK131" s="4">
        <f t="shared" si="27"/>
        <v>50214.23283</v>
      </c>
      <c r="AL131" s="4">
        <f t="shared" si="28"/>
        <v>54895.63487</v>
      </c>
      <c r="AM131" s="4">
        <f t="shared" si="29"/>
        <v>77419.30477</v>
      </c>
      <c r="AN131" s="4">
        <f t="shared" si="30"/>
        <v>76870.43597</v>
      </c>
      <c r="AO131" s="4">
        <f>C131/'Ejercicio 3 - TIR'!$D$7</f>
        <v>14666.06083</v>
      </c>
      <c r="AP131" s="4">
        <f t="shared" si="31"/>
        <v>32007.37074</v>
      </c>
      <c r="AQ131" s="4">
        <f t="shared" si="32"/>
        <v>35548.17199</v>
      </c>
      <c r="AR131" s="4">
        <f t="shared" si="33"/>
        <v>40229.57403</v>
      </c>
      <c r="AS131" s="4">
        <f t="shared" si="34"/>
        <v>62753.24394</v>
      </c>
      <c r="AT131" s="4">
        <f t="shared" si="35"/>
        <v>62204.37513</v>
      </c>
      <c r="AU131" s="4">
        <f>AP131*'Ejercicio 3 - TIR'!$D$5</f>
        <v>16003.68537</v>
      </c>
      <c r="AV131" s="4">
        <f>AQ131*'Ejercicio 3 - TIR'!$D$5</f>
        <v>17774.086</v>
      </c>
      <c r="AW131" s="4">
        <f>AR131*'Ejercicio 3 - TIR'!$D$5</f>
        <v>20114.78702</v>
      </c>
      <c r="AX131" s="4">
        <f>AS131*'Ejercicio 3 - TIR'!$D$5</f>
        <v>31376.62197</v>
      </c>
      <c r="AY131" s="4">
        <f>AT131*'Ejercicio 3 - TIR'!$D$5</f>
        <v>31102.18757</v>
      </c>
      <c r="AZ131" s="4">
        <f t="shared" ref="AZ131:BD131" si="428">AJ131-AU131-AE131</f>
        <v>25760.29342</v>
      </c>
      <c r="BA131" s="4">
        <f t="shared" si="428"/>
        <v>26871.458</v>
      </c>
      <c r="BB131" s="4">
        <f t="shared" si="428"/>
        <v>28199.26771</v>
      </c>
      <c r="BC131" s="4">
        <f t="shared" si="428"/>
        <v>38025.98166</v>
      </c>
      <c r="BD131" s="4">
        <f t="shared" si="428"/>
        <v>36052.20223</v>
      </c>
      <c r="BE131" s="4">
        <f t="shared" ref="BE131:BI131" si="429">AZ131/Z131</f>
        <v>22295.4356</v>
      </c>
      <c r="BF131" s="4">
        <f t="shared" si="429"/>
        <v>20503.9023</v>
      </c>
      <c r="BG131" s="4">
        <f t="shared" si="429"/>
        <v>18205.63787</v>
      </c>
      <c r="BH131" s="4">
        <f t="shared" si="429"/>
        <v>20155.00844</v>
      </c>
      <c r="BI131" s="4">
        <f t="shared" si="429"/>
        <v>15766.68795</v>
      </c>
      <c r="BJ131" s="4">
        <f t="shared" si="38"/>
        <v>72236.21084</v>
      </c>
      <c r="BK131" s="4">
        <f t="shared" si="39"/>
        <v>33535.50173</v>
      </c>
      <c r="BL131" s="4">
        <f t="shared" si="40"/>
        <v>105771.7126</v>
      </c>
      <c r="BM131" s="4">
        <f>BK131*'Ejercicio 3 - TIR'!$D$5</f>
        <v>16767.75086</v>
      </c>
      <c r="BN131" s="4">
        <f t="shared" si="41"/>
        <v>89003.9617</v>
      </c>
      <c r="BO131" s="4">
        <f t="shared" si="42"/>
        <v>38924.04913</v>
      </c>
      <c r="BP131" s="4">
        <f t="shared" si="43"/>
        <v>-104921.3229</v>
      </c>
      <c r="BQ131" s="4">
        <f t="shared" ref="BQ131:BT131" si="430">BE131</f>
        <v>22295.4356</v>
      </c>
      <c r="BR131" s="4">
        <f t="shared" si="430"/>
        <v>20503.9023</v>
      </c>
      <c r="BS131" s="4">
        <f t="shared" si="430"/>
        <v>18205.63787</v>
      </c>
      <c r="BT131" s="4">
        <f t="shared" si="430"/>
        <v>20155.00844</v>
      </c>
      <c r="BU131" s="4">
        <f t="shared" si="45"/>
        <v>54690.73708</v>
      </c>
      <c r="BV131" s="36">
        <f t="shared" si="46"/>
        <v>7.934190302</v>
      </c>
    </row>
    <row r="132" ht="15.0" customHeight="1">
      <c r="A132" s="2">
        <v>131.0</v>
      </c>
      <c r="B132" s="3">
        <f t="shared" si="4"/>
        <v>0.06305041458</v>
      </c>
      <c r="C132" s="4">
        <f>IF(B132&lt;=('Ejercicio 3 - TIR'!$D$13-'Ejercicio 3 - TIR'!$C$13)/('Ejercicio 3 - TIR'!$E$13-'Ejercicio 3 - TIR'!$C$13),'Ejercicio 3 - TIR'!$C$13+SQRT(('Ejercicio 3 - TIR'!$E$13-'Ejercicio 3 - TIR'!$C$13)*('Ejercicio 3 - TIR'!$D$13-'Ejercicio 3 - TIR'!$C$13)*B132),'Ejercicio 3 - TIR'!$E$13-SQRT(('Ejercicio 3 - TIR'!$E$13-'Ejercicio 3 - TIR'!$C$13)*('Ejercicio 3 - TIR'!$E$13-'Ejercicio 3 - TIR'!$D$13)*(1-B132)))</f>
        <v>65021.96832</v>
      </c>
      <c r="D132" s="3">
        <f t="shared" si="5"/>
        <v>0.4564944315</v>
      </c>
      <c r="E132" s="4">
        <f>IF(D132&lt;=('Ejercicio 3 - TIR'!$D$14-'Ejercicio 3 - TIR'!$C$14)/('Ejercicio 3 - TIR'!$E$14-'Ejercicio 3 - TIR'!$C$14),'Ejercicio 3 - TIR'!$C$14+SQRT(('Ejercicio 3 - TIR'!$E$14-'Ejercicio 3 - TIR'!$C$14)*('Ejercicio 3 - TIR'!$D$14-'Ejercicio 3 - TIR'!$C$14)*D132),'Ejercicio 3 - TIR'!$E$14-SQRT(('Ejercicio 3 - TIR'!$E$14-'Ejercicio 3 - TIR'!$C$14)*('Ejercicio 3 - TIR'!$E$14-'Ejercicio 3 - TIR'!$D$14)*(1-D132)))</f>
        <v>30970.83419</v>
      </c>
      <c r="F132" s="3">
        <f t="shared" si="6"/>
        <v>0.7975881726</v>
      </c>
      <c r="G132" s="4">
        <f>IF(F132&lt;=('Ejercicio 3 - TIR'!$D$18-'Ejercicio 3 - TIR'!$C$18)/('Ejercicio 3 - TIR'!$E$18-'Ejercicio 3 - TIR'!$C$18),'Ejercicio 3 - TIR'!$C$18+SQRT(('Ejercicio 3 - TIR'!$E$18-'Ejercicio 3 - TIR'!$C$18)*('Ejercicio 3 - TIR'!$D$18-'Ejercicio 3 - TIR'!$C$18)*F132),'Ejercicio 3 - TIR'!$E$18-SQRT(('Ejercicio 3 - TIR'!$E$18-'Ejercicio 3 - TIR'!$C$18)*('Ejercicio 3 - TIR'!$E$18-'Ejercicio 3 - TIR'!$D$18)*(1-F132)))</f>
        <v>41103.73422</v>
      </c>
      <c r="H132" s="3">
        <f t="shared" si="7"/>
        <v>0.07398292187</v>
      </c>
      <c r="I132" s="4">
        <f>IF(H132&lt;=('Ejercicio 3 - TIR'!$D$18-'Ejercicio 3 - TIR'!$C$18)/('Ejercicio 3 - TIR'!$E$18-'Ejercicio 3 - TIR'!$C$18),'Ejercicio 3 - TIR'!$C$18+SQRT(('Ejercicio 3 - TIR'!$E$18-'Ejercicio 3 - TIR'!$C$18)*('Ejercicio 3 - TIR'!$D$18-'Ejercicio 3 - TIR'!$C$18)*H132),'Ejercicio 3 - TIR'!$E$18-SQRT(('Ejercicio 3 - TIR'!$E$18-'Ejercicio 3 - TIR'!$C$18)*('Ejercicio 3 - TIR'!$E$18-'Ejercicio 3 - TIR'!$D$18)*(1-H132)))</f>
        <v>33331.28178</v>
      </c>
      <c r="J132" s="3">
        <f t="shared" si="8"/>
        <v>0.02968444792</v>
      </c>
      <c r="K132" s="4">
        <f>IF(J132&lt;=('Ejercicio 3 - TIR'!$D$18-'Ejercicio 3 - TIR'!$C$18)/('Ejercicio 3 - TIR'!$E$18-'Ejercicio 3 - TIR'!$C$18),'Ejercicio 3 - TIR'!$C$18+SQRT(('Ejercicio 3 - TIR'!$E$18-'Ejercicio 3 - TIR'!$C$18)*('Ejercicio 3 - TIR'!$D$18-'Ejercicio 3 - TIR'!$C$18)*J132),'Ejercicio 3 - TIR'!$E$18-SQRT(('Ejercicio 3 - TIR'!$E$18-'Ejercicio 3 - TIR'!$C$18)*('Ejercicio 3 - TIR'!$E$18-'Ejercicio 3 - TIR'!$D$18)*(1-J132)))</f>
        <v>32110.1344</v>
      </c>
      <c r="L132" s="3">
        <f t="shared" si="9"/>
        <v>0.3245485478</v>
      </c>
      <c r="M132" s="4">
        <f>IF(L132&lt;=('Ejercicio 3 - TIR'!$D$18-'Ejercicio 3 - TIR'!$C$18)/('Ejercicio 3 - TIR'!$E$18-'Ejercicio 3 - TIR'!$C$18),'Ejercicio 3 - TIR'!$C$18+SQRT(('Ejercicio 3 - TIR'!$E$18-'Ejercicio 3 - TIR'!$C$18)*('Ejercicio 3 - TIR'!$D$18-'Ejercicio 3 - TIR'!$C$18)*L132),'Ejercicio 3 - TIR'!$E$18-SQRT(('Ejercicio 3 - TIR'!$E$18-'Ejercicio 3 - TIR'!$C$18)*('Ejercicio 3 - TIR'!$E$18-'Ejercicio 3 - TIR'!$D$18)*(1-L132)))</f>
        <v>36977.26896</v>
      </c>
      <c r="N132" s="3">
        <f t="shared" si="10"/>
        <v>0.4697162323</v>
      </c>
      <c r="O132" s="4">
        <f>IF(N132&lt;=('Ejercicio 3 - TIR'!$D$18-'Ejercicio 3 - TIR'!$C$18)/('Ejercicio 3 - TIR'!$E$18-'Ejercicio 3 - TIR'!$C$18),'Ejercicio 3 - TIR'!$C$18+SQRT(('Ejercicio 3 - TIR'!$E$18-'Ejercicio 3 - TIR'!$C$18)*('Ejercicio 3 - TIR'!$D$18-'Ejercicio 3 - TIR'!$C$18)*N132),'Ejercicio 3 - TIR'!$E$18-SQRT(('Ejercicio 3 - TIR'!$E$18-'Ejercicio 3 - TIR'!$C$18)*('Ejercicio 3 - TIR'!$E$18-'Ejercicio 3 - TIR'!$D$18)*(1-N132)))</f>
        <v>38393.89271</v>
      </c>
      <c r="P132" s="3">
        <f t="shared" si="11"/>
        <v>0.6132077072</v>
      </c>
      <c r="Q132" s="7">
        <f>IF(P132&lt;=('Ejercicio 3 - TIR'!$D$22-'Ejercicio 3 - TIR'!$C$22)/('Ejercicio 3 - TIR'!$E$22-'Ejercicio 3 - TIR'!$C$22),'Ejercicio 3 - TIR'!$C$22+SQRT(('Ejercicio 3 - TIR'!$E$22-'Ejercicio 3 - TIR'!$C$22)*('Ejercicio 3 - TIR'!$D$22-'Ejercicio 3 - TIR'!$C$22)*P132),'Ejercicio 3 - TIR'!$E$22-SQRT(('Ejercicio 3 - TIR'!$E$22-'Ejercicio 3 - TIR'!$C$22)*('Ejercicio 3 - TIR'!$E$22-'Ejercicio 3 - TIR'!$D$22)*(1-P132)))</f>
        <v>0.1536139028</v>
      </c>
      <c r="R132" s="3">
        <f t="shared" si="12"/>
        <v>0.499893861</v>
      </c>
      <c r="S132" s="7">
        <f>IF(R132&lt;=('Ejercicio 3 - TIR'!$D$23-'Ejercicio 3 - TIR'!$C$23)/('Ejercicio 3 - TIR'!$E$23-'Ejercicio 3 - TIR'!$C$23),'Ejercicio 3 - TIR'!$C$23+SQRT(('Ejercicio 3 - TIR'!$E$23-'Ejercicio 3 - TIR'!$C$23)*('Ejercicio 3 - TIR'!$D$23-'Ejercicio 3 - TIR'!$C$23)*R132),'Ejercicio 3 - TIR'!$E$23-SQRT(('Ejercicio 3 - TIR'!$E$23-'Ejercicio 3 - TIR'!$C$23)*('Ejercicio 3 - TIR'!$E$23-'Ejercicio 3 - TIR'!$D$23)*(1-R132)))</f>
        <v>0.1499968157</v>
      </c>
      <c r="T132" s="3">
        <f t="shared" si="13"/>
        <v>0.1800638386</v>
      </c>
      <c r="U132" s="7">
        <f>IF(T132&lt;=('Ejercicio 3 - TIR'!$D$24-'Ejercicio 3 - TIR'!$C$24)/('Ejercicio 3 - TIR'!$E$24-'Ejercicio 3 - TIR'!$C$24),'Ejercicio 3 - TIR'!$C$24+SQRT(('Ejercicio 3 - TIR'!$E$24-'Ejercicio 3 - TIR'!$C$24)*('Ejercicio 3 - TIR'!$D$24-'Ejercicio 3 - TIR'!$C$24)*T132),'Ejercicio 3 - TIR'!$E$24-SQRT(('Ejercicio 3 - TIR'!$E$24-'Ejercicio 3 - TIR'!$C$24)*('Ejercicio 3 - TIR'!$E$24-'Ejercicio 3 - TIR'!$D$24)*(1-T132)))</f>
        <v>0.1694456695</v>
      </c>
      <c r="V132" s="3">
        <f t="shared" si="14"/>
        <v>0.2908075831</v>
      </c>
      <c r="W132" s="7">
        <f>IF(V132&lt;=('Ejercicio 3 - TIR'!$D$25-'Ejercicio 3 - TIR'!$C$25)/('Ejercicio 3 - TIR'!$E$25-'Ejercicio 3 - TIR'!$C$25),'Ejercicio 3 - TIR'!$C$25+SQRT(('Ejercicio 3 - TIR'!$E$25-'Ejercicio 3 - TIR'!$C$25)*('Ejercicio 3 - TIR'!$D$25-'Ejercicio 3 - TIR'!$C$25)*V132),'Ejercicio 3 - TIR'!$E$25-SQRT(('Ejercicio 3 - TIR'!$E$25-'Ejercicio 3 - TIR'!$C$25)*('Ejercicio 3 - TIR'!$E$25-'Ejercicio 3 - TIR'!$D$25)*(1-V132)))</f>
        <v>0.2001785843</v>
      </c>
      <c r="X132" s="3">
        <f t="shared" si="15"/>
        <v>0.9844321565</v>
      </c>
      <c r="Y132" s="7">
        <f>IF(X132&lt;=('Ejercicio 3 - TIR'!$D$26-'Ejercicio 3 - TIR'!$C$26)/('Ejercicio 3 - TIR'!$E$26-'Ejercicio 3 - TIR'!$C$26),'Ejercicio 3 - TIR'!$C$26+SQRT(('Ejercicio 3 - TIR'!$E$26-'Ejercicio 3 - TIR'!$C$26)*('Ejercicio 3 - TIR'!$D$26-'Ejercicio 3 - TIR'!$C$26)*X132),'Ejercicio 3 - TIR'!$E$26-SQRT(('Ejercicio 3 - TIR'!$E$26-'Ejercicio 3 - TIR'!$C$26)*('Ejercicio 3 - TIR'!$E$26-'Ejercicio 3 - TIR'!$D$26)*(1-X132)))</f>
        <v>0.2708312294</v>
      </c>
      <c r="Z132" s="3">
        <f t="shared" si="16"/>
        <v>1.153613903</v>
      </c>
      <c r="AA132" s="3">
        <f t="shared" si="17"/>
        <v>1.326652315</v>
      </c>
      <c r="AB132" s="3">
        <f t="shared" si="18"/>
        <v>1.551447804</v>
      </c>
      <c r="AC132" s="3">
        <f t="shared" si="19"/>
        <v>1.862014429</v>
      </c>
      <c r="AD132" s="3">
        <f t="shared" si="20"/>
        <v>2.366306086</v>
      </c>
      <c r="AE132" s="2">
        <f t="shared" si="21"/>
        <v>4757.550712</v>
      </c>
      <c r="AF132" s="2">
        <f t="shared" si="22"/>
        <v>5471.168169</v>
      </c>
      <c r="AG132" s="2">
        <f t="shared" si="23"/>
        <v>6398.233922</v>
      </c>
      <c r="AH132" s="2">
        <f t="shared" si="24"/>
        <v>7679.02333</v>
      </c>
      <c r="AI132" s="2">
        <f t="shared" si="25"/>
        <v>9758.742659</v>
      </c>
      <c r="AJ132" s="4">
        <f t="shared" si="26"/>
        <v>47417.83925</v>
      </c>
      <c r="AK132" s="4">
        <f t="shared" si="27"/>
        <v>44219.02212</v>
      </c>
      <c r="AL132" s="4">
        <f t="shared" si="28"/>
        <v>49817.19751</v>
      </c>
      <c r="AM132" s="4">
        <f t="shared" si="29"/>
        <v>68852.20837</v>
      </c>
      <c r="AN132" s="4">
        <f t="shared" si="30"/>
        <v>90851.70201</v>
      </c>
      <c r="AO132" s="4">
        <f>C132/'Ejercicio 3 - TIR'!$D$7</f>
        <v>13004.39366</v>
      </c>
      <c r="AP132" s="4">
        <f t="shared" si="31"/>
        <v>34413.44558</v>
      </c>
      <c r="AQ132" s="4">
        <f t="shared" si="32"/>
        <v>31214.62846</v>
      </c>
      <c r="AR132" s="4">
        <f t="shared" si="33"/>
        <v>36812.80385</v>
      </c>
      <c r="AS132" s="4">
        <f t="shared" si="34"/>
        <v>55847.8147</v>
      </c>
      <c r="AT132" s="4">
        <f t="shared" si="35"/>
        <v>77847.30834</v>
      </c>
      <c r="AU132" s="4">
        <f>AP132*'Ejercicio 3 - TIR'!$D$5</f>
        <v>17206.72279</v>
      </c>
      <c r="AV132" s="4">
        <f>AQ132*'Ejercicio 3 - TIR'!$D$5</f>
        <v>15607.31423</v>
      </c>
      <c r="AW132" s="4">
        <f>AR132*'Ejercicio 3 - TIR'!$D$5</f>
        <v>18406.40192</v>
      </c>
      <c r="AX132" s="4">
        <f>AS132*'Ejercicio 3 - TIR'!$D$5</f>
        <v>27923.90735</v>
      </c>
      <c r="AY132" s="4">
        <f>AT132*'Ejercicio 3 - TIR'!$D$5</f>
        <v>38923.65417</v>
      </c>
      <c r="AZ132" s="4">
        <f t="shared" ref="AZ132:BD132" si="431">AJ132-AU132-AE132</f>
        <v>25453.56574</v>
      </c>
      <c r="BA132" s="4">
        <f t="shared" si="431"/>
        <v>23140.53972</v>
      </c>
      <c r="BB132" s="4">
        <f t="shared" si="431"/>
        <v>25012.56167</v>
      </c>
      <c r="BC132" s="4">
        <f t="shared" si="431"/>
        <v>33249.27769</v>
      </c>
      <c r="BD132" s="4">
        <f t="shared" si="431"/>
        <v>42169.30518</v>
      </c>
      <c r="BE132" s="4">
        <f t="shared" ref="BE132:BI132" si="432">AZ132/Z132</f>
        <v>22064.19815</v>
      </c>
      <c r="BF132" s="4">
        <f t="shared" si="432"/>
        <v>17442.80658</v>
      </c>
      <c r="BG132" s="4">
        <f t="shared" si="432"/>
        <v>16122.07745</v>
      </c>
      <c r="BH132" s="4">
        <f t="shared" si="432"/>
        <v>17856.61656</v>
      </c>
      <c r="BI132" s="4">
        <f t="shared" si="432"/>
        <v>17820.7314</v>
      </c>
      <c r="BJ132" s="4">
        <f t="shared" si="38"/>
        <v>73286.47344</v>
      </c>
      <c r="BK132" s="4">
        <f t="shared" si="39"/>
        <v>30772.37588</v>
      </c>
      <c r="BL132" s="4">
        <f t="shared" si="40"/>
        <v>104058.8493</v>
      </c>
      <c r="BM132" s="4">
        <f>BK132*'Ejercicio 3 - TIR'!$D$5</f>
        <v>15386.18794</v>
      </c>
      <c r="BN132" s="4">
        <f t="shared" si="41"/>
        <v>88672.66138</v>
      </c>
      <c r="BO132" s="4">
        <f t="shared" si="42"/>
        <v>37473.03102</v>
      </c>
      <c r="BP132" s="4">
        <f t="shared" si="43"/>
        <v>-95992.80251</v>
      </c>
      <c r="BQ132" s="4">
        <f t="shared" ref="BQ132:BT132" si="433">BE132</f>
        <v>22064.19815</v>
      </c>
      <c r="BR132" s="4">
        <f t="shared" si="433"/>
        <v>17442.80658</v>
      </c>
      <c r="BS132" s="4">
        <f t="shared" si="433"/>
        <v>16122.07745</v>
      </c>
      <c r="BT132" s="4">
        <f t="shared" si="433"/>
        <v>17856.61656</v>
      </c>
      <c r="BU132" s="4">
        <f t="shared" si="45"/>
        <v>55293.76242</v>
      </c>
      <c r="BV132" s="36">
        <f t="shared" si="46"/>
        <v>8.988758386</v>
      </c>
    </row>
    <row r="133" ht="15.0" customHeight="1">
      <c r="A133" s="2">
        <v>132.0</v>
      </c>
      <c r="B133" s="3">
        <f t="shared" si="4"/>
        <v>0.7994191443</v>
      </c>
      <c r="C133" s="4">
        <f>IF(B133&lt;=('Ejercicio 3 - TIR'!$D$13-'Ejercicio 3 - TIR'!$C$13)/('Ejercicio 3 - TIR'!$E$13-'Ejercicio 3 - TIR'!$C$13),'Ejercicio 3 - TIR'!$C$13+SQRT(('Ejercicio 3 - TIR'!$E$13-'Ejercicio 3 - TIR'!$C$13)*('Ejercicio 3 - TIR'!$D$13-'Ejercicio 3 - TIR'!$C$13)*B133),'Ejercicio 3 - TIR'!$E$13-SQRT(('Ejercicio 3 - TIR'!$E$13-'Ejercicio 3 - TIR'!$C$13)*('Ejercicio 3 - TIR'!$E$13-'Ejercicio 3 - TIR'!$D$13)*(1-B133)))</f>
        <v>84485.58648</v>
      </c>
      <c r="D133" s="3">
        <f t="shared" si="5"/>
        <v>0.01315524748</v>
      </c>
      <c r="E133" s="4">
        <f>IF(D133&lt;=('Ejercicio 3 - TIR'!$D$14-'Ejercicio 3 - TIR'!$C$14)/('Ejercicio 3 - TIR'!$E$14-'Ejercicio 3 - TIR'!$C$14),'Ejercicio 3 - TIR'!$C$14+SQRT(('Ejercicio 3 - TIR'!$E$14-'Ejercicio 3 - TIR'!$C$14)*('Ejercicio 3 - TIR'!$D$14-'Ejercicio 3 - TIR'!$C$14)*D133),'Ejercicio 3 - TIR'!$E$14-SQRT(('Ejercicio 3 - TIR'!$E$14-'Ejercicio 3 - TIR'!$C$14)*('Ejercicio 3 - TIR'!$E$14-'Ejercicio 3 - TIR'!$D$14)*(1-D133)))</f>
        <v>25993.29933</v>
      </c>
      <c r="F133" s="3">
        <f t="shared" si="6"/>
        <v>0.7979799017</v>
      </c>
      <c r="G133" s="4">
        <f>IF(F133&lt;=('Ejercicio 3 - TIR'!$D$18-'Ejercicio 3 - TIR'!$C$18)/('Ejercicio 3 - TIR'!$E$18-'Ejercicio 3 - TIR'!$C$18),'Ejercicio 3 - TIR'!$C$18+SQRT(('Ejercicio 3 - TIR'!$E$18-'Ejercicio 3 - TIR'!$C$18)*('Ejercicio 3 - TIR'!$D$18-'Ejercicio 3 - TIR'!$C$18)*F133),'Ejercicio 3 - TIR'!$E$18-SQRT(('Ejercicio 3 - TIR'!$E$18-'Ejercicio 3 - TIR'!$C$18)*('Ejercicio 3 - TIR'!$E$18-'Ejercicio 3 - TIR'!$D$18)*(1-F133)))</f>
        <v>41107.50628</v>
      </c>
      <c r="H133" s="3">
        <f t="shared" si="7"/>
        <v>0.7019792694</v>
      </c>
      <c r="I133" s="4">
        <f>IF(H133&lt;=('Ejercicio 3 - TIR'!$D$18-'Ejercicio 3 - TIR'!$C$18)/('Ejercicio 3 - TIR'!$E$18-'Ejercicio 3 - TIR'!$C$18),'Ejercicio 3 - TIR'!$C$18+SQRT(('Ejercicio 3 - TIR'!$E$18-'Ejercicio 3 - TIR'!$C$18)*('Ejercicio 3 - TIR'!$D$18-'Ejercicio 3 - TIR'!$C$18)*H133),'Ejercicio 3 - TIR'!$E$18-SQRT(('Ejercicio 3 - TIR'!$E$18-'Ejercicio 3 - TIR'!$C$18)*('Ejercicio 3 - TIR'!$E$18-'Ejercicio 3 - TIR'!$D$18)*(1-H133)))</f>
        <v>40272.2569</v>
      </c>
      <c r="J133" s="3">
        <f t="shared" si="8"/>
        <v>0.5519592741</v>
      </c>
      <c r="K133" s="4">
        <f>IF(J133&lt;=('Ejercicio 3 - TIR'!$D$18-'Ejercicio 3 - TIR'!$C$18)/('Ejercicio 3 - TIR'!$E$18-'Ejercicio 3 - TIR'!$C$18),'Ejercicio 3 - TIR'!$C$18+SQRT(('Ejercicio 3 - TIR'!$E$18-'Ejercicio 3 - TIR'!$C$18)*('Ejercicio 3 - TIR'!$D$18-'Ejercicio 3 - TIR'!$C$18)*J133),'Ejercicio 3 - TIR'!$E$18-SQRT(('Ejercicio 3 - TIR'!$E$18-'Ejercicio 3 - TIR'!$C$18)*('Ejercicio 3 - TIR'!$E$18-'Ejercicio 3 - TIR'!$D$18)*(1-J133)))</f>
        <v>39099.11485</v>
      </c>
      <c r="L133" s="3">
        <f t="shared" si="9"/>
        <v>0.5085632461</v>
      </c>
      <c r="M133" s="4">
        <f>IF(L133&lt;=('Ejercicio 3 - TIR'!$D$18-'Ejercicio 3 - TIR'!$C$18)/('Ejercicio 3 - TIR'!$E$18-'Ejercicio 3 - TIR'!$C$18),'Ejercicio 3 - TIR'!$C$18+SQRT(('Ejercicio 3 - TIR'!$E$18-'Ejercicio 3 - TIR'!$C$18)*('Ejercicio 3 - TIR'!$D$18-'Ejercicio 3 - TIR'!$C$18)*L133),'Ejercicio 3 - TIR'!$E$18-SQRT(('Ejercicio 3 - TIR'!$E$18-'Ejercicio 3 - TIR'!$C$18)*('Ejercicio 3 - TIR'!$E$18-'Ejercicio 3 - TIR'!$D$18)*(1-L133)))</f>
        <v>38734.09909</v>
      </c>
      <c r="N133" s="3">
        <f t="shared" si="10"/>
        <v>0.001333385628</v>
      </c>
      <c r="O133" s="4">
        <f>IF(N133&lt;=('Ejercicio 3 - TIR'!$D$18-'Ejercicio 3 - TIR'!$C$18)/('Ejercicio 3 - TIR'!$E$18-'Ejercicio 3 - TIR'!$C$18),'Ejercicio 3 - TIR'!$C$18+SQRT(('Ejercicio 3 - TIR'!$E$18-'Ejercicio 3 - TIR'!$C$18)*('Ejercicio 3 - TIR'!$D$18-'Ejercicio 3 - TIR'!$C$18)*N133),'Ejercicio 3 - TIR'!$E$18-SQRT(('Ejercicio 3 - TIR'!$E$18-'Ejercicio 3 - TIR'!$C$18)*('Ejercicio 3 - TIR'!$E$18-'Ejercicio 3 - TIR'!$D$18)*(1-N133)))</f>
        <v>30447.22237</v>
      </c>
      <c r="P133" s="3">
        <f t="shared" si="11"/>
        <v>0.3366848164</v>
      </c>
      <c r="Q133" s="7">
        <f>IF(P133&lt;=('Ejercicio 3 - TIR'!$D$22-'Ejercicio 3 - TIR'!$C$22)/('Ejercicio 3 - TIR'!$E$22-'Ejercicio 3 - TIR'!$C$22),'Ejercicio 3 - TIR'!$C$22+SQRT(('Ejercicio 3 - TIR'!$E$22-'Ejercicio 3 - TIR'!$C$22)*('Ejercicio 3 - TIR'!$D$22-'Ejercicio 3 - TIR'!$C$22)*P133),'Ejercicio 3 - TIR'!$E$22-SQRT(('Ejercicio 3 - TIR'!$E$22-'Ejercicio 3 - TIR'!$C$22)*('Ejercicio 3 - TIR'!$E$22-'Ejercicio 3 - TIR'!$D$22)*(1-P133)))</f>
        <v>0.1446177308</v>
      </c>
      <c r="R133" s="3">
        <f t="shared" si="12"/>
        <v>0.02176092771</v>
      </c>
      <c r="S133" s="7">
        <f>IF(R133&lt;=('Ejercicio 3 - TIR'!$D$23-'Ejercicio 3 - TIR'!$C$23)/('Ejercicio 3 - TIR'!$E$23-'Ejercicio 3 - TIR'!$C$23),'Ejercicio 3 - TIR'!$C$23+SQRT(('Ejercicio 3 - TIR'!$E$23-'Ejercicio 3 - TIR'!$C$23)*('Ejercicio 3 - TIR'!$D$23-'Ejercicio 3 - TIR'!$C$23)*R133),'Ejercicio 3 - TIR'!$E$23-SQRT(('Ejercicio 3 - TIR'!$E$23-'Ejercicio 3 - TIR'!$C$23)*('Ejercicio 3 - TIR'!$E$23-'Ejercicio 3 - TIR'!$D$23)*(1-R133)))</f>
        <v>0.1262585677</v>
      </c>
      <c r="T133" s="3">
        <f t="shared" si="13"/>
        <v>0.09713899524</v>
      </c>
      <c r="U133" s="7">
        <f>IF(T133&lt;=('Ejercicio 3 - TIR'!$D$24-'Ejercicio 3 - TIR'!$C$24)/('Ejercicio 3 - TIR'!$E$24-'Ejercicio 3 - TIR'!$C$24),'Ejercicio 3 - TIR'!$C$24+SQRT(('Ejercicio 3 - TIR'!$E$24-'Ejercicio 3 - TIR'!$C$24)*('Ejercicio 3 - TIR'!$D$24-'Ejercicio 3 - TIR'!$C$24)*T133),'Ejercicio 3 - TIR'!$E$24-SQRT(('Ejercicio 3 - TIR'!$E$24-'Ejercicio 3 - TIR'!$C$24)*('Ejercicio 3 - TIR'!$E$24-'Ejercicio 3 - TIR'!$D$24)*(1-T133)))</f>
        <v>0.1642825729</v>
      </c>
      <c r="V133" s="3">
        <f t="shared" si="14"/>
        <v>0.02135438374</v>
      </c>
      <c r="W133" s="7">
        <f>IF(V133&lt;=('Ejercicio 3 - TIR'!$D$25-'Ejercicio 3 - TIR'!$C$25)/('Ejercicio 3 - TIR'!$E$25-'Ejercicio 3 - TIR'!$C$25),'Ejercicio 3 - TIR'!$C$25+SQRT(('Ejercicio 3 - TIR'!$E$25-'Ejercicio 3 - TIR'!$C$25)*('Ejercicio 3 - TIR'!$D$25-'Ejercicio 3 - TIR'!$C$25)*V133),'Ejercicio 3 - TIR'!$E$25-SQRT(('Ejercicio 3 - TIR'!$E$25-'Ejercicio 3 - TIR'!$C$25)*('Ejercicio 3 - TIR'!$E$25-'Ejercicio 3 - TIR'!$D$25)*(1-V133)))</f>
        <v>0.185467736</v>
      </c>
      <c r="X133" s="3">
        <f t="shared" si="15"/>
        <v>0.9002125817</v>
      </c>
      <c r="Y133" s="7">
        <f>IF(X133&lt;=('Ejercicio 3 - TIR'!$D$26-'Ejercicio 3 - TIR'!$C$26)/('Ejercicio 3 - TIR'!$E$26-'Ejercicio 3 - TIR'!$C$26),'Ejercicio 3 - TIR'!$C$26+SQRT(('Ejercicio 3 - TIR'!$E$26-'Ejercicio 3 - TIR'!$C$26)*('Ejercicio 3 - TIR'!$D$26-'Ejercicio 3 - TIR'!$C$26)*X133),'Ejercicio 3 - TIR'!$E$26-SQRT(('Ejercicio 3 - TIR'!$E$26-'Ejercicio 3 - TIR'!$C$26)*('Ejercicio 3 - TIR'!$E$26-'Ejercicio 3 - TIR'!$D$26)*(1-X133)))</f>
        <v>0.2567868128</v>
      </c>
      <c r="Z133" s="3">
        <f t="shared" si="16"/>
        <v>1.144617731</v>
      </c>
      <c r="AA133" s="3">
        <f t="shared" si="17"/>
        <v>1.289135526</v>
      </c>
      <c r="AB133" s="3">
        <f t="shared" si="18"/>
        <v>1.500918027</v>
      </c>
      <c r="AC133" s="3">
        <f t="shared" si="19"/>
        <v>1.779289896</v>
      </c>
      <c r="AD133" s="3">
        <f t="shared" si="20"/>
        <v>2.236188077</v>
      </c>
      <c r="AE133" s="2">
        <f t="shared" si="21"/>
        <v>3759.091965</v>
      </c>
      <c r="AF133" s="2">
        <f t="shared" si="22"/>
        <v>4233.709533</v>
      </c>
      <c r="AG133" s="2">
        <f t="shared" si="23"/>
        <v>4929.234228</v>
      </c>
      <c r="AH133" s="2">
        <f t="shared" si="24"/>
        <v>5843.44814</v>
      </c>
      <c r="AI133" s="2">
        <f t="shared" si="25"/>
        <v>7343.968564</v>
      </c>
      <c r="AJ133" s="4">
        <f t="shared" si="26"/>
        <v>47052.38056</v>
      </c>
      <c r="AK133" s="4">
        <f t="shared" si="27"/>
        <v>51916.39709</v>
      </c>
      <c r="AL133" s="4">
        <f t="shared" si="28"/>
        <v>58684.56633</v>
      </c>
      <c r="AM133" s="4">
        <f t="shared" si="29"/>
        <v>68919.19113</v>
      </c>
      <c r="AN133" s="4">
        <f t="shared" si="30"/>
        <v>68085.71563</v>
      </c>
      <c r="AO133" s="4">
        <f>C133/'Ejercicio 3 - TIR'!$D$7</f>
        <v>16897.1173</v>
      </c>
      <c r="AP133" s="4">
        <f t="shared" si="31"/>
        <v>30155.26326</v>
      </c>
      <c r="AQ133" s="4">
        <f t="shared" si="32"/>
        <v>35019.27979</v>
      </c>
      <c r="AR133" s="4">
        <f t="shared" si="33"/>
        <v>41787.44903</v>
      </c>
      <c r="AS133" s="4">
        <f t="shared" si="34"/>
        <v>52022.07383</v>
      </c>
      <c r="AT133" s="4">
        <f t="shared" si="35"/>
        <v>51188.59834</v>
      </c>
      <c r="AU133" s="4">
        <f>AP133*'Ejercicio 3 - TIR'!$D$5</f>
        <v>15077.63163</v>
      </c>
      <c r="AV133" s="4">
        <f>AQ133*'Ejercicio 3 - TIR'!$D$5</f>
        <v>17509.6399</v>
      </c>
      <c r="AW133" s="4">
        <f>AR133*'Ejercicio 3 - TIR'!$D$5</f>
        <v>20893.72452</v>
      </c>
      <c r="AX133" s="4">
        <f>AS133*'Ejercicio 3 - TIR'!$D$5</f>
        <v>26011.03692</v>
      </c>
      <c r="AY133" s="4">
        <f>AT133*'Ejercicio 3 - TIR'!$D$5</f>
        <v>25594.29917</v>
      </c>
      <c r="AZ133" s="4">
        <f t="shared" ref="AZ133:BD133" si="434">AJ133-AU133-AE133</f>
        <v>28215.65696</v>
      </c>
      <c r="BA133" s="4">
        <f t="shared" si="434"/>
        <v>30173.04766</v>
      </c>
      <c r="BB133" s="4">
        <f t="shared" si="434"/>
        <v>32861.60759</v>
      </c>
      <c r="BC133" s="4">
        <f t="shared" si="434"/>
        <v>37064.70607</v>
      </c>
      <c r="BD133" s="4">
        <f t="shared" si="434"/>
        <v>35147.4479</v>
      </c>
      <c r="BE133" s="4">
        <f t="shared" ref="BE133:BI133" si="435">AZ133/Z133</f>
        <v>24650.72504</v>
      </c>
      <c r="BF133" s="4">
        <f t="shared" si="435"/>
        <v>23405.64436</v>
      </c>
      <c r="BG133" s="4">
        <f t="shared" si="435"/>
        <v>21894.33866</v>
      </c>
      <c r="BH133" s="4">
        <f t="shared" si="435"/>
        <v>20831.17887</v>
      </c>
      <c r="BI133" s="4">
        <f t="shared" si="435"/>
        <v>15717.57235</v>
      </c>
      <c r="BJ133" s="4">
        <f t="shared" si="38"/>
        <v>58125.90605</v>
      </c>
      <c r="BK133" s="4">
        <f t="shared" si="39"/>
        <v>37785.13223</v>
      </c>
      <c r="BL133" s="4">
        <f t="shared" si="40"/>
        <v>95911.03828</v>
      </c>
      <c r="BM133" s="4">
        <f>BK133*'Ejercicio 3 - TIR'!$D$5</f>
        <v>18892.56612</v>
      </c>
      <c r="BN133" s="4">
        <f t="shared" si="41"/>
        <v>77018.47216</v>
      </c>
      <c r="BO133" s="4">
        <f t="shared" si="42"/>
        <v>34441.85798</v>
      </c>
      <c r="BP133" s="4">
        <f t="shared" si="43"/>
        <v>-110478.8858</v>
      </c>
      <c r="BQ133" s="4">
        <f t="shared" ref="BQ133:BT133" si="436">BE133</f>
        <v>24650.72504</v>
      </c>
      <c r="BR133" s="4">
        <f t="shared" si="436"/>
        <v>23405.64436</v>
      </c>
      <c r="BS133" s="4">
        <f t="shared" si="436"/>
        <v>21894.33866</v>
      </c>
      <c r="BT133" s="4">
        <f t="shared" si="436"/>
        <v>20831.17887</v>
      </c>
      <c r="BU133" s="4">
        <f t="shared" si="45"/>
        <v>50159.43033</v>
      </c>
      <c r="BV133" s="36">
        <f t="shared" si="46"/>
        <v>7.765380869</v>
      </c>
    </row>
    <row r="134" ht="15.0" customHeight="1">
      <c r="A134" s="2">
        <v>133.0</v>
      </c>
      <c r="B134" s="3">
        <f t="shared" si="4"/>
        <v>0.6938192482</v>
      </c>
      <c r="C134" s="4">
        <f>IF(B134&lt;=('Ejercicio 3 - TIR'!$D$13-'Ejercicio 3 - TIR'!$C$13)/('Ejercicio 3 - TIR'!$E$13-'Ejercicio 3 - TIR'!$C$13),'Ejercicio 3 - TIR'!$C$13+SQRT(('Ejercicio 3 - TIR'!$E$13-'Ejercicio 3 - TIR'!$C$13)*('Ejercicio 3 - TIR'!$D$13-'Ejercicio 3 - TIR'!$C$13)*B134),'Ejercicio 3 - TIR'!$E$13-SQRT(('Ejercicio 3 - TIR'!$E$13-'Ejercicio 3 - TIR'!$C$13)*('Ejercicio 3 - TIR'!$E$13-'Ejercicio 3 - TIR'!$D$13)*(1-B134)))</f>
        <v>80831.87797</v>
      </c>
      <c r="D134" s="3">
        <f t="shared" si="5"/>
        <v>0.6926873629</v>
      </c>
      <c r="E134" s="4">
        <f>IF(D134&lt;=('Ejercicio 3 - TIR'!$D$14-'Ejercicio 3 - TIR'!$C$14)/('Ejercicio 3 - TIR'!$E$14-'Ejercicio 3 - TIR'!$C$14),'Ejercicio 3 - TIR'!$C$14+SQRT(('Ejercicio 3 - TIR'!$E$14-'Ejercicio 3 - TIR'!$C$14)*('Ejercicio 3 - TIR'!$D$14-'Ejercicio 3 - TIR'!$C$14)*D134),'Ejercicio 3 - TIR'!$E$14-SQRT(('Ejercicio 3 - TIR'!$E$14-'Ejercicio 3 - TIR'!$C$14)*('Ejercicio 3 - TIR'!$E$14-'Ejercicio 3 - TIR'!$D$14)*(1-D134)))</f>
        <v>33210.53054</v>
      </c>
      <c r="F134" s="3">
        <f t="shared" si="6"/>
        <v>0.9858706027</v>
      </c>
      <c r="G134" s="4">
        <f>IF(F134&lt;=('Ejercicio 3 - TIR'!$D$18-'Ejercicio 3 - TIR'!$C$18)/('Ejercicio 3 - TIR'!$E$18-'Ejercicio 3 - TIR'!$C$18),'Ejercicio 3 - TIR'!$C$18+SQRT(('Ejercicio 3 - TIR'!$E$18-'Ejercicio 3 - TIR'!$C$18)*('Ejercicio 3 - TIR'!$D$18-'Ejercicio 3 - TIR'!$C$18)*F134),'Ejercicio 3 - TIR'!$E$18-SQRT(('Ejercicio 3 - TIR'!$E$18-'Ejercicio 3 - TIR'!$C$18)*('Ejercicio 3 - TIR'!$E$18-'Ejercicio 3 - TIR'!$D$18)*(1-F134)))</f>
        <v>43970.58036</v>
      </c>
      <c r="H134" s="3">
        <f t="shared" si="7"/>
        <v>0.5124706413</v>
      </c>
      <c r="I134" s="4">
        <f>IF(H134&lt;=('Ejercicio 3 - TIR'!$D$18-'Ejercicio 3 - TIR'!$C$18)/('Ejercicio 3 - TIR'!$E$18-'Ejercicio 3 - TIR'!$C$18),'Ejercicio 3 - TIR'!$C$18+SQRT(('Ejercicio 3 - TIR'!$E$18-'Ejercicio 3 - TIR'!$C$18)*('Ejercicio 3 - TIR'!$D$18-'Ejercicio 3 - TIR'!$C$18)*H134),'Ejercicio 3 - TIR'!$E$18-SQRT(('Ejercicio 3 - TIR'!$E$18-'Ejercicio 3 - TIR'!$C$18)*('Ejercicio 3 - TIR'!$E$18-'Ejercicio 3 - TIR'!$D$18)*(1-H134)))</f>
        <v>38767.58782</v>
      </c>
      <c r="J134" s="3">
        <f t="shared" si="8"/>
        <v>0.3436000678</v>
      </c>
      <c r="K134" s="4">
        <f>IF(J134&lt;=('Ejercicio 3 - TIR'!$D$18-'Ejercicio 3 - TIR'!$C$18)/('Ejercicio 3 - TIR'!$E$18-'Ejercicio 3 - TIR'!$C$18),'Ejercicio 3 - TIR'!$C$18+SQRT(('Ejercicio 3 - TIR'!$E$18-'Ejercicio 3 - TIR'!$C$18)*('Ejercicio 3 - TIR'!$D$18-'Ejercicio 3 - TIR'!$C$18)*J134),'Ejercicio 3 - TIR'!$E$18-SQRT(('Ejercicio 3 - TIR'!$E$18-'Ejercicio 3 - TIR'!$C$18)*('Ejercicio 3 - TIR'!$E$18-'Ejercicio 3 - TIR'!$D$18)*(1-J134)))</f>
        <v>37179.13715</v>
      </c>
      <c r="L134" s="3">
        <f t="shared" si="9"/>
        <v>0.5708054332</v>
      </c>
      <c r="M134" s="4">
        <f>IF(L134&lt;=('Ejercicio 3 - TIR'!$D$18-'Ejercicio 3 - TIR'!$C$18)/('Ejercicio 3 - TIR'!$E$18-'Ejercicio 3 - TIR'!$C$18),'Ejercicio 3 - TIR'!$C$18+SQRT(('Ejercicio 3 - TIR'!$E$18-'Ejercicio 3 - TIR'!$C$18)*('Ejercicio 3 - TIR'!$D$18-'Ejercicio 3 - TIR'!$C$18)*L134),'Ejercicio 3 - TIR'!$E$18-SQRT(('Ejercicio 3 - TIR'!$E$18-'Ejercicio 3 - TIR'!$C$18)*('Ejercicio 3 - TIR'!$E$18-'Ejercicio 3 - TIR'!$D$18)*(1-L134)))</f>
        <v>39253.15162</v>
      </c>
      <c r="N134" s="3">
        <f t="shared" si="10"/>
        <v>0.2448441575</v>
      </c>
      <c r="O134" s="4">
        <f>IF(N134&lt;=('Ejercicio 3 - TIR'!$D$18-'Ejercicio 3 - TIR'!$C$18)/('Ejercicio 3 - TIR'!$E$18-'Ejercicio 3 - TIR'!$C$18),'Ejercicio 3 - TIR'!$C$18+SQRT(('Ejercicio 3 - TIR'!$E$18-'Ejercicio 3 - TIR'!$C$18)*('Ejercicio 3 - TIR'!$D$18-'Ejercicio 3 - TIR'!$C$18)*N134),'Ejercicio 3 - TIR'!$E$18-SQRT(('Ejercicio 3 - TIR'!$E$18-'Ejercicio 3 - TIR'!$C$18)*('Ejercicio 3 - TIR'!$E$18-'Ejercicio 3 - TIR'!$D$18)*(1-N134)))</f>
        <v>36060.24947</v>
      </c>
      <c r="P134" s="3">
        <f t="shared" si="11"/>
        <v>0.6265342624</v>
      </c>
      <c r="Q134" s="7">
        <f>IF(P134&lt;=('Ejercicio 3 - TIR'!$D$22-'Ejercicio 3 - TIR'!$C$22)/('Ejercicio 3 - TIR'!$E$22-'Ejercicio 3 - TIR'!$C$22),'Ejercicio 3 - TIR'!$C$22+SQRT(('Ejercicio 3 - TIR'!$E$22-'Ejercicio 3 - TIR'!$C$22)*('Ejercicio 3 - TIR'!$D$22-'Ejercicio 3 - TIR'!$C$22)*P134),'Ejercicio 3 - TIR'!$E$22-SQRT(('Ejercicio 3 - TIR'!$E$22-'Ejercicio 3 - TIR'!$C$22)*('Ejercicio 3 - TIR'!$E$22-'Ejercicio 3 - TIR'!$D$22)*(1-P134)))</f>
        <v>0.1540724408</v>
      </c>
      <c r="R134" s="3">
        <f t="shared" si="12"/>
        <v>0.2613956184</v>
      </c>
      <c r="S134" s="7">
        <f>IF(R134&lt;=('Ejercicio 3 - TIR'!$D$23-'Ejercicio 3 - TIR'!$C$23)/('Ejercicio 3 - TIR'!$E$23-'Ejercicio 3 - TIR'!$C$23),'Ejercicio 3 - TIR'!$C$23+SQRT(('Ejercicio 3 - TIR'!$E$23-'Ejercicio 3 - TIR'!$C$23)*('Ejercicio 3 - TIR'!$D$23-'Ejercicio 3 - TIR'!$C$23)*R134),'Ejercicio 3 - TIR'!$E$23-SQRT(('Ejercicio 3 - TIR'!$E$23-'Ejercicio 3 - TIR'!$C$23)*('Ejercicio 3 - TIR'!$E$23-'Ejercicio 3 - TIR'!$D$23)*(1-R134)))</f>
        <v>0.1416912912</v>
      </c>
      <c r="T134" s="3">
        <f t="shared" si="13"/>
        <v>0.639801425</v>
      </c>
      <c r="U134" s="7">
        <f>IF(T134&lt;=('Ejercicio 3 - TIR'!$D$24-'Ejercicio 3 - TIR'!$C$24)/('Ejercicio 3 - TIR'!$E$24-'Ejercicio 3 - TIR'!$C$24),'Ejercicio 3 - TIR'!$C$24+SQRT(('Ejercicio 3 - TIR'!$E$24-'Ejercicio 3 - TIR'!$C$24)*('Ejercicio 3 - TIR'!$D$24-'Ejercicio 3 - TIR'!$C$24)*T134),'Ejercicio 3 - TIR'!$E$24-SQRT(('Ejercicio 3 - TIR'!$E$24-'Ejercicio 3 - TIR'!$C$24)*('Ejercicio 3 - TIR'!$E$24-'Ejercicio 3 - TIR'!$D$24)*(1-T134)))</f>
        <v>0.1882422291</v>
      </c>
      <c r="V134" s="3">
        <f t="shared" si="14"/>
        <v>0.4543586794</v>
      </c>
      <c r="W134" s="7">
        <f>IF(V134&lt;=('Ejercicio 3 - TIR'!$D$25-'Ejercicio 3 - TIR'!$C$25)/('Ejercicio 3 - TIR'!$E$25-'Ejercicio 3 - TIR'!$C$25),'Ejercicio 3 - TIR'!$C$25+SQRT(('Ejercicio 3 - TIR'!$E$25-'Ejercicio 3 - TIR'!$C$25)*('Ejercicio 3 - TIR'!$D$25-'Ejercicio 3 - TIR'!$C$25)*V134),'Ejercicio 3 - TIR'!$E$25-SQRT(('Ejercicio 3 - TIR'!$E$25-'Ejercicio 3 - TIR'!$C$25)*('Ejercicio 3 - TIR'!$E$25-'Ejercicio 3 - TIR'!$D$25)*(1-V134)))</f>
        <v>0.206299375</v>
      </c>
      <c r="X134" s="3">
        <f t="shared" si="15"/>
        <v>0.7162364058</v>
      </c>
      <c r="Y134" s="7">
        <f>IF(X134&lt;=('Ejercicio 3 - TIR'!$D$26-'Ejercicio 3 - TIR'!$C$26)/('Ejercicio 3 - TIR'!$E$26-'Ejercicio 3 - TIR'!$C$26),'Ejercicio 3 - TIR'!$C$26+SQRT(('Ejercicio 3 - TIR'!$E$26-'Ejercicio 3 - TIR'!$C$26)*('Ejercicio 3 - TIR'!$D$26-'Ejercicio 3 - TIR'!$C$26)*X134),'Ejercicio 3 - TIR'!$E$26-SQRT(('Ejercicio 3 - TIR'!$E$26-'Ejercicio 3 - TIR'!$C$26)*('Ejercicio 3 - TIR'!$E$26-'Ejercicio 3 - TIR'!$D$26)*(1-X134)))</f>
        <v>0.2408550973</v>
      </c>
      <c r="Z134" s="3">
        <f t="shared" si="16"/>
        <v>1.154072441</v>
      </c>
      <c r="AA134" s="3">
        <f t="shared" si="17"/>
        <v>1.317594455</v>
      </c>
      <c r="AB134" s="3">
        <f t="shared" si="18"/>
        <v>1.565621372</v>
      </c>
      <c r="AC134" s="3">
        <f t="shared" si="19"/>
        <v>1.888608083</v>
      </c>
      <c r="AD134" s="3">
        <f t="shared" si="20"/>
        <v>2.343488967</v>
      </c>
      <c r="AE134" s="2">
        <f t="shared" si="21"/>
        <v>5116.827499</v>
      </c>
      <c r="AF134" s="2">
        <f t="shared" si="22"/>
        <v>5841.837394</v>
      </c>
      <c r="AG134" s="2">
        <f t="shared" si="23"/>
        <v>6941.517888</v>
      </c>
      <c r="AH134" s="2">
        <f t="shared" si="24"/>
        <v>8373.54869</v>
      </c>
      <c r="AI134" s="2">
        <f t="shared" si="25"/>
        <v>10390.36057</v>
      </c>
      <c r="AJ134" s="4">
        <f t="shared" si="26"/>
        <v>50745.235</v>
      </c>
      <c r="AK134" s="4">
        <f t="shared" si="27"/>
        <v>51079.95875</v>
      </c>
      <c r="AL134" s="4">
        <f t="shared" si="28"/>
        <v>58208.45172</v>
      </c>
      <c r="AM134" s="4">
        <f t="shared" si="29"/>
        <v>74133.81944</v>
      </c>
      <c r="AN134" s="4">
        <f t="shared" si="30"/>
        <v>84506.79676</v>
      </c>
      <c r="AO134" s="4">
        <f>C134/'Ejercicio 3 - TIR'!$D$7</f>
        <v>16166.37559</v>
      </c>
      <c r="AP134" s="4">
        <f t="shared" si="31"/>
        <v>34578.8594</v>
      </c>
      <c r="AQ134" s="4">
        <f t="shared" si="32"/>
        <v>34913.58315</v>
      </c>
      <c r="AR134" s="4">
        <f t="shared" si="33"/>
        <v>42042.07613</v>
      </c>
      <c r="AS134" s="4">
        <f t="shared" si="34"/>
        <v>57967.44385</v>
      </c>
      <c r="AT134" s="4">
        <f t="shared" si="35"/>
        <v>68340.42117</v>
      </c>
      <c r="AU134" s="4">
        <f>AP134*'Ejercicio 3 - TIR'!$D$5</f>
        <v>17289.4297</v>
      </c>
      <c r="AV134" s="4">
        <f>AQ134*'Ejercicio 3 - TIR'!$D$5</f>
        <v>17456.79158</v>
      </c>
      <c r="AW134" s="4">
        <f>AR134*'Ejercicio 3 - TIR'!$D$5</f>
        <v>21021.03806</v>
      </c>
      <c r="AX134" s="4">
        <f>AS134*'Ejercicio 3 - TIR'!$D$5</f>
        <v>28983.72192</v>
      </c>
      <c r="AY134" s="4">
        <f>AT134*'Ejercicio 3 - TIR'!$D$5</f>
        <v>34170.21058</v>
      </c>
      <c r="AZ134" s="4">
        <f t="shared" ref="AZ134:BD134" si="437">AJ134-AU134-AE134</f>
        <v>28338.9778</v>
      </c>
      <c r="BA134" s="4">
        <f t="shared" si="437"/>
        <v>27781.32978</v>
      </c>
      <c r="BB134" s="4">
        <f t="shared" si="437"/>
        <v>30245.89577</v>
      </c>
      <c r="BC134" s="4">
        <f t="shared" si="437"/>
        <v>36776.54883</v>
      </c>
      <c r="BD134" s="4">
        <f t="shared" si="437"/>
        <v>39946.2256</v>
      </c>
      <c r="BE134" s="4">
        <f t="shared" ref="BE134:BI134" si="438">AZ134/Z134</f>
        <v>24555.63169</v>
      </c>
      <c r="BF134" s="4">
        <f t="shared" si="438"/>
        <v>21084.88668</v>
      </c>
      <c r="BG134" s="4">
        <f t="shared" si="438"/>
        <v>19318.78058</v>
      </c>
      <c r="BH134" s="4">
        <f t="shared" si="438"/>
        <v>19472.83248</v>
      </c>
      <c r="BI134" s="4">
        <f t="shared" si="438"/>
        <v>17045.62137</v>
      </c>
      <c r="BJ134" s="4">
        <f t="shared" si="38"/>
        <v>77828.51189</v>
      </c>
      <c r="BK134" s="4">
        <f t="shared" si="39"/>
        <v>37885.72283</v>
      </c>
      <c r="BL134" s="4">
        <f t="shared" si="40"/>
        <v>115714.2347</v>
      </c>
      <c r="BM134" s="4">
        <f>BK134*'Ejercicio 3 - TIR'!$D$5</f>
        <v>18942.86142</v>
      </c>
      <c r="BN134" s="4">
        <f t="shared" si="41"/>
        <v>96771.37331</v>
      </c>
      <c r="BO134" s="4">
        <f t="shared" si="42"/>
        <v>41293.71834</v>
      </c>
      <c r="BP134" s="4">
        <f t="shared" si="43"/>
        <v>-114042.4085</v>
      </c>
      <c r="BQ134" s="4">
        <f t="shared" ref="BQ134:BT134" si="439">BE134</f>
        <v>24555.63169</v>
      </c>
      <c r="BR134" s="4">
        <f t="shared" si="439"/>
        <v>21084.88668</v>
      </c>
      <c r="BS134" s="4">
        <f t="shared" si="439"/>
        <v>19318.78058</v>
      </c>
      <c r="BT134" s="4">
        <f t="shared" si="439"/>
        <v>19472.83248</v>
      </c>
      <c r="BU134" s="4">
        <f t="shared" si="45"/>
        <v>58339.3397</v>
      </c>
      <c r="BV134" s="36">
        <f t="shared" si="46"/>
        <v>6.870078606</v>
      </c>
    </row>
    <row r="135" ht="15.0" customHeight="1">
      <c r="A135" s="2">
        <v>134.0</v>
      </c>
      <c r="B135" s="3">
        <f t="shared" si="4"/>
        <v>0.06607733274</v>
      </c>
      <c r="C135" s="4">
        <f>IF(B135&lt;=('Ejercicio 3 - TIR'!$D$13-'Ejercicio 3 - TIR'!$C$13)/('Ejercicio 3 - TIR'!$E$13-'Ejercicio 3 - TIR'!$C$13),'Ejercicio 3 - TIR'!$C$13+SQRT(('Ejercicio 3 - TIR'!$E$13-'Ejercicio 3 - TIR'!$C$13)*('Ejercicio 3 - TIR'!$D$13-'Ejercicio 3 - TIR'!$C$13)*B135),'Ejercicio 3 - TIR'!$E$13-SQRT(('Ejercicio 3 - TIR'!$E$13-'Ejercicio 3 - TIR'!$C$13)*('Ejercicio 3 - TIR'!$E$13-'Ejercicio 3 - TIR'!$D$13)*(1-B135)))</f>
        <v>65141.10232</v>
      </c>
      <c r="D135" s="3">
        <f t="shared" si="5"/>
        <v>0.9404890002</v>
      </c>
      <c r="E135" s="4">
        <f>IF(D135&lt;=('Ejercicio 3 - TIR'!$D$14-'Ejercicio 3 - TIR'!$C$14)/('Ejercicio 3 - TIR'!$E$14-'Ejercicio 3 - TIR'!$C$14),'Ejercicio 3 - TIR'!$C$14+SQRT(('Ejercicio 3 - TIR'!$E$14-'Ejercicio 3 - TIR'!$C$14)*('Ejercicio 3 - TIR'!$D$14-'Ejercicio 3 - TIR'!$C$14)*D135),'Ejercicio 3 - TIR'!$E$14-SQRT(('Ejercicio 3 - TIR'!$E$14-'Ejercicio 3 - TIR'!$C$14)*('Ejercicio 3 - TIR'!$E$14-'Ejercicio 3 - TIR'!$D$14)*(1-D135)))</f>
        <v>37012.25001</v>
      </c>
      <c r="F135" s="3">
        <f t="shared" si="6"/>
        <v>0.01818042737</v>
      </c>
      <c r="G135" s="4">
        <f>IF(F135&lt;=('Ejercicio 3 - TIR'!$D$18-'Ejercicio 3 - TIR'!$C$18)/('Ejercicio 3 - TIR'!$E$18-'Ejercicio 3 - TIR'!$C$18),'Ejercicio 3 - TIR'!$C$18+SQRT(('Ejercicio 3 - TIR'!$E$18-'Ejercicio 3 - TIR'!$C$18)*('Ejercicio 3 - TIR'!$D$18-'Ejercicio 3 - TIR'!$C$18)*F135),'Ejercicio 3 - TIR'!$E$18-SQRT(('Ejercicio 3 - TIR'!$E$18-'Ejercicio 3 - TIR'!$C$18)*('Ejercicio 3 - TIR'!$E$18-'Ejercicio 3 - TIR'!$D$18)*(1-F135)))</f>
        <v>31651.38248</v>
      </c>
      <c r="H135" s="3">
        <f t="shared" si="7"/>
        <v>0.6579160082</v>
      </c>
      <c r="I135" s="4">
        <f>IF(H135&lt;=('Ejercicio 3 - TIR'!$D$18-'Ejercicio 3 - TIR'!$C$18)/('Ejercicio 3 - TIR'!$E$18-'Ejercicio 3 - TIR'!$C$18),'Ejercicio 3 - TIR'!$C$18+SQRT(('Ejercicio 3 - TIR'!$E$18-'Ejercicio 3 - TIR'!$C$18)*('Ejercicio 3 - TIR'!$D$18-'Ejercicio 3 - TIR'!$C$18)*H135),'Ejercicio 3 - TIR'!$E$18-SQRT(('Ejercicio 3 - TIR'!$E$18-'Ejercicio 3 - TIR'!$C$18)*('Ejercicio 3 - TIR'!$E$18-'Ejercicio 3 - TIR'!$D$18)*(1-H135)))</f>
        <v>39934.15327</v>
      </c>
      <c r="J135" s="3">
        <f t="shared" si="8"/>
        <v>0.1213962764</v>
      </c>
      <c r="K135" s="4">
        <f>IF(J135&lt;=('Ejercicio 3 - TIR'!$D$18-'Ejercicio 3 - TIR'!$C$18)/('Ejercicio 3 - TIR'!$E$18-'Ejercicio 3 - TIR'!$C$18),'Ejercicio 3 - TIR'!$C$18+SQRT(('Ejercicio 3 - TIR'!$E$18-'Ejercicio 3 - TIR'!$C$18)*('Ejercicio 3 - TIR'!$D$18-'Ejercicio 3 - TIR'!$C$18)*J135),'Ejercicio 3 - TIR'!$E$18-SQRT(('Ejercicio 3 - TIR'!$E$18-'Ejercicio 3 - TIR'!$C$18)*('Ejercicio 3 - TIR'!$E$18-'Ejercicio 3 - TIR'!$D$18)*(1-J135)))</f>
        <v>34267.25221</v>
      </c>
      <c r="L135" s="3">
        <f t="shared" si="9"/>
        <v>0.2204622929</v>
      </c>
      <c r="M135" s="4">
        <f>IF(L135&lt;=('Ejercicio 3 - TIR'!$D$18-'Ejercicio 3 - TIR'!$C$18)/('Ejercicio 3 - TIR'!$E$18-'Ejercicio 3 - TIR'!$C$18),'Ejercicio 3 - TIR'!$C$18+SQRT(('Ejercicio 3 - TIR'!$E$18-'Ejercicio 3 - TIR'!$C$18)*('Ejercicio 3 - TIR'!$D$18-'Ejercicio 3 - TIR'!$C$18)*L135),'Ejercicio 3 - TIR'!$E$18-SQRT(('Ejercicio 3 - TIR'!$E$18-'Ejercicio 3 - TIR'!$C$18)*('Ejercicio 3 - TIR'!$E$18-'Ejercicio 3 - TIR'!$D$18)*(1-L135)))</f>
        <v>35750.59509</v>
      </c>
      <c r="N135" s="3">
        <f t="shared" si="10"/>
        <v>0.1577204233</v>
      </c>
      <c r="O135" s="4">
        <f>IF(N135&lt;=('Ejercicio 3 - TIR'!$D$18-'Ejercicio 3 - TIR'!$C$18)/('Ejercicio 3 - TIR'!$E$18-'Ejercicio 3 - TIR'!$C$18),'Ejercicio 3 - TIR'!$C$18+SQRT(('Ejercicio 3 - TIR'!$E$18-'Ejercicio 3 - TIR'!$C$18)*('Ejercicio 3 - TIR'!$D$18-'Ejercicio 3 - TIR'!$C$18)*N135),'Ejercicio 3 - TIR'!$E$18-SQRT(('Ejercicio 3 - TIR'!$E$18-'Ejercicio 3 - TIR'!$C$18)*('Ejercicio 3 - TIR'!$E$18-'Ejercicio 3 - TIR'!$D$18)*(1-N135)))</f>
        <v>34863.95554</v>
      </c>
      <c r="P135" s="3">
        <f t="shared" si="11"/>
        <v>0.04105635033</v>
      </c>
      <c r="Q135" s="7">
        <f>IF(P135&lt;=('Ejercicio 3 - TIR'!$D$22-'Ejercicio 3 - TIR'!$C$22)/('Ejercicio 3 - TIR'!$E$22-'Ejercicio 3 - TIR'!$C$22),'Ejercicio 3 - TIR'!$C$22+SQRT(('Ejercicio 3 - TIR'!$E$22-'Ejercicio 3 - TIR'!$C$22)*('Ejercicio 3 - TIR'!$D$22-'Ejercicio 3 - TIR'!$C$22)*P135),'Ejercicio 3 - TIR'!$E$22-SQRT(('Ejercicio 3 - TIR'!$E$22-'Ejercicio 3 - TIR'!$C$22)*('Ejercicio 3 - TIR'!$E$22-'Ejercicio 3 - TIR'!$D$22)*(1-P135)))</f>
        <v>0.1285965941</v>
      </c>
      <c r="R135" s="3">
        <f t="shared" si="12"/>
        <v>0.8025069031</v>
      </c>
      <c r="S135" s="7">
        <f>IF(R135&lt;=('Ejercicio 3 - TIR'!$D$23-'Ejercicio 3 - TIR'!$C$23)/('Ejercicio 3 - TIR'!$E$23-'Ejercicio 3 - TIR'!$C$23),'Ejercicio 3 - TIR'!$C$23+SQRT(('Ejercicio 3 - TIR'!$E$23-'Ejercicio 3 - TIR'!$C$23)*('Ejercicio 3 - TIR'!$D$23-'Ejercicio 3 - TIR'!$C$23)*R135),'Ejercicio 3 - TIR'!$E$23-SQRT(('Ejercicio 3 - TIR'!$E$23-'Ejercicio 3 - TIR'!$C$23)*('Ejercicio 3 - TIR'!$E$23-'Ejercicio 3 - TIR'!$D$23)*(1-R135)))</f>
        <v>0.1611456219</v>
      </c>
      <c r="T135" s="3">
        <f t="shared" si="13"/>
        <v>0.5019586428</v>
      </c>
      <c r="U135" s="7">
        <f>IF(T135&lt;=('Ejercicio 3 - TIR'!$D$24-'Ejercicio 3 - TIR'!$C$24)/('Ejercicio 3 - TIR'!$E$24-'Ejercicio 3 - TIR'!$C$24),'Ejercicio 3 - TIR'!$C$24+SQRT(('Ejercicio 3 - TIR'!$E$24-'Ejercicio 3 - TIR'!$C$24)*('Ejercicio 3 - TIR'!$D$24-'Ejercicio 3 - TIR'!$C$24)*T135),'Ejercicio 3 - TIR'!$E$24-SQRT(('Ejercicio 3 - TIR'!$E$24-'Ejercicio 3 - TIR'!$C$24)*('Ejercicio 3 - TIR'!$E$24-'Ejercicio 3 - TIR'!$D$24)*(1-T135)))</f>
        <v>0.1826567837</v>
      </c>
      <c r="V135" s="3">
        <f t="shared" si="14"/>
        <v>0.2461417951</v>
      </c>
      <c r="W135" s="7">
        <f>IF(V135&lt;=('Ejercicio 3 - TIR'!$D$25-'Ejercicio 3 - TIR'!$C$25)/('Ejercicio 3 - TIR'!$E$25-'Ejercicio 3 - TIR'!$C$25),'Ejercicio 3 - TIR'!$C$25+SQRT(('Ejercicio 3 - TIR'!$E$25-'Ejercicio 3 - TIR'!$C$25)*('Ejercicio 3 - TIR'!$D$25-'Ejercicio 3 - TIR'!$C$25)*V135),'Ejercicio 3 - TIR'!$E$25-SQRT(('Ejercicio 3 - TIR'!$E$25-'Ejercicio 3 - TIR'!$C$25)*('Ejercicio 3 - TIR'!$E$25-'Ejercicio 3 - TIR'!$D$25)*(1-V135)))</f>
        <v>0.1985633648</v>
      </c>
      <c r="X135" s="3">
        <f t="shared" si="15"/>
        <v>0.2033883268</v>
      </c>
      <c r="Y135" s="7">
        <f>IF(X135&lt;=('Ejercicio 3 - TIR'!$D$26-'Ejercicio 3 - TIR'!$C$26)/('Ejercicio 3 - TIR'!$E$26-'Ejercicio 3 - TIR'!$C$26),'Ejercicio 3 - TIR'!$C$26+SQRT(('Ejercicio 3 - TIR'!$E$26-'Ejercicio 3 - TIR'!$C$26)*('Ejercicio 3 - TIR'!$D$26-'Ejercicio 3 - TIR'!$C$26)*X135),'Ejercicio 3 - TIR'!$E$26-SQRT(('Ejercicio 3 - TIR'!$E$26-'Ejercicio 3 - TIR'!$C$26)*('Ejercicio 3 - TIR'!$E$26-'Ejercicio 3 - TIR'!$D$26)*(1-X135)))</f>
        <v>0.2134339174</v>
      </c>
      <c r="Z135" s="3">
        <f t="shared" si="16"/>
        <v>1.128596594</v>
      </c>
      <c r="AA135" s="3">
        <f t="shared" si="17"/>
        <v>1.310464994</v>
      </c>
      <c r="AB135" s="3">
        <f t="shared" si="18"/>
        <v>1.549830315</v>
      </c>
      <c r="AC135" s="3">
        <f t="shared" si="19"/>
        <v>1.857569837</v>
      </c>
      <c r="AD135" s="3">
        <f t="shared" si="20"/>
        <v>2.254038245</v>
      </c>
      <c r="AE135" s="2">
        <f t="shared" si="21"/>
        <v>4759.649293</v>
      </c>
      <c r="AF135" s="2">
        <f t="shared" si="22"/>
        <v>5526.645938</v>
      </c>
      <c r="AG135" s="2">
        <f t="shared" si="23"/>
        <v>6536.12531</v>
      </c>
      <c r="AH135" s="2">
        <f t="shared" si="24"/>
        <v>7833.960344</v>
      </c>
      <c r="AI135" s="2">
        <f t="shared" si="25"/>
        <v>9505.993189</v>
      </c>
      <c r="AJ135" s="4">
        <f t="shared" si="26"/>
        <v>35721.64247</v>
      </c>
      <c r="AK135" s="4">
        <f t="shared" si="27"/>
        <v>52332.30993</v>
      </c>
      <c r="AL135" s="4">
        <f t="shared" si="28"/>
        <v>53108.4263</v>
      </c>
      <c r="AM135" s="4">
        <f t="shared" si="29"/>
        <v>66409.22712</v>
      </c>
      <c r="AN135" s="4">
        <f t="shared" si="30"/>
        <v>78584.68914</v>
      </c>
      <c r="AO135" s="4">
        <f>C135/'Ejercicio 3 - TIR'!$D$7</f>
        <v>13028.22046</v>
      </c>
      <c r="AP135" s="4">
        <f t="shared" si="31"/>
        <v>22693.42201</v>
      </c>
      <c r="AQ135" s="4">
        <f t="shared" si="32"/>
        <v>39304.08947</v>
      </c>
      <c r="AR135" s="4">
        <f t="shared" si="33"/>
        <v>40080.20583</v>
      </c>
      <c r="AS135" s="4">
        <f t="shared" si="34"/>
        <v>53381.00665</v>
      </c>
      <c r="AT135" s="4">
        <f t="shared" si="35"/>
        <v>65556.46868</v>
      </c>
      <c r="AU135" s="4">
        <f>AP135*'Ejercicio 3 - TIR'!$D$5</f>
        <v>11346.711</v>
      </c>
      <c r="AV135" s="4">
        <f>AQ135*'Ejercicio 3 - TIR'!$D$5</f>
        <v>19652.04473</v>
      </c>
      <c r="AW135" s="4">
        <f>AR135*'Ejercicio 3 - TIR'!$D$5</f>
        <v>20040.10292</v>
      </c>
      <c r="AX135" s="4">
        <f>AS135*'Ejercicio 3 - TIR'!$D$5</f>
        <v>26690.50333</v>
      </c>
      <c r="AY135" s="4">
        <f>AT135*'Ejercicio 3 - TIR'!$D$5</f>
        <v>32778.23434</v>
      </c>
      <c r="AZ135" s="4">
        <f t="shared" ref="AZ135:BD135" si="440">AJ135-AU135-AE135</f>
        <v>19615.28217</v>
      </c>
      <c r="BA135" s="4">
        <f t="shared" si="440"/>
        <v>27153.61926</v>
      </c>
      <c r="BB135" s="4">
        <f t="shared" si="440"/>
        <v>26532.19807</v>
      </c>
      <c r="BC135" s="4">
        <f t="shared" si="440"/>
        <v>31884.76345</v>
      </c>
      <c r="BD135" s="4">
        <f t="shared" si="440"/>
        <v>36300.46162</v>
      </c>
      <c r="BE135" s="4">
        <f t="shared" ref="BE135:BI135" si="441">AZ135/Z135</f>
        <v>17380.24222</v>
      </c>
      <c r="BF135" s="4">
        <f t="shared" si="441"/>
        <v>20720.59871</v>
      </c>
      <c r="BG135" s="4">
        <f t="shared" si="441"/>
        <v>17119.42128</v>
      </c>
      <c r="BH135" s="4">
        <f t="shared" si="441"/>
        <v>17164.77238</v>
      </c>
      <c r="BI135" s="4">
        <f t="shared" si="441"/>
        <v>16104.63429</v>
      </c>
      <c r="BJ135" s="4">
        <f t="shared" si="38"/>
        <v>83427.02705</v>
      </c>
      <c r="BK135" s="4">
        <f t="shared" si="39"/>
        <v>29366.10719</v>
      </c>
      <c r="BL135" s="4">
        <f t="shared" si="40"/>
        <v>112793.1342</v>
      </c>
      <c r="BM135" s="4">
        <f>BK135*'Ejercicio 3 - TIR'!$D$5</f>
        <v>14683.05359</v>
      </c>
      <c r="BN135" s="4">
        <f t="shared" si="41"/>
        <v>98110.08064</v>
      </c>
      <c r="BO135" s="4">
        <f t="shared" si="42"/>
        <v>43526.36025</v>
      </c>
      <c r="BP135" s="4">
        <f t="shared" si="43"/>
        <v>-102153.3523</v>
      </c>
      <c r="BQ135" s="4">
        <f t="shared" ref="BQ135:BT135" si="442">BE135</f>
        <v>17380.24222</v>
      </c>
      <c r="BR135" s="4">
        <f t="shared" si="442"/>
        <v>20720.59871</v>
      </c>
      <c r="BS135" s="4">
        <f t="shared" si="442"/>
        <v>17119.42128</v>
      </c>
      <c r="BT135" s="4">
        <f t="shared" si="442"/>
        <v>17164.77238</v>
      </c>
      <c r="BU135" s="4">
        <f t="shared" si="45"/>
        <v>59630.99454</v>
      </c>
      <c r="BV135" s="36">
        <f t="shared" si="46"/>
        <v>7.534938446</v>
      </c>
    </row>
    <row r="136" ht="15.0" customHeight="1">
      <c r="A136" s="2">
        <v>135.0</v>
      </c>
      <c r="B136" s="3">
        <f t="shared" si="4"/>
        <v>0.3635590088</v>
      </c>
      <c r="C136" s="4">
        <f>IF(B136&lt;=('Ejercicio 3 - TIR'!$D$13-'Ejercicio 3 - TIR'!$C$13)/('Ejercicio 3 - TIR'!$E$13-'Ejercicio 3 - TIR'!$C$13),'Ejercicio 3 - TIR'!$C$13+SQRT(('Ejercicio 3 - TIR'!$E$13-'Ejercicio 3 - TIR'!$C$13)*('Ejercicio 3 - TIR'!$D$13-'Ejercicio 3 - TIR'!$C$13)*B136),'Ejercicio 3 - TIR'!$E$13-SQRT(('Ejercicio 3 - TIR'!$E$13-'Ejercicio 3 - TIR'!$C$13)*('Ejercicio 3 - TIR'!$E$13-'Ejercicio 3 - TIR'!$D$13)*(1-B136)))</f>
        <v>72364.3493</v>
      </c>
      <c r="D136" s="3">
        <f t="shared" si="5"/>
        <v>0.577104424</v>
      </c>
      <c r="E136" s="4">
        <f>IF(D136&lt;=('Ejercicio 3 - TIR'!$D$14-'Ejercicio 3 - TIR'!$C$14)/('Ejercicio 3 - TIR'!$E$14-'Ejercicio 3 - TIR'!$C$14),'Ejercicio 3 - TIR'!$C$14+SQRT(('Ejercicio 3 - TIR'!$E$14-'Ejercicio 3 - TIR'!$C$14)*('Ejercicio 3 - TIR'!$D$14-'Ejercicio 3 - TIR'!$C$14)*D136),'Ejercicio 3 - TIR'!$E$14-SQRT(('Ejercicio 3 - TIR'!$E$14-'Ejercicio 3 - TIR'!$C$14)*('Ejercicio 3 - TIR'!$E$14-'Ejercicio 3 - TIR'!$D$14)*(1-D136)))</f>
        <v>32035.43244</v>
      </c>
      <c r="F136" s="3">
        <f t="shared" si="6"/>
        <v>0.04863002882</v>
      </c>
      <c r="G136" s="4">
        <f>IF(F136&lt;=('Ejercicio 3 - TIR'!$D$18-'Ejercicio 3 - TIR'!$C$18)/('Ejercicio 3 - TIR'!$E$18-'Ejercicio 3 - TIR'!$C$18),'Ejercicio 3 - TIR'!$C$18+SQRT(('Ejercicio 3 - TIR'!$E$18-'Ejercicio 3 - TIR'!$C$18)*('Ejercicio 3 - TIR'!$D$18-'Ejercicio 3 - TIR'!$C$18)*F136),'Ejercicio 3 - TIR'!$E$18-SQRT(('Ejercicio 3 - TIR'!$E$18-'Ejercicio 3 - TIR'!$C$18)*('Ejercicio 3 - TIR'!$E$18-'Ejercicio 3 - TIR'!$D$18)*(1-F136)))</f>
        <v>32700.83401</v>
      </c>
      <c r="H136" s="3">
        <f t="shared" si="7"/>
        <v>0.6826784168</v>
      </c>
      <c r="I136" s="4">
        <f>IF(H136&lt;=('Ejercicio 3 - TIR'!$D$18-'Ejercicio 3 - TIR'!$C$18)/('Ejercicio 3 - TIR'!$E$18-'Ejercicio 3 - TIR'!$C$18),'Ejercicio 3 - TIR'!$C$18+SQRT(('Ejercicio 3 - TIR'!$E$18-'Ejercicio 3 - TIR'!$C$18)*('Ejercicio 3 - TIR'!$D$18-'Ejercicio 3 - TIR'!$C$18)*H136),'Ejercicio 3 - TIR'!$E$18-SQRT(('Ejercicio 3 - TIR'!$E$18-'Ejercicio 3 - TIR'!$C$18)*('Ejercicio 3 - TIR'!$E$18-'Ejercicio 3 - TIR'!$D$18)*(1-H136)))</f>
        <v>40121.56595</v>
      </c>
      <c r="J136" s="3">
        <f t="shared" si="8"/>
        <v>0.5522911093</v>
      </c>
      <c r="K136" s="4">
        <f>IF(J136&lt;=('Ejercicio 3 - TIR'!$D$18-'Ejercicio 3 - TIR'!$C$18)/('Ejercicio 3 - TIR'!$E$18-'Ejercicio 3 - TIR'!$C$18),'Ejercicio 3 - TIR'!$C$18+SQRT(('Ejercicio 3 - TIR'!$E$18-'Ejercicio 3 - TIR'!$C$18)*('Ejercicio 3 - TIR'!$D$18-'Ejercicio 3 - TIR'!$C$18)*J136),'Ejercicio 3 - TIR'!$E$18-SQRT(('Ejercicio 3 - TIR'!$E$18-'Ejercicio 3 - TIR'!$C$18)*('Ejercicio 3 - TIR'!$E$18-'Ejercicio 3 - TIR'!$D$18)*(1-J136)))</f>
        <v>39101.84961</v>
      </c>
      <c r="L136" s="3">
        <f t="shared" si="9"/>
        <v>0.6987318693</v>
      </c>
      <c r="M136" s="4">
        <f>IF(L136&lt;=('Ejercicio 3 - TIR'!$D$18-'Ejercicio 3 - TIR'!$C$18)/('Ejercicio 3 - TIR'!$E$18-'Ejercicio 3 - TIR'!$C$18),'Ejercicio 3 - TIR'!$C$18+SQRT(('Ejercicio 3 - TIR'!$E$18-'Ejercicio 3 - TIR'!$C$18)*('Ejercicio 3 - TIR'!$D$18-'Ejercicio 3 - TIR'!$C$18)*L136),'Ejercicio 3 - TIR'!$E$18-SQRT(('Ejercicio 3 - TIR'!$E$18-'Ejercicio 3 - TIR'!$C$18)*('Ejercicio 3 - TIR'!$E$18-'Ejercicio 3 - TIR'!$D$18)*(1-L136)))</f>
        <v>40246.56863</v>
      </c>
      <c r="N136" s="3">
        <f t="shared" si="10"/>
        <v>0.3966036208</v>
      </c>
      <c r="O136" s="4">
        <f>IF(N136&lt;=('Ejercicio 3 - TIR'!$D$18-'Ejercicio 3 - TIR'!$C$18)/('Ejercicio 3 - TIR'!$E$18-'Ejercicio 3 - TIR'!$C$18),'Ejercicio 3 - TIR'!$C$18+SQRT(('Ejercicio 3 - TIR'!$E$18-'Ejercicio 3 - TIR'!$C$18)*('Ejercicio 3 - TIR'!$D$18-'Ejercicio 3 - TIR'!$C$18)*N136),'Ejercicio 3 - TIR'!$E$18-SQRT(('Ejercicio 3 - TIR'!$E$18-'Ejercicio 3 - TIR'!$C$18)*('Ejercicio 3 - TIR'!$E$18-'Ejercicio 3 - TIR'!$D$18)*(1-N136)))</f>
        <v>37713.01129</v>
      </c>
      <c r="P136" s="3">
        <f t="shared" si="11"/>
        <v>0.3335768849</v>
      </c>
      <c r="Q136" s="7">
        <f>IF(P136&lt;=('Ejercicio 3 - TIR'!$D$22-'Ejercicio 3 - TIR'!$C$22)/('Ejercicio 3 - TIR'!$E$22-'Ejercicio 3 - TIR'!$C$22),'Ejercicio 3 - TIR'!$C$22+SQRT(('Ejercicio 3 - TIR'!$E$22-'Ejercicio 3 - TIR'!$C$22)*('Ejercicio 3 - TIR'!$D$22-'Ejercicio 3 - TIR'!$C$22)*P136),'Ejercicio 3 - TIR'!$E$22-SQRT(('Ejercicio 3 - TIR'!$E$22-'Ejercicio 3 - TIR'!$C$22)*('Ejercicio 3 - TIR'!$E$22-'Ejercicio 3 - TIR'!$D$22)*(1-P136)))</f>
        <v>0.1445038445</v>
      </c>
      <c r="R136" s="3">
        <f t="shared" si="12"/>
        <v>0.4039488181</v>
      </c>
      <c r="S136" s="7">
        <f>IF(R136&lt;=('Ejercicio 3 - TIR'!$D$23-'Ejercicio 3 - TIR'!$C$23)/('Ejercicio 3 - TIR'!$E$23-'Ejercicio 3 - TIR'!$C$23),'Ejercicio 3 - TIR'!$C$23+SQRT(('Ejercicio 3 - TIR'!$E$23-'Ejercicio 3 - TIR'!$C$23)*('Ejercicio 3 - TIR'!$D$23-'Ejercicio 3 - TIR'!$C$23)*R136),'Ejercicio 3 - TIR'!$E$23-SQRT(('Ejercicio 3 - TIR'!$E$23-'Ejercicio 3 - TIR'!$C$23)*('Ejercicio 3 - TIR'!$E$23-'Ejercicio 3 - TIR'!$D$23)*(1-R136)))</f>
        <v>0.1469649378</v>
      </c>
      <c r="T136" s="3">
        <f t="shared" si="13"/>
        <v>0.06525169523</v>
      </c>
      <c r="U136" s="7">
        <f>IF(T136&lt;=('Ejercicio 3 - TIR'!$D$24-'Ejercicio 3 - TIR'!$C$24)/('Ejercicio 3 - TIR'!$E$24-'Ejercicio 3 - TIR'!$C$24),'Ejercicio 3 - TIR'!$C$24+SQRT(('Ejercicio 3 - TIR'!$E$24-'Ejercicio 3 - TIR'!$C$24)*('Ejercicio 3 - TIR'!$D$24-'Ejercicio 3 - TIR'!$C$24)*T136),'Ejercicio 3 - TIR'!$E$24-SQRT(('Ejercicio 3 - TIR'!$E$24-'Ejercicio 3 - TIR'!$C$24)*('Ejercicio 3 - TIR'!$E$24-'Ejercicio 3 - TIR'!$D$24)*(1-T136)))</f>
        <v>0.1617059199</v>
      </c>
      <c r="V136" s="3">
        <f t="shared" si="14"/>
        <v>0.4571292274</v>
      </c>
      <c r="W136" s="7">
        <f>IF(V136&lt;=('Ejercicio 3 - TIR'!$D$25-'Ejercicio 3 - TIR'!$C$25)/('Ejercicio 3 - TIR'!$E$25-'Ejercicio 3 - TIR'!$C$25),'Ejercicio 3 - TIR'!$C$25+SQRT(('Ejercicio 3 - TIR'!$E$25-'Ejercicio 3 - TIR'!$C$25)*('Ejercicio 3 - TIR'!$D$25-'Ejercicio 3 - TIR'!$C$25)*V136),'Ejercicio 3 - TIR'!$E$25-SQRT(('Ejercicio 3 - TIR'!$E$25-'Ejercicio 3 - TIR'!$C$25)*('Ejercicio 3 - TIR'!$E$25-'Ejercicio 3 - TIR'!$D$25)*(1-V136)))</f>
        <v>0.2064104634</v>
      </c>
      <c r="X136" s="3">
        <f t="shared" si="15"/>
        <v>0.7316999858</v>
      </c>
      <c r="Y136" s="7">
        <f>IF(X136&lt;=('Ejercicio 3 - TIR'!$D$26-'Ejercicio 3 - TIR'!$C$26)/('Ejercicio 3 - TIR'!$E$26-'Ejercicio 3 - TIR'!$C$26),'Ejercicio 3 - TIR'!$C$26+SQRT(('Ejercicio 3 - TIR'!$E$26-'Ejercicio 3 - TIR'!$C$26)*('Ejercicio 3 - TIR'!$D$26-'Ejercicio 3 - TIR'!$C$26)*X136),'Ejercicio 3 - TIR'!$E$26-SQRT(('Ejercicio 3 - TIR'!$E$26-'Ejercicio 3 - TIR'!$C$26)*('Ejercicio 3 - TIR'!$E$26-'Ejercicio 3 - TIR'!$D$26)*(1-X136)))</f>
        <v>0.2419366308</v>
      </c>
      <c r="Z136" s="3">
        <f t="shared" si="16"/>
        <v>1.144503844</v>
      </c>
      <c r="AA136" s="3">
        <f t="shared" si="17"/>
        <v>1.312705781</v>
      </c>
      <c r="AB136" s="3">
        <f t="shared" si="18"/>
        <v>1.524978077</v>
      </c>
      <c r="AC136" s="3">
        <f t="shared" si="19"/>
        <v>1.839749508</v>
      </c>
      <c r="AD136" s="3">
        <f t="shared" si="20"/>
        <v>2.284852305</v>
      </c>
      <c r="AE136" s="2">
        <f t="shared" si="21"/>
        <v>4629.243146</v>
      </c>
      <c r="AF136" s="2">
        <f t="shared" si="22"/>
        <v>5309.579578</v>
      </c>
      <c r="AG136" s="2">
        <f t="shared" si="23"/>
        <v>6168.170027</v>
      </c>
      <c r="AH136" s="2">
        <f t="shared" si="24"/>
        <v>7441.344861</v>
      </c>
      <c r="AI136" s="2">
        <f t="shared" si="25"/>
        <v>9241.678765</v>
      </c>
      <c r="AJ136" s="4">
        <f t="shared" si="26"/>
        <v>37426.23024</v>
      </c>
      <c r="AK136" s="4">
        <f t="shared" si="27"/>
        <v>52667.81156</v>
      </c>
      <c r="AL136" s="4">
        <f t="shared" si="28"/>
        <v>59629.46342</v>
      </c>
      <c r="AM136" s="4">
        <f t="shared" si="29"/>
        <v>74043.60483</v>
      </c>
      <c r="AN136" s="4">
        <f t="shared" si="30"/>
        <v>86168.66078</v>
      </c>
      <c r="AO136" s="4">
        <f>C136/'Ejercicio 3 - TIR'!$D$7</f>
        <v>14472.86986</v>
      </c>
      <c r="AP136" s="4">
        <f t="shared" si="31"/>
        <v>22953.36038</v>
      </c>
      <c r="AQ136" s="4">
        <f t="shared" si="32"/>
        <v>38194.9417</v>
      </c>
      <c r="AR136" s="4">
        <f t="shared" si="33"/>
        <v>45156.59356</v>
      </c>
      <c r="AS136" s="4">
        <f t="shared" si="34"/>
        <v>59570.73497</v>
      </c>
      <c r="AT136" s="4">
        <f t="shared" si="35"/>
        <v>71695.79092</v>
      </c>
      <c r="AU136" s="4">
        <f>AP136*'Ejercicio 3 - TIR'!$D$5</f>
        <v>11476.68019</v>
      </c>
      <c r="AV136" s="4">
        <f>AQ136*'Ejercicio 3 - TIR'!$D$5</f>
        <v>19097.47085</v>
      </c>
      <c r="AW136" s="4">
        <f>AR136*'Ejercicio 3 - TIR'!$D$5</f>
        <v>22578.29678</v>
      </c>
      <c r="AX136" s="4">
        <f>AS136*'Ejercicio 3 - TIR'!$D$5</f>
        <v>29785.36749</v>
      </c>
      <c r="AY136" s="4">
        <f>AT136*'Ejercicio 3 - TIR'!$D$5</f>
        <v>35847.89546</v>
      </c>
      <c r="AZ136" s="4">
        <f t="shared" ref="AZ136:BD136" si="443">AJ136-AU136-AE136</f>
        <v>21320.3069</v>
      </c>
      <c r="BA136" s="4">
        <f t="shared" si="443"/>
        <v>28260.76113</v>
      </c>
      <c r="BB136" s="4">
        <f t="shared" si="443"/>
        <v>30882.99661</v>
      </c>
      <c r="BC136" s="4">
        <f t="shared" si="443"/>
        <v>36816.89249</v>
      </c>
      <c r="BD136" s="4">
        <f t="shared" si="443"/>
        <v>41079.08656</v>
      </c>
      <c r="BE136" s="4">
        <f t="shared" ref="BE136:BI136" si="444">AZ136/Z136</f>
        <v>18628.42751</v>
      </c>
      <c r="BF136" s="4">
        <f t="shared" si="444"/>
        <v>21528.63311</v>
      </c>
      <c r="BG136" s="4">
        <f t="shared" si="444"/>
        <v>20251.43645</v>
      </c>
      <c r="BH136" s="4">
        <f t="shared" si="444"/>
        <v>20011.90506</v>
      </c>
      <c r="BI136" s="4">
        <f t="shared" si="444"/>
        <v>17978.8805</v>
      </c>
      <c r="BJ136" s="4">
        <f t="shared" si="38"/>
        <v>73196.23167</v>
      </c>
      <c r="BK136" s="4">
        <f t="shared" si="39"/>
        <v>33068.37007</v>
      </c>
      <c r="BL136" s="4">
        <f t="shared" si="40"/>
        <v>106264.6017</v>
      </c>
      <c r="BM136" s="4">
        <f>BK136*'Ejercicio 3 - TIR'!$D$5</f>
        <v>16534.18503</v>
      </c>
      <c r="BN136" s="4">
        <f t="shared" si="41"/>
        <v>89730.4167</v>
      </c>
      <c r="BO136" s="4">
        <f t="shared" si="42"/>
        <v>39271.86737</v>
      </c>
      <c r="BP136" s="4">
        <f t="shared" si="43"/>
        <v>-104399.7817</v>
      </c>
      <c r="BQ136" s="4">
        <f t="shared" ref="BQ136:BT136" si="445">BE136</f>
        <v>18628.42751</v>
      </c>
      <c r="BR136" s="4">
        <f t="shared" si="445"/>
        <v>21528.63311</v>
      </c>
      <c r="BS136" s="4">
        <f t="shared" si="445"/>
        <v>20251.43645</v>
      </c>
      <c r="BT136" s="4">
        <f t="shared" si="445"/>
        <v>20011.90506</v>
      </c>
      <c r="BU136" s="4">
        <f t="shared" si="45"/>
        <v>57250.74787</v>
      </c>
      <c r="BV136" s="36">
        <f t="shared" si="46"/>
        <v>8.32261144</v>
      </c>
    </row>
    <row r="137" ht="15.0" customHeight="1">
      <c r="A137" s="2">
        <v>136.0</v>
      </c>
      <c r="B137" s="3">
        <f t="shared" si="4"/>
        <v>0.4601640974</v>
      </c>
      <c r="C137" s="4">
        <f>IF(B137&lt;=('Ejercicio 3 - TIR'!$D$13-'Ejercicio 3 - TIR'!$C$13)/('Ejercicio 3 - TIR'!$E$13-'Ejercicio 3 - TIR'!$C$13),'Ejercicio 3 - TIR'!$C$13+SQRT(('Ejercicio 3 - TIR'!$E$13-'Ejercicio 3 - TIR'!$C$13)*('Ejercicio 3 - TIR'!$D$13-'Ejercicio 3 - TIR'!$C$13)*B137),'Ejercicio 3 - TIR'!$E$13-SQRT(('Ejercicio 3 - TIR'!$E$13-'Ejercicio 3 - TIR'!$C$13)*('Ejercicio 3 - TIR'!$E$13-'Ejercicio 3 - TIR'!$D$13)*(1-B137)))</f>
        <v>74548.02398</v>
      </c>
      <c r="D137" s="3">
        <f t="shared" si="5"/>
        <v>0.8947964722</v>
      </c>
      <c r="E137" s="4">
        <f>IF(D137&lt;=('Ejercicio 3 - TIR'!$D$14-'Ejercicio 3 - TIR'!$C$14)/('Ejercicio 3 - TIR'!$E$14-'Ejercicio 3 - TIR'!$C$14),'Ejercicio 3 - TIR'!$C$14+SQRT(('Ejercicio 3 - TIR'!$E$14-'Ejercicio 3 - TIR'!$C$14)*('Ejercicio 3 - TIR'!$D$14-'Ejercicio 3 - TIR'!$C$14)*D137),'Ejercicio 3 - TIR'!$E$14-SQRT(('Ejercicio 3 - TIR'!$E$14-'Ejercicio 3 - TIR'!$C$14)*('Ejercicio 3 - TIR'!$E$14-'Ejercicio 3 - TIR'!$D$14)*(1-D137)))</f>
        <v>36027.52858</v>
      </c>
      <c r="F137" s="3">
        <f t="shared" si="6"/>
        <v>0.9279499094</v>
      </c>
      <c r="G137" s="4">
        <f>IF(F137&lt;=('Ejercicio 3 - TIR'!$D$18-'Ejercicio 3 - TIR'!$C$18)/('Ejercicio 3 - TIR'!$E$18-'Ejercicio 3 - TIR'!$C$18),'Ejercicio 3 - TIR'!$C$18+SQRT(('Ejercicio 3 - TIR'!$E$18-'Ejercicio 3 - TIR'!$C$18)*('Ejercicio 3 - TIR'!$D$18-'Ejercicio 3 - TIR'!$C$18)*F137),'Ejercicio 3 - TIR'!$E$18-SQRT(('Ejercicio 3 - TIR'!$E$18-'Ejercicio 3 - TIR'!$C$18)*('Ejercicio 3 - TIR'!$E$18-'Ejercicio 3 - TIR'!$D$18)*(1-F137)))</f>
        <v>42675.4018</v>
      </c>
      <c r="H137" s="3">
        <f t="shared" si="7"/>
        <v>0.1389655743</v>
      </c>
      <c r="I137" s="4">
        <f>IF(H137&lt;=('Ejercicio 3 - TIR'!$D$18-'Ejercicio 3 - TIR'!$C$18)/('Ejercicio 3 - TIR'!$E$18-'Ejercicio 3 - TIR'!$C$18),'Ejercicio 3 - TIR'!$C$18+SQRT(('Ejercicio 3 - TIR'!$E$18-'Ejercicio 3 - TIR'!$C$18)*('Ejercicio 3 - TIR'!$D$18-'Ejercicio 3 - TIR'!$C$18)*H137),'Ejercicio 3 - TIR'!$E$18-SQRT(('Ejercicio 3 - TIR'!$E$18-'Ejercicio 3 - TIR'!$C$18)*('Ejercicio 3 - TIR'!$E$18-'Ejercicio 3 - TIR'!$D$18)*(1-H137)))</f>
        <v>34565.61454</v>
      </c>
      <c r="J137" s="3">
        <f t="shared" si="8"/>
        <v>0.7501550557</v>
      </c>
      <c r="K137" s="4">
        <f>IF(J137&lt;=('Ejercicio 3 - TIR'!$D$18-'Ejercicio 3 - TIR'!$C$18)/('Ejercicio 3 - TIR'!$E$18-'Ejercicio 3 - TIR'!$C$18),'Ejercicio 3 - TIR'!$C$18+SQRT(('Ejercicio 3 - TIR'!$E$18-'Ejercicio 3 - TIR'!$C$18)*('Ejercicio 3 - TIR'!$D$18-'Ejercicio 3 - TIR'!$C$18)*J137),'Ejercicio 3 - TIR'!$E$18-SQRT(('Ejercicio 3 - TIR'!$E$18-'Ejercicio 3 - TIR'!$C$18)*('Ejercicio 3 - TIR'!$E$18-'Ejercicio 3 - TIR'!$D$18)*(1-J137)))</f>
        <v>40671.21601</v>
      </c>
      <c r="L137" s="3">
        <f t="shared" si="9"/>
        <v>0.8902615612</v>
      </c>
      <c r="M137" s="4">
        <f>IF(L137&lt;=('Ejercicio 3 - TIR'!$D$18-'Ejercicio 3 - TIR'!$C$18)/('Ejercicio 3 - TIR'!$E$18-'Ejercicio 3 - TIR'!$C$18),'Ejercicio 3 - TIR'!$C$18+SQRT(('Ejercicio 3 - TIR'!$E$18-'Ejercicio 3 - TIR'!$C$18)*('Ejercicio 3 - TIR'!$D$18-'Ejercicio 3 - TIR'!$C$18)*L137),'Ejercicio 3 - TIR'!$E$18-SQRT(('Ejercicio 3 - TIR'!$E$18-'Ejercicio 3 - TIR'!$C$18)*('Ejercicio 3 - TIR'!$E$18-'Ejercicio 3 - TIR'!$D$18)*(1-L137)))</f>
        <v>42131.13561</v>
      </c>
      <c r="N137" s="3">
        <f t="shared" si="10"/>
        <v>0.1304429493</v>
      </c>
      <c r="O137" s="4">
        <f>IF(N137&lt;=('Ejercicio 3 - TIR'!$D$18-'Ejercicio 3 - TIR'!$C$18)/('Ejercicio 3 - TIR'!$E$18-'Ejercicio 3 - TIR'!$C$18),'Ejercicio 3 - TIR'!$C$18+SQRT(('Ejercicio 3 - TIR'!$E$18-'Ejercicio 3 - TIR'!$C$18)*('Ejercicio 3 - TIR'!$D$18-'Ejercicio 3 - TIR'!$C$18)*N137),'Ejercicio 3 - TIR'!$E$18-SQRT(('Ejercicio 3 - TIR'!$E$18-'Ejercicio 3 - TIR'!$C$18)*('Ejercicio 3 - TIR'!$E$18-'Ejercicio 3 - TIR'!$D$18)*(1-N137)))</f>
        <v>34423.39716</v>
      </c>
      <c r="P137" s="3">
        <f t="shared" si="11"/>
        <v>0.4607455438</v>
      </c>
      <c r="Q137" s="7">
        <f>IF(P137&lt;=('Ejercicio 3 - TIR'!$D$22-'Ejercicio 3 - TIR'!$C$22)/('Ejercicio 3 - TIR'!$E$22-'Ejercicio 3 - TIR'!$C$22),'Ejercicio 3 - TIR'!$C$22+SQRT(('Ejercicio 3 - TIR'!$E$22-'Ejercicio 3 - TIR'!$C$22)*('Ejercicio 3 - TIR'!$D$22-'Ejercicio 3 - TIR'!$C$22)*P137),'Ejercicio 3 - TIR'!$E$22-SQRT(('Ejercicio 3 - TIR'!$E$22-'Ejercicio 3 - TIR'!$C$22)*('Ejercicio 3 - TIR'!$E$22-'Ejercicio 3 - TIR'!$D$22)*(1-P137)))</f>
        <v>0.1487982982</v>
      </c>
      <c r="R137" s="3">
        <f t="shared" si="12"/>
        <v>0.1250373725</v>
      </c>
      <c r="S137" s="7">
        <f>IF(R137&lt;=('Ejercicio 3 - TIR'!$D$23-'Ejercicio 3 - TIR'!$C$23)/('Ejercicio 3 - TIR'!$E$23-'Ejercicio 3 - TIR'!$C$23),'Ejercicio 3 - TIR'!$C$23+SQRT(('Ejercicio 3 - TIR'!$E$23-'Ejercicio 3 - TIR'!$C$23)*('Ejercicio 3 - TIR'!$D$23-'Ejercicio 3 - TIR'!$C$23)*R137),'Ejercicio 3 - TIR'!$E$23-SQRT(('Ejercicio 3 - TIR'!$E$23-'Ejercicio 3 - TIR'!$C$23)*('Ejercicio 3 - TIR'!$E$23-'Ejercicio 3 - TIR'!$D$23)*(1-R137)))</f>
        <v>0.1350022422</v>
      </c>
      <c r="T137" s="3">
        <f t="shared" si="13"/>
        <v>0.982369769</v>
      </c>
      <c r="U137" s="7">
        <f>IF(T137&lt;=('Ejercicio 3 - TIR'!$D$24-'Ejercicio 3 - TIR'!$C$24)/('Ejercicio 3 - TIR'!$E$24-'Ejercicio 3 - TIR'!$C$24),'Ejercicio 3 - TIR'!$C$24+SQRT(('Ejercicio 3 - TIR'!$E$24-'Ejercicio 3 - TIR'!$C$24)*('Ejercicio 3 - TIR'!$D$24-'Ejercicio 3 - TIR'!$C$24)*T137),'Ejercicio 3 - TIR'!$E$24-SQRT(('Ejercicio 3 - TIR'!$E$24-'Ejercicio 3 - TIR'!$C$24)*('Ejercicio 3 - TIR'!$E$24-'Ejercicio 3 - TIR'!$D$24)*(1-T137)))</f>
        <v>0.2129740021</v>
      </c>
      <c r="V137" s="3">
        <f t="shared" si="14"/>
        <v>0.3127357617</v>
      </c>
      <c r="W137" s="7">
        <f>IF(V137&lt;=('Ejercicio 3 - TIR'!$D$25-'Ejercicio 3 - TIR'!$C$25)/('Ejercicio 3 - TIR'!$E$25-'Ejercicio 3 - TIR'!$C$25),'Ejercicio 3 - TIR'!$C$25+SQRT(('Ejercicio 3 - TIR'!$E$25-'Ejercicio 3 - TIR'!$C$25)*('Ejercicio 3 - TIR'!$D$25-'Ejercicio 3 - TIR'!$C$25)*V137),'Ejercicio 3 - TIR'!$E$25-SQRT(('Ejercicio 3 - TIR'!$E$25-'Ejercicio 3 - TIR'!$C$25)*('Ejercicio 3 - TIR'!$E$25-'Ejercicio 3 - TIR'!$D$25)*(1-V137)))</f>
        <v>0.2009548694</v>
      </c>
      <c r="X137" s="3">
        <f t="shared" si="15"/>
        <v>0.235194302</v>
      </c>
      <c r="Y137" s="7">
        <f>IF(X137&lt;=('Ejercicio 3 - TIR'!$D$26-'Ejercicio 3 - TIR'!$C$26)/('Ejercicio 3 - TIR'!$E$26-'Ejercicio 3 - TIR'!$C$26),'Ejercicio 3 - TIR'!$C$26+SQRT(('Ejercicio 3 - TIR'!$E$26-'Ejercicio 3 - TIR'!$C$26)*('Ejercicio 3 - TIR'!$D$26-'Ejercicio 3 - TIR'!$C$26)*X137),'Ejercicio 3 - TIR'!$E$26-SQRT(('Ejercicio 3 - TIR'!$E$26-'Ejercicio 3 - TIR'!$C$26)*('Ejercicio 3 - TIR'!$E$26-'Ejercicio 3 - TIR'!$D$26)*(1-X137)))</f>
        <v>0.2151996947</v>
      </c>
      <c r="Z137" s="3">
        <f t="shared" si="16"/>
        <v>1.148798298</v>
      </c>
      <c r="AA137" s="3">
        <f t="shared" si="17"/>
        <v>1.303888644</v>
      </c>
      <c r="AB137" s="3">
        <f t="shared" si="18"/>
        <v>1.581583027</v>
      </c>
      <c r="AC137" s="3">
        <f t="shared" si="19"/>
        <v>1.899409838</v>
      </c>
      <c r="AD137" s="3">
        <f t="shared" si="20"/>
        <v>2.308162255</v>
      </c>
      <c r="AE137" s="2">
        <f t="shared" si="21"/>
        <v>5360.834941</v>
      </c>
      <c r="AF137" s="2">
        <f t="shared" si="22"/>
        <v>6084.559678</v>
      </c>
      <c r="AG137" s="2">
        <f t="shared" si="23"/>
        <v>7380.412704</v>
      </c>
      <c r="AH137" s="2">
        <f t="shared" si="24"/>
        <v>8863.542575</v>
      </c>
      <c r="AI137" s="2">
        <f t="shared" si="25"/>
        <v>10770.97423</v>
      </c>
      <c r="AJ137" s="4">
        <f t="shared" si="26"/>
        <v>49025.42896</v>
      </c>
      <c r="AK137" s="4">
        <f t="shared" si="27"/>
        <v>45069.71228</v>
      </c>
      <c r="AL137" s="4">
        <f t="shared" si="28"/>
        <v>64324.90493</v>
      </c>
      <c r="AM137" s="4">
        <f t="shared" si="29"/>
        <v>80024.29345</v>
      </c>
      <c r="AN137" s="4">
        <f t="shared" si="30"/>
        <v>79454.786</v>
      </c>
      <c r="AO137" s="4">
        <f>C137/'Ejercicio 3 - TIR'!$D$7</f>
        <v>14909.6048</v>
      </c>
      <c r="AP137" s="4">
        <f t="shared" si="31"/>
        <v>34115.82417</v>
      </c>
      <c r="AQ137" s="4">
        <f t="shared" si="32"/>
        <v>30160.10749</v>
      </c>
      <c r="AR137" s="4">
        <f t="shared" si="33"/>
        <v>49415.30014</v>
      </c>
      <c r="AS137" s="4">
        <f t="shared" si="34"/>
        <v>65114.68865</v>
      </c>
      <c r="AT137" s="4">
        <f t="shared" si="35"/>
        <v>64545.18121</v>
      </c>
      <c r="AU137" s="4">
        <f>AP137*'Ejercicio 3 - TIR'!$D$5</f>
        <v>17057.91208</v>
      </c>
      <c r="AV137" s="4">
        <f>AQ137*'Ejercicio 3 - TIR'!$D$5</f>
        <v>15080.05374</v>
      </c>
      <c r="AW137" s="4">
        <f>AR137*'Ejercicio 3 - TIR'!$D$5</f>
        <v>24707.65007</v>
      </c>
      <c r="AX137" s="4">
        <f>AS137*'Ejercicio 3 - TIR'!$D$5</f>
        <v>32557.34433</v>
      </c>
      <c r="AY137" s="4">
        <f>AT137*'Ejercicio 3 - TIR'!$D$5</f>
        <v>32272.5906</v>
      </c>
      <c r="AZ137" s="4">
        <f t="shared" ref="AZ137:BD137" si="446">AJ137-AU137-AE137</f>
        <v>26606.68194</v>
      </c>
      <c r="BA137" s="4">
        <f t="shared" si="446"/>
        <v>23905.09886</v>
      </c>
      <c r="BB137" s="4">
        <f t="shared" si="446"/>
        <v>32236.84216</v>
      </c>
      <c r="BC137" s="4">
        <f t="shared" si="446"/>
        <v>38603.40655</v>
      </c>
      <c r="BD137" s="4">
        <f t="shared" si="446"/>
        <v>36411.22117</v>
      </c>
      <c r="BE137" s="4">
        <f t="shared" ref="BE137:BI137" si="447">AZ137/Z137</f>
        <v>23160.44686</v>
      </c>
      <c r="BF137" s="4">
        <f t="shared" si="447"/>
        <v>18333.69664</v>
      </c>
      <c r="BG137" s="4">
        <f t="shared" si="447"/>
        <v>20382.64297</v>
      </c>
      <c r="BH137" s="4">
        <f t="shared" si="447"/>
        <v>20323.89523</v>
      </c>
      <c r="BI137" s="4">
        <f t="shared" si="447"/>
        <v>15774.98336</v>
      </c>
      <c r="BJ137" s="4">
        <f t="shared" si="38"/>
        <v>83157.38162</v>
      </c>
      <c r="BK137" s="4">
        <f t="shared" si="39"/>
        <v>34413.78703</v>
      </c>
      <c r="BL137" s="4">
        <f t="shared" si="40"/>
        <v>117571.1686</v>
      </c>
      <c r="BM137" s="4">
        <f>BK137*'Ejercicio 3 - TIR'!$D$5</f>
        <v>17206.89351</v>
      </c>
      <c r="BN137" s="4">
        <f t="shared" si="41"/>
        <v>100364.2751</v>
      </c>
      <c r="BO137" s="4">
        <f t="shared" si="42"/>
        <v>43482.33098</v>
      </c>
      <c r="BP137" s="4">
        <f t="shared" si="43"/>
        <v>-110575.5526</v>
      </c>
      <c r="BQ137" s="4">
        <f t="shared" ref="BQ137:BT137" si="448">BE137</f>
        <v>23160.44686</v>
      </c>
      <c r="BR137" s="4">
        <f t="shared" si="448"/>
        <v>18333.69664</v>
      </c>
      <c r="BS137" s="4">
        <f t="shared" si="448"/>
        <v>20382.64297</v>
      </c>
      <c r="BT137" s="4">
        <f t="shared" si="448"/>
        <v>20323.89523</v>
      </c>
      <c r="BU137" s="4">
        <f t="shared" si="45"/>
        <v>59257.31434</v>
      </c>
      <c r="BV137" s="36">
        <f t="shared" si="46"/>
        <v>7.423313813</v>
      </c>
    </row>
    <row r="138" ht="15.0" customHeight="1">
      <c r="A138" s="2">
        <v>137.0</v>
      </c>
      <c r="B138" s="3">
        <f t="shared" si="4"/>
        <v>0.8703559929</v>
      </c>
      <c r="C138" s="4">
        <f>IF(B138&lt;=('Ejercicio 3 - TIR'!$D$13-'Ejercicio 3 - TIR'!$C$13)/('Ejercicio 3 - TIR'!$E$13-'Ejercicio 3 - TIR'!$C$13),'Ejercicio 3 - TIR'!$C$13+SQRT(('Ejercicio 3 - TIR'!$E$13-'Ejercicio 3 - TIR'!$C$13)*('Ejercicio 3 - TIR'!$D$13-'Ejercicio 3 - TIR'!$C$13)*B138),'Ejercicio 3 - TIR'!$E$13-SQRT(('Ejercicio 3 - TIR'!$E$13-'Ejercicio 3 - TIR'!$C$13)*('Ejercicio 3 - TIR'!$E$13-'Ejercicio 3 - TIR'!$D$13)*(1-B138)))</f>
        <v>87527.11707</v>
      </c>
      <c r="D138" s="3">
        <f t="shared" si="5"/>
        <v>0.5909936319</v>
      </c>
      <c r="E138" s="4">
        <f>IF(D138&lt;=('Ejercicio 3 - TIR'!$D$14-'Ejercicio 3 - TIR'!$C$14)/('Ejercicio 3 - TIR'!$E$14-'Ejercicio 3 - TIR'!$C$14),'Ejercicio 3 - TIR'!$C$14+SQRT(('Ejercicio 3 - TIR'!$E$14-'Ejercicio 3 - TIR'!$C$14)*('Ejercicio 3 - TIR'!$D$14-'Ejercicio 3 - TIR'!$C$14)*D138),'Ejercicio 3 - TIR'!$E$14-SQRT(('Ejercicio 3 - TIR'!$E$14-'Ejercicio 3 - TIR'!$C$14)*('Ejercicio 3 - TIR'!$E$14-'Ejercicio 3 - TIR'!$D$14)*(1-D138)))</f>
        <v>32167.31494</v>
      </c>
      <c r="F138" s="3">
        <f t="shared" si="6"/>
        <v>0.2552586377</v>
      </c>
      <c r="G138" s="4">
        <f>IF(F138&lt;=('Ejercicio 3 - TIR'!$D$18-'Ejercicio 3 - TIR'!$C$18)/('Ejercicio 3 - TIR'!$E$18-'Ejercicio 3 - TIR'!$C$18),'Ejercicio 3 - TIR'!$C$18+SQRT(('Ejercicio 3 - TIR'!$E$18-'Ejercicio 3 - TIR'!$C$18)*('Ejercicio 3 - TIR'!$D$18-'Ejercicio 3 - TIR'!$C$18)*F138),'Ejercicio 3 - TIR'!$E$18-SQRT(('Ejercicio 3 - TIR'!$E$18-'Ejercicio 3 - TIR'!$C$18)*('Ejercicio 3 - TIR'!$E$18-'Ejercicio 3 - TIR'!$D$18)*(1-F138)))</f>
        <v>36187.79409</v>
      </c>
      <c r="H138" s="3">
        <f t="shared" si="7"/>
        <v>0.2375303411</v>
      </c>
      <c r="I138" s="4">
        <f>IF(H138&lt;=('Ejercicio 3 - TIR'!$D$18-'Ejercicio 3 - TIR'!$C$18)/('Ejercicio 3 - TIR'!$E$18-'Ejercicio 3 - TIR'!$C$18),'Ejercicio 3 - TIR'!$C$18+SQRT(('Ejercicio 3 - TIR'!$E$18-'Ejercicio 3 - TIR'!$C$18)*('Ejercicio 3 - TIR'!$D$18-'Ejercicio 3 - TIR'!$C$18)*H138),'Ejercicio 3 - TIR'!$E$18-SQRT(('Ejercicio 3 - TIR'!$E$18-'Ejercicio 3 - TIR'!$C$18)*('Ejercicio 3 - TIR'!$E$18-'Ejercicio 3 - TIR'!$D$18)*(1-H138)))</f>
        <v>35969.04944</v>
      </c>
      <c r="J138" s="3">
        <f t="shared" si="8"/>
        <v>0.772207763</v>
      </c>
      <c r="K138" s="4">
        <f>IF(J138&lt;=('Ejercicio 3 - TIR'!$D$18-'Ejercicio 3 - TIR'!$C$18)/('Ejercicio 3 - TIR'!$E$18-'Ejercicio 3 - TIR'!$C$18),'Ejercicio 3 - TIR'!$C$18+SQRT(('Ejercicio 3 - TIR'!$E$18-'Ejercicio 3 - TIR'!$C$18)*('Ejercicio 3 - TIR'!$D$18-'Ejercicio 3 - TIR'!$C$18)*J138),'Ejercicio 3 - TIR'!$E$18-SQRT(('Ejercicio 3 - TIR'!$E$18-'Ejercicio 3 - TIR'!$C$18)*('Ejercicio 3 - TIR'!$E$18-'Ejercicio 3 - TIR'!$D$18)*(1-J138)))</f>
        <v>40866.66989</v>
      </c>
      <c r="L138" s="3">
        <f t="shared" si="9"/>
        <v>0.07757571073</v>
      </c>
      <c r="M138" s="4">
        <f>IF(L138&lt;=('Ejercicio 3 - TIR'!$D$18-'Ejercicio 3 - TIR'!$C$18)/('Ejercicio 3 - TIR'!$E$18-'Ejercicio 3 - TIR'!$C$18),'Ejercicio 3 - TIR'!$C$18+SQRT(('Ejercicio 3 - TIR'!$E$18-'Ejercicio 3 - TIR'!$C$18)*('Ejercicio 3 - TIR'!$D$18-'Ejercicio 3 - TIR'!$C$18)*L138),'Ejercicio 3 - TIR'!$E$18-SQRT(('Ejercicio 3 - TIR'!$E$18-'Ejercicio 3 - TIR'!$C$18)*('Ejercicio 3 - TIR'!$E$18-'Ejercicio 3 - TIR'!$D$18)*(1-L138)))</f>
        <v>33411.21043</v>
      </c>
      <c r="N138" s="3">
        <f t="shared" si="10"/>
        <v>0.7507279637</v>
      </c>
      <c r="O138" s="4">
        <f>IF(N138&lt;=('Ejercicio 3 - TIR'!$D$18-'Ejercicio 3 - TIR'!$C$18)/('Ejercicio 3 - TIR'!$E$18-'Ejercicio 3 - TIR'!$C$18),'Ejercicio 3 - TIR'!$C$18+SQRT(('Ejercicio 3 - TIR'!$E$18-'Ejercicio 3 - TIR'!$C$18)*('Ejercicio 3 - TIR'!$D$18-'Ejercicio 3 - TIR'!$C$18)*N138),'Ejercicio 3 - TIR'!$E$18-SQRT(('Ejercicio 3 - TIR'!$E$18-'Ejercicio 3 - TIR'!$C$18)*('Ejercicio 3 - TIR'!$E$18-'Ejercicio 3 - TIR'!$D$18)*(1-N138)))</f>
        <v>40676.18193</v>
      </c>
      <c r="P138" s="3">
        <f t="shared" si="11"/>
        <v>0.07026642459</v>
      </c>
      <c r="Q138" s="7">
        <f>IF(P138&lt;=('Ejercicio 3 - TIR'!$D$22-'Ejercicio 3 - TIR'!$C$22)/('Ejercicio 3 - TIR'!$E$22-'Ejercicio 3 - TIR'!$C$22),'Ejercicio 3 - TIR'!$C$22+SQRT(('Ejercicio 3 - TIR'!$E$22-'Ejercicio 3 - TIR'!$C$22)*('Ejercicio 3 - TIR'!$D$22-'Ejercicio 3 - TIR'!$C$22)*P138),'Ejercicio 3 - TIR'!$E$22-SQRT(('Ejercicio 3 - TIR'!$E$22-'Ejercicio 3 - TIR'!$C$22)*('Ejercicio 3 - TIR'!$E$22-'Ejercicio 3 - TIR'!$D$22)*(1-P138)))</f>
        <v>0.1312463134</v>
      </c>
      <c r="R138" s="3">
        <f t="shared" si="12"/>
        <v>0.09349474212</v>
      </c>
      <c r="S138" s="7">
        <f>IF(R138&lt;=('Ejercicio 3 - TIR'!$D$23-'Ejercicio 3 - TIR'!$C$23)/('Ejercicio 3 - TIR'!$E$23-'Ejercicio 3 - TIR'!$C$23),'Ejercicio 3 - TIR'!$C$23+SQRT(('Ejercicio 3 - TIR'!$E$23-'Ejercicio 3 - TIR'!$C$23)*('Ejercicio 3 - TIR'!$D$23-'Ejercicio 3 - TIR'!$C$23)*R138),'Ejercicio 3 - TIR'!$E$23-SQRT(('Ejercicio 3 - TIR'!$E$23-'Ejercicio 3 - TIR'!$C$23)*('Ejercicio 3 - TIR'!$E$23-'Ejercicio 3 - TIR'!$D$23)*(1-R138)))</f>
        <v>0.1329726842</v>
      </c>
      <c r="T138" s="3">
        <f t="shared" si="13"/>
        <v>0.6848254669</v>
      </c>
      <c r="U138" s="7">
        <f>IF(T138&lt;=('Ejercicio 3 - TIR'!$D$24-'Ejercicio 3 - TIR'!$C$24)/('Ejercicio 3 - TIR'!$E$24-'Ejercicio 3 - TIR'!$C$24),'Ejercicio 3 - TIR'!$C$24+SQRT(('Ejercicio 3 - TIR'!$E$24-'Ejercicio 3 - TIR'!$C$24)*('Ejercicio 3 - TIR'!$D$24-'Ejercicio 3 - TIR'!$C$24)*T138),'Ejercicio 3 - TIR'!$E$24-SQRT(('Ejercicio 3 - TIR'!$E$24-'Ejercicio 3 - TIR'!$C$24)*('Ejercicio 3 - TIR'!$E$24-'Ejercicio 3 - TIR'!$D$24)*(1-T138)))</f>
        <v>0.1902932888</v>
      </c>
      <c r="V138" s="3">
        <f t="shared" si="14"/>
        <v>0.8621193434</v>
      </c>
      <c r="W138" s="7">
        <f>IF(V138&lt;=('Ejercicio 3 - TIR'!$D$25-'Ejercicio 3 - TIR'!$C$25)/('Ejercicio 3 - TIR'!$E$25-'Ejercicio 3 - TIR'!$C$25),'Ejercicio 3 - TIR'!$C$25+SQRT(('Ejercicio 3 - TIR'!$E$25-'Ejercicio 3 - TIR'!$C$25)*('Ejercicio 3 - TIR'!$D$25-'Ejercicio 3 - TIR'!$C$25)*V138),'Ejercicio 3 - TIR'!$E$25-SQRT(('Ejercicio 3 - TIR'!$E$25-'Ejercicio 3 - TIR'!$C$25)*('Ejercicio 3 - TIR'!$E$25-'Ejercicio 3 - TIR'!$D$25)*(1-V138)))</f>
        <v>0.2280322441</v>
      </c>
      <c r="X138" s="3">
        <f t="shared" si="15"/>
        <v>0.09767521156</v>
      </c>
      <c r="Y138" s="7">
        <f>IF(X138&lt;=('Ejercicio 3 - TIR'!$D$26-'Ejercicio 3 - TIR'!$C$26)/('Ejercicio 3 - TIR'!$E$26-'Ejercicio 3 - TIR'!$C$26),'Ejercicio 3 - TIR'!$C$26+SQRT(('Ejercicio 3 - TIR'!$E$26-'Ejercicio 3 - TIR'!$C$26)*('Ejercicio 3 - TIR'!$D$26-'Ejercicio 3 - TIR'!$C$26)*X138),'Ejercicio 3 - TIR'!$E$26-SQRT(('Ejercicio 3 - TIR'!$E$26-'Ejercicio 3 - TIR'!$C$26)*('Ejercicio 3 - TIR'!$E$26-'Ejercicio 3 - TIR'!$D$26)*(1-X138)))</f>
        <v>0.2062395527</v>
      </c>
      <c r="Z138" s="3">
        <f t="shared" si="16"/>
        <v>1.131246313</v>
      </c>
      <c r="AA138" s="3">
        <f t="shared" si="17"/>
        <v>1.281671172</v>
      </c>
      <c r="AB138" s="3">
        <f t="shared" si="18"/>
        <v>1.525564595</v>
      </c>
      <c r="AC138" s="3">
        <f t="shared" si="19"/>
        <v>1.873442513</v>
      </c>
      <c r="AD138" s="3">
        <f t="shared" si="20"/>
        <v>2.259820458</v>
      </c>
      <c r="AE138" s="2">
        <f t="shared" si="21"/>
        <v>4221.841497</v>
      </c>
      <c r="AF138" s="2">
        <f t="shared" si="22"/>
        <v>4783.231093</v>
      </c>
      <c r="AG138" s="2">
        <f t="shared" si="23"/>
        <v>5693.447869</v>
      </c>
      <c r="AH138" s="2">
        <f t="shared" si="24"/>
        <v>6991.737563</v>
      </c>
      <c r="AI138" s="2">
        <f t="shared" si="25"/>
        <v>8433.710391</v>
      </c>
      <c r="AJ138" s="4">
        <f t="shared" si="26"/>
        <v>40937.30865</v>
      </c>
      <c r="AK138" s="4">
        <f t="shared" si="27"/>
        <v>46100.49375</v>
      </c>
      <c r="AL138" s="4">
        <f t="shared" si="28"/>
        <v>62344.74469</v>
      </c>
      <c r="AM138" s="4">
        <f t="shared" si="29"/>
        <v>62593.98202</v>
      </c>
      <c r="AN138" s="4">
        <f t="shared" si="30"/>
        <v>91920.86809</v>
      </c>
      <c r="AO138" s="4">
        <f>C138/'Ejercicio 3 - TIR'!$D$7</f>
        <v>17505.42341</v>
      </c>
      <c r="AP138" s="4">
        <f t="shared" si="31"/>
        <v>23431.88524</v>
      </c>
      <c r="AQ138" s="4">
        <f t="shared" si="32"/>
        <v>28595.07034</v>
      </c>
      <c r="AR138" s="4">
        <f t="shared" si="33"/>
        <v>44839.32127</v>
      </c>
      <c r="AS138" s="4">
        <f t="shared" si="34"/>
        <v>45088.55861</v>
      </c>
      <c r="AT138" s="4">
        <f t="shared" si="35"/>
        <v>74415.44468</v>
      </c>
      <c r="AU138" s="4">
        <f>AP138*'Ejercicio 3 - TIR'!$D$5</f>
        <v>11715.94262</v>
      </c>
      <c r="AV138" s="4">
        <f>AQ138*'Ejercicio 3 - TIR'!$D$5</f>
        <v>14297.53517</v>
      </c>
      <c r="AW138" s="4">
        <f>AR138*'Ejercicio 3 - TIR'!$D$5</f>
        <v>22419.66064</v>
      </c>
      <c r="AX138" s="4">
        <f>AS138*'Ejercicio 3 - TIR'!$D$5</f>
        <v>22544.2793</v>
      </c>
      <c r="AY138" s="4">
        <f>AT138*'Ejercicio 3 - TIR'!$D$5</f>
        <v>37207.72234</v>
      </c>
      <c r="AZ138" s="4">
        <f t="shared" ref="AZ138:BD138" si="449">AJ138-AU138-AE138</f>
        <v>24999.52453</v>
      </c>
      <c r="BA138" s="4">
        <f t="shared" si="449"/>
        <v>27019.72749</v>
      </c>
      <c r="BB138" s="4">
        <f t="shared" si="449"/>
        <v>34231.63618</v>
      </c>
      <c r="BC138" s="4">
        <f t="shared" si="449"/>
        <v>33057.96516</v>
      </c>
      <c r="BD138" s="4">
        <f t="shared" si="449"/>
        <v>46279.43536</v>
      </c>
      <c r="BE138" s="4">
        <f t="shared" ref="BE138:BI138" si="450">AZ138/Z138</f>
        <v>22099.09923</v>
      </c>
      <c r="BF138" s="4">
        <f t="shared" si="450"/>
        <v>21081.63785</v>
      </c>
      <c r="BG138" s="4">
        <f t="shared" si="450"/>
        <v>22438.66717</v>
      </c>
      <c r="BH138" s="4">
        <f t="shared" si="450"/>
        <v>17645.57222</v>
      </c>
      <c r="BI138" s="4">
        <f t="shared" si="450"/>
        <v>20479.2532</v>
      </c>
      <c r="BJ138" s="4">
        <f t="shared" si="38"/>
        <v>72692.3564</v>
      </c>
      <c r="BK138" s="4">
        <f t="shared" si="39"/>
        <v>39559.11397</v>
      </c>
      <c r="BL138" s="4">
        <f t="shared" si="40"/>
        <v>112251.4704</v>
      </c>
      <c r="BM138" s="4">
        <f>BK138*'Ejercicio 3 - TIR'!$D$5</f>
        <v>19779.55698</v>
      </c>
      <c r="BN138" s="4">
        <f t="shared" si="41"/>
        <v>92471.91338</v>
      </c>
      <c r="BO138" s="4">
        <f t="shared" si="42"/>
        <v>40920.02665</v>
      </c>
      <c r="BP138" s="4">
        <f t="shared" si="43"/>
        <v>-119694.432</v>
      </c>
      <c r="BQ138" s="4">
        <f t="shared" ref="BQ138:BT138" si="451">BE138</f>
        <v>22099.09923</v>
      </c>
      <c r="BR138" s="4">
        <f t="shared" si="451"/>
        <v>21081.63785</v>
      </c>
      <c r="BS138" s="4">
        <f t="shared" si="451"/>
        <v>22438.66717</v>
      </c>
      <c r="BT138" s="4">
        <f t="shared" si="451"/>
        <v>17645.57222</v>
      </c>
      <c r="BU138" s="4">
        <f t="shared" si="45"/>
        <v>61399.27985</v>
      </c>
      <c r="BV138" s="36">
        <f t="shared" si="46"/>
        <v>5.636193518</v>
      </c>
    </row>
    <row r="139" ht="15.0" customHeight="1">
      <c r="A139" s="2">
        <v>138.0</v>
      </c>
      <c r="B139" s="3">
        <f t="shared" si="4"/>
        <v>0.8946645313</v>
      </c>
      <c r="C139" s="4">
        <f>IF(B139&lt;=('Ejercicio 3 - TIR'!$D$13-'Ejercicio 3 - TIR'!$C$13)/('Ejercicio 3 - TIR'!$E$13-'Ejercicio 3 - TIR'!$C$13),'Ejercicio 3 - TIR'!$C$13+SQRT(('Ejercicio 3 - TIR'!$E$13-'Ejercicio 3 - TIR'!$C$13)*('Ejercicio 3 - TIR'!$D$13-'Ejercicio 3 - TIR'!$C$13)*B139),'Ejercicio 3 - TIR'!$E$13-SQRT(('Ejercicio 3 - TIR'!$E$13-'Ejercicio 3 - TIR'!$C$13)*('Ejercicio 3 - TIR'!$E$13-'Ejercicio 3 - TIR'!$D$13)*(1-B139)))</f>
        <v>88757.11058</v>
      </c>
      <c r="D139" s="3">
        <f t="shared" si="5"/>
        <v>0.6186882044</v>
      </c>
      <c r="E139" s="4">
        <f>IF(D139&lt;=('Ejercicio 3 - TIR'!$D$14-'Ejercicio 3 - TIR'!$C$14)/('Ejercicio 3 - TIR'!$E$14-'Ejercicio 3 - TIR'!$C$14),'Ejercicio 3 - TIR'!$C$14+SQRT(('Ejercicio 3 - TIR'!$E$14-'Ejercicio 3 - TIR'!$C$14)*('Ejercicio 3 - TIR'!$D$14-'Ejercicio 3 - TIR'!$C$14)*D139),'Ejercicio 3 - TIR'!$E$14-SQRT(('Ejercicio 3 - TIR'!$E$14-'Ejercicio 3 - TIR'!$C$14)*('Ejercicio 3 - TIR'!$E$14-'Ejercicio 3 - TIR'!$D$14)*(1-D139)))</f>
        <v>32437.14542</v>
      </c>
      <c r="F139" s="3">
        <f t="shared" si="6"/>
        <v>0.7216640763</v>
      </c>
      <c r="G139" s="4">
        <f>IF(F139&lt;=('Ejercicio 3 - TIR'!$D$18-'Ejercicio 3 - TIR'!$C$18)/('Ejercicio 3 - TIR'!$E$18-'Ejercicio 3 - TIR'!$C$18),'Ejercicio 3 - TIR'!$C$18+SQRT(('Ejercicio 3 - TIR'!$E$18-'Ejercicio 3 - TIR'!$C$18)*('Ejercicio 3 - TIR'!$D$18-'Ejercicio 3 - TIR'!$C$18)*F139),'Ejercicio 3 - TIR'!$E$18-SQRT(('Ejercicio 3 - TIR'!$E$18-'Ejercicio 3 - TIR'!$C$18)*('Ejercicio 3 - TIR'!$E$18-'Ejercicio 3 - TIR'!$D$18)*(1-F139)))</f>
        <v>40431.06202</v>
      </c>
      <c r="H139" s="3">
        <f t="shared" si="7"/>
        <v>0.3429539251</v>
      </c>
      <c r="I139" s="4">
        <f>IF(H139&lt;=('Ejercicio 3 - TIR'!$D$18-'Ejercicio 3 - TIR'!$C$18)/('Ejercicio 3 - TIR'!$E$18-'Ejercicio 3 - TIR'!$C$18),'Ejercicio 3 - TIR'!$C$18+SQRT(('Ejercicio 3 - TIR'!$E$18-'Ejercicio 3 - TIR'!$C$18)*('Ejercicio 3 - TIR'!$D$18-'Ejercicio 3 - TIR'!$C$18)*H139),'Ejercicio 3 - TIR'!$E$18-SQRT(('Ejercicio 3 - TIR'!$E$18-'Ejercicio 3 - TIR'!$C$18)*('Ejercicio 3 - TIR'!$E$18-'Ejercicio 3 - TIR'!$D$18)*(1-H139)))</f>
        <v>37172.38376</v>
      </c>
      <c r="J139" s="3">
        <f t="shared" si="8"/>
        <v>0.6681666805</v>
      </c>
      <c r="K139" s="4">
        <f>IF(J139&lt;=('Ejercicio 3 - TIR'!$D$18-'Ejercicio 3 - TIR'!$C$18)/('Ejercicio 3 - TIR'!$E$18-'Ejercicio 3 - TIR'!$C$18),'Ejercicio 3 - TIR'!$C$18+SQRT(('Ejercicio 3 - TIR'!$E$18-'Ejercicio 3 - TIR'!$C$18)*('Ejercicio 3 - TIR'!$D$18-'Ejercicio 3 - TIR'!$C$18)*J139),'Ejercicio 3 - TIR'!$E$18-SQRT(('Ejercicio 3 - TIR'!$E$18-'Ejercicio 3 - TIR'!$C$18)*('Ejercicio 3 - TIR'!$E$18-'Ejercicio 3 - TIR'!$D$18)*(1-J139)))</f>
        <v>40011.26279</v>
      </c>
      <c r="L139" s="3">
        <f t="shared" si="9"/>
        <v>0.03226485298</v>
      </c>
      <c r="M139" s="4">
        <f>IF(L139&lt;=('Ejercicio 3 - TIR'!$D$18-'Ejercicio 3 - TIR'!$C$18)/('Ejercicio 3 - TIR'!$E$18-'Ejercicio 3 - TIR'!$C$18),'Ejercicio 3 - TIR'!$C$18+SQRT(('Ejercicio 3 - TIR'!$E$18-'Ejercicio 3 - TIR'!$C$18)*('Ejercicio 3 - TIR'!$D$18-'Ejercicio 3 - TIR'!$C$18)*L139),'Ejercicio 3 - TIR'!$E$18-SQRT(('Ejercicio 3 - TIR'!$E$18-'Ejercicio 3 - TIR'!$C$18)*('Ejercicio 3 - TIR'!$E$18-'Ejercicio 3 - TIR'!$D$18)*(1-L139)))</f>
        <v>32199.93817</v>
      </c>
      <c r="N139" s="3">
        <f t="shared" si="10"/>
        <v>0.389919688</v>
      </c>
      <c r="O139" s="4">
        <f>IF(N139&lt;=('Ejercicio 3 - TIR'!$D$18-'Ejercicio 3 - TIR'!$C$18)/('Ejercicio 3 - TIR'!$E$18-'Ejercicio 3 - TIR'!$C$18),'Ejercicio 3 - TIR'!$C$18+SQRT(('Ejercicio 3 - TIR'!$E$18-'Ejercicio 3 - TIR'!$C$18)*('Ejercicio 3 - TIR'!$D$18-'Ejercicio 3 - TIR'!$C$18)*N139),'Ejercicio 3 - TIR'!$E$18-SQRT(('Ejercicio 3 - TIR'!$E$18-'Ejercicio 3 - TIR'!$C$18)*('Ejercicio 3 - TIR'!$E$18-'Ejercicio 3 - TIR'!$D$18)*(1-N139)))</f>
        <v>37647.74171</v>
      </c>
      <c r="P139" s="3">
        <f t="shared" si="11"/>
        <v>0.008583423481</v>
      </c>
      <c r="Q139" s="7">
        <f>IF(P139&lt;=('Ejercicio 3 - TIR'!$D$22-'Ejercicio 3 - TIR'!$C$22)/('Ejercicio 3 - TIR'!$E$22-'Ejercicio 3 - TIR'!$C$22),'Ejercicio 3 - TIR'!$C$22+SQRT(('Ejercicio 3 - TIR'!$E$22-'Ejercicio 3 - TIR'!$C$22)*('Ejercicio 3 - TIR'!$D$22-'Ejercicio 3 - TIR'!$C$22)*P139),'Ejercicio 3 - TIR'!$E$22-SQRT(('Ejercicio 3 - TIR'!$E$22-'Ejercicio 3 - TIR'!$C$22)*('Ejercicio 3 - TIR'!$E$22-'Ejercicio 3 - TIR'!$D$22)*(1-P139)))</f>
        <v>0.1239306694</v>
      </c>
      <c r="R139" s="3">
        <f t="shared" si="12"/>
        <v>0.4897475583</v>
      </c>
      <c r="S139" s="7">
        <f>IF(R139&lt;=('Ejercicio 3 - TIR'!$D$23-'Ejercicio 3 - TIR'!$C$23)/('Ejercicio 3 - TIR'!$E$23-'Ejercicio 3 - TIR'!$C$23),'Ejercicio 3 - TIR'!$C$23+SQRT(('Ejercicio 3 - TIR'!$E$23-'Ejercicio 3 - TIR'!$C$23)*('Ejercicio 3 - TIR'!$D$23-'Ejercicio 3 - TIR'!$C$23)*R139),'Ejercicio 3 - TIR'!$E$23-SQRT(('Ejercicio 3 - TIR'!$E$23-'Ejercicio 3 - TIR'!$C$23)*('Ejercicio 3 - TIR'!$E$23-'Ejercicio 3 - TIR'!$D$23)*(1-R139)))</f>
        <v>0.1496908337</v>
      </c>
      <c r="T139" s="3">
        <f t="shared" si="13"/>
        <v>0.4738561763</v>
      </c>
      <c r="U139" s="7">
        <f>IF(T139&lt;=('Ejercicio 3 - TIR'!$D$24-'Ejercicio 3 - TIR'!$C$24)/('Ejercicio 3 - TIR'!$E$24-'Ejercicio 3 - TIR'!$C$24),'Ejercicio 3 - TIR'!$C$24+SQRT(('Ejercicio 3 - TIR'!$E$24-'Ejercicio 3 - TIR'!$C$24)*('Ejercicio 3 - TIR'!$D$24-'Ejercicio 3 - TIR'!$C$24)*T139),'Ejercicio 3 - TIR'!$E$24-SQRT(('Ejercicio 3 - TIR'!$E$24-'Ejercicio 3 - TIR'!$C$24)*('Ejercicio 3 - TIR'!$E$24-'Ejercicio 3 - TIR'!$D$24)*(1-T139)))</f>
        <v>0.1816176772</v>
      </c>
      <c r="V139" s="3">
        <f t="shared" si="14"/>
        <v>0.6343424638</v>
      </c>
      <c r="W139" s="7">
        <f>IF(V139&lt;=('Ejercicio 3 - TIR'!$D$25-'Ejercicio 3 - TIR'!$C$25)/('Ejercicio 3 - TIR'!$E$25-'Ejercicio 3 - TIR'!$C$25),'Ejercicio 3 - TIR'!$C$25+SQRT(('Ejercicio 3 - TIR'!$E$25-'Ejercicio 3 - TIR'!$C$25)*('Ejercicio 3 - TIR'!$D$25-'Ejercicio 3 - TIR'!$C$25)*V139),'Ejercicio 3 - TIR'!$E$25-SQRT(('Ejercicio 3 - TIR'!$E$25-'Ejercicio 3 - TIR'!$C$25)*('Ejercicio 3 - TIR'!$E$25-'Ejercicio 3 - TIR'!$D$25)*(1-V139)))</f>
        <v>0.2142256883</v>
      </c>
      <c r="X139" s="3">
        <f t="shared" si="15"/>
        <v>0.8162577713</v>
      </c>
      <c r="Y139" s="7">
        <f>IF(X139&lt;=('Ejercicio 3 - TIR'!$D$26-'Ejercicio 3 - TIR'!$C$26)/('Ejercicio 3 - TIR'!$E$26-'Ejercicio 3 - TIR'!$C$26),'Ejercicio 3 - TIR'!$C$26+SQRT(('Ejercicio 3 - TIR'!$E$26-'Ejercicio 3 - TIR'!$C$26)*('Ejercicio 3 - TIR'!$D$26-'Ejercicio 3 - TIR'!$C$26)*X139),'Ejercicio 3 - TIR'!$E$26-SQRT(('Ejercicio 3 - TIR'!$E$26-'Ejercicio 3 - TIR'!$C$26)*('Ejercicio 3 - TIR'!$E$26-'Ejercicio 3 - TIR'!$D$26)*(1-X139)))</f>
        <v>0.2485006661</v>
      </c>
      <c r="Z139" s="3">
        <f t="shared" si="16"/>
        <v>1.123930669</v>
      </c>
      <c r="AA139" s="3">
        <f t="shared" si="17"/>
        <v>1.292172788</v>
      </c>
      <c r="AB139" s="3">
        <f t="shared" si="18"/>
        <v>1.526854209</v>
      </c>
      <c r="AC139" s="3">
        <f t="shared" si="19"/>
        <v>1.853945602</v>
      </c>
      <c r="AD139" s="3">
        <f t="shared" si="20"/>
        <v>2.31465232</v>
      </c>
      <c r="AE139" s="2">
        <f t="shared" si="21"/>
        <v>4019.957147</v>
      </c>
      <c r="AF139" s="2">
        <f t="shared" si="22"/>
        <v>4621.707884</v>
      </c>
      <c r="AG139" s="2">
        <f t="shared" si="23"/>
        <v>5461.091734</v>
      </c>
      <c r="AH139" s="2">
        <f t="shared" si="24"/>
        <v>6630.99787</v>
      </c>
      <c r="AI139" s="2">
        <f t="shared" si="25"/>
        <v>8278.805258</v>
      </c>
      <c r="AJ139" s="4">
        <f t="shared" si="26"/>
        <v>45441.7106</v>
      </c>
      <c r="AK139" s="4">
        <f t="shared" si="27"/>
        <v>48033.14277</v>
      </c>
      <c r="AL139" s="4">
        <f t="shared" si="28"/>
        <v>61091.36498</v>
      </c>
      <c r="AM139" s="4">
        <f t="shared" si="29"/>
        <v>59696.93377</v>
      </c>
      <c r="AN139" s="4">
        <f t="shared" si="30"/>
        <v>87141.43267</v>
      </c>
      <c r="AO139" s="4">
        <f>C139/'Ejercicio 3 - TIR'!$D$7</f>
        <v>17751.42212</v>
      </c>
      <c r="AP139" s="4">
        <f t="shared" si="31"/>
        <v>27690.28848</v>
      </c>
      <c r="AQ139" s="4">
        <f t="shared" si="32"/>
        <v>30281.72065</v>
      </c>
      <c r="AR139" s="4">
        <f t="shared" si="33"/>
        <v>43339.94287</v>
      </c>
      <c r="AS139" s="4">
        <f t="shared" si="34"/>
        <v>41945.51165</v>
      </c>
      <c r="AT139" s="4">
        <f t="shared" si="35"/>
        <v>69390.01055</v>
      </c>
      <c r="AU139" s="4">
        <f>AP139*'Ejercicio 3 - TIR'!$D$5</f>
        <v>13845.14424</v>
      </c>
      <c r="AV139" s="4">
        <f>AQ139*'Ejercicio 3 - TIR'!$D$5</f>
        <v>15140.86033</v>
      </c>
      <c r="AW139" s="4">
        <f>AR139*'Ejercicio 3 - TIR'!$D$5</f>
        <v>21669.97143</v>
      </c>
      <c r="AX139" s="4">
        <f>AS139*'Ejercicio 3 - TIR'!$D$5</f>
        <v>20972.75583</v>
      </c>
      <c r="AY139" s="4">
        <f>AT139*'Ejercicio 3 - TIR'!$D$5</f>
        <v>34695.00528</v>
      </c>
      <c r="AZ139" s="4">
        <f t="shared" ref="AZ139:BD139" si="452">AJ139-AU139-AE139</f>
        <v>27576.60921</v>
      </c>
      <c r="BA139" s="4">
        <f t="shared" si="452"/>
        <v>28270.57456</v>
      </c>
      <c r="BB139" s="4">
        <f t="shared" si="452"/>
        <v>33960.30182</v>
      </c>
      <c r="BC139" s="4">
        <f t="shared" si="452"/>
        <v>32093.18007</v>
      </c>
      <c r="BD139" s="4">
        <f t="shared" si="452"/>
        <v>44167.62213</v>
      </c>
      <c r="BE139" s="4">
        <f t="shared" ref="BE139:BI139" si="453">AZ139/Z139</f>
        <v>24535.86325</v>
      </c>
      <c r="BF139" s="4">
        <f t="shared" si="453"/>
        <v>21878.32371</v>
      </c>
      <c r="BG139" s="4">
        <f t="shared" si="453"/>
        <v>22242.00688</v>
      </c>
      <c r="BH139" s="4">
        <f t="shared" si="453"/>
        <v>17310.74527</v>
      </c>
      <c r="BI139" s="4">
        <f t="shared" si="453"/>
        <v>19081.75226</v>
      </c>
      <c r="BJ139" s="4">
        <f t="shared" si="38"/>
        <v>75080.7139</v>
      </c>
      <c r="BK139" s="4">
        <f t="shared" si="39"/>
        <v>41088.37038</v>
      </c>
      <c r="BL139" s="4">
        <f t="shared" si="40"/>
        <v>116169.0843</v>
      </c>
      <c r="BM139" s="4">
        <f>BK139*'Ejercicio 3 - TIR'!$D$5</f>
        <v>20544.18519</v>
      </c>
      <c r="BN139" s="4">
        <f t="shared" si="41"/>
        <v>95624.89909</v>
      </c>
      <c r="BO139" s="4">
        <f t="shared" si="42"/>
        <v>41312.85648</v>
      </c>
      <c r="BP139" s="4">
        <f t="shared" si="43"/>
        <v>-121194.256</v>
      </c>
      <c r="BQ139" s="4">
        <f t="shared" ref="BQ139:BT139" si="454">BE139</f>
        <v>24535.86325</v>
      </c>
      <c r="BR139" s="4">
        <f t="shared" si="454"/>
        <v>21878.32371</v>
      </c>
      <c r="BS139" s="4">
        <f t="shared" si="454"/>
        <v>22242.00688</v>
      </c>
      <c r="BT139" s="4">
        <f t="shared" si="454"/>
        <v>17310.74527</v>
      </c>
      <c r="BU139" s="4">
        <f t="shared" si="45"/>
        <v>60394.60874</v>
      </c>
      <c r="BV139" s="36">
        <f t="shared" si="46"/>
        <v>5.720352048</v>
      </c>
    </row>
    <row r="140" ht="15.0" customHeight="1">
      <c r="A140" s="2">
        <v>139.0</v>
      </c>
      <c r="B140" s="3">
        <f t="shared" si="4"/>
        <v>0.1894761098</v>
      </c>
      <c r="C140" s="4">
        <f>IF(B140&lt;=('Ejercicio 3 - TIR'!$D$13-'Ejercicio 3 - TIR'!$C$13)/('Ejercicio 3 - TIR'!$E$13-'Ejercicio 3 - TIR'!$C$13),'Ejercicio 3 - TIR'!$C$13+SQRT(('Ejercicio 3 - TIR'!$E$13-'Ejercicio 3 - TIR'!$C$13)*('Ejercicio 3 - TIR'!$D$13-'Ejercicio 3 - TIR'!$C$13)*B140),'Ejercicio 3 - TIR'!$E$13-SQRT(('Ejercicio 3 - TIR'!$E$13-'Ejercicio 3 - TIR'!$C$13)*('Ejercicio 3 - TIR'!$E$13-'Ejercicio 3 - TIR'!$D$13)*(1-B140)))</f>
        <v>68705.77073</v>
      </c>
      <c r="D140" s="3">
        <f t="shared" si="5"/>
        <v>0.2908417295</v>
      </c>
      <c r="E140" s="4">
        <f>IF(D140&lt;=('Ejercicio 3 - TIR'!$D$14-'Ejercicio 3 - TIR'!$C$14)/('Ejercicio 3 - TIR'!$E$14-'Ejercicio 3 - TIR'!$C$14),'Ejercicio 3 - TIR'!$C$14+SQRT(('Ejercicio 3 - TIR'!$E$14-'Ejercicio 3 - TIR'!$C$14)*('Ejercicio 3 - TIR'!$D$14-'Ejercicio 3 - TIR'!$C$14)*D140),'Ejercicio 3 - TIR'!$E$14-SQRT(('Ejercicio 3 - TIR'!$E$14-'Ejercicio 3 - TIR'!$C$14)*('Ejercicio 3 - TIR'!$E$14-'Ejercicio 3 - TIR'!$D$14)*(1-D140)))</f>
        <v>29670.45284</v>
      </c>
      <c r="F140" s="3">
        <f t="shared" si="6"/>
        <v>0.3395338158</v>
      </c>
      <c r="G140" s="4">
        <f>IF(F140&lt;=('Ejercicio 3 - TIR'!$D$18-'Ejercicio 3 - TIR'!$C$18)/('Ejercicio 3 - TIR'!$E$18-'Ejercicio 3 - TIR'!$C$18),'Ejercicio 3 - TIR'!$C$18+SQRT(('Ejercicio 3 - TIR'!$E$18-'Ejercicio 3 - TIR'!$C$18)*('Ejercicio 3 - TIR'!$D$18-'Ejercicio 3 - TIR'!$C$18)*F140),'Ejercicio 3 - TIR'!$E$18-SQRT(('Ejercicio 3 - TIR'!$E$18-'Ejercicio 3 - TIR'!$C$18)*('Ejercicio 3 - TIR'!$E$18-'Ejercicio 3 - TIR'!$D$18)*(1-F140)))</f>
        <v>37136.53084</v>
      </c>
      <c r="H140" s="3">
        <f t="shared" si="7"/>
        <v>0.9226617199</v>
      </c>
      <c r="I140" s="4">
        <f>IF(H140&lt;=('Ejercicio 3 - TIR'!$D$18-'Ejercicio 3 - TIR'!$C$18)/('Ejercicio 3 - TIR'!$E$18-'Ejercicio 3 - TIR'!$C$18),'Ejercicio 3 - TIR'!$C$18+SQRT(('Ejercicio 3 - TIR'!$E$18-'Ejercicio 3 - TIR'!$C$18)*('Ejercicio 3 - TIR'!$D$18-'Ejercicio 3 - TIR'!$C$18)*H140),'Ejercicio 3 - TIR'!$E$18-SQRT(('Ejercicio 3 - TIR'!$E$18-'Ejercicio 3 - TIR'!$C$18)*('Ejercicio 3 - TIR'!$E$18-'Ejercicio 3 - TIR'!$D$18)*(1-H140)))</f>
        <v>42591.60406</v>
      </c>
      <c r="J140" s="3">
        <f t="shared" si="8"/>
        <v>0.7197117795</v>
      </c>
      <c r="K140" s="4">
        <f>IF(J140&lt;=('Ejercicio 3 - TIR'!$D$18-'Ejercicio 3 - TIR'!$C$18)/('Ejercicio 3 - TIR'!$E$18-'Ejercicio 3 - TIR'!$C$18),'Ejercicio 3 - TIR'!$C$18+SQRT(('Ejercicio 3 - TIR'!$E$18-'Ejercicio 3 - TIR'!$C$18)*('Ejercicio 3 - TIR'!$D$18-'Ejercicio 3 - TIR'!$C$18)*J140),'Ejercicio 3 - TIR'!$E$18-SQRT(('Ejercicio 3 - TIR'!$E$18-'Ejercicio 3 - TIR'!$C$18)*('Ejercicio 3 - TIR'!$E$18-'Ejercicio 3 - TIR'!$D$18)*(1-J140)))</f>
        <v>40415.06635</v>
      </c>
      <c r="L140" s="3">
        <f t="shared" si="9"/>
        <v>0.2813664185</v>
      </c>
      <c r="M140" s="4">
        <f>IF(L140&lt;=('Ejercicio 3 - TIR'!$D$18-'Ejercicio 3 - TIR'!$C$18)/('Ejercicio 3 - TIR'!$E$18-'Ejercicio 3 - TIR'!$C$18),'Ejercicio 3 - TIR'!$C$18+SQRT(('Ejercicio 3 - TIR'!$E$18-'Ejercicio 3 - TIR'!$C$18)*('Ejercicio 3 - TIR'!$D$18-'Ejercicio 3 - TIR'!$C$18)*L140),'Ejercicio 3 - TIR'!$E$18-SQRT(('Ejercicio 3 - TIR'!$E$18-'Ejercicio 3 - TIR'!$C$18)*('Ejercicio 3 - TIR'!$E$18-'Ejercicio 3 - TIR'!$D$18)*(1-L140)))</f>
        <v>36496.53467</v>
      </c>
      <c r="N140" s="3">
        <f t="shared" si="10"/>
        <v>0.5256693408</v>
      </c>
      <c r="O140" s="4">
        <f>IF(N140&lt;=('Ejercicio 3 - TIR'!$D$18-'Ejercicio 3 - TIR'!$C$18)/('Ejercicio 3 - TIR'!$E$18-'Ejercicio 3 - TIR'!$C$18),'Ejercicio 3 - TIR'!$C$18+SQRT(('Ejercicio 3 - TIR'!$E$18-'Ejercicio 3 - TIR'!$C$18)*('Ejercicio 3 - TIR'!$D$18-'Ejercicio 3 - TIR'!$C$18)*N140),'Ejercicio 3 - TIR'!$E$18-SQRT(('Ejercicio 3 - TIR'!$E$18-'Ejercicio 3 - TIR'!$C$18)*('Ejercicio 3 - TIR'!$E$18-'Ejercicio 3 - TIR'!$D$18)*(1-N140)))</f>
        <v>38879.77484</v>
      </c>
      <c r="P140" s="3">
        <f t="shared" si="11"/>
        <v>0.7757558212</v>
      </c>
      <c r="Q140" s="7">
        <f>IF(P140&lt;=('Ejercicio 3 - TIR'!$D$22-'Ejercicio 3 - TIR'!$C$22)/('Ejercicio 3 - TIR'!$E$22-'Ejercicio 3 - TIR'!$C$22),'Ejercicio 3 - TIR'!$C$22+SQRT(('Ejercicio 3 - TIR'!$E$22-'Ejercicio 3 - TIR'!$C$22)*('Ejercicio 3 - TIR'!$D$22-'Ejercicio 3 - TIR'!$C$22)*P140),'Ejercicio 3 - TIR'!$E$22-SQRT(('Ejercicio 3 - TIR'!$E$22-'Ejercicio 3 - TIR'!$C$22)*('Ejercicio 3 - TIR'!$E$22-'Ejercicio 3 - TIR'!$D$22)*(1-P140)))</f>
        <v>0.159909218</v>
      </c>
      <c r="R140" s="3">
        <f t="shared" si="12"/>
        <v>0.4133665292</v>
      </c>
      <c r="S140" s="7">
        <f>IF(R140&lt;=('Ejercicio 3 - TIR'!$D$23-'Ejercicio 3 - TIR'!$C$23)/('Ejercicio 3 - TIR'!$E$23-'Ejercicio 3 - TIR'!$C$23),'Ejercicio 3 - TIR'!$C$23+SQRT(('Ejercicio 3 - TIR'!$E$23-'Ejercicio 3 - TIR'!$C$23)*('Ejercicio 3 - TIR'!$D$23-'Ejercicio 3 - TIR'!$C$23)*R140),'Ejercicio 3 - TIR'!$E$23-SQRT(('Ejercicio 3 - TIR'!$E$23-'Ejercicio 3 - TIR'!$C$23)*('Ejercicio 3 - TIR'!$E$23-'Ejercicio 3 - TIR'!$D$23)*(1-R140)))</f>
        <v>0.1472774587</v>
      </c>
      <c r="T140" s="3">
        <f t="shared" si="13"/>
        <v>0.4723640016</v>
      </c>
      <c r="U140" s="7">
        <f>IF(T140&lt;=('Ejercicio 3 - TIR'!$D$24-'Ejercicio 3 - TIR'!$C$24)/('Ejercicio 3 - TIR'!$E$24-'Ejercicio 3 - TIR'!$C$24),'Ejercicio 3 - TIR'!$C$24+SQRT(('Ejercicio 3 - TIR'!$E$24-'Ejercicio 3 - TIR'!$C$24)*('Ejercicio 3 - TIR'!$D$24-'Ejercicio 3 - TIR'!$C$24)*T140),'Ejercicio 3 - TIR'!$E$24-SQRT(('Ejercicio 3 - TIR'!$E$24-'Ejercicio 3 - TIR'!$C$24)*('Ejercicio 3 - TIR'!$E$24-'Ejercicio 3 - TIR'!$D$24)*(1-T140)))</f>
        <v>0.1815632884</v>
      </c>
      <c r="V140" s="3">
        <f t="shared" si="14"/>
        <v>0.7464700727</v>
      </c>
      <c r="W140" s="7">
        <f>IF(V140&lt;=('Ejercicio 3 - TIR'!$D$25-'Ejercicio 3 - TIR'!$C$25)/('Ejercicio 3 - TIR'!$E$25-'Ejercicio 3 - TIR'!$C$25),'Ejercicio 3 - TIR'!$C$25+SQRT(('Ejercicio 3 - TIR'!$E$25-'Ejercicio 3 - TIR'!$C$25)*('Ejercicio 3 - TIR'!$D$25-'Ejercicio 3 - TIR'!$C$25)*V140),'Ejercicio 3 - TIR'!$E$25-SQRT(('Ejercicio 3 - TIR'!$E$25-'Ejercicio 3 - TIR'!$C$25)*('Ejercicio 3 - TIR'!$E$25-'Ejercicio 3 - TIR'!$D$25)*(1-V140)))</f>
        <v>0.2202114998</v>
      </c>
      <c r="X140" s="3">
        <f t="shared" si="15"/>
        <v>0.235443384</v>
      </c>
      <c r="Y140" s="7">
        <f>IF(X140&lt;=('Ejercicio 3 - TIR'!$D$26-'Ejercicio 3 - TIR'!$C$26)/('Ejercicio 3 - TIR'!$E$26-'Ejercicio 3 - TIR'!$C$26),'Ejercicio 3 - TIR'!$C$26+SQRT(('Ejercicio 3 - TIR'!$E$26-'Ejercicio 3 - TIR'!$C$26)*('Ejercicio 3 - TIR'!$D$26-'Ejercicio 3 - TIR'!$C$26)*X140),'Ejercicio 3 - TIR'!$E$26-SQRT(('Ejercicio 3 - TIR'!$E$26-'Ejercicio 3 - TIR'!$C$26)*('Ejercicio 3 - TIR'!$E$26-'Ejercicio 3 - TIR'!$D$26)*(1-X140)))</f>
        <v>0.2152130351</v>
      </c>
      <c r="Z140" s="3">
        <f t="shared" si="16"/>
        <v>1.159909218</v>
      </c>
      <c r="AA140" s="3">
        <f t="shared" si="17"/>
        <v>1.3307377</v>
      </c>
      <c r="AB140" s="3">
        <f t="shared" si="18"/>
        <v>1.572350813</v>
      </c>
      <c r="AC140" s="3">
        <f t="shared" si="19"/>
        <v>1.918600543</v>
      </c>
      <c r="AD140" s="3">
        <f t="shared" si="20"/>
        <v>2.331508389</v>
      </c>
      <c r="AE140" s="2">
        <f t="shared" si="21"/>
        <v>4744.578911</v>
      </c>
      <c r="AF140" s="2">
        <f t="shared" si="22"/>
        <v>5443.348435</v>
      </c>
      <c r="AG140" s="2">
        <f t="shared" si="23"/>
        <v>6431.660677</v>
      </c>
      <c r="AH140" s="2">
        <f t="shared" si="24"/>
        <v>7847.986321</v>
      </c>
      <c r="AI140" s="2">
        <f t="shared" si="25"/>
        <v>9536.975276</v>
      </c>
      <c r="AJ140" s="4">
        <f t="shared" si="26"/>
        <v>43075.00444</v>
      </c>
      <c r="AK140" s="4">
        <f t="shared" si="27"/>
        <v>56678.25322</v>
      </c>
      <c r="AL140" s="4">
        <f t="shared" si="28"/>
        <v>63546.66243</v>
      </c>
      <c r="AM140" s="4">
        <f t="shared" si="29"/>
        <v>70022.27126</v>
      </c>
      <c r="AN140" s="4">
        <f t="shared" si="30"/>
        <v>90648.52121</v>
      </c>
      <c r="AO140" s="4">
        <f>C140/'Ejercicio 3 - TIR'!$D$7</f>
        <v>13741.15415</v>
      </c>
      <c r="AP140" s="4">
        <f t="shared" si="31"/>
        <v>29333.8503</v>
      </c>
      <c r="AQ140" s="4">
        <f t="shared" si="32"/>
        <v>42937.09908</v>
      </c>
      <c r="AR140" s="4">
        <f t="shared" si="33"/>
        <v>49805.50829</v>
      </c>
      <c r="AS140" s="4">
        <f t="shared" si="34"/>
        <v>56281.11711</v>
      </c>
      <c r="AT140" s="4">
        <f t="shared" si="35"/>
        <v>76907.36706</v>
      </c>
      <c r="AU140" s="4">
        <f>AP140*'Ejercicio 3 - TIR'!$D$5</f>
        <v>14666.92515</v>
      </c>
      <c r="AV140" s="4">
        <f>AQ140*'Ejercicio 3 - TIR'!$D$5</f>
        <v>21468.54954</v>
      </c>
      <c r="AW140" s="4">
        <f>AR140*'Ejercicio 3 - TIR'!$D$5</f>
        <v>24902.75414</v>
      </c>
      <c r="AX140" s="4">
        <f>AS140*'Ejercicio 3 - TIR'!$D$5</f>
        <v>28140.55856</v>
      </c>
      <c r="AY140" s="4">
        <f>AT140*'Ejercicio 3 - TIR'!$D$5</f>
        <v>38453.68353</v>
      </c>
      <c r="AZ140" s="4">
        <f t="shared" ref="AZ140:BD140" si="455">AJ140-AU140-AE140</f>
        <v>23663.50038</v>
      </c>
      <c r="BA140" s="4">
        <f t="shared" si="455"/>
        <v>29766.35525</v>
      </c>
      <c r="BB140" s="4">
        <f t="shared" si="455"/>
        <v>32212.24761</v>
      </c>
      <c r="BC140" s="4">
        <f t="shared" si="455"/>
        <v>34033.72638</v>
      </c>
      <c r="BD140" s="4">
        <f t="shared" si="455"/>
        <v>42657.8624</v>
      </c>
      <c r="BE140" s="4">
        <f t="shared" ref="BE140:BI140" si="456">AZ140/Z140</f>
        <v>20401.1659</v>
      </c>
      <c r="BF140" s="4">
        <f t="shared" si="456"/>
        <v>22368.31139</v>
      </c>
      <c r="BG140" s="4">
        <f t="shared" si="456"/>
        <v>20486.67978</v>
      </c>
      <c r="BH140" s="4">
        <f t="shared" si="456"/>
        <v>17738.8287</v>
      </c>
      <c r="BI140" s="4">
        <f t="shared" si="456"/>
        <v>18296.25087</v>
      </c>
      <c r="BJ140" s="4">
        <f t="shared" si="38"/>
        <v>69176.90971</v>
      </c>
      <c r="BK140" s="4">
        <f t="shared" si="39"/>
        <v>32037.61617</v>
      </c>
      <c r="BL140" s="4">
        <f t="shared" si="40"/>
        <v>101214.5259</v>
      </c>
      <c r="BM140" s="4">
        <f>BK140*'Ejercicio 3 - TIR'!$D$5</f>
        <v>16018.80808</v>
      </c>
      <c r="BN140" s="4">
        <f t="shared" si="41"/>
        <v>85195.7178</v>
      </c>
      <c r="BO140" s="4">
        <f t="shared" si="42"/>
        <v>36541.02991</v>
      </c>
      <c r="BP140" s="4">
        <f t="shared" si="43"/>
        <v>-98376.22356</v>
      </c>
      <c r="BQ140" s="4">
        <f t="shared" ref="BQ140:BT140" si="457">BE140</f>
        <v>20401.1659</v>
      </c>
      <c r="BR140" s="4">
        <f t="shared" si="457"/>
        <v>22368.31139</v>
      </c>
      <c r="BS140" s="4">
        <f t="shared" si="457"/>
        <v>20486.67978</v>
      </c>
      <c r="BT140" s="4">
        <f t="shared" si="457"/>
        <v>17738.8287</v>
      </c>
      <c r="BU140" s="4">
        <f t="shared" si="45"/>
        <v>54837.28078</v>
      </c>
      <c r="BV140" s="36">
        <f t="shared" si="46"/>
        <v>10.07357102</v>
      </c>
    </row>
    <row r="141" ht="15.0" customHeight="1">
      <c r="A141" s="2">
        <v>140.0</v>
      </c>
      <c r="B141" s="3">
        <f t="shared" si="4"/>
        <v>0.8886355264</v>
      </c>
      <c r="C141" s="4">
        <f>IF(B141&lt;=('Ejercicio 3 - TIR'!$D$13-'Ejercicio 3 - TIR'!$C$13)/('Ejercicio 3 - TIR'!$E$13-'Ejercicio 3 - TIR'!$C$13),'Ejercicio 3 - TIR'!$C$13+SQRT(('Ejercicio 3 - TIR'!$E$13-'Ejercicio 3 - TIR'!$C$13)*('Ejercicio 3 - TIR'!$D$13-'Ejercicio 3 - TIR'!$C$13)*B141),'Ejercicio 3 - TIR'!$E$13-SQRT(('Ejercicio 3 - TIR'!$E$13-'Ejercicio 3 - TIR'!$C$13)*('Ejercicio 3 - TIR'!$E$13-'Ejercicio 3 - TIR'!$D$13)*(1-B141)))</f>
        <v>88439.83701</v>
      </c>
      <c r="D141" s="3">
        <f t="shared" si="5"/>
        <v>0.9211900393</v>
      </c>
      <c r="E141" s="4">
        <f>IF(D141&lt;=('Ejercicio 3 - TIR'!$D$14-'Ejercicio 3 - TIR'!$C$14)/('Ejercicio 3 - TIR'!$E$14-'Ejercicio 3 - TIR'!$C$14),'Ejercicio 3 - TIR'!$C$14+SQRT(('Ejercicio 3 - TIR'!$E$14-'Ejercicio 3 - TIR'!$C$14)*('Ejercicio 3 - TIR'!$D$14-'Ejercicio 3 - TIR'!$C$14)*D141),'Ejercicio 3 - TIR'!$E$14-SQRT(('Ejercicio 3 - TIR'!$E$14-'Ejercicio 3 - TIR'!$C$14)*('Ejercicio 3 - TIR'!$E$14-'Ejercicio 3 - TIR'!$D$14)*(1-D141)))</f>
        <v>36561.76003</v>
      </c>
      <c r="F141" s="3">
        <f t="shared" si="6"/>
        <v>0.3678408554</v>
      </c>
      <c r="G141" s="4">
        <f>IF(F141&lt;=('Ejercicio 3 - TIR'!$D$18-'Ejercicio 3 - TIR'!$C$18)/('Ejercicio 3 - TIR'!$E$18-'Ejercicio 3 - TIR'!$C$18),'Ejercicio 3 - TIR'!$C$18+SQRT(('Ejercicio 3 - TIR'!$E$18-'Ejercicio 3 - TIR'!$C$18)*('Ejercicio 3 - TIR'!$D$18-'Ejercicio 3 - TIR'!$C$18)*F141),'Ejercicio 3 - TIR'!$E$18-SQRT(('Ejercicio 3 - TIR'!$E$18-'Ejercicio 3 - TIR'!$C$18)*('Ejercicio 3 - TIR'!$E$18-'Ejercicio 3 - TIR'!$D$18)*(1-F141)))</f>
        <v>37428.06356</v>
      </c>
      <c r="H141" s="3">
        <f t="shared" si="7"/>
        <v>0.8638754424</v>
      </c>
      <c r="I141" s="4">
        <f>IF(H141&lt;=('Ejercicio 3 - TIR'!$D$18-'Ejercicio 3 - TIR'!$C$18)/('Ejercicio 3 - TIR'!$E$18-'Ejercicio 3 - TIR'!$C$18),'Ejercicio 3 - TIR'!$C$18+SQRT(('Ejercicio 3 - TIR'!$E$18-'Ejercicio 3 - TIR'!$C$18)*('Ejercicio 3 - TIR'!$D$18-'Ejercicio 3 - TIR'!$C$18)*H141),'Ejercicio 3 - TIR'!$E$18-SQRT(('Ejercicio 3 - TIR'!$E$18-'Ejercicio 3 - TIR'!$C$18)*('Ejercicio 3 - TIR'!$E$18-'Ejercicio 3 - TIR'!$D$18)*(1-H141)))</f>
        <v>41804.79393</v>
      </c>
      <c r="J141" s="3">
        <f t="shared" si="8"/>
        <v>0.8229359467</v>
      </c>
      <c r="K141" s="4">
        <f>IF(J141&lt;=('Ejercicio 3 - TIR'!$D$18-'Ejercicio 3 - TIR'!$C$18)/('Ejercicio 3 - TIR'!$E$18-'Ejercicio 3 - TIR'!$C$18),'Ejercicio 3 - TIR'!$C$18+SQRT(('Ejercicio 3 - TIR'!$E$18-'Ejercicio 3 - TIR'!$C$18)*('Ejercicio 3 - TIR'!$D$18-'Ejercicio 3 - TIR'!$C$18)*J141),'Ejercicio 3 - TIR'!$E$18-SQRT(('Ejercicio 3 - TIR'!$E$18-'Ejercicio 3 - TIR'!$C$18)*('Ejercicio 3 - TIR'!$E$18-'Ejercicio 3 - TIR'!$D$18)*(1-J141)))</f>
        <v>41355.85346</v>
      </c>
      <c r="L141" s="3">
        <f t="shared" si="9"/>
        <v>0.9898782586</v>
      </c>
      <c r="M141" s="4">
        <f>IF(L141&lt;=('Ejercicio 3 - TIR'!$D$18-'Ejercicio 3 - TIR'!$C$18)/('Ejercicio 3 - TIR'!$E$18-'Ejercicio 3 - TIR'!$C$18),'Ejercicio 3 - TIR'!$C$18+SQRT(('Ejercicio 3 - TIR'!$E$18-'Ejercicio 3 - TIR'!$C$18)*('Ejercicio 3 - TIR'!$D$18-'Ejercicio 3 - TIR'!$C$18)*L141),'Ejercicio 3 - TIR'!$E$18-SQRT(('Ejercicio 3 - TIR'!$E$18-'Ejercicio 3 - TIR'!$C$18)*('Ejercicio 3 - TIR'!$E$18-'Ejercicio 3 - TIR'!$D$18)*(1-L141)))</f>
        <v>44128.71899</v>
      </c>
      <c r="N141" s="3">
        <f t="shared" si="10"/>
        <v>0.7212315546</v>
      </c>
      <c r="O141" s="4">
        <f>IF(N141&lt;=('Ejercicio 3 - TIR'!$D$18-'Ejercicio 3 - TIR'!$C$18)/('Ejercicio 3 - TIR'!$E$18-'Ejercicio 3 - TIR'!$C$18),'Ejercicio 3 - TIR'!$C$18+SQRT(('Ejercicio 3 - TIR'!$E$18-'Ejercicio 3 - TIR'!$C$18)*('Ejercicio 3 - TIR'!$D$18-'Ejercicio 3 - TIR'!$C$18)*N141),'Ejercicio 3 - TIR'!$E$18-SQRT(('Ejercicio 3 - TIR'!$E$18-'Ejercicio 3 - TIR'!$C$18)*('Ejercicio 3 - TIR'!$E$18-'Ejercicio 3 - TIR'!$D$18)*(1-N141)))</f>
        <v>40427.51343</v>
      </c>
      <c r="P141" s="3">
        <f t="shared" si="11"/>
        <v>0.5362265173</v>
      </c>
      <c r="Q141" s="7">
        <f>IF(P141&lt;=('Ejercicio 3 - TIR'!$D$22-'Ejercicio 3 - TIR'!$C$22)/('Ejercicio 3 - TIR'!$E$22-'Ejercicio 3 - TIR'!$C$22),'Ejercicio 3 - TIR'!$C$22+SQRT(('Ejercicio 3 - TIR'!$E$22-'Ejercicio 3 - TIR'!$C$22)*('Ejercicio 3 - TIR'!$D$22-'Ejercicio 3 - TIR'!$C$22)*P141),'Ejercicio 3 - TIR'!$E$22-SQRT(('Ejercicio 3 - TIR'!$E$22-'Ejercicio 3 - TIR'!$C$22)*('Ejercicio 3 - TIR'!$E$22-'Ejercicio 3 - TIR'!$D$22)*(1-P141)))</f>
        <v>0.1511072281</v>
      </c>
      <c r="R141" s="3">
        <f t="shared" si="12"/>
        <v>0.7313611677</v>
      </c>
      <c r="S141" s="7">
        <f>IF(R141&lt;=('Ejercicio 3 - TIR'!$D$23-'Ejercicio 3 - TIR'!$C$23)/('Ejercicio 3 - TIR'!$E$23-'Ejercicio 3 - TIR'!$C$23),'Ejercicio 3 - TIR'!$C$23+SQRT(('Ejercicio 3 - TIR'!$E$23-'Ejercicio 3 - TIR'!$C$23)*('Ejercicio 3 - TIR'!$D$23-'Ejercicio 3 - TIR'!$C$23)*R141),'Ejercicio 3 - TIR'!$E$23-SQRT(('Ejercicio 3 - TIR'!$E$23-'Ejercicio 3 - TIR'!$C$23)*('Ejercicio 3 - TIR'!$E$23-'Ejercicio 3 - TIR'!$D$23)*(1-R141)))</f>
        <v>0.158010232</v>
      </c>
      <c r="T141" s="3">
        <f t="shared" si="13"/>
        <v>0.1014731157</v>
      </c>
      <c r="U141" s="7">
        <f>IF(T141&lt;=('Ejercicio 3 - TIR'!$D$24-'Ejercicio 3 - TIR'!$C$24)/('Ejercicio 3 - TIR'!$E$24-'Ejercicio 3 - TIR'!$C$24),'Ejercicio 3 - TIR'!$C$24+SQRT(('Ejercicio 3 - TIR'!$E$24-'Ejercicio 3 - TIR'!$C$24)*('Ejercicio 3 - TIR'!$D$24-'Ejercicio 3 - TIR'!$C$24)*T141),'Ejercicio 3 - TIR'!$E$24-SQRT(('Ejercicio 3 - TIR'!$E$24-'Ejercicio 3 - TIR'!$C$24)*('Ejercicio 3 - TIR'!$E$24-'Ejercicio 3 - TIR'!$D$24)*(1-T141)))</f>
        <v>0.1645977239</v>
      </c>
      <c r="V141" s="3">
        <f t="shared" si="14"/>
        <v>0.06028673836</v>
      </c>
      <c r="W141" s="7">
        <f>IF(V141&lt;=('Ejercicio 3 - TIR'!$D$25-'Ejercicio 3 - TIR'!$C$25)/('Ejercicio 3 - TIR'!$E$25-'Ejercicio 3 - TIR'!$C$25),'Ejercicio 3 - TIR'!$C$25+SQRT(('Ejercicio 3 - TIR'!$E$25-'Ejercicio 3 - TIR'!$C$25)*('Ejercicio 3 - TIR'!$D$25-'Ejercicio 3 - TIR'!$C$25)*V141),'Ejercicio 3 - TIR'!$E$25-SQRT(('Ejercicio 3 - TIR'!$E$25-'Ejercicio 3 - TIR'!$C$25)*('Ejercicio 3 - TIR'!$E$25-'Ejercicio 3 - TIR'!$D$25)*(1-V141)))</f>
        <v>0.1891870253</v>
      </c>
      <c r="X141" s="3">
        <f t="shared" si="15"/>
        <v>0.7034044572</v>
      </c>
      <c r="Y141" s="7">
        <f>IF(X141&lt;=('Ejercicio 3 - TIR'!$D$26-'Ejercicio 3 - TIR'!$C$26)/('Ejercicio 3 - TIR'!$E$26-'Ejercicio 3 - TIR'!$C$26),'Ejercicio 3 - TIR'!$C$26+SQRT(('Ejercicio 3 - TIR'!$E$26-'Ejercicio 3 - TIR'!$C$26)*('Ejercicio 3 - TIR'!$D$26-'Ejercicio 3 - TIR'!$C$26)*X141),'Ejercicio 3 - TIR'!$E$26-SQRT(('Ejercicio 3 - TIR'!$E$26-'Ejercicio 3 - TIR'!$C$26)*('Ejercicio 3 - TIR'!$E$26-'Ejercicio 3 - TIR'!$D$26)*(1-X141)))</f>
        <v>0.239979806</v>
      </c>
      <c r="Z141" s="3">
        <f t="shared" si="16"/>
        <v>1.151107228</v>
      </c>
      <c r="AA141" s="3">
        <f t="shared" si="17"/>
        <v>1.332993948</v>
      </c>
      <c r="AB141" s="3">
        <f t="shared" si="18"/>
        <v>1.552401718</v>
      </c>
      <c r="AC141" s="3">
        <f t="shared" si="19"/>
        <v>1.846095981</v>
      </c>
      <c r="AD141" s="3">
        <f t="shared" si="20"/>
        <v>2.289121736</v>
      </c>
      <c r="AE141" s="2">
        <f t="shared" si="21"/>
        <v>5524.746212</v>
      </c>
      <c r="AF141" s="2">
        <f t="shared" si="22"/>
        <v>6397.712642</v>
      </c>
      <c r="AG141" s="2">
        <f t="shared" si="23"/>
        <v>7450.761582</v>
      </c>
      <c r="AH141" s="2">
        <f t="shared" si="24"/>
        <v>8860.349001</v>
      </c>
      <c r="AI141" s="2">
        <f t="shared" si="25"/>
        <v>10986.65384</v>
      </c>
      <c r="AJ141" s="4">
        <f t="shared" si="26"/>
        <v>43083.7145</v>
      </c>
      <c r="AK141" s="4">
        <f t="shared" si="27"/>
        <v>55725.53732</v>
      </c>
      <c r="AL141" s="4">
        <f t="shared" si="28"/>
        <v>64200.89797</v>
      </c>
      <c r="AM141" s="4">
        <f t="shared" si="29"/>
        <v>81465.85077</v>
      </c>
      <c r="AN141" s="4">
        <f t="shared" si="30"/>
        <v>92543.49975</v>
      </c>
      <c r="AO141" s="4">
        <f>C141/'Ejercicio 3 - TIR'!$D$7</f>
        <v>17687.9674</v>
      </c>
      <c r="AP141" s="4">
        <f t="shared" si="31"/>
        <v>25395.7471</v>
      </c>
      <c r="AQ141" s="4">
        <f t="shared" si="32"/>
        <v>38037.56992</v>
      </c>
      <c r="AR141" s="4">
        <f t="shared" si="33"/>
        <v>46512.93056</v>
      </c>
      <c r="AS141" s="4">
        <f t="shared" si="34"/>
        <v>63777.88337</v>
      </c>
      <c r="AT141" s="4">
        <f t="shared" si="35"/>
        <v>74855.53235</v>
      </c>
      <c r="AU141" s="4">
        <f>AP141*'Ejercicio 3 - TIR'!$D$5</f>
        <v>12697.87355</v>
      </c>
      <c r="AV141" s="4">
        <f>AQ141*'Ejercicio 3 - TIR'!$D$5</f>
        <v>19018.78496</v>
      </c>
      <c r="AW141" s="4">
        <f>AR141*'Ejercicio 3 - TIR'!$D$5</f>
        <v>23256.46528</v>
      </c>
      <c r="AX141" s="4">
        <f>AS141*'Ejercicio 3 - TIR'!$D$5</f>
        <v>31888.94169</v>
      </c>
      <c r="AY141" s="4">
        <f>AT141*'Ejercicio 3 - TIR'!$D$5</f>
        <v>37427.76617</v>
      </c>
      <c r="AZ141" s="4">
        <f t="shared" ref="AZ141:BD141" si="458">AJ141-AU141-AE141</f>
        <v>24861.09474</v>
      </c>
      <c r="BA141" s="4">
        <f t="shared" si="458"/>
        <v>30309.03972</v>
      </c>
      <c r="BB141" s="4">
        <f t="shared" si="458"/>
        <v>33493.6711</v>
      </c>
      <c r="BC141" s="4">
        <f t="shared" si="458"/>
        <v>40716.56009</v>
      </c>
      <c r="BD141" s="4">
        <f t="shared" si="458"/>
        <v>44129.07974</v>
      </c>
      <c r="BE141" s="4">
        <f t="shared" ref="BE141:BI141" si="459">AZ141/Z141</f>
        <v>21597.54898</v>
      </c>
      <c r="BF141" s="4">
        <f t="shared" si="459"/>
        <v>22737.56738</v>
      </c>
      <c r="BG141" s="4">
        <f t="shared" si="459"/>
        <v>21575.3891</v>
      </c>
      <c r="BH141" s="4">
        <f t="shared" si="459"/>
        <v>22055.49468</v>
      </c>
      <c r="BI141" s="4">
        <f t="shared" si="459"/>
        <v>19277.73392</v>
      </c>
      <c r="BJ141" s="4">
        <f t="shared" si="38"/>
        <v>83694.31961</v>
      </c>
      <c r="BK141" s="4">
        <f t="shared" si="39"/>
        <v>40489.91065</v>
      </c>
      <c r="BL141" s="4">
        <f t="shared" si="40"/>
        <v>124184.2303</v>
      </c>
      <c r="BM141" s="4">
        <f>BK141*'Ejercicio 3 - TIR'!$D$5</f>
        <v>20244.95533</v>
      </c>
      <c r="BN141" s="4">
        <f t="shared" si="41"/>
        <v>103939.2749</v>
      </c>
      <c r="BO141" s="4">
        <f t="shared" si="42"/>
        <v>45405.74373</v>
      </c>
      <c r="BP141" s="4">
        <f t="shared" si="43"/>
        <v>-125001.597</v>
      </c>
      <c r="BQ141" s="4">
        <f t="shared" ref="BQ141:BT141" si="460">BE141</f>
        <v>21597.54898</v>
      </c>
      <c r="BR141" s="4">
        <f t="shared" si="460"/>
        <v>22737.56738</v>
      </c>
      <c r="BS141" s="4">
        <f t="shared" si="460"/>
        <v>21575.3891</v>
      </c>
      <c r="BT141" s="4">
        <f t="shared" si="460"/>
        <v>22055.49468</v>
      </c>
      <c r="BU141" s="4">
        <f t="shared" si="45"/>
        <v>64683.47765</v>
      </c>
      <c r="BV141" s="36">
        <f t="shared" si="46"/>
        <v>5.88363134</v>
      </c>
    </row>
    <row r="142" ht="15.0" customHeight="1">
      <c r="A142" s="2">
        <v>141.0</v>
      </c>
      <c r="B142" s="3">
        <f t="shared" si="4"/>
        <v>0.7502019735</v>
      </c>
      <c r="C142" s="4">
        <f>IF(B142&lt;=('Ejercicio 3 - TIR'!$D$13-'Ejercicio 3 - TIR'!$C$13)/('Ejercicio 3 - TIR'!$E$13-'Ejercicio 3 - TIR'!$C$13),'Ejercicio 3 - TIR'!$C$13+SQRT(('Ejercicio 3 - TIR'!$E$13-'Ejercicio 3 - TIR'!$C$13)*('Ejercicio 3 - TIR'!$D$13-'Ejercicio 3 - TIR'!$C$13)*B142),'Ejercicio 3 - TIR'!$E$13-SQRT(('Ejercicio 3 - TIR'!$E$13-'Ejercicio 3 - TIR'!$C$13)*('Ejercicio 3 - TIR'!$E$13-'Ejercicio 3 - TIR'!$D$13)*(1-B142)))</f>
        <v>82686.48991</v>
      </c>
      <c r="D142" s="3">
        <f t="shared" si="5"/>
        <v>0.4480278469</v>
      </c>
      <c r="E142" s="4">
        <f>IF(D142&lt;=('Ejercicio 3 - TIR'!$D$14-'Ejercicio 3 - TIR'!$C$14)/('Ejercicio 3 - TIR'!$E$14-'Ejercicio 3 - TIR'!$C$14),'Ejercicio 3 - TIR'!$C$14+SQRT(('Ejercicio 3 - TIR'!$E$14-'Ejercicio 3 - TIR'!$C$14)*('Ejercicio 3 - TIR'!$D$14-'Ejercicio 3 - TIR'!$C$14)*D142),'Ejercicio 3 - TIR'!$E$14-SQRT(('Ejercicio 3 - TIR'!$E$14-'Ejercicio 3 - TIR'!$C$14)*('Ejercicio 3 - TIR'!$E$14-'Ejercicio 3 - TIR'!$D$14)*(1-D142)))</f>
        <v>30900.77899</v>
      </c>
      <c r="F142" s="3">
        <f t="shared" si="6"/>
        <v>0.7876447822</v>
      </c>
      <c r="G142" s="4">
        <f>IF(F142&lt;=('Ejercicio 3 - TIR'!$D$18-'Ejercicio 3 - TIR'!$C$18)/('Ejercicio 3 - TIR'!$E$18-'Ejercicio 3 - TIR'!$C$18),'Ejercicio 3 - TIR'!$C$18+SQRT(('Ejercicio 3 - TIR'!$E$18-'Ejercicio 3 - TIR'!$C$18)*('Ejercicio 3 - TIR'!$D$18-'Ejercicio 3 - TIR'!$C$18)*F142),'Ejercicio 3 - TIR'!$E$18-SQRT(('Ejercicio 3 - TIR'!$E$18-'Ejercicio 3 - TIR'!$C$18)*('Ejercicio 3 - TIR'!$E$18-'Ejercicio 3 - TIR'!$D$18)*(1-F142)))</f>
        <v>41009.18037</v>
      </c>
      <c r="H142" s="3">
        <f t="shared" si="7"/>
        <v>0.8811396979</v>
      </c>
      <c r="I142" s="4">
        <f>IF(H142&lt;=('Ejercicio 3 - TIR'!$D$18-'Ejercicio 3 - TIR'!$C$18)/('Ejercicio 3 - TIR'!$E$18-'Ejercicio 3 - TIR'!$C$18),'Ejercicio 3 - TIR'!$C$18+SQRT(('Ejercicio 3 - TIR'!$E$18-'Ejercicio 3 - TIR'!$C$18)*('Ejercicio 3 - TIR'!$D$18-'Ejercicio 3 - TIR'!$C$18)*H142),'Ejercicio 3 - TIR'!$E$18-SQRT(('Ejercicio 3 - TIR'!$E$18-'Ejercicio 3 - TIR'!$C$18)*('Ejercicio 3 - TIR'!$E$18-'Ejercicio 3 - TIR'!$D$18)*(1-H142)))</f>
        <v>42014.28021</v>
      </c>
      <c r="J142" s="3">
        <f t="shared" si="8"/>
        <v>0.4991998473</v>
      </c>
      <c r="K142" s="4">
        <f>IF(J142&lt;=('Ejercicio 3 - TIR'!$D$18-'Ejercicio 3 - TIR'!$C$18)/('Ejercicio 3 - TIR'!$E$18-'Ejercicio 3 - TIR'!$C$18),'Ejercicio 3 - TIR'!$C$18+SQRT(('Ejercicio 3 - TIR'!$E$18-'Ejercicio 3 - TIR'!$C$18)*('Ejercicio 3 - TIR'!$D$18-'Ejercicio 3 - TIR'!$C$18)*J142),'Ejercicio 3 - TIR'!$E$18-SQRT(('Ejercicio 3 - TIR'!$E$18-'Ejercicio 3 - TIR'!$C$18)*('Ejercicio 3 - TIR'!$E$18-'Ejercicio 3 - TIR'!$D$18)*(1-J142)))</f>
        <v>38653.32174</v>
      </c>
      <c r="L142" s="3">
        <f t="shared" si="9"/>
        <v>0.4411641901</v>
      </c>
      <c r="M142" s="4">
        <f>IF(L142&lt;=('Ejercicio 3 - TIR'!$D$18-'Ejercicio 3 - TIR'!$C$18)/('Ejercicio 3 - TIR'!$E$18-'Ejercicio 3 - TIR'!$C$18),'Ejercicio 3 - TIR'!$C$18+SQRT(('Ejercicio 3 - TIR'!$E$18-'Ejercicio 3 - TIR'!$C$18)*('Ejercicio 3 - TIR'!$D$18-'Ejercicio 3 - TIR'!$C$18)*L142),'Ejercicio 3 - TIR'!$E$18-SQRT(('Ejercicio 3 - TIR'!$E$18-'Ejercicio 3 - TIR'!$C$18)*('Ejercicio 3 - TIR'!$E$18-'Ejercicio 3 - TIR'!$D$18)*(1-L142)))</f>
        <v>38134.77895</v>
      </c>
      <c r="N142" s="3">
        <f t="shared" si="10"/>
        <v>0.959335075</v>
      </c>
      <c r="O142" s="4">
        <f>IF(N142&lt;=('Ejercicio 3 - TIR'!$D$18-'Ejercicio 3 - TIR'!$C$18)/('Ejercicio 3 - TIR'!$E$18-'Ejercicio 3 - TIR'!$C$18),'Ejercicio 3 - TIR'!$C$18+SQRT(('Ejercicio 3 - TIR'!$E$18-'Ejercicio 3 - TIR'!$C$18)*('Ejercicio 3 - TIR'!$D$18-'Ejercicio 3 - TIR'!$C$18)*N142),'Ejercicio 3 - TIR'!$E$18-SQRT(('Ejercicio 3 - TIR'!$E$18-'Ejercicio 3 - TIR'!$C$18)*('Ejercicio 3 - TIR'!$E$18-'Ejercicio 3 - TIR'!$D$18)*(1-N142)))</f>
        <v>43253.61248</v>
      </c>
      <c r="P142" s="3">
        <f t="shared" si="11"/>
        <v>0.2492688817</v>
      </c>
      <c r="Q142" s="7">
        <f>IF(P142&lt;=('Ejercicio 3 - TIR'!$D$22-'Ejercicio 3 - TIR'!$C$22)/('Ejercicio 3 - TIR'!$E$22-'Ejercicio 3 - TIR'!$C$22),'Ejercicio 3 - TIR'!$C$22+SQRT(('Ejercicio 3 - TIR'!$E$22-'Ejercicio 3 - TIR'!$C$22)*('Ejercicio 3 - TIR'!$D$22-'Ejercicio 3 - TIR'!$C$22)*P142),'Ejercicio 3 - TIR'!$E$22-SQRT(('Ejercicio 3 - TIR'!$E$22-'Ejercicio 3 - TIR'!$C$22)*('Ejercicio 3 - TIR'!$E$22-'Ejercicio 3 - TIR'!$D$22)*(1-P142)))</f>
        <v>0.141182162</v>
      </c>
      <c r="R142" s="3">
        <f t="shared" si="12"/>
        <v>0.2677643498</v>
      </c>
      <c r="S142" s="7">
        <f>IF(R142&lt;=('Ejercicio 3 - TIR'!$D$23-'Ejercicio 3 - TIR'!$C$23)/('Ejercicio 3 - TIR'!$E$23-'Ejercicio 3 - TIR'!$C$23),'Ejercicio 3 - TIR'!$C$23+SQRT(('Ejercicio 3 - TIR'!$E$23-'Ejercicio 3 - TIR'!$C$23)*('Ejercicio 3 - TIR'!$D$23-'Ejercicio 3 - TIR'!$C$23)*R142),'Ejercicio 3 - TIR'!$E$23-SQRT(('Ejercicio 3 - TIR'!$E$23-'Ejercicio 3 - TIR'!$C$23)*('Ejercicio 3 - TIR'!$E$23-'Ejercicio 3 - TIR'!$D$23)*(1-R142)))</f>
        <v>0.1419539479</v>
      </c>
      <c r="T142" s="3">
        <f t="shared" si="13"/>
        <v>0.3902675374</v>
      </c>
      <c r="U142" s="7">
        <f>IF(T142&lt;=('Ejercicio 3 - TIR'!$D$24-'Ejercicio 3 - TIR'!$C$24)/('Ejercicio 3 - TIR'!$E$24-'Ejercicio 3 - TIR'!$C$24),'Ejercicio 3 - TIR'!$C$24+SQRT(('Ejercicio 3 - TIR'!$E$24-'Ejercicio 3 - TIR'!$C$24)*('Ejercicio 3 - TIR'!$D$24-'Ejercicio 3 - TIR'!$C$24)*T142),'Ejercicio 3 - TIR'!$E$24-SQRT(('Ejercicio 3 - TIR'!$E$24-'Ejercicio 3 - TIR'!$C$24)*('Ejercicio 3 - TIR'!$E$24-'Ejercicio 3 - TIR'!$D$24)*(1-T142)))</f>
        <v>0.1786279903</v>
      </c>
      <c r="V142" s="3">
        <f t="shared" si="14"/>
        <v>0.6694119785</v>
      </c>
      <c r="W142" s="7">
        <f>IF(V142&lt;=('Ejercicio 3 - TIR'!$D$25-'Ejercicio 3 - TIR'!$C$25)/('Ejercicio 3 - TIR'!$E$25-'Ejercicio 3 - TIR'!$C$25),'Ejercicio 3 - TIR'!$C$25+SQRT(('Ejercicio 3 - TIR'!$E$25-'Ejercicio 3 - TIR'!$C$25)*('Ejercicio 3 - TIR'!$D$25-'Ejercicio 3 - TIR'!$C$25)*V142),'Ejercicio 3 - TIR'!$E$25-SQRT(('Ejercicio 3 - TIR'!$E$25-'Ejercicio 3 - TIR'!$C$25)*('Ejercicio 3 - TIR'!$E$25-'Ejercicio 3 - TIR'!$D$25)*(1-V142)))</f>
        <v>0.2159844436</v>
      </c>
      <c r="X142" s="3">
        <f t="shared" si="15"/>
        <v>0.7064127943</v>
      </c>
      <c r="Y142" s="7">
        <f>IF(X142&lt;=('Ejercicio 3 - TIR'!$D$26-'Ejercicio 3 - TIR'!$C$26)/('Ejercicio 3 - TIR'!$E$26-'Ejercicio 3 - TIR'!$C$26),'Ejercicio 3 - TIR'!$C$26+SQRT(('Ejercicio 3 - TIR'!$E$26-'Ejercicio 3 - TIR'!$C$26)*('Ejercicio 3 - TIR'!$D$26-'Ejercicio 3 - TIR'!$C$26)*X142),'Ejercicio 3 - TIR'!$E$26-SQRT(('Ejercicio 3 - TIR'!$E$26-'Ejercicio 3 - TIR'!$C$26)*('Ejercicio 3 - TIR'!$E$26-'Ejercicio 3 - TIR'!$D$26)*(1-X142)))</f>
        <v>0.2401832835</v>
      </c>
      <c r="Z142" s="3">
        <f t="shared" si="16"/>
        <v>1.141182162</v>
      </c>
      <c r="AA142" s="3">
        <f t="shared" si="17"/>
        <v>1.303177475</v>
      </c>
      <c r="AB142" s="3">
        <f t="shared" si="18"/>
        <v>1.535961449</v>
      </c>
      <c r="AC142" s="3">
        <f t="shared" si="19"/>
        <v>1.867705228</v>
      </c>
      <c r="AD142" s="3">
        <f t="shared" si="20"/>
        <v>2.316296802</v>
      </c>
      <c r="AE142" s="2">
        <f t="shared" si="21"/>
        <v>4362.638785</v>
      </c>
      <c r="AF142" s="2">
        <f t="shared" si="22"/>
        <v>4981.932584</v>
      </c>
      <c r="AG142" s="2">
        <f t="shared" si="23"/>
        <v>5871.84519</v>
      </c>
      <c r="AH142" s="2">
        <f t="shared" si="24"/>
        <v>7140.072406</v>
      </c>
      <c r="AI142" s="2">
        <f t="shared" si="25"/>
        <v>8854.998441</v>
      </c>
      <c r="AJ142" s="4">
        <f t="shared" si="26"/>
        <v>46798.94511</v>
      </c>
      <c r="AK142" s="4">
        <f t="shared" si="27"/>
        <v>54752.06361</v>
      </c>
      <c r="AL142" s="4">
        <f t="shared" si="28"/>
        <v>59370.01205</v>
      </c>
      <c r="AM142" s="4">
        <f t="shared" si="29"/>
        <v>71224.52599</v>
      </c>
      <c r="AN142" s="4">
        <f t="shared" si="30"/>
        <v>100188.2042</v>
      </c>
      <c r="AO142" s="4">
        <f>C142/'Ejercicio 3 - TIR'!$D$7</f>
        <v>16537.29798</v>
      </c>
      <c r="AP142" s="4">
        <f t="shared" si="31"/>
        <v>30261.64713</v>
      </c>
      <c r="AQ142" s="4">
        <f t="shared" si="32"/>
        <v>38214.76563</v>
      </c>
      <c r="AR142" s="4">
        <f t="shared" si="33"/>
        <v>42832.71407</v>
      </c>
      <c r="AS142" s="4">
        <f t="shared" si="34"/>
        <v>54687.22801</v>
      </c>
      <c r="AT142" s="4">
        <f t="shared" si="35"/>
        <v>83650.90627</v>
      </c>
      <c r="AU142" s="4">
        <f>AP142*'Ejercicio 3 - TIR'!$D$5</f>
        <v>15130.82357</v>
      </c>
      <c r="AV142" s="4">
        <f>AQ142*'Ejercicio 3 - TIR'!$D$5</f>
        <v>19107.38281</v>
      </c>
      <c r="AW142" s="4">
        <f>AR142*'Ejercicio 3 - TIR'!$D$5</f>
        <v>21416.35703</v>
      </c>
      <c r="AX142" s="4">
        <f>AS142*'Ejercicio 3 - TIR'!$D$5</f>
        <v>27343.614</v>
      </c>
      <c r="AY142" s="4">
        <f>AT142*'Ejercicio 3 - TIR'!$D$5</f>
        <v>41825.45313</v>
      </c>
      <c r="AZ142" s="4">
        <f t="shared" ref="AZ142:BD142" si="461">AJ142-AU142-AE142</f>
        <v>27305.48276</v>
      </c>
      <c r="BA142" s="4">
        <f t="shared" si="461"/>
        <v>30662.74821</v>
      </c>
      <c r="BB142" s="4">
        <f t="shared" si="461"/>
        <v>32081.80983</v>
      </c>
      <c r="BC142" s="4">
        <f t="shared" si="461"/>
        <v>36740.83958</v>
      </c>
      <c r="BD142" s="4">
        <f t="shared" si="461"/>
        <v>49507.75267</v>
      </c>
      <c r="BE142" s="4">
        <f t="shared" ref="BE142:BI142" si="462">AZ142/Z142</f>
        <v>23927.36556</v>
      </c>
      <c r="BF142" s="4">
        <f t="shared" si="462"/>
        <v>23529.219</v>
      </c>
      <c r="BG142" s="4">
        <f t="shared" si="462"/>
        <v>20887.11918</v>
      </c>
      <c r="BH142" s="4">
        <f t="shared" si="462"/>
        <v>19671.64788</v>
      </c>
      <c r="BI142" s="4">
        <f t="shared" si="462"/>
        <v>21373.66534</v>
      </c>
      <c r="BJ142" s="4">
        <f t="shared" si="38"/>
        <v>71575.37555</v>
      </c>
      <c r="BK142" s="4">
        <f t="shared" si="39"/>
        <v>38305.29042</v>
      </c>
      <c r="BL142" s="4">
        <f t="shared" si="40"/>
        <v>109880.666</v>
      </c>
      <c r="BM142" s="4">
        <f>BK142*'Ejercicio 3 - TIR'!$D$5</f>
        <v>19152.64521</v>
      </c>
      <c r="BN142" s="4">
        <f t="shared" si="41"/>
        <v>90728.02076</v>
      </c>
      <c r="BO142" s="4">
        <f t="shared" si="42"/>
        <v>39169.42798</v>
      </c>
      <c r="BP142" s="4">
        <f t="shared" si="43"/>
        <v>-113587.2689</v>
      </c>
      <c r="BQ142" s="4">
        <f t="shared" ref="BQ142:BT142" si="463">BE142</f>
        <v>23927.36556</v>
      </c>
      <c r="BR142" s="4">
        <f t="shared" si="463"/>
        <v>23529.219</v>
      </c>
      <c r="BS142" s="4">
        <f t="shared" si="463"/>
        <v>20887.11918</v>
      </c>
      <c r="BT142" s="4">
        <f t="shared" si="463"/>
        <v>19671.64788</v>
      </c>
      <c r="BU142" s="4">
        <f t="shared" si="45"/>
        <v>60543.09332</v>
      </c>
      <c r="BV142" s="36">
        <f t="shared" si="46"/>
        <v>8.284706385</v>
      </c>
    </row>
    <row r="143" ht="15.0" customHeight="1">
      <c r="A143" s="2">
        <v>142.0</v>
      </c>
      <c r="B143" s="3">
        <f t="shared" si="4"/>
        <v>0.9999390677</v>
      </c>
      <c r="C143" s="4">
        <f>IF(B143&lt;=('Ejercicio 3 - TIR'!$D$13-'Ejercicio 3 - TIR'!$C$13)/('Ejercicio 3 - TIR'!$E$13-'Ejercicio 3 - TIR'!$C$13),'Ejercicio 3 - TIR'!$C$13+SQRT(('Ejercicio 3 - TIR'!$E$13-'Ejercicio 3 - TIR'!$C$13)*('Ejercicio 3 - TIR'!$D$13-'Ejercicio 3 - TIR'!$C$13)*B143),'Ejercicio 3 - TIR'!$E$13-SQRT(('Ejercicio 3 - TIR'!$E$13-'Ejercicio 3 - TIR'!$C$13)*('Ejercicio 3 - TIR'!$E$13-'Ejercicio 3 - TIR'!$D$13)*(1-B143)))</f>
        <v>99729.59509</v>
      </c>
      <c r="D143" s="3">
        <f t="shared" si="5"/>
        <v>0.6414825916</v>
      </c>
      <c r="E143" s="4">
        <f>IF(D143&lt;=('Ejercicio 3 - TIR'!$D$14-'Ejercicio 3 - TIR'!$C$14)/('Ejercicio 3 - TIR'!$E$14-'Ejercicio 3 - TIR'!$C$14),'Ejercicio 3 - TIR'!$C$14+SQRT(('Ejercicio 3 - TIR'!$E$14-'Ejercicio 3 - TIR'!$C$14)*('Ejercicio 3 - TIR'!$D$14-'Ejercicio 3 - TIR'!$C$14)*D143),'Ejercicio 3 - TIR'!$E$14-SQRT(('Ejercicio 3 - TIR'!$E$14-'Ejercicio 3 - TIR'!$C$14)*('Ejercicio 3 - TIR'!$E$14-'Ejercicio 3 - TIR'!$D$14)*(1-D143)))</f>
        <v>32666.67802</v>
      </c>
      <c r="F143" s="3">
        <f t="shared" si="6"/>
        <v>0.1127396983</v>
      </c>
      <c r="G143" s="4">
        <f>IF(F143&lt;=('Ejercicio 3 - TIR'!$D$18-'Ejercicio 3 - TIR'!$C$18)/('Ejercicio 3 - TIR'!$E$18-'Ejercicio 3 - TIR'!$C$18),'Ejercicio 3 - TIR'!$C$18+SQRT(('Ejercicio 3 - TIR'!$E$18-'Ejercicio 3 - TIR'!$C$18)*('Ejercicio 3 - TIR'!$D$18-'Ejercicio 3 - TIR'!$C$18)*F143),'Ejercicio 3 - TIR'!$E$18-SQRT(('Ejercicio 3 - TIR'!$E$18-'Ejercicio 3 - TIR'!$C$18)*('Ejercicio 3 - TIR'!$E$18-'Ejercicio 3 - TIR'!$D$18)*(1-F143)))</f>
        <v>34112.29313</v>
      </c>
      <c r="H143" s="3">
        <f t="shared" si="7"/>
        <v>0.8093916095</v>
      </c>
      <c r="I143" s="4">
        <f>IF(H143&lt;=('Ejercicio 3 - TIR'!$D$18-'Ejercicio 3 - TIR'!$C$18)/('Ejercicio 3 - TIR'!$E$18-'Ejercicio 3 - TIR'!$C$18),'Ejercicio 3 - TIR'!$C$18+SQRT(('Ejercicio 3 - TIR'!$E$18-'Ejercicio 3 - TIR'!$C$18)*('Ejercicio 3 - TIR'!$D$18-'Ejercicio 3 - TIR'!$C$18)*H143),'Ejercicio 3 - TIR'!$E$18-SQRT(('Ejercicio 3 - TIR'!$E$18-'Ejercicio 3 - TIR'!$C$18)*('Ejercicio 3 - TIR'!$E$18-'Ejercicio 3 - TIR'!$D$18)*(1-H143)))</f>
        <v>41219.04387</v>
      </c>
      <c r="J143" s="3">
        <f t="shared" si="8"/>
        <v>0.3907895845</v>
      </c>
      <c r="K143" s="4">
        <f>IF(J143&lt;=('Ejercicio 3 - TIR'!$D$18-'Ejercicio 3 - TIR'!$C$18)/('Ejercicio 3 - TIR'!$E$18-'Ejercicio 3 - TIR'!$C$18),'Ejercicio 3 - TIR'!$C$18+SQRT(('Ejercicio 3 - TIR'!$E$18-'Ejercicio 3 - TIR'!$C$18)*('Ejercicio 3 - TIR'!$D$18-'Ejercicio 3 - TIR'!$C$18)*J143),'Ejercicio 3 - TIR'!$E$18-SQRT(('Ejercicio 3 - TIR'!$E$18-'Ejercicio 3 - TIR'!$C$18)*('Ejercicio 3 - TIR'!$E$18-'Ejercicio 3 - TIR'!$D$18)*(1-J143)))</f>
        <v>37656.26787</v>
      </c>
      <c r="L143" s="3">
        <f t="shared" si="9"/>
        <v>0.9668933487</v>
      </c>
      <c r="M143" s="4">
        <f>IF(L143&lt;=('Ejercicio 3 - TIR'!$D$18-'Ejercicio 3 - TIR'!$C$18)/('Ejercicio 3 - TIR'!$E$18-'Ejercicio 3 - TIR'!$C$18),'Ejercicio 3 - TIR'!$C$18+SQRT(('Ejercicio 3 - TIR'!$E$18-'Ejercicio 3 - TIR'!$C$18)*('Ejercicio 3 - TIR'!$D$18-'Ejercicio 3 - TIR'!$C$18)*L143),'Ejercicio 3 - TIR'!$E$18-SQRT(('Ejercicio 3 - TIR'!$E$18-'Ejercicio 3 - TIR'!$C$18)*('Ejercicio 3 - TIR'!$E$18-'Ejercicio 3 - TIR'!$D$18)*(1-L143)))</f>
        <v>43424.24658</v>
      </c>
      <c r="N143" s="3">
        <f t="shared" si="10"/>
        <v>0.8887858896</v>
      </c>
      <c r="O143" s="4">
        <f>IF(N143&lt;=('Ejercicio 3 - TIR'!$D$18-'Ejercicio 3 - TIR'!$C$18)/('Ejercicio 3 - TIR'!$E$18-'Ejercicio 3 - TIR'!$C$18),'Ejercicio 3 - TIR'!$C$18+SQRT(('Ejercicio 3 - TIR'!$E$18-'Ejercicio 3 - TIR'!$C$18)*('Ejercicio 3 - TIR'!$D$18-'Ejercicio 3 - TIR'!$C$18)*N143),'Ejercicio 3 - TIR'!$E$18-SQRT(('Ejercicio 3 - TIR'!$E$18-'Ejercicio 3 - TIR'!$C$18)*('Ejercicio 3 - TIR'!$E$18-'Ejercicio 3 - TIR'!$D$18)*(1-N143)))</f>
        <v>42111.91096</v>
      </c>
      <c r="P143" s="3">
        <f t="shared" si="11"/>
        <v>0.3732339386</v>
      </c>
      <c r="Q143" s="7">
        <f>IF(P143&lt;=('Ejercicio 3 - TIR'!$D$22-'Ejercicio 3 - TIR'!$C$22)/('Ejercicio 3 - TIR'!$E$22-'Ejercicio 3 - TIR'!$C$22),'Ejercicio 3 - TIR'!$C$22+SQRT(('Ejercicio 3 - TIR'!$E$22-'Ejercicio 3 - TIR'!$C$22)*('Ejercicio 3 - TIR'!$D$22-'Ejercicio 3 - TIR'!$C$22)*P143),'Ejercicio 3 - TIR'!$E$22-SQRT(('Ejercicio 3 - TIR'!$E$22-'Ejercicio 3 - TIR'!$C$22)*('Ejercicio 3 - TIR'!$E$22-'Ejercicio 3 - TIR'!$D$22)*(1-P143)))</f>
        <v>0.1459195118</v>
      </c>
      <c r="R143" s="3">
        <f t="shared" si="12"/>
        <v>0.4417624025</v>
      </c>
      <c r="S143" s="7">
        <f>IF(R143&lt;=('Ejercicio 3 - TIR'!$D$23-'Ejercicio 3 - TIR'!$C$23)/('Ejercicio 3 - TIR'!$E$23-'Ejercicio 3 - TIR'!$C$23),'Ejercicio 3 - TIR'!$C$23+SQRT(('Ejercicio 3 - TIR'!$E$23-'Ejercicio 3 - TIR'!$C$23)*('Ejercicio 3 - TIR'!$D$23-'Ejercicio 3 - TIR'!$C$23)*R143),'Ejercicio 3 - TIR'!$E$23-SQRT(('Ejercicio 3 - TIR'!$E$23-'Ejercicio 3 - TIR'!$C$23)*('Ejercicio 3 - TIR'!$E$23-'Ejercicio 3 - TIR'!$D$23)*(1-R143)))</f>
        <v>0.1481988001</v>
      </c>
      <c r="T143" s="3">
        <f t="shared" si="13"/>
        <v>0.9047118174</v>
      </c>
      <c r="U143" s="7">
        <f>IF(T143&lt;=('Ejercicio 3 - TIR'!$D$24-'Ejercicio 3 - TIR'!$C$24)/('Ejercicio 3 - TIR'!$E$24-'Ejercicio 3 - TIR'!$C$24),'Ejercicio 3 - TIR'!$C$24+SQRT(('Ejercicio 3 - TIR'!$E$24-'Ejercicio 3 - TIR'!$C$24)*('Ejercicio 3 - TIR'!$D$24-'Ejercicio 3 - TIR'!$C$24)*T143),'Ejercicio 3 - TIR'!$E$24-SQRT(('Ejercicio 3 - TIR'!$E$24-'Ejercicio 3 - TIR'!$C$24)*('Ejercicio 3 - TIR'!$E$24-'Ejercicio 3 - TIR'!$D$24)*(1-T143)))</f>
        <v>0.2036657749</v>
      </c>
      <c r="V143" s="3">
        <f t="shared" si="14"/>
        <v>0.3707474674</v>
      </c>
      <c r="W143" s="7">
        <f>IF(V143&lt;=('Ejercicio 3 - TIR'!$D$25-'Ejercicio 3 - TIR'!$C$25)/('Ejercicio 3 - TIR'!$E$25-'Ejercicio 3 - TIR'!$C$25),'Ejercicio 3 - TIR'!$C$25+SQRT(('Ejercicio 3 - TIR'!$E$25-'Ejercicio 3 - TIR'!$C$25)*('Ejercicio 3 - TIR'!$D$25-'Ejercicio 3 - TIR'!$C$25)*V143),'Ejercicio 3 - TIR'!$E$25-SQRT(('Ejercicio 3 - TIR'!$E$25-'Ejercicio 3 - TIR'!$C$25)*('Ejercicio 3 - TIR'!$E$25-'Ejercicio 3 - TIR'!$D$25)*(1-V143)))</f>
        <v>0.2030704372</v>
      </c>
      <c r="X143" s="3">
        <f t="shared" si="15"/>
        <v>0.5122888468</v>
      </c>
      <c r="Y143" s="7">
        <f>IF(X143&lt;=('Ejercicio 3 - TIR'!$D$26-'Ejercicio 3 - TIR'!$C$26)/('Ejercicio 3 - TIR'!$E$26-'Ejercicio 3 - TIR'!$C$26),'Ejercicio 3 - TIR'!$C$26+SQRT(('Ejercicio 3 - TIR'!$E$26-'Ejercicio 3 - TIR'!$C$26)*('Ejercicio 3 - TIR'!$D$26-'Ejercicio 3 - TIR'!$C$26)*X143),'Ejercicio 3 - TIR'!$E$26-SQRT(('Ejercicio 3 - TIR'!$E$26-'Ejercicio 3 - TIR'!$C$26)*('Ejercicio 3 - TIR'!$E$26-'Ejercicio 3 - TIR'!$D$26)*(1-X143)))</f>
        <v>0.2286809955</v>
      </c>
      <c r="Z143" s="3">
        <f t="shared" si="16"/>
        <v>1.145919512</v>
      </c>
      <c r="AA143" s="3">
        <f t="shared" si="17"/>
        <v>1.315743408</v>
      </c>
      <c r="AB143" s="3">
        <f t="shared" si="18"/>
        <v>1.583715309</v>
      </c>
      <c r="AC143" s="3">
        <f t="shared" si="19"/>
        <v>1.905321069</v>
      </c>
      <c r="AD143" s="3">
        <f t="shared" si="20"/>
        <v>2.341031788</v>
      </c>
      <c r="AE143" s="2">
        <f t="shared" si="21"/>
        <v>4766.705707</v>
      </c>
      <c r="AF143" s="2">
        <f t="shared" si="22"/>
        <v>5473.125773</v>
      </c>
      <c r="AG143" s="2">
        <f t="shared" si="23"/>
        <v>6587.814175</v>
      </c>
      <c r="AH143" s="2">
        <f t="shared" si="24"/>
        <v>7925.604479</v>
      </c>
      <c r="AI143" s="2">
        <f t="shared" si="25"/>
        <v>9738.039601</v>
      </c>
      <c r="AJ143" s="4">
        <f t="shared" si="26"/>
        <v>39089.94228</v>
      </c>
      <c r="AK143" s="4">
        <f t="shared" si="27"/>
        <v>54233.68526</v>
      </c>
      <c r="AL143" s="4">
        <f t="shared" si="28"/>
        <v>59636.80791</v>
      </c>
      <c r="AM143" s="4">
        <f t="shared" si="29"/>
        <v>82737.13192</v>
      </c>
      <c r="AN143" s="4">
        <f t="shared" si="30"/>
        <v>98585.32223</v>
      </c>
      <c r="AO143" s="4">
        <f>C143/'Ejercicio 3 - TIR'!$D$7</f>
        <v>19945.91902</v>
      </c>
      <c r="AP143" s="4">
        <f t="shared" si="31"/>
        <v>19144.02326</v>
      </c>
      <c r="AQ143" s="4">
        <f t="shared" si="32"/>
        <v>34287.76625</v>
      </c>
      <c r="AR143" s="4">
        <f t="shared" si="33"/>
        <v>39690.88889</v>
      </c>
      <c r="AS143" s="4">
        <f t="shared" si="34"/>
        <v>62791.21291</v>
      </c>
      <c r="AT143" s="4">
        <f t="shared" si="35"/>
        <v>78639.40321</v>
      </c>
      <c r="AU143" s="4">
        <f>AP143*'Ejercicio 3 - TIR'!$D$5</f>
        <v>9572.011632</v>
      </c>
      <c r="AV143" s="4">
        <f>AQ143*'Ejercicio 3 - TIR'!$D$5</f>
        <v>17143.88312</v>
      </c>
      <c r="AW143" s="4">
        <f>AR143*'Ejercicio 3 - TIR'!$D$5</f>
        <v>19845.44444</v>
      </c>
      <c r="AX143" s="4">
        <f>AS143*'Ejercicio 3 - TIR'!$D$5</f>
        <v>31395.60645</v>
      </c>
      <c r="AY143" s="4">
        <f>AT143*'Ejercicio 3 - TIR'!$D$5</f>
        <v>39319.7016</v>
      </c>
      <c r="AZ143" s="4">
        <f t="shared" ref="AZ143:BD143" si="464">AJ143-AU143-AE143</f>
        <v>24751.22494</v>
      </c>
      <c r="BA143" s="4">
        <f t="shared" si="464"/>
        <v>31616.67637</v>
      </c>
      <c r="BB143" s="4">
        <f t="shared" si="464"/>
        <v>33203.54929</v>
      </c>
      <c r="BC143" s="4">
        <f t="shared" si="464"/>
        <v>43415.92099</v>
      </c>
      <c r="BD143" s="4">
        <f t="shared" si="464"/>
        <v>49527.58102</v>
      </c>
      <c r="BE143" s="4">
        <f t="shared" ref="BE143:BI143" si="465">AZ143/Z143</f>
        <v>21599.44454</v>
      </c>
      <c r="BF143" s="4">
        <f t="shared" si="465"/>
        <v>24029.5153</v>
      </c>
      <c r="BG143" s="4">
        <f t="shared" si="465"/>
        <v>20965.6048</v>
      </c>
      <c r="BH143" s="4">
        <f t="shared" si="465"/>
        <v>22786.66923</v>
      </c>
      <c r="BI143" s="4">
        <f t="shared" si="465"/>
        <v>21156.30436</v>
      </c>
      <c r="BJ143" s="4">
        <f t="shared" si="38"/>
        <v>76473.73166</v>
      </c>
      <c r="BK143" s="4">
        <f t="shared" si="39"/>
        <v>46694.03047</v>
      </c>
      <c r="BL143" s="4">
        <f t="shared" si="40"/>
        <v>123167.7621</v>
      </c>
      <c r="BM143" s="4">
        <f>BK143*'Ejercicio 3 - TIR'!$D$5</f>
        <v>23347.01523</v>
      </c>
      <c r="BN143" s="4">
        <f t="shared" si="41"/>
        <v>99820.74689</v>
      </c>
      <c r="BO143" s="4">
        <f t="shared" si="42"/>
        <v>42639.63753</v>
      </c>
      <c r="BP143" s="4">
        <f t="shared" si="43"/>
        <v>-132396.2731</v>
      </c>
      <c r="BQ143" s="4">
        <f t="shared" ref="BQ143:BT143" si="466">BE143</f>
        <v>21599.44454</v>
      </c>
      <c r="BR143" s="4">
        <f t="shared" si="466"/>
        <v>24029.5153</v>
      </c>
      <c r="BS143" s="4">
        <f t="shared" si="466"/>
        <v>20965.6048</v>
      </c>
      <c r="BT143" s="4">
        <f t="shared" si="466"/>
        <v>22786.66923</v>
      </c>
      <c r="BU143" s="4">
        <f t="shared" si="45"/>
        <v>63795.94189</v>
      </c>
      <c r="BV143" s="36">
        <f t="shared" si="46"/>
        <v>4.258968156</v>
      </c>
    </row>
    <row r="144" ht="15.0" customHeight="1">
      <c r="A144" s="2">
        <v>143.0</v>
      </c>
      <c r="B144" s="3">
        <f t="shared" si="4"/>
        <v>0.1918550528</v>
      </c>
      <c r="C144" s="4">
        <f>IF(B144&lt;=('Ejercicio 3 - TIR'!$D$13-'Ejercicio 3 - TIR'!$C$13)/('Ejercicio 3 - TIR'!$E$13-'Ejercicio 3 - TIR'!$C$13),'Ejercicio 3 - TIR'!$C$13+SQRT(('Ejercicio 3 - TIR'!$E$13-'Ejercicio 3 - TIR'!$C$13)*('Ejercicio 3 - TIR'!$D$13-'Ejercicio 3 - TIR'!$C$13)*B144),'Ejercicio 3 - TIR'!$E$13-SQRT(('Ejercicio 3 - TIR'!$E$13-'Ejercicio 3 - TIR'!$C$13)*('Ejercicio 3 - TIR'!$E$13-'Ejercicio 3 - TIR'!$D$13)*(1-B144)))</f>
        <v>68760.25234</v>
      </c>
      <c r="D144" s="3">
        <f t="shared" si="5"/>
        <v>0.06093724624</v>
      </c>
      <c r="E144" s="4">
        <f>IF(D144&lt;=('Ejercicio 3 - TIR'!$D$14-'Ejercicio 3 - TIR'!$C$14)/('Ejercicio 3 - TIR'!$E$14-'Ejercicio 3 - TIR'!$C$14),'Ejercicio 3 - TIR'!$C$14+SQRT(('Ejercicio 3 - TIR'!$E$14-'Ejercicio 3 - TIR'!$C$14)*('Ejercicio 3 - TIR'!$D$14-'Ejercicio 3 - TIR'!$C$14)*D144),'Ejercicio 3 - TIR'!$E$14-SQRT(('Ejercicio 3 - TIR'!$E$14-'Ejercicio 3 - TIR'!$C$14)*('Ejercicio 3 - TIR'!$E$14-'Ejercicio 3 - TIR'!$D$14)*(1-D144)))</f>
        <v>27137.82447</v>
      </c>
      <c r="F144" s="3">
        <f t="shared" si="6"/>
        <v>0.7020748318</v>
      </c>
      <c r="G144" s="4">
        <f>IF(F144&lt;=('Ejercicio 3 - TIR'!$D$18-'Ejercicio 3 - TIR'!$C$18)/('Ejercicio 3 - TIR'!$E$18-'Ejercicio 3 - TIR'!$C$18),'Ejercicio 3 - TIR'!$C$18+SQRT(('Ejercicio 3 - TIR'!$E$18-'Ejercicio 3 - TIR'!$C$18)*('Ejercicio 3 - TIR'!$D$18-'Ejercicio 3 - TIR'!$C$18)*F144),'Ejercicio 3 - TIR'!$E$18-SQRT(('Ejercicio 3 - TIR'!$E$18-'Ejercicio 3 - TIR'!$C$18)*('Ejercicio 3 - TIR'!$E$18-'Ejercicio 3 - TIR'!$D$18)*(1-F144)))</f>
        <v>40273.01495</v>
      </c>
      <c r="H144" s="3">
        <f t="shared" si="7"/>
        <v>0.6842724708</v>
      </c>
      <c r="I144" s="4">
        <f>IF(H144&lt;=('Ejercicio 3 - TIR'!$D$18-'Ejercicio 3 - TIR'!$C$18)/('Ejercicio 3 - TIR'!$E$18-'Ejercicio 3 - TIR'!$C$18),'Ejercicio 3 - TIR'!$C$18+SQRT(('Ejercicio 3 - TIR'!$E$18-'Ejercicio 3 - TIR'!$C$18)*('Ejercicio 3 - TIR'!$D$18-'Ejercicio 3 - TIR'!$C$18)*H144),'Ejercicio 3 - TIR'!$E$18-SQRT(('Ejercicio 3 - TIR'!$E$18-'Ejercicio 3 - TIR'!$C$18)*('Ejercicio 3 - TIR'!$E$18-'Ejercicio 3 - TIR'!$D$18)*(1-H144)))</f>
        <v>40133.8347</v>
      </c>
      <c r="J144" s="3">
        <f t="shared" si="8"/>
        <v>0.1011060757</v>
      </c>
      <c r="K144" s="4">
        <f>IF(J144&lt;=('Ejercicio 3 - TIR'!$D$18-'Ejercicio 3 - TIR'!$C$18)/('Ejercicio 3 - TIR'!$E$18-'Ejercicio 3 - TIR'!$C$18),'Ejercicio 3 - TIR'!$C$18+SQRT(('Ejercicio 3 - TIR'!$E$18-'Ejercicio 3 - TIR'!$C$18)*('Ejercicio 3 - TIR'!$D$18-'Ejercicio 3 - TIR'!$C$18)*J144),'Ejercicio 3 - TIR'!$E$18-SQRT(('Ejercicio 3 - TIR'!$E$18-'Ejercicio 3 - TIR'!$C$18)*('Ejercicio 3 - TIR'!$E$18-'Ejercicio 3 - TIR'!$D$18)*(1-J144)))</f>
        <v>33894.34351</v>
      </c>
      <c r="L144" s="3">
        <f t="shared" si="9"/>
        <v>0.7612544136</v>
      </c>
      <c r="M144" s="4">
        <f>IF(L144&lt;=('Ejercicio 3 - TIR'!$D$18-'Ejercicio 3 - TIR'!$C$18)/('Ejercicio 3 - TIR'!$E$18-'Ejercicio 3 - TIR'!$C$18),'Ejercicio 3 - TIR'!$C$18+SQRT(('Ejercicio 3 - TIR'!$E$18-'Ejercicio 3 - TIR'!$C$18)*('Ejercicio 3 - TIR'!$D$18-'Ejercicio 3 - TIR'!$C$18)*L144),'Ejercicio 3 - TIR'!$E$18-SQRT(('Ejercicio 3 - TIR'!$E$18-'Ejercicio 3 - TIR'!$C$18)*('Ejercicio 3 - TIR'!$E$18-'Ejercicio 3 - TIR'!$D$18)*(1-L144)))</f>
        <v>40768.46139</v>
      </c>
      <c r="N144" s="3">
        <f t="shared" si="10"/>
        <v>0.9108302709</v>
      </c>
      <c r="O144" s="4">
        <f>IF(N144&lt;=('Ejercicio 3 - TIR'!$D$18-'Ejercicio 3 - TIR'!$C$18)/('Ejercicio 3 - TIR'!$E$18-'Ejercicio 3 - TIR'!$C$18),'Ejercicio 3 - TIR'!$C$18+SQRT(('Ejercicio 3 - TIR'!$E$18-'Ejercicio 3 - TIR'!$C$18)*('Ejercicio 3 - TIR'!$D$18-'Ejercicio 3 - TIR'!$C$18)*N144),'Ejercicio 3 - TIR'!$E$18-SQRT(('Ejercicio 3 - TIR'!$E$18-'Ejercicio 3 - TIR'!$C$18)*('Ejercicio 3 - TIR'!$E$18-'Ejercicio 3 - TIR'!$D$18)*(1-N144)))</f>
        <v>42413.93548</v>
      </c>
      <c r="P144" s="3">
        <f t="shared" si="11"/>
        <v>0.6867294896</v>
      </c>
      <c r="Q144" s="7">
        <f>IF(P144&lt;=('Ejercicio 3 - TIR'!$D$22-'Ejercicio 3 - TIR'!$C$22)/('Ejercicio 3 - TIR'!$E$22-'Ejercicio 3 - TIR'!$C$22),'Ejercicio 3 - TIR'!$C$22+SQRT(('Ejercicio 3 - TIR'!$E$22-'Ejercicio 3 - TIR'!$C$22)*('Ejercicio 3 - TIR'!$D$22-'Ejercicio 3 - TIR'!$C$22)*P144),'Ejercicio 3 - TIR'!$E$22-SQRT(('Ejercicio 3 - TIR'!$E$22-'Ejercicio 3 - TIR'!$C$22)*('Ejercicio 3 - TIR'!$E$22-'Ejercicio 3 - TIR'!$D$22)*(1-P144)))</f>
        <v>0.1562536967</v>
      </c>
      <c r="R144" s="3">
        <f t="shared" si="12"/>
        <v>0.7502169549</v>
      </c>
      <c r="S144" s="7">
        <f>IF(R144&lt;=('Ejercicio 3 - TIR'!$D$23-'Ejercicio 3 - TIR'!$C$23)/('Ejercicio 3 - TIR'!$E$23-'Ejercicio 3 - TIR'!$C$23),'Ejercicio 3 - TIR'!$C$23+SQRT(('Ejercicio 3 - TIR'!$E$23-'Ejercicio 3 - TIR'!$C$23)*('Ejercicio 3 - TIR'!$D$23-'Ejercicio 3 - TIR'!$C$23)*R144),'Ejercicio 3 - TIR'!$E$23-SQRT(('Ejercicio 3 - TIR'!$E$23-'Ejercicio 3 - TIR'!$C$23)*('Ejercicio 3 - TIR'!$E$23-'Ejercicio 3 - TIR'!$D$23)*(1-R144)))</f>
        <v>0.1587960032</v>
      </c>
      <c r="T144" s="3">
        <f t="shared" si="13"/>
        <v>0.7999680624</v>
      </c>
      <c r="U144" s="7">
        <f>IF(T144&lt;=('Ejercicio 3 - TIR'!$D$24-'Ejercicio 3 - TIR'!$C$24)/('Ejercicio 3 - TIR'!$E$24-'Ejercicio 3 - TIR'!$C$24),'Ejercicio 3 - TIR'!$C$24+SQRT(('Ejercicio 3 - TIR'!$E$24-'Ejercicio 3 - TIR'!$C$24)*('Ejercicio 3 - TIR'!$D$24-'Ejercicio 3 - TIR'!$C$24)*T144),'Ejercicio 3 - TIR'!$E$24-SQRT(('Ejercicio 3 - TIR'!$E$24-'Ejercicio 3 - TIR'!$C$24)*('Ejercicio 3 - TIR'!$E$24-'Ejercicio 3 - TIR'!$D$24)*(1-T144)))</f>
        <v>0.1963337915</v>
      </c>
      <c r="V144" s="3">
        <f t="shared" si="14"/>
        <v>0.9137845114</v>
      </c>
      <c r="W144" s="7">
        <f>IF(V144&lt;=('Ejercicio 3 - TIR'!$D$25-'Ejercicio 3 - TIR'!$C$25)/('Ejercicio 3 - TIR'!$E$25-'Ejercicio 3 - TIR'!$C$25),'Ejercicio 3 - TIR'!$C$25+SQRT(('Ejercicio 3 - TIR'!$E$25-'Ejercicio 3 - TIR'!$C$25)*('Ejercicio 3 - TIR'!$D$25-'Ejercicio 3 - TIR'!$C$25)*V144),'Ejercicio 3 - TIR'!$E$25-SQRT(('Ejercicio 3 - TIR'!$E$25-'Ejercicio 3 - TIR'!$C$25)*('Ejercicio 3 - TIR'!$E$25-'Ejercicio 3 - TIR'!$D$25)*(1-V144)))</f>
        <v>0.2326289261</v>
      </c>
      <c r="X144" s="3">
        <f t="shared" si="15"/>
        <v>0.918203231</v>
      </c>
      <c r="Y144" s="7">
        <f>IF(X144&lt;=('Ejercicio 3 - TIR'!$D$26-'Ejercicio 3 - TIR'!$C$26)/('Ejercicio 3 - TIR'!$E$26-'Ejercicio 3 - TIR'!$C$26),'Ejercicio 3 - TIR'!$C$26+SQRT(('Ejercicio 3 - TIR'!$E$26-'Ejercicio 3 - TIR'!$C$26)*('Ejercicio 3 - TIR'!$D$26-'Ejercicio 3 - TIR'!$C$26)*X144),'Ejercicio 3 - TIR'!$E$26-SQRT(('Ejercicio 3 - TIR'!$E$26-'Ejercicio 3 - TIR'!$C$26)*('Ejercicio 3 - TIR'!$E$26-'Ejercicio 3 - TIR'!$D$26)*(1-X144)))</f>
        <v>0.2589832792</v>
      </c>
      <c r="Z144" s="3">
        <f t="shared" si="16"/>
        <v>1.156253697</v>
      </c>
      <c r="AA144" s="3">
        <f t="shared" si="17"/>
        <v>1.339862162</v>
      </c>
      <c r="AB144" s="3">
        <f t="shared" si="18"/>
        <v>1.602922381</v>
      </c>
      <c r="AC144" s="3">
        <f t="shared" si="19"/>
        <v>1.975808493</v>
      </c>
      <c r="AD144" s="3">
        <f t="shared" si="20"/>
        <v>2.487509855</v>
      </c>
      <c r="AE144" s="2">
        <f t="shared" si="21"/>
        <v>4240.385395</v>
      </c>
      <c r="AF144" s="2">
        <f t="shared" si="22"/>
        <v>4913.741648</v>
      </c>
      <c r="AG144" s="2">
        <f t="shared" si="23"/>
        <v>5878.475176</v>
      </c>
      <c r="AH144" s="2">
        <f t="shared" si="24"/>
        <v>7245.978543</v>
      </c>
      <c r="AI144" s="2">
        <f t="shared" si="25"/>
        <v>9122.565827</v>
      </c>
      <c r="AJ144" s="4">
        <f t="shared" si="26"/>
        <v>46565.82242</v>
      </c>
      <c r="AK144" s="4">
        <f t="shared" si="27"/>
        <v>53773.80655</v>
      </c>
      <c r="AL144" s="4">
        <f t="shared" si="28"/>
        <v>54330.00179</v>
      </c>
      <c r="AM144" s="4">
        <f t="shared" si="29"/>
        <v>80550.67226</v>
      </c>
      <c r="AN144" s="4">
        <f t="shared" si="30"/>
        <v>105505.0825</v>
      </c>
      <c r="AO144" s="4">
        <f>C144/'Ejercicio 3 - TIR'!$D$7</f>
        <v>13752.05047</v>
      </c>
      <c r="AP144" s="4">
        <f t="shared" si="31"/>
        <v>32813.77195</v>
      </c>
      <c r="AQ144" s="4">
        <f t="shared" si="32"/>
        <v>40021.75608</v>
      </c>
      <c r="AR144" s="4">
        <f t="shared" si="33"/>
        <v>40577.95132</v>
      </c>
      <c r="AS144" s="4">
        <f t="shared" si="34"/>
        <v>66798.62179</v>
      </c>
      <c r="AT144" s="4">
        <f t="shared" si="35"/>
        <v>91753.03206</v>
      </c>
      <c r="AU144" s="4">
        <f>AP144*'Ejercicio 3 - TIR'!$D$5</f>
        <v>16406.88598</v>
      </c>
      <c r="AV144" s="4">
        <f>AQ144*'Ejercicio 3 - TIR'!$D$5</f>
        <v>20010.87804</v>
      </c>
      <c r="AW144" s="4">
        <f>AR144*'Ejercicio 3 - TIR'!$D$5</f>
        <v>20288.97566</v>
      </c>
      <c r="AX144" s="4">
        <f>AS144*'Ejercicio 3 - TIR'!$D$5</f>
        <v>33399.3109</v>
      </c>
      <c r="AY144" s="4">
        <f>AT144*'Ejercicio 3 - TIR'!$D$5</f>
        <v>45876.51603</v>
      </c>
      <c r="AZ144" s="4">
        <f t="shared" ref="AZ144:BD144" si="467">AJ144-AU144-AE144</f>
        <v>25918.55105</v>
      </c>
      <c r="BA144" s="4">
        <f t="shared" si="467"/>
        <v>28849.18686</v>
      </c>
      <c r="BB144" s="4">
        <f t="shared" si="467"/>
        <v>28162.55095</v>
      </c>
      <c r="BC144" s="4">
        <f t="shared" si="467"/>
        <v>39905.38282</v>
      </c>
      <c r="BD144" s="4">
        <f t="shared" si="467"/>
        <v>50506.00067</v>
      </c>
      <c r="BE144" s="4">
        <f t="shared" ref="BE144:BI144" si="468">AZ144/Z144</f>
        <v>22415.97248</v>
      </c>
      <c r="BF144" s="4">
        <f t="shared" si="468"/>
        <v>21531.45874</v>
      </c>
      <c r="BG144" s="4">
        <f t="shared" si="468"/>
        <v>17569.50386</v>
      </c>
      <c r="BH144" s="4">
        <f t="shared" si="468"/>
        <v>20196.98922</v>
      </c>
      <c r="BI144" s="4">
        <f t="shared" si="468"/>
        <v>20303.83942</v>
      </c>
      <c r="BJ144" s="4">
        <f t="shared" si="38"/>
        <v>67505.60583</v>
      </c>
      <c r="BK144" s="4">
        <f t="shared" si="39"/>
        <v>34208.36107</v>
      </c>
      <c r="BL144" s="4">
        <f t="shared" si="40"/>
        <v>101713.9669</v>
      </c>
      <c r="BM144" s="4">
        <f>BK144*'Ejercicio 3 - TIR'!$D$5</f>
        <v>17104.18054</v>
      </c>
      <c r="BN144" s="4">
        <f t="shared" si="41"/>
        <v>84609.78636</v>
      </c>
      <c r="BO144" s="4">
        <f t="shared" si="42"/>
        <v>34013.84971</v>
      </c>
      <c r="BP144" s="4">
        <f t="shared" si="43"/>
        <v>-95898.07681</v>
      </c>
      <c r="BQ144" s="4">
        <f t="shared" ref="BQ144:BT144" si="469">BE144</f>
        <v>22415.97248</v>
      </c>
      <c r="BR144" s="4">
        <f t="shared" si="469"/>
        <v>21531.45874</v>
      </c>
      <c r="BS144" s="4">
        <f t="shared" si="469"/>
        <v>17569.50386</v>
      </c>
      <c r="BT144" s="4">
        <f t="shared" si="469"/>
        <v>20196.98922</v>
      </c>
      <c r="BU144" s="4">
        <f t="shared" si="45"/>
        <v>54317.68913</v>
      </c>
      <c r="BV144" s="36">
        <f t="shared" si="46"/>
        <v>11.05695115</v>
      </c>
    </row>
    <row r="145" ht="15.0" customHeight="1">
      <c r="A145" s="2">
        <v>144.0</v>
      </c>
      <c r="B145" s="3">
        <f t="shared" si="4"/>
        <v>0.3800685392</v>
      </c>
      <c r="C145" s="4">
        <f>IF(B145&lt;=('Ejercicio 3 - TIR'!$D$13-'Ejercicio 3 - TIR'!$C$13)/('Ejercicio 3 - TIR'!$E$13-'Ejercicio 3 - TIR'!$C$13),'Ejercicio 3 - TIR'!$C$13+SQRT(('Ejercicio 3 - TIR'!$E$13-'Ejercicio 3 - TIR'!$C$13)*('Ejercicio 3 - TIR'!$D$13-'Ejercicio 3 - TIR'!$C$13)*B145),'Ejercicio 3 - TIR'!$E$13-SQRT(('Ejercicio 3 - TIR'!$E$13-'Ejercicio 3 - TIR'!$C$13)*('Ejercicio 3 - TIR'!$E$13-'Ejercicio 3 - TIR'!$D$13)*(1-B145)))</f>
        <v>72725.14431</v>
      </c>
      <c r="D145" s="3">
        <f t="shared" si="5"/>
        <v>0.8133038289</v>
      </c>
      <c r="E145" s="4">
        <f>IF(D145&lt;=('Ejercicio 3 - TIR'!$D$14-'Ejercicio 3 - TIR'!$C$14)/('Ejercicio 3 - TIR'!$E$14-'Ejercicio 3 - TIR'!$C$14),'Ejercicio 3 - TIR'!$C$14+SQRT(('Ejercicio 3 - TIR'!$E$14-'Ejercicio 3 - TIR'!$C$14)*('Ejercicio 3 - TIR'!$D$14-'Ejercicio 3 - TIR'!$C$14)*D145),'Ejercicio 3 - TIR'!$E$14-SQRT(('Ejercicio 3 - TIR'!$E$14-'Ejercicio 3 - TIR'!$C$14)*('Ejercicio 3 - TIR'!$E$14-'Ejercicio 3 - TIR'!$D$14)*(1-D145)))</f>
        <v>34708.07921</v>
      </c>
      <c r="F145" s="3">
        <f t="shared" si="6"/>
        <v>0.7320058159</v>
      </c>
      <c r="G145" s="4">
        <f>IF(F145&lt;=('Ejercicio 3 - TIR'!$D$18-'Ejercicio 3 - TIR'!$C$18)/('Ejercicio 3 - TIR'!$E$18-'Ejercicio 3 - TIR'!$C$18),'Ejercicio 3 - TIR'!$C$18+SQRT(('Ejercicio 3 - TIR'!$E$18-'Ejercicio 3 - TIR'!$C$18)*('Ejercicio 3 - TIR'!$D$18-'Ejercicio 3 - TIR'!$C$18)*F145),'Ejercicio 3 - TIR'!$E$18-SQRT(('Ejercicio 3 - TIR'!$E$18-'Ejercicio 3 - TIR'!$C$18)*('Ejercicio 3 - TIR'!$E$18-'Ejercicio 3 - TIR'!$D$18)*(1-F145)))</f>
        <v>40516.74629</v>
      </c>
      <c r="H145" s="3">
        <f t="shared" si="7"/>
        <v>0.03803571131</v>
      </c>
      <c r="I145" s="4">
        <f>IF(H145&lt;=('Ejercicio 3 - TIR'!$D$18-'Ejercicio 3 - TIR'!$C$18)/('Ejercicio 3 - TIR'!$E$18-'Ejercicio 3 - TIR'!$C$18),'Ejercicio 3 - TIR'!$C$18+SQRT(('Ejercicio 3 - TIR'!$E$18-'Ejercicio 3 - TIR'!$C$18)*('Ejercicio 3 - TIR'!$D$18-'Ejercicio 3 - TIR'!$C$18)*H145),'Ejercicio 3 - TIR'!$E$18-SQRT(('Ejercicio 3 - TIR'!$E$18-'Ejercicio 3 - TIR'!$C$18)*('Ejercicio 3 - TIR'!$E$18-'Ejercicio 3 - TIR'!$D$18)*(1-H145)))</f>
        <v>32388.58885</v>
      </c>
      <c r="J145" s="3">
        <f t="shared" si="8"/>
        <v>0.2092400695</v>
      </c>
      <c r="K145" s="4">
        <f>IF(J145&lt;=('Ejercicio 3 - TIR'!$D$18-'Ejercicio 3 - TIR'!$C$18)/('Ejercicio 3 - TIR'!$E$18-'Ejercicio 3 - TIR'!$C$18),'Ejercicio 3 - TIR'!$C$18+SQRT(('Ejercicio 3 - TIR'!$E$18-'Ejercicio 3 - TIR'!$C$18)*('Ejercicio 3 - TIR'!$D$18-'Ejercicio 3 - TIR'!$C$18)*J145),'Ejercicio 3 - TIR'!$E$18-SQRT(('Ejercicio 3 - TIR'!$E$18-'Ejercicio 3 - TIR'!$C$18)*('Ejercicio 3 - TIR'!$E$18-'Ejercicio 3 - TIR'!$D$18)*(1-J145)))</f>
        <v>35602.32188</v>
      </c>
      <c r="L145" s="3">
        <f t="shared" si="9"/>
        <v>0.06651296732</v>
      </c>
      <c r="M145" s="4">
        <f>IF(L145&lt;=('Ejercicio 3 - TIR'!$D$18-'Ejercicio 3 - TIR'!$C$18)/('Ejercicio 3 - TIR'!$E$18-'Ejercicio 3 - TIR'!$C$18),'Ejercicio 3 - TIR'!$C$18+SQRT(('Ejercicio 3 - TIR'!$E$18-'Ejercicio 3 - TIR'!$C$18)*('Ejercicio 3 - TIR'!$D$18-'Ejercicio 3 - TIR'!$C$18)*L145),'Ejercicio 3 - TIR'!$E$18-SQRT(('Ejercicio 3 - TIR'!$E$18-'Ejercicio 3 - TIR'!$C$18)*('Ejercicio 3 - TIR'!$E$18-'Ejercicio 3 - TIR'!$D$18)*(1-L145)))</f>
        <v>33158.63026</v>
      </c>
      <c r="N145" s="3">
        <f t="shared" si="10"/>
        <v>0.7860363888</v>
      </c>
      <c r="O145" s="4">
        <f>IF(N145&lt;=('Ejercicio 3 - TIR'!$D$18-'Ejercicio 3 - TIR'!$C$18)/('Ejercicio 3 - TIR'!$E$18-'Ejercicio 3 - TIR'!$C$18),'Ejercicio 3 - TIR'!$C$18+SQRT(('Ejercicio 3 - TIR'!$E$18-'Ejercicio 3 - TIR'!$C$18)*('Ejercicio 3 - TIR'!$D$18-'Ejercicio 3 - TIR'!$C$18)*N145),'Ejercicio 3 - TIR'!$E$18-SQRT(('Ejercicio 3 - TIR'!$E$18-'Ejercicio 3 - TIR'!$C$18)*('Ejercicio 3 - TIR'!$E$18-'Ejercicio 3 - TIR'!$D$18)*(1-N145)))</f>
        <v>40994.0955</v>
      </c>
      <c r="P145" s="3">
        <f t="shared" si="11"/>
        <v>0.07466765509</v>
      </c>
      <c r="Q145" s="7">
        <f>IF(P145&lt;=('Ejercicio 3 - TIR'!$D$22-'Ejercicio 3 - TIR'!$C$22)/('Ejercicio 3 - TIR'!$E$22-'Ejercicio 3 - TIR'!$C$22),'Ejercicio 3 - TIR'!$C$22+SQRT(('Ejercicio 3 - TIR'!$E$22-'Ejercicio 3 - TIR'!$C$22)*('Ejercicio 3 - TIR'!$D$22-'Ejercicio 3 - TIR'!$C$22)*P145),'Ejercicio 3 - TIR'!$E$22-SQRT(('Ejercicio 3 - TIR'!$E$22-'Ejercicio 3 - TIR'!$C$22)*('Ejercicio 3 - TIR'!$E$22-'Ejercicio 3 - TIR'!$D$22)*(1-P145)))</f>
        <v>0.1315931781</v>
      </c>
      <c r="R145" s="3">
        <f t="shared" si="12"/>
        <v>0.6764424452</v>
      </c>
      <c r="S145" s="7">
        <f>IF(R145&lt;=('Ejercicio 3 - TIR'!$D$23-'Ejercicio 3 - TIR'!$C$23)/('Ejercicio 3 - TIR'!$E$23-'Ejercicio 3 - TIR'!$C$23),'Ejercicio 3 - TIR'!$C$23+SQRT(('Ejercicio 3 - TIR'!$E$23-'Ejercicio 3 - TIR'!$C$23)*('Ejercicio 3 - TIR'!$D$23-'Ejercicio 3 - TIR'!$C$23)*R145),'Ejercicio 3 - TIR'!$E$23-SQRT(('Ejercicio 3 - TIR'!$E$23-'Ejercicio 3 - TIR'!$C$23)*('Ejercicio 3 - TIR'!$E$23-'Ejercicio 3 - TIR'!$D$23)*(1-R145)))</f>
        <v>0.1558669604</v>
      </c>
      <c r="T145" s="3">
        <f t="shared" si="13"/>
        <v>0.6281624802</v>
      </c>
      <c r="U145" s="7">
        <f>IF(T145&lt;=('Ejercicio 3 - TIR'!$D$24-'Ejercicio 3 - TIR'!$C$24)/('Ejercicio 3 - TIR'!$E$24-'Ejercicio 3 - TIR'!$C$24),'Ejercicio 3 - TIR'!$C$24+SQRT(('Ejercicio 3 - TIR'!$E$24-'Ejercicio 3 - TIR'!$C$24)*('Ejercicio 3 - TIR'!$D$24-'Ejercicio 3 - TIR'!$C$24)*T145),'Ejercicio 3 - TIR'!$E$24-SQRT(('Ejercicio 3 - TIR'!$E$24-'Ejercicio 3 - TIR'!$C$24)*('Ejercicio 3 - TIR'!$E$24-'Ejercicio 3 - TIR'!$D$24)*(1-T145)))</f>
        <v>0.1877332206</v>
      </c>
      <c r="V145" s="3">
        <f t="shared" si="14"/>
        <v>0.9320362586</v>
      </c>
      <c r="W145" s="7">
        <f>IF(V145&lt;=('Ejercicio 3 - TIR'!$D$25-'Ejercicio 3 - TIR'!$C$25)/('Ejercicio 3 - TIR'!$E$25-'Ejercicio 3 - TIR'!$C$25),'Ejercicio 3 - TIR'!$C$25+SQRT(('Ejercicio 3 - TIR'!$E$25-'Ejercicio 3 - TIR'!$C$25)*('Ejercicio 3 - TIR'!$D$25-'Ejercicio 3 - TIR'!$C$25)*V145),'Ejercicio 3 - TIR'!$E$25-SQRT(('Ejercicio 3 - TIR'!$E$25-'Ejercicio 3 - TIR'!$C$25)*('Ejercicio 3 - TIR'!$E$25-'Ejercicio 3 - TIR'!$D$25)*(1-V145)))</f>
        <v>0.234576865</v>
      </c>
      <c r="X145" s="3">
        <f t="shared" si="15"/>
        <v>0.5633418339</v>
      </c>
      <c r="Y145" s="7">
        <f>IF(X145&lt;=('Ejercicio 3 - TIR'!$D$26-'Ejercicio 3 - TIR'!$C$26)/('Ejercicio 3 - TIR'!$E$26-'Ejercicio 3 - TIR'!$C$26),'Ejercicio 3 - TIR'!$C$26+SQRT(('Ejercicio 3 - TIR'!$E$26-'Ejercicio 3 - TIR'!$C$26)*('Ejercicio 3 - TIR'!$D$26-'Ejercicio 3 - TIR'!$C$26)*X145),'Ejercicio 3 - TIR'!$E$26-SQRT(('Ejercicio 3 - TIR'!$E$26-'Ejercicio 3 - TIR'!$C$26)*('Ejercicio 3 - TIR'!$E$26-'Ejercicio 3 - TIR'!$D$26)*(1-X145)))</f>
        <v>0.2314412305</v>
      </c>
      <c r="Z145" s="3">
        <f t="shared" si="16"/>
        <v>1.131593178</v>
      </c>
      <c r="AA145" s="3">
        <f t="shared" si="17"/>
        <v>1.307971167</v>
      </c>
      <c r="AB145" s="3">
        <f t="shared" si="18"/>
        <v>1.553520807</v>
      </c>
      <c r="AC145" s="3">
        <f t="shared" si="19"/>
        <v>1.917940847</v>
      </c>
      <c r="AD145" s="3">
        <f t="shared" si="20"/>
        <v>2.361831437</v>
      </c>
      <c r="AE145" s="2">
        <f t="shared" si="21"/>
        <v>4567.34645</v>
      </c>
      <c r="AF145" s="2">
        <f t="shared" si="22"/>
        <v>5279.244858</v>
      </c>
      <c r="AG145" s="2">
        <f t="shared" si="23"/>
        <v>6270.334497</v>
      </c>
      <c r="AH145" s="2">
        <f t="shared" si="24"/>
        <v>7741.209906</v>
      </c>
      <c r="AI145" s="2">
        <f t="shared" si="25"/>
        <v>9532.845052</v>
      </c>
      <c r="AJ145" s="4">
        <f t="shared" si="26"/>
        <v>45848.4737</v>
      </c>
      <c r="AK145" s="4">
        <f t="shared" si="27"/>
        <v>42363.34036</v>
      </c>
      <c r="AL145" s="4">
        <f t="shared" si="28"/>
        <v>55308.94781</v>
      </c>
      <c r="AM145" s="4">
        <f t="shared" si="29"/>
        <v>63596.29141</v>
      </c>
      <c r="AN145" s="4">
        <f t="shared" si="30"/>
        <v>96821.1435</v>
      </c>
      <c r="AO145" s="4">
        <f>C145/'Ejercicio 3 - TIR'!$D$7</f>
        <v>14545.02886</v>
      </c>
      <c r="AP145" s="4">
        <f t="shared" si="31"/>
        <v>31303.44484</v>
      </c>
      <c r="AQ145" s="4">
        <f t="shared" si="32"/>
        <v>27818.3115</v>
      </c>
      <c r="AR145" s="4">
        <f t="shared" si="33"/>
        <v>40763.91895</v>
      </c>
      <c r="AS145" s="4">
        <f t="shared" si="34"/>
        <v>49051.26255</v>
      </c>
      <c r="AT145" s="4">
        <f t="shared" si="35"/>
        <v>82276.11463</v>
      </c>
      <c r="AU145" s="4">
        <f>AP145*'Ejercicio 3 - TIR'!$D$5</f>
        <v>15651.72242</v>
      </c>
      <c r="AV145" s="4">
        <f>AQ145*'Ejercicio 3 - TIR'!$D$5</f>
        <v>13909.15575</v>
      </c>
      <c r="AW145" s="4">
        <f>AR145*'Ejercicio 3 - TIR'!$D$5</f>
        <v>20381.95947</v>
      </c>
      <c r="AX145" s="4">
        <f>AS145*'Ejercicio 3 - TIR'!$D$5</f>
        <v>24525.63128</v>
      </c>
      <c r="AY145" s="4">
        <f>AT145*'Ejercicio 3 - TIR'!$D$5</f>
        <v>41138.05732</v>
      </c>
      <c r="AZ145" s="4">
        <f t="shared" ref="AZ145:BD145" si="470">AJ145-AU145-AE145</f>
        <v>25629.40483</v>
      </c>
      <c r="BA145" s="4">
        <f t="shared" si="470"/>
        <v>23174.93975</v>
      </c>
      <c r="BB145" s="4">
        <f t="shared" si="470"/>
        <v>28656.65384</v>
      </c>
      <c r="BC145" s="4">
        <f t="shared" si="470"/>
        <v>31329.45023</v>
      </c>
      <c r="BD145" s="4">
        <f t="shared" si="470"/>
        <v>46150.24113</v>
      </c>
      <c r="BE145" s="4">
        <f t="shared" ref="BE145:BI145" si="471">AZ145/Z145</f>
        <v>22648.95665</v>
      </c>
      <c r="BF145" s="4">
        <f t="shared" si="471"/>
        <v>17718.23442</v>
      </c>
      <c r="BG145" s="4">
        <f t="shared" si="471"/>
        <v>18446.2633</v>
      </c>
      <c r="BH145" s="4">
        <f t="shared" si="471"/>
        <v>16334.94082</v>
      </c>
      <c r="BI145" s="4">
        <f t="shared" si="471"/>
        <v>19540.02322</v>
      </c>
      <c r="BJ145" s="4">
        <f t="shared" si="38"/>
        <v>81974.63259</v>
      </c>
      <c r="BK145" s="4">
        <f t="shared" si="39"/>
        <v>34352.90642</v>
      </c>
      <c r="BL145" s="4">
        <f t="shared" si="40"/>
        <v>116327.539</v>
      </c>
      <c r="BM145" s="4">
        <f>BK145*'Ejercicio 3 - TIR'!$D$5</f>
        <v>17176.45321</v>
      </c>
      <c r="BN145" s="4">
        <f t="shared" si="41"/>
        <v>99151.0858</v>
      </c>
      <c r="BO145" s="4">
        <f t="shared" si="42"/>
        <v>41980.59364</v>
      </c>
      <c r="BP145" s="4">
        <f t="shared" si="43"/>
        <v>-107433.2235</v>
      </c>
      <c r="BQ145" s="4">
        <f t="shared" ref="BQ145:BT145" si="472">BE145</f>
        <v>22648.95665</v>
      </c>
      <c r="BR145" s="4">
        <f t="shared" si="472"/>
        <v>17718.23442</v>
      </c>
      <c r="BS145" s="4">
        <f t="shared" si="472"/>
        <v>18446.2633</v>
      </c>
      <c r="BT145" s="4">
        <f t="shared" si="472"/>
        <v>16334.94082</v>
      </c>
      <c r="BU145" s="4">
        <f t="shared" si="45"/>
        <v>61520.61686</v>
      </c>
      <c r="BV145" s="36">
        <f t="shared" si="46"/>
        <v>7.173770521</v>
      </c>
    </row>
    <row r="146" ht="15.0" customHeight="1">
      <c r="A146" s="2">
        <v>145.0</v>
      </c>
      <c r="B146" s="3">
        <f t="shared" si="4"/>
        <v>0.3410341312</v>
      </c>
      <c r="C146" s="4">
        <f>IF(B146&lt;=('Ejercicio 3 - TIR'!$D$13-'Ejercicio 3 - TIR'!$C$13)/('Ejercicio 3 - TIR'!$E$13-'Ejercicio 3 - TIR'!$C$13),'Ejercicio 3 - TIR'!$C$13+SQRT(('Ejercicio 3 - TIR'!$E$13-'Ejercicio 3 - TIR'!$C$13)*('Ejercicio 3 - TIR'!$D$13-'Ejercicio 3 - TIR'!$C$13)*B146),'Ejercicio 3 - TIR'!$E$13-SQRT(('Ejercicio 3 - TIR'!$E$13-'Ejercicio 3 - TIR'!$C$13)*('Ejercicio 3 - TIR'!$E$13-'Ejercicio 3 - TIR'!$D$13)*(1-B146)))</f>
        <v>71879.56184</v>
      </c>
      <c r="D146" s="3">
        <f t="shared" si="5"/>
        <v>0.9783169241</v>
      </c>
      <c r="E146" s="4">
        <f>IF(D146&lt;=('Ejercicio 3 - TIR'!$D$14-'Ejercicio 3 - TIR'!$C$14)/('Ejercicio 3 - TIR'!$E$14-'Ejercicio 3 - TIR'!$C$14),'Ejercicio 3 - TIR'!$C$14+SQRT(('Ejercicio 3 - TIR'!$E$14-'Ejercicio 3 - TIR'!$C$14)*('Ejercicio 3 - TIR'!$D$14-'Ejercicio 3 - TIR'!$C$14)*D146),'Ejercicio 3 - TIR'!$E$14-SQRT(('Ejercicio 3 - TIR'!$E$14-'Ejercicio 3 - TIR'!$C$14)*('Ejercicio 3 - TIR'!$E$14-'Ejercicio 3 - TIR'!$D$14)*(1-D146)))</f>
        <v>38196.54182</v>
      </c>
      <c r="F146" s="3">
        <f t="shared" si="6"/>
        <v>0.04815873594</v>
      </c>
      <c r="G146" s="4">
        <f>IF(F146&lt;=('Ejercicio 3 - TIR'!$D$18-'Ejercicio 3 - TIR'!$C$18)/('Ejercicio 3 - TIR'!$E$18-'Ejercicio 3 - TIR'!$C$18),'Ejercicio 3 - TIR'!$C$18+SQRT(('Ejercicio 3 - TIR'!$E$18-'Ejercicio 3 - TIR'!$C$18)*('Ejercicio 3 - TIR'!$D$18-'Ejercicio 3 - TIR'!$C$18)*F146),'Ejercicio 3 - TIR'!$E$18-SQRT(('Ejercicio 3 - TIR'!$E$18-'Ejercicio 3 - TIR'!$C$18)*('Ejercicio 3 - TIR'!$E$18-'Ejercicio 3 - TIR'!$D$18)*(1-F146)))</f>
        <v>32687.71472</v>
      </c>
      <c r="H146" s="3">
        <f t="shared" si="7"/>
        <v>0.2221550246</v>
      </c>
      <c r="I146" s="4">
        <f>IF(H146&lt;=('Ejercicio 3 - TIR'!$D$18-'Ejercicio 3 - TIR'!$C$18)/('Ejercicio 3 - TIR'!$E$18-'Ejercicio 3 - TIR'!$C$18),'Ejercicio 3 - TIR'!$C$18+SQRT(('Ejercicio 3 - TIR'!$E$18-'Ejercicio 3 - TIR'!$C$18)*('Ejercicio 3 - TIR'!$D$18-'Ejercicio 3 - TIR'!$C$18)*H146),'Ejercicio 3 - TIR'!$E$18-SQRT(('Ejercicio 3 - TIR'!$E$18-'Ejercicio 3 - TIR'!$C$18)*('Ejercicio 3 - TIR'!$E$18-'Ejercicio 3 - TIR'!$D$18)*(1-H146)))</f>
        <v>35772.6297</v>
      </c>
      <c r="J146" s="3">
        <f t="shared" si="8"/>
        <v>0.5165486088</v>
      </c>
      <c r="K146" s="4">
        <f>IF(J146&lt;=('Ejercicio 3 - TIR'!$D$18-'Ejercicio 3 - TIR'!$C$18)/('Ejercicio 3 - TIR'!$E$18-'Ejercicio 3 - TIR'!$C$18),'Ejercicio 3 - TIR'!$C$18+SQRT(('Ejercicio 3 - TIR'!$E$18-'Ejercicio 3 - TIR'!$C$18)*('Ejercicio 3 - TIR'!$D$18-'Ejercicio 3 - TIR'!$C$18)*J146),'Ejercicio 3 - TIR'!$E$18-SQRT(('Ejercicio 3 - TIR'!$E$18-'Ejercicio 3 - TIR'!$C$18)*('Ejercicio 3 - TIR'!$E$18-'Ejercicio 3 - TIR'!$D$18)*(1-J146)))</f>
        <v>38802.40259</v>
      </c>
      <c r="L146" s="3">
        <f t="shared" si="9"/>
        <v>0.5129586743</v>
      </c>
      <c r="M146" s="4">
        <f>IF(L146&lt;=('Ejercicio 3 - TIR'!$D$18-'Ejercicio 3 - TIR'!$C$18)/('Ejercicio 3 - TIR'!$E$18-'Ejercicio 3 - TIR'!$C$18),'Ejercicio 3 - TIR'!$C$18+SQRT(('Ejercicio 3 - TIR'!$E$18-'Ejercicio 3 - TIR'!$C$18)*('Ejercicio 3 - TIR'!$D$18-'Ejercicio 3 - TIR'!$C$18)*L146),'Ejercicio 3 - TIR'!$E$18-SQRT(('Ejercicio 3 - TIR'!$E$18-'Ejercicio 3 - TIR'!$C$18)*('Ejercicio 3 - TIR'!$E$18-'Ejercicio 3 - TIR'!$D$18)*(1-L146)))</f>
        <v>38771.76158</v>
      </c>
      <c r="N146" s="3">
        <f t="shared" si="10"/>
        <v>0.9790728817</v>
      </c>
      <c r="O146" s="4">
        <f>IF(N146&lt;=('Ejercicio 3 - TIR'!$D$18-'Ejercicio 3 - TIR'!$C$18)/('Ejercicio 3 - TIR'!$E$18-'Ejercicio 3 - TIR'!$C$18),'Ejercicio 3 - TIR'!$C$18+SQRT(('Ejercicio 3 - TIR'!$E$18-'Ejercicio 3 - TIR'!$C$18)*('Ejercicio 3 - TIR'!$D$18-'Ejercicio 3 - TIR'!$C$18)*N146),'Ejercicio 3 - TIR'!$E$18-SQRT(('Ejercicio 3 - TIR'!$E$18-'Ejercicio 3 - TIR'!$C$18)*('Ejercicio 3 - TIR'!$E$18-'Ejercicio 3 - TIR'!$D$18)*(1-N146)))</f>
        <v>43747.18961</v>
      </c>
      <c r="P146" s="3">
        <f t="shared" si="11"/>
        <v>0.2760218806</v>
      </c>
      <c r="Q146" s="7">
        <f>IF(P146&lt;=('Ejercicio 3 - TIR'!$D$22-'Ejercicio 3 - TIR'!$C$22)/('Ejercicio 3 - TIR'!$E$22-'Ejercicio 3 - TIR'!$C$22),'Ejercicio 3 - TIR'!$C$22+SQRT(('Ejercicio 3 - TIR'!$E$22-'Ejercicio 3 - TIR'!$C$22)*('Ejercicio 3 - TIR'!$D$22-'Ejercicio 3 - TIR'!$C$22)*P146),'Ejercicio 3 - TIR'!$E$22-SQRT(('Ejercicio 3 - TIR'!$E$22-'Ejercicio 3 - TIR'!$C$22)*('Ejercicio 3 - TIR'!$E$22-'Ejercicio 3 - TIR'!$D$22)*(1-P146)))</f>
        <v>0.1422898942</v>
      </c>
      <c r="R146" s="3">
        <f t="shared" si="12"/>
        <v>0.1891544787</v>
      </c>
      <c r="S146" s="7">
        <f>IF(R146&lt;=('Ejercicio 3 - TIR'!$D$23-'Ejercicio 3 - TIR'!$C$23)/('Ejercicio 3 - TIR'!$E$23-'Ejercicio 3 - TIR'!$C$23),'Ejercicio 3 - TIR'!$C$23+SQRT(('Ejercicio 3 - TIR'!$E$23-'Ejercicio 3 - TIR'!$C$23)*('Ejercicio 3 - TIR'!$D$23-'Ejercicio 3 - TIR'!$C$23)*R146),'Ejercicio 3 - TIR'!$E$23-SQRT(('Ejercicio 3 - TIR'!$E$23-'Ejercicio 3 - TIR'!$C$23)*('Ejercicio 3 - TIR'!$E$23-'Ejercicio 3 - TIR'!$D$23)*(1-R146)))</f>
        <v>0.1384520476</v>
      </c>
      <c r="T146" s="3">
        <f t="shared" si="13"/>
        <v>0.06893261388</v>
      </c>
      <c r="U146" s="7">
        <f>IF(T146&lt;=('Ejercicio 3 - TIR'!$D$24-'Ejercicio 3 - TIR'!$C$24)/('Ejercicio 3 - TIR'!$E$24-'Ejercicio 3 - TIR'!$C$24),'Ejercicio 3 - TIR'!$C$24+SQRT(('Ejercicio 3 - TIR'!$E$24-'Ejercicio 3 - TIR'!$C$24)*('Ejercicio 3 - TIR'!$D$24-'Ejercicio 3 - TIR'!$C$24)*T146),'Ejercicio 3 - TIR'!$E$24-SQRT(('Ejercicio 3 - TIR'!$E$24-'Ejercicio 3 - TIR'!$C$24)*('Ejercicio 3 - TIR'!$E$24-'Ejercicio 3 - TIR'!$D$24)*(1-T146)))</f>
        <v>0.1620315622</v>
      </c>
      <c r="V146" s="3">
        <f t="shared" si="14"/>
        <v>0.4186645041</v>
      </c>
      <c r="W146" s="7">
        <f>IF(V146&lt;=('Ejercicio 3 - TIR'!$D$25-'Ejercicio 3 - TIR'!$C$25)/('Ejercicio 3 - TIR'!$E$25-'Ejercicio 3 - TIR'!$C$25),'Ejercicio 3 - TIR'!$C$25+SQRT(('Ejercicio 3 - TIR'!$E$25-'Ejercicio 3 - TIR'!$C$25)*('Ejercicio 3 - TIR'!$D$25-'Ejercicio 3 - TIR'!$C$25)*V146),'Ejercicio 3 - TIR'!$E$25-SQRT(('Ejercicio 3 - TIR'!$E$25-'Ejercicio 3 - TIR'!$C$25)*('Ejercicio 3 - TIR'!$E$25-'Ejercicio 3 - TIR'!$D$25)*(1-V146)))</f>
        <v>0.2048926366</v>
      </c>
      <c r="X146" s="3">
        <f t="shared" si="15"/>
        <v>0.3157951757</v>
      </c>
      <c r="Y146" s="7">
        <f>IF(X146&lt;=('Ejercicio 3 - TIR'!$D$26-'Ejercicio 3 - TIR'!$C$26)/('Ejercicio 3 - TIR'!$E$26-'Ejercicio 3 - TIR'!$C$26),'Ejercicio 3 - TIR'!$C$26+SQRT(('Ejercicio 3 - TIR'!$E$26-'Ejercicio 3 - TIR'!$C$26)*('Ejercicio 3 - TIR'!$D$26-'Ejercicio 3 - TIR'!$C$26)*X146),'Ejercicio 3 - TIR'!$E$26-SQRT(('Ejercicio 3 - TIR'!$E$26-'Ejercicio 3 - TIR'!$C$26)*('Ejercicio 3 - TIR'!$E$26-'Ejercicio 3 - TIR'!$D$26)*(1-X146)))</f>
        <v>0.2192001194</v>
      </c>
      <c r="Z146" s="3">
        <f t="shared" si="16"/>
        <v>1.142289894</v>
      </c>
      <c r="AA146" s="3">
        <f t="shared" si="17"/>
        <v>1.300442269</v>
      </c>
      <c r="AB146" s="3">
        <f t="shared" si="18"/>
        <v>1.511154961</v>
      </c>
      <c r="AC146" s="3">
        <f t="shared" si="19"/>
        <v>1.820779486</v>
      </c>
      <c r="AD146" s="3">
        <f t="shared" si="20"/>
        <v>2.219894567</v>
      </c>
      <c r="AE146" s="2">
        <f t="shared" si="21"/>
        <v>5434.981896</v>
      </c>
      <c r="AF146" s="2">
        <f t="shared" si="22"/>
        <v>6187.466269</v>
      </c>
      <c r="AG146" s="2">
        <f t="shared" si="23"/>
        <v>7190.031094</v>
      </c>
      <c r="AH146" s="2">
        <f t="shared" si="24"/>
        <v>8663.215522</v>
      </c>
      <c r="AI146" s="2">
        <f t="shared" si="25"/>
        <v>10562.1934</v>
      </c>
      <c r="AJ146" s="4">
        <f t="shared" si="26"/>
        <v>37338.84619</v>
      </c>
      <c r="AK146" s="4">
        <f t="shared" si="27"/>
        <v>46520.23974</v>
      </c>
      <c r="AL146" s="4">
        <f t="shared" si="28"/>
        <v>58636.44319</v>
      </c>
      <c r="AM146" s="4">
        <f t="shared" si="29"/>
        <v>70594.82811</v>
      </c>
      <c r="AN146" s="4">
        <f t="shared" si="30"/>
        <v>97114.14852</v>
      </c>
      <c r="AO146" s="4">
        <f>C146/'Ejercicio 3 - TIR'!$D$7</f>
        <v>14375.91237</v>
      </c>
      <c r="AP146" s="4">
        <f t="shared" si="31"/>
        <v>22962.93382</v>
      </c>
      <c r="AQ146" s="4">
        <f t="shared" si="32"/>
        <v>32144.32737</v>
      </c>
      <c r="AR146" s="4">
        <f t="shared" si="33"/>
        <v>44260.53082</v>
      </c>
      <c r="AS146" s="4">
        <f t="shared" si="34"/>
        <v>56218.91574</v>
      </c>
      <c r="AT146" s="4">
        <f t="shared" si="35"/>
        <v>82738.23615</v>
      </c>
      <c r="AU146" s="4">
        <f>AP146*'Ejercicio 3 - TIR'!$D$5</f>
        <v>11481.46691</v>
      </c>
      <c r="AV146" s="4">
        <f>AQ146*'Ejercicio 3 - TIR'!$D$5</f>
        <v>16072.16369</v>
      </c>
      <c r="AW146" s="4">
        <f>AR146*'Ejercicio 3 - TIR'!$D$5</f>
        <v>22130.26541</v>
      </c>
      <c r="AX146" s="4">
        <f>AS146*'Ejercicio 3 - TIR'!$D$5</f>
        <v>28109.45787</v>
      </c>
      <c r="AY146" s="4">
        <f>AT146*'Ejercicio 3 - TIR'!$D$5</f>
        <v>41369.11808</v>
      </c>
      <c r="AZ146" s="4">
        <f t="shared" ref="AZ146:BD146" si="473">AJ146-AU146-AE146</f>
        <v>20422.39738</v>
      </c>
      <c r="BA146" s="4">
        <f t="shared" si="473"/>
        <v>24260.60979</v>
      </c>
      <c r="BB146" s="4">
        <f t="shared" si="473"/>
        <v>29316.14668</v>
      </c>
      <c r="BC146" s="4">
        <f t="shared" si="473"/>
        <v>33822.15471</v>
      </c>
      <c r="BD146" s="4">
        <f t="shared" si="473"/>
        <v>45182.83704</v>
      </c>
      <c r="BE146" s="4">
        <f t="shared" ref="BE146:BI146" si="474">AZ146/Z146</f>
        <v>17878.47155</v>
      </c>
      <c r="BF146" s="4">
        <f t="shared" si="474"/>
        <v>18655.66074</v>
      </c>
      <c r="BG146" s="4">
        <f t="shared" si="474"/>
        <v>19399.82823</v>
      </c>
      <c r="BH146" s="4">
        <f t="shared" si="474"/>
        <v>18575.64575</v>
      </c>
      <c r="BI146" s="4">
        <f t="shared" si="474"/>
        <v>20353.59594</v>
      </c>
      <c r="BJ146" s="4">
        <f t="shared" si="38"/>
        <v>84792.29566</v>
      </c>
      <c r="BK146" s="4">
        <f t="shared" si="39"/>
        <v>31913.00975</v>
      </c>
      <c r="BL146" s="4">
        <f t="shared" si="40"/>
        <v>116705.3054</v>
      </c>
      <c r="BM146" s="4">
        <f>BK146*'Ejercicio 3 - TIR'!$D$5</f>
        <v>15956.50488</v>
      </c>
      <c r="BN146" s="4">
        <f t="shared" si="41"/>
        <v>100748.8005</v>
      </c>
      <c r="BO146" s="4">
        <f t="shared" si="42"/>
        <v>45384.49801</v>
      </c>
      <c r="BP146" s="4">
        <f t="shared" si="43"/>
        <v>-110076.1037</v>
      </c>
      <c r="BQ146" s="4">
        <f t="shared" ref="BQ146:BT146" si="475">BE146</f>
        <v>17878.47155</v>
      </c>
      <c r="BR146" s="4">
        <f t="shared" si="475"/>
        <v>18655.66074</v>
      </c>
      <c r="BS146" s="4">
        <f t="shared" si="475"/>
        <v>19399.82823</v>
      </c>
      <c r="BT146" s="4">
        <f t="shared" si="475"/>
        <v>18575.64575</v>
      </c>
      <c r="BU146" s="4">
        <f t="shared" si="45"/>
        <v>65738.09395</v>
      </c>
      <c r="BV146" s="36">
        <f t="shared" si="46"/>
        <v>6.946268914</v>
      </c>
    </row>
    <row r="147" ht="15.0" customHeight="1">
      <c r="A147" s="2">
        <v>146.0</v>
      </c>
      <c r="B147" s="3">
        <f t="shared" si="4"/>
        <v>0.4645779137</v>
      </c>
      <c r="C147" s="4">
        <f>IF(B147&lt;=('Ejercicio 3 - TIR'!$D$13-'Ejercicio 3 - TIR'!$C$13)/('Ejercicio 3 - TIR'!$E$13-'Ejercicio 3 - TIR'!$C$13),'Ejercicio 3 - TIR'!$C$13+SQRT(('Ejercicio 3 - TIR'!$E$13-'Ejercicio 3 - TIR'!$C$13)*('Ejercicio 3 - TIR'!$D$13-'Ejercicio 3 - TIR'!$C$13)*B147),'Ejercicio 3 - TIR'!$E$13-SQRT(('Ejercicio 3 - TIR'!$E$13-'Ejercicio 3 - TIR'!$C$13)*('Ejercicio 3 - TIR'!$E$13-'Ejercicio 3 - TIR'!$D$13)*(1-B147)))</f>
        <v>74652.288</v>
      </c>
      <c r="D147" s="3">
        <f t="shared" si="5"/>
        <v>0.3819497543</v>
      </c>
      <c r="E147" s="4">
        <f>IF(D147&lt;=('Ejercicio 3 - TIR'!$D$14-'Ejercicio 3 - TIR'!$C$14)/('Ejercicio 3 - TIR'!$E$14-'Ejercicio 3 - TIR'!$C$14),'Ejercicio 3 - TIR'!$C$14+SQRT(('Ejercicio 3 - TIR'!$E$14-'Ejercicio 3 - TIR'!$C$14)*('Ejercicio 3 - TIR'!$D$14-'Ejercicio 3 - TIR'!$C$14)*D147),'Ejercicio 3 - TIR'!$E$14-SQRT(('Ejercicio 3 - TIR'!$E$14-'Ejercicio 3 - TIR'!$C$14)*('Ejercicio 3 - TIR'!$E$14-'Ejercicio 3 - TIR'!$D$14)*(1-D147)))</f>
        <v>30371.52469</v>
      </c>
      <c r="F147" s="3">
        <f t="shared" si="6"/>
        <v>0.2060694744</v>
      </c>
      <c r="G147" s="4">
        <f>IF(F147&lt;=('Ejercicio 3 - TIR'!$D$18-'Ejercicio 3 - TIR'!$C$18)/('Ejercicio 3 - TIR'!$E$18-'Ejercicio 3 - TIR'!$C$18),'Ejercicio 3 - TIR'!$C$18+SQRT(('Ejercicio 3 - TIR'!$E$18-'Ejercicio 3 - TIR'!$C$18)*('Ejercicio 3 - TIR'!$D$18-'Ejercicio 3 - TIR'!$C$18)*F147),'Ejercicio 3 - TIR'!$E$18-SQRT(('Ejercicio 3 - TIR'!$E$18-'Ejercicio 3 - TIR'!$C$18)*('Ejercicio 3 - TIR'!$E$18-'Ejercicio 3 - TIR'!$D$18)*(1-F147)))</f>
        <v>35559.71413</v>
      </c>
      <c r="H147" s="3">
        <f t="shared" si="7"/>
        <v>0.1884619669</v>
      </c>
      <c r="I147" s="4">
        <f>IF(H147&lt;=('Ejercicio 3 - TIR'!$D$18-'Ejercicio 3 - TIR'!$C$18)/('Ejercicio 3 - TIR'!$E$18-'Ejercicio 3 - TIR'!$C$18),'Ejercicio 3 - TIR'!$C$18+SQRT(('Ejercicio 3 - TIR'!$E$18-'Ejercicio 3 - TIR'!$C$18)*('Ejercicio 3 - TIR'!$D$18-'Ejercicio 3 - TIR'!$C$18)*H147),'Ejercicio 3 - TIR'!$E$18-SQRT(('Ejercicio 3 - TIR'!$E$18-'Ejercicio 3 - TIR'!$C$18)*('Ejercicio 3 - TIR'!$E$18-'Ejercicio 3 - TIR'!$D$18)*(1-H147)))</f>
        <v>35316.88772</v>
      </c>
      <c r="J147" s="3">
        <f t="shared" si="8"/>
        <v>0.1597828908</v>
      </c>
      <c r="K147" s="4">
        <f>IF(J147&lt;=('Ejercicio 3 - TIR'!$D$18-'Ejercicio 3 - TIR'!$C$18)/('Ejercicio 3 - TIR'!$E$18-'Ejercicio 3 - TIR'!$C$18),'Ejercicio 3 - TIR'!$C$18+SQRT(('Ejercicio 3 - TIR'!$E$18-'Ejercicio 3 - TIR'!$C$18)*('Ejercicio 3 - TIR'!$D$18-'Ejercicio 3 - TIR'!$C$18)*J147),'Ejercicio 3 - TIR'!$E$18-SQRT(('Ejercicio 3 - TIR'!$E$18-'Ejercicio 3 - TIR'!$C$18)*('Ejercicio 3 - TIR'!$E$18-'Ejercicio 3 - TIR'!$D$18)*(1-J147)))</f>
        <v>34895.65456</v>
      </c>
      <c r="L147" s="3">
        <f t="shared" si="9"/>
        <v>0.7722684475</v>
      </c>
      <c r="M147" s="4">
        <f>IF(L147&lt;=('Ejercicio 3 - TIR'!$D$18-'Ejercicio 3 - TIR'!$C$18)/('Ejercicio 3 - TIR'!$E$18-'Ejercicio 3 - TIR'!$C$18),'Ejercicio 3 - TIR'!$C$18+SQRT(('Ejercicio 3 - TIR'!$E$18-'Ejercicio 3 - TIR'!$C$18)*('Ejercicio 3 - TIR'!$D$18-'Ejercicio 3 - TIR'!$C$18)*L147),'Ejercicio 3 - TIR'!$E$18-SQRT(('Ejercicio 3 - TIR'!$E$18-'Ejercicio 3 - TIR'!$C$18)*('Ejercicio 3 - TIR'!$E$18-'Ejercicio 3 - TIR'!$D$18)*(1-L147)))</f>
        <v>40867.22049</v>
      </c>
      <c r="N147" s="3">
        <f t="shared" si="10"/>
        <v>0.6445899728</v>
      </c>
      <c r="O147" s="4">
        <f>IF(N147&lt;=('Ejercicio 3 - TIR'!$D$18-'Ejercicio 3 - TIR'!$C$18)/('Ejercicio 3 - TIR'!$E$18-'Ejercicio 3 - TIR'!$C$18),'Ejercicio 3 - TIR'!$C$18+SQRT(('Ejercicio 3 - TIR'!$E$18-'Ejercicio 3 - TIR'!$C$18)*('Ejercicio 3 - TIR'!$D$18-'Ejercicio 3 - TIR'!$C$18)*N147),'Ejercicio 3 - TIR'!$E$18-SQRT(('Ejercicio 3 - TIR'!$E$18-'Ejercicio 3 - TIR'!$C$18)*('Ejercicio 3 - TIR'!$E$18-'Ejercicio 3 - TIR'!$D$18)*(1-N147)))</f>
        <v>39833.03086</v>
      </c>
      <c r="P147" s="3">
        <f t="shared" si="11"/>
        <v>0.01458189876</v>
      </c>
      <c r="Q147" s="7">
        <f>IF(P147&lt;=('Ejercicio 3 - TIR'!$D$22-'Ejercicio 3 - TIR'!$C$22)/('Ejercicio 3 - TIR'!$E$22-'Ejercicio 3 - TIR'!$C$22),'Ejercicio 3 - TIR'!$C$22+SQRT(('Ejercicio 3 - TIR'!$E$22-'Ejercicio 3 - TIR'!$C$22)*('Ejercicio 3 - TIR'!$D$22-'Ejercicio 3 - TIR'!$C$22)*P147),'Ejercicio 3 - TIR'!$E$22-SQRT(('Ejercicio 3 - TIR'!$E$22-'Ejercicio 3 - TIR'!$C$22)*('Ejercicio 3 - TIR'!$E$22-'Ejercicio 3 - TIR'!$D$22)*(1-P147)))</f>
        <v>0.1251232234</v>
      </c>
      <c r="R147" s="3">
        <f t="shared" si="12"/>
        <v>0.755312257</v>
      </c>
      <c r="S147" s="7">
        <f>IF(R147&lt;=('Ejercicio 3 - TIR'!$D$23-'Ejercicio 3 - TIR'!$C$23)/('Ejercicio 3 - TIR'!$E$23-'Ejercicio 3 - TIR'!$C$23),'Ejercicio 3 - TIR'!$C$23+SQRT(('Ejercicio 3 - TIR'!$E$23-'Ejercicio 3 - TIR'!$C$23)*('Ejercicio 3 - TIR'!$D$23-'Ejercicio 3 - TIR'!$C$23)*R147),'Ejercicio 3 - TIR'!$E$23-SQRT(('Ejercicio 3 - TIR'!$E$23-'Ejercicio 3 - TIR'!$C$23)*('Ejercicio 3 - TIR'!$E$23-'Ejercicio 3 - TIR'!$D$23)*(1-R147)))</f>
        <v>0.1590133867</v>
      </c>
      <c r="T147" s="3">
        <f t="shared" si="13"/>
        <v>0.8599639889</v>
      </c>
      <c r="U147" s="7">
        <f>IF(T147&lt;=('Ejercicio 3 - TIR'!$D$24-'Ejercicio 3 - TIR'!$C$24)/('Ejercicio 3 - TIR'!$E$24-'Ejercicio 3 - TIR'!$C$24),'Ejercicio 3 - TIR'!$C$24+SQRT(('Ejercicio 3 - TIR'!$E$24-'Ejercicio 3 - TIR'!$C$24)*('Ejercicio 3 - TIR'!$D$24-'Ejercicio 3 - TIR'!$C$24)*T147),'Ejercicio 3 - TIR'!$E$24-SQRT(('Ejercicio 3 - TIR'!$E$24-'Ejercicio 3 - TIR'!$C$24)*('Ejercicio 3 - TIR'!$E$24-'Ejercicio 3 - TIR'!$D$24)*(1-T147)))</f>
        <v>0.2001984639</v>
      </c>
      <c r="V147" s="3">
        <f t="shared" si="14"/>
        <v>0.7509961526</v>
      </c>
      <c r="W147" s="7">
        <f>IF(V147&lt;=('Ejercicio 3 - TIR'!$D$25-'Ejercicio 3 - TIR'!$C$25)/('Ejercicio 3 - TIR'!$E$25-'Ejercicio 3 - TIR'!$C$25),'Ejercicio 3 - TIR'!$C$25+SQRT(('Ejercicio 3 - TIR'!$E$25-'Ejercicio 3 - TIR'!$C$25)*('Ejercicio 3 - TIR'!$D$25-'Ejercicio 3 - TIR'!$C$25)*V147),'Ejercicio 3 - TIR'!$E$25-SQRT(('Ejercicio 3 - TIR'!$E$25-'Ejercicio 3 - TIR'!$C$25)*('Ejercicio 3 - TIR'!$E$25-'Ejercicio 3 - TIR'!$D$25)*(1-V147)))</f>
        <v>0.2204785931</v>
      </c>
      <c r="X147" s="3">
        <f t="shared" si="15"/>
        <v>0.0190536558</v>
      </c>
      <c r="Y147" s="7">
        <f>IF(X147&lt;=('Ejercicio 3 - TIR'!$D$26-'Ejercicio 3 - TIR'!$C$26)/('Ejercicio 3 - TIR'!$E$26-'Ejercicio 3 - TIR'!$C$26),'Ejercicio 3 - TIR'!$C$26+SQRT(('Ejercicio 3 - TIR'!$E$26-'Ejercicio 3 - TIR'!$C$26)*('Ejercicio 3 - TIR'!$D$26-'Ejercicio 3 - TIR'!$C$26)*X147),'Ejercicio 3 - TIR'!$E$26-SQRT(('Ejercicio 3 - TIR'!$E$26-'Ejercicio 3 - TIR'!$C$26)*('Ejercicio 3 - TIR'!$E$26-'Ejercicio 3 - TIR'!$D$26)*(1-X147)))</f>
        <v>0.197172508</v>
      </c>
      <c r="Z147" s="3">
        <f t="shared" si="16"/>
        <v>1.125123223</v>
      </c>
      <c r="AA147" s="3">
        <f t="shared" si="17"/>
        <v>1.304032878</v>
      </c>
      <c r="AB147" s="3">
        <f t="shared" si="18"/>
        <v>1.565098257</v>
      </c>
      <c r="AC147" s="3">
        <f t="shared" si="19"/>
        <v>1.910168918</v>
      </c>
      <c r="AD147" s="3">
        <f t="shared" si="20"/>
        <v>2.286801715</v>
      </c>
      <c r="AE147" s="2">
        <f t="shared" si="21"/>
        <v>3800.183068</v>
      </c>
      <c r="AF147" s="2">
        <f t="shared" si="22"/>
        <v>4404.463047</v>
      </c>
      <c r="AG147" s="2">
        <f t="shared" si="23"/>
        <v>5286.229784</v>
      </c>
      <c r="AH147" s="2">
        <f t="shared" si="24"/>
        <v>6451.730289</v>
      </c>
      <c r="AI147" s="2">
        <f t="shared" si="25"/>
        <v>7723.834131</v>
      </c>
      <c r="AJ147" s="4">
        <f t="shared" si="26"/>
        <v>40009.06018</v>
      </c>
      <c r="AK147" s="4">
        <f t="shared" si="27"/>
        <v>46054.38272</v>
      </c>
      <c r="AL147" s="4">
        <f t="shared" si="28"/>
        <v>54615.12812</v>
      </c>
      <c r="AM147" s="4">
        <f t="shared" si="29"/>
        <v>78063.29436</v>
      </c>
      <c r="AN147" s="4">
        <f t="shared" si="30"/>
        <v>91090.24327</v>
      </c>
      <c r="AO147" s="4">
        <f>C147/'Ejercicio 3 - TIR'!$D$7</f>
        <v>14930.4576</v>
      </c>
      <c r="AP147" s="4">
        <f t="shared" si="31"/>
        <v>25078.60258</v>
      </c>
      <c r="AQ147" s="4">
        <f t="shared" si="32"/>
        <v>31123.92512</v>
      </c>
      <c r="AR147" s="4">
        <f t="shared" si="33"/>
        <v>39684.67052</v>
      </c>
      <c r="AS147" s="4">
        <f t="shared" si="34"/>
        <v>63132.83676</v>
      </c>
      <c r="AT147" s="4">
        <f t="shared" si="35"/>
        <v>76159.78567</v>
      </c>
      <c r="AU147" s="4">
        <f>AP147*'Ejercicio 3 - TIR'!$D$5</f>
        <v>12539.30129</v>
      </c>
      <c r="AV147" s="4">
        <f>AQ147*'Ejercicio 3 - TIR'!$D$5</f>
        <v>15561.96256</v>
      </c>
      <c r="AW147" s="4">
        <f>AR147*'Ejercicio 3 - TIR'!$D$5</f>
        <v>19842.33526</v>
      </c>
      <c r="AX147" s="4">
        <f>AS147*'Ejercicio 3 - TIR'!$D$5</f>
        <v>31566.41838</v>
      </c>
      <c r="AY147" s="4">
        <f>AT147*'Ejercicio 3 - TIR'!$D$5</f>
        <v>38079.89283</v>
      </c>
      <c r="AZ147" s="4">
        <f t="shared" ref="AZ147:BD147" si="476">AJ147-AU147-AE147</f>
        <v>23669.57582</v>
      </c>
      <c r="BA147" s="4">
        <f t="shared" si="476"/>
        <v>26087.95711</v>
      </c>
      <c r="BB147" s="4">
        <f t="shared" si="476"/>
        <v>29486.56308</v>
      </c>
      <c r="BC147" s="4">
        <f t="shared" si="476"/>
        <v>40045.14569</v>
      </c>
      <c r="BD147" s="4">
        <f t="shared" si="476"/>
        <v>45286.5163</v>
      </c>
      <c r="BE147" s="4">
        <f t="shared" ref="BE147:BI147" si="477">AZ147/Z147</f>
        <v>21037.3187</v>
      </c>
      <c r="BF147" s="4">
        <f t="shared" si="477"/>
        <v>20005.59768</v>
      </c>
      <c r="BG147" s="4">
        <f t="shared" si="477"/>
        <v>18840.07151</v>
      </c>
      <c r="BH147" s="4">
        <f t="shared" si="477"/>
        <v>20964.19082</v>
      </c>
      <c r="BI147" s="4">
        <f t="shared" si="477"/>
        <v>19803.4294</v>
      </c>
      <c r="BJ147" s="4">
        <f t="shared" si="38"/>
        <v>69453.65473</v>
      </c>
      <c r="BK147" s="4">
        <f t="shared" si="39"/>
        <v>34142.99604</v>
      </c>
      <c r="BL147" s="4">
        <f t="shared" si="40"/>
        <v>103596.6508</v>
      </c>
      <c r="BM147" s="4">
        <f>BK147*'Ejercicio 3 - TIR'!$D$5</f>
        <v>17071.49802</v>
      </c>
      <c r="BN147" s="4">
        <f t="shared" si="41"/>
        <v>86525.15275</v>
      </c>
      <c r="BO147" s="4">
        <f t="shared" si="42"/>
        <v>37836.75349</v>
      </c>
      <c r="BP147" s="4">
        <f t="shared" si="43"/>
        <v>-105023.8127</v>
      </c>
      <c r="BQ147" s="4">
        <f t="shared" ref="BQ147:BT147" si="478">BE147</f>
        <v>21037.3187</v>
      </c>
      <c r="BR147" s="4">
        <f t="shared" si="478"/>
        <v>20005.59768</v>
      </c>
      <c r="BS147" s="4">
        <f t="shared" si="478"/>
        <v>18840.07151</v>
      </c>
      <c r="BT147" s="4">
        <f t="shared" si="478"/>
        <v>20964.19082</v>
      </c>
      <c r="BU147" s="4">
        <f t="shared" si="45"/>
        <v>57640.18289</v>
      </c>
      <c r="BV147" s="36">
        <f t="shared" si="46"/>
        <v>8.367003415</v>
      </c>
    </row>
    <row r="148" ht="15.0" customHeight="1">
      <c r="A148" s="2">
        <v>147.0</v>
      </c>
      <c r="B148" s="3">
        <f t="shared" si="4"/>
        <v>0.9141905945</v>
      </c>
      <c r="C148" s="4">
        <f>IF(B148&lt;=('Ejercicio 3 - TIR'!$D$13-'Ejercicio 3 - TIR'!$C$13)/('Ejercicio 3 - TIR'!$E$13-'Ejercicio 3 - TIR'!$C$13),'Ejercicio 3 - TIR'!$C$13+SQRT(('Ejercicio 3 - TIR'!$E$13-'Ejercicio 3 - TIR'!$C$13)*('Ejercicio 3 - TIR'!$D$13-'Ejercicio 3 - TIR'!$C$13)*B148),'Ejercicio 3 - TIR'!$E$13-SQRT(('Ejercicio 3 - TIR'!$E$13-'Ejercicio 3 - TIR'!$C$13)*('Ejercicio 3 - TIR'!$E$13-'Ejercicio 3 - TIR'!$D$13)*(1-B148)))</f>
        <v>89852.52314</v>
      </c>
      <c r="D148" s="3">
        <f t="shared" si="5"/>
        <v>0.5397719443</v>
      </c>
      <c r="E148" s="4">
        <f>IF(D148&lt;=('Ejercicio 3 - TIR'!$D$14-'Ejercicio 3 - TIR'!$C$14)/('Ejercicio 3 - TIR'!$E$14-'Ejercicio 3 - TIR'!$C$14),'Ejercicio 3 - TIR'!$C$14+SQRT(('Ejercicio 3 - TIR'!$E$14-'Ejercicio 3 - TIR'!$C$14)*('Ejercicio 3 - TIR'!$D$14-'Ejercicio 3 - TIR'!$C$14)*D148),'Ejercicio 3 - TIR'!$E$14-SQRT(('Ejercicio 3 - TIR'!$E$14-'Ejercicio 3 - TIR'!$C$14)*('Ejercicio 3 - TIR'!$E$14-'Ejercicio 3 - TIR'!$D$14)*(1-D148)))</f>
        <v>31691.31729</v>
      </c>
      <c r="F148" s="3">
        <f t="shared" si="6"/>
        <v>0.552908325</v>
      </c>
      <c r="G148" s="4">
        <f>IF(F148&lt;=('Ejercicio 3 - TIR'!$D$18-'Ejercicio 3 - TIR'!$C$18)/('Ejercicio 3 - TIR'!$E$18-'Ejercicio 3 - TIR'!$C$18),'Ejercicio 3 - TIR'!$C$18+SQRT(('Ejercicio 3 - TIR'!$E$18-'Ejercicio 3 - TIR'!$C$18)*('Ejercicio 3 - TIR'!$D$18-'Ejercicio 3 - TIR'!$C$18)*F148),'Ejercicio 3 - TIR'!$E$18-SQRT(('Ejercicio 3 - TIR'!$E$18-'Ejercicio 3 - TIR'!$C$18)*('Ejercicio 3 - TIR'!$E$18-'Ejercicio 3 - TIR'!$D$18)*(1-F148)))</f>
        <v>39106.9341</v>
      </c>
      <c r="H148" s="3">
        <f t="shared" si="7"/>
        <v>0.736651462</v>
      </c>
      <c r="I148" s="4">
        <f>IF(H148&lt;=('Ejercicio 3 - TIR'!$D$18-'Ejercicio 3 - TIR'!$C$18)/('Ejercicio 3 - TIR'!$E$18-'Ejercicio 3 - TIR'!$C$18),'Ejercicio 3 - TIR'!$C$18+SQRT(('Ejercicio 3 - TIR'!$E$18-'Ejercicio 3 - TIR'!$C$18)*('Ejercicio 3 - TIR'!$D$18-'Ejercicio 3 - TIR'!$C$18)*H148),'Ejercicio 3 - TIR'!$E$18-SQRT(('Ejercicio 3 - TIR'!$E$18-'Ejercicio 3 - TIR'!$C$18)*('Ejercicio 3 - TIR'!$E$18-'Ejercicio 3 - TIR'!$D$18)*(1-H148)))</f>
        <v>40555.77449</v>
      </c>
      <c r="J148" s="3">
        <f t="shared" si="8"/>
        <v>0.1013415461</v>
      </c>
      <c r="K148" s="4">
        <f>IF(J148&lt;=('Ejercicio 3 - TIR'!$D$18-'Ejercicio 3 - TIR'!$C$18)/('Ejercicio 3 - TIR'!$E$18-'Ejercicio 3 - TIR'!$C$18),'Ejercicio 3 - TIR'!$C$18+SQRT(('Ejercicio 3 - TIR'!$E$18-'Ejercicio 3 - TIR'!$C$18)*('Ejercicio 3 - TIR'!$D$18-'Ejercicio 3 - TIR'!$C$18)*J148),'Ejercicio 3 - TIR'!$E$18-SQRT(('Ejercicio 3 - TIR'!$E$18-'Ejercicio 3 - TIR'!$C$18)*('Ejercicio 3 - TIR'!$E$18-'Ejercicio 3 - TIR'!$D$18)*(1-J148)))</f>
        <v>33898.87572</v>
      </c>
      <c r="L148" s="3">
        <f t="shared" si="9"/>
        <v>0.01321888561</v>
      </c>
      <c r="M148" s="4">
        <f>IF(L148&lt;=('Ejercicio 3 - TIR'!$D$18-'Ejercicio 3 - TIR'!$C$18)/('Ejercicio 3 - TIR'!$E$18-'Ejercicio 3 - TIR'!$C$18),'Ejercicio 3 - TIR'!$C$18+SQRT(('Ejercicio 3 - TIR'!$E$18-'Ejercicio 3 - TIR'!$C$18)*('Ejercicio 3 - TIR'!$D$18-'Ejercicio 3 - TIR'!$C$18)*L148),'Ejercicio 3 - TIR'!$E$18-SQRT(('Ejercicio 3 - TIR'!$E$18-'Ejercicio 3 - TIR'!$C$18)*('Ejercicio 3 - TIR'!$E$18-'Ejercicio 3 - TIR'!$D$18)*(1-L148)))</f>
        <v>31408.13097</v>
      </c>
      <c r="N148" s="3">
        <f t="shared" si="10"/>
        <v>0.2317878134</v>
      </c>
      <c r="O148" s="4">
        <f>IF(N148&lt;=('Ejercicio 3 - TIR'!$D$18-'Ejercicio 3 - TIR'!$C$18)/('Ejercicio 3 - TIR'!$E$18-'Ejercicio 3 - TIR'!$C$18),'Ejercicio 3 - TIR'!$C$18+SQRT(('Ejercicio 3 - TIR'!$E$18-'Ejercicio 3 - TIR'!$C$18)*('Ejercicio 3 - TIR'!$D$18-'Ejercicio 3 - TIR'!$C$18)*N148),'Ejercicio 3 - TIR'!$E$18-SQRT(('Ejercicio 3 - TIR'!$E$18-'Ejercicio 3 - TIR'!$C$18)*('Ejercicio 3 - TIR'!$E$18-'Ejercicio 3 - TIR'!$D$18)*(1-N148)))</f>
        <v>35896.45419</v>
      </c>
      <c r="P148" s="3">
        <f t="shared" si="11"/>
        <v>0.4301519332</v>
      </c>
      <c r="Q148" s="7">
        <f>IF(P148&lt;=('Ejercicio 3 - TIR'!$D$22-'Ejercicio 3 - TIR'!$C$22)/('Ejercicio 3 - TIR'!$E$22-'Ejercicio 3 - TIR'!$C$22),'Ejercicio 3 - TIR'!$C$22+SQRT(('Ejercicio 3 - TIR'!$E$22-'Ejercicio 3 - TIR'!$C$22)*('Ejercicio 3 - TIR'!$D$22-'Ejercicio 3 - TIR'!$C$22)*P148),'Ejercicio 3 - TIR'!$E$22-SQRT(('Ejercicio 3 - TIR'!$E$22-'Ejercicio 3 - TIR'!$C$22)*('Ejercicio 3 - TIR'!$E$22-'Ejercicio 3 - TIR'!$D$22)*(1-P148)))</f>
        <v>0.1478257701</v>
      </c>
      <c r="R148" s="3">
        <f t="shared" si="12"/>
        <v>0.02253929029</v>
      </c>
      <c r="S148" s="7">
        <f>IF(R148&lt;=('Ejercicio 3 - TIR'!$D$23-'Ejercicio 3 - TIR'!$C$23)/('Ejercicio 3 - TIR'!$E$23-'Ejercicio 3 - TIR'!$C$23),'Ejercicio 3 - TIR'!$C$23+SQRT(('Ejercicio 3 - TIR'!$E$23-'Ejercicio 3 - TIR'!$C$23)*('Ejercicio 3 - TIR'!$D$23-'Ejercicio 3 - TIR'!$C$23)*R148),'Ejercicio 3 - TIR'!$E$23-SQRT(('Ejercicio 3 - TIR'!$E$23-'Ejercicio 3 - TIR'!$C$23)*('Ejercicio 3 - TIR'!$E$23-'Ejercicio 3 - TIR'!$D$23)*(1-R148)))</f>
        <v>0.1263695151</v>
      </c>
      <c r="T148" s="3">
        <f t="shared" si="13"/>
        <v>0.373236128</v>
      </c>
      <c r="U148" s="7">
        <f>IF(T148&lt;=('Ejercicio 3 - TIR'!$D$24-'Ejercicio 3 - TIR'!$C$24)/('Ejercicio 3 - TIR'!$E$24-'Ejercicio 3 - TIR'!$C$24),'Ejercicio 3 - TIR'!$C$24+SQRT(('Ejercicio 3 - TIR'!$E$24-'Ejercicio 3 - TIR'!$C$24)*('Ejercicio 3 - TIR'!$D$24-'Ejercicio 3 - TIR'!$C$24)*T148),'Ejercicio 3 - TIR'!$E$24-SQRT(('Ejercicio 3 - TIR'!$E$24-'Ejercicio 3 - TIR'!$C$24)*('Ejercicio 3 - TIR'!$E$24-'Ejercicio 3 - TIR'!$D$24)*(1-T148)))</f>
        <v>0.1779963546</v>
      </c>
      <c r="V148" s="3">
        <f t="shared" si="14"/>
        <v>0.7111482234</v>
      </c>
      <c r="W148" s="7">
        <f>IF(V148&lt;=('Ejercicio 3 - TIR'!$D$25-'Ejercicio 3 - TIR'!$C$25)/('Ejercicio 3 - TIR'!$E$25-'Ejercicio 3 - TIR'!$C$25),'Ejercicio 3 - TIR'!$C$25+SQRT(('Ejercicio 3 - TIR'!$E$25-'Ejercicio 3 - TIR'!$C$25)*('Ejercicio 3 - TIR'!$D$25-'Ejercicio 3 - TIR'!$C$25)*V148),'Ejercicio 3 - TIR'!$E$25-SQRT(('Ejercicio 3 - TIR'!$E$25-'Ejercicio 3 - TIR'!$C$25)*('Ejercicio 3 - TIR'!$E$25-'Ejercicio 3 - TIR'!$D$25)*(1-V148)))</f>
        <v>0.2182040692</v>
      </c>
      <c r="X148" s="3">
        <f t="shared" si="15"/>
        <v>0.324208323</v>
      </c>
      <c r="Y148" s="7">
        <f>IF(X148&lt;=('Ejercicio 3 - TIR'!$D$26-'Ejercicio 3 - TIR'!$C$26)/('Ejercicio 3 - TIR'!$E$26-'Ejercicio 3 - TIR'!$C$26),'Ejercicio 3 - TIR'!$C$26+SQRT(('Ejercicio 3 - TIR'!$E$26-'Ejercicio 3 - TIR'!$C$26)*('Ejercicio 3 - TIR'!$D$26-'Ejercicio 3 - TIR'!$C$26)*X148),'Ejercicio 3 - TIR'!$E$26-SQRT(('Ejercicio 3 - TIR'!$E$26-'Ejercicio 3 - TIR'!$C$26)*('Ejercicio 3 - TIR'!$E$26-'Ejercicio 3 - TIR'!$D$26)*(1-X148)))</f>
        <v>0.2195865252</v>
      </c>
      <c r="Z148" s="3">
        <f t="shared" si="16"/>
        <v>1.14782577</v>
      </c>
      <c r="AA148" s="3">
        <f t="shared" si="17"/>
        <v>1.292875956</v>
      </c>
      <c r="AB148" s="3">
        <f t="shared" si="18"/>
        <v>1.523003163</v>
      </c>
      <c r="AC148" s="3">
        <f t="shared" si="19"/>
        <v>1.855328651</v>
      </c>
      <c r="AD148" s="3">
        <f t="shared" si="20"/>
        <v>2.262733822</v>
      </c>
      <c r="AE148" s="2">
        <f t="shared" si="21"/>
        <v>4684.793383</v>
      </c>
      <c r="AF148" s="2">
        <f t="shared" si="22"/>
        <v>5276.808451</v>
      </c>
      <c r="AG148" s="2">
        <f t="shared" si="23"/>
        <v>6216.061119</v>
      </c>
      <c r="AH148" s="2">
        <f t="shared" si="24"/>
        <v>7572.430949</v>
      </c>
      <c r="AI148" s="2">
        <f t="shared" si="25"/>
        <v>9235.234749</v>
      </c>
      <c r="AJ148" s="4">
        <f t="shared" si="26"/>
        <v>44887.94675</v>
      </c>
      <c r="AK148" s="4">
        <f t="shared" si="27"/>
        <v>52433.58572</v>
      </c>
      <c r="AL148" s="4">
        <f t="shared" si="28"/>
        <v>51628.09495</v>
      </c>
      <c r="AM148" s="4">
        <f t="shared" si="29"/>
        <v>58272.40526</v>
      </c>
      <c r="AN148" s="4">
        <f t="shared" si="30"/>
        <v>81224.12099</v>
      </c>
      <c r="AO148" s="4">
        <f>C148/'Ejercicio 3 - TIR'!$D$7</f>
        <v>17970.50463</v>
      </c>
      <c r="AP148" s="4">
        <f t="shared" si="31"/>
        <v>26917.44212</v>
      </c>
      <c r="AQ148" s="4">
        <f t="shared" si="32"/>
        <v>34463.08109</v>
      </c>
      <c r="AR148" s="4">
        <f t="shared" si="33"/>
        <v>33657.59033</v>
      </c>
      <c r="AS148" s="4">
        <f t="shared" si="34"/>
        <v>40301.90063</v>
      </c>
      <c r="AT148" s="4">
        <f t="shared" si="35"/>
        <v>63253.61636</v>
      </c>
      <c r="AU148" s="4">
        <f>AP148*'Ejercicio 3 - TIR'!$D$5</f>
        <v>13458.72106</v>
      </c>
      <c r="AV148" s="4">
        <f>AQ148*'Ejercicio 3 - TIR'!$D$5</f>
        <v>17231.54055</v>
      </c>
      <c r="AW148" s="4">
        <f>AR148*'Ejercicio 3 - TIR'!$D$5</f>
        <v>16828.79516</v>
      </c>
      <c r="AX148" s="4">
        <f>AS148*'Ejercicio 3 - TIR'!$D$5</f>
        <v>20150.95032</v>
      </c>
      <c r="AY148" s="4">
        <f>AT148*'Ejercicio 3 - TIR'!$D$5</f>
        <v>31626.80818</v>
      </c>
      <c r="AZ148" s="4">
        <f t="shared" ref="AZ148:BD148" si="479">AJ148-AU148-AE148</f>
        <v>26744.43231</v>
      </c>
      <c r="BA148" s="4">
        <f t="shared" si="479"/>
        <v>29925.23672</v>
      </c>
      <c r="BB148" s="4">
        <f t="shared" si="479"/>
        <v>28583.23867</v>
      </c>
      <c r="BC148" s="4">
        <f t="shared" si="479"/>
        <v>30549.02399</v>
      </c>
      <c r="BD148" s="4">
        <f t="shared" si="479"/>
        <v>40362.07806</v>
      </c>
      <c r="BE148" s="4">
        <f t="shared" ref="BE148:BI148" si="480">AZ148/Z148</f>
        <v>23300.08003</v>
      </c>
      <c r="BF148" s="4">
        <f t="shared" si="480"/>
        <v>23146.25513</v>
      </c>
      <c r="BG148" s="4">
        <f t="shared" si="480"/>
        <v>18767.68175</v>
      </c>
      <c r="BH148" s="4">
        <f t="shared" si="480"/>
        <v>16465.55934</v>
      </c>
      <c r="BI148" s="4">
        <f t="shared" si="480"/>
        <v>17837.74904</v>
      </c>
      <c r="BJ148" s="4">
        <f t="shared" si="38"/>
        <v>71709.0155</v>
      </c>
      <c r="BK148" s="4">
        <f t="shared" si="39"/>
        <v>40662.46862</v>
      </c>
      <c r="BL148" s="4">
        <f t="shared" si="40"/>
        <v>112371.4841</v>
      </c>
      <c r="BM148" s="4">
        <f>BK148*'Ejercicio 3 - TIR'!$D$5</f>
        <v>20331.23431</v>
      </c>
      <c r="BN148" s="4">
        <f t="shared" si="41"/>
        <v>92040.24981</v>
      </c>
      <c r="BO148" s="4">
        <f t="shared" si="42"/>
        <v>40676.56961</v>
      </c>
      <c r="BP148" s="4">
        <f t="shared" si="43"/>
        <v>-121543.8404</v>
      </c>
      <c r="BQ148" s="4">
        <f t="shared" ref="BQ148:BT148" si="481">BE148</f>
        <v>23300.08003</v>
      </c>
      <c r="BR148" s="4">
        <f t="shared" si="481"/>
        <v>23146.25513</v>
      </c>
      <c r="BS148" s="4">
        <f t="shared" si="481"/>
        <v>18767.68175</v>
      </c>
      <c r="BT148" s="4">
        <f t="shared" si="481"/>
        <v>16465.55934</v>
      </c>
      <c r="BU148" s="4">
        <f t="shared" si="45"/>
        <v>58514.31864</v>
      </c>
      <c r="BV148" s="36">
        <f t="shared" si="46"/>
        <v>4.283091768</v>
      </c>
    </row>
    <row r="149" ht="15.0" customHeight="1">
      <c r="A149" s="2">
        <v>148.0</v>
      </c>
      <c r="B149" s="3">
        <f t="shared" si="4"/>
        <v>0.7792107042</v>
      </c>
      <c r="C149" s="4">
        <f>IF(B149&lt;=('Ejercicio 3 - TIR'!$D$13-'Ejercicio 3 - TIR'!$C$13)/('Ejercicio 3 - TIR'!$E$13-'Ejercicio 3 - TIR'!$C$13),'Ejercicio 3 - TIR'!$C$13+SQRT(('Ejercicio 3 - TIR'!$E$13-'Ejercicio 3 - TIR'!$C$13)*('Ejercicio 3 - TIR'!$D$13-'Ejercicio 3 - TIR'!$C$13)*B149),'Ejercicio 3 - TIR'!$E$13-SQRT(('Ejercicio 3 - TIR'!$E$13-'Ejercicio 3 - TIR'!$C$13)*('Ejercicio 3 - TIR'!$E$13-'Ejercicio 3 - TIR'!$D$13)*(1-B149)))</f>
        <v>83722.80261</v>
      </c>
      <c r="D149" s="3">
        <f t="shared" si="5"/>
        <v>0.6954706978</v>
      </c>
      <c r="E149" s="4">
        <f>IF(D149&lt;=('Ejercicio 3 - TIR'!$D$14-'Ejercicio 3 - TIR'!$C$14)/('Ejercicio 3 - TIR'!$E$14-'Ejercicio 3 - TIR'!$C$14),'Ejercicio 3 - TIR'!$C$14+SQRT(('Ejercicio 3 - TIR'!$E$14-'Ejercicio 3 - TIR'!$C$14)*('Ejercicio 3 - TIR'!$D$14-'Ejercicio 3 - TIR'!$C$14)*D149),'Ejercicio 3 - TIR'!$E$14-SQRT(('Ejercicio 3 - TIR'!$E$14-'Ejercicio 3 - TIR'!$C$14)*('Ejercicio 3 - TIR'!$E$14-'Ejercicio 3 - TIR'!$D$14)*(1-D149)))</f>
        <v>33241.34663</v>
      </c>
      <c r="F149" s="3">
        <f t="shared" si="6"/>
        <v>0.783376635</v>
      </c>
      <c r="G149" s="4">
        <f>IF(F149&lt;=('Ejercicio 3 - TIR'!$D$18-'Ejercicio 3 - TIR'!$C$18)/('Ejercicio 3 - TIR'!$E$18-'Ejercicio 3 - TIR'!$C$18),'Ejercicio 3 - TIR'!$C$18+SQRT(('Ejercicio 3 - TIR'!$E$18-'Ejercicio 3 - TIR'!$C$18)*('Ejercicio 3 - TIR'!$D$18-'Ejercicio 3 - TIR'!$C$18)*F149),'Ejercicio 3 - TIR'!$E$18-SQRT(('Ejercicio 3 - TIR'!$E$18-'Ejercicio 3 - TIR'!$C$18)*('Ejercicio 3 - TIR'!$E$18-'Ejercicio 3 - TIR'!$D$18)*(1-F149)))</f>
        <v>40969.27396</v>
      </c>
      <c r="H149" s="3">
        <f t="shared" si="7"/>
        <v>0.3957685498</v>
      </c>
      <c r="I149" s="4">
        <f>IF(H149&lt;=('Ejercicio 3 - TIR'!$D$18-'Ejercicio 3 - TIR'!$C$18)/('Ejercicio 3 - TIR'!$E$18-'Ejercicio 3 - TIR'!$C$18),'Ejercicio 3 - TIR'!$C$18+SQRT(('Ejercicio 3 - TIR'!$E$18-'Ejercicio 3 - TIR'!$C$18)*('Ejercicio 3 - TIR'!$D$18-'Ejercicio 3 - TIR'!$C$18)*H149),'Ejercicio 3 - TIR'!$E$18-SQRT(('Ejercicio 3 - TIR'!$E$18-'Ejercicio 3 - TIR'!$C$18)*('Ejercicio 3 - TIR'!$E$18-'Ejercicio 3 - TIR'!$D$18)*(1-H149)))</f>
        <v>37704.88692</v>
      </c>
      <c r="J149" s="3">
        <f t="shared" si="8"/>
        <v>0.2030875108</v>
      </c>
      <c r="K149" s="4">
        <f>IF(J149&lt;=('Ejercicio 3 - TIR'!$D$18-'Ejercicio 3 - TIR'!$C$18)/('Ejercicio 3 - TIR'!$E$18-'Ejercicio 3 - TIR'!$C$18),'Ejercicio 3 - TIR'!$C$18+SQRT(('Ejercicio 3 - TIR'!$E$18-'Ejercicio 3 - TIR'!$C$18)*('Ejercicio 3 - TIR'!$D$18-'Ejercicio 3 - TIR'!$C$18)*J149),'Ejercicio 3 - TIR'!$E$18-SQRT(('Ejercicio 3 - TIR'!$E$18-'Ejercicio 3 - TIR'!$C$18)*('Ejercicio 3 - TIR'!$E$18-'Ejercicio 3 - TIR'!$D$18)*(1-J149)))</f>
        <v>35519.34114</v>
      </c>
      <c r="L149" s="3">
        <f t="shared" si="9"/>
        <v>0.9431955157</v>
      </c>
      <c r="M149" s="4">
        <f>IF(L149&lt;=('Ejercicio 3 - TIR'!$D$18-'Ejercicio 3 - TIR'!$C$18)/('Ejercicio 3 - TIR'!$E$18-'Ejercicio 3 - TIR'!$C$18),'Ejercicio 3 - TIR'!$C$18+SQRT(('Ejercicio 3 - TIR'!$E$18-'Ejercicio 3 - TIR'!$C$18)*('Ejercicio 3 - TIR'!$D$18-'Ejercicio 3 - TIR'!$C$18)*L149),'Ejercicio 3 - TIR'!$E$18-SQRT(('Ejercicio 3 - TIR'!$E$18-'Ejercicio 3 - TIR'!$C$18)*('Ejercicio 3 - TIR'!$E$18-'Ejercicio 3 - TIR'!$D$18)*(1-L149)))</f>
        <v>42935.94178</v>
      </c>
      <c r="N149" s="3">
        <f t="shared" si="10"/>
        <v>0.9964514666</v>
      </c>
      <c r="O149" s="4">
        <f>IF(N149&lt;=('Ejercicio 3 - TIR'!$D$18-'Ejercicio 3 - TIR'!$C$18)/('Ejercicio 3 - TIR'!$E$18-'Ejercicio 3 - TIR'!$C$18),'Ejercicio 3 - TIR'!$C$18+SQRT(('Ejercicio 3 - TIR'!$E$18-'Ejercicio 3 - TIR'!$C$18)*('Ejercicio 3 - TIR'!$D$18-'Ejercicio 3 - TIR'!$C$18)*N149),'Ejercicio 3 - TIR'!$E$18-SQRT(('Ejercicio 3 - TIR'!$E$18-'Ejercicio 3 - TIR'!$C$18)*('Ejercicio 3 - TIR'!$E$18-'Ejercicio 3 - TIR'!$D$18)*(1-N149)))</f>
        <v>44484.11241</v>
      </c>
      <c r="P149" s="3">
        <f t="shared" si="11"/>
        <v>0.07901243702</v>
      </c>
      <c r="Q149" s="7">
        <f>IF(P149&lt;=('Ejercicio 3 - TIR'!$D$22-'Ejercicio 3 - TIR'!$C$22)/('Ejercicio 3 - TIR'!$E$22-'Ejercicio 3 - TIR'!$C$22),'Ejercicio 3 - TIR'!$C$22+SQRT(('Ejercicio 3 - TIR'!$E$22-'Ejercicio 3 - TIR'!$C$22)*('Ejercicio 3 - TIR'!$D$22-'Ejercicio 3 - TIR'!$C$22)*P149),'Ejercicio 3 - TIR'!$E$22-SQRT(('Ejercicio 3 - TIR'!$E$22-'Ejercicio 3 - TIR'!$C$22)*('Ejercicio 3 - TIR'!$E$22-'Ejercicio 3 - TIR'!$D$22)*(1-P149)))</f>
        <v>0.1319257028</v>
      </c>
      <c r="R149" s="3">
        <f t="shared" si="12"/>
        <v>0.597328698</v>
      </c>
      <c r="S149" s="7">
        <f>IF(R149&lt;=('Ejercicio 3 - TIR'!$D$23-'Ejercicio 3 - TIR'!$C$23)/('Ejercicio 3 - TIR'!$E$23-'Ejercicio 3 - TIR'!$C$23),'Ejercicio 3 - TIR'!$C$23+SQRT(('Ejercicio 3 - TIR'!$E$23-'Ejercicio 3 - TIR'!$C$23)*('Ejercicio 3 - TIR'!$D$23-'Ejercicio 3 - TIR'!$C$23)*R149),'Ejercicio 3 - TIR'!$E$23-SQRT(('Ejercicio 3 - TIR'!$E$23-'Ejercicio 3 - TIR'!$C$23)*('Ejercicio 3 - TIR'!$E$23-'Ejercicio 3 - TIR'!$D$23)*(1-R149)))</f>
        <v>0.1530777352</v>
      </c>
      <c r="T149" s="3">
        <f t="shared" si="13"/>
        <v>0.4568014416</v>
      </c>
      <c r="U149" s="7">
        <f>IF(T149&lt;=('Ejercicio 3 - TIR'!$D$24-'Ejercicio 3 - TIR'!$C$24)/('Ejercicio 3 - TIR'!$E$24-'Ejercicio 3 - TIR'!$C$24),'Ejercicio 3 - TIR'!$C$24+SQRT(('Ejercicio 3 - TIR'!$E$24-'Ejercicio 3 - TIR'!$C$24)*('Ejercicio 3 - TIR'!$D$24-'Ejercicio 3 - TIR'!$C$24)*T149),'Ejercicio 3 - TIR'!$E$24-SQRT(('Ejercicio 3 - TIR'!$E$24-'Ejercicio 3 - TIR'!$C$24)*('Ejercicio 3 - TIR'!$E$24-'Ejercicio 3 - TIR'!$D$24)*(1-T149)))</f>
        <v>0.1810005646</v>
      </c>
      <c r="V149" s="3">
        <f t="shared" si="14"/>
        <v>0.3675716028</v>
      </c>
      <c r="W149" s="7">
        <f>IF(V149&lt;=('Ejercicio 3 - TIR'!$D$25-'Ejercicio 3 - TIR'!$C$25)/('Ejercicio 3 - TIR'!$E$25-'Ejercicio 3 - TIR'!$C$25),'Ejercicio 3 - TIR'!$C$25+SQRT(('Ejercicio 3 - TIR'!$E$25-'Ejercicio 3 - TIR'!$C$25)*('Ejercicio 3 - TIR'!$D$25-'Ejercicio 3 - TIR'!$C$25)*V149),'Ejercicio 3 - TIR'!$E$25-SQRT(('Ejercicio 3 - TIR'!$E$25-'Ejercicio 3 - TIR'!$C$25)*('Ejercicio 3 - TIR'!$E$25-'Ejercicio 3 - TIR'!$D$25)*(1-V149)))</f>
        <v>0.2029521585</v>
      </c>
      <c r="X149" s="3">
        <f t="shared" si="15"/>
        <v>0.9404091236</v>
      </c>
      <c r="Y149" s="7">
        <f>IF(X149&lt;=('Ejercicio 3 - TIR'!$D$26-'Ejercicio 3 - TIR'!$C$26)/('Ejercicio 3 - TIR'!$E$26-'Ejercicio 3 - TIR'!$C$26),'Ejercicio 3 - TIR'!$C$26+SQRT(('Ejercicio 3 - TIR'!$E$26-'Ejercicio 3 - TIR'!$C$26)*('Ejercicio 3 - TIR'!$D$26-'Ejercicio 3 - TIR'!$C$26)*X149),'Ejercicio 3 - TIR'!$E$26-SQRT(('Ejercicio 3 - TIR'!$E$26-'Ejercicio 3 - TIR'!$C$26)*('Ejercicio 3 - TIR'!$E$26-'Ejercicio 3 - TIR'!$D$26)*(1-X149)))</f>
        <v>0.2620614735</v>
      </c>
      <c r="Z149" s="3">
        <f t="shared" si="16"/>
        <v>1.131925703</v>
      </c>
      <c r="AA149" s="3">
        <f t="shared" si="17"/>
        <v>1.305198326</v>
      </c>
      <c r="AB149" s="3">
        <f t="shared" si="18"/>
        <v>1.54143996</v>
      </c>
      <c r="AC149" s="3">
        <f t="shared" si="19"/>
        <v>1.854278527</v>
      </c>
      <c r="AD149" s="3">
        <f t="shared" si="20"/>
        <v>2.34021349</v>
      </c>
      <c r="AE149" s="2">
        <f t="shared" si="21"/>
        <v>4385.388016</v>
      </c>
      <c r="AF149" s="2">
        <f t="shared" si="22"/>
        <v>5056.693281</v>
      </c>
      <c r="AG149" s="2">
        <f t="shared" si="23"/>
        <v>5971.95762</v>
      </c>
      <c r="AH149" s="2">
        <f t="shared" si="24"/>
        <v>7183.979309</v>
      </c>
      <c r="AI149" s="2">
        <f t="shared" si="25"/>
        <v>9066.623513</v>
      </c>
      <c r="AJ149" s="4">
        <f t="shared" si="26"/>
        <v>46374.17422</v>
      </c>
      <c r="AK149" s="4">
        <f t="shared" si="27"/>
        <v>49212.35528</v>
      </c>
      <c r="AL149" s="4">
        <f t="shared" si="28"/>
        <v>54750.93177</v>
      </c>
      <c r="AM149" s="4">
        <f t="shared" si="29"/>
        <v>79615.19486</v>
      </c>
      <c r="AN149" s="4">
        <f t="shared" si="30"/>
        <v>104102.3199</v>
      </c>
      <c r="AO149" s="4">
        <f>C149/'Ejercicio 3 - TIR'!$D$7</f>
        <v>16744.56052</v>
      </c>
      <c r="AP149" s="4">
        <f t="shared" si="31"/>
        <v>29629.6137</v>
      </c>
      <c r="AQ149" s="4">
        <f t="shared" si="32"/>
        <v>32467.79476</v>
      </c>
      <c r="AR149" s="4">
        <f t="shared" si="33"/>
        <v>38006.37125</v>
      </c>
      <c r="AS149" s="4">
        <f t="shared" si="34"/>
        <v>62870.63434</v>
      </c>
      <c r="AT149" s="4">
        <f t="shared" si="35"/>
        <v>87357.75942</v>
      </c>
      <c r="AU149" s="4">
        <f>AP149*'Ejercicio 3 - TIR'!$D$5</f>
        <v>14814.80685</v>
      </c>
      <c r="AV149" s="4">
        <f>AQ149*'Ejercicio 3 - TIR'!$D$5</f>
        <v>16233.89738</v>
      </c>
      <c r="AW149" s="4">
        <f>AR149*'Ejercicio 3 - TIR'!$D$5</f>
        <v>19003.18562</v>
      </c>
      <c r="AX149" s="4">
        <f>AS149*'Ejercicio 3 - TIR'!$D$5</f>
        <v>31435.31717</v>
      </c>
      <c r="AY149" s="4">
        <f>AT149*'Ejercicio 3 - TIR'!$D$5</f>
        <v>43678.87971</v>
      </c>
      <c r="AZ149" s="4">
        <f t="shared" ref="AZ149:BD149" si="482">AJ149-AU149-AE149</f>
        <v>27173.97936</v>
      </c>
      <c r="BA149" s="4">
        <f t="shared" si="482"/>
        <v>27921.76462</v>
      </c>
      <c r="BB149" s="4">
        <f t="shared" si="482"/>
        <v>29775.78853</v>
      </c>
      <c r="BC149" s="4">
        <f t="shared" si="482"/>
        <v>40995.89838</v>
      </c>
      <c r="BD149" s="4">
        <f t="shared" si="482"/>
        <v>51356.81672</v>
      </c>
      <c r="BE149" s="4">
        <f t="shared" ref="BE149:BI149" si="483">AZ149/Z149</f>
        <v>24006.85777</v>
      </c>
      <c r="BF149" s="4">
        <f t="shared" si="483"/>
        <v>21392.73708</v>
      </c>
      <c r="BG149" s="4">
        <f t="shared" si="483"/>
        <v>19316.8656</v>
      </c>
      <c r="BH149" s="4">
        <f t="shared" si="483"/>
        <v>22108.81364</v>
      </c>
      <c r="BI149" s="4">
        <f t="shared" si="483"/>
        <v>21945.35539</v>
      </c>
      <c r="BJ149" s="4">
        <f t="shared" si="38"/>
        <v>77791.8478</v>
      </c>
      <c r="BK149" s="4">
        <f t="shared" si="39"/>
        <v>39185.84641</v>
      </c>
      <c r="BL149" s="4">
        <f t="shared" si="40"/>
        <v>116977.6942</v>
      </c>
      <c r="BM149" s="4">
        <f>BK149*'Ejercicio 3 - TIR'!$D$5</f>
        <v>19592.9232</v>
      </c>
      <c r="BN149" s="4">
        <f t="shared" si="41"/>
        <v>97384.77101</v>
      </c>
      <c r="BO149" s="4">
        <f t="shared" si="42"/>
        <v>41613.62689</v>
      </c>
      <c r="BP149" s="4">
        <f t="shared" si="43"/>
        <v>-116964.1492</v>
      </c>
      <c r="BQ149" s="4">
        <f t="shared" ref="BQ149:BT149" si="484">BE149</f>
        <v>24006.85777</v>
      </c>
      <c r="BR149" s="4">
        <f t="shared" si="484"/>
        <v>21392.73708</v>
      </c>
      <c r="BS149" s="4">
        <f t="shared" si="484"/>
        <v>19316.8656</v>
      </c>
      <c r="BT149" s="4">
        <f t="shared" si="484"/>
        <v>22108.81364</v>
      </c>
      <c r="BU149" s="4">
        <f t="shared" si="45"/>
        <v>63558.98229</v>
      </c>
      <c r="BV149" s="36">
        <f t="shared" si="46"/>
        <v>7.570203759</v>
      </c>
    </row>
    <row r="150" ht="15.0" customHeight="1">
      <c r="A150" s="2">
        <v>149.0</v>
      </c>
      <c r="B150" s="3">
        <f t="shared" si="4"/>
        <v>0.4041927597</v>
      </c>
      <c r="C150" s="4">
        <f>IF(B150&lt;=('Ejercicio 3 - TIR'!$D$13-'Ejercicio 3 - TIR'!$C$13)/('Ejercicio 3 - TIR'!$E$13-'Ejercicio 3 - TIR'!$C$13),'Ejercicio 3 - TIR'!$C$13+SQRT(('Ejercicio 3 - TIR'!$E$13-'Ejercicio 3 - TIR'!$C$13)*('Ejercicio 3 - TIR'!$D$13-'Ejercicio 3 - TIR'!$C$13)*B150),'Ejercicio 3 - TIR'!$E$13-SQRT(('Ejercicio 3 - TIR'!$E$13-'Ejercicio 3 - TIR'!$C$13)*('Ejercicio 3 - TIR'!$E$13-'Ejercicio 3 - TIR'!$D$13)*(1-B150)))</f>
        <v>73261.10159</v>
      </c>
      <c r="D150" s="3">
        <f t="shared" si="5"/>
        <v>0.291832644</v>
      </c>
      <c r="E150" s="4">
        <f>IF(D150&lt;=('Ejercicio 3 - TIR'!$D$14-'Ejercicio 3 - TIR'!$C$14)/('Ejercicio 3 - TIR'!$E$14-'Ejercicio 3 - TIR'!$C$14),'Ejercicio 3 - TIR'!$C$14+SQRT(('Ejercicio 3 - TIR'!$E$14-'Ejercicio 3 - TIR'!$C$14)*('Ejercicio 3 - TIR'!$D$14-'Ejercicio 3 - TIR'!$C$14)*D150),'Ejercicio 3 - TIR'!$E$14-SQRT(('Ejercicio 3 - TIR'!$E$14-'Ejercicio 3 - TIR'!$C$14)*('Ejercicio 3 - TIR'!$E$14-'Ejercicio 3 - TIR'!$D$14)*(1-D150)))</f>
        <v>29678.40232</v>
      </c>
      <c r="F150" s="3">
        <f t="shared" si="6"/>
        <v>0.01685205169</v>
      </c>
      <c r="G150" s="4">
        <f>IF(F150&lt;=('Ejercicio 3 - TIR'!$D$18-'Ejercicio 3 - TIR'!$C$18)/('Ejercicio 3 - TIR'!$E$18-'Ejercicio 3 - TIR'!$C$18),'Ejercicio 3 - TIR'!$C$18+SQRT(('Ejercicio 3 - TIR'!$E$18-'Ejercicio 3 - TIR'!$C$18)*('Ejercicio 3 - TIR'!$D$18-'Ejercicio 3 - TIR'!$C$18)*F150),'Ejercicio 3 - TIR'!$E$18-SQRT(('Ejercicio 3 - TIR'!$E$18-'Ejercicio 3 - TIR'!$C$18)*('Ejercicio 3 - TIR'!$E$18-'Ejercicio 3 - TIR'!$D$18)*(1-F150)))</f>
        <v>31589.9081</v>
      </c>
      <c r="H150" s="3">
        <f t="shared" si="7"/>
        <v>0.7499155838</v>
      </c>
      <c r="I150" s="4">
        <f>IF(H150&lt;=('Ejercicio 3 - TIR'!$D$18-'Ejercicio 3 - TIR'!$C$18)/('Ejercicio 3 - TIR'!$E$18-'Ejercicio 3 - TIR'!$C$18),'Ejercicio 3 - TIR'!$C$18+SQRT(('Ejercicio 3 - TIR'!$E$18-'Ejercicio 3 - TIR'!$C$18)*('Ejercicio 3 - TIR'!$D$18-'Ejercicio 3 - TIR'!$C$18)*H150),'Ejercicio 3 - TIR'!$E$18-SQRT(('Ejercicio 3 - TIR'!$E$18-'Ejercicio 3 - TIR'!$C$18)*('Ejercicio 3 - TIR'!$E$18-'Ejercicio 3 - TIR'!$D$18)*(1-H150)))</f>
        <v>40669.14198</v>
      </c>
      <c r="J150" s="3">
        <f t="shared" si="8"/>
        <v>0.4123682542</v>
      </c>
      <c r="K150" s="4">
        <f>IF(J150&lt;=('Ejercicio 3 - TIR'!$D$18-'Ejercicio 3 - TIR'!$C$18)/('Ejercicio 3 - TIR'!$E$18-'Ejercicio 3 - TIR'!$C$18),'Ejercicio 3 - TIR'!$C$18+SQRT(('Ejercicio 3 - TIR'!$E$18-'Ejercicio 3 - TIR'!$C$18)*('Ejercicio 3 - TIR'!$D$18-'Ejercicio 3 - TIR'!$C$18)*J150),'Ejercicio 3 - TIR'!$E$18-SQRT(('Ejercicio 3 - TIR'!$E$18-'Ejercicio 3 - TIR'!$C$18)*('Ejercicio 3 - TIR'!$E$18-'Ejercicio 3 - TIR'!$D$18)*(1-J150)))</f>
        <v>37864.81011</v>
      </c>
      <c r="L150" s="3">
        <f t="shared" si="9"/>
        <v>0.9458841993</v>
      </c>
      <c r="M150" s="4">
        <f>IF(L150&lt;=('Ejercicio 3 - TIR'!$D$18-'Ejercicio 3 - TIR'!$C$18)/('Ejercicio 3 - TIR'!$E$18-'Ejercicio 3 - TIR'!$C$18),'Ejercicio 3 - TIR'!$C$18+SQRT(('Ejercicio 3 - TIR'!$E$18-'Ejercicio 3 - TIR'!$C$18)*('Ejercicio 3 - TIR'!$D$18-'Ejercicio 3 - TIR'!$C$18)*L150),'Ejercicio 3 - TIR'!$E$18-SQRT(('Ejercicio 3 - TIR'!$E$18-'Ejercicio 3 - TIR'!$C$18)*('Ejercicio 3 - TIR'!$E$18-'Ejercicio 3 - TIR'!$D$18)*(1-L150)))</f>
        <v>42985.38216</v>
      </c>
      <c r="N150" s="3">
        <f t="shared" si="10"/>
        <v>0.8902815541</v>
      </c>
      <c r="O150" s="4">
        <f>IF(N150&lt;=('Ejercicio 3 - TIR'!$D$18-'Ejercicio 3 - TIR'!$C$18)/('Ejercicio 3 - TIR'!$E$18-'Ejercicio 3 - TIR'!$C$18),'Ejercicio 3 - TIR'!$C$18+SQRT(('Ejercicio 3 - TIR'!$E$18-'Ejercicio 3 - TIR'!$C$18)*('Ejercicio 3 - TIR'!$D$18-'Ejercicio 3 - TIR'!$C$18)*N150),'Ejercicio 3 - TIR'!$E$18-SQRT(('Ejercicio 3 - TIR'!$E$18-'Ejercicio 3 - TIR'!$C$18)*('Ejercicio 3 - TIR'!$E$18-'Ejercicio 3 - TIR'!$D$18)*(1-N150)))</f>
        <v>42131.39695</v>
      </c>
      <c r="P150" s="3">
        <f t="shared" si="11"/>
        <v>0.03122282855</v>
      </c>
      <c r="Q150" s="7">
        <f>IF(P150&lt;=('Ejercicio 3 - TIR'!$D$22-'Ejercicio 3 - TIR'!$C$22)/('Ejercicio 3 - TIR'!$E$22-'Ejercicio 3 - TIR'!$C$22),'Ejercicio 3 - TIR'!$C$22+SQRT(('Ejercicio 3 - TIR'!$E$22-'Ejercicio 3 - TIR'!$C$22)*('Ejercicio 3 - TIR'!$D$22-'Ejercicio 3 - TIR'!$C$22)*P150),'Ejercicio 3 - TIR'!$E$22-SQRT(('Ejercicio 3 - TIR'!$E$22-'Ejercicio 3 - TIR'!$C$22)*('Ejercicio 3 - TIR'!$E$22-'Ejercicio 3 - TIR'!$D$22)*(1-P150)))</f>
        <v>0.1274967387</v>
      </c>
      <c r="R150" s="3">
        <f t="shared" si="12"/>
        <v>0.1295192686</v>
      </c>
      <c r="S150" s="7">
        <f>IF(R150&lt;=('Ejercicio 3 - TIR'!$D$23-'Ejercicio 3 - TIR'!$C$23)/('Ejercicio 3 - TIR'!$E$23-'Ejercicio 3 - TIR'!$C$23),'Ejercicio 3 - TIR'!$C$23+SQRT(('Ejercicio 3 - TIR'!$E$23-'Ejercicio 3 - TIR'!$C$23)*('Ejercicio 3 - TIR'!$D$23-'Ejercicio 3 - TIR'!$C$23)*R150),'Ejercicio 3 - TIR'!$E$23-SQRT(('Ejercicio 3 - TIR'!$E$23-'Ejercicio 3 - TIR'!$C$23)*('Ejercicio 3 - TIR'!$E$23-'Ejercicio 3 - TIR'!$D$23)*(1-R150)))</f>
        <v>0.1352687486</v>
      </c>
      <c r="T150" s="3">
        <f t="shared" si="13"/>
        <v>0.9937578262</v>
      </c>
      <c r="U150" s="7">
        <f>IF(T150&lt;=('Ejercicio 3 - TIR'!$D$24-'Ejercicio 3 - TIR'!$C$24)/('Ejercicio 3 - TIR'!$E$24-'Ejercicio 3 - TIR'!$C$24),'Ejercicio 3 - TIR'!$C$24+SQRT(('Ejercicio 3 - TIR'!$E$24-'Ejercicio 3 - TIR'!$C$24)*('Ejercicio 3 - TIR'!$D$24-'Ejercicio 3 - TIR'!$C$24)*T150),'Ejercicio 3 - TIR'!$E$24-SQRT(('Ejercicio 3 - TIR'!$E$24-'Ejercicio 3 - TIR'!$C$24)*('Ejercicio 3 - TIR'!$E$24-'Ejercicio 3 - TIR'!$D$24)*(1-T150)))</f>
        <v>0.2158193199</v>
      </c>
      <c r="V150" s="3">
        <f t="shared" si="14"/>
        <v>0.4079698422</v>
      </c>
      <c r="W150" s="7">
        <f>IF(V150&lt;=('Ejercicio 3 - TIR'!$D$25-'Ejercicio 3 - TIR'!$C$25)/('Ejercicio 3 - TIR'!$E$25-'Ejercicio 3 - TIR'!$C$25),'Ejercicio 3 - TIR'!$C$25+SQRT(('Ejercicio 3 - TIR'!$E$25-'Ejercicio 3 - TIR'!$C$25)*('Ejercicio 3 - TIR'!$D$25-'Ejercicio 3 - TIR'!$C$25)*V150),'Ejercicio 3 - TIR'!$E$25-SQRT(('Ejercicio 3 - TIR'!$E$25-'Ejercicio 3 - TIR'!$C$25)*('Ejercicio 3 - TIR'!$E$25-'Ejercicio 3 - TIR'!$D$25)*(1-V150)))</f>
        <v>0.2044796139</v>
      </c>
      <c r="X150" s="3">
        <f t="shared" si="15"/>
        <v>0.6760597908</v>
      </c>
      <c r="Y150" s="7">
        <f>IF(X150&lt;=('Ejercicio 3 - TIR'!$D$26-'Ejercicio 3 - TIR'!$C$26)/('Ejercicio 3 - TIR'!$E$26-'Ejercicio 3 - TIR'!$C$26),'Ejercicio 3 - TIR'!$C$26+SQRT(('Ejercicio 3 - TIR'!$E$26-'Ejercicio 3 - TIR'!$C$26)*('Ejercicio 3 - TIR'!$D$26-'Ejercicio 3 - TIR'!$C$26)*X150),'Ejercicio 3 - TIR'!$E$26-SQRT(('Ejercicio 3 - TIR'!$E$26-'Ejercicio 3 - TIR'!$C$26)*('Ejercicio 3 - TIR'!$E$26-'Ejercicio 3 - TIR'!$D$26)*(1-X150)))</f>
        <v>0.2381756395</v>
      </c>
      <c r="Z150" s="3">
        <f t="shared" si="16"/>
        <v>1.127496739</v>
      </c>
      <c r="AA150" s="3">
        <f t="shared" si="17"/>
        <v>1.280011812</v>
      </c>
      <c r="AB150" s="3">
        <f t="shared" si="18"/>
        <v>1.55626309</v>
      </c>
      <c r="AC150" s="3">
        <f t="shared" si="19"/>
        <v>1.874487166</v>
      </c>
      <c r="AD150" s="3">
        <f t="shared" si="20"/>
        <v>2.320944345</v>
      </c>
      <c r="AE150" s="2">
        <f t="shared" si="21"/>
        <v>3783.899507</v>
      </c>
      <c r="AF150" s="2">
        <f t="shared" si="22"/>
        <v>4295.742858</v>
      </c>
      <c r="AG150" s="2">
        <f t="shared" si="23"/>
        <v>5222.847159</v>
      </c>
      <c r="AH150" s="2">
        <f t="shared" si="24"/>
        <v>6290.81293</v>
      </c>
      <c r="AI150" s="2">
        <f t="shared" si="25"/>
        <v>7789.131323</v>
      </c>
      <c r="AJ150" s="4">
        <f t="shared" si="26"/>
        <v>35617.51835</v>
      </c>
      <c r="AK150" s="4">
        <f t="shared" si="27"/>
        <v>52056.9821</v>
      </c>
      <c r="AL150" s="4">
        <f t="shared" si="28"/>
        <v>58927.6064</v>
      </c>
      <c r="AM150" s="4">
        <f t="shared" si="29"/>
        <v>80575.54718</v>
      </c>
      <c r="AN150" s="4">
        <f t="shared" si="30"/>
        <v>97784.62752</v>
      </c>
      <c r="AO150" s="4">
        <f>C150/'Ejercicio 3 - TIR'!$D$7</f>
        <v>14652.22032</v>
      </c>
      <c r="AP150" s="4">
        <f t="shared" si="31"/>
        <v>20965.29804</v>
      </c>
      <c r="AQ150" s="4">
        <f t="shared" si="32"/>
        <v>37404.76178</v>
      </c>
      <c r="AR150" s="4">
        <f t="shared" si="33"/>
        <v>44275.38608</v>
      </c>
      <c r="AS150" s="4">
        <f t="shared" si="34"/>
        <v>65923.32686</v>
      </c>
      <c r="AT150" s="4">
        <f t="shared" si="35"/>
        <v>83132.40721</v>
      </c>
      <c r="AU150" s="4">
        <f>AP150*'Ejercicio 3 - TIR'!$D$5</f>
        <v>10482.64902</v>
      </c>
      <c r="AV150" s="4">
        <f>AQ150*'Ejercicio 3 - TIR'!$D$5</f>
        <v>18702.38089</v>
      </c>
      <c r="AW150" s="4">
        <f>AR150*'Ejercicio 3 - TIR'!$D$5</f>
        <v>22137.69304</v>
      </c>
      <c r="AX150" s="4">
        <f>AS150*'Ejercicio 3 - TIR'!$D$5</f>
        <v>32961.66343</v>
      </c>
      <c r="AY150" s="4">
        <f>AT150*'Ejercicio 3 - TIR'!$D$5</f>
        <v>41566.2036</v>
      </c>
      <c r="AZ150" s="4">
        <f t="shared" ref="AZ150:BD150" si="485">AJ150-AU150-AE150</f>
        <v>21350.96983</v>
      </c>
      <c r="BA150" s="4">
        <f t="shared" si="485"/>
        <v>29058.85835</v>
      </c>
      <c r="BB150" s="4">
        <f t="shared" si="485"/>
        <v>31567.0662</v>
      </c>
      <c r="BC150" s="4">
        <f t="shared" si="485"/>
        <v>41323.07082</v>
      </c>
      <c r="BD150" s="4">
        <f t="shared" si="485"/>
        <v>48429.2926</v>
      </c>
      <c r="BE150" s="4">
        <f t="shared" ref="BE150:BI150" si="486">AZ150/Z150</f>
        <v>18936.61338</v>
      </c>
      <c r="BF150" s="4">
        <f t="shared" si="486"/>
        <v>22702.0236</v>
      </c>
      <c r="BG150" s="4">
        <f t="shared" si="486"/>
        <v>20283.88799</v>
      </c>
      <c r="BH150" s="4">
        <f t="shared" si="486"/>
        <v>22045.00066</v>
      </c>
      <c r="BI150" s="4">
        <f t="shared" si="486"/>
        <v>20866.20159</v>
      </c>
      <c r="BJ150" s="4">
        <f t="shared" si="38"/>
        <v>68881.92006</v>
      </c>
      <c r="BK150" s="4">
        <f t="shared" si="39"/>
        <v>34006.98789</v>
      </c>
      <c r="BL150" s="4">
        <f t="shared" si="40"/>
        <v>102888.9079</v>
      </c>
      <c r="BM150" s="4">
        <f>BK150*'Ejercicio 3 - TIR'!$D$5</f>
        <v>17003.49395</v>
      </c>
      <c r="BN150" s="4">
        <f t="shared" si="41"/>
        <v>85885.414</v>
      </c>
      <c r="BO150" s="4">
        <f t="shared" si="42"/>
        <v>37004.51248</v>
      </c>
      <c r="BP150" s="4">
        <f t="shared" si="43"/>
        <v>-102939.5039</v>
      </c>
      <c r="BQ150" s="4">
        <f t="shared" ref="BQ150:BT150" si="487">BE150</f>
        <v>18936.61338</v>
      </c>
      <c r="BR150" s="4">
        <f t="shared" si="487"/>
        <v>22702.0236</v>
      </c>
      <c r="BS150" s="4">
        <f t="shared" si="487"/>
        <v>20283.88799</v>
      </c>
      <c r="BT150" s="4">
        <f t="shared" si="487"/>
        <v>22045.00066</v>
      </c>
      <c r="BU150" s="4">
        <f t="shared" si="45"/>
        <v>57870.71407</v>
      </c>
      <c r="BV150" s="36">
        <f t="shared" si="46"/>
        <v>9.764492476</v>
      </c>
    </row>
    <row r="151" ht="15.0" customHeight="1">
      <c r="A151" s="2">
        <v>150.0</v>
      </c>
      <c r="B151" s="3">
        <f t="shared" si="4"/>
        <v>0.6712670126</v>
      </c>
      <c r="C151" s="4">
        <f>IF(B151&lt;=('Ejercicio 3 - TIR'!$D$13-'Ejercicio 3 - TIR'!$C$13)/('Ejercicio 3 - TIR'!$E$13-'Ejercicio 3 - TIR'!$C$13),'Ejercicio 3 - TIR'!$C$13+SQRT(('Ejercicio 3 - TIR'!$E$13-'Ejercicio 3 - TIR'!$C$13)*('Ejercicio 3 - TIR'!$D$13-'Ejercicio 3 - TIR'!$C$13)*B151),'Ejercicio 3 - TIR'!$E$13-SQRT(('Ejercicio 3 - TIR'!$E$13-'Ejercicio 3 - TIR'!$C$13)*('Ejercicio 3 - TIR'!$E$13-'Ejercicio 3 - TIR'!$D$13)*(1-B151)))</f>
        <v>80138.48986</v>
      </c>
      <c r="D151" s="3">
        <f t="shared" si="5"/>
        <v>0.9858974181</v>
      </c>
      <c r="E151" s="4">
        <f>IF(D151&lt;=('Ejercicio 3 - TIR'!$D$14-'Ejercicio 3 - TIR'!$C$14)/('Ejercicio 3 - TIR'!$E$14-'Ejercicio 3 - TIR'!$C$14),'Ejercicio 3 - TIR'!$C$14+SQRT(('Ejercicio 3 - TIR'!$E$14-'Ejercicio 3 - TIR'!$C$14)*('Ejercicio 3 - TIR'!$D$14-'Ejercicio 3 - TIR'!$C$14)*D151),'Ejercicio 3 - TIR'!$E$14-SQRT(('Ejercicio 3 - TIR'!$E$14-'Ejercicio 3 - TIR'!$C$14)*('Ejercicio 3 - TIR'!$E$14-'Ejercicio 3 - TIR'!$D$14)*(1-D151)))</f>
        <v>38545.5629</v>
      </c>
      <c r="F151" s="3">
        <f t="shared" si="6"/>
        <v>0.3201813952</v>
      </c>
      <c r="G151" s="4">
        <f>IF(F151&lt;=('Ejercicio 3 - TIR'!$D$18-'Ejercicio 3 - TIR'!$C$18)/('Ejercicio 3 - TIR'!$E$18-'Ejercicio 3 - TIR'!$C$18),'Ejercicio 3 - TIR'!$C$18+SQRT(('Ejercicio 3 - TIR'!$E$18-'Ejercicio 3 - TIR'!$C$18)*('Ejercicio 3 - TIR'!$D$18-'Ejercicio 3 - TIR'!$C$18)*F151),'Ejercicio 3 - TIR'!$E$18-SQRT(('Ejercicio 3 - TIR'!$E$18-'Ejercicio 3 - TIR'!$C$18)*('Ejercicio 3 - TIR'!$E$18-'Ejercicio 3 - TIR'!$D$18)*(1-F151)))</f>
        <v>36930.16661</v>
      </c>
      <c r="H151" s="3">
        <f t="shared" si="7"/>
        <v>0.2106245138</v>
      </c>
      <c r="I151" s="4">
        <f>IF(H151&lt;=('Ejercicio 3 - TIR'!$D$18-'Ejercicio 3 - TIR'!$C$18)/('Ejercicio 3 - TIR'!$E$18-'Ejercicio 3 - TIR'!$C$18),'Ejercicio 3 - TIR'!$C$18+SQRT(('Ejercicio 3 - TIR'!$E$18-'Ejercicio 3 - TIR'!$C$18)*('Ejercicio 3 - TIR'!$D$18-'Ejercicio 3 - TIR'!$C$18)*H151),'Ejercicio 3 - TIR'!$E$18-SQRT(('Ejercicio 3 - TIR'!$E$18-'Ejercicio 3 - TIR'!$C$18)*('Ejercicio 3 - TIR'!$E$18-'Ejercicio 3 - TIR'!$D$18)*(1-H151)))</f>
        <v>35620.8253</v>
      </c>
      <c r="J151" s="3">
        <f t="shared" si="8"/>
        <v>0.8509122984</v>
      </c>
      <c r="K151" s="4">
        <f>IF(J151&lt;=('Ejercicio 3 - TIR'!$D$18-'Ejercicio 3 - TIR'!$C$18)/('Ejercicio 3 - TIR'!$E$18-'Ejercicio 3 - TIR'!$C$18),'Ejercicio 3 - TIR'!$C$18+SQRT(('Ejercicio 3 - TIR'!$E$18-'Ejercicio 3 - TIR'!$C$18)*('Ejercicio 3 - TIR'!$D$18-'Ejercicio 3 - TIR'!$C$18)*J151),'Ejercicio 3 - TIR'!$E$18-SQRT(('Ejercicio 3 - TIR'!$E$18-'Ejercicio 3 - TIR'!$C$18)*('Ejercicio 3 - TIR'!$E$18-'Ejercicio 3 - TIR'!$D$18)*(1-J151)))</f>
        <v>41656.1134</v>
      </c>
      <c r="L151" s="3">
        <f t="shared" si="9"/>
        <v>0.7053011446</v>
      </c>
      <c r="M151" s="4">
        <f>IF(L151&lt;=('Ejercicio 3 - TIR'!$D$18-'Ejercicio 3 - TIR'!$C$18)/('Ejercicio 3 - TIR'!$E$18-'Ejercicio 3 - TIR'!$C$18),'Ejercicio 3 - TIR'!$C$18+SQRT(('Ejercicio 3 - TIR'!$E$18-'Ejercicio 3 - TIR'!$C$18)*('Ejercicio 3 - TIR'!$D$18-'Ejercicio 3 - TIR'!$C$18)*L151),'Ejercicio 3 - TIR'!$E$18-SQRT(('Ejercicio 3 - TIR'!$E$18-'Ejercicio 3 - TIR'!$C$18)*('Ejercicio 3 - TIR'!$E$18-'Ejercicio 3 - TIR'!$D$18)*(1-L151)))</f>
        <v>40298.67953</v>
      </c>
      <c r="N151" s="3">
        <f t="shared" si="10"/>
        <v>0.3857422098</v>
      </c>
      <c r="O151" s="4">
        <f>IF(N151&lt;=('Ejercicio 3 - TIR'!$D$18-'Ejercicio 3 - TIR'!$C$18)/('Ejercicio 3 - TIR'!$E$18-'Ejercicio 3 - TIR'!$C$18),'Ejercicio 3 - TIR'!$C$18+SQRT(('Ejercicio 3 - TIR'!$E$18-'Ejercicio 3 - TIR'!$C$18)*('Ejercicio 3 - TIR'!$D$18-'Ejercicio 3 - TIR'!$C$18)*N151),'Ejercicio 3 - TIR'!$E$18-SQRT(('Ejercicio 3 - TIR'!$E$18-'Ejercicio 3 - TIR'!$C$18)*('Ejercicio 3 - TIR'!$E$18-'Ejercicio 3 - TIR'!$D$18)*(1-N151)))</f>
        <v>37606.66362</v>
      </c>
      <c r="P151" s="3">
        <f t="shared" si="11"/>
        <v>0.7732068484</v>
      </c>
      <c r="Q151" s="7">
        <f>IF(P151&lt;=('Ejercicio 3 - TIR'!$D$22-'Ejercicio 3 - TIR'!$C$22)/('Ejercicio 3 - TIR'!$E$22-'Ejercicio 3 - TIR'!$C$22),'Ejercicio 3 - TIR'!$C$22+SQRT(('Ejercicio 3 - TIR'!$E$22-'Ejercicio 3 - TIR'!$C$22)*('Ejercicio 3 - TIR'!$D$22-'Ejercicio 3 - TIR'!$C$22)*P151),'Ejercicio 3 - TIR'!$E$22-SQRT(('Ejercicio 3 - TIR'!$E$22-'Ejercicio 3 - TIR'!$C$22)*('Ejercicio 3 - TIR'!$E$22-'Ejercicio 3 - TIR'!$D$22)*(1-P151)))</f>
        <v>0.1597953552</v>
      </c>
      <c r="R151" s="3">
        <f t="shared" si="12"/>
        <v>0.6136825212</v>
      </c>
      <c r="S151" s="7">
        <f>IF(R151&lt;=('Ejercicio 3 - TIR'!$D$23-'Ejercicio 3 - TIR'!$C$23)/('Ejercicio 3 - TIR'!$E$23-'Ejercicio 3 - TIR'!$C$23),'Ejercicio 3 - TIR'!$C$23+SQRT(('Ejercicio 3 - TIR'!$E$23-'Ejercicio 3 - TIR'!$C$23)*('Ejercicio 3 - TIR'!$D$23-'Ejercicio 3 - TIR'!$C$23)*R151),'Ejercicio 3 - TIR'!$E$23-SQRT(('Ejercicio 3 - TIR'!$E$23-'Ejercicio 3 - TIR'!$C$23)*('Ejercicio 3 - TIR'!$E$23-'Ejercicio 3 - TIR'!$D$23)*(1-R151)))</f>
        <v>0.1536301031</v>
      </c>
      <c r="T151" s="3">
        <f t="shared" si="13"/>
        <v>0.06930789131</v>
      </c>
      <c r="U151" s="7">
        <f>IF(T151&lt;=('Ejercicio 3 - TIR'!$D$24-'Ejercicio 3 - TIR'!$C$24)/('Ejercicio 3 - TIR'!$E$24-'Ejercicio 3 - TIR'!$C$24),'Ejercicio 3 - TIR'!$C$24+SQRT(('Ejercicio 3 - TIR'!$E$24-'Ejercicio 3 - TIR'!$C$24)*('Ejercicio 3 - TIR'!$D$24-'Ejercicio 3 - TIR'!$C$24)*T151),'Ejercicio 3 - TIR'!$E$24-SQRT(('Ejercicio 3 - TIR'!$E$24-'Ejercicio 3 - TIR'!$C$24)*('Ejercicio 3 - TIR'!$E$24-'Ejercicio 3 - TIR'!$D$24)*(1-T151)))</f>
        <v>0.1620642684</v>
      </c>
      <c r="V151" s="3">
        <f t="shared" si="14"/>
        <v>0.9551157445</v>
      </c>
      <c r="W151" s="7">
        <f>IF(V151&lt;=('Ejercicio 3 - TIR'!$D$25-'Ejercicio 3 - TIR'!$C$25)/('Ejercicio 3 - TIR'!$E$25-'Ejercicio 3 - TIR'!$C$25),'Ejercicio 3 - TIR'!$C$25+SQRT(('Ejercicio 3 - TIR'!$E$25-'Ejercicio 3 - TIR'!$C$25)*('Ejercicio 3 - TIR'!$D$25-'Ejercicio 3 - TIR'!$C$25)*V151),'Ejercicio 3 - TIR'!$E$25-SQRT(('Ejercicio 3 - TIR'!$E$25-'Ejercicio 3 - TIR'!$C$25)*('Ejercicio 3 - TIR'!$E$25-'Ejercicio 3 - TIR'!$D$25)*(1-V151)))</f>
        <v>0.2374662498</v>
      </c>
      <c r="X151" s="3">
        <f t="shared" si="15"/>
        <v>0.6418526777</v>
      </c>
      <c r="Y151" s="7">
        <f>IF(X151&lt;=('Ejercicio 3 - TIR'!$D$26-'Ejercicio 3 - TIR'!$C$26)/('Ejercicio 3 - TIR'!$E$26-'Ejercicio 3 - TIR'!$C$26),'Ejercicio 3 - TIR'!$C$26+SQRT(('Ejercicio 3 - TIR'!$E$26-'Ejercicio 3 - TIR'!$C$26)*('Ejercicio 3 - TIR'!$D$26-'Ejercicio 3 - TIR'!$C$26)*X151),'Ejercicio 3 - TIR'!$E$26-SQRT(('Ejercicio 3 - TIR'!$E$26-'Ejercicio 3 - TIR'!$C$26)*('Ejercicio 3 - TIR'!$E$26-'Ejercicio 3 - TIR'!$D$26)*(1-X151)))</f>
        <v>0.2360227838</v>
      </c>
      <c r="Z151" s="3">
        <f t="shared" si="16"/>
        <v>1.159795355</v>
      </c>
      <c r="AA151" s="3">
        <f t="shared" si="17"/>
        <v>1.337974835</v>
      </c>
      <c r="AB151" s="3">
        <f t="shared" si="18"/>
        <v>1.554812748</v>
      </c>
      <c r="AC151" s="3">
        <f t="shared" si="19"/>
        <v>1.9240283</v>
      </c>
      <c r="AD151" s="3">
        <f t="shared" si="20"/>
        <v>2.378142816</v>
      </c>
      <c r="AE151" s="2">
        <f t="shared" si="21"/>
        <v>6159.401913</v>
      </c>
      <c r="AF151" s="2">
        <f t="shared" si="22"/>
        <v>7105.671464</v>
      </c>
      <c r="AG151" s="2">
        <f t="shared" si="23"/>
        <v>8257.246911</v>
      </c>
      <c r="AH151" s="2">
        <f t="shared" si="24"/>
        <v>10218.06437</v>
      </c>
      <c r="AI151" s="2">
        <f t="shared" si="25"/>
        <v>12629.76037</v>
      </c>
      <c r="AJ151" s="4">
        <f t="shared" si="26"/>
        <v>42831.4357</v>
      </c>
      <c r="AK151" s="4">
        <f t="shared" si="27"/>
        <v>47659.76786</v>
      </c>
      <c r="AL151" s="4">
        <f t="shared" si="28"/>
        <v>64767.45614</v>
      </c>
      <c r="AM151" s="4">
        <f t="shared" si="29"/>
        <v>77535.79988</v>
      </c>
      <c r="AN151" s="4">
        <f t="shared" si="30"/>
        <v>89434.01693</v>
      </c>
      <c r="AO151" s="4">
        <f>C151/'Ejercicio 3 - TIR'!$D$7</f>
        <v>16027.69797</v>
      </c>
      <c r="AP151" s="4">
        <f t="shared" si="31"/>
        <v>26803.73773</v>
      </c>
      <c r="AQ151" s="4">
        <f t="shared" si="32"/>
        <v>31632.06989</v>
      </c>
      <c r="AR151" s="4">
        <f t="shared" si="33"/>
        <v>48739.75817</v>
      </c>
      <c r="AS151" s="4">
        <f t="shared" si="34"/>
        <v>61508.10191</v>
      </c>
      <c r="AT151" s="4">
        <f t="shared" si="35"/>
        <v>73406.31896</v>
      </c>
      <c r="AU151" s="4">
        <f>AP151*'Ejercicio 3 - TIR'!$D$5</f>
        <v>13401.86887</v>
      </c>
      <c r="AV151" s="4">
        <f>AQ151*'Ejercicio 3 - TIR'!$D$5</f>
        <v>15816.03494</v>
      </c>
      <c r="AW151" s="4">
        <f>AR151*'Ejercicio 3 - TIR'!$D$5</f>
        <v>24369.87908</v>
      </c>
      <c r="AX151" s="4">
        <f>AS151*'Ejercicio 3 - TIR'!$D$5</f>
        <v>30754.05096</v>
      </c>
      <c r="AY151" s="4">
        <f>AT151*'Ejercicio 3 - TIR'!$D$5</f>
        <v>36703.15948</v>
      </c>
      <c r="AZ151" s="4">
        <f t="shared" ref="AZ151:BD151" si="488">AJ151-AU151-AE151</f>
        <v>23270.16493</v>
      </c>
      <c r="BA151" s="4">
        <f t="shared" si="488"/>
        <v>24738.06145</v>
      </c>
      <c r="BB151" s="4">
        <f t="shared" si="488"/>
        <v>32140.33014</v>
      </c>
      <c r="BC151" s="4">
        <f t="shared" si="488"/>
        <v>36563.68456</v>
      </c>
      <c r="BD151" s="4">
        <f t="shared" si="488"/>
        <v>40101.09708</v>
      </c>
      <c r="BE151" s="4">
        <f t="shared" ref="BE151:BI151" si="489">AZ151/Z151</f>
        <v>20064.02666</v>
      </c>
      <c r="BF151" s="4">
        <f t="shared" si="489"/>
        <v>18489.18291</v>
      </c>
      <c r="BG151" s="4">
        <f t="shared" si="489"/>
        <v>20671.51185</v>
      </c>
      <c r="BH151" s="4">
        <f t="shared" si="489"/>
        <v>19003.71453</v>
      </c>
      <c r="BI151" s="4">
        <f t="shared" si="489"/>
        <v>16862.35865</v>
      </c>
      <c r="BJ151" s="4">
        <f t="shared" si="38"/>
        <v>91666.85349</v>
      </c>
      <c r="BK151" s="4">
        <f t="shared" si="39"/>
        <v>38116.15479</v>
      </c>
      <c r="BL151" s="4">
        <f t="shared" si="40"/>
        <v>129783.0083</v>
      </c>
      <c r="BM151" s="4">
        <f>BK151*'Ejercicio 3 - TIR'!$D$5</f>
        <v>19058.0774</v>
      </c>
      <c r="BN151" s="4">
        <f t="shared" si="41"/>
        <v>110724.9309</v>
      </c>
      <c r="BO151" s="4">
        <f t="shared" si="42"/>
        <v>46559.41188</v>
      </c>
      <c r="BP151" s="4">
        <f t="shared" si="43"/>
        <v>-118684.0528</v>
      </c>
      <c r="BQ151" s="4">
        <f t="shared" ref="BQ151:BT151" si="490">BE151</f>
        <v>20064.02666</v>
      </c>
      <c r="BR151" s="4">
        <f t="shared" si="490"/>
        <v>18489.18291</v>
      </c>
      <c r="BS151" s="4">
        <f t="shared" si="490"/>
        <v>20671.51185</v>
      </c>
      <c r="BT151" s="4">
        <f t="shared" si="490"/>
        <v>19003.71453</v>
      </c>
      <c r="BU151" s="4">
        <f t="shared" si="45"/>
        <v>63421.77053</v>
      </c>
      <c r="BV151" s="36">
        <f t="shared" si="46"/>
        <v>5.09551147</v>
      </c>
    </row>
    <row r="152" ht="15.0" customHeight="1">
      <c r="A152" s="2">
        <v>151.0</v>
      </c>
      <c r="B152" s="3">
        <f t="shared" si="4"/>
        <v>0.06998546053</v>
      </c>
      <c r="C152" s="4">
        <f>IF(B152&lt;=('Ejercicio 3 - TIR'!$D$13-'Ejercicio 3 - TIR'!$C$13)/('Ejercicio 3 - TIR'!$E$13-'Ejercicio 3 - TIR'!$C$13),'Ejercicio 3 - TIR'!$C$13+SQRT(('Ejercicio 3 - TIR'!$E$13-'Ejercicio 3 - TIR'!$C$13)*('Ejercicio 3 - TIR'!$D$13-'Ejercicio 3 - TIR'!$C$13)*B152),'Ejercicio 3 - TIR'!$E$13-SQRT(('Ejercicio 3 - TIR'!$E$13-'Ejercicio 3 - TIR'!$C$13)*('Ejercicio 3 - TIR'!$E$13-'Ejercicio 3 - TIR'!$D$13)*(1-B152)))</f>
        <v>65290.95305</v>
      </c>
      <c r="D152" s="3">
        <f t="shared" si="5"/>
        <v>0.4769425074</v>
      </c>
      <c r="E152" s="4">
        <f>IF(D152&lt;=('Ejercicio 3 - TIR'!$D$14-'Ejercicio 3 - TIR'!$C$14)/('Ejercicio 3 - TIR'!$E$14-'Ejercicio 3 - TIR'!$C$14),'Ejercicio 3 - TIR'!$C$14+SQRT(('Ejercicio 3 - TIR'!$E$14-'Ejercicio 3 - TIR'!$C$14)*('Ejercicio 3 - TIR'!$D$14-'Ejercicio 3 - TIR'!$C$14)*D152),'Ejercicio 3 - TIR'!$E$14-SQRT(('Ejercicio 3 - TIR'!$E$14-'Ejercicio 3 - TIR'!$C$14)*('Ejercicio 3 - TIR'!$E$14-'Ejercicio 3 - TIR'!$D$14)*(1-D152)))</f>
        <v>31142.31272</v>
      </c>
      <c r="F152" s="3">
        <f t="shared" si="6"/>
        <v>0.007646757973</v>
      </c>
      <c r="G152" s="4">
        <f>IF(F152&lt;=('Ejercicio 3 - TIR'!$D$18-'Ejercicio 3 - TIR'!$C$18)/('Ejercicio 3 - TIR'!$E$18-'Ejercicio 3 - TIR'!$C$18),'Ejercicio 3 - TIR'!$C$18+SQRT(('Ejercicio 3 - TIR'!$E$18-'Ejercicio 3 - TIR'!$C$18)*('Ejercicio 3 - TIR'!$D$18-'Ejercicio 3 - TIR'!$C$18)*F152),'Ejercicio 3 - TIR'!$E$18-SQRT(('Ejercicio 3 - TIR'!$E$18-'Ejercicio 3 - TIR'!$C$18)*('Ejercicio 3 - TIR'!$E$18-'Ejercicio 3 - TIR'!$D$18)*(1-F152)))</f>
        <v>31070.98725</v>
      </c>
      <c r="H152" s="3">
        <f t="shared" si="7"/>
        <v>0.8092793111</v>
      </c>
      <c r="I152" s="4">
        <f>IF(H152&lt;=('Ejercicio 3 - TIR'!$D$18-'Ejercicio 3 - TIR'!$C$18)/('Ejercicio 3 - TIR'!$E$18-'Ejercicio 3 - TIR'!$C$18),'Ejercicio 3 - TIR'!$C$18+SQRT(('Ejercicio 3 - TIR'!$E$18-'Ejercicio 3 - TIR'!$C$18)*('Ejercicio 3 - TIR'!$D$18-'Ejercicio 3 - TIR'!$C$18)*H152),'Ejercicio 3 - TIR'!$E$18-SQRT(('Ejercicio 3 - TIR'!$E$18-'Ejercicio 3 - TIR'!$C$18)*('Ejercicio 3 - TIR'!$E$18-'Ejercicio 3 - TIR'!$D$18)*(1-H152)))</f>
        <v>41217.93024</v>
      </c>
      <c r="J152" s="3">
        <f t="shared" si="8"/>
        <v>0.2573821617</v>
      </c>
      <c r="K152" s="4">
        <f>IF(J152&lt;=('Ejercicio 3 - TIR'!$D$18-'Ejercicio 3 - TIR'!$C$18)/('Ejercicio 3 - TIR'!$E$18-'Ejercicio 3 - TIR'!$C$18),'Ejercicio 3 - TIR'!$C$18+SQRT(('Ejercicio 3 - TIR'!$E$18-'Ejercicio 3 - TIR'!$C$18)*('Ejercicio 3 - TIR'!$D$18-'Ejercicio 3 - TIR'!$C$18)*J152),'Ejercicio 3 - TIR'!$E$18-SQRT(('Ejercicio 3 - TIR'!$E$18-'Ejercicio 3 - TIR'!$C$18)*('Ejercicio 3 - TIR'!$E$18-'Ejercicio 3 - TIR'!$D$18)*(1-J152)))</f>
        <v>36213.47924</v>
      </c>
      <c r="L152" s="3">
        <f t="shared" si="9"/>
        <v>0.6426668227</v>
      </c>
      <c r="M152" s="4">
        <f>IF(L152&lt;=('Ejercicio 3 - TIR'!$D$18-'Ejercicio 3 - TIR'!$C$18)/('Ejercicio 3 - TIR'!$E$18-'Ejercicio 3 - TIR'!$C$18),'Ejercicio 3 - TIR'!$C$18+SQRT(('Ejercicio 3 - TIR'!$E$18-'Ejercicio 3 - TIR'!$C$18)*('Ejercicio 3 - TIR'!$D$18-'Ejercicio 3 - TIR'!$C$18)*L152),'Ejercicio 3 - TIR'!$E$18-SQRT(('Ejercicio 3 - TIR'!$E$18-'Ejercicio 3 - TIR'!$C$18)*('Ejercicio 3 - TIR'!$E$18-'Ejercicio 3 - TIR'!$D$18)*(1-L152)))</f>
        <v>39818.35136</v>
      </c>
      <c r="N152" s="3">
        <f t="shared" si="10"/>
        <v>0.7060284362</v>
      </c>
      <c r="O152" s="4">
        <f>IF(N152&lt;=('Ejercicio 3 - TIR'!$D$18-'Ejercicio 3 - TIR'!$C$18)/('Ejercicio 3 - TIR'!$E$18-'Ejercicio 3 - TIR'!$C$18),'Ejercicio 3 - TIR'!$C$18+SQRT(('Ejercicio 3 - TIR'!$E$18-'Ejercicio 3 - TIR'!$C$18)*('Ejercicio 3 - TIR'!$D$18-'Ejercicio 3 - TIR'!$C$18)*N152),'Ejercicio 3 - TIR'!$E$18-SQRT(('Ejercicio 3 - TIR'!$E$18-'Ejercicio 3 - TIR'!$C$18)*('Ejercicio 3 - TIR'!$E$18-'Ejercicio 3 - TIR'!$D$18)*(1-N152)))</f>
        <v>40304.48434</v>
      </c>
      <c r="P152" s="3">
        <f t="shared" si="11"/>
        <v>0.9709842785</v>
      </c>
      <c r="Q152" s="7">
        <f>IF(P152&lt;=('Ejercicio 3 - TIR'!$D$22-'Ejercicio 3 - TIR'!$C$22)/('Ejercicio 3 - TIR'!$E$22-'Ejercicio 3 - TIR'!$C$22),'Ejercicio 3 - TIR'!$C$22+SQRT(('Ejercicio 3 - TIR'!$E$22-'Ejercicio 3 - TIR'!$C$22)*('Ejercicio 3 - TIR'!$D$22-'Ejercicio 3 - TIR'!$C$22)*P152),'Ejercicio 3 - TIR'!$E$22-SQRT(('Ejercicio 3 - TIR'!$E$22-'Ejercicio 3 - TIR'!$C$22)*('Ejercicio 3 - TIR'!$E$22-'Ejercicio 3 - TIR'!$D$22)*(1-P152)))</f>
        <v>0.1727730851</v>
      </c>
      <c r="R152" s="3">
        <f t="shared" si="12"/>
        <v>0.07275522796</v>
      </c>
      <c r="S152" s="7">
        <f>IF(R152&lt;=('Ejercicio 3 - TIR'!$D$23-'Ejercicio 3 - TIR'!$C$23)/('Ejercicio 3 - TIR'!$E$23-'Ejercicio 3 - TIR'!$C$23),'Ejercicio 3 - TIR'!$C$23+SQRT(('Ejercicio 3 - TIR'!$E$23-'Ejercicio 3 - TIR'!$C$23)*('Ejercicio 3 - TIR'!$D$23-'Ejercicio 3 - TIR'!$C$23)*R152),'Ejercicio 3 - TIR'!$E$23-SQRT(('Ejercicio 3 - TIR'!$E$23-'Ejercicio 3 - TIR'!$C$23)*('Ejercicio 3 - TIR'!$E$23-'Ejercicio 3 - TIR'!$D$23)*(1-R152)))</f>
        <v>0.1314437498</v>
      </c>
      <c r="T152" s="3">
        <f t="shared" si="13"/>
        <v>0.5332091969</v>
      </c>
      <c r="U152" s="7">
        <f>IF(T152&lt;=('Ejercicio 3 - TIR'!$D$24-'Ejercicio 3 - TIR'!$C$24)/('Ejercicio 3 - TIR'!$E$24-'Ejercicio 3 - TIR'!$C$24),'Ejercicio 3 - TIR'!$C$24+SQRT(('Ejercicio 3 - TIR'!$E$24-'Ejercicio 3 - TIR'!$C$24)*('Ejercicio 3 - TIR'!$D$24-'Ejercicio 3 - TIR'!$C$24)*T152),'Ejercicio 3 - TIR'!$E$24-SQRT(('Ejercicio 3 - TIR'!$E$24-'Ejercicio 3 - TIR'!$C$24)*('Ejercicio 3 - TIR'!$E$24-'Ejercicio 3 - TIR'!$D$24)*(1-T152)))</f>
        <v>0.183847348</v>
      </c>
      <c r="V152" s="3">
        <f t="shared" si="14"/>
        <v>0.6808850427</v>
      </c>
      <c r="W152" s="7">
        <f>IF(V152&lt;=('Ejercicio 3 - TIR'!$D$25-'Ejercicio 3 - TIR'!$C$25)/('Ejercicio 3 - TIR'!$E$25-'Ejercicio 3 - TIR'!$C$25),'Ejercicio 3 - TIR'!$C$25+SQRT(('Ejercicio 3 - TIR'!$E$25-'Ejercicio 3 - TIR'!$C$25)*('Ejercicio 3 - TIR'!$D$25-'Ejercicio 3 - TIR'!$C$25)*V152),'Ejercicio 3 - TIR'!$E$25-SQRT(('Ejercicio 3 - TIR'!$E$25-'Ejercicio 3 - TIR'!$C$25)*('Ejercicio 3 - TIR'!$E$25-'Ejercicio 3 - TIR'!$D$25)*(1-V152)))</f>
        <v>0.216579911</v>
      </c>
      <c r="X152" s="3">
        <f t="shared" si="15"/>
        <v>0.6653157155</v>
      </c>
      <c r="Y152" s="7">
        <f>IF(X152&lt;=('Ejercicio 3 - TIR'!$D$26-'Ejercicio 3 - TIR'!$C$26)/('Ejercicio 3 - TIR'!$E$26-'Ejercicio 3 - TIR'!$C$26),'Ejercicio 3 - TIR'!$C$26+SQRT(('Ejercicio 3 - TIR'!$E$26-'Ejercicio 3 - TIR'!$C$26)*('Ejercicio 3 - TIR'!$D$26-'Ejercicio 3 - TIR'!$C$26)*X152),'Ejercicio 3 - TIR'!$E$26-SQRT(('Ejercicio 3 - TIR'!$E$26-'Ejercicio 3 - TIR'!$C$26)*('Ejercicio 3 - TIR'!$E$26-'Ejercicio 3 - TIR'!$D$26)*(1-X152)))</f>
        <v>0.2374877061</v>
      </c>
      <c r="Z152" s="3">
        <f t="shared" si="16"/>
        <v>1.172773085</v>
      </c>
      <c r="AA152" s="3">
        <f t="shared" si="17"/>
        <v>1.326926777</v>
      </c>
      <c r="AB152" s="3">
        <f t="shared" si="18"/>
        <v>1.570878746</v>
      </c>
      <c r="AC152" s="3">
        <f t="shared" si="19"/>
        <v>1.911099525</v>
      </c>
      <c r="AD152" s="3">
        <f t="shared" si="20"/>
        <v>2.364962167</v>
      </c>
      <c r="AE152" s="2">
        <f t="shared" si="21"/>
        <v>5380.553447</v>
      </c>
      <c r="AF152" s="2">
        <f t="shared" si="22"/>
        <v>6087.793568</v>
      </c>
      <c r="AG152" s="2">
        <f t="shared" si="23"/>
        <v>7207.018271</v>
      </c>
      <c r="AH152" s="2">
        <f t="shared" si="24"/>
        <v>8767.913646</v>
      </c>
      <c r="AI152" s="2">
        <f t="shared" si="25"/>
        <v>10850.18534</v>
      </c>
      <c r="AJ152" s="4">
        <f t="shared" si="26"/>
        <v>36439.21758</v>
      </c>
      <c r="AK152" s="4">
        <f t="shared" si="27"/>
        <v>54693.17533</v>
      </c>
      <c r="AL152" s="4">
        <f t="shared" si="28"/>
        <v>56886.98486</v>
      </c>
      <c r="AM152" s="4">
        <f t="shared" si="29"/>
        <v>76096.83237</v>
      </c>
      <c r="AN152" s="4">
        <f t="shared" si="30"/>
        <v>95318.58064</v>
      </c>
      <c r="AO152" s="4">
        <f>C152/'Ejercicio 3 - TIR'!$D$7</f>
        <v>13058.19061</v>
      </c>
      <c r="AP152" s="4">
        <f t="shared" si="31"/>
        <v>23381.02697</v>
      </c>
      <c r="AQ152" s="4">
        <f t="shared" si="32"/>
        <v>41634.98472</v>
      </c>
      <c r="AR152" s="4">
        <f t="shared" si="33"/>
        <v>43828.79425</v>
      </c>
      <c r="AS152" s="4">
        <f t="shared" si="34"/>
        <v>63038.64176</v>
      </c>
      <c r="AT152" s="4">
        <f t="shared" si="35"/>
        <v>82260.39003</v>
      </c>
      <c r="AU152" s="4">
        <f>AP152*'Ejercicio 3 - TIR'!$D$5</f>
        <v>11690.51348</v>
      </c>
      <c r="AV152" s="4">
        <f>AQ152*'Ejercicio 3 - TIR'!$D$5</f>
        <v>20817.49236</v>
      </c>
      <c r="AW152" s="4">
        <f>AR152*'Ejercicio 3 - TIR'!$D$5</f>
        <v>21914.39712</v>
      </c>
      <c r="AX152" s="4">
        <f>AS152*'Ejercicio 3 - TIR'!$D$5</f>
        <v>31519.32088</v>
      </c>
      <c r="AY152" s="4">
        <f>AT152*'Ejercicio 3 - TIR'!$D$5</f>
        <v>41130.19502</v>
      </c>
      <c r="AZ152" s="4">
        <f t="shared" ref="AZ152:BD152" si="491">AJ152-AU152-AE152</f>
        <v>19368.15065</v>
      </c>
      <c r="BA152" s="4">
        <f t="shared" si="491"/>
        <v>27787.8894</v>
      </c>
      <c r="BB152" s="4">
        <f t="shared" si="491"/>
        <v>27765.56946</v>
      </c>
      <c r="BC152" s="4">
        <f t="shared" si="491"/>
        <v>35809.59784</v>
      </c>
      <c r="BD152" s="4">
        <f t="shared" si="491"/>
        <v>43338.20028</v>
      </c>
      <c r="BE152" s="4">
        <f t="shared" ref="BE152:BI152" si="492">AZ152/Z152</f>
        <v>16514.83215</v>
      </c>
      <c r="BF152" s="4">
        <f t="shared" si="492"/>
        <v>20941.53941</v>
      </c>
      <c r="BG152" s="4">
        <f t="shared" si="492"/>
        <v>17675.1831</v>
      </c>
      <c r="BH152" s="4">
        <f t="shared" si="492"/>
        <v>18737.69386</v>
      </c>
      <c r="BI152" s="4">
        <f t="shared" si="492"/>
        <v>18325.11356</v>
      </c>
      <c r="BJ152" s="4">
        <f t="shared" si="38"/>
        <v>73650.39139</v>
      </c>
      <c r="BK152" s="4">
        <f t="shared" si="39"/>
        <v>30882.12677</v>
      </c>
      <c r="BL152" s="4">
        <f t="shared" si="40"/>
        <v>104532.5182</v>
      </c>
      <c r="BM152" s="4">
        <f>BK152*'Ejercicio 3 - TIR'!$D$5</f>
        <v>15441.06338</v>
      </c>
      <c r="BN152" s="4">
        <f t="shared" si="41"/>
        <v>89091.45478</v>
      </c>
      <c r="BO152" s="4">
        <f t="shared" si="42"/>
        <v>37671.40803</v>
      </c>
      <c r="BP152" s="4">
        <f t="shared" si="43"/>
        <v>-96433.26578</v>
      </c>
      <c r="BQ152" s="4">
        <f t="shared" ref="BQ152:BT152" si="493">BE152</f>
        <v>16514.83215</v>
      </c>
      <c r="BR152" s="4">
        <f t="shared" si="493"/>
        <v>20941.53941</v>
      </c>
      <c r="BS152" s="4">
        <f t="shared" si="493"/>
        <v>17675.1831</v>
      </c>
      <c r="BT152" s="4">
        <f t="shared" si="493"/>
        <v>18737.69386</v>
      </c>
      <c r="BU152" s="4">
        <f t="shared" si="45"/>
        <v>55996.52159</v>
      </c>
      <c r="BV152" s="36">
        <f t="shared" si="46"/>
        <v>8.886984554</v>
      </c>
    </row>
    <row r="153" ht="15.0" customHeight="1">
      <c r="A153" s="2">
        <v>152.0</v>
      </c>
      <c r="B153" s="3">
        <f t="shared" si="4"/>
        <v>0.8830808279</v>
      </c>
      <c r="C153" s="4">
        <f>IF(B153&lt;=('Ejercicio 3 - TIR'!$D$13-'Ejercicio 3 - TIR'!$C$13)/('Ejercicio 3 - TIR'!$E$13-'Ejercicio 3 - TIR'!$C$13),'Ejercicio 3 - TIR'!$C$13+SQRT(('Ejercicio 3 - TIR'!$E$13-'Ejercicio 3 - TIR'!$C$13)*('Ejercicio 3 - TIR'!$D$13-'Ejercicio 3 - TIR'!$C$13)*B153),'Ejercicio 3 - TIR'!$E$13-SQRT(('Ejercicio 3 - TIR'!$E$13-'Ejercicio 3 - TIR'!$C$13)*('Ejercicio 3 - TIR'!$E$13-'Ejercicio 3 - TIR'!$D$13)*(1-B153)))</f>
        <v>88155.04299</v>
      </c>
      <c r="D153" s="3">
        <f t="shared" si="5"/>
        <v>0.7776786146</v>
      </c>
      <c r="E153" s="4">
        <f>IF(D153&lt;=('Ejercicio 3 - TIR'!$D$14-'Ejercicio 3 - TIR'!$C$14)/('Ejercicio 3 - TIR'!$E$14-'Ejercicio 3 - TIR'!$C$14),'Ejercicio 3 - TIR'!$C$14+SQRT(('Ejercicio 3 - TIR'!$E$14-'Ejercicio 3 - TIR'!$C$14)*('Ejercicio 3 - TIR'!$D$14-'Ejercicio 3 - TIR'!$C$14)*D153),'Ejercicio 3 - TIR'!$E$14-SQRT(('Ejercicio 3 - TIR'!$E$14-'Ejercicio 3 - TIR'!$C$14)*('Ejercicio 3 - TIR'!$E$14-'Ejercicio 3 - TIR'!$D$14)*(1-D153)))</f>
        <v>34225.20928</v>
      </c>
      <c r="F153" s="3">
        <f t="shared" si="6"/>
        <v>0.1366184004</v>
      </c>
      <c r="G153" s="4">
        <f>IF(F153&lt;=('Ejercicio 3 - TIR'!$D$18-'Ejercicio 3 - TIR'!$C$18)/('Ejercicio 3 - TIR'!$E$18-'Ejercicio 3 - TIR'!$C$18),'Ejercicio 3 - TIR'!$C$18+SQRT(('Ejercicio 3 - TIR'!$E$18-'Ejercicio 3 - TIR'!$C$18)*('Ejercicio 3 - TIR'!$D$18-'Ejercicio 3 - TIR'!$C$18)*F153),'Ejercicio 3 - TIR'!$E$18-SQRT(('Ejercicio 3 - TIR'!$E$18-'Ejercicio 3 - TIR'!$C$18)*('Ejercicio 3 - TIR'!$E$18-'Ejercicio 3 - TIR'!$D$18)*(1-F153)))</f>
        <v>34526.89298</v>
      </c>
      <c r="H153" s="3">
        <f t="shared" si="7"/>
        <v>0.2331811194</v>
      </c>
      <c r="I153" s="4">
        <f>IF(H153&lt;=('Ejercicio 3 - TIR'!$D$18-'Ejercicio 3 - TIR'!$C$18)/('Ejercicio 3 - TIR'!$E$18-'Ejercicio 3 - TIR'!$C$18),'Ejercicio 3 - TIR'!$C$18+SQRT(('Ejercicio 3 - TIR'!$E$18-'Ejercicio 3 - TIR'!$C$18)*('Ejercicio 3 - TIR'!$D$18-'Ejercicio 3 - TIR'!$C$18)*H153),'Ejercicio 3 - TIR'!$E$18-SQRT(('Ejercicio 3 - TIR'!$E$18-'Ejercicio 3 - TIR'!$C$18)*('Ejercicio 3 - TIR'!$E$18-'Ejercicio 3 - TIR'!$D$18)*(1-H153)))</f>
        <v>35914.1498</v>
      </c>
      <c r="J153" s="3">
        <f t="shared" si="8"/>
        <v>0.5162129103</v>
      </c>
      <c r="K153" s="4">
        <f>IF(J153&lt;=('Ejercicio 3 - TIR'!$D$18-'Ejercicio 3 - TIR'!$C$18)/('Ejercicio 3 - TIR'!$E$18-'Ejercicio 3 - TIR'!$C$18),'Ejercicio 3 - TIR'!$C$18+SQRT(('Ejercicio 3 - TIR'!$E$18-'Ejercicio 3 - TIR'!$C$18)*('Ejercicio 3 - TIR'!$D$18-'Ejercicio 3 - TIR'!$C$18)*J153),'Ejercicio 3 - TIR'!$E$18-SQRT(('Ejercicio 3 - TIR'!$E$18-'Ejercicio 3 - TIR'!$C$18)*('Ejercicio 3 - TIR'!$E$18-'Ejercicio 3 - TIR'!$D$18)*(1-J153)))</f>
        <v>38799.54184</v>
      </c>
      <c r="L153" s="3">
        <f t="shared" si="9"/>
        <v>0.9550069261</v>
      </c>
      <c r="M153" s="4">
        <f>IF(L153&lt;=('Ejercicio 3 - TIR'!$D$18-'Ejercicio 3 - TIR'!$C$18)/('Ejercicio 3 - TIR'!$E$18-'Ejercicio 3 - TIR'!$C$18),'Ejercicio 3 - TIR'!$C$18+SQRT(('Ejercicio 3 - TIR'!$E$18-'Ejercicio 3 - TIR'!$C$18)*('Ejercicio 3 - TIR'!$D$18-'Ejercicio 3 - TIR'!$C$18)*L153),'Ejercicio 3 - TIR'!$E$18-SQRT(('Ejercicio 3 - TIR'!$E$18-'Ejercicio 3 - TIR'!$C$18)*('Ejercicio 3 - TIR'!$E$18-'Ejercicio 3 - TIR'!$D$18)*(1-L153)))</f>
        <v>43163.02408</v>
      </c>
      <c r="N153" s="3">
        <f t="shared" si="10"/>
        <v>0.8520200656</v>
      </c>
      <c r="O153" s="4">
        <f>IF(N153&lt;=('Ejercicio 3 - TIR'!$D$18-'Ejercicio 3 - TIR'!$C$18)/('Ejercicio 3 - TIR'!$E$18-'Ejercicio 3 - TIR'!$C$18),'Ejercicio 3 - TIR'!$C$18+SQRT(('Ejercicio 3 - TIR'!$E$18-'Ejercicio 3 - TIR'!$C$18)*('Ejercicio 3 - TIR'!$D$18-'Ejercicio 3 - TIR'!$C$18)*N153),'Ejercicio 3 - TIR'!$E$18-SQRT(('Ejercicio 3 - TIR'!$E$18-'Ejercicio 3 - TIR'!$C$18)*('Ejercicio 3 - TIR'!$E$18-'Ejercicio 3 - TIR'!$D$18)*(1-N153)))</f>
        <v>41668.55961</v>
      </c>
      <c r="P153" s="3">
        <f t="shared" si="11"/>
        <v>0.7913925234</v>
      </c>
      <c r="Q153" s="7">
        <f>IF(P153&lt;=('Ejercicio 3 - TIR'!$D$22-'Ejercicio 3 - TIR'!$C$22)/('Ejercicio 3 - TIR'!$E$22-'Ejercicio 3 - TIR'!$C$22),'Ejercicio 3 - TIR'!$C$22+SQRT(('Ejercicio 3 - TIR'!$E$22-'Ejercicio 3 - TIR'!$C$22)*('Ejercicio 3 - TIR'!$D$22-'Ejercicio 3 - TIR'!$C$22)*P153),'Ejercicio 3 - TIR'!$E$22-SQRT(('Ejercicio 3 - TIR'!$E$22-'Ejercicio 3 - TIR'!$C$22)*('Ejercicio 3 - TIR'!$E$22-'Ejercicio 3 - TIR'!$D$22)*(1-P153)))</f>
        <v>0.1606223464</v>
      </c>
      <c r="R153" s="3">
        <f t="shared" si="12"/>
        <v>0.6412395499</v>
      </c>
      <c r="S153" s="7">
        <f>IF(R153&lt;=('Ejercicio 3 - TIR'!$D$23-'Ejercicio 3 - TIR'!$C$23)/('Ejercicio 3 - TIR'!$E$23-'Ejercicio 3 - TIR'!$C$23),'Ejercicio 3 - TIR'!$C$23+SQRT(('Ejercicio 3 - TIR'!$E$23-'Ejercicio 3 - TIR'!$C$23)*('Ejercicio 3 - TIR'!$D$23-'Ejercicio 3 - TIR'!$C$23)*R153),'Ejercicio 3 - TIR'!$E$23-SQRT(('Ejercicio 3 - TIR'!$E$23-'Ejercicio 3 - TIR'!$C$23)*('Ejercicio 3 - TIR'!$E$23-'Ejercicio 3 - TIR'!$D$23)*(1-R153)))</f>
        <v>0.1545880184</v>
      </c>
      <c r="T153" s="3">
        <f t="shared" si="13"/>
        <v>0.7776837599</v>
      </c>
      <c r="U153" s="7">
        <f>IF(T153&lt;=('Ejercicio 3 - TIR'!$D$24-'Ejercicio 3 - TIR'!$C$24)/('Ejercicio 3 - TIR'!$E$24-'Ejercicio 3 - TIR'!$C$24),'Ejercicio 3 - TIR'!$C$24+SQRT(('Ejercicio 3 - TIR'!$E$24-'Ejercicio 3 - TIR'!$C$24)*('Ejercicio 3 - TIR'!$D$24-'Ejercicio 3 - TIR'!$C$24)*T153),'Ejercicio 3 - TIR'!$E$24-SQRT(('Ejercicio 3 - TIR'!$E$24-'Ejercicio 3 - TIR'!$C$24)*('Ejercicio 3 - TIR'!$E$24-'Ejercicio 3 - TIR'!$D$24)*(1-T153)))</f>
        <v>0.1950503412</v>
      </c>
      <c r="V153" s="3">
        <f t="shared" si="14"/>
        <v>0.9485970891</v>
      </c>
      <c r="W153" s="7">
        <f>IF(V153&lt;=('Ejercicio 3 - TIR'!$D$25-'Ejercicio 3 - TIR'!$C$25)/('Ejercicio 3 - TIR'!$E$25-'Ejercicio 3 - TIR'!$C$25),'Ejercicio 3 - TIR'!$C$25+SQRT(('Ejercicio 3 - TIR'!$E$25-'Ejercicio 3 - TIR'!$C$25)*('Ejercicio 3 - TIR'!$D$25-'Ejercicio 3 - TIR'!$C$25)*V153),'Ejercicio 3 - TIR'!$E$25-SQRT(('Ejercicio 3 - TIR'!$E$25-'Ejercicio 3 - TIR'!$C$25)*('Ejercicio 3 - TIR'!$E$25-'Ejercicio 3 - TIR'!$D$25)*(1-V153)))</f>
        <v>0.2365869396</v>
      </c>
      <c r="X153" s="3">
        <f t="shared" si="15"/>
        <v>0.4450208939</v>
      </c>
      <c r="Y153" s="7">
        <f>IF(X153&lt;=('Ejercicio 3 - TIR'!$D$26-'Ejercicio 3 - TIR'!$C$26)/('Ejercicio 3 - TIR'!$E$26-'Ejercicio 3 - TIR'!$C$26),'Ejercicio 3 - TIR'!$C$26+SQRT(('Ejercicio 3 - TIR'!$E$26-'Ejercicio 3 - TIR'!$C$26)*('Ejercicio 3 - TIR'!$D$26-'Ejercicio 3 - TIR'!$C$26)*X153),'Ejercicio 3 - TIR'!$E$26-SQRT(('Ejercicio 3 - TIR'!$E$26-'Ejercicio 3 - TIR'!$C$26)*('Ejercicio 3 - TIR'!$E$26-'Ejercicio 3 - TIR'!$D$26)*(1-X153)))</f>
        <v>0.2252561677</v>
      </c>
      <c r="Z153" s="3">
        <f t="shared" si="16"/>
        <v>1.160622346</v>
      </c>
      <c r="AA153" s="3">
        <f t="shared" si="17"/>
        <v>1.340040655</v>
      </c>
      <c r="AB153" s="3">
        <f t="shared" si="18"/>
        <v>1.601416042</v>
      </c>
      <c r="AC153" s="3">
        <f t="shared" si="19"/>
        <v>1.980290163</v>
      </c>
      <c r="AD153" s="3">
        <f t="shared" si="20"/>
        <v>2.426362736</v>
      </c>
      <c r="AE153" s="2">
        <f t="shared" si="21"/>
        <v>5497.333422</v>
      </c>
      <c r="AF153" s="2">
        <f t="shared" si="22"/>
        <v>6347.155302</v>
      </c>
      <c r="AG153" s="2">
        <f t="shared" si="23"/>
        <v>7585.17011</v>
      </c>
      <c r="AH153" s="2">
        <f t="shared" si="24"/>
        <v>9379.722293</v>
      </c>
      <c r="AI153" s="2">
        <f t="shared" si="25"/>
        <v>11492.56259</v>
      </c>
      <c r="AJ153" s="4">
        <f t="shared" si="26"/>
        <v>40072.68355</v>
      </c>
      <c r="AK153" s="4">
        <f t="shared" si="27"/>
        <v>48126.42083</v>
      </c>
      <c r="AL153" s="4">
        <f t="shared" si="28"/>
        <v>62134.20872</v>
      </c>
      <c r="AM153" s="4">
        <f t="shared" si="29"/>
        <v>85475.31196</v>
      </c>
      <c r="AN153" s="4">
        <f t="shared" si="30"/>
        <v>101103.0403</v>
      </c>
      <c r="AO153" s="4">
        <f>C153/'Ejercicio 3 - TIR'!$D$7</f>
        <v>17631.0086</v>
      </c>
      <c r="AP153" s="4">
        <f t="shared" si="31"/>
        <v>22441.67495</v>
      </c>
      <c r="AQ153" s="4">
        <f t="shared" si="32"/>
        <v>30495.41223</v>
      </c>
      <c r="AR153" s="4">
        <f t="shared" si="33"/>
        <v>44503.20012</v>
      </c>
      <c r="AS153" s="4">
        <f t="shared" si="34"/>
        <v>67844.30337</v>
      </c>
      <c r="AT153" s="4">
        <f t="shared" si="35"/>
        <v>83472.03168</v>
      </c>
      <c r="AU153" s="4">
        <f>AP153*'Ejercicio 3 - TIR'!$D$5</f>
        <v>11220.83747</v>
      </c>
      <c r="AV153" s="4">
        <f>AQ153*'Ejercicio 3 - TIR'!$D$5</f>
        <v>15247.70612</v>
      </c>
      <c r="AW153" s="4">
        <f>AR153*'Ejercicio 3 - TIR'!$D$5</f>
        <v>22251.60006</v>
      </c>
      <c r="AX153" s="4">
        <f>AS153*'Ejercicio 3 - TIR'!$D$5</f>
        <v>33922.15168</v>
      </c>
      <c r="AY153" s="4">
        <f>AT153*'Ejercicio 3 - TIR'!$D$5</f>
        <v>41736.01584</v>
      </c>
      <c r="AZ153" s="4">
        <f t="shared" ref="AZ153:BD153" si="494">AJ153-AU153-AE153</f>
        <v>23354.51265</v>
      </c>
      <c r="BA153" s="4">
        <f t="shared" si="494"/>
        <v>26531.55941</v>
      </c>
      <c r="BB153" s="4">
        <f t="shared" si="494"/>
        <v>32297.43855</v>
      </c>
      <c r="BC153" s="4">
        <f t="shared" si="494"/>
        <v>42173.43799</v>
      </c>
      <c r="BD153" s="4">
        <f t="shared" si="494"/>
        <v>47874.46185</v>
      </c>
      <c r="BE153" s="4">
        <f t="shared" ref="BE153:BI153" si="495">AZ153/Z153</f>
        <v>20122.40478</v>
      </c>
      <c r="BF153" s="4">
        <f t="shared" si="495"/>
        <v>19799.07051</v>
      </c>
      <c r="BG153" s="4">
        <f t="shared" si="495"/>
        <v>20168.04984</v>
      </c>
      <c r="BH153" s="4">
        <f t="shared" si="495"/>
        <v>21296.59521</v>
      </c>
      <c r="BI153" s="4">
        <f t="shared" si="495"/>
        <v>19730.95826</v>
      </c>
      <c r="BJ153" s="4">
        <f t="shared" si="38"/>
        <v>83042.77242</v>
      </c>
      <c r="BK153" s="4">
        <f t="shared" si="39"/>
        <v>42779.22225</v>
      </c>
      <c r="BL153" s="4">
        <f t="shared" si="40"/>
        <v>125821.9947</v>
      </c>
      <c r="BM153" s="4">
        <f>BK153*'Ejercicio 3 - TIR'!$D$5</f>
        <v>21389.61113</v>
      </c>
      <c r="BN153" s="4">
        <f t="shared" si="41"/>
        <v>104432.3836</v>
      </c>
      <c r="BO153" s="4">
        <f t="shared" si="42"/>
        <v>43040.71358</v>
      </c>
      <c r="BP153" s="4">
        <f t="shared" si="43"/>
        <v>-122380.2523</v>
      </c>
      <c r="BQ153" s="4">
        <f t="shared" ref="BQ153:BT153" si="496">BE153</f>
        <v>20122.40478</v>
      </c>
      <c r="BR153" s="4">
        <f t="shared" si="496"/>
        <v>19799.07051</v>
      </c>
      <c r="BS153" s="4">
        <f t="shared" si="496"/>
        <v>20168.04984</v>
      </c>
      <c r="BT153" s="4">
        <f t="shared" si="496"/>
        <v>21296.59521</v>
      </c>
      <c r="BU153" s="4">
        <f t="shared" si="45"/>
        <v>62771.67184</v>
      </c>
      <c r="BV153" s="36">
        <f t="shared" si="46"/>
        <v>4.721207042</v>
      </c>
    </row>
    <row r="154" ht="15.0" customHeight="1">
      <c r="A154" s="2">
        <v>153.0</v>
      </c>
      <c r="B154" s="3">
        <f t="shared" si="4"/>
        <v>0.9939254282</v>
      </c>
      <c r="C154" s="4">
        <f>IF(B154&lt;=('Ejercicio 3 - TIR'!$D$13-'Ejercicio 3 - TIR'!$C$13)/('Ejercicio 3 - TIR'!$E$13-'Ejercicio 3 - TIR'!$C$13),'Ejercicio 3 - TIR'!$C$13+SQRT(('Ejercicio 3 - TIR'!$E$13-'Ejercicio 3 - TIR'!$C$13)*('Ejercicio 3 - TIR'!$D$13-'Ejercicio 3 - TIR'!$C$13)*B154),'Ejercicio 3 - TIR'!$E$13-SQRT(('Ejercicio 3 - TIR'!$E$13-'Ejercicio 3 - TIR'!$C$13)*('Ejercicio 3 - TIR'!$E$13-'Ejercicio 3 - TIR'!$D$13)*(1-B154)))</f>
        <v>97300.09515</v>
      </c>
      <c r="D154" s="3">
        <f t="shared" si="5"/>
        <v>0.3846268859</v>
      </c>
      <c r="E154" s="4">
        <f>IF(D154&lt;=('Ejercicio 3 - TIR'!$D$14-'Ejercicio 3 - TIR'!$C$14)/('Ejercicio 3 - TIR'!$E$14-'Ejercicio 3 - TIR'!$C$14),'Ejercicio 3 - TIR'!$C$14+SQRT(('Ejercicio 3 - TIR'!$E$14-'Ejercicio 3 - TIR'!$C$14)*('Ejercicio 3 - TIR'!$D$14-'Ejercicio 3 - TIR'!$C$14)*D154),'Ejercicio 3 - TIR'!$E$14-SQRT(('Ejercicio 3 - TIR'!$E$14-'Ejercicio 3 - TIR'!$C$14)*('Ejercicio 3 - TIR'!$E$14-'Ejercicio 3 - TIR'!$D$14)*(1-D154)))</f>
        <v>30392.40055</v>
      </c>
      <c r="F154" s="3">
        <f t="shared" si="6"/>
        <v>0.2831903712</v>
      </c>
      <c r="G154" s="4">
        <f>IF(F154&lt;=('Ejercicio 3 - TIR'!$D$18-'Ejercicio 3 - TIR'!$C$18)/('Ejercicio 3 - TIR'!$E$18-'Ejercicio 3 - TIR'!$C$18),'Ejercicio 3 - TIR'!$C$18+SQRT(('Ejercicio 3 - TIR'!$E$18-'Ejercicio 3 - TIR'!$C$18)*('Ejercicio 3 - TIR'!$D$18-'Ejercicio 3 - TIR'!$C$18)*F154),'Ejercicio 3 - TIR'!$E$18-SQRT(('Ejercicio 3 - TIR'!$E$18-'Ejercicio 3 - TIR'!$C$18)*('Ejercicio 3 - TIR'!$E$18-'Ejercicio 3 - TIR'!$D$18)*(1-F154)))</f>
        <v>36517.55749</v>
      </c>
      <c r="H154" s="3">
        <f t="shared" si="7"/>
        <v>0.9759961927</v>
      </c>
      <c r="I154" s="4">
        <f>IF(H154&lt;=('Ejercicio 3 - TIR'!$D$18-'Ejercicio 3 - TIR'!$C$18)/('Ejercicio 3 - TIR'!$E$18-'Ejercicio 3 - TIR'!$C$18),'Ejercicio 3 - TIR'!$C$18+SQRT(('Ejercicio 3 - TIR'!$E$18-'Ejercicio 3 - TIR'!$C$18)*('Ejercicio 3 - TIR'!$D$18-'Ejercicio 3 - TIR'!$C$18)*H154),'Ejercicio 3 - TIR'!$E$18-SQRT(('Ejercicio 3 - TIR'!$E$18-'Ejercicio 3 - TIR'!$C$18)*('Ejercicio 3 - TIR'!$E$18-'Ejercicio 3 - TIR'!$D$18)*(1-H154)))</f>
        <v>43658.2528</v>
      </c>
      <c r="J154" s="3">
        <f t="shared" si="8"/>
        <v>0.9742686314</v>
      </c>
      <c r="K154" s="4">
        <f>IF(J154&lt;=('Ejercicio 3 - TIR'!$D$18-'Ejercicio 3 - TIR'!$C$18)/('Ejercicio 3 - TIR'!$E$18-'Ejercicio 3 - TIR'!$C$18),'Ejercicio 3 - TIR'!$C$18+SQRT(('Ejercicio 3 - TIR'!$E$18-'Ejercicio 3 - TIR'!$C$18)*('Ejercicio 3 - TIR'!$D$18-'Ejercicio 3 - TIR'!$C$18)*J154),'Ejercicio 3 - TIR'!$E$18-SQRT(('Ejercicio 3 - TIR'!$E$18-'Ejercicio 3 - TIR'!$C$18)*('Ejercicio 3 - TIR'!$E$18-'Ejercicio 3 - TIR'!$D$18)*(1-J154)))</f>
        <v>43610.80864</v>
      </c>
      <c r="L154" s="3">
        <f t="shared" si="9"/>
        <v>0.1246364185</v>
      </c>
      <c r="M154" s="4">
        <f>IF(L154&lt;=('Ejercicio 3 - TIR'!$D$18-'Ejercicio 3 - TIR'!$C$18)/('Ejercicio 3 - TIR'!$E$18-'Ejercicio 3 - TIR'!$C$18),'Ejercicio 3 - TIR'!$C$18+SQRT(('Ejercicio 3 - TIR'!$E$18-'Ejercicio 3 - TIR'!$C$18)*('Ejercicio 3 - TIR'!$D$18-'Ejercicio 3 - TIR'!$C$18)*L154),'Ejercicio 3 - TIR'!$E$18-SQRT(('Ejercicio 3 - TIR'!$E$18-'Ejercicio 3 - TIR'!$C$18)*('Ejercicio 3 - TIR'!$E$18-'Ejercicio 3 - TIR'!$D$18)*(1-L154)))</f>
        <v>34323.82502</v>
      </c>
      <c r="N154" s="3">
        <f t="shared" si="10"/>
        <v>0.4985627349</v>
      </c>
      <c r="O154" s="4">
        <f>IF(N154&lt;=('Ejercicio 3 - TIR'!$D$18-'Ejercicio 3 - TIR'!$C$18)/('Ejercicio 3 - TIR'!$E$18-'Ejercicio 3 - TIR'!$C$18),'Ejercicio 3 - TIR'!$C$18+SQRT(('Ejercicio 3 - TIR'!$E$18-'Ejercicio 3 - TIR'!$C$18)*('Ejercicio 3 - TIR'!$D$18-'Ejercicio 3 - TIR'!$C$18)*N154),'Ejercicio 3 - TIR'!$E$18-SQRT(('Ejercicio 3 - TIR'!$E$18-'Ejercicio 3 - TIR'!$C$18)*('Ejercicio 3 - TIR'!$E$18-'Ejercicio 3 - TIR'!$D$18)*(1-N154)))</f>
        <v>38647.798</v>
      </c>
      <c r="P154" s="3">
        <f t="shared" si="11"/>
        <v>0.1973636283</v>
      </c>
      <c r="Q154" s="7">
        <f>IF(P154&lt;=('Ejercicio 3 - TIR'!$D$22-'Ejercicio 3 - TIR'!$C$22)/('Ejercicio 3 - TIR'!$E$22-'Ejercicio 3 - TIR'!$C$22),'Ejercicio 3 - TIR'!$C$22+SQRT(('Ejercicio 3 - TIR'!$E$22-'Ejercicio 3 - TIR'!$C$22)*('Ejercicio 3 - TIR'!$D$22-'Ejercicio 3 - TIR'!$C$22)*P154),'Ejercicio 3 - TIR'!$E$22-SQRT(('Ejercicio 3 - TIR'!$E$22-'Ejercicio 3 - TIR'!$C$22)*('Ejercicio 3 - TIR'!$E$22-'Ejercicio 3 - TIR'!$D$22)*(1-P154)))</f>
        <v>0.138848197</v>
      </c>
      <c r="R154" s="3">
        <f t="shared" si="12"/>
        <v>0.4595335707</v>
      </c>
      <c r="S154" s="7">
        <f>IF(R154&lt;=('Ejercicio 3 - TIR'!$D$23-'Ejercicio 3 - TIR'!$C$23)/('Ejercicio 3 - TIR'!$E$23-'Ejercicio 3 - TIR'!$C$23),'Ejercicio 3 - TIR'!$C$23+SQRT(('Ejercicio 3 - TIR'!$E$23-'Ejercicio 3 - TIR'!$C$23)*('Ejercicio 3 - TIR'!$D$23-'Ejercicio 3 - TIR'!$C$23)*R154),'Ejercicio 3 - TIR'!$E$23-SQRT(('Ejercicio 3 - TIR'!$E$23-'Ejercicio 3 - TIR'!$C$23)*('Ejercicio 3 - TIR'!$E$23-'Ejercicio 3 - TIR'!$D$23)*(1-R154)))</f>
        <v>0.1487603969</v>
      </c>
      <c r="T154" s="3">
        <f t="shared" si="13"/>
        <v>0.7070969439</v>
      </c>
      <c r="U154" s="7">
        <f>IF(T154&lt;=('Ejercicio 3 - TIR'!$D$24-'Ejercicio 3 - TIR'!$C$24)/('Ejercicio 3 - TIR'!$E$24-'Ejercicio 3 - TIR'!$C$24),'Ejercicio 3 - TIR'!$C$24+SQRT(('Ejercicio 3 - TIR'!$E$24-'Ejercicio 3 - TIR'!$C$24)*('Ejercicio 3 - TIR'!$D$24-'Ejercicio 3 - TIR'!$C$24)*T154),'Ejercicio 3 - TIR'!$E$24-SQRT(('Ejercicio 3 - TIR'!$E$24-'Ejercicio 3 - TIR'!$C$24)*('Ejercicio 3 - TIR'!$E$24-'Ejercicio 3 - TIR'!$D$24)*(1-T154)))</f>
        <v>0.1913621133</v>
      </c>
      <c r="V154" s="3">
        <f t="shared" si="14"/>
        <v>0.4177040307</v>
      </c>
      <c r="W154" s="7">
        <f>IF(V154&lt;=('Ejercicio 3 - TIR'!$D$25-'Ejercicio 3 - TIR'!$C$25)/('Ejercicio 3 - TIR'!$E$25-'Ejercicio 3 - TIR'!$C$25),'Ejercicio 3 - TIR'!$C$25+SQRT(('Ejercicio 3 - TIR'!$E$25-'Ejercicio 3 - TIR'!$C$25)*('Ejercicio 3 - TIR'!$D$25-'Ejercicio 3 - TIR'!$C$25)*V154),'Ejercicio 3 - TIR'!$E$25-SQRT(('Ejercicio 3 - TIR'!$E$25-'Ejercicio 3 - TIR'!$C$25)*('Ejercicio 3 - TIR'!$E$25-'Ejercicio 3 - TIR'!$D$25)*(1-V154)))</f>
        <v>0.2048553891</v>
      </c>
      <c r="X154" s="3">
        <f t="shared" si="15"/>
        <v>0.9591904721</v>
      </c>
      <c r="Y154" s="7">
        <f>IF(X154&lt;=('Ejercicio 3 - TIR'!$D$26-'Ejercicio 3 - TIR'!$C$26)/('Ejercicio 3 - TIR'!$E$26-'Ejercicio 3 - TIR'!$C$26),'Ejercicio 3 - TIR'!$C$26+SQRT(('Ejercicio 3 - TIR'!$E$26-'Ejercicio 3 - TIR'!$C$26)*('Ejercicio 3 - TIR'!$D$26-'Ejercicio 3 - TIR'!$C$26)*X154),'Ejercicio 3 - TIR'!$E$26-SQRT(('Ejercicio 3 - TIR'!$E$26-'Ejercicio 3 - TIR'!$C$26)*('Ejercicio 3 - TIR'!$E$26-'Ejercicio 3 - TIR'!$D$26)*(1-X154)))</f>
        <v>0.2651550867</v>
      </c>
      <c r="Z154" s="3">
        <f t="shared" si="16"/>
        <v>1.138848197</v>
      </c>
      <c r="AA154" s="3">
        <f t="shared" si="17"/>
        <v>1.308263707</v>
      </c>
      <c r="AB154" s="3">
        <f t="shared" si="18"/>
        <v>1.558615814</v>
      </c>
      <c r="AC154" s="3">
        <f t="shared" si="19"/>
        <v>1.877906664</v>
      </c>
      <c r="AD154" s="3">
        <f t="shared" si="20"/>
        <v>2.375843168</v>
      </c>
      <c r="AE154" s="2">
        <f t="shared" si="21"/>
        <v>4219.93002</v>
      </c>
      <c r="AF154" s="2">
        <f t="shared" si="22"/>
        <v>4847.688485</v>
      </c>
      <c r="AG154" s="2">
        <f t="shared" si="23"/>
        <v>5775.352397</v>
      </c>
      <c r="AH154" s="2">
        <f t="shared" si="24"/>
        <v>6958.46446</v>
      </c>
      <c r="AI154" s="2">
        <f t="shared" si="25"/>
        <v>8803.536707</v>
      </c>
      <c r="AJ154" s="4">
        <f t="shared" si="26"/>
        <v>41587.95451</v>
      </c>
      <c r="AK154" s="4">
        <f t="shared" si="27"/>
        <v>57116.50764</v>
      </c>
      <c r="AL154" s="4">
        <f t="shared" si="28"/>
        <v>67972.49602</v>
      </c>
      <c r="AM154" s="4">
        <f t="shared" si="29"/>
        <v>64456.93972</v>
      </c>
      <c r="AN154" s="4">
        <f t="shared" si="30"/>
        <v>91821.10682</v>
      </c>
      <c r="AO154" s="4">
        <f>C154/'Ejercicio 3 - TIR'!$D$7</f>
        <v>19460.01903</v>
      </c>
      <c r="AP154" s="4">
        <f t="shared" si="31"/>
        <v>22127.93548</v>
      </c>
      <c r="AQ154" s="4">
        <f t="shared" si="32"/>
        <v>37656.48861</v>
      </c>
      <c r="AR154" s="4">
        <f t="shared" si="33"/>
        <v>48512.47699</v>
      </c>
      <c r="AS154" s="4">
        <f t="shared" si="34"/>
        <v>44996.92069</v>
      </c>
      <c r="AT154" s="4">
        <f t="shared" si="35"/>
        <v>72361.08779</v>
      </c>
      <c r="AU154" s="4">
        <f>AP154*'Ejercicio 3 - TIR'!$D$5</f>
        <v>11063.96774</v>
      </c>
      <c r="AV154" s="4">
        <f>AQ154*'Ejercicio 3 - TIR'!$D$5</f>
        <v>18828.24431</v>
      </c>
      <c r="AW154" s="4">
        <f>AR154*'Ejercicio 3 - TIR'!$D$5</f>
        <v>24256.23849</v>
      </c>
      <c r="AX154" s="4">
        <f>AS154*'Ejercicio 3 - TIR'!$D$5</f>
        <v>22498.46034</v>
      </c>
      <c r="AY154" s="4">
        <f>AT154*'Ejercicio 3 - TIR'!$D$5</f>
        <v>36180.5439</v>
      </c>
      <c r="AZ154" s="4">
        <f t="shared" ref="AZ154:BD154" si="497">AJ154-AU154-AE154</f>
        <v>26304.05675</v>
      </c>
      <c r="BA154" s="4">
        <f t="shared" si="497"/>
        <v>33440.57485</v>
      </c>
      <c r="BB154" s="4">
        <f t="shared" si="497"/>
        <v>37940.90513</v>
      </c>
      <c r="BC154" s="4">
        <f t="shared" si="497"/>
        <v>35000.01491</v>
      </c>
      <c r="BD154" s="4">
        <f t="shared" si="497"/>
        <v>46837.02622</v>
      </c>
      <c r="BE154" s="4">
        <f t="shared" ref="BE154:BI154" si="498">AZ154/Z154</f>
        <v>23097.0702</v>
      </c>
      <c r="BF154" s="4">
        <f t="shared" si="498"/>
        <v>25561.03535</v>
      </c>
      <c r="BG154" s="4">
        <f t="shared" si="498"/>
        <v>24342.69226</v>
      </c>
      <c r="BH154" s="4">
        <f t="shared" si="498"/>
        <v>18637.78195</v>
      </c>
      <c r="BI154" s="4">
        <f t="shared" si="498"/>
        <v>19713.85437</v>
      </c>
      <c r="BJ154" s="4">
        <f t="shared" si="38"/>
        <v>72207.57721</v>
      </c>
      <c r="BK154" s="4">
        <f t="shared" si="39"/>
        <v>46233.95326</v>
      </c>
      <c r="BL154" s="4">
        <f t="shared" si="40"/>
        <v>118441.5305</v>
      </c>
      <c r="BM154" s="4">
        <f>BK154*'Ejercicio 3 - TIR'!$D$5</f>
        <v>23116.97663</v>
      </c>
      <c r="BN154" s="4">
        <f t="shared" si="41"/>
        <v>95324.55383</v>
      </c>
      <c r="BO154" s="4">
        <f t="shared" si="42"/>
        <v>40122.41007</v>
      </c>
      <c r="BP154" s="4">
        <f t="shared" si="43"/>
        <v>-127692.4957</v>
      </c>
      <c r="BQ154" s="4">
        <f t="shared" ref="BQ154:BT154" si="499">BE154</f>
        <v>23097.0702</v>
      </c>
      <c r="BR154" s="4">
        <f t="shared" si="499"/>
        <v>25561.03535</v>
      </c>
      <c r="BS154" s="4">
        <f t="shared" si="499"/>
        <v>24342.69226</v>
      </c>
      <c r="BT154" s="4">
        <f t="shared" si="499"/>
        <v>18637.78195</v>
      </c>
      <c r="BU154" s="4">
        <f t="shared" si="45"/>
        <v>59836.26444</v>
      </c>
      <c r="BV154" s="36">
        <f t="shared" si="46"/>
        <v>5.18121218</v>
      </c>
    </row>
    <row r="155" ht="15.0" customHeight="1">
      <c r="A155" s="2">
        <v>154.0</v>
      </c>
      <c r="B155" s="3">
        <f t="shared" si="4"/>
        <v>0.07537131157</v>
      </c>
      <c r="C155" s="4">
        <f>IF(B155&lt;=('Ejercicio 3 - TIR'!$D$13-'Ejercicio 3 - TIR'!$C$13)/('Ejercicio 3 - TIR'!$E$13-'Ejercicio 3 - TIR'!$C$13),'Ejercicio 3 - TIR'!$C$13+SQRT(('Ejercicio 3 - TIR'!$E$13-'Ejercicio 3 - TIR'!$C$13)*('Ejercicio 3 - TIR'!$D$13-'Ejercicio 3 - TIR'!$C$13)*B155),'Ejercicio 3 - TIR'!$E$13-SQRT(('Ejercicio 3 - TIR'!$E$13-'Ejercicio 3 - TIR'!$C$13)*('Ejercicio 3 - TIR'!$E$13-'Ejercicio 3 - TIR'!$D$13)*(1-B155)))</f>
        <v>65490.76722</v>
      </c>
      <c r="D155" s="3">
        <f t="shared" si="5"/>
        <v>0.6021352139</v>
      </c>
      <c r="E155" s="4">
        <f>IF(D155&lt;=('Ejercicio 3 - TIR'!$D$14-'Ejercicio 3 - TIR'!$C$14)/('Ejercicio 3 - TIR'!$E$14-'Ejercicio 3 - TIR'!$C$14),'Ejercicio 3 - TIR'!$C$14+SQRT(('Ejercicio 3 - TIR'!$E$14-'Ejercicio 3 - TIR'!$C$14)*('Ejercicio 3 - TIR'!$D$14-'Ejercicio 3 - TIR'!$C$14)*D155),'Ejercicio 3 - TIR'!$E$14-SQRT(('Ejercicio 3 - TIR'!$E$14-'Ejercicio 3 - TIR'!$C$14)*('Ejercicio 3 - TIR'!$E$14-'Ejercicio 3 - TIR'!$D$14)*(1-D155)))</f>
        <v>32274.73509</v>
      </c>
      <c r="F155" s="3">
        <f t="shared" si="6"/>
        <v>0.5867538513</v>
      </c>
      <c r="G155" s="4">
        <f>IF(F155&lt;=('Ejercicio 3 - TIR'!$D$18-'Ejercicio 3 - TIR'!$C$18)/('Ejercicio 3 - TIR'!$E$18-'Ejercicio 3 - TIR'!$C$18),'Ejercicio 3 - TIR'!$C$18+SQRT(('Ejercicio 3 - TIR'!$E$18-'Ejercicio 3 - TIR'!$C$18)*('Ejercicio 3 - TIR'!$D$18-'Ejercicio 3 - TIR'!$C$18)*F155),'Ejercicio 3 - TIR'!$E$18-SQRT(('Ejercicio 3 - TIR'!$E$18-'Ejercicio 3 - TIR'!$C$18)*('Ejercicio 3 - TIR'!$E$18-'Ejercicio 3 - TIR'!$D$18)*(1-F155)))</f>
        <v>39381.52854</v>
      </c>
      <c r="H155" s="3">
        <f t="shared" si="7"/>
        <v>0.713711195</v>
      </c>
      <c r="I155" s="4">
        <f>IF(H155&lt;=('Ejercicio 3 - TIR'!$D$18-'Ejercicio 3 - TIR'!$C$18)/('Ejercicio 3 - TIR'!$E$18-'Ejercicio 3 - TIR'!$C$18),'Ejercicio 3 - TIR'!$C$18+SQRT(('Ejercicio 3 - TIR'!$E$18-'Ejercicio 3 - TIR'!$C$18)*('Ejercicio 3 - TIR'!$D$18-'Ejercicio 3 - TIR'!$C$18)*H155),'Ejercicio 3 - TIR'!$E$18-SQRT(('Ejercicio 3 - TIR'!$E$18-'Ejercicio 3 - TIR'!$C$18)*('Ejercicio 3 - TIR'!$E$18-'Ejercicio 3 - TIR'!$D$18)*(1-H155)))</f>
        <v>40366.2477</v>
      </c>
      <c r="J155" s="3">
        <f t="shared" si="8"/>
        <v>0.9704847145</v>
      </c>
      <c r="K155" s="4">
        <f>IF(J155&lt;=('Ejercicio 3 - TIR'!$D$18-'Ejercicio 3 - TIR'!$C$18)/('Ejercicio 3 - TIR'!$E$18-'Ejercicio 3 - TIR'!$C$18),'Ejercicio 3 - TIR'!$C$18+SQRT(('Ejercicio 3 - TIR'!$E$18-'Ejercicio 3 - TIR'!$C$18)*('Ejercicio 3 - TIR'!$D$18-'Ejercicio 3 - TIR'!$C$18)*J155),'Ejercicio 3 - TIR'!$E$18-SQRT(('Ejercicio 3 - TIR'!$E$18-'Ejercicio 3 - TIR'!$C$18)*('Ejercicio 3 - TIR'!$E$18-'Ejercicio 3 - TIR'!$D$18)*(1-J155)))</f>
        <v>43512.16721</v>
      </c>
      <c r="L155" s="3">
        <f t="shared" si="9"/>
        <v>0.2910570065</v>
      </c>
      <c r="M155" s="4">
        <f>IF(L155&lt;=('Ejercicio 3 - TIR'!$D$18-'Ejercicio 3 - TIR'!$C$18)/('Ejercicio 3 - TIR'!$E$18-'Ejercicio 3 - TIR'!$C$18),'Ejercicio 3 - TIR'!$C$18+SQRT(('Ejercicio 3 - TIR'!$E$18-'Ejercicio 3 - TIR'!$C$18)*('Ejercicio 3 - TIR'!$D$18-'Ejercicio 3 - TIR'!$C$18)*L155),'Ejercicio 3 - TIR'!$E$18-SQRT(('Ejercicio 3 - TIR'!$E$18-'Ejercicio 3 - TIR'!$C$18)*('Ejercicio 3 - TIR'!$E$18-'Ejercicio 3 - TIR'!$D$18)*(1-L155)))</f>
        <v>36607.46176</v>
      </c>
      <c r="N155" s="3">
        <f t="shared" si="10"/>
        <v>0.8869887941</v>
      </c>
      <c r="O155" s="4">
        <f>IF(N155&lt;=('Ejercicio 3 - TIR'!$D$18-'Ejercicio 3 - TIR'!$C$18)/('Ejercicio 3 - TIR'!$E$18-'Ejercicio 3 - TIR'!$C$18),'Ejercicio 3 - TIR'!$C$18+SQRT(('Ejercicio 3 - TIR'!$E$18-'Ejercicio 3 - TIR'!$C$18)*('Ejercicio 3 - TIR'!$D$18-'Ejercicio 3 - TIR'!$C$18)*N155),'Ejercicio 3 - TIR'!$E$18-SQRT(('Ejercicio 3 - TIR'!$E$18-'Ejercicio 3 - TIR'!$C$18)*('Ejercicio 3 - TIR'!$E$18-'Ejercicio 3 - TIR'!$D$18)*(1-N155)))</f>
        <v>42088.67033</v>
      </c>
      <c r="P155" s="3">
        <f t="shared" si="11"/>
        <v>0.6215212841</v>
      </c>
      <c r="Q155" s="7">
        <f>IF(P155&lt;=('Ejercicio 3 - TIR'!$D$22-'Ejercicio 3 - TIR'!$C$22)/('Ejercicio 3 - TIR'!$E$22-'Ejercicio 3 - TIR'!$C$22),'Ejercicio 3 - TIR'!$C$22+SQRT(('Ejercicio 3 - TIR'!$E$22-'Ejercicio 3 - TIR'!$C$22)*('Ejercicio 3 - TIR'!$D$22-'Ejercicio 3 - TIR'!$C$22)*P155),'Ejercicio 3 - TIR'!$E$22-SQRT(('Ejercicio 3 - TIR'!$E$22-'Ejercicio 3 - TIR'!$C$22)*('Ejercicio 3 - TIR'!$E$22-'Ejercicio 3 - TIR'!$D$22)*(1-P155)))</f>
        <v>0.1538990098</v>
      </c>
      <c r="R155" s="3">
        <f t="shared" si="12"/>
        <v>0.0321774801</v>
      </c>
      <c r="S155" s="7">
        <f>IF(R155&lt;=('Ejercicio 3 - TIR'!$D$23-'Ejercicio 3 - TIR'!$C$23)/('Ejercicio 3 - TIR'!$E$23-'Ejercicio 3 - TIR'!$C$23),'Ejercicio 3 - TIR'!$C$23+SQRT(('Ejercicio 3 - TIR'!$E$23-'Ejercicio 3 - TIR'!$C$23)*('Ejercicio 3 - TIR'!$D$23-'Ejercicio 3 - TIR'!$C$23)*R155),'Ejercicio 3 - TIR'!$E$23-SQRT(('Ejercicio 3 - TIR'!$E$23-'Ejercicio 3 - TIR'!$C$23)*('Ejercicio 3 - TIR'!$E$23-'Ejercicio 3 - TIR'!$D$23)*(1-R155)))</f>
        <v>0.1276104838</v>
      </c>
      <c r="T155" s="3">
        <f t="shared" si="13"/>
        <v>0.8573305355</v>
      </c>
      <c r="U155" s="7">
        <f>IF(T155&lt;=('Ejercicio 3 - TIR'!$D$24-'Ejercicio 3 - TIR'!$C$24)/('Ejercicio 3 - TIR'!$E$24-'Ejercicio 3 - TIR'!$C$24),'Ejercicio 3 - TIR'!$C$24+SQRT(('Ejercicio 3 - TIR'!$E$24-'Ejercicio 3 - TIR'!$C$24)*('Ejercicio 3 - TIR'!$D$24-'Ejercicio 3 - TIR'!$C$24)*T155),'Ejercicio 3 - TIR'!$E$24-SQRT(('Ejercicio 3 - TIR'!$E$24-'Ejercicio 3 - TIR'!$C$24)*('Ejercicio 3 - TIR'!$E$24-'Ejercicio 3 - TIR'!$D$24)*(1-T155)))</f>
        <v>0.2000131418</v>
      </c>
      <c r="V155" s="3">
        <f t="shared" si="14"/>
        <v>0.1722081425</v>
      </c>
      <c r="W155" s="7">
        <f>IF(V155&lt;=('Ejercicio 3 - TIR'!$D$25-'Ejercicio 3 - TIR'!$C$25)/('Ejercicio 3 - TIR'!$E$25-'Ejercicio 3 - TIR'!$C$25),'Ejercicio 3 - TIR'!$C$25+SQRT(('Ejercicio 3 - TIR'!$E$25-'Ejercicio 3 - TIR'!$C$25)*('Ejercicio 3 - TIR'!$D$25-'Ejercicio 3 - TIR'!$C$25)*V155),'Ejercicio 3 - TIR'!$E$25-SQRT(('Ejercicio 3 - TIR'!$E$25-'Ejercicio 3 - TIR'!$C$25)*('Ejercicio 3 - TIR'!$E$25-'Ejercicio 3 - TIR'!$D$25)*(1-V155)))</f>
        <v>0.1955271182</v>
      </c>
      <c r="X155" s="3">
        <f t="shared" si="15"/>
        <v>0.4898018658</v>
      </c>
      <c r="Y155" s="7">
        <f>IF(X155&lt;=('Ejercicio 3 - TIR'!$D$26-'Ejercicio 3 - TIR'!$C$26)/('Ejercicio 3 - TIR'!$E$26-'Ejercicio 3 - TIR'!$C$26),'Ejercicio 3 - TIR'!$C$26+SQRT(('Ejercicio 3 - TIR'!$E$26-'Ejercicio 3 - TIR'!$C$26)*('Ejercicio 3 - TIR'!$D$26-'Ejercicio 3 - TIR'!$C$26)*X155),'Ejercicio 3 - TIR'!$E$26-SQRT(('Ejercicio 3 - TIR'!$E$26-'Ejercicio 3 - TIR'!$C$26)*('Ejercicio 3 - TIR'!$E$26-'Ejercicio 3 - TIR'!$D$26)*(1-X155)))</f>
        <v>0.22751124</v>
      </c>
      <c r="Z155" s="3">
        <f t="shared" si="16"/>
        <v>1.15389901</v>
      </c>
      <c r="AA155" s="3">
        <f t="shared" si="17"/>
        <v>1.301148621</v>
      </c>
      <c r="AB155" s="3">
        <f t="shared" si="18"/>
        <v>1.561395444</v>
      </c>
      <c r="AC155" s="3">
        <f t="shared" si="19"/>
        <v>1.866690596</v>
      </c>
      <c r="AD155" s="3">
        <f t="shared" si="20"/>
        <v>2.291383688</v>
      </c>
      <c r="AE155" s="2">
        <f t="shared" si="21"/>
        <v>4967.049773</v>
      </c>
      <c r="AF155" s="2">
        <f t="shared" si="22"/>
        <v>5600.897397</v>
      </c>
      <c r="AG155" s="2">
        <f t="shared" si="23"/>
        <v>6721.150483</v>
      </c>
      <c r="AH155" s="2">
        <f t="shared" si="24"/>
        <v>8035.317668</v>
      </c>
      <c r="AI155" s="2">
        <f t="shared" si="25"/>
        <v>9863.442754</v>
      </c>
      <c r="AJ155" s="4">
        <f t="shared" si="26"/>
        <v>45442.30678</v>
      </c>
      <c r="AK155" s="4">
        <f t="shared" si="27"/>
        <v>52522.48752</v>
      </c>
      <c r="AL155" s="4">
        <f t="shared" si="28"/>
        <v>67939.69966</v>
      </c>
      <c r="AM155" s="4">
        <f t="shared" si="29"/>
        <v>68334.80462</v>
      </c>
      <c r="AN155" s="4">
        <f t="shared" si="30"/>
        <v>96441.29265</v>
      </c>
      <c r="AO155" s="4">
        <f>C155/'Ejercicio 3 - TIR'!$D$7</f>
        <v>13098.15344</v>
      </c>
      <c r="AP155" s="4">
        <f t="shared" si="31"/>
        <v>32344.15334</v>
      </c>
      <c r="AQ155" s="4">
        <f t="shared" si="32"/>
        <v>39424.33408</v>
      </c>
      <c r="AR155" s="4">
        <f t="shared" si="33"/>
        <v>54841.54621</v>
      </c>
      <c r="AS155" s="4">
        <f t="shared" si="34"/>
        <v>55236.65117</v>
      </c>
      <c r="AT155" s="4">
        <f t="shared" si="35"/>
        <v>83343.13921</v>
      </c>
      <c r="AU155" s="4">
        <f>AP155*'Ejercicio 3 - TIR'!$D$5</f>
        <v>16172.07667</v>
      </c>
      <c r="AV155" s="4">
        <f>AQ155*'Ejercicio 3 - TIR'!$D$5</f>
        <v>19712.16704</v>
      </c>
      <c r="AW155" s="4">
        <f>AR155*'Ejercicio 3 - TIR'!$D$5</f>
        <v>27420.77311</v>
      </c>
      <c r="AX155" s="4">
        <f>AS155*'Ejercicio 3 - TIR'!$D$5</f>
        <v>27618.32559</v>
      </c>
      <c r="AY155" s="4">
        <f>AT155*'Ejercicio 3 - TIR'!$D$5</f>
        <v>41671.5696</v>
      </c>
      <c r="AZ155" s="4">
        <f t="shared" ref="AZ155:BD155" si="500">AJ155-AU155-AE155</f>
        <v>24303.18034</v>
      </c>
      <c r="BA155" s="4">
        <f t="shared" si="500"/>
        <v>27209.42308</v>
      </c>
      <c r="BB155" s="4">
        <f t="shared" si="500"/>
        <v>33797.77607</v>
      </c>
      <c r="BC155" s="4">
        <f t="shared" si="500"/>
        <v>32681.16136</v>
      </c>
      <c r="BD155" s="4">
        <f t="shared" si="500"/>
        <v>44906.28029</v>
      </c>
      <c r="BE155" s="4">
        <f t="shared" ref="BE155:BI155" si="501">AZ155/Z155</f>
        <v>21061.79149</v>
      </c>
      <c r="BF155" s="4">
        <f t="shared" si="501"/>
        <v>20911.84869</v>
      </c>
      <c r="BG155" s="4">
        <f t="shared" si="501"/>
        <v>21645.87849</v>
      </c>
      <c r="BH155" s="4">
        <f t="shared" si="501"/>
        <v>17507.54058</v>
      </c>
      <c r="BI155" s="4">
        <f t="shared" si="501"/>
        <v>19597.88774</v>
      </c>
      <c r="BJ155" s="4">
        <f t="shared" si="38"/>
        <v>73953.80153</v>
      </c>
      <c r="BK155" s="4">
        <f t="shared" si="39"/>
        <v>30012.89514</v>
      </c>
      <c r="BL155" s="4">
        <f t="shared" si="40"/>
        <v>103966.6967</v>
      </c>
      <c r="BM155" s="4">
        <f>BK155*'Ejercicio 3 - TIR'!$D$5</f>
        <v>15006.44757</v>
      </c>
      <c r="BN155" s="4">
        <f t="shared" si="41"/>
        <v>88960.2491</v>
      </c>
      <c r="BO155" s="4">
        <f t="shared" si="42"/>
        <v>38823.81181</v>
      </c>
      <c r="BP155" s="4">
        <f t="shared" si="43"/>
        <v>-97765.50231</v>
      </c>
      <c r="BQ155" s="4">
        <f t="shared" ref="BQ155:BT155" si="502">BE155</f>
        <v>21061.79149</v>
      </c>
      <c r="BR155" s="4">
        <f t="shared" si="502"/>
        <v>20911.84869</v>
      </c>
      <c r="BS155" s="4">
        <f t="shared" si="502"/>
        <v>21645.87849</v>
      </c>
      <c r="BT155" s="4">
        <f t="shared" si="502"/>
        <v>17507.54058</v>
      </c>
      <c r="BU155" s="4">
        <f t="shared" si="45"/>
        <v>58421.69955</v>
      </c>
      <c r="BV155" s="36">
        <f t="shared" si="46"/>
        <v>11.07371559</v>
      </c>
    </row>
    <row r="156" ht="15.0" customHeight="1">
      <c r="A156" s="2">
        <v>155.0</v>
      </c>
      <c r="B156" s="3">
        <f t="shared" si="4"/>
        <v>0.8965967622</v>
      </c>
      <c r="C156" s="4">
        <f>IF(B156&lt;=('Ejercicio 3 - TIR'!$D$13-'Ejercicio 3 - TIR'!$C$13)/('Ejercicio 3 - TIR'!$E$13-'Ejercicio 3 - TIR'!$C$13),'Ejercicio 3 - TIR'!$C$13+SQRT(('Ejercicio 3 - TIR'!$E$13-'Ejercicio 3 - TIR'!$C$13)*('Ejercicio 3 - TIR'!$D$13-'Ejercicio 3 - TIR'!$C$13)*B156),'Ejercicio 3 - TIR'!$E$13-SQRT(('Ejercicio 3 - TIR'!$E$13-'Ejercicio 3 - TIR'!$C$13)*('Ejercicio 3 - TIR'!$E$13-'Ejercicio 3 - TIR'!$D$13)*(1-B156)))</f>
        <v>88860.70535</v>
      </c>
      <c r="D156" s="3">
        <f t="shared" si="5"/>
        <v>0.5812310309</v>
      </c>
      <c r="E156" s="4">
        <f>IF(D156&lt;=('Ejercicio 3 - TIR'!$D$14-'Ejercicio 3 - TIR'!$C$14)/('Ejercicio 3 - TIR'!$E$14-'Ejercicio 3 - TIR'!$C$14),'Ejercicio 3 - TIR'!$C$14+SQRT(('Ejercicio 3 - TIR'!$E$14-'Ejercicio 3 - TIR'!$C$14)*('Ejercicio 3 - TIR'!$D$14-'Ejercicio 3 - TIR'!$C$14)*D156),'Ejercicio 3 - TIR'!$E$14-SQRT(('Ejercicio 3 - TIR'!$E$14-'Ejercicio 3 - TIR'!$C$14)*('Ejercicio 3 - TIR'!$E$14-'Ejercicio 3 - TIR'!$D$14)*(1-D156)))</f>
        <v>32074.38675</v>
      </c>
      <c r="F156" s="3">
        <f t="shared" si="6"/>
        <v>0.3116218188</v>
      </c>
      <c r="G156" s="4">
        <f>IF(F156&lt;=('Ejercicio 3 - TIR'!$D$18-'Ejercicio 3 - TIR'!$C$18)/('Ejercicio 3 - TIR'!$E$18-'Ejercicio 3 - TIR'!$C$18),'Ejercicio 3 - TIR'!$C$18+SQRT(('Ejercicio 3 - TIR'!$E$18-'Ejercicio 3 - TIR'!$C$18)*('Ejercicio 3 - TIR'!$D$18-'Ejercicio 3 - TIR'!$C$18)*F156),'Ejercicio 3 - TIR'!$E$18-SQRT(('Ejercicio 3 - TIR'!$E$18-'Ejercicio 3 - TIR'!$C$18)*('Ejercicio 3 - TIR'!$E$18-'Ejercicio 3 - TIR'!$D$18)*(1-F156)))</f>
        <v>36836.90521</v>
      </c>
      <c r="H156" s="3">
        <f t="shared" si="7"/>
        <v>0.9881374754</v>
      </c>
      <c r="I156" s="4">
        <f>IF(H156&lt;=('Ejercicio 3 - TIR'!$D$18-'Ejercicio 3 - TIR'!$C$18)/('Ejercicio 3 - TIR'!$E$18-'Ejercicio 3 - TIR'!$C$18),'Ejercicio 3 - TIR'!$C$18+SQRT(('Ejercicio 3 - TIR'!$E$18-'Ejercicio 3 - TIR'!$C$18)*('Ejercicio 3 - TIR'!$D$18-'Ejercicio 3 - TIR'!$C$18)*H156),'Ejercicio 3 - TIR'!$E$18-SQRT(('Ejercicio 3 - TIR'!$E$18-'Ejercicio 3 - TIR'!$C$18)*('Ejercicio 3 - TIR'!$E$18-'Ejercicio 3 - TIR'!$D$18)*(1-H156)))</f>
        <v>44056.76655</v>
      </c>
      <c r="J156" s="3">
        <f t="shared" si="8"/>
        <v>0.8323918398</v>
      </c>
      <c r="K156" s="4">
        <f>IF(J156&lt;=('Ejercicio 3 - TIR'!$D$18-'Ejercicio 3 - TIR'!$C$18)/('Ejercicio 3 - TIR'!$E$18-'Ejercicio 3 - TIR'!$C$18),'Ejercicio 3 - TIR'!$C$18+SQRT(('Ejercicio 3 - TIR'!$E$18-'Ejercicio 3 - TIR'!$C$18)*('Ejercicio 3 - TIR'!$D$18-'Ejercicio 3 - TIR'!$C$18)*J156),'Ejercicio 3 - TIR'!$E$18-SQRT(('Ejercicio 3 - TIR'!$E$18-'Ejercicio 3 - TIR'!$C$18)*('Ejercicio 3 - TIR'!$E$18-'Ejercicio 3 - TIR'!$D$18)*(1-J156)))</f>
        <v>41454.49411</v>
      </c>
      <c r="L156" s="3">
        <f t="shared" si="9"/>
        <v>0.3461169344</v>
      </c>
      <c r="M156" s="4">
        <f>IF(L156&lt;=('Ejercicio 3 - TIR'!$D$18-'Ejercicio 3 - TIR'!$C$18)/('Ejercicio 3 - TIR'!$E$18-'Ejercicio 3 - TIR'!$C$18),'Ejercicio 3 - TIR'!$C$18+SQRT(('Ejercicio 3 - TIR'!$E$18-'Ejercicio 3 - TIR'!$C$18)*('Ejercicio 3 - TIR'!$D$18-'Ejercicio 3 - TIR'!$C$18)*L156),'Ejercicio 3 - TIR'!$E$18-SQRT(('Ejercicio 3 - TIR'!$E$18-'Ejercicio 3 - TIR'!$C$18)*('Ejercicio 3 - TIR'!$E$18-'Ejercicio 3 - TIR'!$D$18)*(1-L156)))</f>
        <v>37205.38272</v>
      </c>
      <c r="N156" s="3">
        <f t="shared" si="10"/>
        <v>0.620194566</v>
      </c>
      <c r="O156" s="4">
        <f>IF(N156&lt;=('Ejercicio 3 - TIR'!$D$18-'Ejercicio 3 - TIR'!$C$18)/('Ejercicio 3 - TIR'!$E$18-'Ejercicio 3 - TIR'!$C$18),'Ejercicio 3 - TIR'!$C$18+SQRT(('Ejercicio 3 - TIR'!$E$18-'Ejercicio 3 - TIR'!$C$18)*('Ejercicio 3 - TIR'!$D$18-'Ejercicio 3 - TIR'!$C$18)*N156),'Ejercicio 3 - TIR'!$E$18-SQRT(('Ejercicio 3 - TIR'!$E$18-'Ejercicio 3 - TIR'!$C$18)*('Ejercicio 3 - TIR'!$E$18-'Ejercicio 3 - TIR'!$D$18)*(1-N156)))</f>
        <v>39645.16381</v>
      </c>
      <c r="P156" s="3">
        <f t="shared" si="11"/>
        <v>0.3180651432</v>
      </c>
      <c r="Q156" s="7">
        <f>IF(P156&lt;=('Ejercicio 3 - TIR'!$D$22-'Ejercicio 3 - TIR'!$C$22)/('Ejercicio 3 - TIR'!$E$22-'Ejercicio 3 - TIR'!$C$22),'Ejercicio 3 - TIR'!$C$22+SQRT(('Ejercicio 3 - TIR'!$E$22-'Ejercicio 3 - TIR'!$C$22)*('Ejercicio 3 - TIR'!$D$22-'Ejercicio 3 - TIR'!$C$22)*P156),'Ejercicio 3 - TIR'!$E$22-SQRT(('Ejercicio 3 - TIR'!$E$22-'Ejercicio 3 - TIR'!$C$22)*('Ejercicio 3 - TIR'!$E$22-'Ejercicio 3 - TIR'!$D$22)*(1-P156)))</f>
        <v>0.1439273329</v>
      </c>
      <c r="R156" s="3">
        <f t="shared" si="12"/>
        <v>0.9077329</v>
      </c>
      <c r="S156" s="7">
        <f>IF(R156&lt;=('Ejercicio 3 - TIR'!$D$23-'Ejercicio 3 - TIR'!$C$23)/('Ejercicio 3 - TIR'!$E$23-'Ejercicio 3 - TIR'!$C$23),'Ejercicio 3 - TIR'!$C$23+SQRT(('Ejercicio 3 - TIR'!$E$23-'Ejercicio 3 - TIR'!$C$23)*('Ejercicio 3 - TIR'!$D$23-'Ejercicio 3 - TIR'!$C$23)*R156),'Ejercicio 3 - TIR'!$E$23-SQRT(('Ejercicio 3 - TIR'!$E$23-'Ejercicio 3 - TIR'!$C$23)*('Ejercicio 3 - TIR'!$E$23-'Ejercicio 3 - TIR'!$D$23)*(1-R156)))</f>
        <v>0.1671127668</v>
      </c>
      <c r="T156" s="3">
        <f t="shared" si="13"/>
        <v>0.9665858858</v>
      </c>
      <c r="U156" s="7">
        <f>IF(T156&lt;=('Ejercicio 3 - TIR'!$D$24-'Ejercicio 3 - TIR'!$C$24)/('Ejercicio 3 - TIR'!$E$24-'Ejercicio 3 - TIR'!$C$24),'Ejercicio 3 - TIR'!$C$24+SQRT(('Ejercicio 3 - TIR'!$E$24-'Ejercicio 3 - TIR'!$C$24)*('Ejercicio 3 - TIR'!$D$24-'Ejercicio 3 - TIR'!$C$24)*T156),'Ejercicio 3 - TIR'!$E$24-SQRT(('Ejercicio 3 - TIR'!$E$24-'Ejercicio 3 - TIR'!$C$24)*('Ejercicio 3 - TIR'!$E$24-'Ejercicio 3 - TIR'!$D$24)*(1-T156)))</f>
        <v>0.210327383</v>
      </c>
      <c r="V156" s="3">
        <f t="shared" si="14"/>
        <v>0.6332497278</v>
      </c>
      <c r="W156" s="7">
        <f>IF(V156&lt;=('Ejercicio 3 - TIR'!$D$25-'Ejercicio 3 - TIR'!$C$25)/('Ejercicio 3 - TIR'!$E$25-'Ejercicio 3 - TIR'!$C$25),'Ejercicio 3 - TIR'!$C$25+SQRT(('Ejercicio 3 - TIR'!$E$25-'Ejercicio 3 - TIR'!$C$25)*('Ejercicio 3 - TIR'!$D$25-'Ejercicio 3 - TIR'!$C$25)*V156),'Ejercicio 3 - TIR'!$E$25-SQRT(('Ejercicio 3 - TIR'!$E$25-'Ejercicio 3 - TIR'!$C$25)*('Ejercicio 3 - TIR'!$E$25-'Ejercicio 3 - TIR'!$D$25)*(1-V156)))</f>
        <v>0.214172274</v>
      </c>
      <c r="X156" s="3">
        <f t="shared" si="15"/>
        <v>0.5306938296</v>
      </c>
      <c r="Y156" s="7">
        <f>IF(X156&lt;=('Ejercicio 3 - TIR'!$D$26-'Ejercicio 3 - TIR'!$C$26)/('Ejercicio 3 - TIR'!$E$26-'Ejercicio 3 - TIR'!$C$26),'Ejercicio 3 - TIR'!$C$26+SQRT(('Ejercicio 3 - TIR'!$E$26-'Ejercicio 3 - TIR'!$C$26)*('Ejercicio 3 - TIR'!$D$26-'Ejercicio 3 - TIR'!$C$26)*X156),'Ejercicio 3 - TIR'!$E$26-SQRT(('Ejercicio 3 - TIR'!$E$26-'Ejercicio 3 - TIR'!$C$26)*('Ejercicio 3 - TIR'!$E$26-'Ejercicio 3 - TIR'!$D$26)*(1-X156)))</f>
        <v>0.2296586321</v>
      </c>
      <c r="Z156" s="3">
        <f t="shared" si="16"/>
        <v>1.143927333</v>
      </c>
      <c r="AA156" s="3">
        <f t="shared" si="17"/>
        <v>1.335092194</v>
      </c>
      <c r="AB156" s="3">
        <f t="shared" si="18"/>
        <v>1.615898642</v>
      </c>
      <c r="AC156" s="3">
        <f t="shared" si="19"/>
        <v>1.961979328</v>
      </c>
      <c r="AD156" s="3">
        <f t="shared" si="20"/>
        <v>2.412564817</v>
      </c>
      <c r="AE156" s="2">
        <f t="shared" si="21"/>
        <v>4616.380938</v>
      </c>
      <c r="AF156" s="2">
        <f t="shared" si="22"/>
        <v>5387.837129</v>
      </c>
      <c r="AG156" s="2">
        <f t="shared" si="23"/>
        <v>6521.046813</v>
      </c>
      <c r="AH156" s="2">
        <f t="shared" si="24"/>
        <v>7917.674238</v>
      </c>
      <c r="AI156" s="2">
        <f t="shared" si="25"/>
        <v>9736.036472</v>
      </c>
      <c r="AJ156" s="4">
        <f t="shared" si="26"/>
        <v>42138.74273</v>
      </c>
      <c r="AK156" s="4">
        <f t="shared" si="27"/>
        <v>58819.84513</v>
      </c>
      <c r="AL156" s="4">
        <f t="shared" si="28"/>
        <v>66986.26073</v>
      </c>
      <c r="AM156" s="4">
        <f t="shared" si="29"/>
        <v>72996.1918</v>
      </c>
      <c r="AN156" s="4">
        <f t="shared" si="30"/>
        <v>95646.52738</v>
      </c>
      <c r="AO156" s="4">
        <f>C156/'Ejercicio 3 - TIR'!$D$7</f>
        <v>17772.14107</v>
      </c>
      <c r="AP156" s="4">
        <f t="shared" si="31"/>
        <v>24366.60166</v>
      </c>
      <c r="AQ156" s="4">
        <f t="shared" si="32"/>
        <v>41047.70406</v>
      </c>
      <c r="AR156" s="4">
        <f t="shared" si="33"/>
        <v>49214.11966</v>
      </c>
      <c r="AS156" s="4">
        <f t="shared" si="34"/>
        <v>55224.05073</v>
      </c>
      <c r="AT156" s="4">
        <f t="shared" si="35"/>
        <v>77874.38631</v>
      </c>
      <c r="AU156" s="4">
        <f>AP156*'Ejercicio 3 - TIR'!$D$5</f>
        <v>12183.30083</v>
      </c>
      <c r="AV156" s="4">
        <f>AQ156*'Ejercicio 3 - TIR'!$D$5</f>
        <v>20523.85203</v>
      </c>
      <c r="AW156" s="4">
        <f>AR156*'Ejercicio 3 - TIR'!$D$5</f>
        <v>24607.05983</v>
      </c>
      <c r="AX156" s="4">
        <f>AS156*'Ejercicio 3 - TIR'!$D$5</f>
        <v>27612.02537</v>
      </c>
      <c r="AY156" s="4">
        <f>AT156*'Ejercicio 3 - TIR'!$D$5</f>
        <v>38937.19315</v>
      </c>
      <c r="AZ156" s="4">
        <f t="shared" ref="AZ156:BD156" si="503">AJ156-AU156-AE156</f>
        <v>25339.06096</v>
      </c>
      <c r="BA156" s="4">
        <f t="shared" si="503"/>
        <v>32908.15597</v>
      </c>
      <c r="BB156" s="4">
        <f t="shared" si="503"/>
        <v>35858.15409</v>
      </c>
      <c r="BC156" s="4">
        <f t="shared" si="503"/>
        <v>37466.4922</v>
      </c>
      <c r="BD156" s="4">
        <f t="shared" si="503"/>
        <v>46973.29775</v>
      </c>
      <c r="BE156" s="4">
        <f t="shared" ref="BE156:BI156" si="504">AZ156/Z156</f>
        <v>22150.93584</v>
      </c>
      <c r="BF156" s="4">
        <f t="shared" si="504"/>
        <v>24648.60188</v>
      </c>
      <c r="BG156" s="4">
        <f t="shared" si="504"/>
        <v>22190.84363</v>
      </c>
      <c r="BH156" s="4">
        <f t="shared" si="504"/>
        <v>19096.27266</v>
      </c>
      <c r="BI156" s="4">
        <f t="shared" si="504"/>
        <v>19470.27388</v>
      </c>
      <c r="BJ156" s="4">
        <f t="shared" si="38"/>
        <v>77381.53701</v>
      </c>
      <c r="BK156" s="4">
        <f t="shared" si="39"/>
        <v>42876.44227</v>
      </c>
      <c r="BL156" s="4">
        <f t="shared" si="40"/>
        <v>120257.9793</v>
      </c>
      <c r="BM156" s="4">
        <f>BK156*'Ejercicio 3 - TIR'!$D$5</f>
        <v>21438.22114</v>
      </c>
      <c r="BN156" s="4">
        <f t="shared" si="41"/>
        <v>98819.75815</v>
      </c>
      <c r="BO156" s="4">
        <f t="shared" si="42"/>
        <v>40960.45729</v>
      </c>
      <c r="BP156" s="4">
        <f t="shared" si="43"/>
        <v>-120935.0921</v>
      </c>
      <c r="BQ156" s="4">
        <f t="shared" ref="BQ156:BT156" si="505">BE156</f>
        <v>22150.93584</v>
      </c>
      <c r="BR156" s="4">
        <f t="shared" si="505"/>
        <v>24648.60188</v>
      </c>
      <c r="BS156" s="4">
        <f t="shared" si="505"/>
        <v>22190.84363</v>
      </c>
      <c r="BT156" s="4">
        <f t="shared" si="505"/>
        <v>19096.27266</v>
      </c>
      <c r="BU156" s="4">
        <f t="shared" si="45"/>
        <v>60430.73117</v>
      </c>
      <c r="BV156" s="36">
        <f t="shared" si="46"/>
        <v>6.213214242</v>
      </c>
    </row>
    <row r="157" ht="15.0" customHeight="1">
      <c r="A157" s="2">
        <v>156.0</v>
      </c>
      <c r="B157" s="3">
        <f t="shared" si="4"/>
        <v>0.128968619</v>
      </c>
      <c r="C157" s="4">
        <f>IF(B157&lt;=('Ejercicio 3 - TIR'!$D$13-'Ejercicio 3 - TIR'!$C$13)/('Ejercicio 3 - TIR'!$E$13-'Ejercicio 3 - TIR'!$C$13),'Ejercicio 3 - TIR'!$C$13+SQRT(('Ejercicio 3 - TIR'!$E$13-'Ejercicio 3 - TIR'!$C$13)*('Ejercicio 3 - TIR'!$D$13-'Ejercicio 3 - TIR'!$C$13)*B157),'Ejercicio 3 - TIR'!$E$13-SQRT(('Ejercicio 3 - TIR'!$E$13-'Ejercicio 3 - TIR'!$C$13)*('Ejercicio 3 - TIR'!$E$13-'Ejercicio 3 - TIR'!$D$13)*(1-B157)))</f>
        <v>67182.44023</v>
      </c>
      <c r="D157" s="3">
        <f t="shared" si="5"/>
        <v>0.1924256113</v>
      </c>
      <c r="E157" s="4">
        <f>IF(D157&lt;=('Ejercicio 3 - TIR'!$D$14-'Ejercicio 3 - TIR'!$C$14)/('Ejercicio 3 - TIR'!$E$14-'Ejercicio 3 - TIR'!$C$14),'Ejercicio 3 - TIR'!$C$14+SQRT(('Ejercicio 3 - TIR'!$E$14-'Ejercicio 3 - TIR'!$C$14)*('Ejercicio 3 - TIR'!$D$14-'Ejercicio 3 - TIR'!$C$14)*D157),'Ejercicio 3 - TIR'!$E$14-SQRT(('Ejercicio 3 - TIR'!$E$14-'Ejercicio 3 - TIR'!$C$14)*('Ejercicio 3 - TIR'!$E$14-'Ejercicio 3 - TIR'!$D$14)*(1-D157)))</f>
        <v>28798.93681</v>
      </c>
      <c r="F157" s="3">
        <f t="shared" si="6"/>
        <v>0.9265788696</v>
      </c>
      <c r="G157" s="4">
        <f>IF(F157&lt;=('Ejercicio 3 - TIR'!$D$18-'Ejercicio 3 - TIR'!$C$18)/('Ejercicio 3 - TIR'!$E$18-'Ejercicio 3 - TIR'!$C$18),'Ejercicio 3 - TIR'!$C$18+SQRT(('Ejercicio 3 - TIR'!$E$18-'Ejercicio 3 - TIR'!$C$18)*('Ejercicio 3 - TIR'!$D$18-'Ejercicio 3 - TIR'!$C$18)*F157),'Ejercicio 3 - TIR'!$E$18-SQRT(('Ejercicio 3 - TIR'!$E$18-'Ejercicio 3 - TIR'!$C$18)*('Ejercicio 3 - TIR'!$E$18-'Ejercicio 3 - TIR'!$D$18)*(1-F157)))</f>
        <v>42653.38866</v>
      </c>
      <c r="H157" s="3">
        <f t="shared" si="7"/>
        <v>0.8643863198</v>
      </c>
      <c r="I157" s="4">
        <f>IF(H157&lt;=('Ejercicio 3 - TIR'!$D$18-'Ejercicio 3 - TIR'!$C$18)/('Ejercicio 3 - TIR'!$E$18-'Ejercicio 3 - TIR'!$C$18),'Ejercicio 3 - TIR'!$C$18+SQRT(('Ejercicio 3 - TIR'!$E$18-'Ejercicio 3 - TIR'!$C$18)*('Ejercicio 3 - TIR'!$D$18-'Ejercicio 3 - TIR'!$C$18)*H157),'Ejercicio 3 - TIR'!$E$18-SQRT(('Ejercicio 3 - TIR'!$E$18-'Ejercicio 3 - TIR'!$C$18)*('Ejercicio 3 - TIR'!$E$18-'Ejercicio 3 - TIR'!$D$18)*(1-H157)))</f>
        <v>41810.79539</v>
      </c>
      <c r="J157" s="3">
        <f t="shared" si="8"/>
        <v>0.2516715329</v>
      </c>
      <c r="K157" s="4">
        <f>IF(J157&lt;=('Ejercicio 3 - TIR'!$D$18-'Ejercicio 3 - TIR'!$C$18)/('Ejercicio 3 - TIR'!$E$18-'Ejercicio 3 - TIR'!$C$18),'Ejercicio 3 - TIR'!$C$18+SQRT(('Ejercicio 3 - TIR'!$E$18-'Ejercicio 3 - TIR'!$C$18)*('Ejercicio 3 - TIR'!$D$18-'Ejercicio 3 - TIR'!$C$18)*J157),'Ejercicio 3 - TIR'!$E$18-SQRT(('Ejercicio 3 - TIR'!$E$18-'Ejercicio 3 - TIR'!$C$18)*('Ejercicio 3 - TIR'!$E$18-'Ejercicio 3 - TIR'!$D$18)*(1-J157)))</f>
        <v>36144.16226</v>
      </c>
      <c r="L157" s="3">
        <f t="shared" si="9"/>
        <v>0.4431228413</v>
      </c>
      <c r="M157" s="4">
        <f>IF(L157&lt;=('Ejercicio 3 - TIR'!$D$18-'Ejercicio 3 - TIR'!$C$18)/('Ejercicio 3 - TIR'!$E$18-'Ejercicio 3 - TIR'!$C$18),'Ejercicio 3 - TIR'!$C$18+SQRT(('Ejercicio 3 - TIR'!$E$18-'Ejercicio 3 - TIR'!$C$18)*('Ejercicio 3 - TIR'!$D$18-'Ejercicio 3 - TIR'!$C$18)*L157),'Ejercicio 3 - TIR'!$E$18-SQRT(('Ejercicio 3 - TIR'!$E$18-'Ejercicio 3 - TIR'!$C$18)*('Ejercicio 3 - TIR'!$E$18-'Ejercicio 3 - TIR'!$D$18)*(1-L157)))</f>
        <v>38152.81707</v>
      </c>
      <c r="N157" s="3">
        <f t="shared" si="10"/>
        <v>0.4712047832</v>
      </c>
      <c r="O157" s="4">
        <f>IF(N157&lt;=('Ejercicio 3 - TIR'!$D$18-'Ejercicio 3 - TIR'!$C$18)/('Ejercicio 3 - TIR'!$E$18-'Ejercicio 3 - TIR'!$C$18),'Ejercicio 3 - TIR'!$C$18+SQRT(('Ejercicio 3 - TIR'!$E$18-'Ejercicio 3 - TIR'!$C$18)*('Ejercicio 3 - TIR'!$D$18-'Ejercicio 3 - TIR'!$C$18)*N157),'Ejercicio 3 - TIR'!$E$18-SQRT(('Ejercicio 3 - TIR'!$E$18-'Ejercicio 3 - TIR'!$C$18)*('Ejercicio 3 - TIR'!$E$18-'Ejercicio 3 - TIR'!$D$18)*(1-N157)))</f>
        <v>38407.18249</v>
      </c>
      <c r="P157" s="3">
        <f t="shared" si="11"/>
        <v>0.830950994</v>
      </c>
      <c r="Q157" s="7">
        <f>IF(P157&lt;=('Ejercicio 3 - TIR'!$D$22-'Ejercicio 3 - TIR'!$C$22)/('Ejercicio 3 - TIR'!$E$22-'Ejercicio 3 - TIR'!$C$22),'Ejercicio 3 - TIR'!$C$22+SQRT(('Ejercicio 3 - TIR'!$E$22-'Ejercicio 3 - TIR'!$C$22)*('Ejercicio 3 - TIR'!$D$22-'Ejercicio 3 - TIR'!$C$22)*P157),'Ejercicio 3 - TIR'!$E$22-SQRT(('Ejercicio 3 - TIR'!$E$22-'Ejercicio 3 - TIR'!$C$22)*('Ejercicio 3 - TIR'!$E$22-'Ejercicio 3 - TIR'!$D$22)*(1-P157)))</f>
        <v>0.1625561412</v>
      </c>
      <c r="R157" s="3">
        <f t="shared" si="12"/>
        <v>0.7736072926</v>
      </c>
      <c r="S157" s="7">
        <f>IF(R157&lt;=('Ejercicio 3 - TIR'!$D$23-'Ejercicio 3 - TIR'!$C$23)/('Ejercicio 3 - TIR'!$E$23-'Ejercicio 3 - TIR'!$C$23),'Ejercicio 3 - TIR'!$C$23+SQRT(('Ejercicio 3 - TIR'!$E$23-'Ejercicio 3 - TIR'!$C$23)*('Ejercicio 3 - TIR'!$D$23-'Ejercicio 3 - TIR'!$C$23)*R157),'Ejercicio 3 - TIR'!$E$23-SQRT(('Ejercicio 3 - TIR'!$E$23-'Ejercicio 3 - TIR'!$C$23)*('Ejercicio 3 - TIR'!$E$23-'Ejercicio 3 - TIR'!$D$23)*(1-R157)))</f>
        <v>0.1598132005</v>
      </c>
      <c r="T157" s="3">
        <f t="shared" si="13"/>
        <v>0.6520934479</v>
      </c>
      <c r="U157" s="7">
        <f>IF(T157&lt;=('Ejercicio 3 - TIR'!$D$24-'Ejercicio 3 - TIR'!$C$24)/('Ejercicio 3 - TIR'!$E$24-'Ejercicio 3 - TIR'!$C$24),'Ejercicio 3 - TIR'!$C$24+SQRT(('Ejercicio 3 - TIR'!$E$24-'Ejercicio 3 - TIR'!$C$24)*('Ejercicio 3 - TIR'!$D$24-'Ejercicio 3 - TIR'!$C$24)*T157),'Ejercicio 3 - TIR'!$E$24-SQRT(('Ejercicio 3 - TIR'!$E$24-'Ejercicio 3 - TIR'!$C$24)*('Ejercicio 3 - TIR'!$E$24-'Ejercicio 3 - TIR'!$D$24)*(1-T157)))</f>
        <v>0.1887888106</v>
      </c>
      <c r="V157" s="3">
        <f t="shared" si="14"/>
        <v>0.1112526499</v>
      </c>
      <c r="W157" s="7">
        <f>IF(V157&lt;=('Ejercicio 3 - TIR'!$D$25-'Ejercicio 3 - TIR'!$C$25)/('Ejercicio 3 - TIR'!$E$25-'Ejercicio 3 - TIR'!$C$25),'Ejercicio 3 - TIR'!$C$25+SQRT(('Ejercicio 3 - TIR'!$E$25-'Ejercicio 3 - TIR'!$C$25)*('Ejercicio 3 - TIR'!$D$25-'Ejercicio 3 - TIR'!$C$25)*V157),'Ejercicio 3 - TIR'!$E$25-SQRT(('Ejercicio 3 - TIR'!$E$25-'Ejercicio 3 - TIR'!$C$25)*('Ejercicio 3 - TIR'!$E$25-'Ejercicio 3 - TIR'!$D$25)*(1-V157)))</f>
        <v>0.1924801326</v>
      </c>
      <c r="X157" s="3">
        <f t="shared" si="15"/>
        <v>0.1658572812</v>
      </c>
      <c r="Y157" s="7">
        <f>IF(X157&lt;=('Ejercicio 3 - TIR'!$D$26-'Ejercicio 3 - TIR'!$C$26)/('Ejercicio 3 - TIR'!$E$26-'Ejercicio 3 - TIR'!$C$26),'Ejercicio 3 - TIR'!$C$26+SQRT(('Ejercicio 3 - TIR'!$E$26-'Ejercicio 3 - TIR'!$C$26)*('Ejercicio 3 - TIR'!$D$26-'Ejercicio 3 - TIR'!$C$26)*X157),'Ejercicio 3 - TIR'!$E$26-SQRT(('Ejercicio 3 - TIR'!$E$26-'Ejercicio 3 - TIR'!$C$26)*('Ejercicio 3 - TIR'!$E$26-'Ejercicio 3 - TIR'!$D$26)*(1-X157)))</f>
        <v>0.2111616318</v>
      </c>
      <c r="Z157" s="3">
        <f t="shared" si="16"/>
        <v>1.162556141</v>
      </c>
      <c r="AA157" s="3">
        <f t="shared" si="17"/>
        <v>1.348347959</v>
      </c>
      <c r="AB157" s="3">
        <f t="shared" si="18"/>
        <v>1.602900966</v>
      </c>
      <c r="AC157" s="3">
        <f t="shared" si="19"/>
        <v>1.911427557</v>
      </c>
      <c r="AD157" s="3">
        <f t="shared" si="20"/>
        <v>2.315047719</v>
      </c>
      <c r="AE157" s="2">
        <f t="shared" si="21"/>
        <v>4681.444037</v>
      </c>
      <c r="AF157" s="2">
        <f t="shared" si="22"/>
        <v>5429.600592</v>
      </c>
      <c r="AG157" s="2">
        <f t="shared" si="23"/>
        <v>6454.648429</v>
      </c>
      <c r="AH157" s="2">
        <f t="shared" si="24"/>
        <v>7697.040015</v>
      </c>
      <c r="AI157" s="2">
        <f t="shared" si="25"/>
        <v>9322.359544</v>
      </c>
      <c r="AJ157" s="4">
        <f t="shared" si="26"/>
        <v>49586.95893</v>
      </c>
      <c r="AK157" s="4">
        <f t="shared" si="27"/>
        <v>56375.50063</v>
      </c>
      <c r="AL157" s="4">
        <f t="shared" si="28"/>
        <v>57935.51262</v>
      </c>
      <c r="AM157" s="4">
        <f t="shared" si="29"/>
        <v>72926.34592</v>
      </c>
      <c r="AN157" s="4">
        <f t="shared" si="30"/>
        <v>88914.46021</v>
      </c>
      <c r="AO157" s="4">
        <f>C157/'Ejercicio 3 - TIR'!$D$7</f>
        <v>13436.48805</v>
      </c>
      <c r="AP157" s="4">
        <f t="shared" si="31"/>
        <v>36150.47088</v>
      </c>
      <c r="AQ157" s="4">
        <f t="shared" si="32"/>
        <v>42939.01258</v>
      </c>
      <c r="AR157" s="4">
        <f t="shared" si="33"/>
        <v>44499.02457</v>
      </c>
      <c r="AS157" s="4">
        <f t="shared" si="34"/>
        <v>59489.85787</v>
      </c>
      <c r="AT157" s="4">
        <f t="shared" si="35"/>
        <v>75477.97217</v>
      </c>
      <c r="AU157" s="4">
        <f>AP157*'Ejercicio 3 - TIR'!$D$5</f>
        <v>18075.23544</v>
      </c>
      <c r="AV157" s="4">
        <f>AQ157*'Ejercicio 3 - TIR'!$D$5</f>
        <v>21469.50629</v>
      </c>
      <c r="AW157" s="4">
        <f>AR157*'Ejercicio 3 - TIR'!$D$5</f>
        <v>22249.51229</v>
      </c>
      <c r="AX157" s="4">
        <f>AS157*'Ejercicio 3 - TIR'!$D$5</f>
        <v>29744.92894</v>
      </c>
      <c r="AY157" s="4">
        <f>AT157*'Ejercicio 3 - TIR'!$D$5</f>
        <v>37738.98608</v>
      </c>
      <c r="AZ157" s="4">
        <f t="shared" ref="AZ157:BD157" si="506">AJ157-AU157-AE157</f>
        <v>26830.27945</v>
      </c>
      <c r="BA157" s="4">
        <f t="shared" si="506"/>
        <v>29476.39375</v>
      </c>
      <c r="BB157" s="4">
        <f t="shared" si="506"/>
        <v>29231.3519</v>
      </c>
      <c r="BC157" s="4">
        <f t="shared" si="506"/>
        <v>35484.37697</v>
      </c>
      <c r="BD157" s="4">
        <f t="shared" si="506"/>
        <v>41853.11459</v>
      </c>
      <c r="BE157" s="4">
        <f t="shared" ref="BE157:BI157" si="507">AZ157/Z157</f>
        <v>23078.69573</v>
      </c>
      <c r="BF157" s="4">
        <f t="shared" si="507"/>
        <v>21861.11793</v>
      </c>
      <c r="BG157" s="4">
        <f t="shared" si="507"/>
        <v>18236.53022</v>
      </c>
      <c r="BH157" s="4">
        <f t="shared" si="507"/>
        <v>18564.33263</v>
      </c>
      <c r="BI157" s="4">
        <f t="shared" si="507"/>
        <v>18078.72652</v>
      </c>
      <c r="BJ157" s="4">
        <f t="shared" si="38"/>
        <v>66670.91295</v>
      </c>
      <c r="BK157" s="4">
        <f t="shared" si="39"/>
        <v>31106.111</v>
      </c>
      <c r="BL157" s="4">
        <f t="shared" si="40"/>
        <v>97777.02395</v>
      </c>
      <c r="BM157" s="4">
        <f>BK157*'Ejercicio 3 - TIR'!$D$5</f>
        <v>15553.0555</v>
      </c>
      <c r="BN157" s="4">
        <f t="shared" si="41"/>
        <v>82223.96845</v>
      </c>
      <c r="BO157" s="4">
        <f t="shared" si="42"/>
        <v>35517.18083</v>
      </c>
      <c r="BP157" s="4">
        <f t="shared" si="43"/>
        <v>-95981.37703</v>
      </c>
      <c r="BQ157" s="4">
        <f t="shared" ref="BQ157:BT157" si="508">BE157</f>
        <v>23078.69573</v>
      </c>
      <c r="BR157" s="4">
        <f t="shared" si="508"/>
        <v>21861.11793</v>
      </c>
      <c r="BS157" s="4">
        <f t="shared" si="508"/>
        <v>18236.53022</v>
      </c>
      <c r="BT157" s="4">
        <f t="shared" si="508"/>
        <v>18564.33263</v>
      </c>
      <c r="BU157" s="4">
        <f t="shared" si="45"/>
        <v>53595.90735</v>
      </c>
      <c r="BV157" s="36">
        <f t="shared" si="46"/>
        <v>10.9719497</v>
      </c>
    </row>
    <row r="158" ht="15.0" customHeight="1">
      <c r="A158" s="2">
        <v>157.0</v>
      </c>
      <c r="B158" s="3">
        <f t="shared" si="4"/>
        <v>0.1642346141</v>
      </c>
      <c r="C158" s="4">
        <f>IF(B158&lt;=('Ejercicio 3 - TIR'!$D$13-'Ejercicio 3 - TIR'!$C$13)/('Ejercicio 3 - TIR'!$E$13-'Ejercicio 3 - TIR'!$C$13),'Ejercicio 3 - TIR'!$C$13+SQRT(('Ejercicio 3 - TIR'!$E$13-'Ejercicio 3 - TIR'!$C$13)*('Ejercicio 3 - TIR'!$D$13-'Ejercicio 3 - TIR'!$C$13)*B158),'Ejercicio 3 - TIR'!$E$13-SQRT(('Ejercicio 3 - TIR'!$E$13-'Ejercicio 3 - TIR'!$C$13)*('Ejercicio 3 - TIR'!$E$13-'Ejercicio 3 - TIR'!$D$13)*(1-B158)))</f>
        <v>68105.174</v>
      </c>
      <c r="D158" s="3">
        <f t="shared" si="5"/>
        <v>0.5448119508</v>
      </c>
      <c r="E158" s="4">
        <f>IF(D158&lt;=('Ejercicio 3 - TIR'!$D$14-'Ejercicio 3 - TIR'!$C$14)/('Ejercicio 3 - TIR'!$E$14-'Ejercicio 3 - TIR'!$C$14),'Ejercicio 3 - TIR'!$C$14+SQRT(('Ejercicio 3 - TIR'!$E$14-'Ejercicio 3 - TIR'!$C$14)*('Ejercicio 3 - TIR'!$D$14-'Ejercicio 3 - TIR'!$C$14)*D158),'Ejercicio 3 - TIR'!$E$14-SQRT(('Ejercicio 3 - TIR'!$E$14-'Ejercicio 3 - TIR'!$C$14)*('Ejercicio 3 - TIR'!$E$14-'Ejercicio 3 - TIR'!$D$14)*(1-D158)))</f>
        <v>31736.93717</v>
      </c>
      <c r="F158" s="3">
        <f t="shared" si="6"/>
        <v>0.651288788</v>
      </c>
      <c r="G158" s="4">
        <f>IF(F158&lt;=('Ejercicio 3 - TIR'!$D$18-'Ejercicio 3 - TIR'!$C$18)/('Ejercicio 3 - TIR'!$E$18-'Ejercicio 3 - TIR'!$C$18),'Ejercicio 3 - TIR'!$C$18+SQRT(('Ejercicio 3 - TIR'!$E$18-'Ejercicio 3 - TIR'!$C$18)*('Ejercicio 3 - TIR'!$D$18-'Ejercicio 3 - TIR'!$C$18)*F158),'Ejercicio 3 - TIR'!$E$18-SQRT(('Ejercicio 3 - TIR'!$E$18-'Ejercicio 3 - TIR'!$C$18)*('Ejercicio 3 - TIR'!$E$18-'Ejercicio 3 - TIR'!$D$18)*(1-F158)))</f>
        <v>39883.99303</v>
      </c>
      <c r="H158" s="3">
        <f t="shared" si="7"/>
        <v>0.4497571834</v>
      </c>
      <c r="I158" s="4">
        <f>IF(H158&lt;=('Ejercicio 3 - TIR'!$D$18-'Ejercicio 3 - TIR'!$C$18)/('Ejercicio 3 - TIR'!$E$18-'Ejercicio 3 - TIR'!$C$18),'Ejercicio 3 - TIR'!$C$18+SQRT(('Ejercicio 3 - TIR'!$E$18-'Ejercicio 3 - TIR'!$C$18)*('Ejercicio 3 - TIR'!$D$18-'Ejercicio 3 - TIR'!$C$18)*H158),'Ejercicio 3 - TIR'!$E$18-SQRT(('Ejercicio 3 - TIR'!$E$18-'Ejercicio 3 - TIR'!$C$18)*('Ejercicio 3 - TIR'!$E$18-'Ejercicio 3 - TIR'!$D$18)*(1-H158)))</f>
        <v>38213.62146</v>
      </c>
      <c r="J158" s="3">
        <f t="shared" si="8"/>
        <v>0.03721678546</v>
      </c>
      <c r="K158" s="4">
        <f>IF(J158&lt;=('Ejercicio 3 - TIR'!$D$18-'Ejercicio 3 - TIR'!$C$18)/('Ejercicio 3 - TIR'!$E$18-'Ejercicio 3 - TIR'!$C$18),'Ejercicio 3 - TIR'!$C$18+SQRT(('Ejercicio 3 - TIR'!$E$18-'Ejercicio 3 - TIR'!$C$18)*('Ejercicio 3 - TIR'!$D$18-'Ejercicio 3 - TIR'!$C$18)*J158),'Ejercicio 3 - TIR'!$E$18-SQRT(('Ejercicio 3 - TIR'!$E$18-'Ejercicio 3 - TIR'!$C$18)*('Ejercicio 3 - TIR'!$E$18-'Ejercicio 3 - TIR'!$D$18)*(1-J158)))</f>
        <v>32362.73524</v>
      </c>
      <c r="L158" s="3">
        <f t="shared" si="9"/>
        <v>0.9787892764</v>
      </c>
      <c r="M158" s="4">
        <f>IF(L158&lt;=('Ejercicio 3 - TIR'!$D$18-'Ejercicio 3 - TIR'!$C$18)/('Ejercicio 3 - TIR'!$E$18-'Ejercicio 3 - TIR'!$C$18),'Ejercicio 3 - TIR'!$C$18+SQRT(('Ejercicio 3 - TIR'!$E$18-'Ejercicio 3 - TIR'!$C$18)*('Ejercicio 3 - TIR'!$D$18-'Ejercicio 3 - TIR'!$C$18)*L158),'Ejercicio 3 - TIR'!$E$18-SQRT(('Ejercicio 3 - TIR'!$E$18-'Ejercicio 3 - TIR'!$C$18)*('Ejercicio 3 - TIR'!$E$18-'Ejercicio 3 - TIR'!$D$18)*(1-L158)))</f>
        <v>43738.72911</v>
      </c>
      <c r="N158" s="3">
        <f t="shared" si="10"/>
        <v>0.457005545</v>
      </c>
      <c r="O158" s="4">
        <f>IF(N158&lt;=('Ejercicio 3 - TIR'!$D$18-'Ejercicio 3 - TIR'!$C$18)/('Ejercicio 3 - TIR'!$E$18-'Ejercicio 3 - TIR'!$C$18),'Ejercicio 3 - TIR'!$C$18+SQRT(('Ejercicio 3 - TIR'!$E$18-'Ejercicio 3 - TIR'!$C$18)*('Ejercicio 3 - TIR'!$D$18-'Ejercicio 3 - TIR'!$C$18)*N158),'Ejercicio 3 - TIR'!$E$18-SQRT(('Ejercicio 3 - TIR'!$E$18-'Ejercicio 3 - TIR'!$C$18)*('Ejercicio 3 - TIR'!$E$18-'Ejercicio 3 - TIR'!$D$18)*(1-N158)))</f>
        <v>38279.54297</v>
      </c>
      <c r="P158" s="3">
        <f t="shared" si="11"/>
        <v>0.7448844688</v>
      </c>
      <c r="Q158" s="7">
        <f>IF(P158&lt;=('Ejercicio 3 - TIR'!$D$22-'Ejercicio 3 - TIR'!$C$22)/('Ejercicio 3 - TIR'!$E$22-'Ejercicio 3 - TIR'!$C$22),'Ejercicio 3 - TIR'!$C$22+SQRT(('Ejercicio 3 - TIR'!$E$22-'Ejercicio 3 - TIR'!$C$22)*('Ejercicio 3 - TIR'!$D$22-'Ejercicio 3 - TIR'!$C$22)*P158),'Ejercicio 3 - TIR'!$E$22-SQRT(('Ejercicio 3 - TIR'!$E$22-'Ejercicio 3 - TIR'!$C$22)*('Ejercicio 3 - TIR'!$E$22-'Ejercicio 3 - TIR'!$D$22)*(1-P158)))</f>
        <v>0.158570862</v>
      </c>
      <c r="R158" s="3">
        <f t="shared" si="12"/>
        <v>0.7645218941</v>
      </c>
      <c r="S158" s="7">
        <f>IF(R158&lt;=('Ejercicio 3 - TIR'!$D$23-'Ejercicio 3 - TIR'!$C$23)/('Ejercicio 3 - TIR'!$E$23-'Ejercicio 3 - TIR'!$C$23),'Ejercicio 3 - TIR'!$C$23+SQRT(('Ejercicio 3 - TIR'!$E$23-'Ejercicio 3 - TIR'!$C$23)*('Ejercicio 3 - TIR'!$D$23-'Ejercicio 3 - TIR'!$C$23)*R158),'Ejercicio 3 - TIR'!$E$23-SQRT(('Ejercicio 3 - TIR'!$E$23-'Ejercicio 3 - TIR'!$C$23)*('Ejercicio 3 - TIR'!$E$23-'Ejercicio 3 - TIR'!$D$23)*(1-R158)))</f>
        <v>0.1594121252</v>
      </c>
      <c r="T158" s="3">
        <f t="shared" si="13"/>
        <v>0.7429085808</v>
      </c>
      <c r="U158" s="7">
        <f>IF(T158&lt;=('Ejercicio 3 - TIR'!$D$24-'Ejercicio 3 - TIR'!$C$24)/('Ejercicio 3 - TIR'!$E$24-'Ejercicio 3 - TIR'!$C$24),'Ejercicio 3 - TIR'!$C$24+SQRT(('Ejercicio 3 - TIR'!$E$24-'Ejercicio 3 - TIR'!$C$24)*('Ejercicio 3 - TIR'!$D$24-'Ejercicio 3 - TIR'!$C$24)*T158),'Ejercicio 3 - TIR'!$E$24-SQRT(('Ejercicio 3 - TIR'!$E$24-'Ejercicio 3 - TIR'!$C$24)*('Ejercicio 3 - TIR'!$E$24-'Ejercicio 3 - TIR'!$D$24)*(1-T158)))</f>
        <v>0.1931698682</v>
      </c>
      <c r="V158" s="3">
        <f t="shared" si="14"/>
        <v>0.226695961</v>
      </c>
      <c r="W158" s="7">
        <f>IF(V158&lt;=('Ejercicio 3 - TIR'!$D$25-'Ejercicio 3 - TIR'!$C$25)/('Ejercicio 3 - TIR'!$E$25-'Ejercicio 3 - TIR'!$C$25),'Ejercicio 3 - TIR'!$C$25+SQRT(('Ejercicio 3 - TIR'!$E$25-'Ejercicio 3 - TIR'!$C$25)*('Ejercicio 3 - TIR'!$D$25-'Ejercicio 3 - TIR'!$C$25)*V158),'Ejercicio 3 - TIR'!$E$25-SQRT(('Ejercicio 3 - TIR'!$E$25-'Ejercicio 3 - TIR'!$C$25)*('Ejercicio 3 - TIR'!$E$25-'Ejercicio 3 - TIR'!$D$25)*(1-V158)))</f>
        <v>0.1978150034</v>
      </c>
      <c r="X158" s="3">
        <f t="shared" si="15"/>
        <v>0.967628442</v>
      </c>
      <c r="Y158" s="7">
        <f>IF(X158&lt;=('Ejercicio 3 - TIR'!$D$26-'Ejercicio 3 - TIR'!$C$26)/('Ejercicio 3 - TIR'!$E$26-'Ejercicio 3 - TIR'!$C$26),'Ejercicio 3 - TIR'!$C$26+SQRT(('Ejercicio 3 - TIR'!$E$26-'Ejercicio 3 - TIR'!$C$26)*('Ejercicio 3 - TIR'!$D$26-'Ejercicio 3 - TIR'!$C$26)*X158),'Ejercicio 3 - TIR'!$E$26-SQRT(('Ejercicio 3 - TIR'!$E$26-'Ejercicio 3 - TIR'!$C$26)*('Ejercicio 3 - TIR'!$E$26-'Ejercicio 3 - TIR'!$D$26)*(1-X158)))</f>
        <v>0.2667785624</v>
      </c>
      <c r="Z158" s="3">
        <f t="shared" si="16"/>
        <v>1.158570862</v>
      </c>
      <c r="AA158" s="3">
        <f t="shared" si="17"/>
        <v>1.343261105</v>
      </c>
      <c r="AB158" s="3">
        <f t="shared" si="18"/>
        <v>1.602738676</v>
      </c>
      <c r="AC158" s="3">
        <f t="shared" si="19"/>
        <v>1.919784432</v>
      </c>
      <c r="AD158" s="3">
        <f t="shared" si="20"/>
        <v>2.431941763</v>
      </c>
      <c r="AE158" s="2">
        <f t="shared" si="21"/>
        <v>5032.553483</v>
      </c>
      <c r="AF158" s="2">
        <f t="shared" si="22"/>
        <v>5834.803529</v>
      </c>
      <c r="AG158" s="2">
        <f t="shared" si="23"/>
        <v>6961.911757</v>
      </c>
      <c r="AH158" s="2">
        <f t="shared" si="24"/>
        <v>8339.082355</v>
      </c>
      <c r="AI158" s="2">
        <f t="shared" si="25"/>
        <v>10563.77076</v>
      </c>
      <c r="AJ158" s="4">
        <f t="shared" si="26"/>
        <v>46208.43218</v>
      </c>
      <c r="AK158" s="4">
        <f t="shared" si="27"/>
        <v>51330.8714</v>
      </c>
      <c r="AL158" s="4">
        <f t="shared" si="28"/>
        <v>51869.00743</v>
      </c>
      <c r="AM158" s="4">
        <f t="shared" si="29"/>
        <v>83968.93123</v>
      </c>
      <c r="AN158" s="4">
        <f t="shared" si="30"/>
        <v>93093.61922</v>
      </c>
      <c r="AO158" s="4">
        <f>C158/'Ejercicio 3 - TIR'!$D$7</f>
        <v>13621.0348</v>
      </c>
      <c r="AP158" s="4">
        <f t="shared" si="31"/>
        <v>32587.39738</v>
      </c>
      <c r="AQ158" s="4">
        <f t="shared" si="32"/>
        <v>37709.8366</v>
      </c>
      <c r="AR158" s="4">
        <f t="shared" si="33"/>
        <v>38247.97263</v>
      </c>
      <c r="AS158" s="4">
        <f t="shared" si="34"/>
        <v>70347.89643</v>
      </c>
      <c r="AT158" s="4">
        <f t="shared" si="35"/>
        <v>79472.58442</v>
      </c>
      <c r="AU158" s="4">
        <f>AP158*'Ejercicio 3 - TIR'!$D$5</f>
        <v>16293.69869</v>
      </c>
      <c r="AV158" s="4">
        <f>AQ158*'Ejercicio 3 - TIR'!$D$5</f>
        <v>18854.9183</v>
      </c>
      <c r="AW158" s="4">
        <f>AR158*'Ejercicio 3 - TIR'!$D$5</f>
        <v>19123.98631</v>
      </c>
      <c r="AX158" s="4">
        <f>AS158*'Ejercicio 3 - TIR'!$D$5</f>
        <v>35173.94822</v>
      </c>
      <c r="AY158" s="4">
        <f>AT158*'Ejercicio 3 - TIR'!$D$5</f>
        <v>39736.29221</v>
      </c>
      <c r="AZ158" s="4">
        <f t="shared" ref="AZ158:BD158" si="509">AJ158-AU158-AE158</f>
        <v>24882.18001</v>
      </c>
      <c r="BA158" s="4">
        <f t="shared" si="509"/>
        <v>26641.14957</v>
      </c>
      <c r="BB158" s="4">
        <f t="shared" si="509"/>
        <v>25783.10936</v>
      </c>
      <c r="BC158" s="4">
        <f t="shared" si="509"/>
        <v>40455.90066</v>
      </c>
      <c r="BD158" s="4">
        <f t="shared" si="509"/>
        <v>42793.55626</v>
      </c>
      <c r="BE158" s="4">
        <f t="shared" ref="BE158:BI158" si="510">AZ158/Z158</f>
        <v>21476.6147</v>
      </c>
      <c r="BF158" s="4">
        <f t="shared" si="510"/>
        <v>19833.18766</v>
      </c>
      <c r="BG158" s="4">
        <f t="shared" si="510"/>
        <v>16086.90783</v>
      </c>
      <c r="BH158" s="4">
        <f t="shared" si="510"/>
        <v>21073.14758</v>
      </c>
      <c r="BI158" s="4">
        <f t="shared" si="510"/>
        <v>17596.45601</v>
      </c>
      <c r="BJ158" s="4">
        <f t="shared" si="38"/>
        <v>77182.38294</v>
      </c>
      <c r="BK158" s="4">
        <f t="shared" si="39"/>
        <v>33125.56339</v>
      </c>
      <c r="BL158" s="4">
        <f t="shared" si="40"/>
        <v>110307.9463</v>
      </c>
      <c r="BM158" s="4">
        <f>BK158*'Ejercicio 3 - TIR'!$D$5</f>
        <v>16562.7817</v>
      </c>
      <c r="BN158" s="4">
        <f t="shared" si="41"/>
        <v>93745.16463</v>
      </c>
      <c r="BO158" s="4">
        <f t="shared" si="42"/>
        <v>38547.45457</v>
      </c>
      <c r="BP158" s="4">
        <f t="shared" si="43"/>
        <v>-99842.11117</v>
      </c>
      <c r="BQ158" s="4">
        <f t="shared" ref="BQ158:BT158" si="511">BE158</f>
        <v>21476.6147</v>
      </c>
      <c r="BR158" s="4">
        <f t="shared" si="511"/>
        <v>19833.18766</v>
      </c>
      <c r="BS158" s="4">
        <f t="shared" si="511"/>
        <v>16086.90783</v>
      </c>
      <c r="BT158" s="4">
        <f t="shared" si="511"/>
        <v>21073.14758</v>
      </c>
      <c r="BU158" s="4">
        <f t="shared" si="45"/>
        <v>56143.91058</v>
      </c>
      <c r="BV158" s="36">
        <f t="shared" si="46"/>
        <v>9.129833786</v>
      </c>
    </row>
    <row r="159" ht="15.0" customHeight="1">
      <c r="A159" s="2">
        <v>158.0</v>
      </c>
      <c r="B159" s="3">
        <f t="shared" si="4"/>
        <v>0.6409134243</v>
      </c>
      <c r="C159" s="4">
        <f>IF(B159&lt;=('Ejercicio 3 - TIR'!$D$13-'Ejercicio 3 - TIR'!$C$13)/('Ejercicio 3 - TIR'!$E$13-'Ejercicio 3 - TIR'!$C$13),'Ejercicio 3 - TIR'!$C$13+SQRT(('Ejercicio 3 - TIR'!$E$13-'Ejercicio 3 - TIR'!$C$13)*('Ejercicio 3 - TIR'!$D$13-'Ejercicio 3 - TIR'!$C$13)*B159),'Ejercicio 3 - TIR'!$E$13-SQRT(('Ejercicio 3 - TIR'!$E$13-'Ejercicio 3 - TIR'!$C$13)*('Ejercicio 3 - TIR'!$E$13-'Ejercicio 3 - TIR'!$D$13)*(1-B159)))</f>
        <v>79241.77534</v>
      </c>
      <c r="D159" s="3">
        <f t="shared" si="5"/>
        <v>0.007683201616</v>
      </c>
      <c r="E159" s="4">
        <f>IF(D159&lt;=('Ejercicio 3 - TIR'!$D$14-'Ejercicio 3 - TIR'!$C$14)/('Ejercicio 3 - TIR'!$E$14-'Ejercicio 3 - TIR'!$C$14),'Ejercicio 3 - TIR'!$C$14+SQRT(('Ejercicio 3 - TIR'!$E$14-'Ejercicio 3 - TIR'!$C$14)*('Ejercicio 3 - TIR'!$D$14-'Ejercicio 3 - TIR'!$C$14)*D159),'Ejercicio 3 - TIR'!$E$14-SQRT(('Ejercicio 3 - TIR'!$E$14-'Ejercicio 3 - TIR'!$C$14)*('Ejercicio 3 - TIR'!$E$14-'Ejercicio 3 - TIR'!$D$14)*(1-D159)))</f>
        <v>25759.10482</v>
      </c>
      <c r="F159" s="3">
        <f t="shared" si="6"/>
        <v>0.5903713347</v>
      </c>
      <c r="G159" s="4">
        <f>IF(F159&lt;=('Ejercicio 3 - TIR'!$D$18-'Ejercicio 3 - TIR'!$C$18)/('Ejercicio 3 - TIR'!$E$18-'Ejercicio 3 - TIR'!$C$18),'Ejercicio 3 - TIR'!$C$18+SQRT(('Ejercicio 3 - TIR'!$E$18-'Ejercicio 3 - TIR'!$C$18)*('Ejercicio 3 - TIR'!$D$18-'Ejercicio 3 - TIR'!$C$18)*F159),'Ejercicio 3 - TIR'!$E$18-SQRT(('Ejercicio 3 - TIR'!$E$18-'Ejercicio 3 - TIR'!$C$18)*('Ejercicio 3 - TIR'!$E$18-'Ejercicio 3 - TIR'!$D$18)*(1-F159)))</f>
        <v>39410.40383</v>
      </c>
      <c r="H159" s="3">
        <f t="shared" si="7"/>
        <v>0.770984361</v>
      </c>
      <c r="I159" s="4">
        <f>IF(H159&lt;=('Ejercicio 3 - TIR'!$D$18-'Ejercicio 3 - TIR'!$C$18)/('Ejercicio 3 - TIR'!$E$18-'Ejercicio 3 - TIR'!$C$18),'Ejercicio 3 - TIR'!$C$18+SQRT(('Ejercicio 3 - TIR'!$E$18-'Ejercicio 3 - TIR'!$C$18)*('Ejercicio 3 - TIR'!$D$18-'Ejercicio 3 - TIR'!$C$18)*H159),'Ejercicio 3 - TIR'!$E$18-SQRT(('Ejercicio 3 - TIR'!$E$18-'Ejercicio 3 - TIR'!$C$18)*('Ejercicio 3 - TIR'!$E$18-'Ejercicio 3 - TIR'!$D$18)*(1-H159)))</f>
        <v>40855.58533</v>
      </c>
      <c r="J159" s="3">
        <f t="shared" si="8"/>
        <v>0.893900807</v>
      </c>
      <c r="K159" s="4">
        <f>IF(J159&lt;=('Ejercicio 3 - TIR'!$D$18-'Ejercicio 3 - TIR'!$C$18)/('Ejercicio 3 - TIR'!$E$18-'Ejercicio 3 - TIR'!$C$18),'Ejercicio 3 - TIR'!$C$18+SQRT(('Ejercicio 3 - TIR'!$E$18-'Ejercicio 3 - TIR'!$C$18)*('Ejercicio 3 - TIR'!$D$18-'Ejercicio 3 - TIR'!$C$18)*J159),'Ejercicio 3 - TIR'!$E$18-SQRT(('Ejercicio 3 - TIR'!$E$18-'Ejercicio 3 - TIR'!$C$18)*('Ejercicio 3 - TIR'!$E$18-'Ejercicio 3 - TIR'!$D$18)*(1-J159)))</f>
        <v>42179.10662</v>
      </c>
      <c r="L159" s="3">
        <f t="shared" si="9"/>
        <v>0.9424334376</v>
      </c>
      <c r="M159" s="4">
        <f>IF(L159&lt;=('Ejercicio 3 - TIR'!$D$18-'Ejercicio 3 - TIR'!$C$18)/('Ejercicio 3 - TIR'!$E$18-'Ejercicio 3 - TIR'!$C$18),'Ejercicio 3 - TIR'!$C$18+SQRT(('Ejercicio 3 - TIR'!$E$18-'Ejercicio 3 - TIR'!$C$18)*('Ejercicio 3 - TIR'!$D$18-'Ejercicio 3 - TIR'!$C$18)*L159),'Ejercicio 3 - TIR'!$E$18-SQRT(('Ejercicio 3 - TIR'!$E$18-'Ejercicio 3 - TIR'!$C$18)*('Ejercicio 3 - TIR'!$E$18-'Ejercicio 3 - TIR'!$D$18)*(1-L159)))</f>
        <v>42922.14241</v>
      </c>
      <c r="N159" s="3">
        <f t="shared" si="10"/>
        <v>0.3892807785</v>
      </c>
      <c r="O159" s="4">
        <f>IF(N159&lt;=('Ejercicio 3 - TIR'!$D$18-'Ejercicio 3 - TIR'!$C$18)/('Ejercicio 3 - TIR'!$E$18-'Ejercicio 3 - TIR'!$C$18),'Ejercicio 3 - TIR'!$C$18+SQRT(('Ejercicio 3 - TIR'!$E$18-'Ejercicio 3 - TIR'!$C$18)*('Ejercicio 3 - TIR'!$D$18-'Ejercicio 3 - TIR'!$C$18)*N159),'Ejercicio 3 - TIR'!$E$18-SQRT(('Ejercicio 3 - TIR'!$E$18-'Ejercicio 3 - TIR'!$C$18)*('Ejercicio 3 - TIR'!$E$18-'Ejercicio 3 - TIR'!$D$18)*(1-N159)))</f>
        <v>37641.47347</v>
      </c>
      <c r="P159" s="3">
        <f t="shared" si="11"/>
        <v>0.9513364612</v>
      </c>
      <c r="Q159" s="7">
        <f>IF(P159&lt;=('Ejercicio 3 - TIR'!$D$22-'Ejercicio 3 - TIR'!$C$22)/('Ejercicio 3 - TIR'!$E$22-'Ejercicio 3 - TIR'!$C$22),'Ejercicio 3 - TIR'!$C$22+SQRT(('Ejercicio 3 - TIR'!$E$22-'Ejercicio 3 - TIR'!$C$22)*('Ejercicio 3 - TIR'!$D$22-'Ejercicio 3 - TIR'!$C$22)*P159),'Ejercicio 3 - TIR'!$E$22-SQRT(('Ejercicio 3 - TIR'!$E$22-'Ejercicio 3 - TIR'!$C$22)*('Ejercicio 3 - TIR'!$E$22-'Ejercicio 3 - TIR'!$D$22)*(1-P159)))</f>
        <v>0.1706408136</v>
      </c>
      <c r="R159" s="3">
        <f t="shared" si="12"/>
        <v>0.2293252885</v>
      </c>
      <c r="S159" s="7">
        <f>IF(R159&lt;=('Ejercicio 3 - TIR'!$D$23-'Ejercicio 3 - TIR'!$C$23)/('Ejercicio 3 - TIR'!$E$23-'Ejercicio 3 - TIR'!$C$23),'Ejercicio 3 - TIR'!$C$23+SQRT(('Ejercicio 3 - TIR'!$E$23-'Ejercicio 3 - TIR'!$C$23)*('Ejercicio 3 - TIR'!$D$23-'Ejercicio 3 - TIR'!$C$23)*R159),'Ejercicio 3 - TIR'!$E$23-SQRT(('Ejercicio 3 - TIR'!$E$23-'Ejercicio 3 - TIR'!$C$23)*('Ejercicio 3 - TIR'!$E$23-'Ejercicio 3 - TIR'!$D$23)*(1-R159)))</f>
        <v>0.1403171238</v>
      </c>
      <c r="T159" s="3">
        <f t="shared" si="13"/>
        <v>0.4627346686</v>
      </c>
      <c r="U159" s="7">
        <f>IF(T159&lt;=('Ejercicio 3 - TIR'!$D$24-'Ejercicio 3 - TIR'!$C$24)/('Ejercicio 3 - TIR'!$E$24-'Ejercicio 3 - TIR'!$C$24),'Ejercicio 3 - TIR'!$C$24+SQRT(('Ejercicio 3 - TIR'!$E$24-'Ejercicio 3 - TIR'!$C$24)*('Ejercicio 3 - TIR'!$D$24-'Ejercicio 3 - TIR'!$C$24)*T159),'Ejercicio 3 - TIR'!$E$24-SQRT(('Ejercicio 3 - TIR'!$E$24-'Ejercicio 3 - TIR'!$C$24)*('Ejercicio 3 - TIR'!$E$24-'Ejercicio 3 - TIR'!$D$24)*(1-T159)))</f>
        <v>0.1812141401</v>
      </c>
      <c r="V159" s="3">
        <f t="shared" si="14"/>
        <v>0.8805102164</v>
      </c>
      <c r="W159" s="7">
        <f>IF(V159&lt;=('Ejercicio 3 - TIR'!$D$25-'Ejercicio 3 - TIR'!$C$25)/('Ejercicio 3 - TIR'!$E$25-'Ejercicio 3 - TIR'!$C$25),'Ejercicio 3 - TIR'!$C$25+SQRT(('Ejercicio 3 - TIR'!$E$25-'Ejercicio 3 - TIR'!$C$25)*('Ejercicio 3 - TIR'!$D$25-'Ejercicio 3 - TIR'!$C$25)*V159),'Ejercicio 3 - TIR'!$E$25-SQRT(('Ejercicio 3 - TIR'!$E$25-'Ejercicio 3 - TIR'!$C$25)*('Ejercicio 3 - TIR'!$E$25-'Ejercicio 3 - TIR'!$D$25)*(1-V159)))</f>
        <v>0.2295497129</v>
      </c>
      <c r="X159" s="3">
        <f t="shared" si="15"/>
        <v>0.3779843118</v>
      </c>
      <c r="Y159" s="7">
        <f>IF(X159&lt;=('Ejercicio 3 - TIR'!$D$26-'Ejercicio 3 - TIR'!$C$26)/('Ejercicio 3 - TIR'!$E$26-'Ejercicio 3 - TIR'!$C$26),'Ejercicio 3 - TIR'!$C$26+SQRT(('Ejercicio 3 - TIR'!$E$26-'Ejercicio 3 - TIR'!$C$26)*('Ejercicio 3 - TIR'!$D$26-'Ejercicio 3 - TIR'!$C$26)*X159),'Ejercicio 3 - TIR'!$E$26-SQRT(('Ejercicio 3 - TIR'!$E$26-'Ejercicio 3 - TIR'!$C$26)*('Ejercicio 3 - TIR'!$E$26-'Ejercicio 3 - TIR'!$D$26)*(1-X159)))</f>
        <v>0.222044114</v>
      </c>
      <c r="Z159" s="3">
        <f t="shared" si="16"/>
        <v>1.170640814</v>
      </c>
      <c r="AA159" s="3">
        <f t="shared" si="17"/>
        <v>1.334901766</v>
      </c>
      <c r="AB159" s="3">
        <f t="shared" si="18"/>
        <v>1.576804841</v>
      </c>
      <c r="AC159" s="3">
        <f t="shared" si="19"/>
        <v>1.93875994</v>
      </c>
      <c r="AD159" s="3">
        <f t="shared" si="20"/>
        <v>2.369250173</v>
      </c>
      <c r="AE159" s="2">
        <f t="shared" si="21"/>
        <v>4395.554604</v>
      </c>
      <c r="AF159" s="2">
        <f t="shared" si="22"/>
        <v>5012.326183</v>
      </c>
      <c r="AG159" s="2">
        <f t="shared" si="23"/>
        <v>5920.630562</v>
      </c>
      <c r="AH159" s="2">
        <f t="shared" si="24"/>
        <v>7279.709608</v>
      </c>
      <c r="AI159" s="2">
        <f t="shared" si="25"/>
        <v>8896.126278</v>
      </c>
      <c r="AJ159" s="4">
        <f t="shared" si="26"/>
        <v>46135.4272</v>
      </c>
      <c r="AK159" s="4">
        <f t="shared" si="27"/>
        <v>54538.193</v>
      </c>
      <c r="AL159" s="4">
        <f t="shared" si="28"/>
        <v>66508.21951</v>
      </c>
      <c r="AM159" s="4">
        <f t="shared" si="29"/>
        <v>83215.73023</v>
      </c>
      <c r="AN159" s="4">
        <f t="shared" si="30"/>
        <v>89182.06752</v>
      </c>
      <c r="AO159" s="4">
        <f>C159/'Ejercicio 3 - TIR'!$D$7</f>
        <v>15848.35507</v>
      </c>
      <c r="AP159" s="4">
        <f t="shared" si="31"/>
        <v>30287.07213</v>
      </c>
      <c r="AQ159" s="4">
        <f t="shared" si="32"/>
        <v>38689.83793</v>
      </c>
      <c r="AR159" s="4">
        <f t="shared" si="33"/>
        <v>50659.86444</v>
      </c>
      <c r="AS159" s="4">
        <f t="shared" si="34"/>
        <v>67367.37516</v>
      </c>
      <c r="AT159" s="4">
        <f t="shared" si="35"/>
        <v>73333.71246</v>
      </c>
      <c r="AU159" s="4">
        <f>AP159*'Ejercicio 3 - TIR'!$D$5</f>
        <v>15143.53607</v>
      </c>
      <c r="AV159" s="4">
        <f>AQ159*'Ejercicio 3 - TIR'!$D$5</f>
        <v>19344.91896</v>
      </c>
      <c r="AW159" s="4">
        <f>AR159*'Ejercicio 3 - TIR'!$D$5</f>
        <v>25329.93222</v>
      </c>
      <c r="AX159" s="4">
        <f>AS159*'Ejercicio 3 - TIR'!$D$5</f>
        <v>33683.68758</v>
      </c>
      <c r="AY159" s="4">
        <f>AT159*'Ejercicio 3 - TIR'!$D$5</f>
        <v>36666.85623</v>
      </c>
      <c r="AZ159" s="4">
        <f t="shared" ref="AZ159:BD159" si="512">AJ159-AU159-AE159</f>
        <v>26596.33653</v>
      </c>
      <c r="BA159" s="4">
        <f t="shared" si="512"/>
        <v>30180.94785</v>
      </c>
      <c r="BB159" s="4">
        <f t="shared" si="512"/>
        <v>35257.65673</v>
      </c>
      <c r="BC159" s="4">
        <f t="shared" si="512"/>
        <v>42252.33304</v>
      </c>
      <c r="BD159" s="4">
        <f t="shared" si="512"/>
        <v>43619.08502</v>
      </c>
      <c r="BE159" s="4">
        <f t="shared" ref="BE159:BI159" si="513">AZ159/Z159</f>
        <v>22719.46802</v>
      </c>
      <c r="BF159" s="4">
        <f t="shared" si="513"/>
        <v>22609.11524</v>
      </c>
      <c r="BG159" s="4">
        <f t="shared" si="513"/>
        <v>22360.19056</v>
      </c>
      <c r="BH159" s="4">
        <f t="shared" si="513"/>
        <v>21793.48365</v>
      </c>
      <c r="BI159" s="4">
        <f t="shared" si="513"/>
        <v>18410.50199</v>
      </c>
      <c r="BJ159" s="4">
        <f t="shared" si="38"/>
        <v>61029.76354</v>
      </c>
      <c r="BK159" s="4">
        <f t="shared" si="39"/>
        <v>37548.71799</v>
      </c>
      <c r="BL159" s="4">
        <f t="shared" si="40"/>
        <v>98578.48152</v>
      </c>
      <c r="BM159" s="4">
        <f>BK159*'Ejercicio 3 - TIR'!$D$5</f>
        <v>18774.35899</v>
      </c>
      <c r="BN159" s="4">
        <f t="shared" si="41"/>
        <v>79804.12253</v>
      </c>
      <c r="BO159" s="4">
        <f t="shared" si="42"/>
        <v>33683.28235</v>
      </c>
      <c r="BP159" s="4">
        <f t="shared" si="43"/>
        <v>-105000.8802</v>
      </c>
      <c r="BQ159" s="4">
        <f t="shared" ref="BQ159:BT159" si="514">BE159</f>
        <v>22719.46802</v>
      </c>
      <c r="BR159" s="4">
        <f t="shared" si="514"/>
        <v>22609.11524</v>
      </c>
      <c r="BS159" s="4">
        <f t="shared" si="514"/>
        <v>22360.19056</v>
      </c>
      <c r="BT159" s="4">
        <f t="shared" si="514"/>
        <v>21793.48365</v>
      </c>
      <c r="BU159" s="4">
        <f t="shared" si="45"/>
        <v>52093.78434</v>
      </c>
      <c r="BV159" s="36">
        <f t="shared" si="46"/>
        <v>9.462471398</v>
      </c>
    </row>
    <row r="160" ht="15.0" customHeight="1">
      <c r="A160" s="2">
        <v>159.0</v>
      </c>
      <c r="B160" s="3">
        <f t="shared" si="4"/>
        <v>0.2252851021</v>
      </c>
      <c r="C160" s="4">
        <f>IF(B160&lt;=('Ejercicio 3 - TIR'!$D$13-'Ejercicio 3 - TIR'!$C$13)/('Ejercicio 3 - TIR'!$E$13-'Ejercicio 3 - TIR'!$C$13),'Ejercicio 3 - TIR'!$C$13+SQRT(('Ejercicio 3 - TIR'!$E$13-'Ejercicio 3 - TIR'!$C$13)*('Ejercicio 3 - TIR'!$D$13-'Ejercicio 3 - TIR'!$C$13)*B160),'Ejercicio 3 - TIR'!$E$13-SQRT(('Ejercicio 3 - TIR'!$E$13-'Ejercicio 3 - TIR'!$C$13)*('Ejercicio 3 - TIR'!$E$13-'Ejercicio 3 - TIR'!$D$13)*(1-B160)))</f>
        <v>69492.84156</v>
      </c>
      <c r="D160" s="3">
        <f t="shared" si="5"/>
        <v>0.8885113947</v>
      </c>
      <c r="E160" s="4">
        <f>IF(D160&lt;=('Ejercicio 3 - TIR'!$D$14-'Ejercicio 3 - TIR'!$C$14)/('Ejercicio 3 - TIR'!$E$14-'Ejercicio 3 - TIR'!$C$14),'Ejercicio 3 - TIR'!$C$14+SQRT(('Ejercicio 3 - TIR'!$E$14-'Ejercicio 3 - TIR'!$C$14)*('Ejercicio 3 - TIR'!$D$14-'Ejercicio 3 - TIR'!$C$14)*D160),'Ejercicio 3 - TIR'!$E$14-SQRT(('Ejercicio 3 - TIR'!$E$14-'Ejercicio 3 - TIR'!$C$14)*('Ejercicio 3 - TIR'!$E$14-'Ejercicio 3 - TIR'!$D$14)*(1-D160)))</f>
        <v>35910.58796</v>
      </c>
      <c r="F160" s="3">
        <f t="shared" si="6"/>
        <v>0.9764732928</v>
      </c>
      <c r="G160" s="4">
        <f>IF(F160&lt;=('Ejercicio 3 - TIR'!$D$18-'Ejercicio 3 - TIR'!$C$18)/('Ejercicio 3 - TIR'!$E$18-'Ejercicio 3 - TIR'!$C$18),'Ejercicio 3 - TIR'!$C$18+SQRT(('Ejercicio 3 - TIR'!$E$18-'Ejercicio 3 - TIR'!$C$18)*('Ejercicio 3 - TIR'!$D$18-'Ejercicio 3 - TIR'!$C$18)*F160),'Ejercicio 3 - TIR'!$E$18-SQRT(('Ejercicio 3 - TIR'!$E$18-'Ejercicio 3 - TIR'!$C$18)*('Ejercicio 3 - TIR'!$E$18-'Ejercicio 3 - TIR'!$D$18)*(1-F160)))</f>
        <v>43671.65402</v>
      </c>
      <c r="H160" s="3">
        <f t="shared" si="7"/>
        <v>0.177742272</v>
      </c>
      <c r="I160" s="4">
        <f>IF(H160&lt;=('Ejercicio 3 - TIR'!$D$18-'Ejercicio 3 - TIR'!$C$18)/('Ejercicio 3 - TIR'!$E$18-'Ejercicio 3 - TIR'!$C$18),'Ejercicio 3 - TIR'!$C$18+SQRT(('Ejercicio 3 - TIR'!$E$18-'Ejercicio 3 - TIR'!$C$18)*('Ejercicio 3 - TIR'!$D$18-'Ejercicio 3 - TIR'!$C$18)*H160),'Ejercicio 3 - TIR'!$E$18-SQRT(('Ejercicio 3 - TIR'!$E$18-'Ejercicio 3 - TIR'!$C$18)*('Ejercicio 3 - TIR'!$E$18-'Ejercicio 3 - TIR'!$D$18)*(1-H160)))</f>
        <v>35163.46209</v>
      </c>
      <c r="J160" s="3">
        <f t="shared" si="8"/>
        <v>0.7459138636</v>
      </c>
      <c r="K160" s="4">
        <f>IF(J160&lt;=('Ejercicio 3 - TIR'!$D$18-'Ejercicio 3 - TIR'!$C$18)/('Ejercicio 3 - TIR'!$E$18-'Ejercicio 3 - TIR'!$C$18),'Ejercicio 3 - TIR'!$C$18+SQRT(('Ejercicio 3 - TIR'!$E$18-'Ejercicio 3 - TIR'!$C$18)*('Ejercicio 3 - TIR'!$D$18-'Ejercicio 3 - TIR'!$C$18)*J160),'Ejercicio 3 - TIR'!$E$18-SQRT(('Ejercicio 3 - TIR'!$E$18-'Ejercicio 3 - TIR'!$C$18)*('Ejercicio 3 - TIR'!$E$18-'Ejercicio 3 - TIR'!$D$18)*(1-J160)))</f>
        <v>40634.62943</v>
      </c>
      <c r="L160" s="3">
        <f t="shared" si="9"/>
        <v>0.5381620773</v>
      </c>
      <c r="M160" s="4">
        <f>IF(L160&lt;=('Ejercicio 3 - TIR'!$D$18-'Ejercicio 3 - TIR'!$C$18)/('Ejercicio 3 - TIR'!$E$18-'Ejercicio 3 - TIR'!$C$18),'Ejercicio 3 - TIR'!$C$18+SQRT(('Ejercicio 3 - TIR'!$E$18-'Ejercicio 3 - TIR'!$C$18)*('Ejercicio 3 - TIR'!$D$18-'Ejercicio 3 - TIR'!$C$18)*L160),'Ejercicio 3 - TIR'!$E$18-SQRT(('Ejercicio 3 - TIR'!$E$18-'Ejercicio 3 - TIR'!$C$18)*('Ejercicio 3 - TIR'!$E$18-'Ejercicio 3 - TIR'!$D$18)*(1-L160)))</f>
        <v>38984.67092</v>
      </c>
      <c r="N160" s="3">
        <f t="shared" si="10"/>
        <v>0.4684051866</v>
      </c>
      <c r="O160" s="4">
        <f>IF(N160&lt;=('Ejercicio 3 - TIR'!$D$18-'Ejercicio 3 - TIR'!$C$18)/('Ejercicio 3 - TIR'!$E$18-'Ejercicio 3 - TIR'!$C$18),'Ejercicio 3 - TIR'!$C$18+SQRT(('Ejercicio 3 - TIR'!$E$18-'Ejercicio 3 - TIR'!$C$18)*('Ejercicio 3 - TIR'!$D$18-'Ejercicio 3 - TIR'!$C$18)*N160),'Ejercicio 3 - TIR'!$E$18-SQRT(('Ejercicio 3 - TIR'!$E$18-'Ejercicio 3 - TIR'!$C$18)*('Ejercicio 3 - TIR'!$E$18-'Ejercicio 3 - TIR'!$D$18)*(1-N160)))</f>
        <v>38382.17024</v>
      </c>
      <c r="P160" s="3">
        <f t="shared" si="11"/>
        <v>0.07430240477</v>
      </c>
      <c r="Q160" s="7">
        <f>IF(P160&lt;=('Ejercicio 3 - TIR'!$D$22-'Ejercicio 3 - TIR'!$C$22)/('Ejercicio 3 - TIR'!$E$22-'Ejercicio 3 - TIR'!$C$22),'Ejercicio 3 - TIR'!$C$22+SQRT(('Ejercicio 3 - TIR'!$E$22-'Ejercicio 3 - TIR'!$C$22)*('Ejercicio 3 - TIR'!$D$22-'Ejercicio 3 - TIR'!$C$22)*P160),'Ejercicio 3 - TIR'!$E$22-SQRT(('Ejercicio 3 - TIR'!$E$22-'Ejercicio 3 - TIR'!$C$22)*('Ejercicio 3 - TIR'!$E$22-'Ejercicio 3 - TIR'!$D$22)*(1-P160)))</f>
        <v>0.1315647883</v>
      </c>
      <c r="R160" s="3">
        <f t="shared" si="12"/>
        <v>0.1472997761</v>
      </c>
      <c r="S160" s="7">
        <f>IF(R160&lt;=('Ejercicio 3 - TIR'!$D$23-'Ejercicio 3 - TIR'!$C$23)/('Ejercicio 3 - TIR'!$E$23-'Ejercicio 3 - TIR'!$C$23),'Ejercicio 3 - TIR'!$C$23+SQRT(('Ejercicio 3 - TIR'!$E$23-'Ejercicio 3 - TIR'!$C$23)*('Ejercicio 3 - TIR'!$D$23-'Ejercicio 3 - TIR'!$C$23)*R160),'Ejercicio 3 - TIR'!$E$23-SQRT(('Ejercicio 3 - TIR'!$E$23-'Ejercicio 3 - TIR'!$C$23)*('Ejercicio 3 - TIR'!$E$23-'Ejercicio 3 - TIR'!$D$23)*(1-R160)))</f>
        <v>0.1362831077</v>
      </c>
      <c r="T160" s="3">
        <f t="shared" si="13"/>
        <v>0.6249441176</v>
      </c>
      <c r="U160" s="7">
        <f>IF(T160&lt;=('Ejercicio 3 - TIR'!$D$24-'Ejercicio 3 - TIR'!$C$24)/('Ejercicio 3 - TIR'!$E$24-'Ejercicio 3 - TIR'!$C$24),'Ejercicio 3 - TIR'!$C$24+SQRT(('Ejercicio 3 - TIR'!$E$24-'Ejercicio 3 - TIR'!$C$24)*('Ejercicio 3 - TIR'!$D$24-'Ejercicio 3 - TIR'!$C$24)*T160),'Ejercicio 3 - TIR'!$E$24-SQRT(('Ejercicio 3 - TIR'!$E$24-'Ejercicio 3 - TIR'!$C$24)*('Ejercicio 3 - TIR'!$E$24-'Ejercicio 3 - TIR'!$D$24)*(1-T160)))</f>
        <v>0.1875938822</v>
      </c>
      <c r="V160" s="3">
        <f t="shared" si="14"/>
        <v>0.1946837752</v>
      </c>
      <c r="W160" s="7">
        <f>IF(V160&lt;=('Ejercicio 3 - TIR'!$D$25-'Ejercicio 3 - TIR'!$C$25)/('Ejercicio 3 - TIR'!$E$25-'Ejercicio 3 - TIR'!$C$25),'Ejercicio 3 - TIR'!$C$25+SQRT(('Ejercicio 3 - TIR'!$E$25-'Ejercicio 3 - TIR'!$C$25)*('Ejercicio 3 - TIR'!$D$25-'Ejercicio 3 - TIR'!$C$25)*V160),'Ejercicio 3 - TIR'!$E$25-SQRT(('Ejercicio 3 - TIR'!$E$25-'Ejercicio 3 - TIR'!$C$25)*('Ejercicio 3 - TIR'!$E$25-'Ejercicio 3 - TIR'!$D$25)*(1-V160)))</f>
        <v>0.1965093091</v>
      </c>
      <c r="X160" s="3">
        <f t="shared" si="15"/>
        <v>0.3083750085</v>
      </c>
      <c r="Y160" s="7">
        <f>IF(X160&lt;=('Ejercicio 3 - TIR'!$D$26-'Ejercicio 3 - TIR'!$C$26)/('Ejercicio 3 - TIR'!$E$26-'Ejercicio 3 - TIR'!$C$26),'Ejercicio 3 - TIR'!$C$26+SQRT(('Ejercicio 3 - TIR'!$E$26-'Ejercicio 3 - TIR'!$C$26)*('Ejercicio 3 - TIR'!$D$26-'Ejercicio 3 - TIR'!$C$26)*X160),'Ejercicio 3 - TIR'!$E$26-SQRT(('Ejercicio 3 - TIR'!$E$26-'Ejercicio 3 - TIR'!$C$26)*('Ejercicio 3 - TIR'!$E$26-'Ejercicio 3 - TIR'!$D$26)*(1-X160)))</f>
        <v>0.218855026</v>
      </c>
      <c r="Z160" s="3">
        <f t="shared" si="16"/>
        <v>1.131564788</v>
      </c>
      <c r="AA160" s="3">
        <f t="shared" si="17"/>
        <v>1.285777954</v>
      </c>
      <c r="AB160" s="3">
        <f t="shared" si="18"/>
        <v>1.526982032</v>
      </c>
      <c r="AC160" s="3">
        <f t="shared" si="19"/>
        <v>1.827048216</v>
      </c>
      <c r="AD160" s="3">
        <f t="shared" si="20"/>
        <v>2.226906901</v>
      </c>
      <c r="AE160" s="2">
        <f t="shared" si="21"/>
        <v>4724.568904</v>
      </c>
      <c r="AF160" s="2">
        <f t="shared" si="22"/>
        <v>5368.447836</v>
      </c>
      <c r="AG160" s="2">
        <f t="shared" si="23"/>
        <v>6375.535807</v>
      </c>
      <c r="AH160" s="2">
        <f t="shared" si="24"/>
        <v>7628.387944</v>
      </c>
      <c r="AI160" s="2">
        <f t="shared" si="25"/>
        <v>9297.898985</v>
      </c>
      <c r="AJ160" s="4">
        <f t="shared" si="26"/>
        <v>49417.30594</v>
      </c>
      <c r="AK160" s="4">
        <f t="shared" si="27"/>
        <v>45212.40436</v>
      </c>
      <c r="AL160" s="4">
        <f t="shared" si="28"/>
        <v>62048.34903</v>
      </c>
      <c r="AM160" s="4">
        <f t="shared" si="29"/>
        <v>71226.87348</v>
      </c>
      <c r="AN160" s="4">
        <f t="shared" si="30"/>
        <v>85473.5198</v>
      </c>
      <c r="AO160" s="4">
        <f>C160/'Ejercicio 3 - TIR'!$D$7</f>
        <v>13898.56831</v>
      </c>
      <c r="AP160" s="4">
        <f t="shared" si="31"/>
        <v>35518.73763</v>
      </c>
      <c r="AQ160" s="4">
        <f t="shared" si="32"/>
        <v>31313.83605</v>
      </c>
      <c r="AR160" s="4">
        <f t="shared" si="33"/>
        <v>48149.78072</v>
      </c>
      <c r="AS160" s="4">
        <f t="shared" si="34"/>
        <v>57328.30517</v>
      </c>
      <c r="AT160" s="4">
        <f t="shared" si="35"/>
        <v>71574.95149</v>
      </c>
      <c r="AU160" s="4">
        <f>AP160*'Ejercicio 3 - TIR'!$D$5</f>
        <v>17759.36881</v>
      </c>
      <c r="AV160" s="4">
        <f>AQ160*'Ejercicio 3 - TIR'!$D$5</f>
        <v>15656.91802</v>
      </c>
      <c r="AW160" s="4">
        <f>AR160*'Ejercicio 3 - TIR'!$D$5</f>
        <v>24074.89036</v>
      </c>
      <c r="AX160" s="4">
        <f>AS160*'Ejercicio 3 - TIR'!$D$5</f>
        <v>28664.15258</v>
      </c>
      <c r="AY160" s="4">
        <f>AT160*'Ejercicio 3 - TIR'!$D$5</f>
        <v>35787.47574</v>
      </c>
      <c r="AZ160" s="4">
        <f t="shared" ref="AZ160:BD160" si="515">AJ160-AU160-AE160</f>
        <v>26933.36822</v>
      </c>
      <c r="BA160" s="4">
        <f t="shared" si="515"/>
        <v>24187.0385</v>
      </c>
      <c r="BB160" s="4">
        <f t="shared" si="515"/>
        <v>31597.92286</v>
      </c>
      <c r="BC160" s="4">
        <f t="shared" si="515"/>
        <v>34934.33295</v>
      </c>
      <c r="BD160" s="4">
        <f t="shared" si="515"/>
        <v>40388.14507</v>
      </c>
      <c r="BE160" s="4">
        <f t="shared" ref="BE160:BI160" si="516">AZ160/Z160</f>
        <v>23801.87904</v>
      </c>
      <c r="BF160" s="4">
        <f t="shared" si="516"/>
        <v>18811.20952</v>
      </c>
      <c r="BG160" s="4">
        <f t="shared" si="516"/>
        <v>20693.05479</v>
      </c>
      <c r="BH160" s="4">
        <f t="shared" si="516"/>
        <v>19120.64095</v>
      </c>
      <c r="BI160" s="4">
        <f t="shared" si="516"/>
        <v>18136.43177</v>
      </c>
      <c r="BJ160" s="4">
        <f t="shared" si="38"/>
        <v>79969.53617</v>
      </c>
      <c r="BK160" s="4">
        <f t="shared" si="39"/>
        <v>30950.81769</v>
      </c>
      <c r="BL160" s="4">
        <f t="shared" si="40"/>
        <v>110920.3539</v>
      </c>
      <c r="BM160" s="4">
        <f>BK160*'Ejercicio 3 - TIR'!$D$5</f>
        <v>15475.40885</v>
      </c>
      <c r="BN160" s="4">
        <f t="shared" si="41"/>
        <v>95444.94501</v>
      </c>
      <c r="BO160" s="4">
        <f t="shared" si="42"/>
        <v>42859.87212</v>
      </c>
      <c r="BP160" s="4">
        <f t="shared" si="43"/>
        <v>-105403.4295</v>
      </c>
      <c r="BQ160" s="4">
        <f t="shared" ref="BQ160:BT160" si="517">BE160</f>
        <v>23801.87904</v>
      </c>
      <c r="BR160" s="4">
        <f t="shared" si="517"/>
        <v>18811.20952</v>
      </c>
      <c r="BS160" s="4">
        <f t="shared" si="517"/>
        <v>20693.05479</v>
      </c>
      <c r="BT160" s="4">
        <f t="shared" si="517"/>
        <v>19120.64095</v>
      </c>
      <c r="BU160" s="4">
        <f t="shared" si="45"/>
        <v>60996.30389</v>
      </c>
      <c r="BV160" s="36">
        <f t="shared" si="46"/>
        <v>9.446318118</v>
      </c>
    </row>
    <row r="161" ht="15.0" customHeight="1">
      <c r="A161" s="2">
        <v>160.0</v>
      </c>
      <c r="B161" s="3">
        <f t="shared" si="4"/>
        <v>0.9627256091</v>
      </c>
      <c r="C161" s="4">
        <f>IF(B161&lt;=('Ejercicio 3 - TIR'!$D$13-'Ejercicio 3 - TIR'!$C$13)/('Ejercicio 3 - TIR'!$E$13-'Ejercicio 3 - TIR'!$C$13),'Ejercicio 3 - TIR'!$C$13+SQRT(('Ejercicio 3 - TIR'!$E$13-'Ejercicio 3 - TIR'!$C$13)*('Ejercicio 3 - TIR'!$D$13-'Ejercicio 3 - TIR'!$C$13)*B161),'Ejercicio 3 - TIR'!$E$13-SQRT(('Ejercicio 3 - TIR'!$E$13-'Ejercicio 3 - TIR'!$C$13)*('Ejercicio 3 - TIR'!$E$13-'Ejercicio 3 - TIR'!$D$13)*(1-B161)))</f>
        <v>93312.0056</v>
      </c>
      <c r="D161" s="3">
        <f t="shared" si="5"/>
        <v>0.1526740488</v>
      </c>
      <c r="E161" s="4">
        <f>IF(D161&lt;=('Ejercicio 3 - TIR'!$D$14-'Ejercicio 3 - TIR'!$C$14)/('Ejercicio 3 - TIR'!$E$14-'Ejercicio 3 - TIR'!$C$14),'Ejercicio 3 - TIR'!$C$14+SQRT(('Ejercicio 3 - TIR'!$E$14-'Ejercicio 3 - TIR'!$C$14)*('Ejercicio 3 - TIR'!$D$14-'Ejercicio 3 - TIR'!$C$14)*D161),'Ejercicio 3 - TIR'!$E$14-SQRT(('Ejercicio 3 - TIR'!$E$14-'Ejercicio 3 - TIR'!$C$14)*('Ejercicio 3 - TIR'!$E$14-'Ejercicio 3 - TIR'!$D$14)*(1-D161)))</f>
        <v>28383.86667</v>
      </c>
      <c r="F161" s="3">
        <f t="shared" si="6"/>
        <v>0.505051651</v>
      </c>
      <c r="G161" s="4">
        <f>IF(F161&lt;=('Ejercicio 3 - TIR'!$D$18-'Ejercicio 3 - TIR'!$C$18)/('Ejercicio 3 - TIR'!$E$18-'Ejercicio 3 - TIR'!$C$18),'Ejercicio 3 - TIR'!$C$18+SQRT(('Ejercicio 3 - TIR'!$E$18-'Ejercicio 3 - TIR'!$C$18)*('Ejercicio 3 - TIR'!$D$18-'Ejercicio 3 - TIR'!$C$18)*F161),'Ejercicio 3 - TIR'!$E$18-SQRT(('Ejercicio 3 - TIR'!$E$18-'Ejercicio 3 - TIR'!$C$18)*('Ejercicio 3 - TIR'!$E$18-'Ejercicio 3 - TIR'!$D$18)*(1-F161)))</f>
        <v>38703.89267</v>
      </c>
      <c r="H161" s="3">
        <f t="shared" si="7"/>
        <v>0.6296574753</v>
      </c>
      <c r="I161" s="4">
        <f>IF(H161&lt;=('Ejercicio 3 - TIR'!$D$18-'Ejercicio 3 - TIR'!$C$18)/('Ejercicio 3 - TIR'!$E$18-'Ejercicio 3 - TIR'!$C$18),'Ejercicio 3 - TIR'!$C$18+SQRT(('Ejercicio 3 - TIR'!$E$18-'Ejercicio 3 - TIR'!$C$18)*('Ejercicio 3 - TIR'!$D$18-'Ejercicio 3 - TIR'!$C$18)*H161),'Ejercicio 3 - TIR'!$E$18-SQRT(('Ejercicio 3 - TIR'!$E$18-'Ejercicio 3 - TIR'!$C$18)*('Ejercicio 3 - TIR'!$E$18-'Ejercicio 3 - TIR'!$D$18)*(1-H161)))</f>
        <v>39718.46805</v>
      </c>
      <c r="J161" s="3">
        <f t="shared" si="8"/>
        <v>0.5194066538</v>
      </c>
      <c r="K161" s="4">
        <f>IF(J161&lt;=('Ejercicio 3 - TIR'!$D$18-'Ejercicio 3 - TIR'!$C$18)/('Ejercicio 3 - TIR'!$E$18-'Ejercicio 3 - TIR'!$C$18),'Ejercicio 3 - TIR'!$C$18+SQRT(('Ejercicio 3 - TIR'!$E$18-'Ejercicio 3 - TIR'!$C$18)*('Ejercicio 3 - TIR'!$D$18-'Ejercicio 3 - TIR'!$C$18)*J161),'Ejercicio 3 - TIR'!$E$18-SQRT(('Ejercicio 3 - TIR'!$E$18-'Ejercicio 3 - TIR'!$C$18)*('Ejercicio 3 - TIR'!$E$18-'Ejercicio 3 - TIR'!$D$18)*(1-J161)))</f>
        <v>38826.72069</v>
      </c>
      <c r="L161" s="3">
        <f t="shared" si="9"/>
        <v>0.2972511309</v>
      </c>
      <c r="M161" s="4">
        <f>IF(L161&lt;=('Ejercicio 3 - TIR'!$D$18-'Ejercicio 3 - TIR'!$C$18)/('Ejercicio 3 - TIR'!$E$18-'Ejercicio 3 - TIR'!$C$18),'Ejercicio 3 - TIR'!$C$18+SQRT(('Ejercicio 3 - TIR'!$E$18-'Ejercicio 3 - TIR'!$C$18)*('Ejercicio 3 - TIR'!$D$18-'Ejercicio 3 - TIR'!$C$18)*L161),'Ejercicio 3 - TIR'!$E$18-SQRT(('Ejercicio 3 - TIR'!$E$18-'Ejercicio 3 - TIR'!$C$18)*('Ejercicio 3 - TIR'!$E$18-'Ejercicio 3 - TIR'!$D$18)*(1-L161)))</f>
        <v>36677.39992</v>
      </c>
      <c r="N161" s="3">
        <f t="shared" si="10"/>
        <v>0.903590807</v>
      </c>
      <c r="O161" s="4">
        <f>IF(N161&lt;=('Ejercicio 3 - TIR'!$D$18-'Ejercicio 3 - TIR'!$C$18)/('Ejercicio 3 - TIR'!$E$18-'Ejercicio 3 - TIR'!$C$18),'Ejercicio 3 - TIR'!$C$18+SQRT(('Ejercicio 3 - TIR'!$E$18-'Ejercicio 3 - TIR'!$C$18)*('Ejercicio 3 - TIR'!$D$18-'Ejercicio 3 - TIR'!$C$18)*N161),'Ejercicio 3 - TIR'!$E$18-SQRT(('Ejercicio 3 - TIR'!$E$18-'Ejercicio 3 - TIR'!$C$18)*('Ejercicio 3 - TIR'!$E$18-'Ejercicio 3 - TIR'!$D$18)*(1-N161)))</f>
        <v>42311.00586</v>
      </c>
      <c r="P161" s="3">
        <f t="shared" si="11"/>
        <v>0.14214447</v>
      </c>
      <c r="Q161" s="7">
        <f>IF(P161&lt;=('Ejercicio 3 - TIR'!$D$22-'Ejercicio 3 - TIR'!$C$22)/('Ejercicio 3 - TIR'!$E$22-'Ejercicio 3 - TIR'!$C$22),'Ejercicio 3 - TIR'!$C$22+SQRT(('Ejercicio 3 - TIR'!$E$22-'Ejercicio 3 - TIR'!$C$22)*('Ejercicio 3 - TIR'!$D$22-'Ejercicio 3 - TIR'!$C$22)*P161),'Ejercicio 3 - TIR'!$E$22-SQRT(('Ejercicio 3 - TIR'!$E$22-'Ejercicio 3 - TIR'!$C$22)*('Ejercicio 3 - TIR'!$E$22-'Ejercicio 3 - TIR'!$D$22)*(1-P161)))</f>
        <v>0.1359956258</v>
      </c>
      <c r="R161" s="3">
        <f t="shared" si="12"/>
        <v>0.7522486519</v>
      </c>
      <c r="S161" s="7">
        <f>IF(R161&lt;=('Ejercicio 3 - TIR'!$D$23-'Ejercicio 3 - TIR'!$C$23)/('Ejercicio 3 - TIR'!$E$23-'Ejercicio 3 - TIR'!$C$23),'Ejercicio 3 - TIR'!$C$23+SQRT(('Ejercicio 3 - TIR'!$E$23-'Ejercicio 3 - TIR'!$C$23)*('Ejercicio 3 - TIR'!$D$23-'Ejercicio 3 - TIR'!$C$23)*R161),'Ejercicio 3 - TIR'!$E$23-SQRT(('Ejercicio 3 - TIR'!$E$23-'Ejercicio 3 - TIR'!$C$23)*('Ejercicio 3 - TIR'!$E$23-'Ejercicio 3 - TIR'!$D$23)*(1-R161)))</f>
        <v>0.1588824143</v>
      </c>
      <c r="T161" s="3">
        <f t="shared" si="13"/>
        <v>0.4255537554</v>
      </c>
      <c r="U161" s="7">
        <f>IF(T161&lt;=('Ejercicio 3 - TIR'!$D$24-'Ejercicio 3 - TIR'!$C$24)/('Ejercicio 3 - TIR'!$E$24-'Ejercicio 3 - TIR'!$C$24),'Ejercicio 3 - TIR'!$C$24+SQRT(('Ejercicio 3 - TIR'!$E$24-'Ejercicio 3 - TIR'!$C$24)*('Ejercicio 3 - TIR'!$D$24-'Ejercicio 3 - TIR'!$C$24)*T161),'Ejercicio 3 - TIR'!$E$24-SQRT(('Ejercicio 3 - TIR'!$E$24-'Ejercicio 3 - TIR'!$C$24)*('Ejercicio 3 - TIR'!$E$24-'Ejercicio 3 - TIR'!$D$24)*(1-T161)))</f>
        <v>0.1798941949</v>
      </c>
      <c r="V161" s="3">
        <f t="shared" si="14"/>
        <v>0.9350856259</v>
      </c>
      <c r="W161" s="7">
        <f>IF(V161&lt;=('Ejercicio 3 - TIR'!$D$25-'Ejercicio 3 - TIR'!$C$25)/('Ejercicio 3 - TIR'!$E$25-'Ejercicio 3 - TIR'!$C$25),'Ejercicio 3 - TIR'!$C$25+SQRT(('Ejercicio 3 - TIR'!$E$25-'Ejercicio 3 - TIR'!$C$25)*('Ejercicio 3 - TIR'!$D$25-'Ejercicio 3 - TIR'!$C$25)*V161),'Ejercicio 3 - TIR'!$E$25-SQRT(('Ejercicio 3 - TIR'!$E$25-'Ejercicio 3 - TIR'!$C$25)*('Ejercicio 3 - TIR'!$E$25-'Ejercicio 3 - TIR'!$D$25)*(1-V161)))</f>
        <v>0.2349268348</v>
      </c>
      <c r="X161" s="3">
        <f t="shared" si="15"/>
        <v>0.7946417885</v>
      </c>
      <c r="Y161" s="7">
        <f>IF(X161&lt;=('Ejercicio 3 - TIR'!$D$26-'Ejercicio 3 - TIR'!$C$26)/('Ejercicio 3 - TIR'!$E$26-'Ejercicio 3 - TIR'!$C$26),'Ejercicio 3 - TIR'!$C$26+SQRT(('Ejercicio 3 - TIR'!$E$26-'Ejercicio 3 - TIR'!$C$26)*('Ejercicio 3 - TIR'!$D$26-'Ejercicio 3 - TIR'!$C$26)*X161),'Ejercicio 3 - TIR'!$E$26-SQRT(('Ejercicio 3 - TIR'!$E$26-'Ejercicio 3 - TIR'!$C$26)*('Ejercicio 3 - TIR'!$E$26-'Ejercicio 3 - TIR'!$D$26)*(1-X161)))</f>
        <v>0.2466993342</v>
      </c>
      <c r="Z161" s="3">
        <f t="shared" si="16"/>
        <v>1.135995626</v>
      </c>
      <c r="AA161" s="3">
        <f t="shared" si="17"/>
        <v>1.316485353</v>
      </c>
      <c r="AB161" s="3">
        <f t="shared" si="18"/>
        <v>1.553313426</v>
      </c>
      <c r="AC161" s="3">
        <f t="shared" si="19"/>
        <v>1.918228433</v>
      </c>
      <c r="AD161" s="3">
        <f t="shared" si="20"/>
        <v>2.39145411</v>
      </c>
      <c r="AE161" s="2">
        <f t="shared" si="21"/>
        <v>3860.081712</v>
      </c>
      <c r="AF161" s="2">
        <f t="shared" si="22"/>
        <v>4473.380814</v>
      </c>
      <c r="AG161" s="2">
        <f t="shared" si="23"/>
        <v>5278.116054</v>
      </c>
      <c r="AH161" s="2">
        <f t="shared" si="24"/>
        <v>6518.087152</v>
      </c>
      <c r="AI161" s="2">
        <f t="shared" si="25"/>
        <v>8126.094912</v>
      </c>
      <c r="AJ161" s="4">
        <f t="shared" si="26"/>
        <v>43967.45278</v>
      </c>
      <c r="AK161" s="4">
        <f t="shared" si="27"/>
        <v>52288.78145</v>
      </c>
      <c r="AL161" s="4">
        <f t="shared" si="28"/>
        <v>60310.06654</v>
      </c>
      <c r="AM161" s="4">
        <f t="shared" si="29"/>
        <v>70355.63136</v>
      </c>
      <c r="AN161" s="4">
        <f t="shared" si="30"/>
        <v>101184.8289</v>
      </c>
      <c r="AO161" s="4">
        <f>C161/'Ejercicio 3 - TIR'!$D$7</f>
        <v>18662.40112</v>
      </c>
      <c r="AP161" s="4">
        <f t="shared" si="31"/>
        <v>25305.05166</v>
      </c>
      <c r="AQ161" s="4">
        <f t="shared" si="32"/>
        <v>33626.38033</v>
      </c>
      <c r="AR161" s="4">
        <f t="shared" si="33"/>
        <v>41647.66542</v>
      </c>
      <c r="AS161" s="4">
        <f t="shared" si="34"/>
        <v>51693.23024</v>
      </c>
      <c r="AT161" s="4">
        <f t="shared" si="35"/>
        <v>82522.42775</v>
      </c>
      <c r="AU161" s="4">
        <f>AP161*'Ejercicio 3 - TIR'!$D$5</f>
        <v>12652.52583</v>
      </c>
      <c r="AV161" s="4">
        <f>AQ161*'Ejercicio 3 - TIR'!$D$5</f>
        <v>16813.19017</v>
      </c>
      <c r="AW161" s="4">
        <f>AR161*'Ejercicio 3 - TIR'!$D$5</f>
        <v>20823.83271</v>
      </c>
      <c r="AX161" s="4">
        <f>AS161*'Ejercicio 3 - TIR'!$D$5</f>
        <v>25846.61512</v>
      </c>
      <c r="AY161" s="4">
        <f>AT161*'Ejercicio 3 - TIR'!$D$5</f>
        <v>41261.21388</v>
      </c>
      <c r="AZ161" s="4">
        <f t="shared" ref="AZ161:BD161" si="518">AJ161-AU161-AE161</f>
        <v>27454.84524</v>
      </c>
      <c r="BA161" s="4">
        <f t="shared" si="518"/>
        <v>31002.21047</v>
      </c>
      <c r="BB161" s="4">
        <f t="shared" si="518"/>
        <v>34208.11777</v>
      </c>
      <c r="BC161" s="4">
        <f t="shared" si="518"/>
        <v>37990.92909</v>
      </c>
      <c r="BD161" s="4">
        <f t="shared" si="518"/>
        <v>51797.52008</v>
      </c>
      <c r="BE161" s="4">
        <f t="shared" ref="BE161:BI161" si="519">AZ161/Z161</f>
        <v>24168.09063</v>
      </c>
      <c r="BF161" s="4">
        <f t="shared" si="519"/>
        <v>23549.22551</v>
      </c>
      <c r="BG161" s="4">
        <f t="shared" si="519"/>
        <v>22022.67565</v>
      </c>
      <c r="BH161" s="4">
        <f t="shared" si="519"/>
        <v>19805.21633</v>
      </c>
      <c r="BI161" s="4">
        <f t="shared" si="519"/>
        <v>21659.42464</v>
      </c>
      <c r="BJ161" s="4">
        <f t="shared" si="38"/>
        <v>67878.71462</v>
      </c>
      <c r="BK161" s="4">
        <f t="shared" si="39"/>
        <v>44630.27586</v>
      </c>
      <c r="BL161" s="4">
        <f t="shared" si="40"/>
        <v>112508.9905</v>
      </c>
      <c r="BM161" s="4">
        <f>BK161*'Ejercicio 3 - TIR'!$D$5</f>
        <v>22315.13793</v>
      </c>
      <c r="BN161" s="4">
        <f t="shared" si="41"/>
        <v>90193.85255</v>
      </c>
      <c r="BO161" s="4">
        <f t="shared" si="42"/>
        <v>37715.06723</v>
      </c>
      <c r="BP161" s="4">
        <f t="shared" si="43"/>
        <v>-121695.8723</v>
      </c>
      <c r="BQ161" s="4">
        <f t="shared" ref="BQ161:BT161" si="520">BE161</f>
        <v>24168.09063</v>
      </c>
      <c r="BR161" s="4">
        <f t="shared" si="520"/>
        <v>23549.22551</v>
      </c>
      <c r="BS161" s="4">
        <f t="shared" si="520"/>
        <v>22022.67565</v>
      </c>
      <c r="BT161" s="4">
        <f t="shared" si="520"/>
        <v>19805.21633</v>
      </c>
      <c r="BU161" s="4">
        <f t="shared" si="45"/>
        <v>59374.49188</v>
      </c>
      <c r="BV161" s="36">
        <f t="shared" si="46"/>
        <v>6.160155465</v>
      </c>
    </row>
    <row r="162" ht="15.0" customHeight="1">
      <c r="A162" s="2">
        <v>161.0</v>
      </c>
      <c r="B162" s="3">
        <f t="shared" si="4"/>
        <v>0.6517086128</v>
      </c>
      <c r="C162" s="4">
        <f>IF(B162&lt;=('Ejercicio 3 - TIR'!$D$13-'Ejercicio 3 - TIR'!$C$13)/('Ejercicio 3 - TIR'!$E$13-'Ejercicio 3 - TIR'!$C$13),'Ejercicio 3 - TIR'!$C$13+SQRT(('Ejercicio 3 - TIR'!$E$13-'Ejercicio 3 - TIR'!$C$13)*('Ejercicio 3 - TIR'!$D$13-'Ejercicio 3 - TIR'!$C$13)*B162),'Ejercicio 3 - TIR'!$E$13-SQRT(('Ejercicio 3 - TIR'!$E$13-'Ejercicio 3 - TIR'!$C$13)*('Ejercicio 3 - TIR'!$E$13-'Ejercicio 3 - TIR'!$D$13)*(1-B162)))</f>
        <v>79556.18273</v>
      </c>
      <c r="D162" s="3">
        <f t="shared" si="5"/>
        <v>0.4881256854</v>
      </c>
      <c r="E162" s="4">
        <f>IF(D162&lt;=('Ejercicio 3 - TIR'!$D$14-'Ejercicio 3 - TIR'!$C$14)/('Ejercicio 3 - TIR'!$E$14-'Ejercicio 3 - TIR'!$C$14),'Ejercicio 3 - TIR'!$C$14+SQRT(('Ejercicio 3 - TIR'!$E$14-'Ejercicio 3 - TIR'!$C$14)*('Ejercicio 3 - TIR'!$D$14-'Ejercicio 3 - TIR'!$C$14)*D162),'Ejercicio 3 - TIR'!$E$14-SQRT(('Ejercicio 3 - TIR'!$E$14-'Ejercicio 3 - TIR'!$C$14)*('Ejercicio 3 - TIR'!$E$14-'Ejercicio 3 - TIR'!$D$14)*(1-D162)))</f>
        <v>31237.51478</v>
      </c>
      <c r="F162" s="3">
        <f t="shared" si="6"/>
        <v>0.200989219</v>
      </c>
      <c r="G162" s="4">
        <f>IF(F162&lt;=('Ejercicio 3 - TIR'!$D$18-'Ejercicio 3 - TIR'!$C$18)/('Ejercicio 3 - TIR'!$E$18-'Ejercicio 3 - TIR'!$C$18),'Ejercicio 3 - TIR'!$C$18+SQRT(('Ejercicio 3 - TIR'!$E$18-'Ejercicio 3 - TIR'!$C$18)*('Ejercicio 3 - TIR'!$D$18-'Ejercicio 3 - TIR'!$C$18)*F162),'Ejercicio 3 - TIR'!$E$18-SQRT(('Ejercicio 3 - TIR'!$E$18-'Ejercicio 3 - TIR'!$C$18)*('Ejercicio 3 - TIR'!$E$18-'Ejercicio 3 - TIR'!$D$18)*(1-F162)))</f>
        <v>35490.75431</v>
      </c>
      <c r="H162" s="3">
        <f t="shared" si="7"/>
        <v>0.6786499012</v>
      </c>
      <c r="I162" s="4">
        <f>IF(H162&lt;=('Ejercicio 3 - TIR'!$D$18-'Ejercicio 3 - TIR'!$C$18)/('Ejercicio 3 - TIR'!$E$18-'Ejercicio 3 - TIR'!$C$18),'Ejercicio 3 - TIR'!$C$18+SQRT(('Ejercicio 3 - TIR'!$E$18-'Ejercicio 3 - TIR'!$C$18)*('Ejercicio 3 - TIR'!$D$18-'Ejercicio 3 - TIR'!$C$18)*H162),'Ejercicio 3 - TIR'!$E$18-SQRT(('Ejercicio 3 - TIR'!$E$18-'Ejercicio 3 - TIR'!$C$18)*('Ejercicio 3 - TIR'!$E$18-'Ejercicio 3 - TIR'!$D$18)*(1-H162)))</f>
        <v>40090.69685</v>
      </c>
      <c r="J162" s="3">
        <f t="shared" si="8"/>
        <v>0.1577240053</v>
      </c>
      <c r="K162" s="4">
        <f>IF(J162&lt;=('Ejercicio 3 - TIR'!$D$18-'Ejercicio 3 - TIR'!$C$18)/('Ejercicio 3 - TIR'!$E$18-'Ejercicio 3 - TIR'!$C$18),'Ejercicio 3 - TIR'!$C$18+SQRT(('Ejercicio 3 - TIR'!$E$18-'Ejercicio 3 - TIR'!$C$18)*('Ejercicio 3 - TIR'!$D$18-'Ejercicio 3 - TIR'!$C$18)*J162),'Ejercicio 3 - TIR'!$E$18-SQRT(('Ejercicio 3 - TIR'!$E$18-'Ejercicio 3 - TIR'!$C$18)*('Ejercicio 3 - TIR'!$E$18-'Ejercicio 3 - TIR'!$D$18)*(1-J162)))</f>
        <v>34864.01077</v>
      </c>
      <c r="L162" s="3">
        <f t="shared" si="9"/>
        <v>0.7664542874</v>
      </c>
      <c r="M162" s="4">
        <f>IF(L162&lt;=('Ejercicio 3 - TIR'!$D$18-'Ejercicio 3 - TIR'!$C$18)/('Ejercicio 3 - TIR'!$E$18-'Ejercicio 3 - TIR'!$C$18),'Ejercicio 3 - TIR'!$C$18+SQRT(('Ejercicio 3 - TIR'!$E$18-'Ejercicio 3 - TIR'!$C$18)*('Ejercicio 3 - TIR'!$D$18-'Ejercicio 3 - TIR'!$C$18)*L162),'Ejercicio 3 - TIR'!$E$18-SQRT(('Ejercicio 3 - TIR'!$E$18-'Ejercicio 3 - TIR'!$C$18)*('Ejercicio 3 - TIR'!$E$18-'Ejercicio 3 - TIR'!$D$18)*(1-L162)))</f>
        <v>40814.79649</v>
      </c>
      <c r="N162" s="3">
        <f t="shared" si="10"/>
        <v>0.4758463944</v>
      </c>
      <c r="O162" s="4">
        <f>IF(N162&lt;=('Ejercicio 3 - TIR'!$D$18-'Ejercicio 3 - TIR'!$C$18)/('Ejercicio 3 - TIR'!$E$18-'Ejercicio 3 - TIR'!$C$18),'Ejercicio 3 - TIR'!$C$18+SQRT(('Ejercicio 3 - TIR'!$E$18-'Ejercicio 3 - TIR'!$C$18)*('Ejercicio 3 - TIR'!$D$18-'Ejercicio 3 - TIR'!$C$18)*N162),'Ejercicio 3 - TIR'!$E$18-SQRT(('Ejercicio 3 - TIR'!$E$18-'Ejercicio 3 - TIR'!$C$18)*('Ejercicio 3 - TIR'!$E$18-'Ejercicio 3 - TIR'!$D$18)*(1-N162)))</f>
        <v>38448.48857</v>
      </c>
      <c r="P162" s="3">
        <f t="shared" si="11"/>
        <v>0.3453001684</v>
      </c>
      <c r="Q162" s="7">
        <f>IF(P162&lt;=('Ejercicio 3 - TIR'!$D$22-'Ejercicio 3 - TIR'!$C$22)/('Ejercicio 3 - TIR'!$E$22-'Ejercicio 3 - TIR'!$C$22),'Ejercicio 3 - TIR'!$C$22+SQRT(('Ejercicio 3 - TIR'!$E$22-'Ejercicio 3 - TIR'!$C$22)*('Ejercicio 3 - TIR'!$D$22-'Ejercicio 3 - TIR'!$C$22)*P162),'Ejercicio 3 - TIR'!$E$22-SQRT(('Ejercicio 3 - TIR'!$E$22-'Ejercicio 3 - TIR'!$C$22)*('Ejercicio 3 - TIR'!$E$22-'Ejercicio 3 - TIR'!$D$22)*(1-P162)))</f>
        <v>0.14493071</v>
      </c>
      <c r="R162" s="3">
        <f t="shared" si="12"/>
        <v>0.1994542677</v>
      </c>
      <c r="S162" s="7">
        <f>IF(R162&lt;=('Ejercicio 3 - TIR'!$D$23-'Ejercicio 3 - TIR'!$C$23)/('Ejercicio 3 - TIR'!$E$23-'Ejercicio 3 - TIR'!$C$23),'Ejercicio 3 - TIR'!$C$23+SQRT(('Ejercicio 3 - TIR'!$E$23-'Ejercicio 3 - TIR'!$C$23)*('Ejercicio 3 - TIR'!$D$23-'Ejercicio 3 - TIR'!$C$23)*R162),'Ejercicio 3 - TIR'!$E$23-SQRT(('Ejercicio 3 - TIR'!$E$23-'Ejercicio 3 - TIR'!$C$23)*('Ejercicio 3 - TIR'!$E$23-'Ejercicio 3 - TIR'!$D$23)*(1-R162)))</f>
        <v>0.1389477619</v>
      </c>
      <c r="T162" s="3">
        <f t="shared" si="13"/>
        <v>0.1229627829</v>
      </c>
      <c r="U162" s="7">
        <f>IF(T162&lt;=('Ejercicio 3 - TIR'!$D$24-'Ejercicio 3 - TIR'!$C$24)/('Ejercicio 3 - TIR'!$E$24-'Ejercicio 3 - TIR'!$C$24),'Ejercicio 3 - TIR'!$C$24+SQRT(('Ejercicio 3 - TIR'!$E$24-'Ejercicio 3 - TIR'!$C$24)*('Ejercicio 3 - TIR'!$D$24-'Ejercicio 3 - TIR'!$C$24)*T162),'Ejercicio 3 - TIR'!$E$24-SQRT(('Ejercicio 3 - TIR'!$E$24-'Ejercicio 3 - TIR'!$C$24)*('Ejercicio 3 - TIR'!$E$24-'Ejercicio 3 - TIR'!$D$24)*(1-T162)))</f>
        <v>0.1660692826</v>
      </c>
      <c r="V162" s="3">
        <f t="shared" si="14"/>
        <v>0.4099229615</v>
      </c>
      <c r="W162" s="7">
        <f>IF(V162&lt;=('Ejercicio 3 - TIR'!$D$25-'Ejercicio 3 - TIR'!$C$25)/('Ejercicio 3 - TIR'!$E$25-'Ejercicio 3 - TIR'!$C$25),'Ejercicio 3 - TIR'!$C$25+SQRT(('Ejercicio 3 - TIR'!$E$25-'Ejercicio 3 - TIR'!$C$25)*('Ejercicio 3 - TIR'!$D$25-'Ejercicio 3 - TIR'!$C$25)*V162),'Ejercicio 3 - TIR'!$E$25-SQRT(('Ejercicio 3 - TIR'!$E$25-'Ejercicio 3 - TIR'!$C$25)*('Ejercicio 3 - TIR'!$E$25-'Ejercicio 3 - TIR'!$D$25)*(1-V162)))</f>
        <v>0.2045547622</v>
      </c>
      <c r="X162" s="3">
        <f t="shared" si="15"/>
        <v>0.8546723826</v>
      </c>
      <c r="Y162" s="7">
        <f>IF(X162&lt;=('Ejercicio 3 - TIR'!$D$26-'Ejercicio 3 - TIR'!$C$26)/('Ejercicio 3 - TIR'!$E$26-'Ejercicio 3 - TIR'!$C$26),'Ejercicio 3 - TIR'!$C$26+SQRT(('Ejercicio 3 - TIR'!$E$26-'Ejercicio 3 - TIR'!$C$26)*('Ejercicio 3 - TIR'!$D$26-'Ejercicio 3 - TIR'!$C$26)*X162),'Ejercicio 3 - TIR'!$E$26-SQRT(('Ejercicio 3 - TIR'!$E$26-'Ejercicio 3 - TIR'!$C$26)*('Ejercicio 3 - TIR'!$E$26-'Ejercicio 3 - TIR'!$D$26)*(1-X162)))</f>
        <v>0.2519862688</v>
      </c>
      <c r="Z162" s="3">
        <f t="shared" si="16"/>
        <v>1.14493071</v>
      </c>
      <c r="AA162" s="3">
        <f t="shared" si="17"/>
        <v>1.30401627</v>
      </c>
      <c r="AB162" s="3">
        <f t="shared" si="18"/>
        <v>1.520573316</v>
      </c>
      <c r="AC162" s="3">
        <f t="shared" si="19"/>
        <v>1.831613829</v>
      </c>
      <c r="AD162" s="3">
        <f t="shared" si="20"/>
        <v>2.293155364</v>
      </c>
      <c r="AE162" s="2">
        <f t="shared" si="21"/>
        <v>4527.275197</v>
      </c>
      <c r="AF162" s="2">
        <f t="shared" si="22"/>
        <v>5156.329954</v>
      </c>
      <c r="AG162" s="2">
        <f t="shared" si="23"/>
        <v>6012.63797</v>
      </c>
      <c r="AH162" s="2">
        <f t="shared" si="24"/>
        <v>7242.5517</v>
      </c>
      <c r="AI162" s="2">
        <f t="shared" si="25"/>
        <v>9067.57528</v>
      </c>
      <c r="AJ162" s="4">
        <f t="shared" si="26"/>
        <v>40634.45453</v>
      </c>
      <c r="AK162" s="4">
        <f t="shared" si="27"/>
        <v>52278.92096</v>
      </c>
      <c r="AL162" s="4">
        <f t="shared" si="28"/>
        <v>53013.28448</v>
      </c>
      <c r="AM162" s="4">
        <f t="shared" si="29"/>
        <v>74756.94569</v>
      </c>
      <c r="AN162" s="4">
        <f t="shared" si="30"/>
        <v>88168.35782</v>
      </c>
      <c r="AO162" s="4">
        <f>C162/'Ejercicio 3 - TIR'!$D$7</f>
        <v>15911.23655</v>
      </c>
      <c r="AP162" s="4">
        <f t="shared" si="31"/>
        <v>24723.21798</v>
      </c>
      <c r="AQ162" s="4">
        <f t="shared" si="32"/>
        <v>36367.68441</v>
      </c>
      <c r="AR162" s="4">
        <f t="shared" si="33"/>
        <v>37102.04793</v>
      </c>
      <c r="AS162" s="4">
        <f t="shared" si="34"/>
        <v>58845.70914</v>
      </c>
      <c r="AT162" s="4">
        <f t="shared" si="35"/>
        <v>72257.12127</v>
      </c>
      <c r="AU162" s="4">
        <f>AP162*'Ejercicio 3 - TIR'!$D$5</f>
        <v>12361.60899</v>
      </c>
      <c r="AV162" s="4">
        <f>AQ162*'Ejercicio 3 - TIR'!$D$5</f>
        <v>18183.84221</v>
      </c>
      <c r="AW162" s="4">
        <f>AR162*'Ejercicio 3 - TIR'!$D$5</f>
        <v>18551.02397</v>
      </c>
      <c r="AX162" s="4">
        <f>AS162*'Ejercicio 3 - TIR'!$D$5</f>
        <v>29422.85457</v>
      </c>
      <c r="AY162" s="4">
        <f>AT162*'Ejercicio 3 - TIR'!$D$5</f>
        <v>36128.56063</v>
      </c>
      <c r="AZ162" s="4">
        <f t="shared" ref="AZ162:BD162" si="521">AJ162-AU162-AE162</f>
        <v>23745.57034</v>
      </c>
      <c r="BA162" s="4">
        <f t="shared" si="521"/>
        <v>28938.7488</v>
      </c>
      <c r="BB162" s="4">
        <f t="shared" si="521"/>
        <v>28449.62254</v>
      </c>
      <c r="BC162" s="4">
        <f t="shared" si="521"/>
        <v>38091.53942</v>
      </c>
      <c r="BD162" s="4">
        <f t="shared" si="521"/>
        <v>42972.2219</v>
      </c>
      <c r="BE162" s="4">
        <f t="shared" ref="BE162:BI162" si="522">AZ162/Z162</f>
        <v>20739.74445</v>
      </c>
      <c r="BF162" s="4">
        <f t="shared" si="522"/>
        <v>22192.01514</v>
      </c>
      <c r="BG162" s="4">
        <f t="shared" si="522"/>
        <v>18709.79994</v>
      </c>
      <c r="BH162" s="4">
        <f t="shared" si="522"/>
        <v>20796.70879</v>
      </c>
      <c r="BI162" s="4">
        <f t="shared" si="522"/>
        <v>18739.34168</v>
      </c>
      <c r="BJ162" s="4">
        <f t="shared" si="38"/>
        <v>71632.47459</v>
      </c>
      <c r="BK162" s="4">
        <f t="shared" si="39"/>
        <v>36486.93743</v>
      </c>
      <c r="BL162" s="4">
        <f t="shared" si="40"/>
        <v>108119.412</v>
      </c>
      <c r="BM162" s="4">
        <f>BK162*'Ejercicio 3 - TIR'!$D$5</f>
        <v>18243.46872</v>
      </c>
      <c r="BN162" s="4">
        <f t="shared" si="41"/>
        <v>89875.9433</v>
      </c>
      <c r="BO162" s="4">
        <f t="shared" si="42"/>
        <v>39193.13305</v>
      </c>
      <c r="BP162" s="4">
        <f t="shared" si="43"/>
        <v>-110793.6975</v>
      </c>
      <c r="BQ162" s="4">
        <f t="shared" ref="BQ162:BT162" si="523">BE162</f>
        <v>20739.74445</v>
      </c>
      <c r="BR162" s="4">
        <f t="shared" si="523"/>
        <v>22192.01514</v>
      </c>
      <c r="BS162" s="4">
        <f t="shared" si="523"/>
        <v>18709.79994</v>
      </c>
      <c r="BT162" s="4">
        <f t="shared" si="523"/>
        <v>20796.70879</v>
      </c>
      <c r="BU162" s="4">
        <f t="shared" si="45"/>
        <v>57932.47474</v>
      </c>
      <c r="BV162" s="36">
        <f t="shared" si="46"/>
        <v>7.119406887</v>
      </c>
    </row>
    <row r="163" ht="15.0" customHeight="1">
      <c r="A163" s="2">
        <v>162.0</v>
      </c>
      <c r="B163" s="3">
        <f t="shared" si="4"/>
        <v>0.2728983384</v>
      </c>
      <c r="C163" s="4">
        <f>IF(B163&lt;=('Ejercicio 3 - TIR'!$D$13-'Ejercicio 3 - TIR'!$C$13)/('Ejercicio 3 - TIR'!$E$13-'Ejercicio 3 - TIR'!$C$13),'Ejercicio 3 - TIR'!$C$13+SQRT(('Ejercicio 3 - TIR'!$E$13-'Ejercicio 3 - TIR'!$C$13)*('Ejercicio 3 - TIR'!$D$13-'Ejercicio 3 - TIR'!$C$13)*B163),'Ejercicio 3 - TIR'!$E$13-SQRT(('Ejercicio 3 - TIR'!$E$13-'Ejercicio 3 - TIR'!$C$13)*('Ejercicio 3 - TIR'!$E$13-'Ejercicio 3 - TIR'!$D$13)*(1-B163)))</f>
        <v>70461.51673</v>
      </c>
      <c r="D163" s="3">
        <f t="shared" si="5"/>
        <v>0.5761893962</v>
      </c>
      <c r="E163" s="4">
        <f>IF(D163&lt;=('Ejercicio 3 - TIR'!$D$14-'Ejercicio 3 - TIR'!$C$14)/('Ejercicio 3 - TIR'!$E$14-'Ejercicio 3 - TIR'!$C$14),'Ejercicio 3 - TIR'!$C$14+SQRT(('Ejercicio 3 - TIR'!$E$14-'Ejercicio 3 - TIR'!$C$14)*('Ejercicio 3 - TIR'!$D$14-'Ejercicio 3 - TIR'!$C$14)*D163),'Ejercicio 3 - TIR'!$E$14-SQRT(('Ejercicio 3 - TIR'!$E$14-'Ejercicio 3 - TIR'!$C$14)*('Ejercicio 3 - TIR'!$E$14-'Ejercicio 3 - TIR'!$D$14)*(1-D163)))</f>
        <v>32026.82055</v>
      </c>
      <c r="F163" s="3">
        <f t="shared" si="6"/>
        <v>0.8272585467</v>
      </c>
      <c r="G163" s="4">
        <f>IF(F163&lt;=('Ejercicio 3 - TIR'!$D$18-'Ejercicio 3 - TIR'!$C$18)/('Ejercicio 3 - TIR'!$E$18-'Ejercicio 3 - TIR'!$C$18),'Ejercicio 3 - TIR'!$C$18+SQRT(('Ejercicio 3 - TIR'!$E$18-'Ejercicio 3 - TIR'!$C$18)*('Ejercicio 3 - TIR'!$D$18-'Ejercicio 3 - TIR'!$C$18)*F163),'Ejercicio 3 - TIR'!$E$18-SQRT(('Ejercicio 3 - TIR'!$E$18-'Ejercicio 3 - TIR'!$C$18)*('Ejercicio 3 - TIR'!$E$18-'Ejercicio 3 - TIR'!$D$18)*(1-F163)))</f>
        <v>41400.60991</v>
      </c>
      <c r="H163" s="3">
        <f t="shared" si="7"/>
        <v>0.992848383</v>
      </c>
      <c r="I163" s="4">
        <f>IF(H163&lt;=('Ejercicio 3 - TIR'!$D$18-'Ejercicio 3 - TIR'!$C$18)/('Ejercicio 3 - TIR'!$E$18-'Ejercicio 3 - TIR'!$C$18),'Ejercicio 3 - TIR'!$C$18+SQRT(('Ejercicio 3 - TIR'!$E$18-'Ejercicio 3 - TIR'!$C$18)*('Ejercicio 3 - TIR'!$D$18-'Ejercicio 3 - TIR'!$C$18)*H163),'Ejercicio 3 - TIR'!$E$18-SQRT(('Ejercicio 3 - TIR'!$E$18-'Ejercicio 3 - TIR'!$C$18)*('Ejercicio 3 - TIR'!$E$18-'Ejercicio 3 - TIR'!$D$18)*(1-H163)))</f>
        <v>44267.62628</v>
      </c>
      <c r="J163" s="3">
        <f t="shared" si="8"/>
        <v>0.2614427907</v>
      </c>
      <c r="K163" s="4">
        <f>IF(J163&lt;=('Ejercicio 3 - TIR'!$D$18-'Ejercicio 3 - TIR'!$C$18)/('Ejercicio 3 - TIR'!$E$18-'Ejercicio 3 - TIR'!$C$18),'Ejercicio 3 - TIR'!$C$18+SQRT(('Ejercicio 3 - TIR'!$E$18-'Ejercicio 3 - TIR'!$C$18)*('Ejercicio 3 - TIR'!$D$18-'Ejercicio 3 - TIR'!$C$18)*J163),'Ejercicio 3 - TIR'!$E$18-SQRT(('Ejercicio 3 - TIR'!$E$18-'Ejercicio 3 - TIR'!$C$18)*('Ejercicio 3 - TIR'!$E$18-'Ejercicio 3 - TIR'!$D$18)*(1-J163)))</f>
        <v>36262.30138</v>
      </c>
      <c r="L163" s="3">
        <f t="shared" si="9"/>
        <v>0.09955952481</v>
      </c>
      <c r="M163" s="4">
        <f>IF(L163&lt;=('Ejercicio 3 - TIR'!$D$18-'Ejercicio 3 - TIR'!$C$18)/('Ejercicio 3 - TIR'!$E$18-'Ejercicio 3 - TIR'!$C$18),'Ejercicio 3 - TIR'!$C$18+SQRT(('Ejercicio 3 - TIR'!$E$18-'Ejercicio 3 - TIR'!$C$18)*('Ejercicio 3 - TIR'!$D$18-'Ejercicio 3 - TIR'!$C$18)*L163),'Ejercicio 3 - TIR'!$E$18-SQRT(('Ejercicio 3 - TIR'!$E$18-'Ejercicio 3 - TIR'!$C$18)*('Ejercicio 3 - TIR'!$E$18-'Ejercicio 3 - TIR'!$D$18)*(1-L163)))</f>
        <v>33864.44417</v>
      </c>
      <c r="N163" s="3">
        <f t="shared" si="10"/>
        <v>0.030760048</v>
      </c>
      <c r="O163" s="4">
        <f>IF(N163&lt;=('Ejercicio 3 - TIR'!$D$18-'Ejercicio 3 - TIR'!$C$18)/('Ejercicio 3 - TIR'!$E$18-'Ejercicio 3 - TIR'!$C$18),'Ejercicio 3 - TIR'!$C$18+SQRT(('Ejercicio 3 - TIR'!$E$18-'Ejercicio 3 - TIR'!$C$18)*('Ejercicio 3 - TIR'!$D$18-'Ejercicio 3 - TIR'!$C$18)*N163),'Ejercicio 3 - TIR'!$E$18-SQRT(('Ejercicio 3 - TIR'!$E$18-'Ejercicio 3 - TIR'!$C$18)*('Ejercicio 3 - TIR'!$E$18-'Ejercicio 3 - TIR'!$D$18)*(1-N163)))</f>
        <v>32148.02402</v>
      </c>
      <c r="P163" s="3">
        <f t="shared" si="11"/>
        <v>0.2428453415</v>
      </c>
      <c r="Q163" s="7">
        <f>IF(P163&lt;=('Ejercicio 3 - TIR'!$D$22-'Ejercicio 3 - TIR'!$C$22)/('Ejercicio 3 - TIR'!$E$22-'Ejercicio 3 - TIR'!$C$22),'Ejercicio 3 - TIR'!$C$22+SQRT(('Ejercicio 3 - TIR'!$E$22-'Ejercicio 3 - TIR'!$C$22)*('Ejercicio 3 - TIR'!$D$22-'Ejercicio 3 - TIR'!$C$22)*P163),'Ejercicio 3 - TIR'!$E$22-SQRT(('Ejercicio 3 - TIR'!$E$22-'Ejercicio 3 - TIR'!$C$22)*('Ejercicio 3 - TIR'!$E$22-'Ejercicio 3 - TIR'!$D$22)*(1-P163)))</f>
        <v>0.1409074536</v>
      </c>
      <c r="R163" s="3">
        <f t="shared" si="12"/>
        <v>0.3787065704</v>
      </c>
      <c r="S163" s="7">
        <f>IF(R163&lt;=('Ejercicio 3 - TIR'!$D$23-'Ejercicio 3 - TIR'!$C$23)/('Ejercicio 3 - TIR'!$E$23-'Ejercicio 3 - TIR'!$C$23),'Ejercicio 3 - TIR'!$C$23+SQRT(('Ejercicio 3 - TIR'!$E$23-'Ejercicio 3 - TIR'!$C$23)*('Ejercicio 3 - TIR'!$D$23-'Ejercicio 3 - TIR'!$C$23)*R163),'Ejercicio 3 - TIR'!$E$23-SQRT(('Ejercicio 3 - TIR'!$E$23-'Ejercicio 3 - TIR'!$C$23)*('Ejercicio 3 - TIR'!$E$23-'Ejercicio 3 - TIR'!$D$23)*(1-R163)))</f>
        <v>0.1461088458</v>
      </c>
      <c r="T163" s="3">
        <f t="shared" si="13"/>
        <v>0.1162992787</v>
      </c>
      <c r="U163" s="7">
        <f>IF(T163&lt;=('Ejercicio 3 - TIR'!$D$24-'Ejercicio 3 - TIR'!$C$24)/('Ejercicio 3 - TIR'!$E$24-'Ejercicio 3 - TIR'!$C$24),'Ejercicio 3 - TIR'!$C$24+SQRT(('Ejercicio 3 - TIR'!$E$24-'Ejercicio 3 - TIR'!$C$24)*('Ejercicio 3 - TIR'!$D$24-'Ejercicio 3 - TIR'!$C$24)*T163),'Ejercicio 3 - TIR'!$E$24-SQRT(('Ejercicio 3 - TIR'!$E$24-'Ejercicio 3 - TIR'!$C$24)*('Ejercicio 3 - TIR'!$E$24-'Ejercicio 3 - TIR'!$D$24)*(1-T163)))</f>
        <v>0.1656278113</v>
      </c>
      <c r="V163" s="3">
        <f t="shared" si="14"/>
        <v>0.3932097915</v>
      </c>
      <c r="W163" s="7">
        <f>IF(V163&lt;=('Ejercicio 3 - TIR'!$D$25-'Ejercicio 3 - TIR'!$C$25)/('Ejercicio 3 - TIR'!$E$25-'Ejercicio 3 - TIR'!$C$25),'Ejercicio 3 - TIR'!$C$25+SQRT(('Ejercicio 3 - TIR'!$E$25-'Ejercicio 3 - TIR'!$C$25)*('Ejercicio 3 - TIR'!$D$25-'Ejercicio 3 - TIR'!$C$25)*V163),'Ejercicio 3 - TIR'!$E$25-SQRT(('Ejercicio 3 - TIR'!$E$25-'Ejercicio 3 - TIR'!$C$25)*('Ejercicio 3 - TIR'!$E$25-'Ejercicio 3 - TIR'!$D$25)*(1-V163)))</f>
        <v>0.2039156672</v>
      </c>
      <c r="X163" s="3">
        <f t="shared" si="15"/>
        <v>0.3812827784</v>
      </c>
      <c r="Y163" s="7">
        <f>IF(X163&lt;=('Ejercicio 3 - TIR'!$D$26-'Ejercicio 3 - TIR'!$C$26)/('Ejercicio 3 - TIR'!$E$26-'Ejercicio 3 - TIR'!$C$26),'Ejercicio 3 - TIR'!$C$26+SQRT(('Ejercicio 3 - TIR'!$E$26-'Ejercicio 3 - TIR'!$C$26)*('Ejercicio 3 - TIR'!$D$26-'Ejercicio 3 - TIR'!$C$26)*X163),'Ejercicio 3 - TIR'!$E$26-SQRT(('Ejercicio 3 - TIR'!$E$26-'Ejercicio 3 - TIR'!$C$26)*('Ejercicio 3 - TIR'!$E$26-'Ejercicio 3 - TIR'!$D$26)*(1-X163)))</f>
        <v>0.2221979845</v>
      </c>
      <c r="Z163" s="3">
        <f t="shared" si="16"/>
        <v>1.140907454</v>
      </c>
      <c r="AA163" s="3">
        <f t="shared" si="17"/>
        <v>1.307604125</v>
      </c>
      <c r="AB163" s="3">
        <f t="shared" si="18"/>
        <v>1.524179734</v>
      </c>
      <c r="AC163" s="3">
        <f t="shared" si="19"/>
        <v>1.834983861</v>
      </c>
      <c r="AD163" s="3">
        <f t="shared" si="20"/>
        <v>2.242713577</v>
      </c>
      <c r="AE163" s="2">
        <f t="shared" si="21"/>
        <v>4512.817729</v>
      </c>
      <c r="AF163" s="2">
        <f t="shared" si="22"/>
        <v>5172.180319</v>
      </c>
      <c r="AG163" s="2">
        <f t="shared" si="23"/>
        <v>6028.837225</v>
      </c>
      <c r="AH163" s="2">
        <f t="shared" si="24"/>
        <v>7258.21159</v>
      </c>
      <c r="AI163" s="2">
        <f t="shared" si="25"/>
        <v>8870.971576</v>
      </c>
      <c r="AJ163" s="4">
        <f t="shared" si="26"/>
        <v>47234.26443</v>
      </c>
      <c r="AK163" s="4">
        <f t="shared" si="27"/>
        <v>57884.53071</v>
      </c>
      <c r="AL163" s="4">
        <f t="shared" si="28"/>
        <v>55270.26487</v>
      </c>
      <c r="AM163" s="4">
        <f t="shared" si="29"/>
        <v>62140.70852</v>
      </c>
      <c r="AN163" s="4">
        <f t="shared" si="30"/>
        <v>72098.80994</v>
      </c>
      <c r="AO163" s="4">
        <f>C163/'Ejercicio 3 - TIR'!$D$7</f>
        <v>14092.30335</v>
      </c>
      <c r="AP163" s="4">
        <f t="shared" si="31"/>
        <v>33141.96109</v>
      </c>
      <c r="AQ163" s="4">
        <f t="shared" si="32"/>
        <v>43792.22736</v>
      </c>
      <c r="AR163" s="4">
        <f t="shared" si="33"/>
        <v>41177.96153</v>
      </c>
      <c r="AS163" s="4">
        <f t="shared" si="34"/>
        <v>48048.40517</v>
      </c>
      <c r="AT163" s="4">
        <f t="shared" si="35"/>
        <v>58006.5066</v>
      </c>
      <c r="AU163" s="4">
        <f>AP163*'Ejercicio 3 - TIR'!$D$5</f>
        <v>16570.98054</v>
      </c>
      <c r="AV163" s="4">
        <f>AQ163*'Ejercicio 3 - TIR'!$D$5</f>
        <v>21896.11368</v>
      </c>
      <c r="AW163" s="4">
        <f>AR163*'Ejercicio 3 - TIR'!$D$5</f>
        <v>20588.98076</v>
      </c>
      <c r="AX163" s="4">
        <f>AS163*'Ejercicio 3 - TIR'!$D$5</f>
        <v>24024.20259</v>
      </c>
      <c r="AY163" s="4">
        <f>AT163*'Ejercicio 3 - TIR'!$D$5</f>
        <v>29003.2533</v>
      </c>
      <c r="AZ163" s="4">
        <f t="shared" ref="AZ163:BD163" si="524">AJ163-AU163-AE163</f>
        <v>26150.46616</v>
      </c>
      <c r="BA163" s="4">
        <f t="shared" si="524"/>
        <v>30816.23671</v>
      </c>
      <c r="BB163" s="4">
        <f t="shared" si="524"/>
        <v>28652.44688</v>
      </c>
      <c r="BC163" s="4">
        <f t="shared" si="524"/>
        <v>30858.29434</v>
      </c>
      <c r="BD163" s="4">
        <f t="shared" si="524"/>
        <v>34224.58507</v>
      </c>
      <c r="BE163" s="4">
        <f t="shared" ref="BE163:BI163" si="525">AZ163/Z163</f>
        <v>22920.76021</v>
      </c>
      <c r="BF163" s="4">
        <f t="shared" si="525"/>
        <v>23566.9467</v>
      </c>
      <c r="BG163" s="4">
        <f t="shared" si="525"/>
        <v>18798.60114</v>
      </c>
      <c r="BH163" s="4">
        <f t="shared" si="525"/>
        <v>16816.65708</v>
      </c>
      <c r="BI163" s="4">
        <f t="shared" si="525"/>
        <v>15260.34596</v>
      </c>
      <c r="BJ163" s="4">
        <f t="shared" si="38"/>
        <v>71826.98527</v>
      </c>
      <c r="BK163" s="4">
        <f t="shared" si="39"/>
        <v>31605.00004</v>
      </c>
      <c r="BL163" s="4">
        <f t="shared" si="40"/>
        <v>103431.9853</v>
      </c>
      <c r="BM163" s="4">
        <f>BK163*'Ejercicio 3 - TIR'!$D$5</f>
        <v>15802.50002</v>
      </c>
      <c r="BN163" s="4">
        <f t="shared" si="41"/>
        <v>87629.48529</v>
      </c>
      <c r="BO163" s="4">
        <f t="shared" si="42"/>
        <v>39072.97222</v>
      </c>
      <c r="BP163" s="4">
        <f t="shared" si="43"/>
        <v>-102488.3373</v>
      </c>
      <c r="BQ163" s="4">
        <f t="shared" ref="BQ163:BT163" si="526">BE163</f>
        <v>22920.76021</v>
      </c>
      <c r="BR163" s="4">
        <f t="shared" si="526"/>
        <v>23566.9467</v>
      </c>
      <c r="BS163" s="4">
        <f t="shared" si="526"/>
        <v>18798.60114</v>
      </c>
      <c r="BT163" s="4">
        <f t="shared" si="526"/>
        <v>16816.65708</v>
      </c>
      <c r="BU163" s="4">
        <f t="shared" si="45"/>
        <v>54333.31818</v>
      </c>
      <c r="BV163" s="36">
        <f t="shared" si="46"/>
        <v>9.039177027</v>
      </c>
    </row>
    <row r="164" ht="15.0" customHeight="1">
      <c r="A164" s="2">
        <v>163.0</v>
      </c>
      <c r="B164" s="3">
        <f t="shared" si="4"/>
        <v>0.8146159937</v>
      </c>
      <c r="C164" s="4">
        <f>IF(B164&lt;=('Ejercicio 3 - TIR'!$D$13-'Ejercicio 3 - TIR'!$C$13)/('Ejercicio 3 - TIR'!$E$13-'Ejercicio 3 - TIR'!$C$13),'Ejercicio 3 - TIR'!$C$13+SQRT(('Ejercicio 3 - TIR'!$E$13-'Ejercicio 3 - TIR'!$C$13)*('Ejercicio 3 - TIR'!$D$13-'Ejercicio 3 - TIR'!$C$13)*B164),'Ejercicio 3 - TIR'!$E$13-SQRT(('Ejercicio 3 - TIR'!$E$13-'Ejercicio 3 - TIR'!$C$13)*('Ejercicio 3 - TIR'!$E$13-'Ejercicio 3 - TIR'!$D$13)*(1-B164)))</f>
        <v>85084.8799</v>
      </c>
      <c r="D164" s="3">
        <f t="shared" si="5"/>
        <v>0.7823512997</v>
      </c>
      <c r="E164" s="4">
        <f>IF(D164&lt;=('Ejercicio 3 - TIR'!$D$14-'Ejercicio 3 - TIR'!$C$14)/('Ejercicio 3 - TIR'!$E$14-'Ejercicio 3 - TIR'!$C$14),'Ejercicio 3 - TIR'!$C$14+SQRT(('Ejercicio 3 - TIR'!$E$14-'Ejercicio 3 - TIR'!$C$14)*('Ejercicio 3 - TIR'!$D$14-'Ejercicio 3 - TIR'!$C$14)*D164),'Ejercicio 3 - TIR'!$E$14-SQRT(('Ejercicio 3 - TIR'!$E$14-'Ejercicio 3 - TIR'!$C$14)*('Ejercicio 3 - TIR'!$E$14-'Ejercicio 3 - TIR'!$D$14)*(1-D164)))</f>
        <v>34286.21797</v>
      </c>
      <c r="F164" s="3">
        <f t="shared" si="6"/>
        <v>0.4939331153</v>
      </c>
      <c r="G164" s="4">
        <f>IF(F164&lt;=('Ejercicio 3 - TIR'!$D$18-'Ejercicio 3 - TIR'!$C$18)/('Ejercicio 3 - TIR'!$E$18-'Ejercicio 3 - TIR'!$C$18),'Ejercicio 3 - TIR'!$C$18+SQRT(('Ejercicio 3 - TIR'!$E$18-'Ejercicio 3 - TIR'!$C$18)*('Ejercicio 3 - TIR'!$D$18-'Ejercicio 3 - TIR'!$C$18)*F164),'Ejercicio 3 - TIR'!$E$18-SQRT(('Ejercicio 3 - TIR'!$E$18-'Ejercicio 3 - TIR'!$C$18)*('Ejercicio 3 - TIR'!$E$18-'Ejercicio 3 - TIR'!$D$18)*(1-F164)))</f>
        <v>38607.55292</v>
      </c>
      <c r="H164" s="3">
        <f t="shared" si="7"/>
        <v>0.3500296821</v>
      </c>
      <c r="I164" s="4">
        <f>IF(H164&lt;=('Ejercicio 3 - TIR'!$D$18-'Ejercicio 3 - TIR'!$C$18)/('Ejercicio 3 - TIR'!$E$18-'Ejercicio 3 - TIR'!$C$18),'Ejercicio 3 - TIR'!$C$18+SQRT(('Ejercicio 3 - TIR'!$E$18-'Ejercicio 3 - TIR'!$C$18)*('Ejercicio 3 - TIR'!$D$18-'Ejercicio 3 - TIR'!$C$18)*H164),'Ejercicio 3 - TIR'!$E$18-SQRT(('Ejercicio 3 - TIR'!$E$18-'Ejercicio 3 - TIR'!$C$18)*('Ejercicio 3 - TIR'!$E$18-'Ejercicio 3 - TIR'!$D$18)*(1-H164)))</f>
        <v>37245.99561</v>
      </c>
      <c r="J164" s="3">
        <f t="shared" si="8"/>
        <v>0.535713279</v>
      </c>
      <c r="K164" s="4">
        <f>IF(J164&lt;=('Ejercicio 3 - TIR'!$D$18-'Ejercicio 3 - TIR'!$C$18)/('Ejercicio 3 - TIR'!$E$18-'Ejercicio 3 - TIR'!$C$18),'Ejercicio 3 - TIR'!$C$18+SQRT(('Ejercicio 3 - TIR'!$E$18-'Ejercicio 3 - TIR'!$C$18)*('Ejercicio 3 - TIR'!$D$18-'Ejercicio 3 - TIR'!$C$18)*J164),'Ejercicio 3 - TIR'!$E$18-SQRT(('Ejercicio 3 - TIR'!$E$18-'Ejercicio 3 - TIR'!$C$18)*('Ejercicio 3 - TIR'!$E$18-'Ejercicio 3 - TIR'!$D$18)*(1-J164)))</f>
        <v>38964.20615</v>
      </c>
      <c r="L164" s="3">
        <f t="shared" si="9"/>
        <v>0.04006297767</v>
      </c>
      <c r="M164" s="4">
        <f>IF(L164&lt;=('Ejercicio 3 - TIR'!$D$18-'Ejercicio 3 - TIR'!$C$18)/('Ejercicio 3 - TIR'!$E$18-'Ejercicio 3 - TIR'!$C$18),'Ejercicio 3 - TIR'!$C$18+SQRT(('Ejercicio 3 - TIR'!$E$18-'Ejercicio 3 - TIR'!$C$18)*('Ejercicio 3 - TIR'!$D$18-'Ejercicio 3 - TIR'!$C$18)*L164),'Ejercicio 3 - TIR'!$E$18-SQRT(('Ejercicio 3 - TIR'!$E$18-'Ejercicio 3 - TIR'!$C$18)*('Ejercicio 3 - TIR'!$E$18-'Ejercicio 3 - TIR'!$D$18)*(1-L164)))</f>
        <v>32451.41727</v>
      </c>
      <c r="N164" s="3">
        <f t="shared" si="10"/>
        <v>0.7173324402</v>
      </c>
      <c r="O164" s="4">
        <f>IF(N164&lt;=('Ejercicio 3 - TIR'!$D$18-'Ejercicio 3 - TIR'!$C$18)/('Ejercicio 3 - TIR'!$E$18-'Ejercicio 3 - TIR'!$C$18),'Ejercicio 3 - TIR'!$C$18+SQRT(('Ejercicio 3 - TIR'!$E$18-'Ejercicio 3 - TIR'!$C$18)*('Ejercicio 3 - TIR'!$D$18-'Ejercicio 3 - TIR'!$C$18)*N164),'Ejercicio 3 - TIR'!$E$18-SQRT(('Ejercicio 3 - TIR'!$E$18-'Ejercicio 3 - TIR'!$C$18)*('Ejercicio 3 - TIR'!$E$18-'Ejercicio 3 - TIR'!$D$18)*(1-N164)))</f>
        <v>40395.64695</v>
      </c>
      <c r="P164" s="3">
        <f t="shared" si="11"/>
        <v>0.4639012747</v>
      </c>
      <c r="Q164" s="7">
        <f>IF(P164&lt;=('Ejercicio 3 - TIR'!$D$22-'Ejercicio 3 - TIR'!$C$22)/('Ejercicio 3 - TIR'!$E$22-'Ejercicio 3 - TIR'!$C$22),'Ejercicio 3 - TIR'!$C$22+SQRT(('Ejercicio 3 - TIR'!$E$22-'Ejercicio 3 - TIR'!$C$22)*('Ejercicio 3 - TIR'!$D$22-'Ejercicio 3 - TIR'!$C$22)*P164),'Ejercicio 3 - TIR'!$E$22-SQRT(('Ejercicio 3 - TIR'!$E$22-'Ejercicio 3 - TIR'!$C$22)*('Ejercicio 3 - TIR'!$E$22-'Ejercicio 3 - TIR'!$D$22)*(1-P164)))</f>
        <v>0.1488967523</v>
      </c>
      <c r="R164" s="3">
        <f t="shared" si="12"/>
        <v>0.8352288966</v>
      </c>
      <c r="S164" s="7">
        <f>IF(R164&lt;=('Ejercicio 3 - TIR'!$D$23-'Ejercicio 3 - TIR'!$C$23)/('Ejercicio 3 - TIR'!$E$23-'Ejercicio 3 - TIR'!$C$23),'Ejercicio 3 - TIR'!$C$23+SQRT(('Ejercicio 3 - TIR'!$E$23-'Ejercicio 3 - TIR'!$C$23)*('Ejercicio 3 - TIR'!$D$23-'Ejercicio 3 - TIR'!$C$23)*R164),'Ejercicio 3 - TIR'!$E$23-SQRT(('Ejercicio 3 - TIR'!$E$23-'Ejercicio 3 - TIR'!$C$23)*('Ejercicio 3 - TIR'!$E$23-'Ejercicio 3 - TIR'!$D$23)*(1-R164)))</f>
        <v>0.1627782699</v>
      </c>
      <c r="T164" s="3">
        <f t="shared" si="13"/>
        <v>0.6770295784</v>
      </c>
      <c r="U164" s="7">
        <f>IF(T164&lt;=('Ejercicio 3 - TIR'!$D$24-'Ejercicio 3 - TIR'!$C$24)/('Ejercicio 3 - TIR'!$E$24-'Ejercicio 3 - TIR'!$C$24),'Ejercicio 3 - TIR'!$C$24+SQRT(('Ejercicio 3 - TIR'!$E$24-'Ejercicio 3 - TIR'!$C$24)*('Ejercicio 3 - TIR'!$D$24-'Ejercicio 3 - TIR'!$C$24)*T164),'Ejercicio 3 - TIR'!$E$24-SQRT(('Ejercicio 3 - TIR'!$E$24-'Ejercicio 3 - TIR'!$C$24)*('Ejercicio 3 - TIR'!$E$24-'Ejercicio 3 - TIR'!$D$24)*(1-T164)))</f>
        <v>0.1899281331</v>
      </c>
      <c r="V164" s="3">
        <f t="shared" si="14"/>
        <v>0.5948873492</v>
      </c>
      <c r="W164" s="7">
        <f>IF(V164&lt;=('Ejercicio 3 - TIR'!$D$25-'Ejercicio 3 - TIR'!$C$25)/('Ejercicio 3 - TIR'!$E$25-'Ejercicio 3 - TIR'!$C$25),'Ejercicio 3 - TIR'!$C$25+SQRT(('Ejercicio 3 - TIR'!$E$25-'Ejercicio 3 - TIR'!$C$25)*('Ejercicio 3 - TIR'!$D$25-'Ejercicio 3 - TIR'!$C$25)*V164),'Ejercicio 3 - TIR'!$E$25-SQRT(('Ejercicio 3 - TIR'!$E$25-'Ejercicio 3 - TIR'!$C$25)*('Ejercicio 3 - TIR'!$E$25-'Ejercicio 3 - TIR'!$D$25)*(1-V164)))</f>
        <v>0.212345063</v>
      </c>
      <c r="X164" s="3">
        <f t="shared" si="15"/>
        <v>0.3365298647</v>
      </c>
      <c r="Y164" s="7">
        <f>IF(X164&lt;=('Ejercicio 3 - TIR'!$D$26-'Ejercicio 3 - TIR'!$C$26)/('Ejercicio 3 - TIR'!$E$26-'Ejercicio 3 - TIR'!$C$26),'Ejercicio 3 - TIR'!$C$26+SQRT(('Ejercicio 3 - TIR'!$E$26-'Ejercicio 3 - TIR'!$C$26)*('Ejercicio 3 - TIR'!$D$26-'Ejercicio 3 - TIR'!$C$26)*X164),'Ejercicio 3 - TIR'!$E$26-SQRT(('Ejercicio 3 - TIR'!$E$26-'Ejercicio 3 - TIR'!$C$26)*('Ejercicio 3 - TIR'!$E$26-'Ejercicio 3 - TIR'!$D$26)*(1-X164)))</f>
        <v>0.2201440168</v>
      </c>
      <c r="Z164" s="3">
        <f t="shared" si="16"/>
        <v>1.148896752</v>
      </c>
      <c r="AA164" s="3">
        <f t="shared" si="17"/>
        <v>1.335912178</v>
      </c>
      <c r="AB164" s="3">
        <f t="shared" si="18"/>
        <v>1.589639484</v>
      </c>
      <c r="AC164" s="3">
        <f t="shared" si="19"/>
        <v>1.92719158</v>
      </c>
      <c r="AD164" s="3">
        <f t="shared" si="20"/>
        <v>2.351451276</v>
      </c>
      <c r="AE164" s="2">
        <f t="shared" si="21"/>
        <v>5105.106506</v>
      </c>
      <c r="AF164" s="2">
        <f t="shared" si="22"/>
        <v>5936.10691</v>
      </c>
      <c r="AG164" s="2">
        <f t="shared" si="23"/>
        <v>7063.540614</v>
      </c>
      <c r="AH164" s="2">
        <f t="shared" si="24"/>
        <v>8563.44859</v>
      </c>
      <c r="AI164" s="2">
        <f t="shared" si="25"/>
        <v>10448.64056</v>
      </c>
      <c r="AJ164" s="4">
        <f t="shared" si="26"/>
        <v>44356.09217</v>
      </c>
      <c r="AK164" s="4">
        <f t="shared" si="27"/>
        <v>49757.37911</v>
      </c>
      <c r="AL164" s="4">
        <f t="shared" si="28"/>
        <v>61939.04055</v>
      </c>
      <c r="AM164" s="4">
        <f t="shared" si="29"/>
        <v>62540.09814</v>
      </c>
      <c r="AN164" s="4">
        <f t="shared" si="30"/>
        <v>94988.39557</v>
      </c>
      <c r="AO164" s="4">
        <f>C164/'Ejercicio 3 - TIR'!$D$7</f>
        <v>17016.97598</v>
      </c>
      <c r="AP164" s="4">
        <f t="shared" si="31"/>
        <v>27339.11619</v>
      </c>
      <c r="AQ164" s="4">
        <f t="shared" si="32"/>
        <v>32740.40313</v>
      </c>
      <c r="AR164" s="4">
        <f t="shared" si="33"/>
        <v>44922.06457</v>
      </c>
      <c r="AS164" s="4">
        <f t="shared" si="34"/>
        <v>45523.12216</v>
      </c>
      <c r="AT164" s="4">
        <f t="shared" si="35"/>
        <v>77971.41959</v>
      </c>
      <c r="AU164" s="4">
        <f>AP164*'Ejercicio 3 - TIR'!$D$5</f>
        <v>13669.55809</v>
      </c>
      <c r="AV164" s="4">
        <f>AQ164*'Ejercicio 3 - TIR'!$D$5</f>
        <v>16370.20157</v>
      </c>
      <c r="AW164" s="4">
        <f>AR164*'Ejercicio 3 - TIR'!$D$5</f>
        <v>22461.03229</v>
      </c>
      <c r="AX164" s="4">
        <f>AS164*'Ejercicio 3 - TIR'!$D$5</f>
        <v>22761.56108</v>
      </c>
      <c r="AY164" s="4">
        <f>AT164*'Ejercicio 3 - TIR'!$D$5</f>
        <v>38985.70979</v>
      </c>
      <c r="AZ164" s="4">
        <f t="shared" ref="AZ164:BD164" si="527">AJ164-AU164-AE164</f>
        <v>25581.42757</v>
      </c>
      <c r="BA164" s="4">
        <f t="shared" si="527"/>
        <v>27451.07063</v>
      </c>
      <c r="BB164" s="4">
        <f t="shared" si="527"/>
        <v>32414.46765</v>
      </c>
      <c r="BC164" s="4">
        <f t="shared" si="527"/>
        <v>31215.08847</v>
      </c>
      <c r="BD164" s="4">
        <f t="shared" si="527"/>
        <v>45554.04521</v>
      </c>
      <c r="BE164" s="4">
        <f t="shared" ref="BE164:BI164" si="528">AZ164/Z164</f>
        <v>22266.0805</v>
      </c>
      <c r="BF164" s="4">
        <f t="shared" si="528"/>
        <v>20548.55932</v>
      </c>
      <c r="BG164" s="4">
        <f t="shared" si="528"/>
        <v>20391.08111</v>
      </c>
      <c r="BH164" s="4">
        <f t="shared" si="528"/>
        <v>16197.19014</v>
      </c>
      <c r="BI164" s="4">
        <f t="shared" si="528"/>
        <v>19372.73618</v>
      </c>
      <c r="BJ164" s="4">
        <f t="shared" si="38"/>
        <v>80622.371</v>
      </c>
      <c r="BK164" s="4">
        <f t="shared" si="39"/>
        <v>40014.58988</v>
      </c>
      <c r="BL164" s="4">
        <f t="shared" si="40"/>
        <v>120636.9609</v>
      </c>
      <c r="BM164" s="4">
        <f>BK164*'Ejercicio 3 - TIR'!$D$5</f>
        <v>20007.29494</v>
      </c>
      <c r="BN164" s="4">
        <f t="shared" si="41"/>
        <v>100629.6659</v>
      </c>
      <c r="BO164" s="4">
        <f t="shared" si="42"/>
        <v>42794.70596</v>
      </c>
      <c r="BP164" s="4">
        <f t="shared" si="43"/>
        <v>-119371.0979</v>
      </c>
      <c r="BQ164" s="4">
        <f t="shared" ref="BQ164:BT164" si="529">BE164</f>
        <v>22266.0805</v>
      </c>
      <c r="BR164" s="4">
        <f t="shared" si="529"/>
        <v>20548.55932</v>
      </c>
      <c r="BS164" s="4">
        <f t="shared" si="529"/>
        <v>20391.08111</v>
      </c>
      <c r="BT164" s="4">
        <f t="shared" si="529"/>
        <v>16197.19014</v>
      </c>
      <c r="BU164" s="4">
        <f t="shared" si="45"/>
        <v>62167.44215</v>
      </c>
      <c r="BV164" s="36">
        <f t="shared" si="46"/>
        <v>5.031590636</v>
      </c>
    </row>
    <row r="165" ht="15.0" customHeight="1">
      <c r="A165" s="2">
        <v>164.0</v>
      </c>
      <c r="B165" s="3">
        <f t="shared" si="4"/>
        <v>0.04118643931</v>
      </c>
      <c r="C165" s="4">
        <f>IF(B165&lt;=('Ejercicio 3 - TIR'!$D$13-'Ejercicio 3 - TIR'!$C$13)/('Ejercicio 3 - TIR'!$E$13-'Ejercicio 3 - TIR'!$C$13),'Ejercicio 3 - TIR'!$C$13+SQRT(('Ejercicio 3 - TIR'!$E$13-'Ejercicio 3 - TIR'!$C$13)*('Ejercicio 3 - TIR'!$D$13-'Ejercicio 3 - TIR'!$C$13)*B165),'Ejercicio 3 - TIR'!$E$13-SQRT(('Ejercicio 3 - TIR'!$E$13-'Ejercicio 3 - TIR'!$C$13)*('Ejercicio 3 - TIR'!$E$13-'Ejercicio 3 - TIR'!$D$13)*(1-B165)))</f>
        <v>64058.88848</v>
      </c>
      <c r="D165" s="3">
        <f t="shared" si="5"/>
        <v>0.5437275806</v>
      </c>
      <c r="E165" s="4">
        <f>IF(D165&lt;=('Ejercicio 3 - TIR'!$D$14-'Ejercicio 3 - TIR'!$C$14)/('Ejercicio 3 - TIR'!$E$14-'Ejercicio 3 - TIR'!$C$14),'Ejercicio 3 - TIR'!$C$14+SQRT(('Ejercicio 3 - TIR'!$E$14-'Ejercicio 3 - TIR'!$C$14)*('Ejercicio 3 - TIR'!$D$14-'Ejercicio 3 - TIR'!$C$14)*D165),'Ejercicio 3 - TIR'!$E$14-SQRT(('Ejercicio 3 - TIR'!$E$14-'Ejercicio 3 - TIR'!$C$14)*('Ejercicio 3 - TIR'!$E$14-'Ejercicio 3 - TIR'!$D$14)*(1-D165)))</f>
        <v>31727.1007</v>
      </c>
      <c r="F165" s="3">
        <f t="shared" si="6"/>
        <v>0.3626606216</v>
      </c>
      <c r="G165" s="4">
        <f>IF(F165&lt;=('Ejercicio 3 - TIR'!$D$18-'Ejercicio 3 - TIR'!$C$18)/('Ejercicio 3 - TIR'!$E$18-'Ejercicio 3 - TIR'!$C$18),'Ejercicio 3 - TIR'!$C$18+SQRT(('Ejercicio 3 - TIR'!$E$18-'Ejercicio 3 - TIR'!$C$18)*('Ejercicio 3 - TIR'!$D$18-'Ejercicio 3 - TIR'!$C$18)*F165),'Ejercicio 3 - TIR'!$E$18-SQRT(('Ejercicio 3 - TIR'!$E$18-'Ejercicio 3 - TIR'!$C$18)*('Ejercicio 3 - TIR'!$E$18-'Ejercicio 3 - TIR'!$D$18)*(1-F165)))</f>
        <v>37375.5741</v>
      </c>
      <c r="H165" s="3">
        <f t="shared" si="7"/>
        <v>0.8613098891</v>
      </c>
      <c r="I165" s="4">
        <f>IF(H165&lt;=('Ejercicio 3 - TIR'!$D$18-'Ejercicio 3 - TIR'!$C$18)/('Ejercicio 3 - TIR'!$E$18-'Ejercicio 3 - TIR'!$C$18),'Ejercicio 3 - TIR'!$C$18+SQRT(('Ejercicio 3 - TIR'!$E$18-'Ejercicio 3 - TIR'!$C$18)*('Ejercicio 3 - TIR'!$D$18-'Ejercicio 3 - TIR'!$C$18)*H165),'Ejercicio 3 - TIR'!$E$18-SQRT(('Ejercicio 3 - TIR'!$E$18-'Ejercicio 3 - TIR'!$C$18)*('Ejercicio 3 - TIR'!$E$18-'Ejercicio 3 - TIR'!$D$18)*(1-H165)))</f>
        <v>41774.8243</v>
      </c>
      <c r="J165" s="3">
        <f t="shared" si="8"/>
        <v>0.4335543551</v>
      </c>
      <c r="K165" s="4">
        <f>IF(J165&lt;=('Ejercicio 3 - TIR'!$D$18-'Ejercicio 3 - TIR'!$C$18)/('Ejercicio 3 - TIR'!$E$18-'Ejercicio 3 - TIR'!$C$18),'Ejercicio 3 - TIR'!$C$18+SQRT(('Ejercicio 3 - TIR'!$E$18-'Ejercicio 3 - TIR'!$C$18)*('Ejercicio 3 - TIR'!$D$18-'Ejercicio 3 - TIR'!$C$18)*J165),'Ejercicio 3 - TIR'!$E$18-SQRT(('Ejercicio 3 - TIR'!$E$18-'Ejercicio 3 - TIR'!$C$18)*('Ejercicio 3 - TIR'!$E$18-'Ejercicio 3 - TIR'!$D$18)*(1-J165)))</f>
        <v>38064.31356</v>
      </c>
      <c r="L165" s="3">
        <f t="shared" si="9"/>
        <v>0.7452245707</v>
      </c>
      <c r="M165" s="4">
        <f>IF(L165&lt;=('Ejercicio 3 - TIR'!$D$18-'Ejercicio 3 - TIR'!$C$18)/('Ejercicio 3 - TIR'!$E$18-'Ejercicio 3 - TIR'!$C$18),'Ejercicio 3 - TIR'!$C$18+SQRT(('Ejercicio 3 - TIR'!$E$18-'Ejercicio 3 - TIR'!$C$18)*('Ejercicio 3 - TIR'!$D$18-'Ejercicio 3 - TIR'!$C$18)*L165),'Ejercicio 3 - TIR'!$E$18-SQRT(('Ejercicio 3 - TIR'!$E$18-'Ejercicio 3 - TIR'!$C$18)*('Ejercicio 3 - TIR'!$E$18-'Ejercicio 3 - TIR'!$D$18)*(1-L165)))</f>
        <v>40628.71218</v>
      </c>
      <c r="N165" s="3">
        <f t="shared" si="10"/>
        <v>0.7460684193</v>
      </c>
      <c r="O165" s="4">
        <f>IF(N165&lt;=('Ejercicio 3 - TIR'!$D$18-'Ejercicio 3 - TIR'!$C$18)/('Ejercicio 3 - TIR'!$E$18-'Ejercicio 3 - TIR'!$C$18),'Ejercicio 3 - TIR'!$C$18+SQRT(('Ejercicio 3 - TIR'!$E$18-'Ejercicio 3 - TIR'!$C$18)*('Ejercicio 3 - TIR'!$D$18-'Ejercicio 3 - TIR'!$C$18)*N165),'Ejercicio 3 - TIR'!$E$18-SQRT(('Ejercicio 3 - TIR'!$E$18-'Ejercicio 3 - TIR'!$C$18)*('Ejercicio 3 - TIR'!$E$18-'Ejercicio 3 - TIR'!$D$18)*(1-N165)))</f>
        <v>40635.95732</v>
      </c>
      <c r="P165" s="3">
        <f t="shared" si="11"/>
        <v>0.2452544302</v>
      </c>
      <c r="Q165" s="7">
        <f>IF(P165&lt;=('Ejercicio 3 - TIR'!$D$22-'Ejercicio 3 - TIR'!$C$22)/('Ejercicio 3 - TIR'!$E$22-'Ejercicio 3 - TIR'!$C$22),'Ejercicio 3 - TIR'!$C$22+SQRT(('Ejercicio 3 - TIR'!$E$22-'Ejercicio 3 - TIR'!$C$22)*('Ejercicio 3 - TIR'!$D$22-'Ejercicio 3 - TIR'!$C$22)*P165),'Ejercicio 3 - TIR'!$E$22-SQRT(('Ejercicio 3 - TIR'!$E$22-'Ejercicio 3 - TIR'!$C$22)*('Ejercicio 3 - TIR'!$E$22-'Ejercicio 3 - TIR'!$D$22)*(1-P165)))</f>
        <v>0.1410109013</v>
      </c>
      <c r="R165" s="3">
        <f t="shared" si="12"/>
        <v>0.09338154771</v>
      </c>
      <c r="S165" s="7">
        <f>IF(R165&lt;=('Ejercicio 3 - TIR'!$D$23-'Ejercicio 3 - TIR'!$C$23)/('Ejercicio 3 - TIR'!$E$23-'Ejercicio 3 - TIR'!$C$23),'Ejercicio 3 - TIR'!$C$23+SQRT(('Ejercicio 3 - TIR'!$E$23-'Ejercicio 3 - TIR'!$C$23)*('Ejercicio 3 - TIR'!$D$23-'Ejercicio 3 - TIR'!$C$23)*R165),'Ejercicio 3 - TIR'!$E$23-SQRT(('Ejercicio 3 - TIR'!$E$23-'Ejercicio 3 - TIR'!$C$23)*('Ejercicio 3 - TIR'!$E$23-'Ejercicio 3 - TIR'!$D$23)*(1-R165)))</f>
        <v>0.1329648288</v>
      </c>
      <c r="T165" s="3">
        <f t="shared" si="13"/>
        <v>0.2639638204</v>
      </c>
      <c r="U165" s="7">
        <f>IF(T165&lt;=('Ejercicio 3 - TIR'!$D$24-'Ejercicio 3 - TIR'!$C$24)/('Ejercicio 3 - TIR'!$E$24-'Ejercicio 3 - TIR'!$C$24),'Ejercicio 3 - TIR'!$C$24+SQRT(('Ejercicio 3 - TIR'!$E$24-'Ejercicio 3 - TIR'!$C$24)*('Ejercicio 3 - TIR'!$D$24-'Ejercicio 3 - TIR'!$C$24)*T165),'Ejercicio 3 - TIR'!$E$24-SQRT(('Ejercicio 3 - TIR'!$E$24-'Ejercicio 3 - TIR'!$C$24)*('Ejercicio 3 - TIR'!$E$24-'Ejercicio 3 - TIR'!$D$24)*(1-T165)))</f>
        <v>0.1735440868</v>
      </c>
      <c r="V165" s="3">
        <f t="shared" si="14"/>
        <v>0.3773591521</v>
      </c>
      <c r="W165" s="7">
        <f>IF(V165&lt;=('Ejercicio 3 - TIR'!$D$25-'Ejercicio 3 - TIR'!$C$25)/('Ejercicio 3 - TIR'!$E$25-'Ejercicio 3 - TIR'!$C$25),'Ejercicio 3 - TIR'!$C$25+SQRT(('Ejercicio 3 - TIR'!$E$25-'Ejercicio 3 - TIR'!$C$25)*('Ejercicio 3 - TIR'!$D$25-'Ejercicio 3 - TIR'!$C$25)*V165),'Ejercicio 3 - TIR'!$E$25-SQRT(('Ejercicio 3 - TIR'!$E$25-'Ejercicio 3 - TIR'!$C$25)*('Ejercicio 3 - TIR'!$E$25-'Ejercicio 3 - TIR'!$D$25)*(1-V165)))</f>
        <v>0.2033176375</v>
      </c>
      <c r="X165" s="3">
        <f t="shared" si="15"/>
        <v>0.4601104677</v>
      </c>
      <c r="Y165" s="7">
        <f>IF(X165&lt;=('Ejercicio 3 - TIR'!$D$26-'Ejercicio 3 - TIR'!$C$26)/('Ejercicio 3 - TIR'!$E$26-'Ejercicio 3 - TIR'!$C$26),'Ejercicio 3 - TIR'!$C$26+SQRT(('Ejercicio 3 - TIR'!$E$26-'Ejercicio 3 - TIR'!$C$26)*('Ejercicio 3 - TIR'!$D$26-'Ejercicio 3 - TIR'!$C$26)*X165),'Ejercicio 3 - TIR'!$E$26-SQRT(('Ejercicio 3 - TIR'!$E$26-'Ejercicio 3 - TIR'!$C$26)*('Ejercicio 3 - TIR'!$E$26-'Ejercicio 3 - TIR'!$D$26)*(1-X165)))</f>
        <v>0.2260055237</v>
      </c>
      <c r="Z165" s="3">
        <f t="shared" si="16"/>
        <v>1.141010901</v>
      </c>
      <c r="AA165" s="3">
        <f t="shared" si="17"/>
        <v>1.29272522</v>
      </c>
      <c r="AB165" s="3">
        <f t="shared" si="18"/>
        <v>1.517070038</v>
      </c>
      <c r="AC165" s="3">
        <f t="shared" si="19"/>
        <v>1.825517134</v>
      </c>
      <c r="AD165" s="3">
        <f t="shared" si="20"/>
        <v>2.23809409</v>
      </c>
      <c r="AE165" s="2">
        <f t="shared" si="21"/>
        <v>4473.867065</v>
      </c>
      <c r="AF165" s="2">
        <f t="shared" si="22"/>
        <v>5068.734034</v>
      </c>
      <c r="AG165" s="2">
        <f t="shared" si="23"/>
        <v>5948.382853</v>
      </c>
      <c r="AH165" s="2">
        <f t="shared" si="24"/>
        <v>7157.794002</v>
      </c>
      <c r="AI165" s="2">
        <f t="shared" si="25"/>
        <v>8775.494983</v>
      </c>
      <c r="AJ165" s="4">
        <f t="shared" si="26"/>
        <v>42645.93749</v>
      </c>
      <c r="AK165" s="4">
        <f t="shared" si="27"/>
        <v>54003.36895</v>
      </c>
      <c r="AL165" s="4">
        <f t="shared" si="28"/>
        <v>57746.22964</v>
      </c>
      <c r="AM165" s="4">
        <f t="shared" si="29"/>
        <v>74168.41024</v>
      </c>
      <c r="AN165" s="4">
        <f t="shared" si="30"/>
        <v>90947.09593</v>
      </c>
      <c r="AO165" s="4">
        <f>C165/'Ejercicio 3 - TIR'!$D$7</f>
        <v>12811.7777</v>
      </c>
      <c r="AP165" s="4">
        <f t="shared" si="31"/>
        <v>29834.15979</v>
      </c>
      <c r="AQ165" s="4">
        <f t="shared" si="32"/>
        <v>41191.59125</v>
      </c>
      <c r="AR165" s="4">
        <f t="shared" si="33"/>
        <v>44934.45194</v>
      </c>
      <c r="AS165" s="4">
        <f t="shared" si="34"/>
        <v>61356.63254</v>
      </c>
      <c r="AT165" s="4">
        <f t="shared" si="35"/>
        <v>78135.31823</v>
      </c>
      <c r="AU165" s="4">
        <f>AP165*'Ejercicio 3 - TIR'!$D$5</f>
        <v>14917.07989</v>
      </c>
      <c r="AV165" s="4">
        <f>AQ165*'Ejercicio 3 - TIR'!$D$5</f>
        <v>20595.79563</v>
      </c>
      <c r="AW165" s="4">
        <f>AR165*'Ejercicio 3 - TIR'!$D$5</f>
        <v>22467.22597</v>
      </c>
      <c r="AX165" s="4">
        <f>AS165*'Ejercicio 3 - TIR'!$D$5</f>
        <v>30678.31627</v>
      </c>
      <c r="AY165" s="4">
        <f>AT165*'Ejercicio 3 - TIR'!$D$5</f>
        <v>39067.65911</v>
      </c>
      <c r="AZ165" s="4">
        <f t="shared" ref="AZ165:BD165" si="530">AJ165-AU165-AE165</f>
        <v>23254.99053</v>
      </c>
      <c r="BA165" s="4">
        <f t="shared" si="530"/>
        <v>28338.83929</v>
      </c>
      <c r="BB165" s="4">
        <f t="shared" si="530"/>
        <v>29330.62081</v>
      </c>
      <c r="BC165" s="4">
        <f t="shared" si="530"/>
        <v>36332.29997</v>
      </c>
      <c r="BD165" s="4">
        <f t="shared" si="530"/>
        <v>43103.94183</v>
      </c>
      <c r="BE165" s="4">
        <f t="shared" ref="BE165:BI165" si="531">AZ165/Z165</f>
        <v>20381.0415</v>
      </c>
      <c r="BF165" s="4">
        <f t="shared" si="531"/>
        <v>21921.78109</v>
      </c>
      <c r="BG165" s="4">
        <f t="shared" si="531"/>
        <v>19333.72888</v>
      </c>
      <c r="BH165" s="4">
        <f t="shared" si="531"/>
        <v>19902.46998</v>
      </c>
      <c r="BI165" s="4">
        <f t="shared" si="531"/>
        <v>19259.21793</v>
      </c>
      <c r="BJ165" s="4">
        <f t="shared" si="38"/>
        <v>71008.23657</v>
      </c>
      <c r="BK165" s="4">
        <f t="shared" si="39"/>
        <v>28673.96395</v>
      </c>
      <c r="BL165" s="4">
        <f t="shared" si="40"/>
        <v>99682.20052</v>
      </c>
      <c r="BM165" s="4">
        <f>BK165*'Ejercicio 3 - TIR'!$D$5</f>
        <v>14336.98198</v>
      </c>
      <c r="BN165" s="4">
        <f t="shared" si="41"/>
        <v>85345.21855</v>
      </c>
      <c r="BO165" s="4">
        <f t="shared" si="42"/>
        <v>38132.98954</v>
      </c>
      <c r="BP165" s="4">
        <f t="shared" si="43"/>
        <v>-95785.98918</v>
      </c>
      <c r="BQ165" s="4">
        <f t="shared" ref="BQ165:BT165" si="532">BE165</f>
        <v>20381.0415</v>
      </c>
      <c r="BR165" s="4">
        <f t="shared" si="532"/>
        <v>21921.78109</v>
      </c>
      <c r="BS165" s="4">
        <f t="shared" si="532"/>
        <v>19333.72888</v>
      </c>
      <c r="BT165" s="4">
        <f t="shared" si="532"/>
        <v>19902.46998</v>
      </c>
      <c r="BU165" s="4">
        <f t="shared" si="45"/>
        <v>57392.20747</v>
      </c>
      <c r="BV165" s="36">
        <f t="shared" si="46"/>
        <v>11.59009008</v>
      </c>
    </row>
    <row r="166" ht="15.0" customHeight="1">
      <c r="A166" s="2">
        <v>165.0</v>
      </c>
      <c r="B166" s="3">
        <f t="shared" si="4"/>
        <v>0.5155679939</v>
      </c>
      <c r="C166" s="4">
        <f>IF(B166&lt;=('Ejercicio 3 - TIR'!$D$13-'Ejercicio 3 - TIR'!$C$13)/('Ejercicio 3 - TIR'!$E$13-'Ejercicio 3 - TIR'!$C$13),'Ejercicio 3 - TIR'!$C$13+SQRT(('Ejercicio 3 - TIR'!$E$13-'Ejercicio 3 - TIR'!$C$13)*('Ejercicio 3 - TIR'!$D$13-'Ejercicio 3 - TIR'!$C$13)*B166),'Ejercicio 3 - TIR'!$E$13-SQRT(('Ejercicio 3 - TIR'!$E$13-'Ejercicio 3 - TIR'!$C$13)*('Ejercicio 3 - TIR'!$E$13-'Ejercicio 3 - TIR'!$D$13)*(1-B166)))</f>
        <v>75889.45444</v>
      </c>
      <c r="D166" s="3">
        <f t="shared" si="5"/>
        <v>0.8976722712</v>
      </c>
      <c r="E166" s="4">
        <f>IF(D166&lt;=('Ejercicio 3 - TIR'!$D$14-'Ejercicio 3 - TIR'!$C$14)/('Ejercicio 3 - TIR'!$E$14-'Ejercicio 3 - TIR'!$C$14),'Ejercicio 3 - TIR'!$C$14+SQRT(('Ejercicio 3 - TIR'!$E$14-'Ejercicio 3 - TIR'!$C$14)*('Ejercicio 3 - TIR'!$D$14-'Ejercicio 3 - TIR'!$C$14)*D166),'Ejercicio 3 - TIR'!$E$14-SQRT(('Ejercicio 3 - TIR'!$E$14-'Ejercicio 3 - TIR'!$C$14)*('Ejercicio 3 - TIR'!$E$14-'Ejercicio 3 - TIR'!$D$14)*(1-D166)))</f>
        <v>36082.19968</v>
      </c>
      <c r="F166" s="3">
        <f t="shared" si="6"/>
        <v>0.2977303246</v>
      </c>
      <c r="G166" s="4">
        <f>IF(F166&lt;=('Ejercicio 3 - TIR'!$D$18-'Ejercicio 3 - TIR'!$C$18)/('Ejercicio 3 - TIR'!$E$18-'Ejercicio 3 - TIR'!$C$18),'Ejercicio 3 - TIR'!$C$18+SQRT(('Ejercicio 3 - TIR'!$E$18-'Ejercicio 3 - TIR'!$C$18)*('Ejercicio 3 - TIR'!$D$18-'Ejercicio 3 - TIR'!$C$18)*F166),'Ejercicio 3 - TIR'!$E$18-SQRT(('Ejercicio 3 - TIR'!$E$18-'Ejercicio 3 - TIR'!$C$18)*('Ejercicio 3 - TIR'!$E$18-'Ejercicio 3 - TIR'!$D$18)*(1-F166)))</f>
        <v>36682.78001</v>
      </c>
      <c r="H166" s="3">
        <f t="shared" si="7"/>
        <v>0.3895875637</v>
      </c>
      <c r="I166" s="4">
        <f>IF(H166&lt;=('Ejercicio 3 - TIR'!$D$18-'Ejercicio 3 - TIR'!$C$18)/('Ejercicio 3 - TIR'!$E$18-'Ejercicio 3 - TIR'!$C$18),'Ejercicio 3 - TIR'!$C$18+SQRT(('Ejercicio 3 - TIR'!$E$18-'Ejercicio 3 - TIR'!$C$18)*('Ejercicio 3 - TIR'!$D$18-'Ejercicio 3 - TIR'!$C$18)*H166),'Ejercicio 3 - TIR'!$E$18-SQRT(('Ejercicio 3 - TIR'!$E$18-'Ejercicio 3 - TIR'!$C$18)*('Ejercicio 3 - TIR'!$E$18-'Ejercicio 3 - TIR'!$D$18)*(1-H166)))</f>
        <v>37644.48393</v>
      </c>
      <c r="J166" s="3">
        <f t="shared" si="8"/>
        <v>0.619027293</v>
      </c>
      <c r="K166" s="4">
        <f>IF(J166&lt;=('Ejercicio 3 - TIR'!$D$18-'Ejercicio 3 - TIR'!$C$18)/('Ejercicio 3 - TIR'!$E$18-'Ejercicio 3 - TIR'!$C$18),'Ejercicio 3 - TIR'!$C$18+SQRT(('Ejercicio 3 - TIR'!$E$18-'Ejercicio 3 - TIR'!$C$18)*('Ejercicio 3 - TIR'!$D$18-'Ejercicio 3 - TIR'!$C$18)*J166),'Ejercicio 3 - TIR'!$E$18-SQRT(('Ejercicio 3 - TIR'!$E$18-'Ejercicio 3 - TIR'!$C$18)*('Ejercicio 3 - TIR'!$E$18-'Ejercicio 3 - TIR'!$D$18)*(1-J166)))</f>
        <v>39636.08291</v>
      </c>
      <c r="L166" s="3">
        <f t="shared" si="9"/>
        <v>0.5265198331</v>
      </c>
      <c r="M166" s="4">
        <f>IF(L166&lt;=('Ejercicio 3 - TIR'!$D$18-'Ejercicio 3 - TIR'!$C$18)/('Ejercicio 3 - TIR'!$E$18-'Ejercicio 3 - TIR'!$C$18),'Ejercicio 3 - TIR'!$C$18+SQRT(('Ejercicio 3 - TIR'!$E$18-'Ejercicio 3 - TIR'!$C$18)*('Ejercicio 3 - TIR'!$D$18-'Ejercicio 3 - TIR'!$C$18)*L166),'Ejercicio 3 - TIR'!$E$18-SQRT(('Ejercicio 3 - TIR'!$E$18-'Ejercicio 3 - TIR'!$C$18)*('Ejercicio 3 - TIR'!$E$18-'Ejercicio 3 - TIR'!$D$18)*(1-L166)))</f>
        <v>38886.95533</v>
      </c>
      <c r="N166" s="3">
        <f t="shared" si="10"/>
        <v>0.6359506097</v>
      </c>
      <c r="O166" s="4">
        <f>IF(N166&lt;=('Ejercicio 3 - TIR'!$D$18-'Ejercicio 3 - TIR'!$C$18)/('Ejercicio 3 - TIR'!$E$18-'Ejercicio 3 - TIR'!$C$18),'Ejercicio 3 - TIR'!$C$18+SQRT(('Ejercicio 3 - TIR'!$E$18-'Ejercicio 3 - TIR'!$C$18)*('Ejercicio 3 - TIR'!$D$18-'Ejercicio 3 - TIR'!$C$18)*N166),'Ejercicio 3 - TIR'!$E$18-SQRT(('Ejercicio 3 - TIR'!$E$18-'Ejercicio 3 - TIR'!$C$18)*('Ejercicio 3 - TIR'!$E$18-'Ejercicio 3 - TIR'!$D$18)*(1-N166)))</f>
        <v>39766.9131</v>
      </c>
      <c r="P166" s="3">
        <f t="shared" si="11"/>
        <v>0.1710461011</v>
      </c>
      <c r="Q166" s="7">
        <f>IF(P166&lt;=('Ejercicio 3 - TIR'!$D$22-'Ejercicio 3 - TIR'!$C$22)/('Ejercicio 3 - TIR'!$E$22-'Ejercicio 3 - TIR'!$C$22),'Ejercicio 3 - TIR'!$C$22+SQRT(('Ejercicio 3 - TIR'!$E$22-'Ejercicio 3 - TIR'!$C$22)*('Ejercicio 3 - TIR'!$D$22-'Ejercicio 3 - TIR'!$C$22)*P166),'Ejercicio 3 - TIR'!$E$22-SQRT(('Ejercicio 3 - TIR'!$E$22-'Ejercicio 3 - TIR'!$C$22)*('Ejercicio 3 - TIR'!$E$22-'Ejercicio 3 - TIR'!$D$22)*(1-P166)))</f>
        <v>0.1375465946</v>
      </c>
      <c r="R166" s="3">
        <f t="shared" si="12"/>
        <v>0.1112162281</v>
      </c>
      <c r="S166" s="7">
        <f>IF(R166&lt;=('Ejercicio 3 - TIR'!$D$23-'Ejercicio 3 - TIR'!$C$23)/('Ejercicio 3 - TIR'!$E$23-'Ejercicio 3 - TIR'!$C$23),'Ejercicio 3 - TIR'!$C$23+SQRT(('Ejercicio 3 - TIR'!$E$23-'Ejercicio 3 - TIR'!$C$23)*('Ejercicio 3 - TIR'!$D$23-'Ejercicio 3 - TIR'!$C$23)*R166),'Ejercicio 3 - TIR'!$E$23-SQRT(('Ejercicio 3 - TIR'!$E$23-'Ejercicio 3 - TIR'!$C$23)*('Ejercicio 3 - TIR'!$E$23-'Ejercicio 3 - TIR'!$D$23)*(1-R166)))</f>
        <v>0.1341488236</v>
      </c>
      <c r="T166" s="3">
        <f t="shared" si="13"/>
        <v>0.3485319806</v>
      </c>
      <c r="U166" s="7">
        <f>IF(T166&lt;=('Ejercicio 3 - TIR'!$D$24-'Ejercicio 3 - TIR'!$C$24)/('Ejercicio 3 - TIR'!$E$24-'Ejercicio 3 - TIR'!$C$24),'Ejercicio 3 - TIR'!$C$24+SQRT(('Ejercicio 3 - TIR'!$E$24-'Ejercicio 3 - TIR'!$C$24)*('Ejercicio 3 - TIR'!$D$24-'Ejercicio 3 - TIR'!$C$24)*T166),'Ejercicio 3 - TIR'!$E$24-SQRT(('Ejercicio 3 - TIR'!$E$24-'Ejercicio 3 - TIR'!$C$24)*('Ejercicio 3 - TIR'!$E$24-'Ejercicio 3 - TIR'!$D$24)*(1-T166)))</f>
        <v>0.1770539675</v>
      </c>
      <c r="V166" s="3">
        <f t="shared" si="14"/>
        <v>0.9575571549</v>
      </c>
      <c r="W166" s="7">
        <f>IF(V166&lt;=('Ejercicio 3 - TIR'!$D$25-'Ejercicio 3 - TIR'!$C$25)/('Ejercicio 3 - TIR'!$E$25-'Ejercicio 3 - TIR'!$C$25),'Ejercicio 3 - TIR'!$C$25+SQRT(('Ejercicio 3 - TIR'!$E$25-'Ejercicio 3 - TIR'!$C$25)*('Ejercicio 3 - TIR'!$D$25-'Ejercicio 3 - TIR'!$C$25)*V166),'Ejercicio 3 - TIR'!$E$25-SQRT(('Ejercicio 3 - TIR'!$E$25-'Ejercicio 3 - TIR'!$C$25)*('Ejercicio 3 - TIR'!$E$25-'Ejercicio 3 - TIR'!$D$25)*(1-V166)))</f>
        <v>0.2378118928</v>
      </c>
      <c r="X166" s="3">
        <f t="shared" si="15"/>
        <v>0.8397526014</v>
      </c>
      <c r="Y166" s="7">
        <f>IF(X166&lt;=('Ejercicio 3 - TIR'!$D$26-'Ejercicio 3 - TIR'!$C$26)/('Ejercicio 3 - TIR'!$E$26-'Ejercicio 3 - TIR'!$C$26),'Ejercicio 3 - TIR'!$C$26+SQRT(('Ejercicio 3 - TIR'!$E$26-'Ejercicio 3 - TIR'!$C$26)*('Ejercicio 3 - TIR'!$D$26-'Ejercicio 3 - TIR'!$C$26)*X166),'Ejercicio 3 - TIR'!$E$26-SQRT(('Ejercicio 3 - TIR'!$E$26-'Ejercicio 3 - TIR'!$C$26)*('Ejercicio 3 - TIR'!$E$26-'Ejercicio 3 - TIR'!$D$26)*(1-X166)))</f>
        <v>0.2505834069</v>
      </c>
      <c r="Z166" s="3">
        <f t="shared" si="16"/>
        <v>1.137546595</v>
      </c>
      <c r="AA166" s="3">
        <f t="shared" si="17"/>
        <v>1.290147132</v>
      </c>
      <c r="AB166" s="3">
        <f t="shared" si="18"/>
        <v>1.518572801</v>
      </c>
      <c r="AC166" s="3">
        <f t="shared" si="19"/>
        <v>1.879707473</v>
      </c>
      <c r="AD166" s="3">
        <f t="shared" si="20"/>
        <v>2.350730975</v>
      </c>
      <c r="AE166" s="2">
        <f t="shared" si="21"/>
        <v>4962.983692</v>
      </c>
      <c r="AF166" s="2">
        <f t="shared" si="22"/>
        <v>5628.762116</v>
      </c>
      <c r="AG166" s="2">
        <f t="shared" si="23"/>
        <v>6625.356781</v>
      </c>
      <c r="AH166" s="2">
        <f t="shared" si="24"/>
        <v>8200.945417</v>
      </c>
      <c r="AI166" s="2">
        <f t="shared" si="25"/>
        <v>10255.96626</v>
      </c>
      <c r="AJ166" s="4">
        <f t="shared" si="26"/>
        <v>41728.37148</v>
      </c>
      <c r="AK166" s="4">
        <f t="shared" si="27"/>
        <v>48566.92298</v>
      </c>
      <c r="AL166" s="4">
        <f t="shared" si="28"/>
        <v>60190.27743</v>
      </c>
      <c r="AM166" s="4">
        <f t="shared" si="29"/>
        <v>73096.10051</v>
      </c>
      <c r="AN166" s="4">
        <f t="shared" si="30"/>
        <v>93481.31439</v>
      </c>
      <c r="AO166" s="4">
        <f>C166/'Ejercicio 3 - TIR'!$D$7</f>
        <v>15177.89089</v>
      </c>
      <c r="AP166" s="4">
        <f t="shared" si="31"/>
        <v>26550.4806</v>
      </c>
      <c r="AQ166" s="4">
        <f t="shared" si="32"/>
        <v>33389.03209</v>
      </c>
      <c r="AR166" s="4">
        <f t="shared" si="33"/>
        <v>45012.38655</v>
      </c>
      <c r="AS166" s="4">
        <f t="shared" si="34"/>
        <v>57918.20962</v>
      </c>
      <c r="AT166" s="4">
        <f t="shared" si="35"/>
        <v>78303.42351</v>
      </c>
      <c r="AU166" s="4">
        <f>AP166*'Ejercicio 3 - TIR'!$D$5</f>
        <v>13275.2403</v>
      </c>
      <c r="AV166" s="4">
        <f>AQ166*'Ejercicio 3 - TIR'!$D$5</f>
        <v>16694.51605</v>
      </c>
      <c r="AW166" s="4">
        <f>AR166*'Ejercicio 3 - TIR'!$D$5</f>
        <v>22506.19327</v>
      </c>
      <c r="AX166" s="4">
        <f>AS166*'Ejercicio 3 - TIR'!$D$5</f>
        <v>28959.10481</v>
      </c>
      <c r="AY166" s="4">
        <f>AT166*'Ejercicio 3 - TIR'!$D$5</f>
        <v>39151.71175</v>
      </c>
      <c r="AZ166" s="4">
        <f t="shared" ref="AZ166:BD166" si="533">AJ166-AU166-AE166</f>
        <v>23490.14749</v>
      </c>
      <c r="BA166" s="4">
        <f t="shared" si="533"/>
        <v>26243.64482</v>
      </c>
      <c r="BB166" s="4">
        <f t="shared" si="533"/>
        <v>31058.72738</v>
      </c>
      <c r="BC166" s="4">
        <f t="shared" si="533"/>
        <v>35936.05028</v>
      </c>
      <c r="BD166" s="4">
        <f t="shared" si="533"/>
        <v>44073.63638</v>
      </c>
      <c r="BE166" s="4">
        <f t="shared" ref="BE166:BI166" si="534">AZ166/Z166</f>
        <v>20649.83325</v>
      </c>
      <c r="BF166" s="4">
        <f t="shared" si="534"/>
        <v>20341.59063</v>
      </c>
      <c r="BG166" s="4">
        <f t="shared" si="534"/>
        <v>20452.57716</v>
      </c>
      <c r="BH166" s="4">
        <f t="shared" si="534"/>
        <v>19117.8951</v>
      </c>
      <c r="BI166" s="4">
        <f t="shared" si="534"/>
        <v>18748.90698</v>
      </c>
      <c r="BJ166" s="4">
        <f t="shared" si="38"/>
        <v>84819.54444</v>
      </c>
      <c r="BK166" s="4">
        <f t="shared" si="39"/>
        <v>35679.13824</v>
      </c>
      <c r="BL166" s="4">
        <f t="shared" si="40"/>
        <v>120498.6827</v>
      </c>
      <c r="BM166" s="4">
        <f>BK166*'Ejercicio 3 - TIR'!$D$5</f>
        <v>17839.56912</v>
      </c>
      <c r="BN166" s="4">
        <f t="shared" si="41"/>
        <v>102659.1136</v>
      </c>
      <c r="BO166" s="4">
        <f t="shared" si="42"/>
        <v>43671.14513</v>
      </c>
      <c r="BP166" s="4">
        <f t="shared" si="43"/>
        <v>-111971.6541</v>
      </c>
      <c r="BQ166" s="4">
        <f t="shared" ref="BQ166:BT166" si="535">BE166</f>
        <v>20649.83325</v>
      </c>
      <c r="BR166" s="4">
        <f t="shared" si="535"/>
        <v>20341.59063</v>
      </c>
      <c r="BS166" s="4">
        <f t="shared" si="535"/>
        <v>20452.57716</v>
      </c>
      <c r="BT166" s="4">
        <f t="shared" si="535"/>
        <v>19117.8951</v>
      </c>
      <c r="BU166" s="4">
        <f t="shared" si="45"/>
        <v>62420.05211</v>
      </c>
      <c r="BV166" s="36">
        <f t="shared" si="46"/>
        <v>7.245331356</v>
      </c>
    </row>
    <row r="167" ht="15.0" customHeight="1">
      <c r="A167" s="2">
        <v>166.0</v>
      </c>
      <c r="B167" s="3">
        <f t="shared" si="4"/>
        <v>0.2284374381</v>
      </c>
      <c r="C167" s="4">
        <f>IF(B167&lt;=('Ejercicio 3 - TIR'!$D$13-'Ejercicio 3 - TIR'!$C$13)/('Ejercicio 3 - TIR'!$E$13-'Ejercicio 3 - TIR'!$C$13),'Ejercicio 3 - TIR'!$C$13+SQRT(('Ejercicio 3 - TIR'!$E$13-'Ejercicio 3 - TIR'!$C$13)*('Ejercicio 3 - TIR'!$D$13-'Ejercicio 3 - TIR'!$C$13)*B167),'Ejercicio 3 - TIR'!$E$13-SQRT(('Ejercicio 3 - TIR'!$E$13-'Ejercicio 3 - TIR'!$C$13)*('Ejercicio 3 - TIR'!$E$13-'Ejercicio 3 - TIR'!$D$13)*(1-B167)))</f>
        <v>69559.02585</v>
      </c>
      <c r="D167" s="3">
        <f t="shared" si="5"/>
        <v>0.3747436072</v>
      </c>
      <c r="E167" s="4">
        <f>IF(D167&lt;=('Ejercicio 3 - TIR'!$D$14-'Ejercicio 3 - TIR'!$C$14)/('Ejercicio 3 - TIR'!$E$14-'Ejercicio 3 - TIR'!$C$14),'Ejercicio 3 - TIR'!$C$14+SQRT(('Ejercicio 3 - TIR'!$E$14-'Ejercicio 3 - TIR'!$C$14)*('Ejercicio 3 - TIR'!$D$14-'Ejercicio 3 - TIR'!$C$14)*D167),'Ejercicio 3 - TIR'!$E$14-SQRT(('Ejercicio 3 - TIR'!$E$14-'Ejercicio 3 - TIR'!$C$14)*('Ejercicio 3 - TIR'!$E$14-'Ejercicio 3 - TIR'!$D$14)*(1-D167)))</f>
        <v>30315.55583</v>
      </c>
      <c r="F167" s="3">
        <f t="shared" si="6"/>
        <v>0.6959138978</v>
      </c>
      <c r="G167" s="4">
        <f>IF(F167&lt;=('Ejercicio 3 - TIR'!$D$18-'Ejercicio 3 - TIR'!$C$18)/('Ejercicio 3 - TIR'!$E$18-'Ejercicio 3 - TIR'!$C$18),'Ejercicio 3 - TIR'!$C$18+SQRT(('Ejercicio 3 - TIR'!$E$18-'Ejercicio 3 - TIR'!$C$18)*('Ejercicio 3 - TIR'!$D$18-'Ejercicio 3 - TIR'!$C$18)*F167),'Ejercicio 3 - TIR'!$E$18-SQRT(('Ejercicio 3 - TIR'!$E$18-'Ejercicio 3 - TIR'!$C$18)*('Ejercicio 3 - TIR'!$E$18-'Ejercicio 3 - TIR'!$D$18)*(1-F167)))</f>
        <v>40224.38929</v>
      </c>
      <c r="H167" s="3">
        <f t="shared" si="7"/>
        <v>0.7678703085</v>
      </c>
      <c r="I167" s="4">
        <f>IF(H167&lt;=('Ejercicio 3 - TIR'!$D$18-'Ejercicio 3 - TIR'!$C$18)/('Ejercicio 3 - TIR'!$E$18-'Ejercicio 3 - TIR'!$C$18),'Ejercicio 3 - TIR'!$C$18+SQRT(('Ejercicio 3 - TIR'!$E$18-'Ejercicio 3 - TIR'!$C$18)*('Ejercicio 3 - TIR'!$D$18-'Ejercicio 3 - TIR'!$C$18)*H167),'Ejercicio 3 - TIR'!$E$18-SQRT(('Ejercicio 3 - TIR'!$E$18-'Ejercicio 3 - TIR'!$C$18)*('Ejercicio 3 - TIR'!$E$18-'Ejercicio 3 - TIR'!$D$18)*(1-H167)))</f>
        <v>40827.50352</v>
      </c>
      <c r="J167" s="3">
        <f t="shared" si="8"/>
        <v>0.47468714</v>
      </c>
      <c r="K167" s="4">
        <f>IF(J167&lt;=('Ejercicio 3 - TIR'!$D$18-'Ejercicio 3 - TIR'!$C$18)/('Ejercicio 3 - TIR'!$E$18-'Ejercicio 3 - TIR'!$C$18),'Ejercicio 3 - TIR'!$C$18+SQRT(('Ejercicio 3 - TIR'!$E$18-'Ejercicio 3 - TIR'!$C$18)*('Ejercicio 3 - TIR'!$D$18-'Ejercicio 3 - TIR'!$C$18)*J167),'Ejercicio 3 - TIR'!$E$18-SQRT(('Ejercicio 3 - TIR'!$E$18-'Ejercicio 3 - TIR'!$C$18)*('Ejercicio 3 - TIR'!$E$18-'Ejercicio 3 - TIR'!$D$18)*(1-J167)))</f>
        <v>38438.19122</v>
      </c>
      <c r="L167" s="3">
        <f t="shared" si="9"/>
        <v>0.1350434191</v>
      </c>
      <c r="M167" s="4">
        <f>IF(L167&lt;=('Ejercicio 3 - TIR'!$D$18-'Ejercicio 3 - TIR'!$C$18)/('Ejercicio 3 - TIR'!$E$18-'Ejercicio 3 - TIR'!$C$18),'Ejercicio 3 - TIR'!$C$18+SQRT(('Ejercicio 3 - TIR'!$E$18-'Ejercicio 3 - TIR'!$C$18)*('Ejercicio 3 - TIR'!$D$18-'Ejercicio 3 - TIR'!$C$18)*L167),'Ejercicio 3 - TIR'!$E$18-SQRT(('Ejercicio 3 - TIR'!$E$18-'Ejercicio 3 - TIR'!$C$18)*('Ejercicio 3 - TIR'!$E$18-'Ejercicio 3 - TIR'!$D$18)*(1-L167)))</f>
        <v>34500.72359</v>
      </c>
      <c r="N167" s="3">
        <f t="shared" si="10"/>
        <v>0.9627208979</v>
      </c>
      <c r="O167" s="4">
        <f>IF(N167&lt;=('Ejercicio 3 - TIR'!$D$18-'Ejercicio 3 - TIR'!$C$18)/('Ejercicio 3 - TIR'!$E$18-'Ejercicio 3 - TIR'!$C$18),'Ejercicio 3 - TIR'!$C$18+SQRT(('Ejercicio 3 - TIR'!$E$18-'Ejercicio 3 - TIR'!$C$18)*('Ejercicio 3 - TIR'!$D$18-'Ejercicio 3 - TIR'!$C$18)*N167),'Ejercicio 3 - TIR'!$E$18-SQRT(('Ejercicio 3 - TIR'!$E$18-'Ejercicio 3 - TIR'!$C$18)*('Ejercicio 3 - TIR'!$E$18-'Ejercicio 3 - TIR'!$D$18)*(1-N167)))</f>
        <v>43327.89574</v>
      </c>
      <c r="P167" s="3">
        <f t="shared" si="11"/>
        <v>0.3416159046</v>
      </c>
      <c r="Q167" s="7">
        <f>IF(P167&lt;=('Ejercicio 3 - TIR'!$D$22-'Ejercicio 3 - TIR'!$C$22)/('Ejercicio 3 - TIR'!$E$22-'Ejercicio 3 - TIR'!$C$22),'Ejercicio 3 - TIR'!$C$22+SQRT(('Ejercicio 3 - TIR'!$E$22-'Ejercicio 3 - TIR'!$C$22)*('Ejercicio 3 - TIR'!$D$22-'Ejercicio 3 - TIR'!$C$22)*P167),'Ejercicio 3 - TIR'!$E$22-SQRT(('Ejercicio 3 - TIR'!$E$22-'Ejercicio 3 - TIR'!$C$22)*('Ejercicio 3 - TIR'!$E$22-'Ejercicio 3 - TIR'!$D$22)*(1-P167)))</f>
        <v>0.1447973512</v>
      </c>
      <c r="R167" s="3">
        <f t="shared" si="12"/>
        <v>0.6457343882</v>
      </c>
      <c r="S167" s="7">
        <f>IF(R167&lt;=('Ejercicio 3 - TIR'!$D$23-'Ejercicio 3 - TIR'!$C$23)/('Ejercicio 3 - TIR'!$E$23-'Ejercicio 3 - TIR'!$C$23),'Ejercicio 3 - TIR'!$C$23+SQRT(('Ejercicio 3 - TIR'!$E$23-'Ejercicio 3 - TIR'!$C$23)*('Ejercicio 3 - TIR'!$D$23-'Ejercicio 3 - TIR'!$C$23)*R167),'Ejercicio 3 - TIR'!$E$23-SQRT(('Ejercicio 3 - TIR'!$E$23-'Ejercicio 3 - TIR'!$C$23)*('Ejercicio 3 - TIR'!$E$23-'Ejercicio 3 - TIR'!$D$23)*(1-R167)))</f>
        <v>0.154747711</v>
      </c>
      <c r="T167" s="3">
        <f t="shared" si="13"/>
        <v>0.5846384878</v>
      </c>
      <c r="U167" s="7">
        <f>IF(T167&lt;=('Ejercicio 3 - TIR'!$D$24-'Ejercicio 3 - TIR'!$C$24)/('Ejercicio 3 - TIR'!$E$24-'Ejercicio 3 - TIR'!$C$24),'Ejercicio 3 - TIR'!$C$24+SQRT(('Ejercicio 3 - TIR'!$E$24-'Ejercicio 3 - TIR'!$C$24)*('Ejercicio 3 - TIR'!$D$24-'Ejercicio 3 - TIR'!$C$24)*T167),'Ejercicio 3 - TIR'!$E$24-SQRT(('Ejercicio 3 - TIR'!$E$24-'Ejercicio 3 - TIR'!$C$24)*('Ejercicio 3 - TIR'!$E$24-'Ejercicio 3 - TIR'!$D$24)*(1-T167)))</f>
        <v>0.1858970348</v>
      </c>
      <c r="V167" s="3">
        <f t="shared" si="14"/>
        <v>0.3048134062</v>
      </c>
      <c r="W167" s="7">
        <f>IF(V167&lt;=('Ejercicio 3 - TIR'!$D$25-'Ejercicio 3 - TIR'!$C$25)/('Ejercicio 3 - TIR'!$E$25-'Ejercicio 3 - TIR'!$C$25),'Ejercicio 3 - TIR'!$C$25+SQRT(('Ejercicio 3 - TIR'!$E$25-'Ejercicio 3 - TIR'!$C$25)*('Ejercicio 3 - TIR'!$D$25-'Ejercicio 3 - TIR'!$C$25)*V167),'Ejercicio 3 - TIR'!$E$25-SQRT(('Ejercicio 3 - TIR'!$E$25-'Ejercicio 3 - TIR'!$C$25)*('Ejercicio 3 - TIR'!$E$25-'Ejercicio 3 - TIR'!$D$25)*(1-V167)))</f>
        <v>0.2006729985</v>
      </c>
      <c r="X167" s="3">
        <f t="shared" si="15"/>
        <v>0.7274237781</v>
      </c>
      <c r="Y167" s="7">
        <f>IF(X167&lt;=('Ejercicio 3 - TIR'!$D$26-'Ejercicio 3 - TIR'!$C$26)/('Ejercicio 3 - TIR'!$E$26-'Ejercicio 3 - TIR'!$C$26),'Ejercicio 3 - TIR'!$C$26+SQRT(('Ejercicio 3 - TIR'!$E$26-'Ejercicio 3 - TIR'!$C$26)*('Ejercicio 3 - TIR'!$D$26-'Ejercicio 3 - TIR'!$C$26)*X167),'Ejercicio 3 - TIR'!$E$26-SQRT(('Ejercicio 3 - TIR'!$E$26-'Ejercicio 3 - TIR'!$C$26)*('Ejercicio 3 - TIR'!$E$26-'Ejercicio 3 - TIR'!$D$26)*(1-X167)))</f>
        <v>0.2416344999</v>
      </c>
      <c r="Z167" s="3">
        <f t="shared" si="16"/>
        <v>1.144797351</v>
      </c>
      <c r="AA167" s="3">
        <f t="shared" si="17"/>
        <v>1.321952121</v>
      </c>
      <c r="AB167" s="3">
        <f t="shared" si="18"/>
        <v>1.5676991</v>
      </c>
      <c r="AC167" s="3">
        <f t="shared" si="19"/>
        <v>1.882293979</v>
      </c>
      <c r="AD167" s="3">
        <f t="shared" si="20"/>
        <v>2.337121144</v>
      </c>
      <c r="AE167" s="2">
        <f t="shared" si="21"/>
        <v>4389.612185</v>
      </c>
      <c r="AF167" s="2">
        <f t="shared" si="22"/>
        <v>5068.894623</v>
      </c>
      <c r="AG167" s="2">
        <f t="shared" si="23"/>
        <v>6011.187103</v>
      </c>
      <c r="AH167" s="2">
        <f t="shared" si="24"/>
        <v>7217.470043</v>
      </c>
      <c r="AI167" s="2">
        <f t="shared" si="25"/>
        <v>8961.459808</v>
      </c>
      <c r="AJ167" s="4">
        <f t="shared" si="26"/>
        <v>46048.77431</v>
      </c>
      <c r="AK167" s="4">
        <f t="shared" si="27"/>
        <v>53972.00487</v>
      </c>
      <c r="AL167" s="4">
        <f t="shared" si="28"/>
        <v>60259.51779</v>
      </c>
      <c r="AM167" s="4">
        <f t="shared" si="29"/>
        <v>64940.50431</v>
      </c>
      <c r="AN167" s="4">
        <f t="shared" si="30"/>
        <v>101262.5413</v>
      </c>
      <c r="AO167" s="4">
        <f>C167/'Ejercicio 3 - TIR'!$D$7</f>
        <v>13911.80517</v>
      </c>
      <c r="AP167" s="4">
        <f t="shared" si="31"/>
        <v>32136.96914</v>
      </c>
      <c r="AQ167" s="4">
        <f t="shared" si="32"/>
        <v>40060.1997</v>
      </c>
      <c r="AR167" s="4">
        <f t="shared" si="33"/>
        <v>46347.71262</v>
      </c>
      <c r="AS167" s="4">
        <f t="shared" si="34"/>
        <v>51028.69914</v>
      </c>
      <c r="AT167" s="4">
        <f t="shared" si="35"/>
        <v>87350.73608</v>
      </c>
      <c r="AU167" s="4">
        <f>AP167*'Ejercicio 3 - TIR'!$D$5</f>
        <v>16068.48457</v>
      </c>
      <c r="AV167" s="4">
        <f>AQ167*'Ejercicio 3 - TIR'!$D$5</f>
        <v>20030.09985</v>
      </c>
      <c r="AW167" s="4">
        <f>AR167*'Ejercicio 3 - TIR'!$D$5</f>
        <v>23173.85631</v>
      </c>
      <c r="AX167" s="4">
        <f>AS167*'Ejercicio 3 - TIR'!$D$5</f>
        <v>25514.34957</v>
      </c>
      <c r="AY167" s="4">
        <f>AT167*'Ejercicio 3 - TIR'!$D$5</f>
        <v>43675.36804</v>
      </c>
      <c r="AZ167" s="4">
        <f t="shared" ref="AZ167:BD167" si="536">AJ167-AU167-AE167</f>
        <v>25590.67756</v>
      </c>
      <c r="BA167" s="4">
        <f t="shared" si="536"/>
        <v>28873.0104</v>
      </c>
      <c r="BB167" s="4">
        <f t="shared" si="536"/>
        <v>31074.47438</v>
      </c>
      <c r="BC167" s="4">
        <f t="shared" si="536"/>
        <v>32208.6847</v>
      </c>
      <c r="BD167" s="4">
        <f t="shared" si="536"/>
        <v>48625.7134</v>
      </c>
      <c r="BE167" s="4">
        <f t="shared" ref="BE167:BI167" si="537">AZ167/Z167</f>
        <v>22353.89305</v>
      </c>
      <c r="BF167" s="4">
        <f t="shared" si="537"/>
        <v>21841.19224</v>
      </c>
      <c r="BG167" s="4">
        <f t="shared" si="537"/>
        <v>19821.70837</v>
      </c>
      <c r="BH167" s="4">
        <f t="shared" si="537"/>
        <v>17111.39973</v>
      </c>
      <c r="BI167" s="4">
        <f t="shared" si="537"/>
        <v>20805.81639</v>
      </c>
      <c r="BJ167" s="4">
        <f t="shared" si="38"/>
        <v>70851.12651</v>
      </c>
      <c r="BK167" s="4">
        <f t="shared" si="39"/>
        <v>32513.57401</v>
      </c>
      <c r="BL167" s="4">
        <f t="shared" si="40"/>
        <v>103364.7005</v>
      </c>
      <c r="BM167" s="4">
        <f>BK167*'Ejercicio 3 - TIR'!$D$5</f>
        <v>16256.78701</v>
      </c>
      <c r="BN167" s="4">
        <f t="shared" si="41"/>
        <v>87107.91352</v>
      </c>
      <c r="BO167" s="4">
        <f t="shared" si="42"/>
        <v>37271.45841</v>
      </c>
      <c r="BP167" s="4">
        <f t="shared" si="43"/>
        <v>-99874.58168</v>
      </c>
      <c r="BQ167" s="4">
        <f t="shared" ref="BQ167:BT167" si="538">BE167</f>
        <v>22353.89305</v>
      </c>
      <c r="BR167" s="4">
        <f t="shared" si="538"/>
        <v>21841.19224</v>
      </c>
      <c r="BS167" s="4">
        <f t="shared" si="538"/>
        <v>19821.70837</v>
      </c>
      <c r="BT167" s="4">
        <f t="shared" si="538"/>
        <v>17111.39973</v>
      </c>
      <c r="BU167" s="4">
        <f t="shared" si="45"/>
        <v>58077.27481</v>
      </c>
      <c r="BV167" s="36">
        <f t="shared" si="46"/>
        <v>10.38507942</v>
      </c>
    </row>
    <row r="168" ht="15.0" customHeight="1">
      <c r="A168" s="2">
        <v>167.0</v>
      </c>
      <c r="B168" s="3">
        <f t="shared" si="4"/>
        <v>0.1828398962</v>
      </c>
      <c r="C168" s="4">
        <f>IF(B168&lt;=('Ejercicio 3 - TIR'!$D$13-'Ejercicio 3 - TIR'!$C$13)/('Ejercicio 3 - TIR'!$E$13-'Ejercicio 3 - TIR'!$C$13),'Ejercicio 3 - TIR'!$C$13+SQRT(('Ejercicio 3 - TIR'!$E$13-'Ejercicio 3 - TIR'!$C$13)*('Ejercicio 3 - TIR'!$D$13-'Ejercicio 3 - TIR'!$C$13)*B168),'Ejercicio 3 - TIR'!$E$13-SQRT(('Ejercicio 3 - TIR'!$E$13-'Ejercicio 3 - TIR'!$C$13)*('Ejercicio 3 - TIR'!$E$13-'Ejercicio 3 - TIR'!$D$13)*(1-B168)))</f>
        <v>68551.95641</v>
      </c>
      <c r="D168" s="3">
        <f t="shared" si="5"/>
        <v>0.1900454718</v>
      </c>
      <c r="E168" s="4">
        <f>IF(D168&lt;=('Ejercicio 3 - TIR'!$D$14-'Ejercicio 3 - TIR'!$C$14)/('Ejercicio 3 - TIR'!$E$14-'Ejercicio 3 - TIR'!$C$14),'Ejercicio 3 - TIR'!$C$14+SQRT(('Ejercicio 3 - TIR'!$E$14-'Ejercicio 3 - TIR'!$C$14)*('Ejercicio 3 - TIR'!$D$14-'Ejercicio 3 - TIR'!$C$14)*D168),'Ejercicio 3 - TIR'!$E$14-SQRT(('Ejercicio 3 - TIR'!$E$14-'Ejercicio 3 - TIR'!$C$14)*('Ejercicio 3 - TIR'!$E$14-'Ejercicio 3 - TIR'!$D$14)*(1-D168)))</f>
        <v>28775.36891</v>
      </c>
      <c r="F168" s="3">
        <f t="shared" si="6"/>
        <v>0.561649451</v>
      </c>
      <c r="G168" s="4">
        <f>IF(F168&lt;=('Ejercicio 3 - TIR'!$D$18-'Ejercicio 3 - TIR'!$C$18)/('Ejercicio 3 - TIR'!$E$18-'Ejercicio 3 - TIR'!$C$18),'Ejercicio 3 - TIR'!$C$18+SQRT(('Ejercicio 3 - TIR'!$E$18-'Ejercicio 3 - TIR'!$C$18)*('Ejercicio 3 - TIR'!$D$18-'Ejercicio 3 - TIR'!$C$18)*F168),'Ejercicio 3 - TIR'!$E$18-SQRT(('Ejercicio 3 - TIR'!$E$18-'Ejercicio 3 - TIR'!$C$18)*('Ejercicio 3 - TIR'!$E$18-'Ejercicio 3 - TIR'!$D$18)*(1-F168)))</f>
        <v>39178.6392</v>
      </c>
      <c r="H168" s="3">
        <f t="shared" si="7"/>
        <v>0.0520458089</v>
      </c>
      <c r="I168" s="4">
        <f>IF(H168&lt;=('Ejercicio 3 - TIR'!$D$18-'Ejercicio 3 - TIR'!$C$18)/('Ejercicio 3 - TIR'!$E$18-'Ejercicio 3 - TIR'!$C$18),'Ejercicio 3 - TIR'!$C$18+SQRT(('Ejercicio 3 - TIR'!$E$18-'Ejercicio 3 - TIR'!$C$18)*('Ejercicio 3 - TIR'!$D$18-'Ejercicio 3 - TIR'!$C$18)*H168),'Ejercicio 3 - TIR'!$E$18-SQRT(('Ejercicio 3 - TIR'!$E$18-'Ejercicio 3 - TIR'!$C$18)*('Ejercicio 3 - TIR'!$E$18-'Ejercicio 3 - TIR'!$D$18)*(1-H168)))</f>
        <v>32794.0779</v>
      </c>
      <c r="J168" s="3">
        <f t="shared" si="8"/>
        <v>0.4853457426</v>
      </c>
      <c r="K168" s="4">
        <f>IF(J168&lt;=('Ejercicio 3 - TIR'!$D$18-'Ejercicio 3 - TIR'!$C$18)/('Ejercicio 3 - TIR'!$E$18-'Ejercicio 3 - TIR'!$C$18),'Ejercicio 3 - TIR'!$C$18+SQRT(('Ejercicio 3 - TIR'!$E$18-'Ejercicio 3 - TIR'!$C$18)*('Ejercicio 3 - TIR'!$D$18-'Ejercicio 3 - TIR'!$C$18)*J168),'Ejercicio 3 - TIR'!$E$18-SQRT(('Ejercicio 3 - TIR'!$E$18-'Ejercicio 3 - TIR'!$C$18)*('Ejercicio 3 - TIR'!$E$18-'Ejercicio 3 - TIR'!$D$18)*(1-J168)))</f>
        <v>38532.40068</v>
      </c>
      <c r="L168" s="3">
        <f t="shared" si="9"/>
        <v>0.7511460943</v>
      </c>
      <c r="M168" s="4">
        <f>IF(L168&lt;=('Ejercicio 3 - TIR'!$D$18-'Ejercicio 3 - TIR'!$C$18)/('Ejercicio 3 - TIR'!$E$18-'Ejercicio 3 - TIR'!$C$18),'Ejercicio 3 - TIR'!$C$18+SQRT(('Ejercicio 3 - TIR'!$E$18-'Ejercicio 3 - TIR'!$C$18)*('Ejercicio 3 - TIR'!$D$18-'Ejercicio 3 - TIR'!$C$18)*L168),'Ejercicio 3 - TIR'!$E$18-SQRT(('Ejercicio 3 - TIR'!$E$18-'Ejercicio 3 - TIR'!$C$18)*('Ejercicio 3 - TIR'!$E$18-'Ejercicio 3 - TIR'!$D$18)*(1-L168)))</f>
        <v>40679.80985</v>
      </c>
      <c r="N168" s="3">
        <f t="shared" si="10"/>
        <v>0.03131613046</v>
      </c>
      <c r="O168" s="4">
        <f>IF(N168&lt;=('Ejercicio 3 - TIR'!$D$18-'Ejercicio 3 - TIR'!$C$18)/('Ejercicio 3 - TIR'!$E$18-'Ejercicio 3 - TIR'!$C$18),'Ejercicio 3 - TIR'!$C$18+SQRT(('Ejercicio 3 - TIR'!$E$18-'Ejercicio 3 - TIR'!$C$18)*('Ejercicio 3 - TIR'!$D$18-'Ejercicio 3 - TIR'!$C$18)*N168),'Ejercicio 3 - TIR'!$E$18-SQRT(('Ejercicio 3 - TIR'!$E$18-'Ejercicio 3 - TIR'!$C$18)*('Ejercicio 3 - TIR'!$E$18-'Ejercicio 3 - TIR'!$D$18)*(1-N168)))</f>
        <v>32167.35312</v>
      </c>
      <c r="P168" s="3">
        <f t="shared" si="11"/>
        <v>0.7070208331</v>
      </c>
      <c r="Q168" s="7">
        <f>IF(P168&lt;=('Ejercicio 3 - TIR'!$D$22-'Ejercicio 3 - TIR'!$C$22)/('Ejercicio 3 - TIR'!$E$22-'Ejercicio 3 - TIR'!$C$22),'Ejercicio 3 - TIR'!$C$22+SQRT(('Ejercicio 3 - TIR'!$E$22-'Ejercicio 3 - TIR'!$C$22)*('Ejercicio 3 - TIR'!$D$22-'Ejercicio 3 - TIR'!$C$22)*P168),'Ejercicio 3 - TIR'!$E$22-SQRT(('Ejercicio 3 - TIR'!$E$22-'Ejercicio 3 - TIR'!$C$22)*('Ejercicio 3 - TIR'!$E$22-'Ejercicio 3 - TIR'!$D$22)*(1-P168)))</f>
        <v>0.1570356254</v>
      </c>
      <c r="R168" s="3">
        <f t="shared" si="12"/>
        <v>0.6451999608</v>
      </c>
      <c r="S168" s="7">
        <f>IF(R168&lt;=('Ejercicio 3 - TIR'!$D$23-'Ejercicio 3 - TIR'!$C$23)/('Ejercicio 3 - TIR'!$E$23-'Ejercicio 3 - TIR'!$C$23),'Ejercicio 3 - TIR'!$C$23+SQRT(('Ejercicio 3 - TIR'!$E$23-'Ejercicio 3 - TIR'!$C$23)*('Ejercicio 3 - TIR'!$D$23-'Ejercicio 3 - TIR'!$C$23)*R168),'Ejercicio 3 - TIR'!$E$23-SQRT(('Ejercicio 3 - TIR'!$E$23-'Ejercicio 3 - TIR'!$C$23)*('Ejercicio 3 - TIR'!$E$23-'Ejercicio 3 - TIR'!$D$23)*(1-R168)))</f>
        <v>0.154728671</v>
      </c>
      <c r="T168" s="3">
        <f t="shared" si="13"/>
        <v>0.8137214284</v>
      </c>
      <c r="U168" s="7">
        <f>IF(T168&lt;=('Ejercicio 3 - TIR'!$D$24-'Ejercicio 3 - TIR'!$C$24)/('Ejercicio 3 - TIR'!$E$24-'Ejercicio 3 - TIR'!$C$24),'Ejercicio 3 - TIR'!$C$24+SQRT(('Ejercicio 3 - TIR'!$E$24-'Ejercicio 3 - TIR'!$C$24)*('Ejercicio 3 - TIR'!$D$24-'Ejercicio 3 - TIR'!$C$24)*T168),'Ejercicio 3 - TIR'!$E$24-SQRT(('Ejercicio 3 - TIR'!$E$24-'Ejercicio 3 - TIR'!$C$24)*('Ejercicio 3 - TIR'!$E$24-'Ejercicio 3 - TIR'!$D$24)*(1-T168)))</f>
        <v>0.197161874</v>
      </c>
      <c r="V168" s="3">
        <f t="shared" si="14"/>
        <v>0.4244274994</v>
      </c>
      <c r="W168" s="7">
        <f>IF(V168&lt;=('Ejercicio 3 - TIR'!$D$25-'Ejercicio 3 - TIR'!$C$25)/('Ejercicio 3 - TIR'!$E$25-'Ejercicio 3 - TIR'!$C$25),'Ejercicio 3 - TIR'!$C$25+SQRT(('Ejercicio 3 - TIR'!$E$25-'Ejercicio 3 - TIR'!$C$25)*('Ejercicio 3 - TIR'!$D$25-'Ejercicio 3 - TIR'!$C$25)*V168),'Ejercicio 3 - TIR'!$E$25-SQRT(('Ejercicio 3 - TIR'!$E$25-'Ejercicio 3 - TIR'!$C$25)*('Ejercicio 3 - TIR'!$E$25-'Ejercicio 3 - TIR'!$D$25)*(1-V168)))</f>
        <v>0.2051167765</v>
      </c>
      <c r="X168" s="3">
        <f t="shared" si="15"/>
        <v>0.05329320815</v>
      </c>
      <c r="Y168" s="7">
        <f>IF(X168&lt;=('Ejercicio 3 - TIR'!$D$26-'Ejercicio 3 - TIR'!$C$26)/('Ejercicio 3 - TIR'!$E$26-'Ejercicio 3 - TIR'!$C$26),'Ejercicio 3 - TIR'!$C$26+SQRT(('Ejercicio 3 - TIR'!$E$26-'Ejercicio 3 - TIR'!$C$26)*('Ejercicio 3 - TIR'!$D$26-'Ejercicio 3 - TIR'!$C$26)*X168),'Ejercicio 3 - TIR'!$E$26-SQRT(('Ejercicio 3 - TIR'!$E$26-'Ejercicio 3 - TIR'!$C$26)*('Ejercicio 3 - TIR'!$E$26-'Ejercicio 3 - TIR'!$D$26)*(1-X168)))</f>
        <v>0.2019954851</v>
      </c>
      <c r="Z168" s="3">
        <f t="shared" si="16"/>
        <v>1.157035625</v>
      </c>
      <c r="AA168" s="3">
        <f t="shared" si="17"/>
        <v>1.33606221</v>
      </c>
      <c r="AB168" s="3">
        <f t="shared" si="18"/>
        <v>1.599482739</v>
      </c>
      <c r="AC168" s="3">
        <f t="shared" si="19"/>
        <v>1.927563483</v>
      </c>
      <c r="AD168" s="3">
        <f t="shared" si="20"/>
        <v>2.316922603</v>
      </c>
      <c r="AE168" s="2">
        <f t="shared" si="21"/>
        <v>4518.758053</v>
      </c>
      <c r="AF168" s="2">
        <f t="shared" si="22"/>
        <v>5217.939481</v>
      </c>
      <c r="AG168" s="2">
        <f t="shared" si="23"/>
        <v>6246.718207</v>
      </c>
      <c r="AH168" s="2">
        <f t="shared" si="24"/>
        <v>7528.024909</v>
      </c>
      <c r="AI168" s="2">
        <f t="shared" si="25"/>
        <v>9048.651952</v>
      </c>
      <c r="AJ168" s="4">
        <f t="shared" si="26"/>
        <v>45331.08132</v>
      </c>
      <c r="AK168" s="4">
        <f t="shared" si="27"/>
        <v>43814.9282</v>
      </c>
      <c r="AL168" s="4">
        <f t="shared" si="28"/>
        <v>61631.90979</v>
      </c>
      <c r="AM168" s="4">
        <f t="shared" si="29"/>
        <v>78412.91595</v>
      </c>
      <c r="AN168" s="4">
        <f t="shared" si="30"/>
        <v>74529.26754</v>
      </c>
      <c r="AO168" s="4">
        <f>C168/'Ejercicio 3 - TIR'!$D$7</f>
        <v>13710.39128</v>
      </c>
      <c r="AP168" s="4">
        <f t="shared" si="31"/>
        <v>31620.69003</v>
      </c>
      <c r="AQ168" s="4">
        <f t="shared" si="32"/>
        <v>30104.53692</v>
      </c>
      <c r="AR168" s="4">
        <f t="shared" si="33"/>
        <v>47921.5185</v>
      </c>
      <c r="AS168" s="4">
        <f t="shared" si="34"/>
        <v>64702.52466</v>
      </c>
      <c r="AT168" s="4">
        <f t="shared" si="35"/>
        <v>60818.87626</v>
      </c>
      <c r="AU168" s="4">
        <f>AP168*'Ejercicio 3 - TIR'!$D$5</f>
        <v>15810.34502</v>
      </c>
      <c r="AV168" s="4">
        <f>AQ168*'Ejercicio 3 - TIR'!$D$5</f>
        <v>15052.26846</v>
      </c>
      <c r="AW168" s="4">
        <f>AR168*'Ejercicio 3 - TIR'!$D$5</f>
        <v>23960.75925</v>
      </c>
      <c r="AX168" s="4">
        <f>AS168*'Ejercicio 3 - TIR'!$D$5</f>
        <v>32351.26233</v>
      </c>
      <c r="AY168" s="4">
        <f>AT168*'Ejercicio 3 - TIR'!$D$5</f>
        <v>30409.43813</v>
      </c>
      <c r="AZ168" s="4">
        <f t="shared" ref="AZ168:BD168" si="539">AJ168-AU168-AE168</f>
        <v>25001.97825</v>
      </c>
      <c r="BA168" s="4">
        <f t="shared" si="539"/>
        <v>23544.72026</v>
      </c>
      <c r="BB168" s="4">
        <f t="shared" si="539"/>
        <v>31424.43233</v>
      </c>
      <c r="BC168" s="4">
        <f t="shared" si="539"/>
        <v>38533.6287</v>
      </c>
      <c r="BD168" s="4">
        <f t="shared" si="539"/>
        <v>35071.17746</v>
      </c>
      <c r="BE168" s="4">
        <f t="shared" ref="BE168:BI168" si="540">AZ168/Z168</f>
        <v>21608.65033</v>
      </c>
      <c r="BF168" s="4">
        <f t="shared" si="540"/>
        <v>17622.47303</v>
      </c>
      <c r="BG168" s="4">
        <f t="shared" si="540"/>
        <v>19646.62172</v>
      </c>
      <c r="BH168" s="4">
        <f t="shared" si="540"/>
        <v>19990.84806</v>
      </c>
      <c r="BI168" s="4">
        <f t="shared" si="540"/>
        <v>15136.96548</v>
      </c>
      <c r="BJ168" s="4">
        <f t="shared" si="38"/>
        <v>66670.30264</v>
      </c>
      <c r="BK168" s="4">
        <f t="shared" si="39"/>
        <v>31765.91546</v>
      </c>
      <c r="BL168" s="4">
        <f t="shared" si="40"/>
        <v>98436.2181</v>
      </c>
      <c r="BM168" s="4">
        <f>BK168*'Ejercicio 3 - TIR'!$D$5</f>
        <v>15882.95773</v>
      </c>
      <c r="BN168" s="4">
        <f t="shared" si="41"/>
        <v>82553.26037</v>
      </c>
      <c r="BO168" s="4">
        <f t="shared" si="42"/>
        <v>35630.56455</v>
      </c>
      <c r="BP168" s="4">
        <f t="shared" si="43"/>
        <v>-97327.32532</v>
      </c>
      <c r="BQ168" s="4">
        <f t="shared" ref="BQ168:BT168" si="541">BE168</f>
        <v>21608.65033</v>
      </c>
      <c r="BR168" s="4">
        <f t="shared" si="541"/>
        <v>17622.47303</v>
      </c>
      <c r="BS168" s="4">
        <f t="shared" si="541"/>
        <v>19646.62172</v>
      </c>
      <c r="BT168" s="4">
        <f t="shared" si="541"/>
        <v>19990.84806</v>
      </c>
      <c r="BU168" s="4">
        <f t="shared" si="45"/>
        <v>50767.53003</v>
      </c>
      <c r="BV168" s="36">
        <f t="shared" si="46"/>
        <v>8.882526198</v>
      </c>
    </row>
    <row r="169" ht="15.0" customHeight="1">
      <c r="A169" s="2">
        <v>168.0</v>
      </c>
      <c r="B169" s="3">
        <f t="shared" si="4"/>
        <v>0.2125985287</v>
      </c>
      <c r="C169" s="4">
        <f>IF(B169&lt;=('Ejercicio 3 - TIR'!$D$13-'Ejercicio 3 - TIR'!$C$13)/('Ejercicio 3 - TIR'!$E$13-'Ejercicio 3 - TIR'!$C$13),'Ejercicio 3 - TIR'!$C$13+SQRT(('Ejercicio 3 - TIR'!$E$13-'Ejercicio 3 - TIR'!$C$13)*('Ejercicio 3 - TIR'!$D$13-'Ejercicio 3 - TIR'!$C$13)*B169),'Ejercicio 3 - TIR'!$E$13-SQRT(('Ejercicio 3 - TIR'!$E$13-'Ejercicio 3 - TIR'!$C$13)*('Ejercicio 3 - TIR'!$E$13-'Ejercicio 3 - TIR'!$D$13)*(1-B169)))</f>
        <v>69221.6816</v>
      </c>
      <c r="D169" s="3">
        <f t="shared" si="5"/>
        <v>0.03939355029</v>
      </c>
      <c r="E169" s="4">
        <f>IF(D169&lt;=('Ejercicio 3 - TIR'!$D$14-'Ejercicio 3 - TIR'!$C$14)/('Ejercicio 3 - TIR'!$E$14-'Ejercicio 3 - TIR'!$C$14),'Ejercicio 3 - TIR'!$C$14+SQRT(('Ejercicio 3 - TIR'!$E$14-'Ejercicio 3 - TIR'!$C$14)*('Ejercicio 3 - TIR'!$D$14-'Ejercicio 3 - TIR'!$C$14)*D169),'Ejercicio 3 - TIR'!$E$14-SQRT(('Ejercicio 3 - TIR'!$E$14-'Ejercicio 3 - TIR'!$C$14)*('Ejercicio 3 - TIR'!$E$14-'Ejercicio 3 - TIR'!$D$14)*(1-D169)))</f>
        <v>26718.87064</v>
      </c>
      <c r="F169" s="3">
        <f t="shared" si="6"/>
        <v>0.6377130414</v>
      </c>
      <c r="G169" s="4">
        <f>IF(F169&lt;=('Ejercicio 3 - TIR'!$D$18-'Ejercicio 3 - TIR'!$C$18)/('Ejercicio 3 - TIR'!$E$18-'Ejercicio 3 - TIR'!$C$18),'Ejercicio 3 - TIR'!$C$18+SQRT(('Ejercicio 3 - TIR'!$E$18-'Ejercicio 3 - TIR'!$C$18)*('Ejercicio 3 - TIR'!$D$18-'Ejercicio 3 - TIR'!$C$18)*F169),'Ejercicio 3 - TIR'!$E$18-SQRT(('Ejercicio 3 - TIR'!$E$18-'Ejercicio 3 - TIR'!$C$18)*('Ejercicio 3 - TIR'!$E$18-'Ejercicio 3 - TIR'!$D$18)*(1-F169)))</f>
        <v>39780.43742</v>
      </c>
      <c r="H169" s="3">
        <f t="shared" si="7"/>
        <v>0.5656399699</v>
      </c>
      <c r="I169" s="4">
        <f>IF(H169&lt;=('Ejercicio 3 - TIR'!$D$18-'Ejercicio 3 - TIR'!$C$18)/('Ejercicio 3 - TIR'!$E$18-'Ejercicio 3 - TIR'!$C$18),'Ejercicio 3 - TIR'!$C$18+SQRT(('Ejercicio 3 - TIR'!$E$18-'Ejercicio 3 - TIR'!$C$18)*('Ejercicio 3 - TIR'!$D$18-'Ejercicio 3 - TIR'!$C$18)*H169),'Ejercicio 3 - TIR'!$E$18-SQRT(('Ejercicio 3 - TIR'!$E$18-'Ejercicio 3 - TIR'!$C$18)*('Ejercicio 3 - TIR'!$E$18-'Ejercicio 3 - TIR'!$D$18)*(1-H169)))</f>
        <v>39211.1886</v>
      </c>
      <c r="J169" s="3">
        <f t="shared" si="8"/>
        <v>0.7713019311</v>
      </c>
      <c r="K169" s="4">
        <f>IF(J169&lt;=('Ejercicio 3 - TIR'!$D$18-'Ejercicio 3 - TIR'!$C$18)/('Ejercicio 3 - TIR'!$E$18-'Ejercicio 3 - TIR'!$C$18),'Ejercicio 3 - TIR'!$C$18+SQRT(('Ejercicio 3 - TIR'!$E$18-'Ejercicio 3 - TIR'!$C$18)*('Ejercicio 3 - TIR'!$D$18-'Ejercicio 3 - TIR'!$C$18)*J169),'Ejercicio 3 - TIR'!$E$18-SQRT(('Ejercicio 3 - TIR'!$E$18-'Ejercicio 3 - TIR'!$C$18)*('Ejercicio 3 - TIR'!$E$18-'Ejercicio 3 - TIR'!$D$18)*(1-J169)))</f>
        <v>40858.45981</v>
      </c>
      <c r="L169" s="3">
        <f t="shared" si="9"/>
        <v>0.3160489798</v>
      </c>
      <c r="M169" s="4">
        <f>IF(L169&lt;=('Ejercicio 3 - TIR'!$D$18-'Ejercicio 3 - TIR'!$C$18)/('Ejercicio 3 - TIR'!$E$18-'Ejercicio 3 - TIR'!$C$18),'Ejercicio 3 - TIR'!$C$18+SQRT(('Ejercicio 3 - TIR'!$E$18-'Ejercicio 3 - TIR'!$C$18)*('Ejercicio 3 - TIR'!$D$18-'Ejercicio 3 - TIR'!$C$18)*L169),'Ejercicio 3 - TIR'!$E$18-SQRT(('Ejercicio 3 - TIR'!$E$18-'Ejercicio 3 - TIR'!$C$18)*('Ejercicio 3 - TIR'!$E$18-'Ejercicio 3 - TIR'!$D$18)*(1-L169)))</f>
        <v>36885.29934</v>
      </c>
      <c r="N169" s="3">
        <f t="shared" si="10"/>
        <v>0.7607785899</v>
      </c>
      <c r="O169" s="4">
        <f>IF(N169&lt;=('Ejercicio 3 - TIR'!$D$18-'Ejercicio 3 - TIR'!$C$18)/('Ejercicio 3 - TIR'!$E$18-'Ejercicio 3 - TIR'!$C$18),'Ejercicio 3 - TIR'!$C$18+SQRT(('Ejercicio 3 - TIR'!$E$18-'Ejercicio 3 - TIR'!$C$18)*('Ejercicio 3 - TIR'!$D$18-'Ejercicio 3 - TIR'!$C$18)*N169),'Ejercicio 3 - TIR'!$E$18-SQRT(('Ejercicio 3 - TIR'!$E$18-'Ejercicio 3 - TIR'!$C$18)*('Ejercicio 3 - TIR'!$E$18-'Ejercicio 3 - TIR'!$D$18)*(1-N169)))</f>
        <v>40764.24673</v>
      </c>
      <c r="P169" s="3">
        <f t="shared" si="11"/>
        <v>0.3833761533</v>
      </c>
      <c r="Q169" s="7">
        <f>IF(P169&lt;=('Ejercicio 3 - TIR'!$D$22-'Ejercicio 3 - TIR'!$C$22)/('Ejercicio 3 - TIR'!$E$22-'Ejercicio 3 - TIR'!$C$22),'Ejercicio 3 - TIR'!$C$22+SQRT(('Ejercicio 3 - TIR'!$E$22-'Ejercicio 3 - TIR'!$C$22)*('Ejercicio 3 - TIR'!$D$22-'Ejercicio 3 - TIR'!$C$22)*P169),'Ejercicio 3 - TIR'!$E$22-SQRT(('Ejercicio 3 - TIR'!$E$22-'Ejercicio 3 - TIR'!$C$22)*('Ejercicio 3 - TIR'!$E$22-'Ejercicio 3 - TIR'!$D$22)*(1-P169)))</f>
        <v>0.1462693181</v>
      </c>
      <c r="R169" s="3">
        <f t="shared" si="12"/>
        <v>0.6452401781</v>
      </c>
      <c r="S169" s="7">
        <f>IF(R169&lt;=('Ejercicio 3 - TIR'!$D$23-'Ejercicio 3 - TIR'!$C$23)/('Ejercicio 3 - TIR'!$E$23-'Ejercicio 3 - TIR'!$C$23),'Ejercicio 3 - TIR'!$C$23+SQRT(('Ejercicio 3 - TIR'!$E$23-'Ejercicio 3 - TIR'!$C$23)*('Ejercicio 3 - TIR'!$D$23-'Ejercicio 3 - TIR'!$C$23)*R169),'Ejercicio 3 - TIR'!$E$23-SQRT(('Ejercicio 3 - TIR'!$E$23-'Ejercicio 3 - TIR'!$C$23)*('Ejercicio 3 - TIR'!$E$23-'Ejercicio 3 - TIR'!$D$23)*(1-R169)))</f>
        <v>0.1547301033</v>
      </c>
      <c r="T169" s="3">
        <f t="shared" si="13"/>
        <v>0.5748605018</v>
      </c>
      <c r="U169" s="7">
        <f>IF(T169&lt;=('Ejercicio 3 - TIR'!$D$24-'Ejercicio 3 - TIR'!$C$24)/('Ejercicio 3 - TIR'!$E$24-'Ejercicio 3 - TIR'!$C$24),'Ejercicio 3 - TIR'!$C$24+SQRT(('Ejercicio 3 - TIR'!$E$24-'Ejercicio 3 - TIR'!$C$24)*('Ejercicio 3 - TIR'!$D$24-'Ejercicio 3 - TIR'!$C$24)*T169),'Ejercicio 3 - TIR'!$E$24-SQRT(('Ejercicio 3 - TIR'!$E$24-'Ejercicio 3 - TIR'!$C$24)*('Ejercicio 3 - TIR'!$E$24-'Ejercicio 3 - TIR'!$D$24)*(1-T169)))</f>
        <v>0.1854979625</v>
      </c>
      <c r="V169" s="3">
        <f t="shared" si="14"/>
        <v>0.9864186284</v>
      </c>
      <c r="W169" s="7">
        <f>IF(V169&lt;=('Ejercicio 3 - TIR'!$D$25-'Ejercicio 3 - TIR'!$C$25)/('Ejercicio 3 - TIR'!$E$25-'Ejercicio 3 - TIR'!$C$25),'Ejercicio 3 - TIR'!$C$25+SQRT(('Ejercicio 3 - TIR'!$E$25-'Ejercicio 3 - TIR'!$C$25)*('Ejercicio 3 - TIR'!$D$25-'Ejercicio 3 - TIR'!$C$25)*V169),'Ejercicio 3 - TIR'!$E$25-SQRT(('Ejercicio 3 - TIR'!$E$25-'Ejercicio 3 - TIR'!$C$25)*('Ejercicio 3 - TIR'!$E$25-'Ejercicio 3 - TIR'!$D$25)*(1-V169)))</f>
        <v>0.2431054514</v>
      </c>
      <c r="X169" s="3">
        <f t="shared" si="15"/>
        <v>0.7013786446</v>
      </c>
      <c r="Y169" s="7">
        <f>IF(X169&lt;=('Ejercicio 3 - TIR'!$D$26-'Ejercicio 3 - TIR'!$C$26)/('Ejercicio 3 - TIR'!$E$26-'Ejercicio 3 - TIR'!$C$26),'Ejercicio 3 - TIR'!$C$26+SQRT(('Ejercicio 3 - TIR'!$E$26-'Ejercicio 3 - TIR'!$C$26)*('Ejercicio 3 - TIR'!$D$26-'Ejercicio 3 - TIR'!$C$26)*X169),'Ejercicio 3 - TIR'!$E$26-SQRT(('Ejercicio 3 - TIR'!$E$26-'Ejercicio 3 - TIR'!$C$26)*('Ejercicio 3 - TIR'!$E$26-'Ejercicio 3 - TIR'!$D$26)*(1-X169)))</f>
        <v>0.2398433652</v>
      </c>
      <c r="Z169" s="3">
        <f t="shared" si="16"/>
        <v>1.146269318</v>
      </c>
      <c r="AA169" s="3">
        <f t="shared" si="17"/>
        <v>1.323631688</v>
      </c>
      <c r="AB169" s="3">
        <f t="shared" si="18"/>
        <v>1.569162669</v>
      </c>
      <c r="AC169" s="3">
        <f t="shared" si="19"/>
        <v>1.950634668</v>
      </c>
      <c r="AD169" s="3">
        <f t="shared" si="20"/>
        <v>2.418481451</v>
      </c>
      <c r="AE169" s="2">
        <f t="shared" si="21"/>
        <v>3908.15099</v>
      </c>
      <c r="AF169" s="2">
        <f t="shared" si="22"/>
        <v>4512.859596</v>
      </c>
      <c r="AG169" s="2">
        <f t="shared" si="23"/>
        <v>5349.985856</v>
      </c>
      <c r="AH169" s="2">
        <f t="shared" si="24"/>
        <v>6650.596583</v>
      </c>
      <c r="AI169" s="2">
        <f t="shared" si="25"/>
        <v>8245.698048</v>
      </c>
      <c r="AJ169" s="4">
        <f t="shared" si="26"/>
        <v>45599.09488</v>
      </c>
      <c r="AK169" s="4">
        <f t="shared" si="27"/>
        <v>51901.17177</v>
      </c>
      <c r="AL169" s="4">
        <f t="shared" si="28"/>
        <v>64113.56986</v>
      </c>
      <c r="AM169" s="4">
        <f t="shared" si="29"/>
        <v>71949.74364</v>
      </c>
      <c r="AN169" s="4">
        <f t="shared" si="30"/>
        <v>98587.5746</v>
      </c>
      <c r="AO169" s="4">
        <f>C169/'Ejercicio 3 - TIR'!$D$7</f>
        <v>13844.33632</v>
      </c>
      <c r="AP169" s="4">
        <f t="shared" si="31"/>
        <v>31754.75856</v>
      </c>
      <c r="AQ169" s="4">
        <f t="shared" si="32"/>
        <v>38056.83545</v>
      </c>
      <c r="AR169" s="4">
        <f t="shared" si="33"/>
        <v>50269.23354</v>
      </c>
      <c r="AS169" s="4">
        <f t="shared" si="34"/>
        <v>58105.40732</v>
      </c>
      <c r="AT169" s="4">
        <f t="shared" si="35"/>
        <v>84743.23828</v>
      </c>
      <c r="AU169" s="4">
        <f>AP169*'Ejercicio 3 - TIR'!$D$5</f>
        <v>15877.37928</v>
      </c>
      <c r="AV169" s="4">
        <f>AQ169*'Ejercicio 3 - TIR'!$D$5</f>
        <v>19028.41772</v>
      </c>
      <c r="AW169" s="4">
        <f>AR169*'Ejercicio 3 - TIR'!$D$5</f>
        <v>25134.61677</v>
      </c>
      <c r="AX169" s="4">
        <f>AS169*'Ejercicio 3 - TIR'!$D$5</f>
        <v>29052.70366</v>
      </c>
      <c r="AY169" s="4">
        <f>AT169*'Ejercicio 3 - TIR'!$D$5</f>
        <v>42371.61914</v>
      </c>
      <c r="AZ169" s="4">
        <f t="shared" ref="AZ169:BD169" si="542">AJ169-AU169-AE169</f>
        <v>25813.56461</v>
      </c>
      <c r="BA169" s="4">
        <f t="shared" si="542"/>
        <v>28359.89445</v>
      </c>
      <c r="BB169" s="4">
        <f t="shared" si="542"/>
        <v>33628.96723</v>
      </c>
      <c r="BC169" s="4">
        <f t="shared" si="542"/>
        <v>36246.4434</v>
      </c>
      <c r="BD169" s="4">
        <f t="shared" si="542"/>
        <v>47970.25741</v>
      </c>
      <c r="BE169" s="4">
        <f t="shared" ref="BE169:BI169" si="543">AZ169/Z169</f>
        <v>22519.63322</v>
      </c>
      <c r="BF169" s="4">
        <f t="shared" si="543"/>
        <v>21425.82011</v>
      </c>
      <c r="BG169" s="4">
        <f t="shared" si="543"/>
        <v>21431.15426</v>
      </c>
      <c r="BH169" s="4">
        <f t="shared" si="543"/>
        <v>18581.87183</v>
      </c>
      <c r="BI169" s="4">
        <f t="shared" si="543"/>
        <v>19834.86679</v>
      </c>
      <c r="BJ169" s="4">
        <f t="shared" si="38"/>
        <v>64619.09304</v>
      </c>
      <c r="BK169" s="4">
        <f t="shared" si="39"/>
        <v>33482.2706</v>
      </c>
      <c r="BL169" s="4">
        <f t="shared" si="40"/>
        <v>98101.36364</v>
      </c>
      <c r="BM169" s="4">
        <f>BK169*'Ejercicio 3 - TIR'!$D$5</f>
        <v>16741.1353</v>
      </c>
      <c r="BN169" s="4">
        <f t="shared" si="41"/>
        <v>81360.22834</v>
      </c>
      <c r="BO169" s="4">
        <f t="shared" si="42"/>
        <v>33641.0388</v>
      </c>
      <c r="BP169" s="4">
        <f t="shared" si="43"/>
        <v>-95940.55224</v>
      </c>
      <c r="BQ169" s="4">
        <f t="shared" ref="BQ169:BT169" si="544">BE169</f>
        <v>22519.63322</v>
      </c>
      <c r="BR169" s="4">
        <f t="shared" si="544"/>
        <v>21425.82011</v>
      </c>
      <c r="BS169" s="4">
        <f t="shared" si="544"/>
        <v>21431.15426</v>
      </c>
      <c r="BT169" s="4">
        <f t="shared" si="544"/>
        <v>18581.87183</v>
      </c>
      <c r="BU169" s="4">
        <f t="shared" si="45"/>
        <v>53475.90558</v>
      </c>
      <c r="BV169" s="36">
        <f t="shared" si="46"/>
        <v>11.50125102</v>
      </c>
    </row>
    <row r="170" ht="15.0" customHeight="1">
      <c r="A170" s="2">
        <v>169.0</v>
      </c>
      <c r="B170" s="3">
        <f t="shared" si="4"/>
        <v>0.1702605862</v>
      </c>
      <c r="C170" s="4">
        <f>IF(B170&lt;=('Ejercicio 3 - TIR'!$D$13-'Ejercicio 3 - TIR'!$C$13)/('Ejercicio 3 - TIR'!$E$13-'Ejercicio 3 - TIR'!$C$13),'Ejercicio 3 - TIR'!$C$13+SQRT(('Ejercicio 3 - TIR'!$E$13-'Ejercicio 3 - TIR'!$C$13)*('Ejercicio 3 - TIR'!$D$13-'Ejercicio 3 - TIR'!$C$13)*B170),'Ejercicio 3 - TIR'!$E$13-SQRT(('Ejercicio 3 - TIR'!$E$13-'Ejercicio 3 - TIR'!$C$13)*('Ejercicio 3 - TIR'!$E$13-'Ejercicio 3 - TIR'!$D$13)*(1-B170)))</f>
        <v>68252.52898</v>
      </c>
      <c r="D170" s="3">
        <f t="shared" si="5"/>
        <v>0.1840314734</v>
      </c>
      <c r="E170" s="4">
        <f>IF(D170&lt;=('Ejercicio 3 - TIR'!$D$14-'Ejercicio 3 - TIR'!$C$14)/('Ejercicio 3 - TIR'!$E$14-'Ejercicio 3 - TIR'!$C$14),'Ejercicio 3 - TIR'!$C$14+SQRT(('Ejercicio 3 - TIR'!$E$14-'Ejercicio 3 - TIR'!$C$14)*('Ejercicio 3 - TIR'!$D$14-'Ejercicio 3 - TIR'!$C$14)*D170),'Ejercicio 3 - TIR'!$E$14-SQRT(('Ejercicio 3 - TIR'!$E$14-'Ejercicio 3 - TIR'!$C$14)*('Ejercicio 3 - TIR'!$E$14-'Ejercicio 3 - TIR'!$D$14)*(1-D170)))</f>
        <v>28715.15282</v>
      </c>
      <c r="F170" s="3">
        <f t="shared" si="6"/>
        <v>0.8732616732</v>
      </c>
      <c r="G170" s="4">
        <f>IF(F170&lt;=('Ejercicio 3 - TIR'!$D$18-'Ejercicio 3 - TIR'!$C$18)/('Ejercicio 3 - TIR'!$E$18-'Ejercicio 3 - TIR'!$C$18),'Ejercicio 3 - TIR'!$C$18+SQRT(('Ejercicio 3 - TIR'!$E$18-'Ejercicio 3 - TIR'!$C$18)*('Ejercicio 3 - TIR'!$D$18-'Ejercicio 3 - TIR'!$C$18)*F170),'Ejercicio 3 - TIR'!$E$18-SQRT(('Ejercicio 3 - TIR'!$E$18-'Ejercicio 3 - TIR'!$C$18)*('Ejercicio 3 - TIR'!$E$18-'Ejercicio 3 - TIR'!$D$18)*(1-F170)))</f>
        <v>41916.92126</v>
      </c>
      <c r="H170" s="3">
        <f t="shared" si="7"/>
        <v>0.08429308379</v>
      </c>
      <c r="I170" s="4">
        <f>IF(H170&lt;=('Ejercicio 3 - TIR'!$D$18-'Ejercicio 3 - TIR'!$C$18)/('Ejercicio 3 - TIR'!$E$18-'Ejercicio 3 - TIR'!$C$18),'Ejercicio 3 - TIR'!$C$18+SQRT(('Ejercicio 3 - TIR'!$E$18-'Ejercicio 3 - TIR'!$C$18)*('Ejercicio 3 - TIR'!$D$18-'Ejercicio 3 - TIR'!$C$18)*H170),'Ejercicio 3 - TIR'!$E$18-SQRT(('Ejercicio 3 - TIR'!$E$18-'Ejercicio 3 - TIR'!$C$18)*('Ejercicio 3 - TIR'!$E$18-'Ejercicio 3 - TIR'!$D$18)*(1-H170)))</f>
        <v>33555.835</v>
      </c>
      <c r="J170" s="3">
        <f t="shared" si="8"/>
        <v>0.476036407</v>
      </c>
      <c r="K170" s="4">
        <f>IF(J170&lt;=('Ejercicio 3 - TIR'!$D$18-'Ejercicio 3 - TIR'!$C$18)/('Ejercicio 3 - TIR'!$E$18-'Ejercicio 3 - TIR'!$C$18),'Ejercicio 3 - TIR'!$C$18+SQRT(('Ejercicio 3 - TIR'!$E$18-'Ejercicio 3 - TIR'!$C$18)*('Ejercicio 3 - TIR'!$D$18-'Ejercicio 3 - TIR'!$C$18)*J170),'Ejercicio 3 - TIR'!$E$18-SQRT(('Ejercicio 3 - TIR'!$E$18-'Ejercicio 3 - TIR'!$C$18)*('Ejercicio 3 - TIR'!$E$18-'Ejercicio 3 - TIR'!$D$18)*(1-J170)))</f>
        <v>38450.17521</v>
      </c>
      <c r="L170" s="3">
        <f t="shared" si="9"/>
        <v>0.7891006773</v>
      </c>
      <c r="M170" s="4">
        <f>IF(L170&lt;=('Ejercicio 3 - TIR'!$D$18-'Ejercicio 3 - TIR'!$C$18)/('Ejercicio 3 - TIR'!$E$18-'Ejercicio 3 - TIR'!$C$18),'Ejercicio 3 - TIR'!$C$18+SQRT(('Ejercicio 3 - TIR'!$E$18-'Ejercicio 3 - TIR'!$C$18)*('Ejercicio 3 - TIR'!$D$18-'Ejercicio 3 - TIR'!$C$18)*L170),'Ejercicio 3 - TIR'!$E$18-SQRT(('Ejercicio 3 - TIR'!$E$18-'Ejercicio 3 - TIR'!$C$18)*('Ejercicio 3 - TIR'!$E$18-'Ejercicio 3 - TIR'!$D$18)*(1-L170)))</f>
        <v>41022.88431</v>
      </c>
      <c r="N170" s="3">
        <f t="shared" si="10"/>
        <v>0.4016052785</v>
      </c>
      <c r="O170" s="4">
        <f>IF(N170&lt;=('Ejercicio 3 - TIR'!$D$18-'Ejercicio 3 - TIR'!$C$18)/('Ejercicio 3 - TIR'!$E$18-'Ejercicio 3 - TIR'!$C$18),'Ejercicio 3 - TIR'!$C$18+SQRT(('Ejercicio 3 - TIR'!$E$18-'Ejercicio 3 - TIR'!$C$18)*('Ejercicio 3 - TIR'!$D$18-'Ejercicio 3 - TIR'!$C$18)*N170),'Ejercicio 3 - TIR'!$E$18-SQRT(('Ejercicio 3 - TIR'!$E$18-'Ejercicio 3 - TIR'!$C$18)*('Ejercicio 3 - TIR'!$E$18-'Ejercicio 3 - TIR'!$D$18)*(1-N170)))</f>
        <v>37761.49417</v>
      </c>
      <c r="P170" s="3">
        <f t="shared" si="11"/>
        <v>0.8083926824</v>
      </c>
      <c r="Q170" s="7">
        <f>IF(P170&lt;=('Ejercicio 3 - TIR'!$D$22-'Ejercicio 3 - TIR'!$C$22)/('Ejercicio 3 - TIR'!$E$22-'Ejercicio 3 - TIR'!$C$22),'Ejercicio 3 - TIR'!$C$22+SQRT(('Ejercicio 3 - TIR'!$E$22-'Ejercicio 3 - TIR'!$C$22)*('Ejercicio 3 - TIR'!$D$22-'Ejercicio 3 - TIR'!$C$22)*P170),'Ejercicio 3 - TIR'!$E$22-SQRT(('Ejercicio 3 - TIR'!$E$22-'Ejercicio 3 - TIR'!$C$22)*('Ejercicio 3 - TIR'!$E$22-'Ejercicio 3 - TIR'!$D$22)*(1-P170)))</f>
        <v>0.1614287003</v>
      </c>
      <c r="R170" s="3">
        <f t="shared" si="12"/>
        <v>0.9103607897</v>
      </c>
      <c r="S170" s="7">
        <f>IF(R170&lt;=('Ejercicio 3 - TIR'!$D$23-'Ejercicio 3 - TIR'!$C$23)/('Ejercicio 3 - TIR'!$E$23-'Ejercicio 3 - TIR'!$C$23),'Ejercicio 3 - TIR'!$C$23+SQRT(('Ejercicio 3 - TIR'!$E$23-'Ejercicio 3 - TIR'!$C$23)*('Ejercicio 3 - TIR'!$D$23-'Ejercicio 3 - TIR'!$C$23)*R170),'Ejercicio 3 - TIR'!$E$23-SQRT(('Ejercicio 3 - TIR'!$E$23-'Ejercicio 3 - TIR'!$C$23)*('Ejercicio 3 - TIR'!$E$23-'Ejercicio 3 - TIR'!$D$23)*(1-R170)))</f>
        <v>0.1672976152</v>
      </c>
      <c r="T170" s="3">
        <f t="shared" si="13"/>
        <v>0.2506337986</v>
      </c>
      <c r="U170" s="7">
        <f>IF(T170&lt;=('Ejercicio 3 - TIR'!$D$24-'Ejercicio 3 - TIR'!$C$24)/('Ejercicio 3 - TIR'!$E$24-'Ejercicio 3 - TIR'!$C$24),'Ejercicio 3 - TIR'!$C$24+SQRT(('Ejercicio 3 - TIR'!$E$24-'Ejercicio 3 - TIR'!$C$24)*('Ejercicio 3 - TIR'!$D$24-'Ejercicio 3 - TIR'!$C$24)*T170),'Ejercicio 3 - TIR'!$E$24-SQRT(('Ejercicio 3 - TIR'!$E$24-'Ejercicio 3 - TIR'!$C$24)*('Ejercicio 3 - TIR'!$E$24-'Ejercicio 3 - TIR'!$D$24)*(1-T170)))</f>
        <v>0.1729419044</v>
      </c>
      <c r="V170" s="3">
        <f t="shared" si="14"/>
        <v>0.5842899676</v>
      </c>
      <c r="W170" s="7">
        <f>IF(V170&lt;=('Ejercicio 3 - TIR'!$D$25-'Ejercicio 3 - TIR'!$C$25)/('Ejercicio 3 - TIR'!$E$25-'Ejercicio 3 - TIR'!$C$25),'Ejercicio 3 - TIR'!$C$25+SQRT(('Ejercicio 3 - TIR'!$E$25-'Ejercicio 3 - TIR'!$C$25)*('Ejercicio 3 - TIR'!$D$25-'Ejercicio 3 - TIR'!$C$25)*V170),'Ejercicio 3 - TIR'!$E$25-SQRT(('Ejercicio 3 - TIR'!$E$25-'Ejercicio 3 - TIR'!$C$25)*('Ejercicio 3 - TIR'!$E$25-'Ejercicio 3 - TIR'!$D$25)*(1-V170)))</f>
        <v>0.2118557329</v>
      </c>
      <c r="X170" s="3">
        <f t="shared" si="15"/>
        <v>0.4183655037</v>
      </c>
      <c r="Y170" s="7">
        <f>IF(X170&lt;=('Ejercicio 3 - TIR'!$D$26-'Ejercicio 3 - TIR'!$C$26)/('Ejercicio 3 - TIR'!$E$26-'Ejercicio 3 - TIR'!$C$26),'Ejercicio 3 - TIR'!$C$26+SQRT(('Ejercicio 3 - TIR'!$E$26-'Ejercicio 3 - TIR'!$C$26)*('Ejercicio 3 - TIR'!$D$26-'Ejercicio 3 - TIR'!$C$26)*X170),'Ejercicio 3 - TIR'!$E$26-SQRT(('Ejercicio 3 - TIR'!$E$26-'Ejercicio 3 - TIR'!$C$26)*('Ejercicio 3 - TIR'!$E$26-'Ejercicio 3 - TIR'!$D$26)*(1-X170)))</f>
        <v>0.2239569248</v>
      </c>
      <c r="Z170" s="3">
        <f t="shared" si="16"/>
        <v>1.1614287</v>
      </c>
      <c r="AA170" s="3">
        <f t="shared" si="17"/>
        <v>1.355732952</v>
      </c>
      <c r="AB170" s="3">
        <f t="shared" si="18"/>
        <v>1.590195991</v>
      </c>
      <c r="AC170" s="3">
        <f t="shared" si="19"/>
        <v>1.927088128</v>
      </c>
      <c r="AD170" s="3">
        <f t="shared" si="20"/>
        <v>2.358672859</v>
      </c>
      <c r="AE170" s="2">
        <f t="shared" si="21"/>
        <v>4635.4498</v>
      </c>
      <c r="AF170" s="2">
        <f t="shared" si="22"/>
        <v>5410.949497</v>
      </c>
      <c r="AG170" s="2">
        <f t="shared" si="23"/>
        <v>6346.729408</v>
      </c>
      <c r="AH170" s="2">
        <f t="shared" si="24"/>
        <v>7691.320418</v>
      </c>
      <c r="AI170" s="2">
        <f t="shared" si="25"/>
        <v>9413.844886</v>
      </c>
      <c r="AJ170" s="4">
        <f t="shared" si="26"/>
        <v>48683.51538</v>
      </c>
      <c r="AK170" s="4">
        <f t="shared" si="27"/>
        <v>45492.75125</v>
      </c>
      <c r="AL170" s="4">
        <f t="shared" si="28"/>
        <v>61143.31446</v>
      </c>
      <c r="AM170" s="4">
        <f t="shared" si="29"/>
        <v>79054.71333</v>
      </c>
      <c r="AN170" s="4">
        <f t="shared" si="30"/>
        <v>89067.01141</v>
      </c>
      <c r="AO170" s="4">
        <f>C170/'Ejercicio 3 - TIR'!$D$7</f>
        <v>13650.5058</v>
      </c>
      <c r="AP170" s="4">
        <f t="shared" si="31"/>
        <v>35033.00959</v>
      </c>
      <c r="AQ170" s="4">
        <f t="shared" si="32"/>
        <v>31842.24546</v>
      </c>
      <c r="AR170" s="4">
        <f t="shared" si="33"/>
        <v>47492.80867</v>
      </c>
      <c r="AS170" s="4">
        <f t="shared" si="34"/>
        <v>65404.20753</v>
      </c>
      <c r="AT170" s="4">
        <f t="shared" si="35"/>
        <v>75416.50561</v>
      </c>
      <c r="AU170" s="4">
        <f>AP170*'Ejercicio 3 - TIR'!$D$5</f>
        <v>17516.50479</v>
      </c>
      <c r="AV170" s="4">
        <f>AQ170*'Ejercicio 3 - TIR'!$D$5</f>
        <v>15921.12273</v>
      </c>
      <c r="AW170" s="4">
        <f>AR170*'Ejercicio 3 - TIR'!$D$5</f>
        <v>23746.40433</v>
      </c>
      <c r="AX170" s="4">
        <f>AS170*'Ejercicio 3 - TIR'!$D$5</f>
        <v>32702.10377</v>
      </c>
      <c r="AY170" s="4">
        <f>AT170*'Ejercicio 3 - TIR'!$D$5</f>
        <v>37708.25281</v>
      </c>
      <c r="AZ170" s="4">
        <f t="shared" ref="AZ170:BD170" si="545">AJ170-AU170-AE170</f>
        <v>26531.56079</v>
      </c>
      <c r="BA170" s="4">
        <f t="shared" si="545"/>
        <v>24160.67903</v>
      </c>
      <c r="BB170" s="4">
        <f t="shared" si="545"/>
        <v>31050.18072</v>
      </c>
      <c r="BC170" s="4">
        <f t="shared" si="545"/>
        <v>38661.28914</v>
      </c>
      <c r="BD170" s="4">
        <f t="shared" si="545"/>
        <v>41944.91371</v>
      </c>
      <c r="BE170" s="4">
        <f t="shared" ref="BE170:BI170" si="546">AZ170/Z170</f>
        <v>22843.89974</v>
      </c>
      <c r="BF170" s="4">
        <f t="shared" si="546"/>
        <v>17821.11956</v>
      </c>
      <c r="BG170" s="4">
        <f t="shared" si="546"/>
        <v>19526.00868</v>
      </c>
      <c r="BH170" s="4">
        <f t="shared" si="546"/>
        <v>20062.02445</v>
      </c>
      <c r="BI170" s="4">
        <f t="shared" si="546"/>
        <v>17783.26891</v>
      </c>
      <c r="BJ170" s="4">
        <f t="shared" si="38"/>
        <v>67729.6516</v>
      </c>
      <c r="BK170" s="4">
        <f t="shared" si="39"/>
        <v>32197.07753</v>
      </c>
      <c r="BL170" s="4">
        <f t="shared" si="40"/>
        <v>99926.72912</v>
      </c>
      <c r="BM170" s="4">
        <f>BK170*'Ejercicio 3 - TIR'!$D$5</f>
        <v>16098.53876</v>
      </c>
      <c r="BN170" s="4">
        <f t="shared" si="41"/>
        <v>83828.19036</v>
      </c>
      <c r="BO170" s="4">
        <f t="shared" si="42"/>
        <v>35540.40572</v>
      </c>
      <c r="BP170" s="4">
        <f t="shared" si="43"/>
        <v>-96967.6818</v>
      </c>
      <c r="BQ170" s="4">
        <f t="shared" ref="BQ170:BT170" si="547">BE170</f>
        <v>22843.89974</v>
      </c>
      <c r="BR170" s="4">
        <f t="shared" si="547"/>
        <v>17821.11956</v>
      </c>
      <c r="BS170" s="4">
        <f t="shared" si="547"/>
        <v>19526.00868</v>
      </c>
      <c r="BT170" s="4">
        <f t="shared" si="547"/>
        <v>20062.02445</v>
      </c>
      <c r="BU170" s="4">
        <f t="shared" si="45"/>
        <v>53323.67463</v>
      </c>
      <c r="BV170" s="36">
        <f t="shared" si="46"/>
        <v>10.00360748</v>
      </c>
    </row>
    <row r="171" ht="15.0" customHeight="1">
      <c r="A171" s="2">
        <v>170.0</v>
      </c>
      <c r="B171" s="3">
        <f t="shared" si="4"/>
        <v>0.6697873594</v>
      </c>
      <c r="C171" s="4">
        <f>IF(B171&lt;=('Ejercicio 3 - TIR'!$D$13-'Ejercicio 3 - TIR'!$C$13)/('Ejercicio 3 - TIR'!$E$13-'Ejercicio 3 - TIR'!$C$13),'Ejercicio 3 - TIR'!$C$13+SQRT(('Ejercicio 3 - TIR'!$E$13-'Ejercicio 3 - TIR'!$C$13)*('Ejercicio 3 - TIR'!$D$13-'Ejercicio 3 - TIR'!$C$13)*B171),'Ejercicio 3 - TIR'!$E$13-SQRT(('Ejercicio 3 - TIR'!$E$13-'Ejercicio 3 - TIR'!$C$13)*('Ejercicio 3 - TIR'!$E$13-'Ejercicio 3 - TIR'!$D$13)*(1-B171)))</f>
        <v>80093.84094</v>
      </c>
      <c r="D171" s="3">
        <f t="shared" si="5"/>
        <v>0.5424379148</v>
      </c>
      <c r="E171" s="4">
        <f>IF(D171&lt;=('Ejercicio 3 - TIR'!$D$14-'Ejercicio 3 - TIR'!$C$14)/('Ejercicio 3 - TIR'!$E$14-'Ejercicio 3 - TIR'!$C$14),'Ejercicio 3 - TIR'!$C$14+SQRT(('Ejercicio 3 - TIR'!$E$14-'Ejercicio 3 - TIR'!$C$14)*('Ejercicio 3 - TIR'!$D$14-'Ejercicio 3 - TIR'!$C$14)*D171),'Ejercicio 3 - TIR'!$E$14-SQRT(('Ejercicio 3 - TIR'!$E$14-'Ejercicio 3 - TIR'!$C$14)*('Ejercicio 3 - TIR'!$E$14-'Ejercicio 3 - TIR'!$D$14)*(1-D171)))</f>
        <v>31715.41716</v>
      </c>
      <c r="F171" s="3">
        <f t="shared" si="6"/>
        <v>0.2882276876</v>
      </c>
      <c r="G171" s="4">
        <f>IF(F171&lt;=('Ejercicio 3 - TIR'!$D$18-'Ejercicio 3 - TIR'!$C$18)/('Ejercicio 3 - TIR'!$E$18-'Ejercicio 3 - TIR'!$C$18),'Ejercicio 3 - TIR'!$C$18+SQRT(('Ejercicio 3 - TIR'!$E$18-'Ejercicio 3 - TIR'!$C$18)*('Ejercicio 3 - TIR'!$D$18-'Ejercicio 3 - TIR'!$C$18)*F171),'Ejercicio 3 - TIR'!$E$18-SQRT(('Ejercicio 3 - TIR'!$E$18-'Ejercicio 3 - TIR'!$C$18)*('Ejercicio 3 - TIR'!$E$18-'Ejercicio 3 - TIR'!$D$18)*(1-F171)))</f>
        <v>36575.26829</v>
      </c>
      <c r="H171" s="3">
        <f t="shared" si="7"/>
        <v>0.9519293726</v>
      </c>
      <c r="I171" s="4">
        <f>IF(H171&lt;=('Ejercicio 3 - TIR'!$D$18-'Ejercicio 3 - TIR'!$C$18)/('Ejercicio 3 - TIR'!$E$18-'Ejercicio 3 - TIR'!$C$18),'Ejercicio 3 - TIR'!$C$18+SQRT(('Ejercicio 3 - TIR'!$E$18-'Ejercicio 3 - TIR'!$C$18)*('Ejercicio 3 - TIR'!$D$18-'Ejercicio 3 - TIR'!$C$18)*H171),'Ejercicio 3 - TIR'!$E$18-SQRT(('Ejercicio 3 - TIR'!$E$18-'Ejercicio 3 - TIR'!$C$18)*('Ejercicio 3 - TIR'!$E$18-'Ejercicio 3 - TIR'!$D$18)*(1-H171)))</f>
        <v>43101.23802</v>
      </c>
      <c r="J171" s="3">
        <f t="shared" si="8"/>
        <v>0.1675964007</v>
      </c>
      <c r="K171" s="4">
        <f>IF(J171&lt;=('Ejercicio 3 - TIR'!$D$18-'Ejercicio 3 - TIR'!$C$18)/('Ejercicio 3 - TIR'!$E$18-'Ejercicio 3 - TIR'!$C$18),'Ejercicio 3 - TIR'!$C$18+SQRT(('Ejercicio 3 - TIR'!$E$18-'Ejercicio 3 - TIR'!$C$18)*('Ejercicio 3 - TIR'!$D$18-'Ejercicio 3 - TIR'!$C$18)*J171),'Ejercicio 3 - TIR'!$E$18-SQRT(('Ejercicio 3 - TIR'!$E$18-'Ejercicio 3 - TIR'!$C$18)*('Ejercicio 3 - TIR'!$E$18-'Ejercicio 3 - TIR'!$D$18)*(1-J171)))</f>
        <v>35013.92661</v>
      </c>
      <c r="L171" s="3">
        <f t="shared" si="9"/>
        <v>0.3893550657</v>
      </c>
      <c r="M171" s="4">
        <f>IF(L171&lt;=('Ejercicio 3 - TIR'!$D$18-'Ejercicio 3 - TIR'!$C$18)/('Ejercicio 3 - TIR'!$E$18-'Ejercicio 3 - TIR'!$C$18),'Ejercicio 3 - TIR'!$C$18+SQRT(('Ejercicio 3 - TIR'!$E$18-'Ejercicio 3 - TIR'!$C$18)*('Ejercicio 3 - TIR'!$D$18-'Ejercicio 3 - TIR'!$C$18)*L171),'Ejercicio 3 - TIR'!$E$18-SQRT(('Ejercicio 3 - TIR'!$E$18-'Ejercicio 3 - TIR'!$C$18)*('Ejercicio 3 - TIR'!$E$18-'Ejercicio 3 - TIR'!$D$18)*(1-L171)))</f>
        <v>37642.20255</v>
      </c>
      <c r="N171" s="3">
        <f t="shared" si="10"/>
        <v>0.1300699543</v>
      </c>
      <c r="O171" s="4">
        <f>IF(N171&lt;=('Ejercicio 3 - TIR'!$D$18-'Ejercicio 3 - TIR'!$C$18)/('Ejercicio 3 - TIR'!$E$18-'Ejercicio 3 - TIR'!$C$18),'Ejercicio 3 - TIR'!$C$18+SQRT(('Ejercicio 3 - TIR'!$E$18-'Ejercicio 3 - TIR'!$C$18)*('Ejercicio 3 - TIR'!$D$18-'Ejercicio 3 - TIR'!$C$18)*N171),'Ejercicio 3 - TIR'!$E$18-SQRT(('Ejercicio 3 - TIR'!$E$18-'Ejercicio 3 - TIR'!$C$18)*('Ejercicio 3 - TIR'!$E$18-'Ejercicio 3 - TIR'!$D$18)*(1-N171)))</f>
        <v>34417.06839</v>
      </c>
      <c r="P171" s="3">
        <f t="shared" si="11"/>
        <v>0.06335189565</v>
      </c>
      <c r="Q171" s="7">
        <f>IF(P171&lt;=('Ejercicio 3 - TIR'!$D$22-'Ejercicio 3 - TIR'!$C$22)/('Ejercicio 3 - TIR'!$E$22-'Ejercicio 3 - TIR'!$C$22),'Ejercicio 3 - TIR'!$C$22+SQRT(('Ejercicio 3 - TIR'!$E$22-'Ejercicio 3 - TIR'!$C$22)*('Ejercicio 3 - TIR'!$D$22-'Ejercicio 3 - TIR'!$C$22)*P171),'Ejercicio 3 - TIR'!$E$22-SQRT(('Ejercicio 3 - TIR'!$E$22-'Ejercicio 3 - TIR'!$C$22)*('Ejercicio 3 - TIR'!$E$22-'Ejercicio 3 - TIR'!$D$22)*(1-P171)))</f>
        <v>0.1306786428</v>
      </c>
      <c r="R171" s="3">
        <f t="shared" si="12"/>
        <v>0.09437685879</v>
      </c>
      <c r="S171" s="7">
        <f>IF(R171&lt;=('Ejercicio 3 - TIR'!$D$23-'Ejercicio 3 - TIR'!$C$23)/('Ejercicio 3 - TIR'!$E$23-'Ejercicio 3 - TIR'!$C$23),'Ejercicio 3 - TIR'!$C$23+SQRT(('Ejercicio 3 - TIR'!$E$23-'Ejercicio 3 - TIR'!$C$23)*('Ejercicio 3 - TIR'!$D$23-'Ejercicio 3 - TIR'!$C$23)*R171),'Ejercicio 3 - TIR'!$E$23-SQRT(('Ejercicio 3 - TIR'!$E$23-'Ejercicio 3 - TIR'!$C$23)*('Ejercicio 3 - TIR'!$E$23-'Ejercicio 3 - TIR'!$D$23)*(1-R171)))</f>
        <v>0.1330337388</v>
      </c>
      <c r="T171" s="3">
        <f t="shared" si="13"/>
        <v>0.7549846351</v>
      </c>
      <c r="U171" s="7">
        <f>IF(T171&lt;=('Ejercicio 3 - TIR'!$D$24-'Ejercicio 3 - TIR'!$C$24)/('Ejercicio 3 - TIR'!$E$24-'Ejercicio 3 - TIR'!$C$24),'Ejercicio 3 - TIR'!$C$24+SQRT(('Ejercicio 3 - TIR'!$E$24-'Ejercicio 3 - TIR'!$C$24)*('Ejercicio 3 - TIR'!$D$24-'Ejercicio 3 - TIR'!$C$24)*T171),'Ejercicio 3 - TIR'!$E$24-SQRT(('Ejercicio 3 - TIR'!$E$24-'Ejercicio 3 - TIR'!$C$24)*('Ejercicio 3 - TIR'!$E$24-'Ejercicio 3 - TIR'!$D$24)*(1-T171)))</f>
        <v>0.193807577</v>
      </c>
      <c r="V171" s="3">
        <f t="shared" si="14"/>
        <v>0.5285260695</v>
      </c>
      <c r="W171" s="7">
        <f>IF(V171&lt;=('Ejercicio 3 - TIR'!$D$25-'Ejercicio 3 - TIR'!$C$25)/('Ejercicio 3 - TIR'!$E$25-'Ejercicio 3 - TIR'!$C$25),'Ejercicio 3 - TIR'!$C$25+SQRT(('Ejercicio 3 - TIR'!$E$25-'Ejercicio 3 - TIR'!$C$25)*('Ejercicio 3 - TIR'!$D$25-'Ejercicio 3 - TIR'!$C$25)*V171),'Ejercicio 3 - TIR'!$E$25-SQRT(('Ejercicio 3 - TIR'!$E$25-'Ejercicio 3 - TIR'!$C$25)*('Ejercicio 3 - TIR'!$E$25-'Ejercicio 3 - TIR'!$D$25)*(1-V171)))</f>
        <v>0.2093778539</v>
      </c>
      <c r="X171" s="3">
        <f t="shared" si="15"/>
        <v>0.9599275496</v>
      </c>
      <c r="Y171" s="7">
        <f>IF(X171&lt;=('Ejercicio 3 - TIR'!$D$26-'Ejercicio 3 - TIR'!$C$26)/('Ejercicio 3 - TIR'!$E$26-'Ejercicio 3 - TIR'!$C$26),'Ejercicio 3 - TIR'!$C$26+SQRT(('Ejercicio 3 - TIR'!$E$26-'Ejercicio 3 - TIR'!$C$26)*('Ejercicio 3 - TIR'!$D$26-'Ejercicio 3 - TIR'!$C$26)*X171),'Ejercicio 3 - TIR'!$E$26-SQRT(('Ejercicio 3 - TIR'!$E$26-'Ejercicio 3 - TIR'!$C$26)*('Ejercicio 3 - TIR'!$E$26-'Ejercicio 3 - TIR'!$D$26)*(1-X171)))</f>
        <v>0.2652897576</v>
      </c>
      <c r="Z171" s="3">
        <f t="shared" si="16"/>
        <v>1.130678643</v>
      </c>
      <c r="AA171" s="3">
        <f t="shared" si="17"/>
        <v>1.28109705</v>
      </c>
      <c r="AB171" s="3">
        <f t="shared" si="18"/>
        <v>1.529383365</v>
      </c>
      <c r="AC171" s="3">
        <f t="shared" si="19"/>
        <v>1.849602372</v>
      </c>
      <c r="AD171" s="3">
        <f t="shared" si="20"/>
        <v>2.340282937</v>
      </c>
      <c r="AE171" s="2">
        <f t="shared" si="21"/>
        <v>4144.527671</v>
      </c>
      <c r="AF171" s="2">
        <f t="shared" si="22"/>
        <v>4695.889682</v>
      </c>
      <c r="AG171" s="2">
        <f t="shared" si="23"/>
        <v>5605.988684</v>
      </c>
      <c r="AH171" s="2">
        <f t="shared" si="24"/>
        <v>6779.758563</v>
      </c>
      <c r="AI171" s="2">
        <f t="shared" si="25"/>
        <v>8578.359069</v>
      </c>
      <c r="AJ171" s="4">
        <f t="shared" si="26"/>
        <v>41354.87471</v>
      </c>
      <c r="AK171" s="4">
        <f t="shared" si="27"/>
        <v>55216.86888</v>
      </c>
      <c r="AL171" s="4">
        <f t="shared" si="28"/>
        <v>53549.71691</v>
      </c>
      <c r="AM171" s="4">
        <f t="shared" si="29"/>
        <v>69623.10712</v>
      </c>
      <c r="AN171" s="4">
        <f t="shared" si="30"/>
        <v>80545.67788</v>
      </c>
      <c r="AO171" s="4">
        <f>C171/'Ejercicio 3 - TIR'!$D$7</f>
        <v>16018.76819</v>
      </c>
      <c r="AP171" s="4">
        <f t="shared" si="31"/>
        <v>25336.10653</v>
      </c>
      <c r="AQ171" s="4">
        <f t="shared" si="32"/>
        <v>39198.10069</v>
      </c>
      <c r="AR171" s="4">
        <f t="shared" si="33"/>
        <v>37530.94873</v>
      </c>
      <c r="AS171" s="4">
        <f t="shared" si="34"/>
        <v>53604.33894</v>
      </c>
      <c r="AT171" s="4">
        <f t="shared" si="35"/>
        <v>64526.9097</v>
      </c>
      <c r="AU171" s="4">
        <f>AP171*'Ejercicio 3 - TIR'!$D$5</f>
        <v>12668.05326</v>
      </c>
      <c r="AV171" s="4">
        <f>AQ171*'Ejercicio 3 - TIR'!$D$5</f>
        <v>19599.05035</v>
      </c>
      <c r="AW171" s="4">
        <f>AR171*'Ejercicio 3 - TIR'!$D$5</f>
        <v>18765.47436</v>
      </c>
      <c r="AX171" s="4">
        <f>AS171*'Ejercicio 3 - TIR'!$D$5</f>
        <v>26802.16947</v>
      </c>
      <c r="AY171" s="4">
        <f>AT171*'Ejercicio 3 - TIR'!$D$5</f>
        <v>32263.45485</v>
      </c>
      <c r="AZ171" s="4">
        <f t="shared" ref="AZ171:BD171" si="548">AJ171-AU171-AE171</f>
        <v>24542.29378</v>
      </c>
      <c r="BA171" s="4">
        <f t="shared" si="548"/>
        <v>30921.92885</v>
      </c>
      <c r="BB171" s="4">
        <f t="shared" si="548"/>
        <v>29178.25387</v>
      </c>
      <c r="BC171" s="4">
        <f t="shared" si="548"/>
        <v>36041.17909</v>
      </c>
      <c r="BD171" s="4">
        <f t="shared" si="548"/>
        <v>39703.86397</v>
      </c>
      <c r="BE171" s="4">
        <f t="shared" ref="BE171:BI171" si="549">AZ171/Z171</f>
        <v>21705.80822</v>
      </c>
      <c r="BF171" s="4">
        <f t="shared" si="549"/>
        <v>24137.06975</v>
      </c>
      <c r="BG171" s="4">
        <f t="shared" si="549"/>
        <v>19078.44333</v>
      </c>
      <c r="BH171" s="4">
        <f t="shared" si="549"/>
        <v>19485.90661</v>
      </c>
      <c r="BI171" s="4">
        <f t="shared" si="549"/>
        <v>16965.41189</v>
      </c>
      <c r="BJ171" s="4">
        <f t="shared" si="38"/>
        <v>74223.04962</v>
      </c>
      <c r="BK171" s="4">
        <f t="shared" si="39"/>
        <v>37488.44986</v>
      </c>
      <c r="BL171" s="4">
        <f t="shared" si="40"/>
        <v>111711.4995</v>
      </c>
      <c r="BM171" s="4">
        <f>BK171*'Ejercicio 3 - TIR'!$D$5</f>
        <v>18744.22493</v>
      </c>
      <c r="BN171" s="4">
        <f t="shared" si="41"/>
        <v>92967.27455</v>
      </c>
      <c r="BO171" s="4">
        <f t="shared" si="42"/>
        <v>39724.80126</v>
      </c>
      <c r="BP171" s="4">
        <f t="shared" si="43"/>
        <v>-111809.2581</v>
      </c>
      <c r="BQ171" s="4">
        <f t="shared" ref="BQ171:BT171" si="550">BE171</f>
        <v>21705.80822</v>
      </c>
      <c r="BR171" s="4">
        <f t="shared" si="550"/>
        <v>24137.06975</v>
      </c>
      <c r="BS171" s="4">
        <f t="shared" si="550"/>
        <v>19078.44333</v>
      </c>
      <c r="BT171" s="4">
        <f t="shared" si="550"/>
        <v>19485.90661</v>
      </c>
      <c r="BU171" s="4">
        <f t="shared" si="45"/>
        <v>56690.21315</v>
      </c>
      <c r="BV171" s="36">
        <f t="shared" si="46"/>
        <v>7.120849868</v>
      </c>
    </row>
    <row r="172" ht="15.0" customHeight="1">
      <c r="A172" s="2">
        <v>171.0</v>
      </c>
      <c r="B172" s="3">
        <f t="shared" si="4"/>
        <v>0.644603857</v>
      </c>
      <c r="C172" s="4">
        <f>IF(B172&lt;=('Ejercicio 3 - TIR'!$D$13-'Ejercicio 3 - TIR'!$C$13)/('Ejercicio 3 - TIR'!$E$13-'Ejercicio 3 - TIR'!$C$13),'Ejercicio 3 - TIR'!$C$13+SQRT(('Ejercicio 3 - TIR'!$E$13-'Ejercicio 3 - TIR'!$C$13)*('Ejercicio 3 - TIR'!$D$13-'Ejercicio 3 - TIR'!$C$13)*B172),'Ejercicio 3 - TIR'!$E$13-SQRT(('Ejercicio 3 - TIR'!$E$13-'Ejercicio 3 - TIR'!$C$13)*('Ejercicio 3 - TIR'!$E$13-'Ejercicio 3 - TIR'!$D$13)*(1-B172)))</f>
        <v>79348.71986</v>
      </c>
      <c r="D172" s="3">
        <f t="shared" si="5"/>
        <v>0.6340424168</v>
      </c>
      <c r="E172" s="4">
        <f>IF(D172&lt;=('Ejercicio 3 - TIR'!$D$14-'Ejercicio 3 - TIR'!$C$14)/('Ejercicio 3 - TIR'!$E$14-'Ejercicio 3 - TIR'!$C$14),'Ejercicio 3 - TIR'!$C$14+SQRT(('Ejercicio 3 - TIR'!$E$14-'Ejercicio 3 - TIR'!$C$14)*('Ejercicio 3 - TIR'!$D$14-'Ejercicio 3 - TIR'!$C$14)*D172),'Ejercicio 3 - TIR'!$E$14-SQRT(('Ejercicio 3 - TIR'!$E$14-'Ejercicio 3 - TIR'!$C$14)*('Ejercicio 3 - TIR'!$E$14-'Ejercicio 3 - TIR'!$D$14)*(1-D172)))</f>
        <v>32590.97594</v>
      </c>
      <c r="F172" s="3">
        <f t="shared" si="6"/>
        <v>0.6006225133</v>
      </c>
      <c r="G172" s="4">
        <f>IF(F172&lt;=('Ejercicio 3 - TIR'!$D$18-'Ejercicio 3 - TIR'!$C$18)/('Ejercicio 3 - TIR'!$E$18-'Ejercicio 3 - TIR'!$C$18),'Ejercicio 3 - TIR'!$C$18+SQRT(('Ejercicio 3 - TIR'!$E$18-'Ejercicio 3 - TIR'!$C$18)*('Ejercicio 3 - TIR'!$D$18-'Ejercicio 3 - TIR'!$C$18)*F172),'Ejercicio 3 - TIR'!$E$18-SQRT(('Ejercicio 3 - TIR'!$E$18-'Ejercicio 3 - TIR'!$C$18)*('Ejercicio 3 - TIR'!$E$18-'Ejercicio 3 - TIR'!$D$18)*(1-F172)))</f>
        <v>39491.7531</v>
      </c>
      <c r="H172" s="3">
        <f t="shared" si="7"/>
        <v>0.1766230881</v>
      </c>
      <c r="I172" s="4">
        <f>IF(H172&lt;=('Ejercicio 3 - TIR'!$D$18-'Ejercicio 3 - TIR'!$C$18)/('Ejercicio 3 - TIR'!$E$18-'Ejercicio 3 - TIR'!$C$18),'Ejercicio 3 - TIR'!$C$18+SQRT(('Ejercicio 3 - TIR'!$E$18-'Ejercicio 3 - TIR'!$C$18)*('Ejercicio 3 - TIR'!$D$18-'Ejercicio 3 - TIR'!$C$18)*H172),'Ejercicio 3 - TIR'!$E$18-SQRT(('Ejercicio 3 - TIR'!$E$18-'Ejercicio 3 - TIR'!$C$18)*('Ejercicio 3 - TIR'!$E$18-'Ejercicio 3 - TIR'!$D$18)*(1-H172)))</f>
        <v>35147.18012</v>
      </c>
      <c r="J172" s="3">
        <f t="shared" si="8"/>
        <v>0.2712435902</v>
      </c>
      <c r="K172" s="4">
        <f>IF(J172&lt;=('Ejercicio 3 - TIR'!$D$18-'Ejercicio 3 - TIR'!$C$18)/('Ejercicio 3 - TIR'!$E$18-'Ejercicio 3 - TIR'!$C$18),'Ejercicio 3 - TIR'!$C$18+SQRT(('Ejercicio 3 - TIR'!$E$18-'Ejercicio 3 - TIR'!$C$18)*('Ejercicio 3 - TIR'!$D$18-'Ejercicio 3 - TIR'!$C$18)*J172),'Ejercicio 3 - TIR'!$E$18-SQRT(('Ejercicio 3 - TIR'!$E$18-'Ejercicio 3 - TIR'!$C$18)*('Ejercicio 3 - TIR'!$E$18-'Ejercicio 3 - TIR'!$D$18)*(1-J172)))</f>
        <v>36378.60004</v>
      </c>
      <c r="L172" s="3">
        <f t="shared" si="9"/>
        <v>0.1314056442</v>
      </c>
      <c r="M172" s="4">
        <f>IF(L172&lt;=('Ejercicio 3 - TIR'!$D$18-'Ejercicio 3 - TIR'!$C$18)/('Ejercicio 3 - TIR'!$E$18-'Ejercicio 3 - TIR'!$C$18),'Ejercicio 3 - TIR'!$C$18+SQRT(('Ejercicio 3 - TIR'!$E$18-'Ejercicio 3 - TIR'!$C$18)*('Ejercicio 3 - TIR'!$D$18-'Ejercicio 3 - TIR'!$C$18)*L172),'Ejercicio 3 - TIR'!$E$18-SQRT(('Ejercicio 3 - TIR'!$E$18-'Ejercicio 3 - TIR'!$C$18)*('Ejercicio 3 - TIR'!$E$18-'Ejercicio 3 - TIR'!$D$18)*(1-L172)))</f>
        <v>34439.68993</v>
      </c>
      <c r="N172" s="3">
        <f t="shared" si="10"/>
        <v>0.3855255596</v>
      </c>
      <c r="O172" s="4">
        <f>IF(N172&lt;=('Ejercicio 3 - TIR'!$D$18-'Ejercicio 3 - TIR'!$C$18)/('Ejercicio 3 - TIR'!$E$18-'Ejercicio 3 - TIR'!$C$18),'Ejercicio 3 - TIR'!$C$18+SQRT(('Ejercicio 3 - TIR'!$E$18-'Ejercicio 3 - TIR'!$C$18)*('Ejercicio 3 - TIR'!$D$18-'Ejercicio 3 - TIR'!$C$18)*N172),'Ejercicio 3 - TIR'!$E$18-SQRT(('Ejercicio 3 - TIR'!$E$18-'Ejercicio 3 - TIR'!$C$18)*('Ejercicio 3 - TIR'!$E$18-'Ejercicio 3 - TIR'!$D$18)*(1-N172)))</f>
        <v>37604.5272</v>
      </c>
      <c r="P172" s="3">
        <f t="shared" si="11"/>
        <v>0.8944771137</v>
      </c>
      <c r="Q172" s="7">
        <f>IF(P172&lt;=('Ejercicio 3 - TIR'!$D$22-'Ejercicio 3 - TIR'!$C$22)/('Ejercicio 3 - TIR'!$E$22-'Ejercicio 3 - TIR'!$C$22),'Ejercicio 3 - TIR'!$C$22+SQRT(('Ejercicio 3 - TIR'!$E$22-'Ejercicio 3 - TIR'!$C$22)*('Ejercicio 3 - TIR'!$D$22-'Ejercicio 3 - TIR'!$C$22)*P172),'Ejercicio 3 - TIR'!$E$22-SQRT(('Ejercicio 3 - TIR'!$E$22-'Ejercicio 3 - TIR'!$C$22)*('Ejercicio 3 - TIR'!$E$22-'Ejercicio 3 - TIR'!$D$22)*(1-P172)))</f>
        <v>0.1662180845</v>
      </c>
      <c r="R172" s="3">
        <f t="shared" si="12"/>
        <v>0.483962779</v>
      </c>
      <c r="S172" s="7">
        <f>IF(R172&lt;=('Ejercicio 3 - TIR'!$D$23-'Ejercicio 3 - TIR'!$C$23)/('Ejercicio 3 - TIR'!$E$23-'Ejercicio 3 - TIR'!$C$23),'Ejercicio 3 - TIR'!$C$23+SQRT(('Ejercicio 3 - TIR'!$E$23-'Ejercicio 3 - TIR'!$C$23)*('Ejercicio 3 - TIR'!$D$23-'Ejercicio 3 - TIR'!$C$23)*R172),'Ejercicio 3 - TIR'!$E$23-SQRT(('Ejercicio 3 - TIR'!$E$23-'Ejercicio 3 - TIR'!$C$23)*('Ejercicio 3 - TIR'!$E$23-'Ejercicio 3 - TIR'!$D$23)*(1-R172)))</f>
        <v>0.1495149623</v>
      </c>
      <c r="T172" s="3">
        <f t="shared" si="13"/>
        <v>0.8825126274</v>
      </c>
      <c r="U172" s="7">
        <f>IF(T172&lt;=('Ejercicio 3 - TIR'!$D$24-'Ejercicio 3 - TIR'!$C$24)/('Ejercicio 3 - TIR'!$E$24-'Ejercicio 3 - TIR'!$C$24),'Ejercicio 3 - TIR'!$C$24+SQRT(('Ejercicio 3 - TIR'!$E$24-'Ejercicio 3 - TIR'!$C$24)*('Ejercicio 3 - TIR'!$D$24-'Ejercicio 3 - TIR'!$C$24)*T172),'Ejercicio 3 - TIR'!$E$24-SQRT(('Ejercicio 3 - TIR'!$E$24-'Ejercicio 3 - TIR'!$C$24)*('Ejercicio 3 - TIR'!$E$24-'Ejercicio 3 - TIR'!$D$24)*(1-T172)))</f>
        <v>0.2018626175</v>
      </c>
      <c r="V172" s="3">
        <f t="shared" si="14"/>
        <v>0.439329102</v>
      </c>
      <c r="W172" s="7">
        <f>IF(V172&lt;=('Ejercicio 3 - TIR'!$D$25-'Ejercicio 3 - TIR'!$C$25)/('Ejercicio 3 - TIR'!$E$25-'Ejercicio 3 - TIR'!$C$25),'Ejercicio 3 - TIR'!$C$25+SQRT(('Ejercicio 3 - TIR'!$E$25-'Ejercicio 3 - TIR'!$C$25)*('Ejercicio 3 - TIR'!$D$25-'Ejercicio 3 - TIR'!$C$25)*V172),'Ejercicio 3 - TIR'!$E$25-SQRT(('Ejercicio 3 - TIR'!$E$25-'Ejercicio 3 - TIR'!$C$25)*('Ejercicio 3 - TIR'!$E$25-'Ejercicio 3 - TIR'!$D$25)*(1-V172)))</f>
        <v>0.2057016011</v>
      </c>
      <c r="X172" s="3">
        <f t="shared" si="15"/>
        <v>0.4461971364</v>
      </c>
      <c r="Y172" s="7">
        <f>IF(X172&lt;=('Ejercicio 3 - TIR'!$D$26-'Ejercicio 3 - TIR'!$C$26)/('Ejercicio 3 - TIR'!$E$26-'Ejercicio 3 - TIR'!$C$26),'Ejercicio 3 - TIR'!$C$26+SQRT(('Ejercicio 3 - TIR'!$E$26-'Ejercicio 3 - TIR'!$C$26)*('Ejercicio 3 - TIR'!$D$26-'Ejercicio 3 - TIR'!$C$26)*X172),'Ejercicio 3 - TIR'!$E$26-SQRT(('Ejercicio 3 - TIR'!$E$26-'Ejercicio 3 - TIR'!$C$26)*('Ejercicio 3 - TIR'!$E$26-'Ejercicio 3 - TIR'!$D$26)*(1-X172)))</f>
        <v>0.2253142115</v>
      </c>
      <c r="Z172" s="3">
        <f t="shared" si="16"/>
        <v>1.166218084</v>
      </c>
      <c r="AA172" s="3">
        <f t="shared" si="17"/>
        <v>1.340585137</v>
      </c>
      <c r="AB172" s="3">
        <f t="shared" si="18"/>
        <v>1.611199162</v>
      </c>
      <c r="AC172" s="3">
        <f t="shared" si="19"/>
        <v>1.94262541</v>
      </c>
      <c r="AD172" s="3">
        <f t="shared" si="20"/>
        <v>2.380326522</v>
      </c>
      <c r="AE172" s="2">
        <f t="shared" si="21"/>
        <v>5417.209592</v>
      </c>
      <c r="AF172" s="2">
        <f t="shared" si="22"/>
        <v>6227.163481</v>
      </c>
      <c r="AG172" s="2">
        <f t="shared" si="23"/>
        <v>7484.195001</v>
      </c>
      <c r="AH172" s="2">
        <f t="shared" si="24"/>
        <v>9023.705895</v>
      </c>
      <c r="AI172" s="2">
        <f t="shared" si="25"/>
        <v>11056.87507</v>
      </c>
      <c r="AJ172" s="4">
        <f t="shared" si="26"/>
        <v>46055.99666</v>
      </c>
      <c r="AK172" s="4">
        <f t="shared" si="27"/>
        <v>47117.7873</v>
      </c>
      <c r="AL172" s="4">
        <f t="shared" si="28"/>
        <v>58613.16992</v>
      </c>
      <c r="AM172" s="4">
        <f t="shared" si="29"/>
        <v>66903.41675</v>
      </c>
      <c r="AN172" s="4">
        <f t="shared" si="30"/>
        <v>89511.05345</v>
      </c>
      <c r="AO172" s="4">
        <f>C172/'Ejercicio 3 - TIR'!$D$7</f>
        <v>15869.74397</v>
      </c>
      <c r="AP172" s="4">
        <f t="shared" si="31"/>
        <v>30186.25269</v>
      </c>
      <c r="AQ172" s="4">
        <f t="shared" si="32"/>
        <v>31248.04333</v>
      </c>
      <c r="AR172" s="4">
        <f t="shared" si="33"/>
        <v>42743.42595</v>
      </c>
      <c r="AS172" s="4">
        <f t="shared" si="34"/>
        <v>51033.67278</v>
      </c>
      <c r="AT172" s="4">
        <f t="shared" si="35"/>
        <v>73641.30948</v>
      </c>
      <c r="AU172" s="4">
        <f>AP172*'Ejercicio 3 - TIR'!$D$5</f>
        <v>15093.12634</v>
      </c>
      <c r="AV172" s="4">
        <f>AQ172*'Ejercicio 3 - TIR'!$D$5</f>
        <v>15624.02166</v>
      </c>
      <c r="AW172" s="4">
        <f>AR172*'Ejercicio 3 - TIR'!$D$5</f>
        <v>21371.71297</v>
      </c>
      <c r="AX172" s="4">
        <f>AS172*'Ejercicio 3 - TIR'!$D$5</f>
        <v>25516.83639</v>
      </c>
      <c r="AY172" s="4">
        <f>AT172*'Ejercicio 3 - TIR'!$D$5</f>
        <v>36820.65474</v>
      </c>
      <c r="AZ172" s="4">
        <f t="shared" ref="AZ172:BD172" si="551">AJ172-AU172-AE172</f>
        <v>25545.66072</v>
      </c>
      <c r="BA172" s="4">
        <f t="shared" si="551"/>
        <v>25266.60215</v>
      </c>
      <c r="BB172" s="4">
        <f t="shared" si="551"/>
        <v>29757.26194</v>
      </c>
      <c r="BC172" s="4">
        <f t="shared" si="551"/>
        <v>32362.87447</v>
      </c>
      <c r="BD172" s="4">
        <f t="shared" si="551"/>
        <v>41633.52364</v>
      </c>
      <c r="BE172" s="4">
        <f t="shared" ref="BE172:BI172" si="552">AZ172/Z172</f>
        <v>21904.70296</v>
      </c>
      <c r="BF172" s="4">
        <f t="shared" si="552"/>
        <v>18847.44314</v>
      </c>
      <c r="BG172" s="4">
        <f t="shared" si="552"/>
        <v>18469.01528</v>
      </c>
      <c r="BH172" s="4">
        <f t="shared" si="552"/>
        <v>16659.34889</v>
      </c>
      <c r="BI172" s="4">
        <f t="shared" si="552"/>
        <v>17490.67754</v>
      </c>
      <c r="BJ172" s="4">
        <f t="shared" si="38"/>
        <v>77577.16442</v>
      </c>
      <c r="BK172" s="4">
        <f t="shared" si="39"/>
        <v>37775.17247</v>
      </c>
      <c r="BL172" s="4">
        <f t="shared" si="40"/>
        <v>115352.3369</v>
      </c>
      <c r="BM172" s="4">
        <f>BK172*'Ejercicio 3 - TIR'!$D$5</f>
        <v>18887.58624</v>
      </c>
      <c r="BN172" s="4">
        <f t="shared" si="41"/>
        <v>96464.75066</v>
      </c>
      <c r="BO172" s="4">
        <f t="shared" si="42"/>
        <v>40525.84793</v>
      </c>
      <c r="BP172" s="4">
        <f t="shared" si="43"/>
        <v>-111939.6958</v>
      </c>
      <c r="BQ172" s="4">
        <f t="shared" ref="BQ172:BT172" si="553">BE172</f>
        <v>21904.70296</v>
      </c>
      <c r="BR172" s="4">
        <f t="shared" si="553"/>
        <v>18847.44314</v>
      </c>
      <c r="BS172" s="4">
        <f t="shared" si="553"/>
        <v>18469.01528</v>
      </c>
      <c r="BT172" s="4">
        <f t="shared" si="553"/>
        <v>16659.34889</v>
      </c>
      <c r="BU172" s="4">
        <f t="shared" si="45"/>
        <v>58016.52547</v>
      </c>
      <c r="BV172" s="36">
        <f t="shared" si="46"/>
        <v>5.311745203</v>
      </c>
    </row>
    <row r="173" ht="15.0" customHeight="1">
      <c r="A173" s="2">
        <v>172.0</v>
      </c>
      <c r="B173" s="3">
        <f t="shared" si="4"/>
        <v>0.04022739745</v>
      </c>
      <c r="C173" s="4">
        <f>IF(B173&lt;=('Ejercicio 3 - TIR'!$D$13-'Ejercicio 3 - TIR'!$C$13)/('Ejercicio 3 - TIR'!$E$13-'Ejercicio 3 - TIR'!$C$13),'Ejercicio 3 - TIR'!$C$13+SQRT(('Ejercicio 3 - TIR'!$E$13-'Ejercicio 3 - TIR'!$C$13)*('Ejercicio 3 - TIR'!$D$13-'Ejercicio 3 - TIR'!$C$13)*B173),'Ejercicio 3 - TIR'!$E$13-SQRT(('Ejercicio 3 - TIR'!$E$13-'Ejercicio 3 - TIR'!$C$13)*('Ejercicio 3 - TIR'!$E$13-'Ejercicio 3 - TIR'!$D$13)*(1-B173)))</f>
        <v>64011.35376</v>
      </c>
      <c r="D173" s="3">
        <f t="shared" si="5"/>
        <v>0.8415822069</v>
      </c>
      <c r="E173" s="4">
        <f>IF(D173&lt;=('Ejercicio 3 - TIR'!$D$14-'Ejercicio 3 - TIR'!$C$14)/('Ejercicio 3 - TIR'!$E$14-'Ejercicio 3 - TIR'!$C$14),'Ejercicio 3 - TIR'!$C$14+SQRT(('Ejercicio 3 - TIR'!$E$14-'Ejercicio 3 - TIR'!$C$14)*('Ejercicio 3 - TIR'!$D$14-'Ejercicio 3 - TIR'!$C$14)*D173),'Ejercicio 3 - TIR'!$E$14-SQRT(('Ejercicio 3 - TIR'!$E$14-'Ejercicio 3 - TIR'!$C$14)*('Ejercicio 3 - TIR'!$E$14-'Ejercicio 3 - TIR'!$D$14)*(1-D173)))</f>
        <v>35125.30319</v>
      </c>
      <c r="F173" s="3">
        <f t="shared" si="6"/>
        <v>0.7701568567</v>
      </c>
      <c r="G173" s="4">
        <f>IF(F173&lt;=('Ejercicio 3 - TIR'!$D$18-'Ejercicio 3 - TIR'!$C$18)/('Ejercicio 3 - TIR'!$E$18-'Ejercicio 3 - TIR'!$C$18),'Ejercicio 3 - TIR'!$C$18+SQRT(('Ejercicio 3 - TIR'!$E$18-'Ejercicio 3 - TIR'!$C$18)*('Ejercicio 3 - TIR'!$D$18-'Ejercicio 3 - TIR'!$C$18)*F173),'Ejercicio 3 - TIR'!$E$18-SQRT(('Ejercicio 3 - TIR'!$E$18-'Ejercicio 3 - TIR'!$C$18)*('Ejercicio 3 - TIR'!$E$18-'Ejercicio 3 - TIR'!$D$18)*(1-F173)))</f>
        <v>40848.10456</v>
      </c>
      <c r="H173" s="3">
        <f t="shared" si="7"/>
        <v>0.963042465</v>
      </c>
      <c r="I173" s="4">
        <f>IF(H173&lt;=('Ejercicio 3 - TIR'!$D$18-'Ejercicio 3 - TIR'!$C$18)/('Ejercicio 3 - TIR'!$E$18-'Ejercicio 3 - TIR'!$C$18),'Ejercicio 3 - TIR'!$C$18+SQRT(('Ejercicio 3 - TIR'!$E$18-'Ejercicio 3 - TIR'!$C$18)*('Ejercicio 3 - TIR'!$D$18-'Ejercicio 3 - TIR'!$C$18)*H173),'Ejercicio 3 - TIR'!$E$18-SQRT(('Ejercicio 3 - TIR'!$E$18-'Ejercicio 3 - TIR'!$C$18)*('Ejercicio 3 - TIR'!$E$18-'Ejercicio 3 - TIR'!$D$18)*(1-H173)))</f>
        <v>43335.12309</v>
      </c>
      <c r="J173" s="3">
        <f t="shared" si="8"/>
        <v>0.1444043224</v>
      </c>
      <c r="K173" s="4">
        <f>IF(J173&lt;=('Ejercicio 3 - TIR'!$D$18-'Ejercicio 3 - TIR'!$C$18)/('Ejercicio 3 - TIR'!$E$18-'Ejercicio 3 - TIR'!$C$18),'Ejercicio 3 - TIR'!$C$18+SQRT(('Ejercicio 3 - TIR'!$E$18-'Ejercicio 3 - TIR'!$C$18)*('Ejercicio 3 - TIR'!$D$18-'Ejercicio 3 - TIR'!$C$18)*J173),'Ejercicio 3 - TIR'!$E$18-SQRT(('Ejercicio 3 - TIR'!$E$18-'Ejercicio 3 - TIR'!$C$18)*('Ejercicio 3 - TIR'!$E$18-'Ejercicio 3 - TIR'!$D$18)*(1-J173)))</f>
        <v>34654.10017</v>
      </c>
      <c r="L173" s="3">
        <f t="shared" si="9"/>
        <v>0.661495505</v>
      </c>
      <c r="M173" s="4">
        <f>IF(L173&lt;=('Ejercicio 3 - TIR'!$D$18-'Ejercicio 3 - TIR'!$C$18)/('Ejercicio 3 - TIR'!$E$18-'Ejercicio 3 - TIR'!$C$18),'Ejercicio 3 - TIR'!$C$18+SQRT(('Ejercicio 3 - TIR'!$E$18-'Ejercicio 3 - TIR'!$C$18)*('Ejercicio 3 - TIR'!$D$18-'Ejercicio 3 - TIR'!$C$18)*L173),'Ejercicio 3 - TIR'!$E$18-SQRT(('Ejercicio 3 - TIR'!$E$18-'Ejercicio 3 - TIR'!$C$18)*('Ejercicio 3 - TIR'!$E$18-'Ejercicio 3 - TIR'!$D$18)*(1-L173)))</f>
        <v>39961.14079</v>
      </c>
      <c r="N173" s="3">
        <f t="shared" si="10"/>
        <v>0.1388955329</v>
      </c>
      <c r="O173" s="4">
        <f>IF(N173&lt;=('Ejercicio 3 - TIR'!$D$18-'Ejercicio 3 - TIR'!$C$18)/('Ejercicio 3 - TIR'!$E$18-'Ejercicio 3 - TIR'!$C$18),'Ejercicio 3 - TIR'!$C$18+SQRT(('Ejercicio 3 - TIR'!$E$18-'Ejercicio 3 - TIR'!$C$18)*('Ejercicio 3 - TIR'!$D$18-'Ejercicio 3 - TIR'!$C$18)*N173),'Ejercicio 3 - TIR'!$E$18-SQRT(('Ejercicio 3 - TIR'!$E$18-'Ejercicio 3 - TIR'!$C$18)*('Ejercicio 3 - TIR'!$E$18-'Ejercicio 3 - TIR'!$D$18)*(1-N173)))</f>
        <v>34564.46382</v>
      </c>
      <c r="P173" s="3">
        <f t="shared" si="11"/>
        <v>0.2939430047</v>
      </c>
      <c r="Q173" s="7">
        <f>IF(P173&lt;=('Ejercicio 3 - TIR'!$D$22-'Ejercicio 3 - TIR'!$C$22)/('Ejercicio 3 - TIR'!$E$22-'Ejercicio 3 - TIR'!$C$22),'Ejercicio 3 - TIR'!$C$22+SQRT(('Ejercicio 3 - TIR'!$E$22-'Ejercicio 3 - TIR'!$C$22)*('Ejercicio 3 - TIR'!$D$22-'Ejercicio 3 - TIR'!$C$22)*P173),'Ejercicio 3 - TIR'!$E$22-SQRT(('Ejercicio 3 - TIR'!$E$22-'Ejercicio 3 - TIR'!$C$22)*('Ejercicio 3 - TIR'!$E$22-'Ejercicio 3 - TIR'!$D$22)*(1-P173)))</f>
        <v>0.1430021175</v>
      </c>
      <c r="R173" s="3">
        <f t="shared" si="12"/>
        <v>0.7063306829</v>
      </c>
      <c r="S173" s="7">
        <f>IF(R173&lt;=('Ejercicio 3 - TIR'!$D$23-'Ejercicio 3 - TIR'!$C$23)/('Ejercicio 3 - TIR'!$E$23-'Ejercicio 3 - TIR'!$C$23),'Ejercicio 3 - TIR'!$C$23+SQRT(('Ejercicio 3 - TIR'!$E$23-'Ejercicio 3 - TIR'!$C$23)*('Ejercicio 3 - TIR'!$D$23-'Ejercicio 3 - TIR'!$C$23)*R173),'Ejercicio 3 - TIR'!$E$23-SQRT(('Ejercicio 3 - TIR'!$E$23-'Ejercicio 3 - TIR'!$C$23)*('Ejercicio 3 - TIR'!$E$23-'Ejercicio 3 - TIR'!$D$23)*(1-R173)))</f>
        <v>0.1570085935</v>
      </c>
      <c r="T173" s="3">
        <f t="shared" si="13"/>
        <v>0.5848319382</v>
      </c>
      <c r="U173" s="7">
        <f>IF(T173&lt;=('Ejercicio 3 - TIR'!$D$24-'Ejercicio 3 - TIR'!$C$24)/('Ejercicio 3 - TIR'!$E$24-'Ejercicio 3 - TIR'!$C$24),'Ejercicio 3 - TIR'!$C$24+SQRT(('Ejercicio 3 - TIR'!$E$24-'Ejercicio 3 - TIR'!$C$24)*('Ejercicio 3 - TIR'!$D$24-'Ejercicio 3 - TIR'!$C$24)*T173),'Ejercicio 3 - TIR'!$E$24-SQRT(('Ejercicio 3 - TIR'!$E$24-'Ejercicio 3 - TIR'!$C$24)*('Ejercicio 3 - TIR'!$E$24-'Ejercicio 3 - TIR'!$D$24)*(1-T173)))</f>
        <v>0.1859049773</v>
      </c>
      <c r="V173" s="3">
        <f t="shared" si="14"/>
        <v>0.8241274956</v>
      </c>
      <c r="W173" s="7">
        <f>IF(V173&lt;=('Ejercicio 3 - TIR'!$D$25-'Ejercicio 3 - TIR'!$C$25)/('Ejercicio 3 - TIR'!$E$25-'Ejercicio 3 - TIR'!$C$25),'Ejercicio 3 - TIR'!$C$25+SQRT(('Ejercicio 3 - TIR'!$E$25-'Ejercicio 3 - TIR'!$C$25)*('Ejercicio 3 - TIR'!$D$25-'Ejercicio 3 - TIR'!$C$25)*V173),'Ejercicio 3 - TIR'!$E$25-SQRT(('Ejercicio 3 - TIR'!$E$25-'Ejercicio 3 - TIR'!$C$25)*('Ejercicio 3 - TIR'!$E$25-'Ejercicio 3 - TIR'!$D$25)*(1-V173)))</f>
        <v>0.225189644</v>
      </c>
      <c r="X173" s="3">
        <f t="shared" si="15"/>
        <v>0.8947007144</v>
      </c>
      <c r="Y173" s="7">
        <f>IF(X173&lt;=('Ejercicio 3 - TIR'!$D$26-'Ejercicio 3 - TIR'!$C$26)/('Ejercicio 3 - TIR'!$E$26-'Ejercicio 3 - TIR'!$C$26),'Ejercicio 3 - TIR'!$C$26+SQRT(('Ejercicio 3 - TIR'!$E$26-'Ejercicio 3 - TIR'!$C$26)*('Ejercicio 3 - TIR'!$D$26-'Ejercicio 3 - TIR'!$C$26)*X173),'Ejercicio 3 - TIR'!$E$26-SQRT(('Ejercicio 3 - TIR'!$E$26-'Ejercicio 3 - TIR'!$C$26)*('Ejercicio 3 - TIR'!$E$26-'Ejercicio 3 - TIR'!$D$26)*(1-X173)))</f>
        <v>0.2561543265</v>
      </c>
      <c r="Z173" s="3">
        <f t="shared" si="16"/>
        <v>1.143002117</v>
      </c>
      <c r="AA173" s="3">
        <f t="shared" si="17"/>
        <v>1.322463272</v>
      </c>
      <c r="AB173" s="3">
        <f t="shared" si="18"/>
        <v>1.568315777</v>
      </c>
      <c r="AC173" s="3">
        <f t="shared" si="19"/>
        <v>1.921484248</v>
      </c>
      <c r="AD173" s="3">
        <f t="shared" si="20"/>
        <v>2.413680752</v>
      </c>
      <c r="AE173" s="2">
        <f t="shared" si="21"/>
        <v>5022.992734</v>
      </c>
      <c r="AF173" s="2">
        <f t="shared" si="22"/>
        <v>5811.645758</v>
      </c>
      <c r="AG173" s="2">
        <f t="shared" si="23"/>
        <v>6892.059631</v>
      </c>
      <c r="AH173" s="2">
        <f t="shared" si="24"/>
        <v>8444.080085</v>
      </c>
      <c r="AI173" s="2">
        <f t="shared" si="25"/>
        <v>10607.06773</v>
      </c>
      <c r="AJ173" s="4">
        <f t="shared" si="26"/>
        <v>46689.47001</v>
      </c>
      <c r="AK173" s="4">
        <f t="shared" si="27"/>
        <v>57309.10869</v>
      </c>
      <c r="AL173" s="4">
        <f t="shared" si="28"/>
        <v>54348.57203</v>
      </c>
      <c r="AM173" s="4">
        <f t="shared" si="29"/>
        <v>76784.70257</v>
      </c>
      <c r="AN173" s="4">
        <f t="shared" si="30"/>
        <v>83427.58102</v>
      </c>
      <c r="AO173" s="4">
        <f>C173/'Ejercicio 3 - TIR'!$D$7</f>
        <v>12802.27075</v>
      </c>
      <c r="AP173" s="4">
        <f t="shared" si="31"/>
        <v>33887.19926</v>
      </c>
      <c r="AQ173" s="4">
        <f t="shared" si="32"/>
        <v>44506.83794</v>
      </c>
      <c r="AR173" s="4">
        <f t="shared" si="33"/>
        <v>41546.30128</v>
      </c>
      <c r="AS173" s="4">
        <f t="shared" si="34"/>
        <v>63982.43182</v>
      </c>
      <c r="AT173" s="4">
        <f t="shared" si="35"/>
        <v>70625.31027</v>
      </c>
      <c r="AU173" s="4">
        <f>AP173*'Ejercicio 3 - TIR'!$D$5</f>
        <v>16943.59963</v>
      </c>
      <c r="AV173" s="4">
        <f>AQ173*'Ejercicio 3 - TIR'!$D$5</f>
        <v>22253.41897</v>
      </c>
      <c r="AW173" s="4">
        <f>AR173*'Ejercicio 3 - TIR'!$D$5</f>
        <v>20773.15064</v>
      </c>
      <c r="AX173" s="4">
        <f>AS173*'Ejercicio 3 - TIR'!$D$5</f>
        <v>31991.21591</v>
      </c>
      <c r="AY173" s="4">
        <f>AT173*'Ejercicio 3 - TIR'!$D$5</f>
        <v>35312.65513</v>
      </c>
      <c r="AZ173" s="4">
        <f t="shared" ref="AZ173:BD173" si="554">AJ173-AU173-AE173</f>
        <v>24722.87765</v>
      </c>
      <c r="BA173" s="4">
        <f t="shared" si="554"/>
        <v>29244.04396</v>
      </c>
      <c r="BB173" s="4">
        <f t="shared" si="554"/>
        <v>26683.36176</v>
      </c>
      <c r="BC173" s="4">
        <f t="shared" si="554"/>
        <v>36349.40658</v>
      </c>
      <c r="BD173" s="4">
        <f t="shared" si="554"/>
        <v>37507.85815</v>
      </c>
      <c r="BE173" s="4">
        <f t="shared" ref="BE173:BI173" si="555">AZ173/Z173</f>
        <v>21629.77414</v>
      </c>
      <c r="BF173" s="4">
        <f t="shared" si="555"/>
        <v>22113.31277</v>
      </c>
      <c r="BG173" s="4">
        <f t="shared" si="555"/>
        <v>17014.02367</v>
      </c>
      <c r="BH173" s="4">
        <f t="shared" si="555"/>
        <v>18917.3586</v>
      </c>
      <c r="BI173" s="4">
        <f t="shared" si="555"/>
        <v>15539.69311</v>
      </c>
      <c r="BJ173" s="4">
        <f t="shared" si="38"/>
        <v>84781.26823</v>
      </c>
      <c r="BK173" s="4">
        <f t="shared" si="39"/>
        <v>30900.5945</v>
      </c>
      <c r="BL173" s="4">
        <f t="shared" si="40"/>
        <v>115681.8627</v>
      </c>
      <c r="BM173" s="4">
        <f>BK173*'Ejercicio 3 - TIR'!$D$5</f>
        <v>15450.29725</v>
      </c>
      <c r="BN173" s="4">
        <f t="shared" si="41"/>
        <v>100231.5655</v>
      </c>
      <c r="BO173" s="4">
        <f t="shared" si="42"/>
        <v>41526.43857</v>
      </c>
      <c r="BP173" s="4">
        <f t="shared" si="43"/>
        <v>-99136.65695</v>
      </c>
      <c r="BQ173" s="4">
        <f t="shared" ref="BQ173:BT173" si="556">BE173</f>
        <v>21629.77414</v>
      </c>
      <c r="BR173" s="4">
        <f t="shared" si="556"/>
        <v>22113.31277</v>
      </c>
      <c r="BS173" s="4">
        <f t="shared" si="556"/>
        <v>17014.02367</v>
      </c>
      <c r="BT173" s="4">
        <f t="shared" si="556"/>
        <v>18917.3586</v>
      </c>
      <c r="BU173" s="4">
        <f t="shared" si="45"/>
        <v>57066.13168</v>
      </c>
      <c r="BV173" s="36">
        <f t="shared" si="46"/>
        <v>9.979437575</v>
      </c>
    </row>
    <row r="174" ht="15.0" customHeight="1">
      <c r="A174" s="2">
        <v>173.0</v>
      </c>
      <c r="B174" s="3">
        <f t="shared" si="4"/>
        <v>0.9812897083</v>
      </c>
      <c r="C174" s="4">
        <f>IF(B174&lt;=('Ejercicio 3 - TIR'!$D$13-'Ejercicio 3 - TIR'!$C$13)/('Ejercicio 3 - TIR'!$E$13-'Ejercicio 3 - TIR'!$C$13),'Ejercicio 3 - TIR'!$C$13+SQRT(('Ejercicio 3 - TIR'!$E$13-'Ejercicio 3 - TIR'!$C$13)*('Ejercicio 3 - TIR'!$D$13-'Ejercicio 3 - TIR'!$C$13)*B174),'Ejercicio 3 - TIR'!$E$13-SQRT(('Ejercicio 3 - TIR'!$E$13-'Ejercicio 3 - TIR'!$C$13)*('Ejercicio 3 - TIR'!$E$13-'Ejercicio 3 - TIR'!$D$13)*(1-B174)))</f>
        <v>95261.60892</v>
      </c>
      <c r="D174" s="3">
        <f t="shared" si="5"/>
        <v>0.7047804206</v>
      </c>
      <c r="E174" s="4">
        <f>IF(D174&lt;=('Ejercicio 3 - TIR'!$D$14-'Ejercicio 3 - TIR'!$C$14)/('Ejercicio 3 - TIR'!$E$14-'Ejercicio 3 - TIR'!$C$14),'Ejercicio 3 - TIR'!$C$14+SQRT(('Ejercicio 3 - TIR'!$E$14-'Ejercicio 3 - TIR'!$C$14)*('Ejercicio 3 - TIR'!$D$14-'Ejercicio 3 - TIR'!$C$14)*D174),'Ejercicio 3 - TIR'!$E$14-SQRT(('Ejercicio 3 - TIR'!$E$14-'Ejercicio 3 - TIR'!$C$14)*('Ejercicio 3 - TIR'!$E$14-'Ejercicio 3 - TIR'!$D$14)*(1-D174)))</f>
        <v>33345.45742</v>
      </c>
      <c r="F174" s="3">
        <f t="shared" si="6"/>
        <v>0.4096061932</v>
      </c>
      <c r="G174" s="4">
        <f>IF(F174&lt;=('Ejercicio 3 - TIR'!$D$18-'Ejercicio 3 - TIR'!$C$18)/('Ejercicio 3 - TIR'!$E$18-'Ejercicio 3 - TIR'!$C$18),'Ejercicio 3 - TIR'!$C$18+SQRT(('Ejercicio 3 - TIR'!$E$18-'Ejercicio 3 - TIR'!$C$18)*('Ejercicio 3 - TIR'!$D$18-'Ejercicio 3 - TIR'!$C$18)*F174),'Ejercicio 3 - TIR'!$E$18-SQRT(('Ejercicio 3 - TIR'!$E$18-'Ejercicio 3 - TIR'!$C$18)*('Ejercicio 3 - TIR'!$E$18-'Ejercicio 3 - TIR'!$D$18)*(1-F174)))</f>
        <v>37838.42643</v>
      </c>
      <c r="H174" s="3">
        <f t="shared" si="7"/>
        <v>0.6393864812</v>
      </c>
      <c r="I174" s="4">
        <f>IF(H174&lt;=('Ejercicio 3 - TIR'!$D$18-'Ejercicio 3 - TIR'!$C$18)/('Ejercicio 3 - TIR'!$E$18-'Ejercicio 3 - TIR'!$C$18),'Ejercicio 3 - TIR'!$C$18+SQRT(('Ejercicio 3 - TIR'!$E$18-'Ejercicio 3 - TIR'!$C$18)*('Ejercicio 3 - TIR'!$D$18-'Ejercicio 3 - TIR'!$C$18)*H174),'Ejercicio 3 - TIR'!$E$18-SQRT(('Ejercicio 3 - TIR'!$E$18-'Ejercicio 3 - TIR'!$C$18)*('Ejercicio 3 - TIR'!$E$18-'Ejercicio 3 - TIR'!$D$18)*(1-H174)))</f>
        <v>39793.26157</v>
      </c>
      <c r="J174" s="3">
        <f t="shared" si="8"/>
        <v>0.8341684081</v>
      </c>
      <c r="K174" s="4">
        <f>IF(J174&lt;=('Ejercicio 3 - TIR'!$D$18-'Ejercicio 3 - TIR'!$C$18)/('Ejercicio 3 - TIR'!$E$18-'Ejercicio 3 - TIR'!$C$18),'Ejercicio 3 - TIR'!$C$18+SQRT(('Ejercicio 3 - TIR'!$E$18-'Ejercicio 3 - TIR'!$C$18)*('Ejercicio 3 - TIR'!$D$18-'Ejercicio 3 - TIR'!$C$18)*J174),'Ejercicio 3 - TIR'!$E$18-SQRT(('Ejercicio 3 - TIR'!$E$18-'Ejercicio 3 - TIR'!$C$18)*('Ejercicio 3 - TIR'!$E$18-'Ejercicio 3 - TIR'!$D$18)*(1-J174)))</f>
        <v>41473.33452</v>
      </c>
      <c r="L174" s="3">
        <f t="shared" si="9"/>
        <v>0.306679283</v>
      </c>
      <c r="M174" s="4">
        <f>IF(L174&lt;=('Ejercicio 3 - TIR'!$D$18-'Ejercicio 3 - TIR'!$C$18)/('Ejercicio 3 - TIR'!$E$18-'Ejercicio 3 - TIR'!$C$18),'Ejercicio 3 - TIR'!$C$18+SQRT(('Ejercicio 3 - TIR'!$E$18-'Ejercicio 3 - TIR'!$C$18)*('Ejercicio 3 - TIR'!$D$18-'Ejercicio 3 - TIR'!$C$18)*L174),'Ejercicio 3 - TIR'!$E$18-SQRT(('Ejercicio 3 - TIR'!$E$18-'Ejercicio 3 - TIR'!$C$18)*('Ejercicio 3 - TIR'!$E$18-'Ejercicio 3 - TIR'!$D$18)*(1-L174)))</f>
        <v>36782.46949</v>
      </c>
      <c r="N174" s="3">
        <f t="shared" si="10"/>
        <v>0.7884644307</v>
      </c>
      <c r="O174" s="4">
        <f>IF(N174&lt;=('Ejercicio 3 - TIR'!$D$18-'Ejercicio 3 - TIR'!$C$18)/('Ejercicio 3 - TIR'!$E$18-'Ejercicio 3 - TIR'!$C$18),'Ejercicio 3 - TIR'!$C$18+SQRT(('Ejercicio 3 - TIR'!$E$18-'Ejercicio 3 - TIR'!$C$18)*('Ejercicio 3 - TIR'!$D$18-'Ejercicio 3 - TIR'!$C$18)*N174),'Ejercicio 3 - TIR'!$E$18-SQRT(('Ejercicio 3 - TIR'!$E$18-'Ejercicio 3 - TIR'!$C$18)*('Ejercicio 3 - TIR'!$E$18-'Ejercicio 3 - TIR'!$D$18)*(1-N174)))</f>
        <v>41016.8897</v>
      </c>
      <c r="P174" s="3">
        <f t="shared" si="11"/>
        <v>0.5576290146</v>
      </c>
      <c r="Q174" s="7">
        <f>IF(P174&lt;=('Ejercicio 3 - TIR'!$D$22-'Ejercicio 3 - TIR'!$C$22)/('Ejercicio 3 - TIR'!$E$22-'Ejercicio 3 - TIR'!$C$22),'Ejercicio 3 - TIR'!$C$22+SQRT(('Ejercicio 3 - TIR'!$E$22-'Ejercicio 3 - TIR'!$C$22)*('Ejercicio 3 - TIR'!$D$22-'Ejercicio 3 - TIR'!$C$22)*P174),'Ejercicio 3 - TIR'!$E$22-SQRT(('Ejercicio 3 - TIR'!$E$22-'Ejercicio 3 - TIR'!$C$22)*('Ejercicio 3 - TIR'!$E$22-'Ejercicio 3 - TIR'!$D$22)*(1-P174)))</f>
        <v>0.1517817829</v>
      </c>
      <c r="R174" s="3">
        <f t="shared" si="12"/>
        <v>0.409902565</v>
      </c>
      <c r="S174" s="7">
        <f>IF(R174&lt;=('Ejercicio 3 - TIR'!$D$23-'Ejercicio 3 - TIR'!$C$23)/('Ejercicio 3 - TIR'!$E$23-'Ejercicio 3 - TIR'!$C$23),'Ejercicio 3 - TIR'!$C$23+SQRT(('Ejercicio 3 - TIR'!$E$23-'Ejercicio 3 - TIR'!$C$23)*('Ejercicio 3 - TIR'!$D$23-'Ejercicio 3 - TIR'!$C$23)*R174),'Ejercicio 3 - TIR'!$E$23-SQRT(('Ejercicio 3 - TIR'!$E$23-'Ejercicio 3 - TIR'!$C$23)*('Ejercicio 3 - TIR'!$E$23-'Ejercicio 3 - TIR'!$D$23)*(1-R174)))</f>
        <v>0.1471629273</v>
      </c>
      <c r="T174" s="3">
        <f t="shared" si="13"/>
        <v>0.9847450945</v>
      </c>
      <c r="U174" s="7">
        <f>IF(T174&lt;=('Ejercicio 3 - TIR'!$D$24-'Ejercicio 3 - TIR'!$C$24)/('Ejercicio 3 - TIR'!$E$24-'Ejercicio 3 - TIR'!$C$24),'Ejercicio 3 - TIR'!$C$24+SQRT(('Ejercicio 3 - TIR'!$E$24-'Ejercicio 3 - TIR'!$C$24)*('Ejercicio 3 - TIR'!$D$24-'Ejercicio 3 - TIR'!$C$24)*T174),'Ejercicio 3 - TIR'!$E$24-SQRT(('Ejercicio 3 - TIR'!$E$24-'Ejercicio 3 - TIR'!$C$24)*('Ejercicio 3 - TIR'!$E$24-'Ejercicio 3 - TIR'!$D$24)*(1-T174)))</f>
        <v>0.2134644254</v>
      </c>
      <c r="V174" s="3">
        <f t="shared" si="14"/>
        <v>0.2082134004</v>
      </c>
      <c r="W174" s="7">
        <f>IF(V174&lt;=('Ejercicio 3 - TIR'!$D$25-'Ejercicio 3 - TIR'!$C$25)/('Ejercicio 3 - TIR'!$E$25-'Ejercicio 3 - TIR'!$C$25),'Ejercicio 3 - TIR'!$C$25+SQRT(('Ejercicio 3 - TIR'!$E$25-'Ejercicio 3 - TIR'!$C$25)*('Ejercicio 3 - TIR'!$D$25-'Ejercicio 3 - TIR'!$C$25)*V174),'Ejercicio 3 - TIR'!$E$25-SQRT(('Ejercicio 3 - TIR'!$E$25-'Ejercicio 3 - TIR'!$C$25)*('Ejercicio 3 - TIR'!$E$25-'Ejercicio 3 - TIR'!$D$25)*(1-V174)))</f>
        <v>0.1970733348</v>
      </c>
      <c r="X174" s="3">
        <f t="shared" si="15"/>
        <v>0.8643064144</v>
      </c>
      <c r="Y174" s="7">
        <f>IF(X174&lt;=('Ejercicio 3 - TIR'!$D$26-'Ejercicio 3 - TIR'!$C$26)/('Ejercicio 3 - TIR'!$E$26-'Ejercicio 3 - TIR'!$C$26),'Ejercicio 3 - TIR'!$C$26+SQRT(('Ejercicio 3 - TIR'!$E$26-'Ejercicio 3 - TIR'!$C$26)*('Ejercicio 3 - TIR'!$D$26-'Ejercicio 3 - TIR'!$C$26)*X174),'Ejercicio 3 - TIR'!$E$26-SQRT(('Ejercicio 3 - TIR'!$E$26-'Ejercicio 3 - TIR'!$C$26)*('Ejercicio 3 - TIR'!$E$26-'Ejercicio 3 - TIR'!$D$26)*(1-X174)))</f>
        <v>0.2529307303</v>
      </c>
      <c r="Z174" s="3">
        <f t="shared" si="16"/>
        <v>1.151781783</v>
      </c>
      <c r="AA174" s="3">
        <f t="shared" si="17"/>
        <v>1.321281362</v>
      </c>
      <c r="AB174" s="3">
        <f t="shared" si="18"/>
        <v>1.603327928</v>
      </c>
      <c r="AC174" s="3">
        <f t="shared" si="19"/>
        <v>1.91930111</v>
      </c>
      <c r="AD174" s="3">
        <f t="shared" si="20"/>
        <v>2.404751341</v>
      </c>
      <c r="AE174" s="2">
        <f t="shared" si="21"/>
        <v>5061.232981</v>
      </c>
      <c r="AF174" s="2">
        <f t="shared" si="22"/>
        <v>5806.058842</v>
      </c>
      <c r="AG174" s="2">
        <f t="shared" si="23"/>
        <v>7045.445856</v>
      </c>
      <c r="AH174" s="2">
        <f t="shared" si="24"/>
        <v>8433.915366</v>
      </c>
      <c r="AI174" s="2">
        <f t="shared" si="25"/>
        <v>10567.11174</v>
      </c>
      <c r="AJ174" s="4">
        <f t="shared" si="26"/>
        <v>43581.61026</v>
      </c>
      <c r="AK174" s="4">
        <f t="shared" si="27"/>
        <v>52578.09483</v>
      </c>
      <c r="AL174" s="4">
        <f t="shared" si="28"/>
        <v>66495.35552</v>
      </c>
      <c r="AM174" s="4">
        <f t="shared" si="29"/>
        <v>70596.63453</v>
      </c>
      <c r="AN174" s="4">
        <f t="shared" si="30"/>
        <v>98635.42051</v>
      </c>
      <c r="AO174" s="4">
        <f>C174/'Ejercicio 3 - TIR'!$D$7</f>
        <v>19052.32178</v>
      </c>
      <c r="AP174" s="4">
        <f t="shared" si="31"/>
        <v>24529.28848</v>
      </c>
      <c r="AQ174" s="4">
        <f t="shared" si="32"/>
        <v>33525.77305</v>
      </c>
      <c r="AR174" s="4">
        <f t="shared" si="33"/>
        <v>47443.03374</v>
      </c>
      <c r="AS174" s="4">
        <f t="shared" si="34"/>
        <v>51544.31274</v>
      </c>
      <c r="AT174" s="4">
        <f t="shared" si="35"/>
        <v>79583.09873</v>
      </c>
      <c r="AU174" s="4">
        <f>AP174*'Ejercicio 3 - TIR'!$D$5</f>
        <v>12264.64424</v>
      </c>
      <c r="AV174" s="4">
        <f>AQ174*'Ejercicio 3 - TIR'!$D$5</f>
        <v>16762.88652</v>
      </c>
      <c r="AW174" s="4">
        <f>AR174*'Ejercicio 3 - TIR'!$D$5</f>
        <v>23721.51687</v>
      </c>
      <c r="AX174" s="4">
        <f>AS174*'Ejercicio 3 - TIR'!$D$5</f>
        <v>25772.15637</v>
      </c>
      <c r="AY174" s="4">
        <f>AT174*'Ejercicio 3 - TIR'!$D$5</f>
        <v>39791.54936</v>
      </c>
      <c r="AZ174" s="4">
        <f t="shared" ref="AZ174:BD174" si="557">AJ174-AU174-AE174</f>
        <v>26255.73304</v>
      </c>
      <c r="BA174" s="4">
        <f t="shared" si="557"/>
        <v>30009.14947</v>
      </c>
      <c r="BB174" s="4">
        <f t="shared" si="557"/>
        <v>35728.3928</v>
      </c>
      <c r="BC174" s="4">
        <f t="shared" si="557"/>
        <v>36390.56279</v>
      </c>
      <c r="BD174" s="4">
        <f t="shared" si="557"/>
        <v>48276.75941</v>
      </c>
      <c r="BE174" s="4">
        <f t="shared" ref="BE174:BI174" si="558">AZ174/Z174</f>
        <v>22795.75301</v>
      </c>
      <c r="BF174" s="4">
        <f t="shared" si="558"/>
        <v>22712.1568</v>
      </c>
      <c r="BG174" s="4">
        <f t="shared" si="558"/>
        <v>22283.89599</v>
      </c>
      <c r="BH174" s="4">
        <f t="shared" si="558"/>
        <v>18960.31978</v>
      </c>
      <c r="BI174" s="4">
        <f t="shared" si="558"/>
        <v>20075.5723</v>
      </c>
      <c r="BJ174" s="4">
        <f t="shared" si="38"/>
        <v>80187.53347</v>
      </c>
      <c r="BK174" s="4">
        <f t="shared" si="39"/>
        <v>45816.09637</v>
      </c>
      <c r="BL174" s="4">
        <f t="shared" si="40"/>
        <v>126003.6298</v>
      </c>
      <c r="BM174" s="4">
        <f>BK174*'Ejercicio 3 - TIR'!$D$5</f>
        <v>22908.04818</v>
      </c>
      <c r="BN174" s="4">
        <f t="shared" si="41"/>
        <v>103095.5816</v>
      </c>
      <c r="BO174" s="4">
        <f t="shared" si="42"/>
        <v>42871.61832</v>
      </c>
      <c r="BP174" s="4">
        <f t="shared" si="43"/>
        <v>-128607.0663</v>
      </c>
      <c r="BQ174" s="4">
        <f t="shared" ref="BQ174:BT174" si="559">BE174</f>
        <v>22795.75301</v>
      </c>
      <c r="BR174" s="4">
        <f t="shared" si="559"/>
        <v>22712.1568</v>
      </c>
      <c r="BS174" s="4">
        <f t="shared" si="559"/>
        <v>22283.89599</v>
      </c>
      <c r="BT174" s="4">
        <f t="shared" si="559"/>
        <v>18960.31978</v>
      </c>
      <c r="BU174" s="4">
        <f t="shared" si="45"/>
        <v>62947.19061</v>
      </c>
      <c r="BV174" s="36">
        <f t="shared" si="46"/>
        <v>4.486644914</v>
      </c>
    </row>
    <row r="175" ht="15.0" customHeight="1">
      <c r="A175" s="2">
        <v>174.0</v>
      </c>
      <c r="B175" s="3">
        <f t="shared" si="4"/>
        <v>0.2343351361</v>
      </c>
      <c r="C175" s="4">
        <f>IF(B175&lt;=('Ejercicio 3 - TIR'!$D$13-'Ejercicio 3 - TIR'!$C$13)/('Ejercicio 3 - TIR'!$E$13-'Ejercicio 3 - TIR'!$C$13),'Ejercicio 3 - TIR'!$C$13+SQRT(('Ejercicio 3 - TIR'!$E$13-'Ejercicio 3 - TIR'!$C$13)*('Ejercicio 3 - TIR'!$D$13-'Ejercicio 3 - TIR'!$C$13)*B175),'Ejercicio 3 - TIR'!$E$13-SQRT(('Ejercicio 3 - TIR'!$E$13-'Ejercicio 3 - TIR'!$C$13)*('Ejercicio 3 - TIR'!$E$13-'Ejercicio 3 - TIR'!$D$13)*(1-B175)))</f>
        <v>69681.63491</v>
      </c>
      <c r="D175" s="3">
        <f t="shared" si="5"/>
        <v>0.00343911489</v>
      </c>
      <c r="E175" s="4">
        <f>IF(D175&lt;=('Ejercicio 3 - TIR'!$D$14-'Ejercicio 3 - TIR'!$C$14)/('Ejercicio 3 - TIR'!$E$14-'Ejercicio 3 - TIR'!$C$14),'Ejercicio 3 - TIR'!$C$14+SQRT(('Ejercicio 3 - TIR'!$E$14-'Ejercicio 3 - TIR'!$C$14)*('Ejercicio 3 - TIR'!$D$14-'Ejercicio 3 - TIR'!$C$14)*D175),'Ejercicio 3 - TIR'!$E$14-SQRT(('Ejercicio 3 - TIR'!$E$14-'Ejercicio 3 - TIR'!$C$14)*('Ejercicio 3 - TIR'!$E$14-'Ejercicio 3 - TIR'!$D$14)*(1-D175)))</f>
        <v>25507.87165</v>
      </c>
      <c r="F175" s="3">
        <f t="shared" si="6"/>
        <v>0.3365841517</v>
      </c>
      <c r="G175" s="4">
        <f>IF(F175&lt;=('Ejercicio 3 - TIR'!$D$18-'Ejercicio 3 - TIR'!$C$18)/('Ejercicio 3 - TIR'!$E$18-'Ejercicio 3 - TIR'!$C$18),'Ejercicio 3 - TIR'!$C$18+SQRT(('Ejercicio 3 - TIR'!$E$18-'Ejercicio 3 - TIR'!$C$18)*('Ejercicio 3 - TIR'!$D$18-'Ejercicio 3 - TIR'!$C$18)*F175),'Ejercicio 3 - TIR'!$E$18-SQRT(('Ejercicio 3 - TIR'!$E$18-'Ejercicio 3 - TIR'!$C$18)*('Ejercicio 3 - TIR'!$E$18-'Ejercicio 3 - TIR'!$D$18)*(1-F175)))</f>
        <v>37105.46429</v>
      </c>
      <c r="H175" s="3">
        <f t="shared" si="7"/>
        <v>0.7887285775</v>
      </c>
      <c r="I175" s="4">
        <f>IF(H175&lt;=('Ejercicio 3 - TIR'!$D$18-'Ejercicio 3 - TIR'!$C$18)/('Ejercicio 3 - TIR'!$E$18-'Ejercicio 3 - TIR'!$C$18),'Ejercicio 3 - TIR'!$C$18+SQRT(('Ejercicio 3 - TIR'!$E$18-'Ejercicio 3 - TIR'!$C$18)*('Ejercicio 3 - TIR'!$D$18-'Ejercicio 3 - TIR'!$C$18)*H175),'Ejercicio 3 - TIR'!$E$18-SQRT(('Ejercicio 3 - TIR'!$E$18-'Ejercicio 3 - TIR'!$C$18)*('Ejercicio 3 - TIR'!$E$18-'Ejercicio 3 - TIR'!$D$18)*(1-H175)))</f>
        <v>41019.37735</v>
      </c>
      <c r="J175" s="3">
        <f t="shared" si="8"/>
        <v>0.9882580347</v>
      </c>
      <c r="K175" s="4">
        <f>IF(J175&lt;=('Ejercicio 3 - TIR'!$D$18-'Ejercicio 3 - TIR'!$C$18)/('Ejercicio 3 - TIR'!$E$18-'Ejercicio 3 - TIR'!$C$18),'Ejercicio 3 - TIR'!$C$18+SQRT(('Ejercicio 3 - TIR'!$E$18-'Ejercicio 3 - TIR'!$C$18)*('Ejercicio 3 - TIR'!$D$18-'Ejercicio 3 - TIR'!$C$18)*J175),'Ejercicio 3 - TIR'!$E$18-SQRT(('Ejercicio 3 - TIR'!$E$18-'Ejercicio 3 - TIR'!$C$18)*('Ejercicio 3 - TIR'!$E$18-'Ejercicio 3 - TIR'!$D$18)*(1-J175)))</f>
        <v>44061.57185</v>
      </c>
      <c r="L175" s="3">
        <f t="shared" si="9"/>
        <v>0.3500469153</v>
      </c>
      <c r="M175" s="4">
        <f>IF(L175&lt;=('Ejercicio 3 - TIR'!$D$18-'Ejercicio 3 - TIR'!$C$18)/('Ejercicio 3 - TIR'!$E$18-'Ejercicio 3 - TIR'!$C$18),'Ejercicio 3 - TIR'!$C$18+SQRT(('Ejercicio 3 - TIR'!$E$18-'Ejercicio 3 - TIR'!$C$18)*('Ejercicio 3 - TIR'!$D$18-'Ejercicio 3 - TIR'!$C$18)*L175),'Ejercicio 3 - TIR'!$E$18-SQRT(('Ejercicio 3 - TIR'!$E$18-'Ejercicio 3 - TIR'!$C$18)*('Ejercicio 3 - TIR'!$E$18-'Ejercicio 3 - TIR'!$D$18)*(1-L175)))</f>
        <v>37246.17398</v>
      </c>
      <c r="N175" s="3">
        <f t="shared" si="10"/>
        <v>0.532721185</v>
      </c>
      <c r="O175" s="4">
        <f>IF(N175&lt;=('Ejercicio 3 - TIR'!$D$18-'Ejercicio 3 - TIR'!$C$18)/('Ejercicio 3 - TIR'!$E$18-'Ejercicio 3 - TIR'!$C$18),'Ejercicio 3 - TIR'!$C$18+SQRT(('Ejercicio 3 - TIR'!$E$18-'Ejercicio 3 - TIR'!$C$18)*('Ejercicio 3 - TIR'!$D$18-'Ejercicio 3 - TIR'!$C$18)*N175),'Ejercicio 3 - TIR'!$E$18-SQRT(('Ejercicio 3 - TIR'!$E$18-'Ejercicio 3 - TIR'!$C$18)*('Ejercicio 3 - TIR'!$E$18-'Ejercicio 3 - TIR'!$D$18)*(1-N175)))</f>
        <v>38939.13742</v>
      </c>
      <c r="P175" s="3">
        <f t="shared" si="11"/>
        <v>0.8705919</v>
      </c>
      <c r="Q175" s="7">
        <f>IF(P175&lt;=('Ejercicio 3 - TIR'!$D$22-'Ejercicio 3 - TIR'!$C$22)/('Ejercicio 3 - TIR'!$E$22-'Ejercicio 3 - TIR'!$C$22),'Ejercicio 3 - TIR'!$C$22+SQRT(('Ejercicio 3 - TIR'!$E$22-'Ejercicio 3 - TIR'!$C$22)*('Ejercicio 3 - TIR'!$D$22-'Ejercicio 3 - TIR'!$C$22)*P175),'Ejercicio 3 - TIR'!$E$22-SQRT(('Ejercicio 3 - TIR'!$E$22-'Ejercicio 3 - TIR'!$C$22)*('Ejercicio 3 - TIR'!$E$22-'Ejercicio 3 - TIR'!$D$22)*(1-P175)))</f>
        <v>0.1647378055</v>
      </c>
      <c r="R175" s="3">
        <f t="shared" si="12"/>
        <v>0.2607277657</v>
      </c>
      <c r="S175" s="7">
        <f>IF(R175&lt;=('Ejercicio 3 - TIR'!$D$23-'Ejercicio 3 - TIR'!$C$23)/('Ejercicio 3 - TIR'!$E$23-'Ejercicio 3 - TIR'!$C$23),'Ejercicio 3 - TIR'!$C$23+SQRT(('Ejercicio 3 - TIR'!$E$23-'Ejercicio 3 - TIR'!$C$23)*('Ejercicio 3 - TIR'!$D$23-'Ejercicio 3 - TIR'!$C$23)*R175),'Ejercicio 3 - TIR'!$E$23-SQRT(('Ejercicio 3 - TIR'!$E$23-'Ejercicio 3 - TIR'!$C$23)*('Ejercicio 3 - TIR'!$E$23-'Ejercicio 3 - TIR'!$D$23)*(1-R175)))</f>
        <v>0.1416635634</v>
      </c>
      <c r="T175" s="3">
        <f t="shared" si="13"/>
        <v>0.2356355903</v>
      </c>
      <c r="U175" s="7">
        <f>IF(T175&lt;=('Ejercicio 3 - TIR'!$D$24-'Ejercicio 3 - TIR'!$C$24)/('Ejercicio 3 - TIR'!$E$24-'Ejercicio 3 - TIR'!$C$24),'Ejercicio 3 - TIR'!$C$24+SQRT(('Ejercicio 3 - TIR'!$E$24-'Ejercicio 3 - TIR'!$C$24)*('Ejercicio 3 - TIR'!$D$24-'Ejercicio 3 - TIR'!$C$24)*T175),'Ejercicio 3 - TIR'!$E$24-SQRT(('Ejercicio 3 - TIR'!$E$24-'Ejercicio 3 - TIR'!$C$24)*('Ejercicio 3 - TIR'!$E$24-'Ejercicio 3 - TIR'!$D$24)*(1-T175)))</f>
        <v>0.1722448812</v>
      </c>
      <c r="V175" s="3">
        <f t="shared" si="14"/>
        <v>0.202017362</v>
      </c>
      <c r="W175" s="7">
        <f>IF(V175&lt;=('Ejercicio 3 - TIR'!$D$25-'Ejercicio 3 - TIR'!$C$25)/('Ejercicio 3 - TIR'!$E$25-'Ejercicio 3 - TIR'!$C$25),'Ejercicio 3 - TIR'!$C$25+SQRT(('Ejercicio 3 - TIR'!$E$25-'Ejercicio 3 - TIR'!$C$25)*('Ejercicio 3 - TIR'!$D$25-'Ejercicio 3 - TIR'!$C$25)*V175),'Ejercicio 3 - TIR'!$E$25-SQRT(('Ejercicio 3 - TIR'!$E$25-'Ejercicio 3 - TIR'!$C$25)*('Ejercicio 3 - TIR'!$E$25-'Ejercicio 3 - TIR'!$D$25)*(1-V175)))</f>
        <v>0.1968173811</v>
      </c>
      <c r="X175" s="3">
        <f t="shared" si="15"/>
        <v>0.07607289946</v>
      </c>
      <c r="Y175" s="7">
        <f>IF(X175&lt;=('Ejercicio 3 - TIR'!$D$26-'Ejercicio 3 - TIR'!$C$26)/('Ejercicio 3 - TIR'!$E$26-'Ejercicio 3 - TIR'!$C$26),'Ejercicio 3 - TIR'!$C$26+SQRT(('Ejercicio 3 - TIR'!$E$26-'Ejercicio 3 - TIR'!$C$26)*('Ejercicio 3 - TIR'!$D$26-'Ejercicio 3 - TIR'!$C$26)*X175),'Ejercicio 3 - TIR'!$E$26-SQRT(('Ejercicio 3 - TIR'!$E$26-'Ejercicio 3 - TIR'!$C$26)*('Ejercicio 3 - TIR'!$E$26-'Ejercicio 3 - TIR'!$D$26)*(1-X175)))</f>
        <v>0.2043316722</v>
      </c>
      <c r="Z175" s="3">
        <f t="shared" si="16"/>
        <v>1.164737806</v>
      </c>
      <c r="AA175" s="3">
        <f t="shared" si="17"/>
        <v>1.329738713</v>
      </c>
      <c r="AB175" s="3">
        <f t="shared" si="18"/>
        <v>1.5587794</v>
      </c>
      <c r="AC175" s="3">
        <f t="shared" si="19"/>
        <v>1.865574279</v>
      </c>
      <c r="AD175" s="3">
        <f t="shared" si="20"/>
        <v>2.246770192</v>
      </c>
      <c r="AE175" s="2">
        <f t="shared" si="21"/>
        <v>4202.1108</v>
      </c>
      <c r="AF175" s="2">
        <f t="shared" si="22"/>
        <v>4797.39679</v>
      </c>
      <c r="AG175" s="2">
        <f t="shared" si="23"/>
        <v>5623.72383</v>
      </c>
      <c r="AH175" s="2">
        <f t="shared" si="24"/>
        <v>6730.570426</v>
      </c>
      <c r="AI175" s="2">
        <f t="shared" si="25"/>
        <v>8105.839136</v>
      </c>
      <c r="AJ175" s="4">
        <f t="shared" si="26"/>
        <v>43218.13705</v>
      </c>
      <c r="AK175" s="4">
        <f t="shared" si="27"/>
        <v>54545.05406</v>
      </c>
      <c r="AL175" s="4">
        <f t="shared" si="28"/>
        <v>68682.27054</v>
      </c>
      <c r="AM175" s="4">
        <f t="shared" si="29"/>
        <v>69485.50418</v>
      </c>
      <c r="AN175" s="4">
        <f t="shared" si="30"/>
        <v>87487.29323</v>
      </c>
      <c r="AO175" s="4">
        <f>C175/'Ejercicio 3 - TIR'!$D$7</f>
        <v>13936.32698</v>
      </c>
      <c r="AP175" s="4">
        <f t="shared" si="31"/>
        <v>29281.81007</v>
      </c>
      <c r="AQ175" s="4">
        <f t="shared" si="32"/>
        <v>40608.72708</v>
      </c>
      <c r="AR175" s="4">
        <f t="shared" si="33"/>
        <v>54745.94356</v>
      </c>
      <c r="AS175" s="4">
        <f t="shared" si="34"/>
        <v>55549.1772</v>
      </c>
      <c r="AT175" s="4">
        <f t="shared" si="35"/>
        <v>73550.96625</v>
      </c>
      <c r="AU175" s="4">
        <f>AP175*'Ejercicio 3 - TIR'!$D$5</f>
        <v>14640.90503</v>
      </c>
      <c r="AV175" s="4">
        <f>AQ175*'Ejercicio 3 - TIR'!$D$5</f>
        <v>20304.36354</v>
      </c>
      <c r="AW175" s="4">
        <f>AR175*'Ejercicio 3 - TIR'!$D$5</f>
        <v>27372.97178</v>
      </c>
      <c r="AX175" s="4">
        <f>AS175*'Ejercicio 3 - TIR'!$D$5</f>
        <v>27774.5886</v>
      </c>
      <c r="AY175" s="4">
        <f>AT175*'Ejercicio 3 - TIR'!$D$5</f>
        <v>36775.48313</v>
      </c>
      <c r="AZ175" s="4">
        <f t="shared" ref="AZ175:BD175" si="560">AJ175-AU175-AE175</f>
        <v>24375.12121</v>
      </c>
      <c r="BA175" s="4">
        <f t="shared" si="560"/>
        <v>29443.29373</v>
      </c>
      <c r="BB175" s="4">
        <f t="shared" si="560"/>
        <v>35685.57493</v>
      </c>
      <c r="BC175" s="4">
        <f t="shared" si="560"/>
        <v>34980.34515</v>
      </c>
      <c r="BD175" s="4">
        <f t="shared" si="560"/>
        <v>42605.97097</v>
      </c>
      <c r="BE175" s="4">
        <f t="shared" ref="BE175:BI175" si="561">AZ175/Z175</f>
        <v>20927.56078</v>
      </c>
      <c r="BF175" s="4">
        <f t="shared" si="561"/>
        <v>22142.1648</v>
      </c>
      <c r="BG175" s="4">
        <f t="shared" si="561"/>
        <v>22893.28107</v>
      </c>
      <c r="BH175" s="4">
        <f t="shared" si="561"/>
        <v>18750.44352</v>
      </c>
      <c r="BI175" s="4">
        <f t="shared" si="561"/>
        <v>18963.20822</v>
      </c>
      <c r="BJ175" s="4">
        <f t="shared" si="38"/>
        <v>57310.32568</v>
      </c>
      <c r="BK175" s="4">
        <f t="shared" si="39"/>
        <v>31311.72404</v>
      </c>
      <c r="BL175" s="4">
        <f t="shared" si="40"/>
        <v>88622.04972</v>
      </c>
      <c r="BM175" s="4">
        <f>BK175*'Ejercicio 3 - TIR'!$D$5</f>
        <v>15655.86202</v>
      </c>
      <c r="BN175" s="4">
        <f t="shared" si="41"/>
        <v>72966.1877</v>
      </c>
      <c r="BO175" s="4">
        <f t="shared" si="42"/>
        <v>32476.03514</v>
      </c>
      <c r="BP175" s="4">
        <f t="shared" si="43"/>
        <v>-95189.50656</v>
      </c>
      <c r="BQ175" s="4">
        <f t="shared" ref="BQ175:BT175" si="562">BE175</f>
        <v>20927.56078</v>
      </c>
      <c r="BR175" s="4">
        <f t="shared" si="562"/>
        <v>22142.1648</v>
      </c>
      <c r="BS175" s="4">
        <f t="shared" si="562"/>
        <v>22893.28107</v>
      </c>
      <c r="BT175" s="4">
        <f t="shared" si="562"/>
        <v>18750.44352</v>
      </c>
      <c r="BU175" s="4">
        <f t="shared" si="45"/>
        <v>51439.24337</v>
      </c>
      <c r="BV175" s="36">
        <f t="shared" si="46"/>
        <v>11.45747665</v>
      </c>
    </row>
    <row r="176" ht="15.0" customHeight="1">
      <c r="A176" s="2">
        <v>175.0</v>
      </c>
      <c r="B176" s="3">
        <f t="shared" si="4"/>
        <v>0.5083235982</v>
      </c>
      <c r="C176" s="4">
        <f>IF(B176&lt;=('Ejercicio 3 - TIR'!$D$13-'Ejercicio 3 - TIR'!$C$13)/('Ejercicio 3 - TIR'!$E$13-'Ejercicio 3 - TIR'!$C$13),'Ejercicio 3 - TIR'!$C$13+SQRT(('Ejercicio 3 - TIR'!$E$13-'Ejercicio 3 - TIR'!$C$13)*('Ejercicio 3 - TIR'!$D$13-'Ejercicio 3 - TIR'!$C$13)*B176),'Ejercicio 3 - TIR'!$E$13-SQRT(('Ejercicio 3 - TIR'!$E$13-'Ejercicio 3 - TIR'!$C$13)*('Ejercicio 3 - TIR'!$E$13-'Ejercicio 3 - TIR'!$D$13)*(1-B176)))</f>
        <v>75709.84393</v>
      </c>
      <c r="D176" s="3">
        <f t="shared" si="5"/>
        <v>0.7572032115</v>
      </c>
      <c r="E176" s="4">
        <f>IF(D176&lt;=('Ejercicio 3 - TIR'!$D$14-'Ejercicio 3 - TIR'!$C$14)/('Ejercicio 3 - TIR'!$E$14-'Ejercicio 3 - TIR'!$C$14),'Ejercicio 3 - TIR'!$C$14+SQRT(('Ejercicio 3 - TIR'!$E$14-'Ejercicio 3 - TIR'!$C$14)*('Ejercicio 3 - TIR'!$D$14-'Ejercicio 3 - TIR'!$C$14)*D176),'Ejercicio 3 - TIR'!$E$14-SQRT(('Ejercicio 3 - TIR'!$E$14-'Ejercicio 3 - TIR'!$C$14)*('Ejercicio 3 - TIR'!$E$14-'Ejercicio 3 - TIR'!$D$14)*(1-D176)))</f>
        <v>33965.1414</v>
      </c>
      <c r="F176" s="3">
        <f t="shared" si="6"/>
        <v>0.9698002482</v>
      </c>
      <c r="G176" s="4">
        <f>IF(F176&lt;=('Ejercicio 3 - TIR'!$D$18-'Ejercicio 3 - TIR'!$C$18)/('Ejercicio 3 - TIR'!$E$18-'Ejercicio 3 - TIR'!$C$18),'Ejercicio 3 - TIR'!$C$18+SQRT(('Ejercicio 3 - TIR'!$E$18-'Ejercicio 3 - TIR'!$C$18)*('Ejercicio 3 - TIR'!$D$18-'Ejercicio 3 - TIR'!$C$18)*F176),'Ejercicio 3 - TIR'!$E$18-SQRT(('Ejercicio 3 - TIR'!$E$18-'Ejercicio 3 - TIR'!$C$18)*('Ejercicio 3 - TIR'!$E$18-'Ejercicio 3 - TIR'!$D$18)*(1-F176)))</f>
        <v>43495.01449</v>
      </c>
      <c r="H176" s="3">
        <f t="shared" si="7"/>
        <v>0.3137003499</v>
      </c>
      <c r="I176" s="4">
        <f>IF(H176&lt;=('Ejercicio 3 - TIR'!$D$18-'Ejercicio 3 - TIR'!$C$18)/('Ejercicio 3 - TIR'!$E$18-'Ejercicio 3 - TIR'!$C$18),'Ejercicio 3 - TIR'!$C$18+SQRT(('Ejercicio 3 - TIR'!$E$18-'Ejercicio 3 - TIR'!$C$18)*('Ejercicio 3 - TIR'!$D$18-'Ejercicio 3 - TIR'!$C$18)*H176),'Ejercicio 3 - TIR'!$E$18-SQRT(('Ejercicio 3 - TIR'!$E$18-'Ejercicio 3 - TIR'!$C$18)*('Ejercicio 3 - TIR'!$E$18-'Ejercicio 3 - TIR'!$D$18)*(1-H176)))</f>
        <v>36859.66854</v>
      </c>
      <c r="J176" s="3">
        <f t="shared" si="8"/>
        <v>0.4840855152</v>
      </c>
      <c r="K176" s="4">
        <f>IF(J176&lt;=('Ejercicio 3 - TIR'!$D$18-'Ejercicio 3 - TIR'!$C$18)/('Ejercicio 3 - TIR'!$E$18-'Ejercicio 3 - TIR'!$C$18),'Ejercicio 3 - TIR'!$C$18+SQRT(('Ejercicio 3 - TIR'!$E$18-'Ejercicio 3 - TIR'!$C$18)*('Ejercicio 3 - TIR'!$D$18-'Ejercicio 3 - TIR'!$C$18)*J176),'Ejercicio 3 - TIR'!$E$18-SQRT(('Ejercicio 3 - TIR'!$E$18-'Ejercicio 3 - TIR'!$C$18)*('Ejercicio 3 - TIR'!$E$18-'Ejercicio 3 - TIR'!$D$18)*(1-J176)))</f>
        <v>38521.31605</v>
      </c>
      <c r="L176" s="3">
        <f t="shared" si="9"/>
        <v>0.01218556613</v>
      </c>
      <c r="M176" s="4">
        <f>IF(L176&lt;=('Ejercicio 3 - TIR'!$D$18-'Ejercicio 3 - TIR'!$C$18)/('Ejercicio 3 - TIR'!$E$18-'Ejercicio 3 - TIR'!$C$18),'Ejercicio 3 - TIR'!$C$18+SQRT(('Ejercicio 3 - TIR'!$E$18-'Ejercicio 3 - TIR'!$C$18)*('Ejercicio 3 - TIR'!$D$18-'Ejercicio 3 - TIR'!$C$18)*L176),'Ejercicio 3 - TIR'!$E$18-SQRT(('Ejercicio 3 - TIR'!$E$18-'Ejercicio 3 - TIR'!$C$18)*('Ejercicio 3 - TIR'!$E$18-'Ejercicio 3 - TIR'!$D$18)*(1-L176)))</f>
        <v>31351.97445</v>
      </c>
      <c r="N176" s="3">
        <f t="shared" si="10"/>
        <v>0.8711542399</v>
      </c>
      <c r="O176" s="4">
        <f>IF(N176&lt;=('Ejercicio 3 - TIR'!$D$18-'Ejercicio 3 - TIR'!$C$18)/('Ejercicio 3 - TIR'!$E$18-'Ejercicio 3 - TIR'!$C$18),'Ejercicio 3 - TIR'!$C$18+SQRT(('Ejercicio 3 - TIR'!$E$18-'Ejercicio 3 - TIR'!$C$18)*('Ejercicio 3 - TIR'!$D$18-'Ejercicio 3 - TIR'!$C$18)*N176),'Ejercicio 3 - TIR'!$E$18-SQRT(('Ejercicio 3 - TIR'!$E$18-'Ejercicio 3 - TIR'!$C$18)*('Ejercicio 3 - TIR'!$E$18-'Ejercicio 3 - TIR'!$D$18)*(1-N176)))</f>
        <v>41891.39388</v>
      </c>
      <c r="P176" s="3">
        <f t="shared" si="11"/>
        <v>0.5785881315</v>
      </c>
      <c r="Q176" s="7">
        <f>IF(P176&lt;=('Ejercicio 3 - TIR'!$D$22-'Ejercicio 3 - TIR'!$C$22)/('Ejercicio 3 - TIR'!$E$22-'Ejercicio 3 - TIR'!$C$22),'Ejercicio 3 - TIR'!$C$22+SQRT(('Ejercicio 3 - TIR'!$E$22-'Ejercicio 3 - TIR'!$C$22)*('Ejercicio 3 - TIR'!$D$22-'Ejercicio 3 - TIR'!$C$22)*P176),'Ejercicio 3 - TIR'!$E$22-SQRT(('Ejercicio 3 - TIR'!$E$22-'Ejercicio 3 - TIR'!$C$22)*('Ejercicio 3 - TIR'!$E$22-'Ejercicio 3 - TIR'!$D$22)*(1-P176)))</f>
        <v>0.1524583704</v>
      </c>
      <c r="R176" s="3">
        <f t="shared" si="12"/>
        <v>0.2449076523</v>
      </c>
      <c r="S176" s="7">
        <f>IF(R176&lt;=('Ejercicio 3 - TIR'!$D$23-'Ejercicio 3 - TIR'!$C$23)/('Ejercicio 3 - TIR'!$E$23-'Ejercicio 3 - TIR'!$C$23),'Ejercicio 3 - TIR'!$C$23+SQRT(('Ejercicio 3 - TIR'!$E$23-'Ejercicio 3 - TIR'!$C$23)*('Ejercicio 3 - TIR'!$D$23-'Ejercicio 3 - TIR'!$C$23)*R176),'Ejercicio 3 - TIR'!$E$23-SQRT(('Ejercicio 3 - TIR'!$E$23-'Ejercicio 3 - TIR'!$C$23)*('Ejercicio 3 - TIR'!$E$23-'Ejercicio 3 - TIR'!$D$23)*(1-R176)))</f>
        <v>0.1409960419</v>
      </c>
      <c r="T176" s="3">
        <f t="shared" si="13"/>
        <v>0.2668183565</v>
      </c>
      <c r="U176" s="7">
        <f>IF(T176&lt;=('Ejercicio 3 - TIR'!$D$24-'Ejercicio 3 - TIR'!$C$24)/('Ejercicio 3 - TIR'!$E$24-'Ejercicio 3 - TIR'!$C$24),'Ejercicio 3 - TIR'!$C$24+SQRT(('Ejercicio 3 - TIR'!$E$24-'Ejercicio 3 - TIR'!$C$24)*('Ejercicio 3 - TIR'!$D$24-'Ejercicio 3 - TIR'!$C$24)*T176),'Ejercicio 3 - TIR'!$E$24-SQRT(('Ejercicio 3 - TIR'!$E$24-'Ejercicio 3 - TIR'!$C$24)*('Ejercicio 3 - TIR'!$E$24-'Ejercicio 3 - TIR'!$D$24)*(1-T176)))</f>
        <v>0.1736710487</v>
      </c>
      <c r="V176" s="3">
        <f t="shared" si="14"/>
        <v>0.6150717053</v>
      </c>
      <c r="W176" s="7">
        <f>IF(V176&lt;=('Ejercicio 3 - TIR'!$D$25-'Ejercicio 3 - TIR'!$C$25)/('Ejercicio 3 - TIR'!$E$25-'Ejercicio 3 - TIR'!$C$25),'Ejercicio 3 - TIR'!$C$25+SQRT(('Ejercicio 3 - TIR'!$E$25-'Ejercicio 3 - TIR'!$C$25)*('Ejercicio 3 - TIR'!$D$25-'Ejercicio 3 - TIR'!$C$25)*V176),'Ejercicio 3 - TIR'!$E$25-SQRT(('Ejercicio 3 - TIR'!$E$25-'Ejercicio 3 - TIR'!$C$25)*('Ejercicio 3 - TIR'!$E$25-'Ejercicio 3 - TIR'!$D$25)*(1-V176)))</f>
        <v>0.2132951089</v>
      </c>
      <c r="X176" s="3">
        <f t="shared" si="15"/>
        <v>0.9157438943</v>
      </c>
      <c r="Y176" s="7">
        <f>IF(X176&lt;=('Ejercicio 3 - TIR'!$D$26-'Ejercicio 3 - TIR'!$C$26)/('Ejercicio 3 - TIR'!$E$26-'Ejercicio 3 - TIR'!$C$26),'Ejercicio 3 - TIR'!$C$26+SQRT(('Ejercicio 3 - TIR'!$E$26-'Ejercicio 3 - TIR'!$C$26)*('Ejercicio 3 - TIR'!$D$26-'Ejercicio 3 - TIR'!$C$26)*X176),'Ejercicio 3 - TIR'!$E$26-SQRT(('Ejercicio 3 - TIR'!$E$26-'Ejercicio 3 - TIR'!$C$26)*('Ejercicio 3 - TIR'!$E$26-'Ejercicio 3 - TIR'!$D$26)*(1-X176)))</f>
        <v>0.2586696702</v>
      </c>
      <c r="Z176" s="3">
        <f t="shared" si="16"/>
        <v>1.15245837</v>
      </c>
      <c r="AA176" s="3">
        <f t="shared" si="17"/>
        <v>1.314950439</v>
      </c>
      <c r="AB176" s="3">
        <f t="shared" si="18"/>
        <v>1.543319261</v>
      </c>
      <c r="AC176" s="3">
        <f t="shared" si="19"/>
        <v>1.872501711</v>
      </c>
      <c r="AD176" s="3">
        <f t="shared" si="20"/>
        <v>2.35686111</v>
      </c>
      <c r="AE176" s="2">
        <f t="shared" si="21"/>
        <v>5178.270107</v>
      </c>
      <c r="AF176" s="2">
        <f t="shared" si="22"/>
        <v>5908.385696</v>
      </c>
      <c r="AG176" s="2">
        <f t="shared" si="23"/>
        <v>6934.501236</v>
      </c>
      <c r="AH176" s="2">
        <f t="shared" si="24"/>
        <v>8413.596433</v>
      </c>
      <c r="AI176" s="2">
        <f t="shared" si="25"/>
        <v>10589.93865</v>
      </c>
      <c r="AJ176" s="4">
        <f t="shared" si="26"/>
        <v>50126.19352</v>
      </c>
      <c r="AK176" s="4">
        <f t="shared" si="27"/>
        <v>48468.63733</v>
      </c>
      <c r="AL176" s="4">
        <f t="shared" si="28"/>
        <v>59450.68902</v>
      </c>
      <c r="AM176" s="4">
        <f t="shared" si="29"/>
        <v>58706.62579</v>
      </c>
      <c r="AN176" s="4">
        <f t="shared" si="30"/>
        <v>98732.1971</v>
      </c>
      <c r="AO176" s="4">
        <f>C176/'Ejercicio 3 - TIR'!$D$7</f>
        <v>15141.96879</v>
      </c>
      <c r="AP176" s="4">
        <f t="shared" si="31"/>
        <v>34984.22473</v>
      </c>
      <c r="AQ176" s="4">
        <f t="shared" si="32"/>
        <v>33326.66854</v>
      </c>
      <c r="AR176" s="4">
        <f t="shared" si="33"/>
        <v>44308.72023</v>
      </c>
      <c r="AS176" s="4">
        <f t="shared" si="34"/>
        <v>43564.65701</v>
      </c>
      <c r="AT176" s="4">
        <f t="shared" si="35"/>
        <v>83590.22831</v>
      </c>
      <c r="AU176" s="4">
        <f>AP176*'Ejercicio 3 - TIR'!$D$5</f>
        <v>17492.11237</v>
      </c>
      <c r="AV176" s="4">
        <f>AQ176*'Ejercicio 3 - TIR'!$D$5</f>
        <v>16663.33427</v>
      </c>
      <c r="AW176" s="4">
        <f>AR176*'Ejercicio 3 - TIR'!$D$5</f>
        <v>22154.36012</v>
      </c>
      <c r="AX176" s="4">
        <f>AS176*'Ejercicio 3 - TIR'!$D$5</f>
        <v>21782.3285</v>
      </c>
      <c r="AY176" s="4">
        <f>AT176*'Ejercicio 3 - TIR'!$D$5</f>
        <v>41795.11416</v>
      </c>
      <c r="AZ176" s="4">
        <f t="shared" ref="AZ176:BD176" si="563">AJ176-AU176-AE176</f>
        <v>27455.81104</v>
      </c>
      <c r="BA176" s="4">
        <f t="shared" si="563"/>
        <v>25896.91736</v>
      </c>
      <c r="BB176" s="4">
        <f t="shared" si="563"/>
        <v>30361.82766</v>
      </c>
      <c r="BC176" s="4">
        <f t="shared" si="563"/>
        <v>28510.70086</v>
      </c>
      <c r="BD176" s="4">
        <f t="shared" si="563"/>
        <v>46347.14429</v>
      </c>
      <c r="BE176" s="4">
        <f t="shared" ref="BE176:BI176" si="564">AZ176/Z176</f>
        <v>23823.69008</v>
      </c>
      <c r="BF176" s="4">
        <f t="shared" si="564"/>
        <v>19694.21553</v>
      </c>
      <c r="BG176" s="4">
        <f t="shared" si="564"/>
        <v>19673.06988</v>
      </c>
      <c r="BH176" s="4">
        <f t="shared" si="564"/>
        <v>15225.99456</v>
      </c>
      <c r="BI176" s="4">
        <f t="shared" si="564"/>
        <v>19664.77536</v>
      </c>
      <c r="BJ176" s="4">
        <f t="shared" si="38"/>
        <v>80051.12088</v>
      </c>
      <c r="BK176" s="4">
        <f t="shared" si="39"/>
        <v>35687.51736</v>
      </c>
      <c r="BL176" s="4">
        <f t="shared" si="40"/>
        <v>115738.6382</v>
      </c>
      <c r="BM176" s="4">
        <f>BK176*'Ejercicio 3 - TIR'!$D$5</f>
        <v>17843.75868</v>
      </c>
      <c r="BN176" s="4">
        <f t="shared" si="41"/>
        <v>97894.87957</v>
      </c>
      <c r="BO176" s="4">
        <f t="shared" si="42"/>
        <v>41536.1258</v>
      </c>
      <c r="BP176" s="4">
        <f t="shared" si="43"/>
        <v>-109674.9853</v>
      </c>
      <c r="BQ176" s="4">
        <f t="shared" ref="BQ176:BT176" si="565">BE176</f>
        <v>23823.69008</v>
      </c>
      <c r="BR176" s="4">
        <f t="shared" si="565"/>
        <v>19694.21553</v>
      </c>
      <c r="BS176" s="4">
        <f t="shared" si="565"/>
        <v>19673.06988</v>
      </c>
      <c r="BT176" s="4">
        <f t="shared" si="565"/>
        <v>15225.99456</v>
      </c>
      <c r="BU176" s="4">
        <f t="shared" si="45"/>
        <v>61200.90116</v>
      </c>
      <c r="BV176" s="36">
        <f t="shared" si="46"/>
        <v>7.32162111</v>
      </c>
    </row>
    <row r="177" ht="15.0" customHeight="1">
      <c r="A177" s="2">
        <v>176.0</v>
      </c>
      <c r="B177" s="3">
        <f t="shared" si="4"/>
        <v>0.4868440456</v>
      </c>
      <c r="C177" s="4">
        <f>IF(B177&lt;=('Ejercicio 3 - TIR'!$D$13-'Ejercicio 3 - TIR'!$C$13)/('Ejercicio 3 - TIR'!$E$13-'Ejercicio 3 - TIR'!$C$13),'Ejercicio 3 - TIR'!$C$13+SQRT(('Ejercicio 3 - TIR'!$E$13-'Ejercicio 3 - TIR'!$C$13)*('Ejercicio 3 - TIR'!$D$13-'Ejercicio 3 - TIR'!$C$13)*B177),'Ejercicio 3 - TIR'!$E$13-SQRT(('Ejercicio 3 - TIR'!$E$13-'Ejercicio 3 - TIR'!$C$13)*('Ejercicio 3 - TIR'!$E$13-'Ejercicio 3 - TIR'!$D$13)*(1-B177)))</f>
        <v>75184.94116</v>
      </c>
      <c r="D177" s="3">
        <f t="shared" si="5"/>
        <v>0.1825335284</v>
      </c>
      <c r="E177" s="4">
        <f>IF(D177&lt;=('Ejercicio 3 - TIR'!$D$14-'Ejercicio 3 - TIR'!$C$14)/('Ejercicio 3 - TIR'!$E$14-'Ejercicio 3 - TIR'!$C$14),'Ejercicio 3 - TIR'!$C$14+SQRT(('Ejercicio 3 - TIR'!$E$14-'Ejercicio 3 - TIR'!$C$14)*('Ejercicio 3 - TIR'!$D$14-'Ejercicio 3 - TIR'!$C$14)*D177),'Ejercicio 3 - TIR'!$E$14-SQRT(('Ejercicio 3 - TIR'!$E$14-'Ejercicio 3 - TIR'!$C$14)*('Ejercicio 3 - TIR'!$E$14-'Ejercicio 3 - TIR'!$D$14)*(1-D177)))</f>
        <v>28700.00198</v>
      </c>
      <c r="F177" s="3">
        <f t="shared" si="6"/>
        <v>0.08631761785</v>
      </c>
      <c r="G177" s="4">
        <f>IF(F177&lt;=('Ejercicio 3 - TIR'!$D$18-'Ejercicio 3 - TIR'!$C$18)/('Ejercicio 3 - TIR'!$E$18-'Ejercicio 3 - TIR'!$C$18),'Ejercicio 3 - TIR'!$C$18+SQRT(('Ejercicio 3 - TIR'!$E$18-'Ejercicio 3 - TIR'!$C$18)*('Ejercicio 3 - TIR'!$D$18-'Ejercicio 3 - TIR'!$C$18)*F177),'Ejercicio 3 - TIR'!$E$18-SQRT(('Ejercicio 3 - TIR'!$E$18-'Ejercicio 3 - TIR'!$C$18)*('Ejercicio 3 - TIR'!$E$18-'Ejercicio 3 - TIR'!$D$18)*(1-F177)))</f>
        <v>33598.2833</v>
      </c>
      <c r="H177" s="3">
        <f t="shared" si="7"/>
        <v>0.4434653617</v>
      </c>
      <c r="I177" s="4">
        <f>IF(H177&lt;=('Ejercicio 3 - TIR'!$D$18-'Ejercicio 3 - TIR'!$C$18)/('Ejercicio 3 - TIR'!$E$18-'Ejercicio 3 - TIR'!$C$18),'Ejercicio 3 - TIR'!$C$18+SQRT(('Ejercicio 3 - TIR'!$E$18-'Ejercicio 3 - TIR'!$C$18)*('Ejercicio 3 - TIR'!$D$18-'Ejercicio 3 - TIR'!$C$18)*H177),'Ejercicio 3 - TIR'!$E$18-SQRT(('Ejercicio 3 - TIR'!$E$18-'Ejercicio 3 - TIR'!$C$18)*('Ejercicio 3 - TIR'!$E$18-'Ejercicio 3 - TIR'!$D$18)*(1-H177)))</f>
        <v>38155.9674</v>
      </c>
      <c r="J177" s="3">
        <f t="shared" si="8"/>
        <v>0.1370024964</v>
      </c>
      <c r="K177" s="4">
        <f>IF(J177&lt;=('Ejercicio 3 - TIR'!$D$18-'Ejercicio 3 - TIR'!$C$18)/('Ejercicio 3 - TIR'!$E$18-'Ejercicio 3 - TIR'!$C$18),'Ejercicio 3 - TIR'!$C$18+SQRT(('Ejercicio 3 - TIR'!$E$18-'Ejercicio 3 - TIR'!$C$18)*('Ejercicio 3 - TIR'!$D$18-'Ejercicio 3 - TIR'!$C$18)*J177),'Ejercicio 3 - TIR'!$E$18-SQRT(('Ejercicio 3 - TIR'!$E$18-'Ejercicio 3 - TIR'!$C$18)*('Ejercicio 3 - TIR'!$E$18-'Ejercicio 3 - TIR'!$D$18)*(1-J177)))</f>
        <v>34533.25208</v>
      </c>
      <c r="L177" s="3">
        <f t="shared" si="9"/>
        <v>0.7113654697</v>
      </c>
      <c r="M177" s="4">
        <f>IF(L177&lt;=('Ejercicio 3 - TIR'!$D$18-'Ejercicio 3 - TIR'!$C$18)/('Ejercicio 3 - TIR'!$E$18-'Ejercicio 3 - TIR'!$C$18),'Ejercicio 3 - TIR'!$C$18+SQRT(('Ejercicio 3 - TIR'!$E$18-'Ejercicio 3 - TIR'!$C$18)*('Ejercicio 3 - TIR'!$D$18-'Ejercicio 3 - TIR'!$C$18)*L177),'Ejercicio 3 - TIR'!$E$18-SQRT(('Ejercicio 3 - TIR'!$E$18-'Ejercicio 3 - TIR'!$C$18)*('Ejercicio 3 - TIR'!$E$18-'Ejercicio 3 - TIR'!$D$18)*(1-L177)))</f>
        <v>40347.30296</v>
      </c>
      <c r="N177" s="3">
        <f t="shared" si="10"/>
        <v>0.03185869133</v>
      </c>
      <c r="O177" s="4">
        <f>IF(N177&lt;=('Ejercicio 3 - TIR'!$D$18-'Ejercicio 3 - TIR'!$C$18)/('Ejercicio 3 - TIR'!$E$18-'Ejercicio 3 - TIR'!$C$18),'Ejercicio 3 - TIR'!$C$18+SQRT(('Ejercicio 3 - TIR'!$E$18-'Ejercicio 3 - TIR'!$C$18)*('Ejercicio 3 - TIR'!$D$18-'Ejercicio 3 - TIR'!$C$18)*N177),'Ejercicio 3 - TIR'!$E$18-SQRT(('Ejercicio 3 - TIR'!$E$18-'Ejercicio 3 - TIR'!$C$18)*('Ejercicio 3 - TIR'!$E$18-'Ejercicio 3 - TIR'!$D$18)*(1-N177)))</f>
        <v>32186.04751</v>
      </c>
      <c r="P177" s="3">
        <f t="shared" si="11"/>
        <v>0.4978836001</v>
      </c>
      <c r="Q177" s="7">
        <f>IF(P177&lt;=('Ejercicio 3 - TIR'!$D$22-'Ejercicio 3 - TIR'!$C$22)/('Ejercicio 3 - TIR'!$E$22-'Ejercicio 3 - TIR'!$C$22),'Ejercicio 3 - TIR'!$C$22+SQRT(('Ejercicio 3 - TIR'!$E$22-'Ejercicio 3 - TIR'!$C$22)*('Ejercicio 3 - TIR'!$D$22-'Ejercicio 3 - TIR'!$C$22)*P177),'Ejercicio 3 - TIR'!$E$22-SQRT(('Ejercicio 3 - TIR'!$E$22-'Ejercicio 3 - TIR'!$C$22)*('Ejercicio 3 - TIR'!$E$22-'Ejercicio 3 - TIR'!$D$22)*(1-P177)))</f>
        <v>0.1499364407</v>
      </c>
      <c r="R177" s="3">
        <f t="shared" si="12"/>
        <v>0.9779086426</v>
      </c>
      <c r="S177" s="7">
        <f>IF(R177&lt;=('Ejercicio 3 - TIR'!$D$23-'Ejercicio 3 - TIR'!$C$23)/('Ejercicio 3 - TIR'!$E$23-'Ejercicio 3 - TIR'!$C$23),'Ejercicio 3 - TIR'!$C$23+SQRT(('Ejercicio 3 - TIR'!$E$23-'Ejercicio 3 - TIR'!$C$23)*('Ejercicio 3 - TIR'!$D$23-'Ejercicio 3 - TIR'!$C$23)*R177),'Ejercicio 3 - TIR'!$E$23-SQRT(('Ejercicio 3 - TIR'!$E$23-'Ejercicio 3 - TIR'!$C$23)*('Ejercicio 3 - TIR'!$E$23-'Ejercicio 3 - TIR'!$D$23)*(1-R177)))</f>
        <v>0.1736940946</v>
      </c>
      <c r="T177" s="3">
        <f t="shared" si="13"/>
        <v>0.8841486711</v>
      </c>
      <c r="U177" s="7">
        <f>IF(T177&lt;=('Ejercicio 3 - TIR'!$D$24-'Ejercicio 3 - TIR'!$C$24)/('Ejercicio 3 - TIR'!$E$24-'Ejercicio 3 - TIR'!$C$24),'Ejercicio 3 - TIR'!$C$24+SQRT(('Ejercicio 3 - TIR'!$E$24-'Ejercicio 3 - TIR'!$C$24)*('Ejercicio 3 - TIR'!$D$24-'Ejercicio 3 - TIR'!$C$24)*T177),'Ejercicio 3 - TIR'!$E$24-SQRT(('Ejercicio 3 - TIR'!$E$24-'Ejercicio 3 - TIR'!$C$24)*('Ejercicio 3 - TIR'!$E$24-'Ejercicio 3 - TIR'!$D$24)*(1-T177)))</f>
        <v>0.2019893442</v>
      </c>
      <c r="V177" s="3">
        <f t="shared" si="14"/>
        <v>0.05492244559</v>
      </c>
      <c r="W177" s="7">
        <f>IF(V177&lt;=('Ejercicio 3 - TIR'!$D$25-'Ejercicio 3 - TIR'!$C$25)/('Ejercicio 3 - TIR'!$E$25-'Ejercicio 3 - TIR'!$C$25),'Ejercicio 3 - TIR'!$C$25+SQRT(('Ejercicio 3 - TIR'!$E$25-'Ejercicio 3 - TIR'!$C$25)*('Ejercicio 3 - TIR'!$D$25-'Ejercicio 3 - TIR'!$C$25)*V177),'Ejercicio 3 - TIR'!$E$25-SQRT(('Ejercicio 3 - TIR'!$E$25-'Ejercicio 3 - TIR'!$C$25)*('Ejercicio 3 - TIR'!$E$25-'Ejercicio 3 - TIR'!$D$25)*(1-V177)))</f>
        <v>0.1887687755</v>
      </c>
      <c r="X177" s="3">
        <f t="shared" si="15"/>
        <v>0.362657291</v>
      </c>
      <c r="Y177" s="7">
        <f>IF(X177&lt;=('Ejercicio 3 - TIR'!$D$26-'Ejercicio 3 - TIR'!$C$26)/('Ejercicio 3 - TIR'!$E$26-'Ejercicio 3 - TIR'!$C$26),'Ejercicio 3 - TIR'!$C$26+SQRT(('Ejercicio 3 - TIR'!$E$26-'Ejercicio 3 - TIR'!$C$26)*('Ejercicio 3 - TIR'!$D$26-'Ejercicio 3 - TIR'!$C$26)*X177),'Ejercicio 3 - TIR'!$E$26-SQRT(('Ejercicio 3 - TIR'!$E$26-'Ejercicio 3 - TIR'!$C$26)*('Ejercicio 3 - TIR'!$E$26-'Ejercicio 3 - TIR'!$D$26)*(1-X177)))</f>
        <v>0.221334417</v>
      </c>
      <c r="Z177" s="3">
        <f t="shared" si="16"/>
        <v>1.149936441</v>
      </c>
      <c r="AA177" s="3">
        <f t="shared" si="17"/>
        <v>1.34967361</v>
      </c>
      <c r="AB177" s="3">
        <f t="shared" si="18"/>
        <v>1.622293297</v>
      </c>
      <c r="AC177" s="3">
        <f t="shared" si="19"/>
        <v>1.928531616</v>
      </c>
      <c r="AD177" s="3">
        <f t="shared" si="20"/>
        <v>2.355382037</v>
      </c>
      <c r="AE177" s="2">
        <f t="shared" si="21"/>
        <v>4303.176144</v>
      </c>
      <c r="AF177" s="2">
        <f t="shared" si="22"/>
        <v>5050.612428</v>
      </c>
      <c r="AG177" s="2">
        <f t="shared" si="23"/>
        <v>6070.78232</v>
      </c>
      <c r="AH177" s="2">
        <f t="shared" si="24"/>
        <v>7216.756465</v>
      </c>
      <c r="AI177" s="2">
        <f t="shared" si="25"/>
        <v>8814.07305</v>
      </c>
      <c r="AJ177" s="4">
        <f t="shared" si="26"/>
        <v>38635.89031</v>
      </c>
      <c r="AK177" s="4">
        <f t="shared" si="27"/>
        <v>51498.10225</v>
      </c>
      <c r="AL177" s="4">
        <f t="shared" si="28"/>
        <v>56023.06338</v>
      </c>
      <c r="AM177" s="4">
        <f t="shared" si="29"/>
        <v>77811.04937</v>
      </c>
      <c r="AN177" s="4">
        <f t="shared" si="30"/>
        <v>75810.43814</v>
      </c>
      <c r="AO177" s="4">
        <f>C177/'Ejercicio 3 - TIR'!$D$7</f>
        <v>15036.98823</v>
      </c>
      <c r="AP177" s="4">
        <f t="shared" si="31"/>
        <v>23598.90207</v>
      </c>
      <c r="AQ177" s="4">
        <f t="shared" si="32"/>
        <v>36461.11402</v>
      </c>
      <c r="AR177" s="4">
        <f t="shared" si="33"/>
        <v>40986.07514</v>
      </c>
      <c r="AS177" s="4">
        <f t="shared" si="34"/>
        <v>62774.06114</v>
      </c>
      <c r="AT177" s="4">
        <f t="shared" si="35"/>
        <v>60773.4499</v>
      </c>
      <c r="AU177" s="4">
        <f>AP177*'Ejercicio 3 - TIR'!$D$5</f>
        <v>11799.45104</v>
      </c>
      <c r="AV177" s="4">
        <f>AQ177*'Ejercicio 3 - TIR'!$D$5</f>
        <v>18230.55701</v>
      </c>
      <c r="AW177" s="4">
        <f>AR177*'Ejercicio 3 - TIR'!$D$5</f>
        <v>20493.03757</v>
      </c>
      <c r="AX177" s="4">
        <f>AS177*'Ejercicio 3 - TIR'!$D$5</f>
        <v>31387.03057</v>
      </c>
      <c r="AY177" s="4">
        <f>AT177*'Ejercicio 3 - TIR'!$D$5</f>
        <v>30386.72495</v>
      </c>
      <c r="AZ177" s="4">
        <f t="shared" ref="AZ177:BD177" si="566">AJ177-AU177-AE177</f>
        <v>22533.26313</v>
      </c>
      <c r="BA177" s="4">
        <f t="shared" si="566"/>
        <v>28216.93281</v>
      </c>
      <c r="BB177" s="4">
        <f t="shared" si="566"/>
        <v>29459.24348</v>
      </c>
      <c r="BC177" s="4">
        <f t="shared" si="566"/>
        <v>39207.26234</v>
      </c>
      <c r="BD177" s="4">
        <f t="shared" si="566"/>
        <v>36609.64013</v>
      </c>
      <c r="BE177" s="4">
        <f t="shared" ref="BE177:BI177" si="567">AZ177/Z177</f>
        <v>19595.22486</v>
      </c>
      <c r="BF177" s="4">
        <f t="shared" si="567"/>
        <v>20906.48629</v>
      </c>
      <c r="BG177" s="4">
        <f t="shared" si="567"/>
        <v>18159.01202</v>
      </c>
      <c r="BH177" s="4">
        <f t="shared" si="567"/>
        <v>20330.11127</v>
      </c>
      <c r="BI177" s="4">
        <f t="shared" si="567"/>
        <v>15542.97331</v>
      </c>
      <c r="BJ177" s="4">
        <f t="shared" si="38"/>
        <v>67599.46912</v>
      </c>
      <c r="BK177" s="4">
        <f t="shared" si="39"/>
        <v>35417.85197</v>
      </c>
      <c r="BL177" s="4">
        <f t="shared" si="40"/>
        <v>103017.3211</v>
      </c>
      <c r="BM177" s="4">
        <f>BK177*'Ejercicio 3 - TIR'!$D$5</f>
        <v>17708.92599</v>
      </c>
      <c r="BN177" s="4">
        <f t="shared" si="41"/>
        <v>85308.3951</v>
      </c>
      <c r="BO177" s="4">
        <f t="shared" si="42"/>
        <v>36218.49609</v>
      </c>
      <c r="BP177" s="4">
        <f t="shared" si="43"/>
        <v>-103884.9431</v>
      </c>
      <c r="BQ177" s="4">
        <f t="shared" ref="BQ177:BT177" si="568">BE177</f>
        <v>19595.22486</v>
      </c>
      <c r="BR177" s="4">
        <f t="shared" si="568"/>
        <v>20906.48629</v>
      </c>
      <c r="BS177" s="4">
        <f t="shared" si="568"/>
        <v>18159.01202</v>
      </c>
      <c r="BT177" s="4">
        <f t="shared" si="568"/>
        <v>20330.11127</v>
      </c>
      <c r="BU177" s="4">
        <f t="shared" si="45"/>
        <v>51761.4694</v>
      </c>
      <c r="BV177" s="36">
        <f t="shared" si="46"/>
        <v>6.977430064</v>
      </c>
    </row>
    <row r="178" ht="15.0" customHeight="1">
      <c r="A178" s="2">
        <v>177.0</v>
      </c>
      <c r="B178" s="3">
        <f t="shared" si="4"/>
        <v>0.6115623184</v>
      </c>
      <c r="C178" s="4">
        <f>IF(B178&lt;=('Ejercicio 3 - TIR'!$D$13-'Ejercicio 3 - TIR'!$C$13)/('Ejercicio 3 - TIR'!$E$13-'Ejercicio 3 - TIR'!$C$13),'Ejercicio 3 - TIR'!$C$13+SQRT(('Ejercicio 3 - TIR'!$E$13-'Ejercicio 3 - TIR'!$C$13)*('Ejercicio 3 - TIR'!$D$13-'Ejercicio 3 - TIR'!$C$13)*B178),'Ejercicio 3 - TIR'!$E$13-SQRT(('Ejercicio 3 - TIR'!$E$13-'Ejercicio 3 - TIR'!$C$13)*('Ejercicio 3 - TIR'!$E$13-'Ejercicio 3 - TIR'!$D$13)*(1-B178)))</f>
        <v>78410.06675</v>
      </c>
      <c r="D178" s="3">
        <f t="shared" si="5"/>
        <v>0.3865737009</v>
      </c>
      <c r="E178" s="4">
        <f>IF(D178&lt;=('Ejercicio 3 - TIR'!$D$14-'Ejercicio 3 - TIR'!$C$14)/('Ejercicio 3 - TIR'!$E$14-'Ejercicio 3 - TIR'!$C$14),'Ejercicio 3 - TIR'!$C$14+SQRT(('Ejercicio 3 - TIR'!$E$14-'Ejercicio 3 - TIR'!$C$14)*('Ejercicio 3 - TIR'!$D$14-'Ejercicio 3 - TIR'!$C$14)*D178),'Ejercicio 3 - TIR'!$E$14-SQRT(('Ejercicio 3 - TIR'!$E$14-'Ejercicio 3 - TIR'!$C$14)*('Ejercicio 3 - TIR'!$E$14-'Ejercicio 3 - TIR'!$D$14)*(1-D178)))</f>
        <v>30407.61005</v>
      </c>
      <c r="F178" s="3">
        <f t="shared" si="6"/>
        <v>0.4502756097</v>
      </c>
      <c r="G178" s="4">
        <f>IF(F178&lt;=('Ejercicio 3 - TIR'!$D$18-'Ejercicio 3 - TIR'!$C$18)/('Ejercicio 3 - TIR'!$E$18-'Ejercicio 3 - TIR'!$C$18),'Ejercicio 3 - TIR'!$C$18+SQRT(('Ejercicio 3 - TIR'!$E$18-'Ejercicio 3 - TIR'!$C$18)*('Ejercicio 3 - TIR'!$D$18-'Ejercicio 3 - TIR'!$C$18)*F178),'Ejercicio 3 - TIR'!$E$18-SQRT(('Ejercicio 3 - TIR'!$E$18-'Ejercicio 3 - TIR'!$C$18)*('Ejercicio 3 - TIR'!$E$18-'Ejercicio 3 - TIR'!$D$18)*(1-F178)))</f>
        <v>38218.35394</v>
      </c>
      <c r="H178" s="3">
        <f t="shared" si="7"/>
        <v>0.7810764404</v>
      </c>
      <c r="I178" s="4">
        <f>IF(H178&lt;=('Ejercicio 3 - TIR'!$D$18-'Ejercicio 3 - TIR'!$C$18)/('Ejercicio 3 - TIR'!$E$18-'Ejercicio 3 - TIR'!$C$18),'Ejercicio 3 - TIR'!$C$18+SQRT(('Ejercicio 3 - TIR'!$E$18-'Ejercicio 3 - TIR'!$C$18)*('Ejercicio 3 - TIR'!$D$18-'Ejercicio 3 - TIR'!$C$18)*H178),'Ejercicio 3 - TIR'!$E$18-SQRT(('Ejercicio 3 - TIR'!$E$18-'Ejercicio 3 - TIR'!$C$18)*('Ejercicio 3 - TIR'!$E$18-'Ejercicio 3 - TIR'!$D$18)*(1-H178)))</f>
        <v>40947.93053</v>
      </c>
      <c r="J178" s="3">
        <f t="shared" si="8"/>
        <v>0.3227938528</v>
      </c>
      <c r="K178" s="4">
        <f>IF(J178&lt;=('Ejercicio 3 - TIR'!$D$18-'Ejercicio 3 - TIR'!$C$18)/('Ejercicio 3 - TIR'!$E$18-'Ejercicio 3 - TIR'!$C$18),'Ejercicio 3 - TIR'!$C$18+SQRT(('Ejercicio 3 - TIR'!$E$18-'Ejercicio 3 - TIR'!$C$18)*('Ejercicio 3 - TIR'!$D$18-'Ejercicio 3 - TIR'!$C$18)*J178),'Ejercicio 3 - TIR'!$E$18-SQRT(('Ejercicio 3 - TIR'!$E$18-'Ejercicio 3 - TIR'!$C$18)*('Ejercicio 3 - TIR'!$E$18-'Ejercicio 3 - TIR'!$D$18)*(1-J178)))</f>
        <v>36958.38185</v>
      </c>
      <c r="L178" s="3">
        <f t="shared" si="9"/>
        <v>0.02252233215</v>
      </c>
      <c r="M178" s="4">
        <f>IF(L178&lt;=('Ejercicio 3 - TIR'!$D$18-'Ejercicio 3 - TIR'!$C$18)/('Ejercicio 3 - TIR'!$E$18-'Ejercicio 3 - TIR'!$C$18),'Ejercicio 3 - TIR'!$C$18+SQRT(('Ejercicio 3 - TIR'!$E$18-'Ejercicio 3 - TIR'!$C$18)*('Ejercicio 3 - TIR'!$D$18-'Ejercicio 3 - TIR'!$C$18)*L178),'Ejercicio 3 - TIR'!$E$18-SQRT(('Ejercicio 3 - TIR'!$E$18-'Ejercicio 3 - TIR'!$C$18)*('Ejercicio 3 - TIR'!$E$18-'Ejercicio 3 - TIR'!$D$18)*(1-L178)))</f>
        <v>31838.02879</v>
      </c>
      <c r="N178" s="3">
        <f t="shared" si="10"/>
        <v>0.2840891759</v>
      </c>
      <c r="O178" s="4">
        <f>IF(N178&lt;=('Ejercicio 3 - TIR'!$D$18-'Ejercicio 3 - TIR'!$C$18)/('Ejercicio 3 - TIR'!$E$18-'Ejercicio 3 - TIR'!$C$18),'Ejercicio 3 - TIR'!$C$18+SQRT(('Ejercicio 3 - TIR'!$E$18-'Ejercicio 3 - TIR'!$C$18)*('Ejercicio 3 - TIR'!$D$18-'Ejercicio 3 - TIR'!$C$18)*N178),'Ejercicio 3 - TIR'!$E$18-SQRT(('Ejercicio 3 - TIR'!$E$18-'Ejercicio 3 - TIR'!$C$18)*('Ejercicio 3 - TIR'!$E$18-'Ejercicio 3 - TIR'!$D$18)*(1-N178)))</f>
        <v>36527.89219</v>
      </c>
      <c r="P178" s="3">
        <f t="shared" si="11"/>
        <v>0.2238174653</v>
      </c>
      <c r="Q178" s="7">
        <f>IF(P178&lt;=('Ejercicio 3 - TIR'!$D$22-'Ejercicio 3 - TIR'!$C$22)/('Ejercicio 3 - TIR'!$E$22-'Ejercicio 3 - TIR'!$C$22),'Ejercicio 3 - TIR'!$C$22+SQRT(('Ejercicio 3 - TIR'!$E$22-'Ejercicio 3 - TIR'!$C$22)*('Ejercicio 3 - TIR'!$D$22-'Ejercicio 3 - TIR'!$C$22)*P178),'Ejercicio 3 - TIR'!$E$22-SQRT(('Ejercicio 3 - TIR'!$E$22-'Ejercicio 3 - TIR'!$C$22)*('Ejercicio 3 - TIR'!$E$22-'Ejercicio 3 - TIR'!$D$22)*(1-P178)))</f>
        <v>0.1400716576</v>
      </c>
      <c r="R178" s="3">
        <f t="shared" si="12"/>
        <v>0.3653150151</v>
      </c>
      <c r="S178" s="7">
        <f>IF(R178&lt;=('Ejercicio 3 - TIR'!$D$23-'Ejercicio 3 - TIR'!$C$23)/('Ejercicio 3 - TIR'!$E$23-'Ejercicio 3 - TIR'!$C$23),'Ejercicio 3 - TIR'!$C$23+SQRT(('Ejercicio 3 - TIR'!$E$23-'Ejercicio 3 - TIR'!$C$23)*('Ejercicio 3 - TIR'!$D$23-'Ejercicio 3 - TIR'!$C$23)*R178),'Ejercicio 3 - TIR'!$E$23-SQRT(('Ejercicio 3 - TIR'!$E$23-'Ejercicio 3 - TIR'!$C$23)*('Ejercicio 3 - TIR'!$E$23-'Ejercicio 3 - TIR'!$D$23)*(1-R178)))</f>
        <v>0.1456430698</v>
      </c>
      <c r="T178" s="3">
        <f t="shared" si="13"/>
        <v>0.6600080027</v>
      </c>
      <c r="U178" s="7">
        <f>IF(T178&lt;=('Ejercicio 3 - TIR'!$D$24-'Ejercicio 3 - TIR'!$C$24)/('Ejercicio 3 - TIR'!$E$24-'Ejercicio 3 - TIR'!$C$24),'Ejercicio 3 - TIR'!$C$24+SQRT(('Ejercicio 3 - TIR'!$E$24-'Ejercicio 3 - TIR'!$C$24)*('Ejercicio 3 - TIR'!$D$24-'Ejercicio 3 - TIR'!$C$24)*T178),'Ejercicio 3 - TIR'!$E$24-SQRT(('Ejercicio 3 - TIR'!$E$24-'Ejercicio 3 - TIR'!$C$24)*('Ejercicio 3 - TIR'!$E$24-'Ejercicio 3 - TIR'!$D$24)*(1-T178)))</f>
        <v>0.1891458659</v>
      </c>
      <c r="V178" s="3">
        <f t="shared" si="14"/>
        <v>0.9701378454</v>
      </c>
      <c r="W178" s="7">
        <f>IF(V178&lt;=('Ejercicio 3 - TIR'!$D$25-'Ejercicio 3 - TIR'!$C$25)/('Ejercicio 3 - TIR'!$E$25-'Ejercicio 3 - TIR'!$C$25),'Ejercicio 3 - TIR'!$C$25+SQRT(('Ejercicio 3 - TIR'!$E$25-'Ejercicio 3 - TIR'!$C$25)*('Ejercicio 3 - TIR'!$D$25-'Ejercicio 3 - TIR'!$C$25)*V178),'Ejercicio 3 - TIR'!$E$25-SQRT(('Ejercicio 3 - TIR'!$E$25-'Ejercicio 3 - TIR'!$C$25)*('Ejercicio 3 - TIR'!$E$25-'Ejercicio 3 - TIR'!$D$25)*(1-V178)))</f>
        <v>0.2397766179</v>
      </c>
      <c r="X178" s="3">
        <f t="shared" si="15"/>
        <v>0.4009402422</v>
      </c>
      <c r="Y178" s="7">
        <f>IF(X178&lt;=('Ejercicio 3 - TIR'!$D$26-'Ejercicio 3 - TIR'!$C$26)/('Ejercicio 3 - TIR'!$E$26-'Ejercicio 3 - TIR'!$C$26),'Ejercicio 3 - TIR'!$C$26+SQRT(('Ejercicio 3 - TIR'!$E$26-'Ejercicio 3 - TIR'!$C$26)*('Ejercicio 3 - TIR'!$D$26-'Ejercicio 3 - TIR'!$C$26)*X178),'Ejercicio 3 - TIR'!$E$26-SQRT(('Ejercicio 3 - TIR'!$E$26-'Ejercicio 3 - TIR'!$C$26)*('Ejercicio 3 - TIR'!$E$26-'Ejercicio 3 - TIR'!$D$26)*(1-X178)))</f>
        <v>0.2231236192</v>
      </c>
      <c r="Z178" s="3">
        <f t="shared" si="16"/>
        <v>1.140071658</v>
      </c>
      <c r="AA178" s="3">
        <f t="shared" si="17"/>
        <v>1.306115194</v>
      </c>
      <c r="AB178" s="3">
        <f t="shared" si="18"/>
        <v>1.553161483</v>
      </c>
      <c r="AC178" s="3">
        <f t="shared" si="19"/>
        <v>1.92557329</v>
      </c>
      <c r="AD178" s="3">
        <f t="shared" si="20"/>
        <v>2.355214172</v>
      </c>
      <c r="AE178" s="2">
        <f t="shared" si="21"/>
        <v>4259.244343</v>
      </c>
      <c r="AF178" s="2">
        <f t="shared" si="22"/>
        <v>4879.573764</v>
      </c>
      <c r="AG178" s="2">
        <f t="shared" si="23"/>
        <v>5802.524969</v>
      </c>
      <c r="AH178" s="2">
        <f t="shared" si="24"/>
        <v>7193.834781</v>
      </c>
      <c r="AI178" s="2">
        <f t="shared" si="25"/>
        <v>8798.949233</v>
      </c>
      <c r="AJ178" s="4">
        <f t="shared" si="26"/>
        <v>43571.66212</v>
      </c>
      <c r="AK178" s="4">
        <f t="shared" si="27"/>
        <v>53482.71421</v>
      </c>
      <c r="AL178" s="4">
        <f t="shared" si="28"/>
        <v>57402.33515</v>
      </c>
      <c r="AM178" s="4">
        <f t="shared" si="29"/>
        <v>61306.45784</v>
      </c>
      <c r="AN178" s="4">
        <f t="shared" si="30"/>
        <v>86031.00934</v>
      </c>
      <c r="AO178" s="4">
        <f>C178/'Ejercicio 3 - TIR'!$D$7</f>
        <v>15682.01335</v>
      </c>
      <c r="AP178" s="4">
        <f t="shared" si="31"/>
        <v>27889.64877</v>
      </c>
      <c r="AQ178" s="4">
        <f t="shared" si="32"/>
        <v>37800.70086</v>
      </c>
      <c r="AR178" s="4">
        <f t="shared" si="33"/>
        <v>41720.3218</v>
      </c>
      <c r="AS178" s="4">
        <f t="shared" si="34"/>
        <v>45624.44449</v>
      </c>
      <c r="AT178" s="4">
        <f t="shared" si="35"/>
        <v>70348.99599</v>
      </c>
      <c r="AU178" s="4">
        <f>AP178*'Ejercicio 3 - TIR'!$D$5</f>
        <v>13944.82439</v>
      </c>
      <c r="AV178" s="4">
        <f>AQ178*'Ejercicio 3 - TIR'!$D$5</f>
        <v>18900.35043</v>
      </c>
      <c r="AW178" s="4">
        <f>AR178*'Ejercicio 3 - TIR'!$D$5</f>
        <v>20860.1609</v>
      </c>
      <c r="AX178" s="4">
        <f>AS178*'Ejercicio 3 - TIR'!$D$5</f>
        <v>22812.22225</v>
      </c>
      <c r="AY178" s="4">
        <f>AT178*'Ejercicio 3 - TIR'!$D$5</f>
        <v>35174.49799</v>
      </c>
      <c r="AZ178" s="4">
        <f t="shared" ref="AZ178:BD178" si="569">AJ178-AU178-AE178</f>
        <v>25367.59339</v>
      </c>
      <c r="BA178" s="4">
        <f t="shared" si="569"/>
        <v>29702.79002</v>
      </c>
      <c r="BB178" s="4">
        <f t="shared" si="569"/>
        <v>30739.64928</v>
      </c>
      <c r="BC178" s="4">
        <f t="shared" si="569"/>
        <v>31300.40082</v>
      </c>
      <c r="BD178" s="4">
        <f t="shared" si="569"/>
        <v>42057.56211</v>
      </c>
      <c r="BE178" s="4">
        <f t="shared" ref="BE178:BI178" si="570">AZ178/Z178</f>
        <v>22250.87627</v>
      </c>
      <c r="BF178" s="4">
        <f t="shared" si="570"/>
        <v>22741.32493</v>
      </c>
      <c r="BG178" s="4">
        <f t="shared" si="570"/>
        <v>19791.66341</v>
      </c>
      <c r="BH178" s="4">
        <f t="shared" si="570"/>
        <v>16255.10749</v>
      </c>
      <c r="BI178" s="4">
        <f t="shared" si="570"/>
        <v>17857.21342</v>
      </c>
      <c r="BJ178" s="4">
        <f t="shared" si="38"/>
        <v>71616.43413</v>
      </c>
      <c r="BK178" s="4">
        <f t="shared" si="39"/>
        <v>36934.50008</v>
      </c>
      <c r="BL178" s="4">
        <f t="shared" si="40"/>
        <v>108550.9342</v>
      </c>
      <c r="BM178" s="4">
        <f>BK178*'Ejercicio 3 - TIR'!$D$5</f>
        <v>18467.25004</v>
      </c>
      <c r="BN178" s="4">
        <f t="shared" si="41"/>
        <v>90083.68417</v>
      </c>
      <c r="BO178" s="4">
        <f t="shared" si="42"/>
        <v>38248.61673</v>
      </c>
      <c r="BP178" s="4">
        <f t="shared" si="43"/>
        <v>-108817.6768</v>
      </c>
      <c r="BQ178" s="4">
        <f t="shared" ref="BQ178:BT178" si="571">BE178</f>
        <v>22250.87627</v>
      </c>
      <c r="BR178" s="4">
        <f t="shared" si="571"/>
        <v>22741.32493</v>
      </c>
      <c r="BS178" s="4">
        <f t="shared" si="571"/>
        <v>19791.66341</v>
      </c>
      <c r="BT178" s="4">
        <f t="shared" si="571"/>
        <v>16255.10749</v>
      </c>
      <c r="BU178" s="4">
        <f t="shared" si="45"/>
        <v>56105.83015</v>
      </c>
      <c r="BV178" s="36">
        <f t="shared" si="46"/>
        <v>7.119748611</v>
      </c>
    </row>
    <row r="179" ht="15.0" customHeight="1">
      <c r="A179" s="2">
        <v>178.0</v>
      </c>
      <c r="B179" s="3">
        <f t="shared" si="4"/>
        <v>0.7397234163</v>
      </c>
      <c r="C179" s="4">
        <f>IF(B179&lt;=('Ejercicio 3 - TIR'!$D$13-'Ejercicio 3 - TIR'!$C$13)/('Ejercicio 3 - TIR'!$E$13-'Ejercicio 3 - TIR'!$C$13),'Ejercicio 3 - TIR'!$C$13+SQRT(('Ejercicio 3 - TIR'!$E$13-'Ejercicio 3 - TIR'!$C$13)*('Ejercicio 3 - TIR'!$D$13-'Ejercicio 3 - TIR'!$C$13)*B179),'Ejercicio 3 - TIR'!$E$13-SQRT(('Ejercicio 3 - TIR'!$E$13-'Ejercicio 3 - TIR'!$C$13)*('Ejercicio 3 - TIR'!$E$13-'Ejercicio 3 - TIR'!$D$13)*(1-B179)))</f>
        <v>82327.08568</v>
      </c>
      <c r="D179" s="3">
        <f t="shared" si="5"/>
        <v>0.9980016273</v>
      </c>
      <c r="E179" s="4">
        <f>IF(D179&lt;=('Ejercicio 3 - TIR'!$D$14-'Ejercicio 3 - TIR'!$C$14)/('Ejercicio 3 - TIR'!$E$14-'Ejercicio 3 - TIR'!$C$14),'Ejercicio 3 - TIR'!$C$14+SQRT(('Ejercicio 3 - TIR'!$E$14-'Ejercicio 3 - TIR'!$C$14)*('Ejercicio 3 - TIR'!$D$14-'Ejercicio 3 - TIR'!$C$14)*D179),'Ejercicio 3 - TIR'!$E$14-SQRT(('Ejercicio 3 - TIR'!$E$14-'Ejercicio 3 - TIR'!$C$14)*('Ejercicio 3 - TIR'!$E$14-'Ejercicio 3 - TIR'!$D$14)*(1-D179)))</f>
        <v>39452.50031</v>
      </c>
      <c r="F179" s="3">
        <f t="shared" si="6"/>
        <v>0.2906109199</v>
      </c>
      <c r="G179" s="4">
        <f>IF(F179&lt;=('Ejercicio 3 - TIR'!$D$18-'Ejercicio 3 - TIR'!$C$18)/('Ejercicio 3 - TIR'!$E$18-'Ejercicio 3 - TIR'!$C$18),'Ejercicio 3 - TIR'!$C$18+SQRT(('Ejercicio 3 - TIR'!$E$18-'Ejercicio 3 - TIR'!$C$18)*('Ejercicio 3 - TIR'!$D$18-'Ejercicio 3 - TIR'!$C$18)*F179),'Ejercicio 3 - TIR'!$E$18-SQRT(('Ejercicio 3 - TIR'!$E$18-'Ejercicio 3 - TIR'!$C$18)*('Ejercicio 3 - TIR'!$E$18-'Ejercicio 3 - TIR'!$D$18)*(1-F179)))</f>
        <v>36602.39638</v>
      </c>
      <c r="H179" s="3">
        <f t="shared" si="7"/>
        <v>0.6505666936</v>
      </c>
      <c r="I179" s="4">
        <f>IF(H179&lt;=('Ejercicio 3 - TIR'!$D$18-'Ejercicio 3 - TIR'!$C$18)/('Ejercicio 3 - TIR'!$E$18-'Ejercicio 3 - TIR'!$C$18),'Ejercicio 3 - TIR'!$C$18+SQRT(('Ejercicio 3 - TIR'!$E$18-'Ejercicio 3 - TIR'!$C$18)*('Ejercicio 3 - TIR'!$D$18-'Ejercicio 3 - TIR'!$C$18)*H179),'Ejercicio 3 - TIR'!$E$18-SQRT(('Ejercicio 3 - TIR'!$E$18-'Ejercicio 3 - TIR'!$C$18)*('Ejercicio 3 - TIR'!$E$18-'Ejercicio 3 - TIR'!$D$18)*(1-H179)))</f>
        <v>39878.51224</v>
      </c>
      <c r="J179" s="3">
        <f t="shared" si="8"/>
        <v>0.02040221711</v>
      </c>
      <c r="K179" s="4">
        <f>IF(J179&lt;=('Ejercicio 3 - TIR'!$D$18-'Ejercicio 3 - TIR'!$C$18)/('Ejercicio 3 - TIR'!$E$18-'Ejercicio 3 - TIR'!$C$18),'Ejercicio 3 - TIR'!$C$18+SQRT(('Ejercicio 3 - TIR'!$E$18-'Ejercicio 3 - TIR'!$C$18)*('Ejercicio 3 - TIR'!$D$18-'Ejercicio 3 - TIR'!$C$18)*J179),'Ejercicio 3 - TIR'!$E$18-SQRT(('Ejercicio 3 - TIR'!$E$18-'Ejercicio 3 - TIR'!$C$18)*('Ejercicio 3 - TIR'!$E$18-'Ejercicio 3 - TIR'!$D$18)*(1-J179)))</f>
        <v>31749.38062</v>
      </c>
      <c r="L179" s="3">
        <f t="shared" si="9"/>
        <v>0.1691789921</v>
      </c>
      <c r="M179" s="4">
        <f>IF(L179&lt;=('Ejercicio 3 - TIR'!$D$18-'Ejercicio 3 - TIR'!$C$18)/('Ejercicio 3 - TIR'!$E$18-'Ejercicio 3 - TIR'!$C$18),'Ejercicio 3 - TIR'!$C$18+SQRT(('Ejercicio 3 - TIR'!$E$18-'Ejercicio 3 - TIR'!$C$18)*('Ejercicio 3 - TIR'!$D$18-'Ejercicio 3 - TIR'!$C$18)*L179),'Ejercicio 3 - TIR'!$E$18-SQRT(('Ejercicio 3 - TIR'!$E$18-'Ejercicio 3 - TIR'!$C$18)*('Ejercicio 3 - TIR'!$E$18-'Ejercicio 3 - TIR'!$D$18)*(1-L179)))</f>
        <v>35037.54393</v>
      </c>
      <c r="N179" s="3">
        <f t="shared" si="10"/>
        <v>0.1525268089</v>
      </c>
      <c r="O179" s="4">
        <f>IF(N179&lt;=('Ejercicio 3 - TIR'!$D$18-'Ejercicio 3 - TIR'!$C$18)/('Ejercicio 3 - TIR'!$E$18-'Ejercicio 3 - TIR'!$C$18),'Ejercicio 3 - TIR'!$C$18+SQRT(('Ejercicio 3 - TIR'!$E$18-'Ejercicio 3 - TIR'!$C$18)*('Ejercicio 3 - TIR'!$D$18-'Ejercicio 3 - TIR'!$C$18)*N179),'Ejercicio 3 - TIR'!$E$18-SQRT(('Ejercicio 3 - TIR'!$E$18-'Ejercicio 3 - TIR'!$C$18)*('Ejercicio 3 - TIR'!$E$18-'Ejercicio 3 - TIR'!$D$18)*(1-N179)))</f>
        <v>34783.202</v>
      </c>
      <c r="P179" s="3">
        <f t="shared" si="11"/>
        <v>0.9211823798</v>
      </c>
      <c r="Q179" s="7">
        <f>IF(P179&lt;=('Ejercicio 3 - TIR'!$D$22-'Ejercicio 3 - TIR'!$C$22)/('Ejercicio 3 - TIR'!$E$22-'Ejercicio 3 - TIR'!$C$22),'Ejercicio 3 - TIR'!$C$22+SQRT(('Ejercicio 3 - TIR'!$E$22-'Ejercicio 3 - TIR'!$C$22)*('Ejercicio 3 - TIR'!$D$22-'Ejercicio 3 - TIR'!$C$22)*P179),'Ejercicio 3 - TIR'!$E$22-SQRT(('Ejercicio 3 - TIR'!$E$22-'Ejercicio 3 - TIR'!$C$22)*('Ejercicio 3 - TIR'!$E$22-'Ejercicio 3 - TIR'!$D$22)*(1-P179)))</f>
        <v>0.1680890086</v>
      </c>
      <c r="R179" s="3">
        <f t="shared" si="12"/>
        <v>0.9334952862</v>
      </c>
      <c r="S179" s="7">
        <f>IF(R179&lt;=('Ejercicio 3 - TIR'!$D$23-'Ejercicio 3 - TIR'!$C$23)/('Ejercicio 3 - TIR'!$E$23-'Ejercicio 3 - TIR'!$C$23),'Ejercicio 3 - TIR'!$C$23+SQRT(('Ejercicio 3 - TIR'!$E$23-'Ejercicio 3 - TIR'!$C$23)*('Ejercicio 3 - TIR'!$D$23-'Ejercicio 3 - TIR'!$C$23)*R179),'Ejercicio 3 - TIR'!$E$23-SQRT(('Ejercicio 3 - TIR'!$E$23-'Ejercicio 3 - TIR'!$C$23)*('Ejercicio 3 - TIR'!$E$23-'Ejercicio 3 - TIR'!$D$23)*(1-R179)))</f>
        <v>0.1690588627</v>
      </c>
      <c r="T179" s="3">
        <f t="shared" si="13"/>
        <v>0.8773698657</v>
      </c>
      <c r="U179" s="7">
        <f>IF(T179&lt;=('Ejercicio 3 - TIR'!$D$24-'Ejercicio 3 - TIR'!$C$24)/('Ejercicio 3 - TIR'!$E$24-'Ejercicio 3 - TIR'!$C$24),'Ejercicio 3 - TIR'!$C$24+SQRT(('Ejercicio 3 - TIR'!$E$24-'Ejercicio 3 - TIR'!$C$24)*('Ejercicio 3 - TIR'!$D$24-'Ejercicio 3 - TIR'!$C$24)*T179),'Ejercicio 3 - TIR'!$E$24-SQRT(('Ejercicio 3 - TIR'!$E$24-'Ejercicio 3 - TIR'!$C$24)*('Ejercicio 3 - TIR'!$E$24-'Ejercicio 3 - TIR'!$D$24)*(1-T179)))</f>
        <v>0.2014699062</v>
      </c>
      <c r="V179" s="3">
        <f t="shared" si="14"/>
        <v>0.8571119623</v>
      </c>
      <c r="W179" s="7">
        <f>IF(V179&lt;=('Ejercicio 3 - TIR'!$D$25-'Ejercicio 3 - TIR'!$C$25)/('Ejercicio 3 - TIR'!$E$25-'Ejercicio 3 - TIR'!$C$25),'Ejercicio 3 - TIR'!$C$25+SQRT(('Ejercicio 3 - TIR'!$E$25-'Ejercicio 3 - TIR'!$C$25)*('Ejercicio 3 - TIR'!$D$25-'Ejercicio 3 - TIR'!$C$25)*V179),'Ejercicio 3 - TIR'!$E$25-SQRT(('Ejercicio 3 - TIR'!$E$25-'Ejercicio 3 - TIR'!$C$25)*('Ejercicio 3 - TIR'!$E$25-'Ejercicio 3 - TIR'!$D$25)*(1-V179)))</f>
        <v>0.2276369025</v>
      </c>
      <c r="X179" s="3">
        <f t="shared" si="15"/>
        <v>0.6506492604</v>
      </c>
      <c r="Y179" s="7">
        <f>IF(X179&lt;=('Ejercicio 3 - TIR'!$D$26-'Ejercicio 3 - TIR'!$C$26)/('Ejercicio 3 - TIR'!$E$26-'Ejercicio 3 - TIR'!$C$26),'Ejercicio 3 - TIR'!$C$26+SQRT(('Ejercicio 3 - TIR'!$E$26-'Ejercicio 3 - TIR'!$C$26)*('Ejercicio 3 - TIR'!$D$26-'Ejercicio 3 - TIR'!$C$26)*X179),'Ejercicio 3 - TIR'!$E$26-SQRT(('Ejercicio 3 - TIR'!$E$26-'Ejercicio 3 - TIR'!$C$26)*('Ejercicio 3 - TIR'!$E$26-'Ejercicio 3 - TIR'!$D$26)*(1-X179)))</f>
        <v>0.2365662114</v>
      </c>
      <c r="Z179" s="3">
        <f t="shared" si="16"/>
        <v>1.168089009</v>
      </c>
      <c r="AA179" s="3">
        <f t="shared" si="17"/>
        <v>1.365564808</v>
      </c>
      <c r="AB179" s="3">
        <f t="shared" si="18"/>
        <v>1.640685022</v>
      </c>
      <c r="AC179" s="3">
        <f t="shared" si="19"/>
        <v>2.014165478</v>
      </c>
      <c r="AD179" s="3">
        <f t="shared" si="20"/>
        <v>2.490648974</v>
      </c>
      <c r="AE179" s="2">
        <f t="shared" si="21"/>
        <v>6631.531663</v>
      </c>
      <c r="AF179" s="2">
        <f t="shared" si="22"/>
        <v>7752.650864</v>
      </c>
      <c r="AG179" s="2">
        <f t="shared" si="23"/>
        <v>9314.576707</v>
      </c>
      <c r="AH179" s="2">
        <f t="shared" si="24"/>
        <v>11434.9181</v>
      </c>
      <c r="AI179" s="2">
        <f t="shared" si="25"/>
        <v>14140.03335</v>
      </c>
      <c r="AJ179" s="4">
        <f t="shared" si="26"/>
        <v>42754.8569</v>
      </c>
      <c r="AK179" s="4">
        <f t="shared" si="27"/>
        <v>54456.69291</v>
      </c>
      <c r="AL179" s="4">
        <f t="shared" si="28"/>
        <v>52090.73324</v>
      </c>
      <c r="AM179" s="4">
        <f t="shared" si="29"/>
        <v>70571.41141</v>
      </c>
      <c r="AN179" s="4">
        <f t="shared" si="30"/>
        <v>86632.74637</v>
      </c>
      <c r="AO179" s="4">
        <f>C179/'Ejercicio 3 - TIR'!$D$7</f>
        <v>16465.41714</v>
      </c>
      <c r="AP179" s="4">
        <f t="shared" si="31"/>
        <v>26289.43977</v>
      </c>
      <c r="AQ179" s="4">
        <f t="shared" si="32"/>
        <v>37991.27577</v>
      </c>
      <c r="AR179" s="4">
        <f t="shared" si="33"/>
        <v>35625.3161</v>
      </c>
      <c r="AS179" s="4">
        <f t="shared" si="34"/>
        <v>54105.99427</v>
      </c>
      <c r="AT179" s="4">
        <f t="shared" si="35"/>
        <v>70167.32924</v>
      </c>
      <c r="AU179" s="4">
        <f>AP179*'Ejercicio 3 - TIR'!$D$5</f>
        <v>13144.71988</v>
      </c>
      <c r="AV179" s="4">
        <f>AQ179*'Ejercicio 3 - TIR'!$D$5</f>
        <v>18995.63788</v>
      </c>
      <c r="AW179" s="4">
        <f>AR179*'Ejercicio 3 - TIR'!$D$5</f>
        <v>17812.65805</v>
      </c>
      <c r="AX179" s="4">
        <f>AS179*'Ejercicio 3 - TIR'!$D$5</f>
        <v>27052.99714</v>
      </c>
      <c r="AY179" s="4">
        <f>AT179*'Ejercicio 3 - TIR'!$D$5</f>
        <v>35083.66462</v>
      </c>
      <c r="AZ179" s="4">
        <f t="shared" ref="AZ179:BD179" si="572">AJ179-AU179-AE179</f>
        <v>22978.60536</v>
      </c>
      <c r="BA179" s="4">
        <f t="shared" si="572"/>
        <v>27708.40416</v>
      </c>
      <c r="BB179" s="4">
        <f t="shared" si="572"/>
        <v>24963.49848</v>
      </c>
      <c r="BC179" s="4">
        <f t="shared" si="572"/>
        <v>32083.49618</v>
      </c>
      <c r="BD179" s="4">
        <f t="shared" si="572"/>
        <v>37409.04841</v>
      </c>
      <c r="BE179" s="4">
        <f t="shared" ref="BE179:BI179" si="573">AZ179/Z179</f>
        <v>19671.96437</v>
      </c>
      <c r="BF179" s="4">
        <f t="shared" si="573"/>
        <v>20290.80128</v>
      </c>
      <c r="BG179" s="4">
        <f t="shared" si="573"/>
        <v>15215.29005</v>
      </c>
      <c r="BH179" s="4">
        <f t="shared" si="573"/>
        <v>15928.92765</v>
      </c>
      <c r="BI179" s="4">
        <f t="shared" si="573"/>
        <v>15019.79958</v>
      </c>
      <c r="BJ179" s="4">
        <f t="shared" si="38"/>
        <v>98262.32942</v>
      </c>
      <c r="BK179" s="4">
        <f t="shared" si="39"/>
        <v>41009.5743</v>
      </c>
      <c r="BL179" s="4">
        <f t="shared" si="40"/>
        <v>139271.9037</v>
      </c>
      <c r="BM179" s="4">
        <f>BK179*'Ejercicio 3 - TIR'!$D$5</f>
        <v>20504.78715</v>
      </c>
      <c r="BN179" s="4">
        <f t="shared" si="41"/>
        <v>118767.1166</v>
      </c>
      <c r="BO179" s="4">
        <f t="shared" si="42"/>
        <v>47685.20888</v>
      </c>
      <c r="BP179" s="4">
        <f t="shared" si="43"/>
        <v>-121779.586</v>
      </c>
      <c r="BQ179" s="4">
        <f t="shared" ref="BQ179:BT179" si="574">BE179</f>
        <v>19671.96437</v>
      </c>
      <c r="BR179" s="4">
        <f t="shared" si="574"/>
        <v>20290.80128</v>
      </c>
      <c r="BS179" s="4">
        <f t="shared" si="574"/>
        <v>15215.29005</v>
      </c>
      <c r="BT179" s="4">
        <f t="shared" si="574"/>
        <v>15928.92765</v>
      </c>
      <c r="BU179" s="4">
        <f t="shared" si="45"/>
        <v>62705.00845</v>
      </c>
      <c r="BV179" s="36">
        <f t="shared" si="46"/>
        <v>2.667400988</v>
      </c>
    </row>
    <row r="180" ht="15.0" customHeight="1">
      <c r="A180" s="2">
        <v>179.0</v>
      </c>
      <c r="B180" s="3">
        <f t="shared" si="4"/>
        <v>0.4227724636</v>
      </c>
      <c r="C180" s="4">
        <f>IF(B180&lt;=('Ejercicio 3 - TIR'!$D$13-'Ejercicio 3 - TIR'!$C$13)/('Ejercicio 3 - TIR'!$E$13-'Ejercicio 3 - TIR'!$C$13),'Ejercicio 3 - TIR'!$C$13+SQRT(('Ejercicio 3 - TIR'!$E$13-'Ejercicio 3 - TIR'!$C$13)*('Ejercicio 3 - TIR'!$D$13-'Ejercicio 3 - TIR'!$C$13)*B180),'Ejercicio 3 - TIR'!$E$13-SQRT(('Ejercicio 3 - TIR'!$E$13-'Ejercicio 3 - TIR'!$C$13)*('Ejercicio 3 - TIR'!$E$13-'Ejercicio 3 - TIR'!$D$13)*(1-B180)))</f>
        <v>73681.31759</v>
      </c>
      <c r="D180" s="3">
        <f t="shared" si="5"/>
        <v>0.6600577183</v>
      </c>
      <c r="E180" s="4">
        <f>IF(D180&lt;=('Ejercicio 3 - TIR'!$D$14-'Ejercicio 3 - TIR'!$C$14)/('Ejercicio 3 - TIR'!$E$14-'Ejercicio 3 - TIR'!$C$14),'Ejercicio 3 - TIR'!$C$14+SQRT(('Ejercicio 3 - TIR'!$E$14-'Ejercicio 3 - TIR'!$C$14)*('Ejercicio 3 - TIR'!$D$14-'Ejercicio 3 - TIR'!$C$14)*D180),'Ejercicio 3 - TIR'!$E$14-SQRT(('Ejercicio 3 - TIR'!$E$14-'Ejercicio 3 - TIR'!$C$14)*('Ejercicio 3 - TIR'!$E$14-'Ejercicio 3 - TIR'!$D$14)*(1-D180)))</f>
        <v>32859.17776</v>
      </c>
      <c r="F180" s="3">
        <f t="shared" si="6"/>
        <v>0.6906081789</v>
      </c>
      <c r="G180" s="4">
        <f>IF(F180&lt;=('Ejercicio 3 - TIR'!$D$18-'Ejercicio 3 - TIR'!$C$18)/('Ejercicio 3 - TIR'!$E$18-'Ejercicio 3 - TIR'!$C$18),'Ejercicio 3 - TIR'!$C$18+SQRT(('Ejercicio 3 - TIR'!$E$18-'Ejercicio 3 - TIR'!$C$18)*('Ejercicio 3 - TIR'!$D$18-'Ejercicio 3 - TIR'!$C$18)*F180),'Ejercicio 3 - TIR'!$E$18-SQRT(('Ejercicio 3 - TIR'!$E$18-'Ejercicio 3 - TIR'!$C$18)*('Ejercicio 3 - TIR'!$E$18-'Ejercicio 3 - TIR'!$D$18)*(1-F180)))</f>
        <v>40182.90683</v>
      </c>
      <c r="H180" s="3">
        <f t="shared" si="7"/>
        <v>0.09467072434</v>
      </c>
      <c r="I180" s="4">
        <f>IF(H180&lt;=('Ejercicio 3 - TIR'!$D$18-'Ejercicio 3 - TIR'!$C$18)/('Ejercicio 3 - TIR'!$E$18-'Ejercicio 3 - TIR'!$C$18),'Ejercicio 3 - TIR'!$C$18+SQRT(('Ejercicio 3 - TIR'!$E$18-'Ejercicio 3 - TIR'!$C$18)*('Ejercicio 3 - TIR'!$D$18-'Ejercicio 3 - TIR'!$C$18)*H180),'Ejercicio 3 - TIR'!$E$18-SQRT(('Ejercicio 3 - TIR'!$E$18-'Ejercicio 3 - TIR'!$C$18)*('Ejercicio 3 - TIR'!$E$18-'Ejercicio 3 - TIR'!$D$18)*(1-H180)))</f>
        <v>33768.3695</v>
      </c>
      <c r="J180" s="3">
        <f t="shared" si="8"/>
        <v>0.1614434461</v>
      </c>
      <c r="K180" s="4">
        <f>IF(J180&lt;=('Ejercicio 3 - TIR'!$D$18-'Ejercicio 3 - TIR'!$C$18)/('Ejercicio 3 - TIR'!$E$18-'Ejercicio 3 - TIR'!$C$18),'Ejercicio 3 - TIR'!$C$18+SQRT(('Ejercicio 3 - TIR'!$E$18-'Ejercicio 3 - TIR'!$C$18)*('Ejercicio 3 - TIR'!$D$18-'Ejercicio 3 - TIR'!$C$18)*J180),'Ejercicio 3 - TIR'!$E$18-SQRT(('Ejercicio 3 - TIR'!$E$18-'Ejercicio 3 - TIR'!$C$18)*('Ejercicio 3 - TIR'!$E$18-'Ejercicio 3 - TIR'!$D$18)*(1-J180)))</f>
        <v>34921.02803</v>
      </c>
      <c r="L180" s="3">
        <f t="shared" si="9"/>
        <v>0.7215446756</v>
      </c>
      <c r="M180" s="4">
        <f>IF(L180&lt;=('Ejercicio 3 - TIR'!$D$18-'Ejercicio 3 - TIR'!$C$18)/('Ejercicio 3 - TIR'!$E$18-'Ejercicio 3 - TIR'!$C$18),'Ejercicio 3 - TIR'!$C$18+SQRT(('Ejercicio 3 - TIR'!$E$18-'Ejercicio 3 - TIR'!$C$18)*('Ejercicio 3 - TIR'!$D$18-'Ejercicio 3 - TIR'!$C$18)*L180),'Ejercicio 3 - TIR'!$E$18-SQRT(('Ejercicio 3 - TIR'!$E$18-'Ejercicio 3 - TIR'!$C$18)*('Ejercicio 3 - TIR'!$E$18-'Ejercicio 3 - TIR'!$D$18)*(1-L180)))</f>
        <v>40430.08213</v>
      </c>
      <c r="N180" s="3">
        <f t="shared" si="10"/>
        <v>0.1538594288</v>
      </c>
      <c r="O180" s="4">
        <f>IF(N180&lt;=('Ejercicio 3 - TIR'!$D$18-'Ejercicio 3 - TIR'!$C$18)/('Ejercicio 3 - TIR'!$E$18-'Ejercicio 3 - TIR'!$C$18),'Ejercicio 3 - TIR'!$C$18+SQRT(('Ejercicio 3 - TIR'!$E$18-'Ejercicio 3 - TIR'!$C$18)*('Ejercicio 3 - TIR'!$D$18-'Ejercicio 3 - TIR'!$C$18)*N180),'Ejercicio 3 - TIR'!$E$18-SQRT(('Ejercicio 3 - TIR'!$E$18-'Ejercicio 3 - TIR'!$C$18)*('Ejercicio 3 - TIR'!$E$18-'Ejercicio 3 - TIR'!$D$18)*(1-N180)))</f>
        <v>34804.05187</v>
      </c>
      <c r="P180" s="3">
        <f t="shared" si="11"/>
        <v>0.1409819818</v>
      </c>
      <c r="Q180" s="7">
        <f>IF(P180&lt;=('Ejercicio 3 - TIR'!$D$22-'Ejercicio 3 - TIR'!$C$22)/('Ejercicio 3 - TIR'!$E$22-'Ejercicio 3 - TIR'!$C$22),'Ejercicio 3 - TIR'!$C$22+SQRT(('Ejercicio 3 - TIR'!$E$22-'Ejercicio 3 - TIR'!$C$22)*('Ejercicio 3 - TIR'!$D$22-'Ejercicio 3 - TIR'!$C$22)*P180),'Ejercicio 3 - TIR'!$E$22-SQRT(('Ejercicio 3 - TIR'!$E$22-'Ejercicio 3 - TIR'!$C$22)*('Ejercicio 3 - TIR'!$E$22-'Ejercicio 3 - TIR'!$D$22)*(1-P180)))</f>
        <v>0.1359300837</v>
      </c>
      <c r="R180" s="3">
        <f t="shared" si="12"/>
        <v>0.9974734587</v>
      </c>
      <c r="S180" s="7">
        <f>IF(R180&lt;=('Ejercicio 3 - TIR'!$D$23-'Ejercicio 3 - TIR'!$C$23)/('Ejercicio 3 - TIR'!$E$23-'Ejercicio 3 - TIR'!$C$23),'Ejercicio 3 - TIR'!$C$23+SQRT(('Ejercicio 3 - TIR'!$E$23-'Ejercicio 3 - TIR'!$C$23)*('Ejercicio 3 - TIR'!$D$23-'Ejercicio 3 - TIR'!$C$23)*R180),'Ejercicio 3 - TIR'!$E$23-SQRT(('Ejercicio 3 - TIR'!$E$23-'Ejercicio 3 - TIR'!$C$23)*('Ejercicio 3 - TIR'!$E$23-'Ejercicio 3 - TIR'!$D$23)*(1-R180)))</f>
        <v>0.1778674489</v>
      </c>
      <c r="T180" s="3">
        <f t="shared" si="13"/>
        <v>0.6451530942</v>
      </c>
      <c r="U180" s="7">
        <f>IF(T180&lt;=('Ejercicio 3 - TIR'!$D$24-'Ejercicio 3 - TIR'!$C$24)/('Ejercicio 3 - TIR'!$E$24-'Ejercicio 3 - TIR'!$C$24),'Ejercicio 3 - TIR'!$C$24+SQRT(('Ejercicio 3 - TIR'!$E$24-'Ejercicio 3 - TIR'!$C$24)*('Ejercicio 3 - TIR'!$D$24-'Ejercicio 3 - TIR'!$C$24)*T180),'Ejercicio 3 - TIR'!$E$24-SQRT(('Ejercicio 3 - TIR'!$E$24-'Ejercicio 3 - TIR'!$C$24)*('Ejercicio 3 - TIR'!$E$24-'Ejercicio 3 - TIR'!$D$24)*(1-T180)))</f>
        <v>0.1884790334</v>
      </c>
      <c r="V180" s="3">
        <f t="shared" si="14"/>
        <v>0.5596418964</v>
      </c>
      <c r="W180" s="7">
        <f>IF(V180&lt;=('Ejercicio 3 - TIR'!$D$25-'Ejercicio 3 - TIR'!$C$25)/('Ejercicio 3 - TIR'!$E$25-'Ejercicio 3 - TIR'!$C$25),'Ejercicio 3 - TIR'!$C$25+SQRT(('Ejercicio 3 - TIR'!$E$25-'Ejercicio 3 - TIR'!$C$25)*('Ejercicio 3 - TIR'!$D$25-'Ejercicio 3 - TIR'!$C$25)*V180),'Ejercicio 3 - TIR'!$E$25-SQRT(('Ejercicio 3 - TIR'!$E$25-'Ejercicio 3 - TIR'!$C$25)*('Ejercicio 3 - TIR'!$E$25-'Ejercicio 3 - TIR'!$D$25)*(1-V180)))</f>
        <v>0.2107412002</v>
      </c>
      <c r="X180" s="3">
        <f t="shared" si="15"/>
        <v>0.2623775721</v>
      </c>
      <c r="Y180" s="7">
        <f>IF(X180&lt;=('Ejercicio 3 - TIR'!$D$26-'Ejercicio 3 - TIR'!$C$26)/('Ejercicio 3 - TIR'!$E$26-'Ejercicio 3 - TIR'!$C$26),'Ejercicio 3 - TIR'!$C$26+SQRT(('Ejercicio 3 - TIR'!$E$26-'Ejercicio 3 - TIR'!$C$26)*('Ejercicio 3 - TIR'!$D$26-'Ejercicio 3 - TIR'!$C$26)*X180),'Ejercicio 3 - TIR'!$E$26-SQRT(('Ejercicio 3 - TIR'!$E$26-'Ejercicio 3 - TIR'!$C$26)*('Ejercicio 3 - TIR'!$E$26-'Ejercicio 3 - TIR'!$D$26)*(1-X180)))</f>
        <v>0.2166161501</v>
      </c>
      <c r="Z180" s="3">
        <f t="shared" si="16"/>
        <v>1.135930084</v>
      </c>
      <c r="AA180" s="3">
        <f t="shared" si="17"/>
        <v>1.33797507</v>
      </c>
      <c r="AB180" s="3">
        <f t="shared" si="18"/>
        <v>1.590155318</v>
      </c>
      <c r="AC180" s="3">
        <f t="shared" si="19"/>
        <v>1.925266558</v>
      </c>
      <c r="AD180" s="3">
        <f t="shared" si="20"/>
        <v>2.342310387</v>
      </c>
      <c r="AE180" s="2">
        <f t="shared" si="21"/>
        <v>4466.550784</v>
      </c>
      <c r="AF180" s="2">
        <f t="shared" si="22"/>
        <v>5261.004777</v>
      </c>
      <c r="AG180" s="2">
        <f t="shared" si="23"/>
        <v>6252.593872</v>
      </c>
      <c r="AH180" s="2">
        <f t="shared" si="24"/>
        <v>7570.273009</v>
      </c>
      <c r="AI180" s="2">
        <f t="shared" si="25"/>
        <v>9210.116403</v>
      </c>
      <c r="AJ180" s="4">
        <f t="shared" si="26"/>
        <v>45644.97272</v>
      </c>
      <c r="AK180" s="4">
        <f t="shared" si="27"/>
        <v>45181.23653</v>
      </c>
      <c r="AL180" s="4">
        <f t="shared" si="28"/>
        <v>55529.85843</v>
      </c>
      <c r="AM180" s="4">
        <f t="shared" si="29"/>
        <v>77838.68505</v>
      </c>
      <c r="AN180" s="4">
        <f t="shared" si="30"/>
        <v>81521.89221</v>
      </c>
      <c r="AO180" s="4">
        <f>C180/'Ejercicio 3 - TIR'!$D$7</f>
        <v>14736.26352</v>
      </c>
      <c r="AP180" s="4">
        <f t="shared" si="31"/>
        <v>30908.7092</v>
      </c>
      <c r="AQ180" s="4">
        <f t="shared" si="32"/>
        <v>30444.97301</v>
      </c>
      <c r="AR180" s="4">
        <f t="shared" si="33"/>
        <v>40793.59491</v>
      </c>
      <c r="AS180" s="4">
        <f t="shared" si="34"/>
        <v>63102.42154</v>
      </c>
      <c r="AT180" s="4">
        <f t="shared" si="35"/>
        <v>66785.62869</v>
      </c>
      <c r="AU180" s="4">
        <f>AP180*'Ejercicio 3 - TIR'!$D$5</f>
        <v>15454.3546</v>
      </c>
      <c r="AV180" s="4">
        <f>AQ180*'Ejercicio 3 - TIR'!$D$5</f>
        <v>15222.48651</v>
      </c>
      <c r="AW180" s="4">
        <f>AR180*'Ejercicio 3 - TIR'!$D$5</f>
        <v>20396.79745</v>
      </c>
      <c r="AX180" s="4">
        <f>AS180*'Ejercicio 3 - TIR'!$D$5</f>
        <v>31551.21077</v>
      </c>
      <c r="AY180" s="4">
        <f>AT180*'Ejercicio 3 - TIR'!$D$5</f>
        <v>33392.81434</v>
      </c>
      <c r="AZ180" s="4">
        <f t="shared" ref="AZ180:BD180" si="575">AJ180-AU180-AE180</f>
        <v>25724.06734</v>
      </c>
      <c r="BA180" s="4">
        <f t="shared" si="575"/>
        <v>24697.74525</v>
      </c>
      <c r="BB180" s="4">
        <f t="shared" si="575"/>
        <v>28880.4671</v>
      </c>
      <c r="BC180" s="4">
        <f t="shared" si="575"/>
        <v>38717.20128</v>
      </c>
      <c r="BD180" s="4">
        <f t="shared" si="575"/>
        <v>38918.96146</v>
      </c>
      <c r="BE180" s="4">
        <f t="shared" ref="BE180:BI180" si="576">AZ180/Z180</f>
        <v>22645.81923</v>
      </c>
      <c r="BF180" s="4">
        <f t="shared" si="576"/>
        <v>18459.04741</v>
      </c>
      <c r="BG180" s="4">
        <f t="shared" si="576"/>
        <v>18162.04164</v>
      </c>
      <c r="BH180" s="4">
        <f t="shared" si="576"/>
        <v>20110.04716</v>
      </c>
      <c r="BI180" s="4">
        <f t="shared" si="576"/>
        <v>16615.62945</v>
      </c>
      <c r="BJ180" s="4">
        <f t="shared" si="38"/>
        <v>76966.39339</v>
      </c>
      <c r="BK180" s="4">
        <f t="shared" si="39"/>
        <v>34516.90311</v>
      </c>
      <c r="BL180" s="4">
        <f t="shared" si="40"/>
        <v>111483.2965</v>
      </c>
      <c r="BM180" s="4">
        <f>BK180*'Ejercicio 3 - TIR'!$D$5</f>
        <v>17258.45156</v>
      </c>
      <c r="BN180" s="4">
        <f t="shared" si="41"/>
        <v>94224.84494</v>
      </c>
      <c r="BO180" s="4">
        <f t="shared" si="42"/>
        <v>40227.30952</v>
      </c>
      <c r="BP180" s="4">
        <f t="shared" si="43"/>
        <v>-106540.4954</v>
      </c>
      <c r="BQ180" s="4">
        <f t="shared" ref="BQ180:BT180" si="577">BE180</f>
        <v>22645.81923</v>
      </c>
      <c r="BR180" s="4">
        <f t="shared" si="577"/>
        <v>18459.04741</v>
      </c>
      <c r="BS180" s="4">
        <f t="shared" si="577"/>
        <v>18162.04164</v>
      </c>
      <c r="BT180" s="4">
        <f t="shared" si="577"/>
        <v>20110.04716</v>
      </c>
      <c r="BU180" s="4">
        <f t="shared" si="45"/>
        <v>56842.93897</v>
      </c>
      <c r="BV180" s="36">
        <f t="shared" si="46"/>
        <v>7.430837592</v>
      </c>
    </row>
    <row r="181" ht="15.0" customHeight="1">
      <c r="A181" s="2">
        <v>180.0</v>
      </c>
      <c r="B181" s="3">
        <f t="shared" si="4"/>
        <v>0.2615897608</v>
      </c>
      <c r="C181" s="4">
        <f>IF(B181&lt;=('Ejercicio 3 - TIR'!$D$13-'Ejercicio 3 - TIR'!$C$13)/('Ejercicio 3 - TIR'!$E$13-'Ejercicio 3 - TIR'!$C$13),'Ejercicio 3 - TIR'!$C$13+SQRT(('Ejercicio 3 - TIR'!$E$13-'Ejercicio 3 - TIR'!$C$13)*('Ejercicio 3 - TIR'!$D$13-'Ejercicio 3 - TIR'!$C$13)*B181),'Ejercicio 3 - TIR'!$E$13-SQRT(('Ejercicio 3 - TIR'!$E$13-'Ejercicio 3 - TIR'!$C$13)*('Ejercicio 3 - TIR'!$E$13-'Ejercicio 3 - TIR'!$D$13)*(1-B181)))</f>
        <v>70232.69769</v>
      </c>
      <c r="D181" s="3">
        <f t="shared" si="5"/>
        <v>0.8001515371</v>
      </c>
      <c r="E181" s="4">
        <f>IF(D181&lt;=('Ejercicio 3 - TIR'!$D$14-'Ejercicio 3 - TIR'!$C$14)/('Ejercicio 3 - TIR'!$E$14-'Ejercicio 3 - TIR'!$C$14),'Ejercicio 3 - TIR'!$C$14+SQRT(('Ejercicio 3 - TIR'!$E$14-'Ejercicio 3 - TIR'!$C$14)*('Ejercicio 3 - TIR'!$D$14-'Ejercicio 3 - TIR'!$C$14)*D181),'Ejercicio 3 - TIR'!$E$14-SQRT(('Ejercicio 3 - TIR'!$E$14-'Ejercicio 3 - TIR'!$C$14)*('Ejercicio 3 - TIR'!$E$14-'Ejercicio 3 - TIR'!$D$14)*(1-D181)))</f>
        <v>34524.84983</v>
      </c>
      <c r="F181" s="3">
        <f t="shared" si="6"/>
        <v>0.3588788957</v>
      </c>
      <c r="G181" s="4">
        <f>IF(F181&lt;=('Ejercicio 3 - TIR'!$D$18-'Ejercicio 3 - TIR'!$C$18)/('Ejercicio 3 - TIR'!$E$18-'Ejercicio 3 - TIR'!$C$18),'Ejercicio 3 - TIR'!$C$18+SQRT(('Ejercicio 3 - TIR'!$E$18-'Ejercicio 3 - TIR'!$C$18)*('Ejercicio 3 - TIR'!$D$18-'Ejercicio 3 - TIR'!$C$18)*F181),'Ejercicio 3 - TIR'!$E$18-SQRT(('Ejercicio 3 - TIR'!$E$18-'Ejercicio 3 - TIR'!$C$18)*('Ejercicio 3 - TIR'!$E$18-'Ejercicio 3 - TIR'!$D$18)*(1-F181)))</f>
        <v>37337.01808</v>
      </c>
      <c r="H181" s="3">
        <f t="shared" si="7"/>
        <v>0.940650771</v>
      </c>
      <c r="I181" s="4">
        <f>IF(H181&lt;=('Ejercicio 3 - TIR'!$D$18-'Ejercicio 3 - TIR'!$C$18)/('Ejercicio 3 - TIR'!$E$18-'Ejercicio 3 - TIR'!$C$18),'Ejercicio 3 - TIR'!$C$18+SQRT(('Ejercicio 3 - TIR'!$E$18-'Ejercicio 3 - TIR'!$C$18)*('Ejercicio 3 - TIR'!$D$18-'Ejercicio 3 - TIR'!$C$18)*H181),'Ejercicio 3 - TIR'!$E$18-SQRT(('Ejercicio 3 - TIR'!$E$18-'Ejercicio 3 - TIR'!$C$18)*('Ejercicio 3 - TIR'!$E$18-'Ejercicio 3 - TIR'!$D$18)*(1-H181)))</f>
        <v>42890.21514</v>
      </c>
      <c r="J181" s="3">
        <f t="shared" si="8"/>
        <v>0.4971765264</v>
      </c>
      <c r="K181" s="4">
        <f>IF(J181&lt;=('Ejercicio 3 - TIR'!$D$18-'Ejercicio 3 - TIR'!$C$18)/('Ejercicio 3 - TIR'!$E$18-'Ejercicio 3 - TIR'!$C$18),'Ejercicio 3 - TIR'!$C$18+SQRT(('Ejercicio 3 - TIR'!$E$18-'Ejercicio 3 - TIR'!$C$18)*('Ejercicio 3 - TIR'!$D$18-'Ejercicio 3 - TIR'!$C$18)*J181),'Ejercicio 3 - TIR'!$E$18-SQRT(('Ejercicio 3 - TIR'!$E$18-'Ejercicio 3 - TIR'!$C$18)*('Ejercicio 3 - TIR'!$E$18-'Ejercicio 3 - TIR'!$D$18)*(1-J181)))</f>
        <v>38635.76742</v>
      </c>
      <c r="L181" s="3">
        <f t="shared" si="9"/>
        <v>0.4588451332</v>
      </c>
      <c r="M181" s="4">
        <f>IF(L181&lt;=('Ejercicio 3 - TIR'!$D$18-'Ejercicio 3 - TIR'!$C$18)/('Ejercicio 3 - TIR'!$E$18-'Ejercicio 3 - TIR'!$C$18),'Ejercicio 3 - TIR'!$C$18+SQRT(('Ejercicio 3 - TIR'!$E$18-'Ejercicio 3 - TIR'!$C$18)*('Ejercicio 3 - TIR'!$D$18-'Ejercicio 3 - TIR'!$C$18)*L181),'Ejercicio 3 - TIR'!$E$18-SQRT(('Ejercicio 3 - TIR'!$E$18-'Ejercicio 3 - TIR'!$C$18)*('Ejercicio 3 - TIR'!$E$18-'Ejercicio 3 - TIR'!$D$18)*(1-L181)))</f>
        <v>38296.19009</v>
      </c>
      <c r="N181" s="3">
        <f t="shared" si="10"/>
        <v>0.9804554912</v>
      </c>
      <c r="O181" s="4">
        <f>IF(N181&lt;=('Ejercicio 3 - TIR'!$D$18-'Ejercicio 3 - TIR'!$C$18)/('Ejercicio 3 - TIR'!$E$18-'Ejercicio 3 - TIR'!$C$18),'Ejercicio 3 - TIR'!$C$18+SQRT(('Ejercicio 3 - TIR'!$E$18-'Ejercicio 3 - TIR'!$C$18)*('Ejercicio 3 - TIR'!$D$18-'Ejercicio 3 - TIR'!$C$18)*N181),'Ejercicio 3 - TIR'!$E$18-SQRT(('Ejercicio 3 - TIR'!$E$18-'Ejercicio 3 - TIR'!$C$18)*('Ejercicio 3 - TIR'!$E$18-'Ejercicio 3 - TIR'!$D$18)*(1-N181)))</f>
        <v>43789.28196</v>
      </c>
      <c r="P181" s="3">
        <f t="shared" si="11"/>
        <v>0.1957969958</v>
      </c>
      <c r="Q181" s="7">
        <f>IF(P181&lt;=('Ejercicio 3 - TIR'!$D$22-'Ejercicio 3 - TIR'!$C$22)/('Ejercicio 3 - TIR'!$E$22-'Ejercicio 3 - TIR'!$C$22),'Ejercicio 3 - TIR'!$C$22+SQRT(('Ejercicio 3 - TIR'!$E$22-'Ejercicio 3 - TIR'!$C$22)*('Ejercicio 3 - TIR'!$D$22-'Ejercicio 3 - TIR'!$C$22)*P181),'Ejercicio 3 - TIR'!$E$22-SQRT(('Ejercicio 3 - TIR'!$E$22-'Ejercicio 3 - TIR'!$C$22)*('Ejercicio 3 - TIR'!$E$22-'Ejercicio 3 - TIR'!$D$22)*(1-P181)))</f>
        <v>0.1387732414</v>
      </c>
      <c r="R181" s="3">
        <f t="shared" si="12"/>
        <v>0.02404874919</v>
      </c>
      <c r="S181" s="7">
        <f>IF(R181&lt;=('Ejercicio 3 - TIR'!$D$23-'Ejercicio 3 - TIR'!$C$23)/('Ejercicio 3 - TIR'!$E$23-'Ejercicio 3 - TIR'!$C$23),'Ejercicio 3 - TIR'!$C$23+SQRT(('Ejercicio 3 - TIR'!$E$23-'Ejercicio 3 - TIR'!$C$23)*('Ejercicio 3 - TIR'!$D$23-'Ejercicio 3 - TIR'!$C$23)*R181),'Ejercicio 3 - TIR'!$E$23-SQRT(('Ejercicio 3 - TIR'!$E$23-'Ejercicio 3 - TIR'!$C$23)*('Ejercicio 3 - TIR'!$E$23-'Ejercicio 3 - TIR'!$D$23)*(1-R181)))</f>
        <v>0.1265793426</v>
      </c>
      <c r="T181" s="3">
        <f t="shared" si="13"/>
        <v>0.320966676</v>
      </c>
      <c r="U181" s="7">
        <f>IF(T181&lt;=('Ejercicio 3 - TIR'!$D$24-'Ejercicio 3 - TIR'!$C$24)/('Ejercicio 3 - TIR'!$E$24-'Ejercicio 3 - TIR'!$C$24),'Ejercicio 3 - TIR'!$C$24+SQRT(('Ejercicio 3 - TIR'!$E$24-'Ejercicio 3 - TIR'!$C$24)*('Ejercicio 3 - TIR'!$D$24-'Ejercicio 3 - TIR'!$C$24)*T181),'Ejercicio 3 - TIR'!$E$24-SQRT(('Ejercicio 3 - TIR'!$E$24-'Ejercicio 3 - TIR'!$C$24)*('Ejercicio 3 - TIR'!$E$24-'Ejercicio 3 - TIR'!$D$24)*(1-T181)))</f>
        <v>0.1759620881</v>
      </c>
      <c r="V181" s="3">
        <f t="shared" si="14"/>
        <v>0.4178267243</v>
      </c>
      <c r="W181" s="7">
        <f>IF(V181&lt;=('Ejercicio 3 - TIR'!$D$25-'Ejercicio 3 - TIR'!$C$25)/('Ejercicio 3 - TIR'!$E$25-'Ejercicio 3 - TIR'!$C$25),'Ejercicio 3 - TIR'!$C$25+SQRT(('Ejercicio 3 - TIR'!$E$25-'Ejercicio 3 - TIR'!$C$25)*('Ejercicio 3 - TIR'!$D$25-'Ejercicio 3 - TIR'!$C$25)*V181),'Ejercicio 3 - TIR'!$E$25-SQRT(('Ejercicio 3 - TIR'!$E$25-'Ejercicio 3 - TIR'!$C$25)*('Ejercicio 3 - TIR'!$E$25-'Ejercicio 3 - TIR'!$D$25)*(1-V181)))</f>
        <v>0.2048601455</v>
      </c>
      <c r="X181" s="3">
        <f t="shared" si="15"/>
        <v>0.3410931837</v>
      </c>
      <c r="Y181" s="7">
        <f>IF(X181&lt;=('Ejercicio 3 - TIR'!$D$26-'Ejercicio 3 - TIR'!$C$26)/('Ejercicio 3 - TIR'!$E$26-'Ejercicio 3 - TIR'!$C$26),'Ejercicio 3 - TIR'!$C$26+SQRT(('Ejercicio 3 - TIR'!$E$26-'Ejercicio 3 - TIR'!$C$26)*('Ejercicio 3 - TIR'!$D$26-'Ejercicio 3 - TIR'!$C$26)*X181),'Ejercicio 3 - TIR'!$E$26-SQRT(('Ejercicio 3 - TIR'!$E$26-'Ejercicio 3 - TIR'!$C$26)*('Ejercicio 3 - TIR'!$E$26-'Ejercicio 3 - TIR'!$D$26)*(1-X181)))</f>
        <v>0.2203502154</v>
      </c>
      <c r="Z181" s="3">
        <f t="shared" si="16"/>
        <v>1.138773241</v>
      </c>
      <c r="AA181" s="3">
        <f t="shared" si="17"/>
        <v>1.28291841</v>
      </c>
      <c r="AB181" s="3">
        <f t="shared" si="18"/>
        <v>1.508663412</v>
      </c>
      <c r="AC181" s="3">
        <f t="shared" si="19"/>
        <v>1.817728418</v>
      </c>
      <c r="AD181" s="3">
        <f t="shared" si="20"/>
        <v>2.218265266</v>
      </c>
      <c r="AE181" s="2">
        <f t="shared" si="21"/>
        <v>4791.125319</v>
      </c>
      <c r="AF181" s="2">
        <f t="shared" si="22"/>
        <v>5397.582812</v>
      </c>
      <c r="AG181" s="2">
        <f t="shared" si="23"/>
        <v>6347.352754</v>
      </c>
      <c r="AH181" s="2">
        <f t="shared" si="24"/>
        <v>7647.672363</v>
      </c>
      <c r="AI181" s="2">
        <f t="shared" si="25"/>
        <v>9332.838615</v>
      </c>
      <c r="AJ181" s="4">
        <f t="shared" si="26"/>
        <v>42518.39711</v>
      </c>
      <c r="AK181" s="4">
        <f t="shared" si="27"/>
        <v>55024.64659</v>
      </c>
      <c r="AL181" s="4">
        <f t="shared" si="28"/>
        <v>58288.3687</v>
      </c>
      <c r="AM181" s="4">
        <f t="shared" si="29"/>
        <v>69612.07302</v>
      </c>
      <c r="AN181" s="4">
        <f t="shared" si="30"/>
        <v>97136.24322</v>
      </c>
      <c r="AO181" s="4">
        <f>C181/'Ejercicio 3 - TIR'!$D$7</f>
        <v>14046.53954</v>
      </c>
      <c r="AP181" s="4">
        <f t="shared" si="31"/>
        <v>28471.85757</v>
      </c>
      <c r="AQ181" s="4">
        <f t="shared" si="32"/>
        <v>40978.10705</v>
      </c>
      <c r="AR181" s="4">
        <f t="shared" si="33"/>
        <v>44241.82916</v>
      </c>
      <c r="AS181" s="4">
        <f t="shared" si="34"/>
        <v>55565.53348</v>
      </c>
      <c r="AT181" s="4">
        <f t="shared" si="35"/>
        <v>83089.70368</v>
      </c>
      <c r="AU181" s="4">
        <f>AP181*'Ejercicio 3 - TIR'!$D$5</f>
        <v>14235.92878</v>
      </c>
      <c r="AV181" s="4">
        <f>AQ181*'Ejercicio 3 - TIR'!$D$5</f>
        <v>20489.05353</v>
      </c>
      <c r="AW181" s="4">
        <f>AR181*'Ejercicio 3 - TIR'!$D$5</f>
        <v>22120.91458</v>
      </c>
      <c r="AX181" s="4">
        <f>AS181*'Ejercicio 3 - TIR'!$D$5</f>
        <v>27782.76674</v>
      </c>
      <c r="AY181" s="4">
        <f>AT181*'Ejercicio 3 - TIR'!$D$5</f>
        <v>41544.85184</v>
      </c>
      <c r="AZ181" s="4">
        <f t="shared" ref="AZ181:BD181" si="578">AJ181-AU181-AE181</f>
        <v>23491.343</v>
      </c>
      <c r="BA181" s="4">
        <f t="shared" si="578"/>
        <v>29138.01025</v>
      </c>
      <c r="BB181" s="4">
        <f t="shared" si="578"/>
        <v>29820.10136</v>
      </c>
      <c r="BC181" s="4">
        <f t="shared" si="578"/>
        <v>34181.63392</v>
      </c>
      <c r="BD181" s="4">
        <f t="shared" si="578"/>
        <v>46258.55276</v>
      </c>
      <c r="BE181" s="4">
        <f t="shared" ref="BE181:BI181" si="579">AZ181/Z181</f>
        <v>20628.63979</v>
      </c>
      <c r="BF181" s="4">
        <f t="shared" si="579"/>
        <v>22712.28633</v>
      </c>
      <c r="BG181" s="4">
        <f t="shared" si="579"/>
        <v>19765.90744</v>
      </c>
      <c r="BH181" s="4">
        <f t="shared" si="579"/>
        <v>18804.58796</v>
      </c>
      <c r="BI181" s="4">
        <f t="shared" si="579"/>
        <v>20853.48108</v>
      </c>
      <c r="BJ181" s="4">
        <f t="shared" si="38"/>
        <v>76585.27519</v>
      </c>
      <c r="BK181" s="4">
        <f t="shared" si="39"/>
        <v>31158.95077</v>
      </c>
      <c r="BL181" s="4">
        <f t="shared" si="40"/>
        <v>107744.226</v>
      </c>
      <c r="BM181" s="4">
        <f>BK181*'Ejercicio 3 - TIR'!$D$5</f>
        <v>15579.47538</v>
      </c>
      <c r="BN181" s="4">
        <f t="shared" si="41"/>
        <v>92164.75057</v>
      </c>
      <c r="BO181" s="4">
        <f t="shared" si="42"/>
        <v>41548.11959</v>
      </c>
      <c r="BP181" s="4">
        <f t="shared" si="43"/>
        <v>-104757.5475</v>
      </c>
      <c r="BQ181" s="4">
        <f t="shared" ref="BQ181:BT181" si="580">BE181</f>
        <v>20628.63979</v>
      </c>
      <c r="BR181" s="4">
        <f t="shared" si="580"/>
        <v>22712.28633</v>
      </c>
      <c r="BS181" s="4">
        <f t="shared" si="580"/>
        <v>19765.90744</v>
      </c>
      <c r="BT181" s="4">
        <f t="shared" si="580"/>
        <v>18804.58796</v>
      </c>
      <c r="BU181" s="4">
        <f t="shared" si="45"/>
        <v>62401.60067</v>
      </c>
      <c r="BV181" s="36">
        <f t="shared" si="46"/>
        <v>9.749285921</v>
      </c>
    </row>
    <row r="182" ht="15.0" customHeight="1">
      <c r="A182" s="2">
        <v>181.0</v>
      </c>
      <c r="B182" s="3">
        <f t="shared" si="4"/>
        <v>0.603394781</v>
      </c>
      <c r="C182" s="4">
        <f>IF(B182&lt;=('Ejercicio 3 - TIR'!$D$13-'Ejercicio 3 - TIR'!$C$13)/('Ejercicio 3 - TIR'!$E$13-'Ejercicio 3 - TIR'!$C$13),'Ejercicio 3 - TIR'!$C$13+SQRT(('Ejercicio 3 - TIR'!$E$13-'Ejercicio 3 - TIR'!$C$13)*('Ejercicio 3 - TIR'!$D$13-'Ejercicio 3 - TIR'!$C$13)*B182),'Ejercicio 3 - TIR'!$E$13-SQRT(('Ejercicio 3 - TIR'!$E$13-'Ejercicio 3 - TIR'!$C$13)*('Ejercicio 3 - TIR'!$E$13-'Ejercicio 3 - TIR'!$D$13)*(1-B182)))</f>
        <v>78184.26571</v>
      </c>
      <c r="D182" s="3">
        <f t="shared" si="5"/>
        <v>0.6782791337</v>
      </c>
      <c r="E182" s="4">
        <f>IF(D182&lt;=('Ejercicio 3 - TIR'!$D$14-'Ejercicio 3 - TIR'!$C$14)/('Ejercicio 3 - TIR'!$E$14-'Ejercicio 3 - TIR'!$C$14),'Ejercicio 3 - TIR'!$C$14+SQRT(('Ejercicio 3 - TIR'!$E$14-'Ejercicio 3 - TIR'!$C$14)*('Ejercicio 3 - TIR'!$D$14-'Ejercicio 3 - TIR'!$C$14)*D182),'Ejercicio 3 - TIR'!$E$14-SQRT(('Ejercicio 3 - TIR'!$E$14-'Ejercicio 3 - TIR'!$C$14)*('Ejercicio 3 - TIR'!$E$14-'Ejercicio 3 - TIR'!$D$14)*(1-D182)))</f>
        <v>33053.19282</v>
      </c>
      <c r="F182" s="3">
        <f t="shared" si="6"/>
        <v>0.1355957514</v>
      </c>
      <c r="G182" s="4">
        <f>IF(F182&lt;=('Ejercicio 3 - TIR'!$D$18-'Ejercicio 3 - TIR'!$C$18)/('Ejercicio 3 - TIR'!$E$18-'Ejercicio 3 - TIR'!$C$18),'Ejercicio 3 - TIR'!$C$18+SQRT(('Ejercicio 3 - TIR'!$E$18-'Ejercicio 3 - TIR'!$C$18)*('Ejercicio 3 - TIR'!$D$18-'Ejercicio 3 - TIR'!$C$18)*F182),'Ejercicio 3 - TIR'!$E$18-SQRT(('Ejercicio 3 - TIR'!$E$18-'Ejercicio 3 - TIR'!$C$18)*('Ejercicio 3 - TIR'!$E$18-'Ejercicio 3 - TIR'!$D$18)*(1-F182)))</f>
        <v>34509.91826</v>
      </c>
      <c r="H182" s="3">
        <f t="shared" si="7"/>
        <v>0.6246723592</v>
      </c>
      <c r="I182" s="4">
        <f>IF(H182&lt;=('Ejercicio 3 - TIR'!$D$18-'Ejercicio 3 - TIR'!$C$18)/('Ejercicio 3 - TIR'!$E$18-'Ejercicio 3 - TIR'!$C$18),'Ejercicio 3 - TIR'!$C$18+SQRT(('Ejercicio 3 - TIR'!$E$18-'Ejercicio 3 - TIR'!$C$18)*('Ejercicio 3 - TIR'!$D$18-'Ejercicio 3 - TIR'!$C$18)*H182),'Ejercicio 3 - TIR'!$E$18-SQRT(('Ejercicio 3 - TIR'!$E$18-'Ejercicio 3 - TIR'!$C$18)*('Ejercicio 3 - TIR'!$E$18-'Ejercicio 3 - TIR'!$D$18)*(1-H182)))</f>
        <v>39679.92014</v>
      </c>
      <c r="J182" s="3">
        <f t="shared" si="8"/>
        <v>0.771869896</v>
      </c>
      <c r="K182" s="4">
        <f>IF(J182&lt;=('Ejercicio 3 - TIR'!$D$18-'Ejercicio 3 - TIR'!$C$18)/('Ejercicio 3 - TIR'!$E$18-'Ejercicio 3 - TIR'!$C$18),'Ejercicio 3 - TIR'!$C$18+SQRT(('Ejercicio 3 - TIR'!$E$18-'Ejercicio 3 - TIR'!$C$18)*('Ejercicio 3 - TIR'!$D$18-'Ejercicio 3 - TIR'!$C$18)*J182),'Ejercicio 3 - TIR'!$E$18-SQRT(('Ejercicio 3 - TIR'!$E$18-'Ejercicio 3 - TIR'!$C$18)*('Ejercicio 3 - TIR'!$E$18-'Ejercicio 3 - TIR'!$D$18)*(1-J182)))</f>
        <v>40863.6057</v>
      </c>
      <c r="L182" s="3">
        <f t="shared" si="9"/>
        <v>0.2283071263</v>
      </c>
      <c r="M182" s="4">
        <f>IF(L182&lt;=('Ejercicio 3 - TIR'!$D$18-'Ejercicio 3 - TIR'!$C$18)/('Ejercicio 3 - TIR'!$E$18-'Ejercicio 3 - TIR'!$C$18),'Ejercicio 3 - TIR'!$C$18+SQRT(('Ejercicio 3 - TIR'!$E$18-'Ejercicio 3 - TIR'!$C$18)*('Ejercicio 3 - TIR'!$D$18-'Ejercicio 3 - TIR'!$C$18)*L182),'Ejercicio 3 - TIR'!$E$18-SQRT(('Ejercicio 3 - TIR'!$E$18-'Ejercicio 3 - TIR'!$C$18)*('Ejercicio 3 - TIR'!$E$18-'Ejercicio 3 - TIR'!$D$18)*(1-L182)))</f>
        <v>35852.01409</v>
      </c>
      <c r="N182" s="3">
        <f t="shared" si="10"/>
        <v>0.5413769142</v>
      </c>
      <c r="O182" s="4">
        <f>IF(N182&lt;=('Ejercicio 3 - TIR'!$D$18-'Ejercicio 3 - TIR'!$C$18)/('Ejercicio 3 - TIR'!$E$18-'Ejercicio 3 - TIR'!$C$18),'Ejercicio 3 - TIR'!$C$18+SQRT(('Ejercicio 3 - TIR'!$E$18-'Ejercicio 3 - TIR'!$C$18)*('Ejercicio 3 - TIR'!$D$18-'Ejercicio 3 - TIR'!$C$18)*N182),'Ejercicio 3 - TIR'!$E$18-SQRT(('Ejercicio 3 - TIR'!$E$18-'Ejercicio 3 - TIR'!$C$18)*('Ejercicio 3 - TIR'!$E$18-'Ejercicio 3 - TIR'!$D$18)*(1-N182)))</f>
        <v>39011.46698</v>
      </c>
      <c r="P182" s="3">
        <f t="shared" si="11"/>
        <v>0.6117727619</v>
      </c>
      <c r="Q182" s="7">
        <f>IF(P182&lt;=('Ejercicio 3 - TIR'!$D$22-'Ejercicio 3 - TIR'!$C$22)/('Ejercicio 3 - TIR'!$E$22-'Ejercicio 3 - TIR'!$C$22),'Ejercicio 3 - TIR'!$C$22+SQRT(('Ejercicio 3 - TIR'!$E$22-'Ejercicio 3 - TIR'!$C$22)*('Ejercicio 3 - TIR'!$D$22-'Ejercicio 3 - TIR'!$C$22)*P182),'Ejercicio 3 - TIR'!$E$22-SQRT(('Ejercicio 3 - TIR'!$E$22-'Ejercicio 3 - TIR'!$C$22)*('Ejercicio 3 - TIR'!$E$22-'Ejercicio 3 - TIR'!$D$22)*(1-P182)))</f>
        <v>0.1535650037</v>
      </c>
      <c r="R182" s="3">
        <f t="shared" si="12"/>
        <v>0.747744231</v>
      </c>
      <c r="S182" s="7">
        <f>IF(R182&lt;=('Ejercicio 3 - TIR'!$D$23-'Ejercicio 3 - TIR'!$C$23)/('Ejercicio 3 - TIR'!$E$23-'Ejercicio 3 - TIR'!$C$23),'Ejercicio 3 - TIR'!$C$23+SQRT(('Ejercicio 3 - TIR'!$E$23-'Ejercicio 3 - TIR'!$C$23)*('Ejercicio 3 - TIR'!$D$23-'Ejercicio 3 - TIR'!$C$23)*R182),'Ejercicio 3 - TIR'!$E$23-SQRT(('Ejercicio 3 - TIR'!$E$23-'Ejercicio 3 - TIR'!$C$23)*('Ejercicio 3 - TIR'!$E$23-'Ejercicio 3 - TIR'!$D$23)*(1-R182)))</f>
        <v>0.1586913073</v>
      </c>
      <c r="T182" s="3">
        <f t="shared" si="13"/>
        <v>0.5783001406</v>
      </c>
      <c r="U182" s="7">
        <f>IF(T182&lt;=('Ejercicio 3 - TIR'!$D$24-'Ejercicio 3 - TIR'!$C$24)/('Ejercicio 3 - TIR'!$E$24-'Ejercicio 3 - TIR'!$C$24),'Ejercicio 3 - TIR'!$C$24+SQRT(('Ejercicio 3 - TIR'!$E$24-'Ejercicio 3 - TIR'!$C$24)*('Ejercicio 3 - TIR'!$D$24-'Ejercicio 3 - TIR'!$C$24)*T182),'Ejercicio 3 - TIR'!$E$24-SQRT(('Ejercicio 3 - TIR'!$E$24-'Ejercicio 3 - TIR'!$C$24)*('Ejercicio 3 - TIR'!$E$24-'Ejercicio 3 - TIR'!$D$24)*(1-T182)))</f>
        <v>0.1856378172</v>
      </c>
      <c r="V182" s="3">
        <f t="shared" si="14"/>
        <v>0.3370784212</v>
      </c>
      <c r="W182" s="7">
        <f>IF(V182&lt;=('Ejercicio 3 - TIR'!$D$25-'Ejercicio 3 - TIR'!$C$25)/('Ejercicio 3 - TIR'!$E$25-'Ejercicio 3 - TIR'!$C$25),'Ejercicio 3 - TIR'!$C$25+SQRT(('Ejercicio 3 - TIR'!$E$25-'Ejercicio 3 - TIR'!$C$25)*('Ejercicio 3 - TIR'!$D$25-'Ejercicio 3 - TIR'!$C$25)*V182),'Ejercicio 3 - TIR'!$E$25-SQRT(('Ejercicio 3 - TIR'!$E$25-'Ejercicio 3 - TIR'!$C$25)*('Ejercicio 3 - TIR'!$E$25-'Ejercicio 3 - TIR'!$D$25)*(1-V182)))</f>
        <v>0.2018312806</v>
      </c>
      <c r="X182" s="3">
        <f t="shared" si="15"/>
        <v>0.2786010187</v>
      </c>
      <c r="Y182" s="7">
        <f>IF(X182&lt;=('Ejercicio 3 - TIR'!$D$26-'Ejercicio 3 - TIR'!$C$26)/('Ejercicio 3 - TIR'!$E$26-'Ejercicio 3 - TIR'!$C$26),'Ejercicio 3 - TIR'!$C$26+SQRT(('Ejercicio 3 - TIR'!$E$26-'Ejercicio 3 - TIR'!$C$26)*('Ejercicio 3 - TIR'!$D$26-'Ejercicio 3 - TIR'!$C$26)*X182),'Ejercicio 3 - TIR'!$E$26-SQRT(('Ejercicio 3 - TIR'!$E$26-'Ejercicio 3 - TIR'!$C$26)*('Ejercicio 3 - TIR'!$E$26-'Ejercicio 3 - TIR'!$D$26)*(1-X182)))</f>
        <v>0.2174266795</v>
      </c>
      <c r="Z182" s="3">
        <f t="shared" si="16"/>
        <v>1.153565004</v>
      </c>
      <c r="AA182" s="3">
        <f t="shared" si="17"/>
        <v>1.336625742</v>
      </c>
      <c r="AB182" s="3">
        <f t="shared" si="18"/>
        <v>1.584754027</v>
      </c>
      <c r="AC182" s="3">
        <f t="shared" si="19"/>
        <v>1.904606962</v>
      </c>
      <c r="AD182" s="3">
        <f t="shared" si="20"/>
        <v>2.31871933</v>
      </c>
      <c r="AE182" s="2">
        <f t="shared" si="21"/>
        <v>5075.813679</v>
      </c>
      <c r="AF182" s="2">
        <f t="shared" si="22"/>
        <v>5881.301187</v>
      </c>
      <c r="AG182" s="2">
        <f t="shared" si="23"/>
        <v>6973.093102</v>
      </c>
      <c r="AH182" s="2">
        <f t="shared" si="24"/>
        <v>8380.481413</v>
      </c>
      <c r="AI182" s="2">
        <f t="shared" si="25"/>
        <v>10202.62166</v>
      </c>
      <c r="AJ182" s="4">
        <f t="shared" si="26"/>
        <v>39809.43399</v>
      </c>
      <c r="AK182" s="4">
        <f t="shared" si="27"/>
        <v>53037.20271</v>
      </c>
      <c r="AL182" s="4">
        <f t="shared" si="28"/>
        <v>64758.76371</v>
      </c>
      <c r="AM182" s="4">
        <f t="shared" si="29"/>
        <v>68283.99565</v>
      </c>
      <c r="AN182" s="4">
        <f t="shared" si="30"/>
        <v>90456.64257</v>
      </c>
      <c r="AO182" s="4">
        <f>C182/'Ejercicio 3 - TIR'!$D$7</f>
        <v>15636.85314</v>
      </c>
      <c r="AP182" s="4">
        <f t="shared" si="31"/>
        <v>24172.58084</v>
      </c>
      <c r="AQ182" s="4">
        <f t="shared" si="32"/>
        <v>37400.34956</v>
      </c>
      <c r="AR182" s="4">
        <f t="shared" si="33"/>
        <v>49121.91057</v>
      </c>
      <c r="AS182" s="4">
        <f t="shared" si="34"/>
        <v>52647.14251</v>
      </c>
      <c r="AT182" s="4">
        <f t="shared" si="35"/>
        <v>74819.78943</v>
      </c>
      <c r="AU182" s="4">
        <f>AP182*'Ejercicio 3 - TIR'!$D$5</f>
        <v>12086.29042</v>
      </c>
      <c r="AV182" s="4">
        <f>AQ182*'Ejercicio 3 - TIR'!$D$5</f>
        <v>18700.17478</v>
      </c>
      <c r="AW182" s="4">
        <f>AR182*'Ejercicio 3 - TIR'!$D$5</f>
        <v>24560.95528</v>
      </c>
      <c r="AX182" s="4">
        <f>AS182*'Ejercicio 3 - TIR'!$D$5</f>
        <v>26323.57126</v>
      </c>
      <c r="AY182" s="4">
        <f>AT182*'Ejercicio 3 - TIR'!$D$5</f>
        <v>37409.89472</v>
      </c>
      <c r="AZ182" s="4">
        <f t="shared" ref="AZ182:BD182" si="581">AJ182-AU182-AE182</f>
        <v>22647.32988</v>
      </c>
      <c r="BA182" s="4">
        <f t="shared" si="581"/>
        <v>28455.72674</v>
      </c>
      <c r="BB182" s="4">
        <f t="shared" si="581"/>
        <v>33224.71532</v>
      </c>
      <c r="BC182" s="4">
        <f t="shared" si="581"/>
        <v>33579.94298</v>
      </c>
      <c r="BD182" s="4">
        <f t="shared" si="581"/>
        <v>42844.1262</v>
      </c>
      <c r="BE182" s="4">
        <f t="shared" ref="BE182:BI182" si="582">AZ182/Z182</f>
        <v>19632.46962</v>
      </c>
      <c r="BF182" s="4">
        <f t="shared" si="582"/>
        <v>21289.22543</v>
      </c>
      <c r="BG182" s="4">
        <f t="shared" si="582"/>
        <v>20965.21905</v>
      </c>
      <c r="BH182" s="4">
        <f t="shared" si="582"/>
        <v>17630.90425</v>
      </c>
      <c r="BI182" s="4">
        <f t="shared" si="582"/>
        <v>18477.49559</v>
      </c>
      <c r="BJ182" s="4">
        <f t="shared" si="38"/>
        <v>76641.07712</v>
      </c>
      <c r="BK182" s="4">
        <f t="shared" si="39"/>
        <v>36257.47364</v>
      </c>
      <c r="BL182" s="4">
        <f t="shared" si="40"/>
        <v>112898.5508</v>
      </c>
      <c r="BM182" s="4">
        <f>BK182*'Ejercicio 3 - TIR'!$D$5</f>
        <v>18128.73682</v>
      </c>
      <c r="BN182" s="4">
        <f t="shared" si="41"/>
        <v>94769.81393</v>
      </c>
      <c r="BO182" s="4">
        <f t="shared" si="42"/>
        <v>40871.61939</v>
      </c>
      <c r="BP182" s="4">
        <f t="shared" si="43"/>
        <v>-111237.4585</v>
      </c>
      <c r="BQ182" s="4">
        <f t="shared" ref="BQ182:BT182" si="583">BE182</f>
        <v>19632.46962</v>
      </c>
      <c r="BR182" s="4">
        <f t="shared" si="583"/>
        <v>21289.22543</v>
      </c>
      <c r="BS182" s="4">
        <f t="shared" si="583"/>
        <v>20965.21905</v>
      </c>
      <c r="BT182" s="4">
        <f t="shared" si="583"/>
        <v>17630.90425</v>
      </c>
      <c r="BU182" s="4">
        <f t="shared" si="45"/>
        <v>59349.11499</v>
      </c>
      <c r="BV182" s="36">
        <f t="shared" si="46"/>
        <v>6.59715603</v>
      </c>
    </row>
    <row r="183" ht="15.0" customHeight="1">
      <c r="A183" s="2">
        <v>182.0</v>
      </c>
      <c r="B183" s="3">
        <f t="shared" si="4"/>
        <v>0.9167250026</v>
      </c>
      <c r="C183" s="4">
        <f>IF(B183&lt;=('Ejercicio 3 - TIR'!$D$13-'Ejercicio 3 - TIR'!$C$13)/('Ejercicio 3 - TIR'!$E$13-'Ejercicio 3 - TIR'!$C$13),'Ejercicio 3 - TIR'!$C$13+SQRT(('Ejercicio 3 - TIR'!$E$13-'Ejercicio 3 - TIR'!$C$13)*('Ejercicio 3 - TIR'!$D$13-'Ejercicio 3 - TIR'!$C$13)*B183),'Ejercicio 3 - TIR'!$E$13-SQRT(('Ejercicio 3 - TIR'!$E$13-'Ejercicio 3 - TIR'!$C$13)*('Ejercicio 3 - TIR'!$E$13-'Ejercicio 3 - TIR'!$D$13)*(1-B183)))</f>
        <v>90003.50077</v>
      </c>
      <c r="D183" s="3">
        <f t="shared" si="5"/>
        <v>0.8767643502</v>
      </c>
      <c r="E183" s="4">
        <f>IF(D183&lt;=('Ejercicio 3 - TIR'!$D$14-'Ejercicio 3 - TIR'!$C$14)/('Ejercicio 3 - TIR'!$E$14-'Ejercicio 3 - TIR'!$C$14),'Ejercicio 3 - TIR'!$C$14+SQRT(('Ejercicio 3 - TIR'!$E$14-'Ejercicio 3 - TIR'!$C$14)*('Ejercicio 3 - TIR'!$D$14-'Ejercicio 3 - TIR'!$C$14)*D183),'Ejercicio 3 - TIR'!$E$14-SQRT(('Ejercicio 3 - TIR'!$E$14-'Ejercicio 3 - TIR'!$C$14)*('Ejercicio 3 - TIR'!$E$14-'Ejercicio 3 - TIR'!$D$14)*(1-D183)))</f>
        <v>35700.54103</v>
      </c>
      <c r="F183" s="3">
        <f t="shared" si="6"/>
        <v>0.6466529238</v>
      </c>
      <c r="G183" s="4">
        <f>IF(F183&lt;=('Ejercicio 3 - TIR'!$D$18-'Ejercicio 3 - TIR'!$C$18)/('Ejercicio 3 - TIR'!$E$18-'Ejercicio 3 - TIR'!$C$18),'Ejercicio 3 - TIR'!$C$18+SQRT(('Ejercicio 3 - TIR'!$E$18-'Ejercicio 3 - TIR'!$C$18)*('Ejercicio 3 - TIR'!$D$18-'Ejercicio 3 - TIR'!$C$18)*F183),'Ejercicio 3 - TIR'!$E$18-SQRT(('Ejercicio 3 - TIR'!$E$18-'Ejercicio 3 - TIR'!$C$18)*('Ejercicio 3 - TIR'!$E$18-'Ejercicio 3 - TIR'!$D$18)*(1-F183)))</f>
        <v>39848.75315</v>
      </c>
      <c r="H183" s="3">
        <f t="shared" si="7"/>
        <v>0.5251817302</v>
      </c>
      <c r="I183" s="4">
        <f>IF(H183&lt;=('Ejercicio 3 - TIR'!$D$18-'Ejercicio 3 - TIR'!$C$18)/('Ejercicio 3 - TIR'!$E$18-'Ejercicio 3 - TIR'!$C$18),'Ejercicio 3 - TIR'!$C$18+SQRT(('Ejercicio 3 - TIR'!$E$18-'Ejercicio 3 - TIR'!$C$18)*('Ejercicio 3 - TIR'!$D$18-'Ejercicio 3 - TIR'!$C$18)*H183),'Ejercicio 3 - TIR'!$E$18-SQRT(('Ejercicio 3 - TIR'!$E$18-'Ejercicio 3 - TIR'!$C$18)*('Ejercicio 3 - TIR'!$E$18-'Ejercicio 3 - TIR'!$D$18)*(1-H183)))</f>
        <v>38875.65544</v>
      </c>
      <c r="J183" s="3">
        <f t="shared" si="8"/>
        <v>0.6982449186</v>
      </c>
      <c r="K183" s="4">
        <f>IF(J183&lt;=('Ejercicio 3 - TIR'!$D$18-'Ejercicio 3 - TIR'!$C$18)/('Ejercicio 3 - TIR'!$E$18-'Ejercicio 3 - TIR'!$C$18),'Ejercicio 3 - TIR'!$C$18+SQRT(('Ejercicio 3 - TIR'!$E$18-'Ejercicio 3 - TIR'!$C$18)*('Ejercicio 3 - TIR'!$D$18-'Ejercicio 3 - TIR'!$C$18)*J183),'Ejercicio 3 - TIR'!$E$18-SQRT(('Ejercicio 3 - TIR'!$E$18-'Ejercicio 3 - TIR'!$C$18)*('Ejercicio 3 - TIR'!$E$18-'Ejercicio 3 - TIR'!$D$18)*(1-J183)))</f>
        <v>40242.72861</v>
      </c>
      <c r="L183" s="3">
        <f t="shared" si="9"/>
        <v>0.425228887</v>
      </c>
      <c r="M183" s="4">
        <f>IF(L183&lt;=('Ejercicio 3 - TIR'!$D$18-'Ejercicio 3 - TIR'!$C$18)/('Ejercicio 3 - TIR'!$E$18-'Ejercicio 3 - TIR'!$C$18),'Ejercicio 3 - TIR'!$C$18+SQRT(('Ejercicio 3 - TIR'!$E$18-'Ejercicio 3 - TIR'!$C$18)*('Ejercicio 3 - TIR'!$D$18-'Ejercicio 3 - TIR'!$C$18)*L183),'Ejercicio 3 - TIR'!$E$18-SQRT(('Ejercicio 3 - TIR'!$E$18-'Ejercicio 3 - TIR'!$C$18)*('Ejercicio 3 - TIR'!$E$18-'Ejercicio 3 - TIR'!$D$18)*(1-L183)))</f>
        <v>37986.50944</v>
      </c>
      <c r="N183" s="3">
        <f t="shared" si="10"/>
        <v>0.6297590691</v>
      </c>
      <c r="O183" s="4">
        <f>IF(N183&lt;=('Ejercicio 3 - TIR'!$D$18-'Ejercicio 3 - TIR'!$C$18)/('Ejercicio 3 - TIR'!$E$18-'Ejercicio 3 - TIR'!$C$18),'Ejercicio 3 - TIR'!$C$18+SQRT(('Ejercicio 3 - TIR'!$E$18-'Ejercicio 3 - TIR'!$C$18)*('Ejercicio 3 - TIR'!$D$18-'Ejercicio 3 - TIR'!$C$18)*N183),'Ejercicio 3 - TIR'!$E$18-SQRT(('Ejercicio 3 - TIR'!$E$18-'Ejercicio 3 - TIR'!$C$18)*('Ejercicio 3 - TIR'!$E$18-'Ejercicio 3 - TIR'!$D$18)*(1-N183)))</f>
        <v>39719.25205</v>
      </c>
      <c r="P183" s="3">
        <f t="shared" si="11"/>
        <v>0.8752734796</v>
      </c>
      <c r="Q183" s="7">
        <f>IF(P183&lt;=('Ejercicio 3 - TIR'!$D$22-'Ejercicio 3 - TIR'!$C$22)/('Ejercicio 3 - TIR'!$E$22-'Ejercicio 3 - TIR'!$C$22),'Ejercicio 3 - TIR'!$C$22+SQRT(('Ejercicio 3 - TIR'!$E$22-'Ejercicio 3 - TIR'!$C$22)*('Ejercicio 3 - TIR'!$D$22-'Ejercicio 3 - TIR'!$C$22)*P183),'Ejercicio 3 - TIR'!$E$22-SQRT(('Ejercicio 3 - TIR'!$E$22-'Ejercicio 3 - TIR'!$C$22)*('Ejercicio 3 - TIR'!$E$22-'Ejercicio 3 - TIR'!$D$22)*(1-P183)))</f>
        <v>0.1650164178</v>
      </c>
      <c r="R183" s="3">
        <f t="shared" si="12"/>
        <v>0.9558917237</v>
      </c>
      <c r="S183" s="7">
        <f>IF(R183&lt;=('Ejercicio 3 - TIR'!$D$23-'Ejercicio 3 - TIR'!$C$23)/('Ejercicio 3 - TIR'!$E$23-'Ejercicio 3 - TIR'!$C$23),'Ejercicio 3 - TIR'!$C$23+SQRT(('Ejercicio 3 - TIR'!$E$23-'Ejercicio 3 - TIR'!$C$23)*('Ejercicio 3 - TIR'!$D$23-'Ejercicio 3 - TIR'!$C$23)*R183),'Ejercicio 3 - TIR'!$E$23-SQRT(('Ejercicio 3 - TIR'!$E$23-'Ejercicio 3 - TIR'!$C$23)*('Ejercicio 3 - TIR'!$E$23-'Ejercicio 3 - TIR'!$D$23)*(1-R183)))</f>
        <v>0.1710896186</v>
      </c>
      <c r="T183" s="3">
        <f t="shared" si="13"/>
        <v>0.5830480637</v>
      </c>
      <c r="U183" s="7">
        <f>IF(T183&lt;=('Ejercicio 3 - TIR'!$D$24-'Ejercicio 3 - TIR'!$C$24)/('Ejercicio 3 - TIR'!$E$24-'Ejercicio 3 - TIR'!$C$24),'Ejercicio 3 - TIR'!$C$24+SQRT(('Ejercicio 3 - TIR'!$E$24-'Ejercicio 3 - TIR'!$C$24)*('Ejercicio 3 - TIR'!$D$24-'Ejercicio 3 - TIR'!$C$24)*T183),'Ejercicio 3 - TIR'!$E$24-SQRT(('Ejercicio 3 - TIR'!$E$24-'Ejercicio 3 - TIR'!$C$24)*('Ejercicio 3 - TIR'!$E$24-'Ejercicio 3 - TIR'!$D$24)*(1-T183)))</f>
        <v>0.1858318069</v>
      </c>
      <c r="V183" s="3">
        <f t="shared" si="14"/>
        <v>0.8983574344</v>
      </c>
      <c r="W183" s="7">
        <f>IF(V183&lt;=('Ejercicio 3 - TIR'!$D$25-'Ejercicio 3 - TIR'!$C$25)/('Ejercicio 3 - TIR'!$E$25-'Ejercicio 3 - TIR'!$C$25),'Ejercicio 3 - TIR'!$C$25+SQRT(('Ejercicio 3 - TIR'!$E$25-'Ejercicio 3 - TIR'!$C$25)*('Ejercicio 3 - TIR'!$D$25-'Ejercicio 3 - TIR'!$C$25)*V183),'Ejercicio 3 - TIR'!$E$25-SQRT(('Ejercicio 3 - TIR'!$E$25-'Ejercicio 3 - TIR'!$C$25)*('Ejercicio 3 - TIR'!$E$25-'Ejercicio 3 - TIR'!$D$25)*(1-V183)))</f>
        <v>0.2311386909</v>
      </c>
      <c r="X183" s="3">
        <f t="shared" si="15"/>
        <v>0.7931831269</v>
      </c>
      <c r="Y183" s="7">
        <f>IF(X183&lt;=('Ejercicio 3 - TIR'!$D$26-'Ejercicio 3 - TIR'!$C$26)/('Ejercicio 3 - TIR'!$E$26-'Ejercicio 3 - TIR'!$C$26),'Ejercicio 3 - TIR'!$C$26+SQRT(('Ejercicio 3 - TIR'!$E$26-'Ejercicio 3 - TIR'!$C$26)*('Ejercicio 3 - TIR'!$D$26-'Ejercicio 3 - TIR'!$C$26)*X183),'Ejercicio 3 - TIR'!$E$26-SQRT(('Ejercicio 3 - TIR'!$E$26-'Ejercicio 3 - TIR'!$C$26)*('Ejercicio 3 - TIR'!$E$26-'Ejercicio 3 - TIR'!$D$26)*(1-X183)))</f>
        <v>0.246581276</v>
      </c>
      <c r="Z183" s="3">
        <f t="shared" si="16"/>
        <v>1.165016418</v>
      </c>
      <c r="AA183" s="3">
        <f t="shared" si="17"/>
        <v>1.364338632</v>
      </c>
      <c r="AB183" s="3">
        <f t="shared" si="18"/>
        <v>1.617876146</v>
      </c>
      <c r="AC183" s="3">
        <f t="shared" si="19"/>
        <v>1.99182992</v>
      </c>
      <c r="AD183" s="3">
        <f t="shared" si="20"/>
        <v>2.482977883</v>
      </c>
      <c r="AE183" s="2">
        <f t="shared" si="21"/>
        <v>5891.175392</v>
      </c>
      <c r="AF183" s="2">
        <f t="shared" si="22"/>
        <v>6899.094343</v>
      </c>
      <c r="AG183" s="2">
        <f t="shared" si="23"/>
        <v>8181.16551</v>
      </c>
      <c r="AH183" s="2">
        <f t="shared" si="24"/>
        <v>10072.1494</v>
      </c>
      <c r="AI183" s="2">
        <f t="shared" si="25"/>
        <v>12555.75285</v>
      </c>
      <c r="AJ183" s="4">
        <f t="shared" si="26"/>
        <v>46424.45164</v>
      </c>
      <c r="AK183" s="4">
        <f t="shared" si="27"/>
        <v>53039.55858</v>
      </c>
      <c r="AL183" s="4">
        <f t="shared" si="28"/>
        <v>65107.75064</v>
      </c>
      <c r="AM183" s="4">
        <f t="shared" si="29"/>
        <v>75662.66606</v>
      </c>
      <c r="AN183" s="4">
        <f t="shared" si="30"/>
        <v>98622.02437</v>
      </c>
      <c r="AO183" s="4">
        <f>C183/'Ejercicio 3 - TIR'!$D$7</f>
        <v>18000.70015</v>
      </c>
      <c r="AP183" s="4">
        <f t="shared" si="31"/>
        <v>28423.75149</v>
      </c>
      <c r="AQ183" s="4">
        <f t="shared" si="32"/>
        <v>35038.85842</v>
      </c>
      <c r="AR183" s="4">
        <f t="shared" si="33"/>
        <v>47107.05049</v>
      </c>
      <c r="AS183" s="4">
        <f t="shared" si="34"/>
        <v>57661.9659</v>
      </c>
      <c r="AT183" s="4">
        <f t="shared" si="35"/>
        <v>80621.32421</v>
      </c>
      <c r="AU183" s="4">
        <f>AP183*'Ejercicio 3 - TIR'!$D$5</f>
        <v>14211.87575</v>
      </c>
      <c r="AV183" s="4">
        <f>AQ183*'Ejercicio 3 - TIR'!$D$5</f>
        <v>17519.42921</v>
      </c>
      <c r="AW183" s="4">
        <f>AR183*'Ejercicio 3 - TIR'!$D$5</f>
        <v>23553.52525</v>
      </c>
      <c r="AX183" s="4">
        <f>AS183*'Ejercicio 3 - TIR'!$D$5</f>
        <v>28830.98295</v>
      </c>
      <c r="AY183" s="4">
        <f>AT183*'Ejercicio 3 - TIR'!$D$5</f>
        <v>40310.66211</v>
      </c>
      <c r="AZ183" s="4">
        <f t="shared" ref="AZ183:BD183" si="584">AJ183-AU183-AE183</f>
        <v>26321.40051</v>
      </c>
      <c r="BA183" s="4">
        <f t="shared" si="584"/>
        <v>28621.03502</v>
      </c>
      <c r="BB183" s="4">
        <f t="shared" si="584"/>
        <v>33373.05989</v>
      </c>
      <c r="BC183" s="4">
        <f t="shared" si="584"/>
        <v>36759.53371</v>
      </c>
      <c r="BD183" s="4">
        <f t="shared" si="584"/>
        <v>45755.60941</v>
      </c>
      <c r="BE183" s="4">
        <f t="shared" ref="BE183:BI183" si="585">AZ183/Z183</f>
        <v>22593.15844</v>
      </c>
      <c r="BF183" s="4">
        <f t="shared" si="585"/>
        <v>20977.95543</v>
      </c>
      <c r="BG183" s="4">
        <f t="shared" si="585"/>
        <v>20627.6976</v>
      </c>
      <c r="BH183" s="4">
        <f t="shared" si="585"/>
        <v>18455.15691</v>
      </c>
      <c r="BI183" s="4">
        <f t="shared" si="585"/>
        <v>18427.71525</v>
      </c>
      <c r="BJ183" s="4">
        <f t="shared" si="38"/>
        <v>88643.65378</v>
      </c>
      <c r="BK183" s="4">
        <f t="shared" si="39"/>
        <v>44695.34036</v>
      </c>
      <c r="BL183" s="4">
        <f t="shared" si="40"/>
        <v>133338.9941</v>
      </c>
      <c r="BM183" s="4">
        <f>BK183*'Ejercicio 3 - TIR'!$D$5</f>
        <v>22347.67018</v>
      </c>
      <c r="BN183" s="4">
        <f t="shared" si="41"/>
        <v>110991.324</v>
      </c>
      <c r="BO183" s="4">
        <f t="shared" si="42"/>
        <v>44700.8911</v>
      </c>
      <c r="BP183" s="4">
        <f t="shared" si="43"/>
        <v>-125704.0418</v>
      </c>
      <c r="BQ183" s="4">
        <f t="shared" ref="BQ183:BT183" si="586">BE183</f>
        <v>22593.15844</v>
      </c>
      <c r="BR183" s="4">
        <f t="shared" si="586"/>
        <v>20977.95543</v>
      </c>
      <c r="BS183" s="4">
        <f t="shared" si="586"/>
        <v>20627.6976</v>
      </c>
      <c r="BT183" s="4">
        <f t="shared" si="586"/>
        <v>18455.15691</v>
      </c>
      <c r="BU183" s="4">
        <f t="shared" si="45"/>
        <v>63128.60636</v>
      </c>
      <c r="BV183" s="36">
        <f t="shared" si="46"/>
        <v>4.339001736</v>
      </c>
    </row>
    <row r="184" ht="15.0" customHeight="1">
      <c r="A184" s="2">
        <v>183.0</v>
      </c>
      <c r="B184" s="3">
        <f t="shared" si="4"/>
        <v>0.6749193674</v>
      </c>
      <c r="C184" s="4">
        <f>IF(B184&lt;=('Ejercicio 3 - TIR'!$D$13-'Ejercicio 3 - TIR'!$C$13)/('Ejercicio 3 - TIR'!$E$13-'Ejercicio 3 - TIR'!$C$13),'Ejercicio 3 - TIR'!$C$13+SQRT(('Ejercicio 3 - TIR'!$E$13-'Ejercicio 3 - TIR'!$C$13)*('Ejercicio 3 - TIR'!$D$13-'Ejercicio 3 - TIR'!$C$13)*B184),'Ejercicio 3 - TIR'!$E$13-SQRT(('Ejercicio 3 - TIR'!$E$13-'Ejercicio 3 - TIR'!$C$13)*('Ejercicio 3 - TIR'!$E$13-'Ejercicio 3 - TIR'!$D$13)*(1-B184)))</f>
        <v>80249.1327</v>
      </c>
      <c r="D184" s="3">
        <f t="shared" si="5"/>
        <v>0.8891999963</v>
      </c>
      <c r="E184" s="4">
        <f>IF(D184&lt;=('Ejercicio 3 - TIR'!$D$14-'Ejercicio 3 - TIR'!$C$14)/('Ejercicio 3 - TIR'!$E$14-'Ejercicio 3 - TIR'!$C$14),'Ejercicio 3 - TIR'!$C$14+SQRT(('Ejercicio 3 - TIR'!$E$14-'Ejercicio 3 - TIR'!$C$14)*('Ejercicio 3 - TIR'!$D$14-'Ejercicio 3 - TIR'!$C$14)*D184),'Ejercicio 3 - TIR'!$E$14-SQRT(('Ejercicio 3 - TIR'!$E$14-'Ejercicio 3 - TIR'!$C$14)*('Ejercicio 3 - TIR'!$E$14-'Ejercicio 3 - TIR'!$D$14)*(1-D184)))</f>
        <v>35923.23651</v>
      </c>
      <c r="F184" s="3">
        <f t="shared" si="6"/>
        <v>0.682665256</v>
      </c>
      <c r="G184" s="4">
        <f>IF(F184&lt;=('Ejercicio 3 - TIR'!$D$18-'Ejercicio 3 - TIR'!$C$18)/('Ejercicio 3 - TIR'!$E$18-'Ejercicio 3 - TIR'!$C$18),'Ejercicio 3 - TIR'!$C$18+SQRT(('Ejercicio 3 - TIR'!$E$18-'Ejercicio 3 - TIR'!$C$18)*('Ejercicio 3 - TIR'!$D$18-'Ejercicio 3 - TIR'!$C$18)*F184),'Ejercicio 3 - TIR'!$E$18-SQRT(('Ejercicio 3 - TIR'!$E$18-'Ejercicio 3 - TIR'!$C$18)*('Ejercicio 3 - TIR'!$E$18-'Ejercicio 3 - TIR'!$D$18)*(1-F184)))</f>
        <v>40121.46479</v>
      </c>
      <c r="H184" s="3">
        <f t="shared" si="7"/>
        <v>0.8181174955</v>
      </c>
      <c r="I184" s="4">
        <f>IF(H184&lt;=('Ejercicio 3 - TIR'!$D$18-'Ejercicio 3 - TIR'!$C$18)/('Ejercicio 3 - TIR'!$E$18-'Ejercicio 3 - TIR'!$C$18),'Ejercicio 3 - TIR'!$C$18+SQRT(('Ejercicio 3 - TIR'!$E$18-'Ejercicio 3 - TIR'!$C$18)*('Ejercicio 3 - TIR'!$D$18-'Ejercicio 3 - TIR'!$C$18)*H184),'Ejercicio 3 - TIR'!$E$18-SQRT(('Ejercicio 3 - TIR'!$E$18-'Ejercicio 3 - TIR'!$C$18)*('Ejercicio 3 - TIR'!$E$18-'Ejercicio 3 - TIR'!$D$18)*(1-H184)))</f>
        <v>41306.60213</v>
      </c>
      <c r="J184" s="3">
        <f t="shared" si="8"/>
        <v>0.03217669681</v>
      </c>
      <c r="K184" s="4">
        <f>IF(J184&lt;=('Ejercicio 3 - TIR'!$D$18-'Ejercicio 3 - TIR'!$C$18)/('Ejercicio 3 - TIR'!$E$18-'Ejercicio 3 - TIR'!$C$18),'Ejercicio 3 - TIR'!$C$18+SQRT(('Ejercicio 3 - TIR'!$E$18-'Ejercicio 3 - TIR'!$C$18)*('Ejercicio 3 - TIR'!$D$18-'Ejercicio 3 - TIR'!$C$18)*J184),'Ejercicio 3 - TIR'!$E$18-SQRT(('Ejercicio 3 - TIR'!$E$18-'Ejercicio 3 - TIR'!$C$18)*('Ejercicio 3 - TIR'!$E$18-'Ejercicio 3 - TIR'!$D$18)*(1-J184)))</f>
        <v>32196.9307</v>
      </c>
      <c r="L184" s="3">
        <f t="shared" si="9"/>
        <v>0.7618839506</v>
      </c>
      <c r="M184" s="4">
        <f>IF(L184&lt;=('Ejercicio 3 - TIR'!$D$18-'Ejercicio 3 - TIR'!$C$18)/('Ejercicio 3 - TIR'!$E$18-'Ejercicio 3 - TIR'!$C$18),'Ejercicio 3 - TIR'!$C$18+SQRT(('Ejercicio 3 - TIR'!$E$18-'Ejercicio 3 - TIR'!$C$18)*('Ejercicio 3 - TIR'!$D$18-'Ejercicio 3 - TIR'!$C$18)*L184),'Ejercicio 3 - TIR'!$E$18-SQRT(('Ejercicio 3 - TIR'!$E$18-'Ejercicio 3 - TIR'!$C$18)*('Ejercicio 3 - TIR'!$E$18-'Ejercicio 3 - TIR'!$D$18)*(1-L184)))</f>
        <v>40774.04405</v>
      </c>
      <c r="N184" s="3">
        <f t="shared" si="10"/>
        <v>0.4851355027</v>
      </c>
      <c r="O184" s="4">
        <f>IF(N184&lt;=('Ejercicio 3 - TIR'!$D$18-'Ejercicio 3 - TIR'!$C$18)/('Ejercicio 3 - TIR'!$E$18-'Ejercicio 3 - TIR'!$C$18),'Ejercicio 3 - TIR'!$C$18+SQRT(('Ejercicio 3 - TIR'!$E$18-'Ejercicio 3 - TIR'!$C$18)*('Ejercicio 3 - TIR'!$D$18-'Ejercicio 3 - TIR'!$C$18)*N184),'Ejercicio 3 - TIR'!$E$18-SQRT(('Ejercicio 3 - TIR'!$E$18-'Ejercicio 3 - TIR'!$C$18)*('Ejercicio 3 - TIR'!$E$18-'Ejercicio 3 - TIR'!$D$18)*(1-N184)))</f>
        <v>38530.55247</v>
      </c>
      <c r="P184" s="3">
        <f t="shared" si="11"/>
        <v>0.6241662318</v>
      </c>
      <c r="Q184" s="7">
        <f>IF(P184&lt;=('Ejercicio 3 - TIR'!$D$22-'Ejercicio 3 - TIR'!$C$22)/('Ejercicio 3 - TIR'!$E$22-'Ejercicio 3 - TIR'!$C$22),'Ejercicio 3 - TIR'!$C$22+SQRT(('Ejercicio 3 - TIR'!$E$22-'Ejercicio 3 - TIR'!$C$22)*('Ejercicio 3 - TIR'!$D$22-'Ejercicio 3 - TIR'!$C$22)*P184),'Ejercicio 3 - TIR'!$E$22-SQRT(('Ejercicio 3 - TIR'!$E$22-'Ejercicio 3 - TIR'!$C$22)*('Ejercicio 3 - TIR'!$E$22-'Ejercicio 3 - TIR'!$D$22)*(1-P184)))</f>
        <v>0.1539903713</v>
      </c>
      <c r="R184" s="3">
        <f t="shared" si="12"/>
        <v>0.2113009614</v>
      </c>
      <c r="S184" s="7">
        <f>IF(R184&lt;=('Ejercicio 3 - TIR'!$D$23-'Ejercicio 3 - TIR'!$C$23)/('Ejercicio 3 - TIR'!$E$23-'Ejercicio 3 - TIR'!$C$23),'Ejercicio 3 - TIR'!$C$23+SQRT(('Ejercicio 3 - TIR'!$E$23-'Ejercicio 3 - TIR'!$C$23)*('Ejercicio 3 - TIR'!$D$23-'Ejercicio 3 - TIR'!$C$23)*R184),'Ejercicio 3 - TIR'!$E$23-SQRT(('Ejercicio 3 - TIR'!$E$23-'Ejercicio 3 - TIR'!$C$23)*('Ejercicio 3 - TIR'!$E$23-'Ejercicio 3 - TIR'!$D$23)*(1-R184)))</f>
        <v>0.1395023519</v>
      </c>
      <c r="T184" s="3">
        <f t="shared" si="13"/>
        <v>0.7661929075</v>
      </c>
      <c r="U184" s="7">
        <f>IF(T184&lt;=('Ejercicio 3 - TIR'!$D$24-'Ejercicio 3 - TIR'!$C$24)/('Ejercicio 3 - TIR'!$E$24-'Ejercicio 3 - TIR'!$C$24),'Ejercicio 3 - TIR'!$C$24+SQRT(('Ejercicio 3 - TIR'!$E$24-'Ejercicio 3 - TIR'!$C$24)*('Ejercicio 3 - TIR'!$D$24-'Ejercicio 3 - TIR'!$C$24)*T184),'Ejercicio 3 - TIR'!$E$24-SQRT(('Ejercicio 3 - TIR'!$E$24-'Ejercicio 3 - TIR'!$C$24)*('Ejercicio 3 - TIR'!$E$24-'Ejercicio 3 - TIR'!$D$24)*(1-T184)))</f>
        <v>0.1944136783</v>
      </c>
      <c r="V184" s="3">
        <f t="shared" si="14"/>
        <v>0.08376737341</v>
      </c>
      <c r="W184" s="7">
        <f>IF(V184&lt;=('Ejercicio 3 - TIR'!$D$25-'Ejercicio 3 - TIR'!$C$25)/('Ejercicio 3 - TIR'!$E$25-'Ejercicio 3 - TIR'!$C$25),'Ejercicio 3 - TIR'!$C$25+SQRT(('Ejercicio 3 - TIR'!$E$25-'Ejercicio 3 - TIR'!$C$25)*('Ejercicio 3 - TIR'!$D$25-'Ejercicio 3 - TIR'!$C$25)*V184),'Ejercicio 3 - TIR'!$E$25-SQRT(('Ejercicio 3 - TIR'!$E$25-'Ejercicio 3 - TIR'!$C$25)*('Ejercicio 3 - TIR'!$E$25-'Ejercicio 3 - TIR'!$D$25)*(1-V184)))</f>
        <v>0.190829327</v>
      </c>
      <c r="X184" s="3">
        <f t="shared" si="15"/>
        <v>0.8820900155</v>
      </c>
      <c r="Y184" s="7">
        <f>IF(X184&lt;=('Ejercicio 3 - TIR'!$D$26-'Ejercicio 3 - TIR'!$C$26)/('Ejercicio 3 - TIR'!$E$26-'Ejercicio 3 - TIR'!$C$26),'Ejercicio 3 - TIR'!$C$26+SQRT(('Ejercicio 3 - TIR'!$E$26-'Ejercicio 3 - TIR'!$C$26)*('Ejercicio 3 - TIR'!$D$26-'Ejercicio 3 - TIR'!$C$26)*X184),'Ejercicio 3 - TIR'!$E$26-SQRT(('Ejercicio 3 - TIR'!$E$26-'Ejercicio 3 - TIR'!$C$26)*('Ejercicio 3 - TIR'!$E$26-'Ejercicio 3 - TIR'!$D$26)*(1-X184)))</f>
        <v>0.2547668092</v>
      </c>
      <c r="Z184" s="3">
        <f t="shared" si="16"/>
        <v>1.153990371</v>
      </c>
      <c r="AA184" s="3">
        <f t="shared" si="17"/>
        <v>1.314974742</v>
      </c>
      <c r="AB184" s="3">
        <f t="shared" si="18"/>
        <v>1.570623819</v>
      </c>
      <c r="AC184" s="3">
        <f t="shared" si="19"/>
        <v>1.870344905</v>
      </c>
      <c r="AD184" s="3">
        <f t="shared" si="20"/>
        <v>2.346846709</v>
      </c>
      <c r="AE184" s="2">
        <f t="shared" si="21"/>
        <v>5531.83253</v>
      </c>
      <c r="AF184" s="2">
        <f t="shared" si="22"/>
        <v>6303.536179</v>
      </c>
      <c r="AG184" s="2">
        <f t="shared" si="23"/>
        <v>7529.029833</v>
      </c>
      <c r="AH184" s="2">
        <f t="shared" si="24"/>
        <v>8965.789529</v>
      </c>
      <c r="AI184" s="2">
        <f t="shared" si="25"/>
        <v>11249.97512</v>
      </c>
      <c r="AJ184" s="4">
        <f t="shared" si="26"/>
        <v>46299.78405</v>
      </c>
      <c r="AK184" s="4">
        <f t="shared" si="27"/>
        <v>54317.13849</v>
      </c>
      <c r="AL184" s="4">
        <f t="shared" si="28"/>
        <v>50569.26625</v>
      </c>
      <c r="AM184" s="4">
        <f t="shared" si="29"/>
        <v>76261.52554</v>
      </c>
      <c r="AN184" s="4">
        <f t="shared" si="30"/>
        <v>90425.30024</v>
      </c>
      <c r="AO184" s="4">
        <f>C184/'Ejercicio 3 - TIR'!$D$7</f>
        <v>16049.82654</v>
      </c>
      <c r="AP184" s="4">
        <f t="shared" si="31"/>
        <v>30249.95751</v>
      </c>
      <c r="AQ184" s="4">
        <f t="shared" si="32"/>
        <v>38267.31195</v>
      </c>
      <c r="AR184" s="4">
        <f t="shared" si="33"/>
        <v>34519.43972</v>
      </c>
      <c r="AS184" s="4">
        <f t="shared" si="34"/>
        <v>60211.699</v>
      </c>
      <c r="AT184" s="4">
        <f t="shared" si="35"/>
        <v>74375.4737</v>
      </c>
      <c r="AU184" s="4">
        <f>AP184*'Ejercicio 3 - TIR'!$D$5</f>
        <v>15124.97876</v>
      </c>
      <c r="AV184" s="4">
        <f>AQ184*'Ejercicio 3 - TIR'!$D$5</f>
        <v>19133.65597</v>
      </c>
      <c r="AW184" s="4">
        <f>AR184*'Ejercicio 3 - TIR'!$D$5</f>
        <v>17259.71986</v>
      </c>
      <c r="AX184" s="4">
        <f>AS184*'Ejercicio 3 - TIR'!$D$5</f>
        <v>30105.8495</v>
      </c>
      <c r="AY184" s="4">
        <f>AT184*'Ejercicio 3 - TIR'!$D$5</f>
        <v>37187.73685</v>
      </c>
      <c r="AZ184" s="4">
        <f t="shared" ref="AZ184:BD184" si="587">AJ184-AU184-AE184</f>
        <v>25642.97277</v>
      </c>
      <c r="BA184" s="4">
        <f t="shared" si="587"/>
        <v>28879.94633</v>
      </c>
      <c r="BB184" s="4">
        <f t="shared" si="587"/>
        <v>25780.51656</v>
      </c>
      <c r="BC184" s="4">
        <f t="shared" si="587"/>
        <v>37189.88651</v>
      </c>
      <c r="BD184" s="4">
        <f t="shared" si="587"/>
        <v>41987.58827</v>
      </c>
      <c r="BE184" s="4">
        <f t="shared" ref="BE184:BI184" si="588">AZ184/Z184</f>
        <v>22221.13234</v>
      </c>
      <c r="BF184" s="4">
        <f t="shared" si="588"/>
        <v>21962.35822</v>
      </c>
      <c r="BG184" s="4">
        <f t="shared" si="588"/>
        <v>16414.18923</v>
      </c>
      <c r="BH184" s="4">
        <f t="shared" si="588"/>
        <v>19883.97242</v>
      </c>
      <c r="BI184" s="4">
        <f t="shared" si="588"/>
        <v>17891.06554</v>
      </c>
      <c r="BJ184" s="4">
        <f t="shared" si="38"/>
        <v>84306.32937</v>
      </c>
      <c r="BK184" s="4">
        <f t="shared" si="39"/>
        <v>37666.48259</v>
      </c>
      <c r="BL184" s="4">
        <f t="shared" si="40"/>
        <v>121972.812</v>
      </c>
      <c r="BM184" s="4">
        <f>BK184*'Ejercicio 3 - TIR'!$D$5</f>
        <v>18833.24129</v>
      </c>
      <c r="BN184" s="4">
        <f t="shared" si="41"/>
        <v>103139.5707</v>
      </c>
      <c r="BO184" s="4">
        <f t="shared" si="42"/>
        <v>43948.14978</v>
      </c>
      <c r="BP184" s="4">
        <f t="shared" si="43"/>
        <v>-116172.3692</v>
      </c>
      <c r="BQ184" s="4">
        <f t="shared" ref="BQ184:BT184" si="589">BE184</f>
        <v>22221.13234</v>
      </c>
      <c r="BR184" s="4">
        <f t="shared" si="589"/>
        <v>21962.35822</v>
      </c>
      <c r="BS184" s="4">
        <f t="shared" si="589"/>
        <v>16414.18923</v>
      </c>
      <c r="BT184" s="4">
        <f t="shared" si="589"/>
        <v>19883.97242</v>
      </c>
      <c r="BU184" s="4">
        <f t="shared" si="45"/>
        <v>61839.21532</v>
      </c>
      <c r="BV184" s="36">
        <f t="shared" si="46"/>
        <v>6.021154826</v>
      </c>
    </row>
    <row r="185" ht="15.0" customHeight="1">
      <c r="A185" s="2">
        <v>184.0</v>
      </c>
      <c r="B185" s="3">
        <f t="shared" si="4"/>
        <v>0.245752552</v>
      </c>
      <c r="C185" s="4">
        <f>IF(B185&lt;=('Ejercicio 3 - TIR'!$D$13-'Ejercicio 3 - TIR'!$C$13)/('Ejercicio 3 - TIR'!$E$13-'Ejercicio 3 - TIR'!$C$13),'Ejercicio 3 - TIR'!$C$13+SQRT(('Ejercicio 3 - TIR'!$E$13-'Ejercicio 3 - TIR'!$C$13)*('Ejercicio 3 - TIR'!$D$13-'Ejercicio 3 - TIR'!$C$13)*B185),'Ejercicio 3 - TIR'!$E$13-SQRT(('Ejercicio 3 - TIR'!$E$13-'Ejercicio 3 - TIR'!$C$13)*('Ejercicio 3 - TIR'!$E$13-'Ejercicio 3 - TIR'!$D$13)*(1-B185)))</f>
        <v>69914.68713</v>
      </c>
      <c r="D185" s="3">
        <f t="shared" si="5"/>
        <v>0.6994644851</v>
      </c>
      <c r="E185" s="4">
        <f>IF(D185&lt;=('Ejercicio 3 - TIR'!$D$14-'Ejercicio 3 - TIR'!$C$14)/('Ejercicio 3 - TIR'!$E$14-'Ejercicio 3 - TIR'!$C$14),'Ejercicio 3 - TIR'!$C$14+SQRT(('Ejercicio 3 - TIR'!$E$14-'Ejercicio 3 - TIR'!$C$14)*('Ejercicio 3 - TIR'!$D$14-'Ejercicio 3 - TIR'!$C$14)*D185),'Ejercicio 3 - TIR'!$E$14-SQRT(('Ejercicio 3 - TIR'!$E$14-'Ejercicio 3 - TIR'!$C$14)*('Ejercicio 3 - TIR'!$E$14-'Ejercicio 3 - TIR'!$D$14)*(1-D185)))</f>
        <v>33285.8115</v>
      </c>
      <c r="F185" s="3">
        <f t="shared" si="6"/>
        <v>0.6766094024</v>
      </c>
      <c r="G185" s="4">
        <f>IF(F185&lt;=('Ejercicio 3 - TIR'!$D$18-'Ejercicio 3 - TIR'!$C$18)/('Ejercicio 3 - TIR'!$E$18-'Ejercicio 3 - TIR'!$C$18),'Ejercicio 3 - TIR'!$C$18+SQRT(('Ejercicio 3 - TIR'!$E$18-'Ejercicio 3 - TIR'!$C$18)*('Ejercicio 3 - TIR'!$D$18-'Ejercicio 3 - TIR'!$C$18)*F185),'Ejercicio 3 - TIR'!$E$18-SQRT(('Ejercicio 3 - TIR'!$E$18-'Ejercicio 3 - TIR'!$C$18)*('Ejercicio 3 - TIR'!$E$18-'Ejercicio 3 - TIR'!$D$18)*(1-F185)))</f>
        <v>40075.13505</v>
      </c>
      <c r="H185" s="3">
        <f t="shared" si="7"/>
        <v>0.2061494309</v>
      </c>
      <c r="I185" s="4">
        <f>IF(H185&lt;=('Ejercicio 3 - TIR'!$D$18-'Ejercicio 3 - TIR'!$C$18)/('Ejercicio 3 - TIR'!$E$18-'Ejercicio 3 - TIR'!$C$18),'Ejercicio 3 - TIR'!$C$18+SQRT(('Ejercicio 3 - TIR'!$E$18-'Ejercicio 3 - TIR'!$C$18)*('Ejercicio 3 - TIR'!$D$18-'Ejercicio 3 - TIR'!$C$18)*H185),'Ejercicio 3 - TIR'!$E$18-SQRT(('Ejercicio 3 - TIR'!$E$18-'Ejercicio 3 - TIR'!$C$18)*('Ejercicio 3 - TIR'!$E$18-'Ejercicio 3 - TIR'!$D$18)*(1-H185)))</f>
        <v>35560.79263</v>
      </c>
      <c r="J185" s="3">
        <f t="shared" si="8"/>
        <v>0.1347055374</v>
      </c>
      <c r="K185" s="4">
        <f>IF(J185&lt;=('Ejercicio 3 - TIR'!$D$18-'Ejercicio 3 - TIR'!$C$18)/('Ejercicio 3 - TIR'!$E$18-'Ejercicio 3 - TIR'!$C$18),'Ejercicio 3 - TIR'!$C$18+SQRT(('Ejercicio 3 - TIR'!$E$18-'Ejercicio 3 - TIR'!$C$18)*('Ejercicio 3 - TIR'!$D$18-'Ejercicio 3 - TIR'!$C$18)*J185),'Ejercicio 3 - TIR'!$E$18-SQRT(('Ejercicio 3 - TIR'!$E$18-'Ejercicio 3 - TIR'!$C$18)*('Ejercicio 3 - TIR'!$E$18-'Ejercicio 3 - TIR'!$D$18)*(1-J185)))</f>
        <v>34495.08961</v>
      </c>
      <c r="L185" s="3">
        <f t="shared" si="9"/>
        <v>0.5249062694</v>
      </c>
      <c r="M185" s="4">
        <f>IF(L185&lt;=('Ejercicio 3 - TIR'!$D$18-'Ejercicio 3 - TIR'!$C$18)/('Ejercicio 3 - TIR'!$E$18-'Ejercicio 3 - TIR'!$C$18),'Ejercicio 3 - TIR'!$C$18+SQRT(('Ejercicio 3 - TIR'!$E$18-'Ejercicio 3 - TIR'!$C$18)*('Ejercicio 3 - TIR'!$D$18-'Ejercicio 3 - TIR'!$C$18)*L185),'Ejercicio 3 - TIR'!$E$18-SQRT(('Ejercicio 3 - TIR'!$E$18-'Ejercicio 3 - TIR'!$C$18)*('Ejercicio 3 - TIR'!$E$18-'Ejercicio 3 - TIR'!$D$18)*(1-L185)))</f>
        <v>38873.32747</v>
      </c>
      <c r="N185" s="3">
        <f t="shared" si="10"/>
        <v>0.9121960816</v>
      </c>
      <c r="O185" s="4">
        <f>IF(N185&lt;=('Ejercicio 3 - TIR'!$D$18-'Ejercicio 3 - TIR'!$C$18)/('Ejercicio 3 - TIR'!$E$18-'Ejercicio 3 - TIR'!$C$18),'Ejercicio 3 - TIR'!$C$18+SQRT(('Ejercicio 3 - TIR'!$E$18-'Ejercicio 3 - TIR'!$C$18)*('Ejercicio 3 - TIR'!$D$18-'Ejercicio 3 - TIR'!$C$18)*N185),'Ejercicio 3 - TIR'!$E$18-SQRT(('Ejercicio 3 - TIR'!$E$18-'Ejercicio 3 - TIR'!$C$18)*('Ejercicio 3 - TIR'!$E$18-'Ejercicio 3 - TIR'!$D$18)*(1-N185)))</f>
        <v>42433.81726</v>
      </c>
      <c r="P185" s="3">
        <f t="shared" si="11"/>
        <v>0.08807180463</v>
      </c>
      <c r="Q185" s="7">
        <f>IF(P185&lt;=('Ejercicio 3 - TIR'!$D$22-'Ejercicio 3 - TIR'!$C$22)/('Ejercicio 3 - TIR'!$E$22-'Ejercicio 3 - TIR'!$C$22),'Ejercicio 3 - TIR'!$C$22+SQRT(('Ejercicio 3 - TIR'!$E$22-'Ejercicio 3 - TIR'!$C$22)*('Ejercicio 3 - TIR'!$D$22-'Ejercicio 3 - TIR'!$C$22)*P185),'Ejercicio 3 - TIR'!$E$22-SQRT(('Ejercicio 3 - TIR'!$E$22-'Ejercicio 3 - TIR'!$C$22)*('Ejercicio 3 - TIR'!$E$22-'Ejercicio 3 - TIR'!$D$22)*(1-P185)))</f>
        <v>0.1325908399</v>
      </c>
      <c r="R185" s="3">
        <f t="shared" si="12"/>
        <v>0.327716137</v>
      </c>
      <c r="S185" s="7">
        <f>IF(R185&lt;=('Ejercicio 3 - TIR'!$D$23-'Ejercicio 3 - TIR'!$C$23)/('Ejercicio 3 - TIR'!$E$23-'Ejercicio 3 - TIR'!$C$23),'Ejercicio 3 - TIR'!$C$23+SQRT(('Ejercicio 3 - TIR'!$E$23-'Ejercicio 3 - TIR'!$C$23)*('Ejercicio 3 - TIR'!$D$23-'Ejercicio 3 - TIR'!$C$23)*R185),'Ejercicio 3 - TIR'!$E$23-SQRT(('Ejercicio 3 - TIR'!$E$23-'Ejercicio 3 - TIR'!$C$23)*('Ejercicio 3 - TIR'!$E$23-'Ejercicio 3 - TIR'!$D$23)*(1-R185)))</f>
        <v>0.1442876316</v>
      </c>
      <c r="T185" s="3">
        <f t="shared" si="13"/>
        <v>0.2299968443</v>
      </c>
      <c r="U185" s="7">
        <f>IF(T185&lt;=('Ejercicio 3 - TIR'!$D$24-'Ejercicio 3 - TIR'!$C$24)/('Ejercicio 3 - TIR'!$E$24-'Ejercicio 3 - TIR'!$C$24),'Ejercicio 3 - TIR'!$C$24+SQRT(('Ejercicio 3 - TIR'!$E$24-'Ejercicio 3 - TIR'!$C$24)*('Ejercicio 3 - TIR'!$D$24-'Ejercicio 3 - TIR'!$C$24)*T185),'Ejercicio 3 - TIR'!$E$24-SQRT(('Ejercicio 3 - TIR'!$E$24-'Ejercicio 3 - TIR'!$C$24)*('Ejercicio 3 - TIR'!$E$24-'Ejercicio 3 - TIR'!$D$24)*(1-T185)))</f>
        <v>0.1719771102</v>
      </c>
      <c r="V185" s="3">
        <f t="shared" si="14"/>
        <v>0.5878004205</v>
      </c>
      <c r="W185" s="7">
        <f>IF(V185&lt;=('Ejercicio 3 - TIR'!$D$25-'Ejercicio 3 - TIR'!$C$25)/('Ejercicio 3 - TIR'!$E$25-'Ejercicio 3 - TIR'!$C$25),'Ejercicio 3 - TIR'!$C$25+SQRT(('Ejercicio 3 - TIR'!$E$25-'Ejercicio 3 - TIR'!$C$25)*('Ejercicio 3 - TIR'!$D$25-'Ejercicio 3 - TIR'!$C$25)*V185),'Ejercicio 3 - TIR'!$E$25-SQRT(('Ejercicio 3 - TIR'!$E$25-'Ejercicio 3 - TIR'!$C$25)*('Ejercicio 3 - TIR'!$E$25-'Ejercicio 3 - TIR'!$D$25)*(1-V185)))</f>
        <v>0.2120171285</v>
      </c>
      <c r="X185" s="3">
        <f t="shared" si="15"/>
        <v>0.9566690064</v>
      </c>
      <c r="Y185" s="7">
        <f>IF(X185&lt;=('Ejercicio 3 - TIR'!$D$26-'Ejercicio 3 - TIR'!$C$26)/('Ejercicio 3 - TIR'!$E$26-'Ejercicio 3 - TIR'!$C$26),'Ejercicio 3 - TIR'!$C$26+SQRT(('Ejercicio 3 - TIR'!$E$26-'Ejercicio 3 - TIR'!$C$26)*('Ejercicio 3 - TIR'!$D$26-'Ejercicio 3 - TIR'!$C$26)*X185),'Ejercicio 3 - TIR'!$E$26-SQRT(('Ejercicio 3 - TIR'!$E$26-'Ejercicio 3 - TIR'!$C$26)*('Ejercicio 3 - TIR'!$E$26-'Ejercicio 3 - TIR'!$D$26)*(1-X185)))</f>
        <v>0.2647033544</v>
      </c>
      <c r="Z185" s="3">
        <f t="shared" si="16"/>
        <v>1.13259084</v>
      </c>
      <c r="AA185" s="3">
        <f t="shared" si="17"/>
        <v>1.29600969</v>
      </c>
      <c r="AB185" s="3">
        <f t="shared" si="18"/>
        <v>1.518893691</v>
      </c>
      <c r="AC185" s="3">
        <f t="shared" si="19"/>
        <v>1.84092517</v>
      </c>
      <c r="AD185" s="3">
        <f t="shared" si="20"/>
        <v>2.328224237</v>
      </c>
      <c r="AE185" s="2">
        <f t="shared" si="21"/>
        <v>4413.393702</v>
      </c>
      <c r="AF185" s="2">
        <f t="shared" si="22"/>
        <v>5050.191826</v>
      </c>
      <c r="AG185" s="2">
        <f t="shared" si="23"/>
        <v>5918.709223</v>
      </c>
      <c r="AH185" s="2">
        <f t="shared" si="24"/>
        <v>7173.576956</v>
      </c>
      <c r="AI185" s="2">
        <f t="shared" si="25"/>
        <v>9072.44684</v>
      </c>
      <c r="AJ185" s="4">
        <f t="shared" si="26"/>
        <v>45388.73086</v>
      </c>
      <c r="AK185" s="4">
        <f t="shared" si="27"/>
        <v>46087.13182</v>
      </c>
      <c r="AL185" s="4">
        <f t="shared" si="28"/>
        <v>52394.37398</v>
      </c>
      <c r="AM185" s="4">
        <f t="shared" si="29"/>
        <v>71562.88697</v>
      </c>
      <c r="AN185" s="4">
        <f t="shared" si="30"/>
        <v>98795.44182</v>
      </c>
      <c r="AO185" s="4">
        <f>C185/'Ejercicio 3 - TIR'!$D$7</f>
        <v>13982.93743</v>
      </c>
      <c r="AP185" s="4">
        <f t="shared" si="31"/>
        <v>31405.79343</v>
      </c>
      <c r="AQ185" s="4">
        <f t="shared" si="32"/>
        <v>32104.19439</v>
      </c>
      <c r="AR185" s="4">
        <f t="shared" si="33"/>
        <v>38411.43655</v>
      </c>
      <c r="AS185" s="4">
        <f t="shared" si="34"/>
        <v>57579.94955</v>
      </c>
      <c r="AT185" s="4">
        <f t="shared" si="35"/>
        <v>84812.50439</v>
      </c>
      <c r="AU185" s="4">
        <f>AP185*'Ejercicio 3 - TIR'!$D$5</f>
        <v>15702.89672</v>
      </c>
      <c r="AV185" s="4">
        <f>AQ185*'Ejercicio 3 - TIR'!$D$5</f>
        <v>16052.0972</v>
      </c>
      <c r="AW185" s="4">
        <f>AR185*'Ejercicio 3 - TIR'!$D$5</f>
        <v>19205.71828</v>
      </c>
      <c r="AX185" s="4">
        <f>AS185*'Ejercicio 3 - TIR'!$D$5</f>
        <v>28789.97477</v>
      </c>
      <c r="AY185" s="4">
        <f>AT185*'Ejercicio 3 - TIR'!$D$5</f>
        <v>42406.2522</v>
      </c>
      <c r="AZ185" s="4">
        <f t="shared" ref="AZ185:BD185" si="590">AJ185-AU185-AE185</f>
        <v>25272.44044</v>
      </c>
      <c r="BA185" s="4">
        <f t="shared" si="590"/>
        <v>24984.84279</v>
      </c>
      <c r="BB185" s="4">
        <f t="shared" si="590"/>
        <v>27269.94648</v>
      </c>
      <c r="BC185" s="4">
        <f t="shared" si="590"/>
        <v>35599.33524</v>
      </c>
      <c r="BD185" s="4">
        <f t="shared" si="590"/>
        <v>47316.74278</v>
      </c>
      <c r="BE185" s="4">
        <f t="shared" ref="BE185:BI185" si="591">AZ185/Z185</f>
        <v>22313.83087</v>
      </c>
      <c r="BF185" s="4">
        <f t="shared" si="591"/>
        <v>19278.28395</v>
      </c>
      <c r="BG185" s="4">
        <f t="shared" si="591"/>
        <v>17953.82168</v>
      </c>
      <c r="BH185" s="4">
        <f t="shared" si="591"/>
        <v>19337.7416</v>
      </c>
      <c r="BI185" s="4">
        <f t="shared" si="591"/>
        <v>20323.10377</v>
      </c>
      <c r="BJ185" s="4">
        <f t="shared" si="38"/>
        <v>77496.83309</v>
      </c>
      <c r="BK185" s="4">
        <f t="shared" si="39"/>
        <v>32555.41382</v>
      </c>
      <c r="BL185" s="4">
        <f t="shared" si="40"/>
        <v>110052.2469</v>
      </c>
      <c r="BM185" s="4">
        <f>BK185*'Ejercicio 3 - TIR'!$D$5</f>
        <v>16277.70691</v>
      </c>
      <c r="BN185" s="4">
        <f t="shared" si="41"/>
        <v>93774.54</v>
      </c>
      <c r="BO185" s="4">
        <f t="shared" si="42"/>
        <v>40277.28021</v>
      </c>
      <c r="BP185" s="4">
        <f t="shared" si="43"/>
        <v>-103200.4986</v>
      </c>
      <c r="BQ185" s="4">
        <f t="shared" ref="BQ185:BT185" si="592">BE185</f>
        <v>22313.83087</v>
      </c>
      <c r="BR185" s="4">
        <f t="shared" si="592"/>
        <v>19278.28395</v>
      </c>
      <c r="BS185" s="4">
        <f t="shared" si="592"/>
        <v>17953.82168</v>
      </c>
      <c r="BT185" s="4">
        <f t="shared" si="592"/>
        <v>19337.7416</v>
      </c>
      <c r="BU185" s="4">
        <f t="shared" si="45"/>
        <v>60600.38398</v>
      </c>
      <c r="BV185" s="36">
        <f t="shared" si="46"/>
        <v>9.140907646</v>
      </c>
    </row>
    <row r="186" ht="15.0" customHeight="1">
      <c r="A186" s="2">
        <v>185.0</v>
      </c>
      <c r="B186" s="3">
        <f t="shared" si="4"/>
        <v>0.2604157882</v>
      </c>
      <c r="C186" s="4">
        <f>IF(B186&lt;=('Ejercicio 3 - TIR'!$D$13-'Ejercicio 3 - TIR'!$C$13)/('Ejercicio 3 - TIR'!$E$13-'Ejercicio 3 - TIR'!$C$13),'Ejercicio 3 - TIR'!$C$13+SQRT(('Ejercicio 3 - TIR'!$E$13-'Ejercicio 3 - TIR'!$C$13)*('Ejercicio 3 - TIR'!$D$13-'Ejercicio 3 - TIR'!$C$13)*B186),'Ejercicio 3 - TIR'!$E$13-SQRT(('Ejercicio 3 - TIR'!$E$13-'Ejercicio 3 - TIR'!$C$13)*('Ejercicio 3 - TIR'!$E$13-'Ejercicio 3 - TIR'!$D$13)*(1-B186)))</f>
        <v>70209.04409</v>
      </c>
      <c r="D186" s="3">
        <f t="shared" si="5"/>
        <v>0.03026809172</v>
      </c>
      <c r="E186" s="4">
        <f>IF(D186&lt;=('Ejercicio 3 - TIR'!$D$14-'Ejercicio 3 - TIR'!$C$14)/('Ejercicio 3 - TIR'!$E$14-'Ejercicio 3 - TIR'!$C$14),'Ejercicio 3 - TIR'!$C$14+SQRT(('Ejercicio 3 - TIR'!$E$14-'Ejercicio 3 - TIR'!$C$14)*('Ejercicio 3 - TIR'!$D$14-'Ejercicio 3 - TIR'!$C$14)*D186),'Ejercicio 3 - TIR'!$E$14-SQRT(('Ejercicio 3 - TIR'!$E$14-'Ejercicio 3 - TIR'!$C$14)*('Ejercicio 3 - TIR'!$E$14-'Ejercicio 3 - TIR'!$D$14)*(1-D186)))</f>
        <v>26506.68739</v>
      </c>
      <c r="F186" s="3">
        <f t="shared" si="6"/>
        <v>0.2130999578</v>
      </c>
      <c r="G186" s="4">
        <f>IF(F186&lt;=('Ejercicio 3 - TIR'!$D$18-'Ejercicio 3 - TIR'!$C$18)/('Ejercicio 3 - TIR'!$E$18-'Ejercicio 3 - TIR'!$C$18),'Ejercicio 3 - TIR'!$C$18+SQRT(('Ejercicio 3 - TIR'!$E$18-'Ejercicio 3 - TIR'!$C$18)*('Ejercicio 3 - TIR'!$D$18-'Ejercicio 3 - TIR'!$C$18)*F186),'Ejercicio 3 - TIR'!$E$18-SQRT(('Ejercicio 3 - TIR'!$E$18-'Ejercicio 3 - TIR'!$C$18)*('Ejercicio 3 - TIR'!$E$18-'Ejercicio 3 - TIR'!$D$18)*(1-F186)))</f>
        <v>35653.75925</v>
      </c>
      <c r="H186" s="3">
        <f t="shared" si="7"/>
        <v>0.1107342317</v>
      </c>
      <c r="I186" s="4">
        <f>IF(H186&lt;=('Ejercicio 3 - TIR'!$D$18-'Ejercicio 3 - TIR'!$C$18)/('Ejercicio 3 - TIR'!$E$18-'Ejercicio 3 - TIR'!$C$18),'Ejercicio 3 - TIR'!$C$18+SQRT(('Ejercicio 3 - TIR'!$E$18-'Ejercicio 3 - TIR'!$C$18)*('Ejercicio 3 - TIR'!$D$18-'Ejercicio 3 - TIR'!$C$18)*H186),'Ejercicio 3 - TIR'!$E$18-SQRT(('Ejercicio 3 - TIR'!$E$18-'Ejercicio 3 - TIR'!$C$18)*('Ejercicio 3 - TIR'!$E$18-'Ejercicio 3 - TIR'!$D$18)*(1-H186)))</f>
        <v>34075.55331</v>
      </c>
      <c r="J186" s="3">
        <f t="shared" si="8"/>
        <v>0.4294375138</v>
      </c>
      <c r="K186" s="4">
        <f>IF(J186&lt;=('Ejercicio 3 - TIR'!$D$18-'Ejercicio 3 - TIR'!$C$18)/('Ejercicio 3 - TIR'!$E$18-'Ejercicio 3 - TIR'!$C$18),'Ejercicio 3 - TIR'!$C$18+SQRT(('Ejercicio 3 - TIR'!$E$18-'Ejercicio 3 - TIR'!$C$18)*('Ejercicio 3 - TIR'!$D$18-'Ejercicio 3 - TIR'!$C$18)*J186),'Ejercicio 3 - TIR'!$E$18-SQRT(('Ejercicio 3 - TIR'!$E$18-'Ejercicio 3 - TIR'!$C$18)*('Ejercicio 3 - TIR'!$E$18-'Ejercicio 3 - TIR'!$D$18)*(1-J186)))</f>
        <v>38025.93465</v>
      </c>
      <c r="L186" s="3">
        <f t="shared" si="9"/>
        <v>0.8794942864</v>
      </c>
      <c r="M186" s="4">
        <f>IF(L186&lt;=('Ejercicio 3 - TIR'!$D$18-'Ejercicio 3 - TIR'!$C$18)/('Ejercicio 3 - TIR'!$E$18-'Ejercicio 3 - TIR'!$C$18),'Ejercicio 3 - TIR'!$C$18+SQRT(('Ejercicio 3 - TIR'!$E$18-'Ejercicio 3 - TIR'!$C$18)*('Ejercicio 3 - TIR'!$D$18-'Ejercicio 3 - TIR'!$C$18)*L186),'Ejercicio 3 - TIR'!$E$18-SQRT(('Ejercicio 3 - TIR'!$E$18-'Ejercicio 3 - TIR'!$C$18)*('Ejercicio 3 - TIR'!$E$18-'Ejercicio 3 - TIR'!$D$18)*(1-L186)))</f>
        <v>41993.68523</v>
      </c>
      <c r="N186" s="3">
        <f t="shared" si="10"/>
        <v>0.5692755714</v>
      </c>
      <c r="O186" s="4">
        <f>IF(N186&lt;=('Ejercicio 3 - TIR'!$D$18-'Ejercicio 3 - TIR'!$C$18)/('Ejercicio 3 - TIR'!$E$18-'Ejercicio 3 - TIR'!$C$18),'Ejercicio 3 - TIR'!$C$18+SQRT(('Ejercicio 3 - TIR'!$E$18-'Ejercicio 3 - TIR'!$C$18)*('Ejercicio 3 - TIR'!$D$18-'Ejercicio 3 - TIR'!$C$18)*N186),'Ejercicio 3 - TIR'!$E$18-SQRT(('Ejercicio 3 - TIR'!$E$18-'Ejercicio 3 - TIR'!$C$18)*('Ejercicio 3 - TIR'!$E$18-'Ejercicio 3 - TIR'!$D$18)*(1-N186)))</f>
        <v>39240.74324</v>
      </c>
      <c r="P186" s="3">
        <f t="shared" si="11"/>
        <v>0.3305210324</v>
      </c>
      <c r="Q186" s="7">
        <f>IF(P186&lt;=('Ejercicio 3 - TIR'!$D$22-'Ejercicio 3 - TIR'!$C$22)/('Ejercicio 3 - TIR'!$E$22-'Ejercicio 3 - TIR'!$C$22),'Ejercicio 3 - TIR'!$C$22+SQRT(('Ejercicio 3 - TIR'!$E$22-'Ejercicio 3 - TIR'!$C$22)*('Ejercicio 3 - TIR'!$D$22-'Ejercicio 3 - TIR'!$C$22)*P186),'Ejercicio 3 - TIR'!$E$22-SQRT(('Ejercicio 3 - TIR'!$E$22-'Ejercicio 3 - TIR'!$C$22)*('Ejercicio 3 - TIR'!$E$22-'Ejercicio 3 - TIR'!$D$22)*(1-P186)))</f>
        <v>0.144391348</v>
      </c>
      <c r="R186" s="3">
        <f t="shared" si="12"/>
        <v>0.3615532566</v>
      </c>
      <c r="S186" s="7">
        <f>IF(R186&lt;=('Ejercicio 3 - TIR'!$D$23-'Ejercicio 3 - TIR'!$C$23)/('Ejercicio 3 - TIR'!$E$23-'Ejercicio 3 - TIR'!$C$23),'Ejercicio 3 - TIR'!$C$23+SQRT(('Ejercicio 3 - TIR'!$E$23-'Ejercicio 3 - TIR'!$C$23)*('Ejercicio 3 - TIR'!$D$23-'Ejercicio 3 - TIR'!$C$23)*R186),'Ejercicio 3 - TIR'!$E$23-SQRT(('Ejercicio 3 - TIR'!$E$23-'Ejercicio 3 - TIR'!$C$23)*('Ejercicio 3 - TIR'!$E$23-'Ejercicio 3 - TIR'!$D$23)*(1-R186)))</f>
        <v>0.1455107009</v>
      </c>
      <c r="T186" s="3">
        <f t="shared" si="13"/>
        <v>0.8251428112</v>
      </c>
      <c r="U186" s="7">
        <f>IF(T186&lt;=('Ejercicio 3 - TIR'!$D$24-'Ejercicio 3 - TIR'!$C$24)/('Ejercicio 3 - TIR'!$E$24-'Ejercicio 3 - TIR'!$C$24),'Ejercicio 3 - TIR'!$C$24+SQRT(('Ejercicio 3 - TIR'!$E$24-'Ejercicio 3 - TIR'!$C$24)*('Ejercicio 3 - TIR'!$D$24-'Ejercicio 3 - TIR'!$C$24)*T186),'Ejercicio 3 - TIR'!$E$24-SQRT(('Ejercicio 3 - TIR'!$E$24-'Ejercicio 3 - TIR'!$C$24)*('Ejercicio 3 - TIR'!$E$24-'Ejercicio 3 - TIR'!$D$24)*(1-T186)))</f>
        <v>0.1978730904</v>
      </c>
      <c r="V186" s="3">
        <f t="shared" si="14"/>
        <v>0.2877429505</v>
      </c>
      <c r="W186" s="7">
        <f>IF(V186&lt;=('Ejercicio 3 - TIR'!$D$25-'Ejercicio 3 - TIR'!$C$25)/('Ejercicio 3 - TIR'!$E$25-'Ejercicio 3 - TIR'!$C$25),'Ejercicio 3 - TIR'!$C$25+SQRT(('Ejercicio 3 - TIR'!$E$25-'Ejercicio 3 - TIR'!$C$25)*('Ejercicio 3 - TIR'!$D$25-'Ejercicio 3 - TIR'!$C$25)*V186),'Ejercicio 3 - TIR'!$E$25-SQRT(('Ejercicio 3 - TIR'!$E$25-'Ejercicio 3 - TIR'!$C$25)*('Ejercicio 3 - TIR'!$E$25-'Ejercicio 3 - TIR'!$D$25)*(1-V186)))</f>
        <v>0.2000710538</v>
      </c>
      <c r="X186" s="3">
        <f t="shared" si="15"/>
        <v>0.1368128292</v>
      </c>
      <c r="Y186" s="7">
        <f>IF(X186&lt;=('Ejercicio 3 - TIR'!$D$26-'Ejercicio 3 - TIR'!$C$26)/('Ejercicio 3 - TIR'!$E$26-'Ejercicio 3 - TIR'!$C$26),'Ejercicio 3 - TIR'!$C$26+SQRT(('Ejercicio 3 - TIR'!$E$26-'Ejercicio 3 - TIR'!$C$26)*('Ejercicio 3 - TIR'!$D$26-'Ejercicio 3 - TIR'!$C$26)*X186),'Ejercicio 3 - TIR'!$E$26-SQRT(('Ejercicio 3 - TIR'!$E$26-'Ejercicio 3 - TIR'!$C$26)*('Ejercicio 3 - TIR'!$E$26-'Ejercicio 3 - TIR'!$D$26)*(1-X186)))</f>
        <v>0.209219642</v>
      </c>
      <c r="Z186" s="3">
        <f t="shared" si="16"/>
        <v>1.144391348</v>
      </c>
      <c r="AA186" s="3">
        <f t="shared" si="17"/>
        <v>1.310912535</v>
      </c>
      <c r="AB186" s="3">
        <f t="shared" si="18"/>
        <v>1.57030685</v>
      </c>
      <c r="AC186" s="3">
        <f t="shared" si="19"/>
        <v>1.884479796</v>
      </c>
      <c r="AD186" s="3">
        <f t="shared" si="20"/>
        <v>2.278749984</v>
      </c>
      <c r="AE186" s="2">
        <f t="shared" si="21"/>
        <v>3827.336323</v>
      </c>
      <c r="AF186" s="2">
        <f t="shared" si="22"/>
        <v>4384.254714</v>
      </c>
      <c r="AG186" s="2">
        <f t="shared" si="23"/>
        <v>5251.780744</v>
      </c>
      <c r="AH186" s="2">
        <f t="shared" si="24"/>
        <v>6302.510051</v>
      </c>
      <c r="AI186" s="2">
        <f t="shared" si="25"/>
        <v>7621.118948</v>
      </c>
      <c r="AJ186" s="4">
        <f t="shared" si="26"/>
        <v>40801.85361</v>
      </c>
      <c r="AK186" s="4">
        <f t="shared" si="27"/>
        <v>44670.06997</v>
      </c>
      <c r="AL186" s="4">
        <f t="shared" si="28"/>
        <v>59712.38566</v>
      </c>
      <c r="AM186" s="4">
        <f t="shared" si="29"/>
        <v>79136.25136</v>
      </c>
      <c r="AN186" s="4">
        <f t="shared" si="30"/>
        <v>89419.84305</v>
      </c>
      <c r="AO186" s="4">
        <f>C186/'Ejercicio 3 - TIR'!$D$7</f>
        <v>14041.80882</v>
      </c>
      <c r="AP186" s="4">
        <f t="shared" si="31"/>
        <v>26760.04479</v>
      </c>
      <c r="AQ186" s="4">
        <f t="shared" si="32"/>
        <v>30628.26116</v>
      </c>
      <c r="AR186" s="4">
        <f t="shared" si="33"/>
        <v>45670.57684</v>
      </c>
      <c r="AS186" s="4">
        <f t="shared" si="34"/>
        <v>65094.44255</v>
      </c>
      <c r="AT186" s="4">
        <f t="shared" si="35"/>
        <v>75378.03423</v>
      </c>
      <c r="AU186" s="4">
        <f>AP186*'Ejercicio 3 - TIR'!$D$5</f>
        <v>13380.0224</v>
      </c>
      <c r="AV186" s="4">
        <f>AQ186*'Ejercicio 3 - TIR'!$D$5</f>
        <v>15314.13058</v>
      </c>
      <c r="AW186" s="4">
        <f>AR186*'Ejercicio 3 - TIR'!$D$5</f>
        <v>22835.28842</v>
      </c>
      <c r="AX186" s="4">
        <f>AS186*'Ejercicio 3 - TIR'!$D$5</f>
        <v>32547.22127</v>
      </c>
      <c r="AY186" s="4">
        <f>AT186*'Ejercicio 3 - TIR'!$D$5</f>
        <v>37689.01712</v>
      </c>
      <c r="AZ186" s="4">
        <f t="shared" ref="AZ186:BD186" si="593">AJ186-AU186-AE186</f>
        <v>23594.49489</v>
      </c>
      <c r="BA186" s="4">
        <f t="shared" si="593"/>
        <v>24971.68468</v>
      </c>
      <c r="BB186" s="4">
        <f t="shared" si="593"/>
        <v>31625.31649</v>
      </c>
      <c r="BC186" s="4">
        <f t="shared" si="593"/>
        <v>40286.52004</v>
      </c>
      <c r="BD186" s="4">
        <f t="shared" si="593"/>
        <v>44109.70699</v>
      </c>
      <c r="BE186" s="4">
        <f t="shared" ref="BE186:BI186" si="594">AZ186/Z186</f>
        <v>20617.50548</v>
      </c>
      <c r="BF186" s="4">
        <f t="shared" si="594"/>
        <v>19049.08528</v>
      </c>
      <c r="BG186" s="4">
        <f t="shared" si="594"/>
        <v>20139.5775</v>
      </c>
      <c r="BH186" s="4">
        <f t="shared" si="594"/>
        <v>21378.05888</v>
      </c>
      <c r="BI186" s="4">
        <f t="shared" si="594"/>
        <v>19356.97522</v>
      </c>
      <c r="BJ186" s="4">
        <f t="shared" si="38"/>
        <v>60402.11346</v>
      </c>
      <c r="BK186" s="4">
        <f t="shared" si="39"/>
        <v>31997.77162</v>
      </c>
      <c r="BL186" s="4">
        <f t="shared" si="40"/>
        <v>92399.88508</v>
      </c>
      <c r="BM186" s="4">
        <f>BK186*'Ejercicio 3 - TIR'!$D$5</f>
        <v>15998.88581</v>
      </c>
      <c r="BN186" s="4">
        <f t="shared" si="41"/>
        <v>76400.99927</v>
      </c>
      <c r="BO186" s="4">
        <f t="shared" si="42"/>
        <v>33527.59179</v>
      </c>
      <c r="BP186" s="4">
        <f t="shared" si="43"/>
        <v>-96715.73147</v>
      </c>
      <c r="BQ186" s="4">
        <f t="shared" ref="BQ186:BT186" si="595">BE186</f>
        <v>20617.50548</v>
      </c>
      <c r="BR186" s="4">
        <f t="shared" si="595"/>
        <v>19049.08528</v>
      </c>
      <c r="BS186" s="4">
        <f t="shared" si="595"/>
        <v>20139.5775</v>
      </c>
      <c r="BT186" s="4">
        <f t="shared" si="595"/>
        <v>21378.05888</v>
      </c>
      <c r="BU186" s="4">
        <f t="shared" si="45"/>
        <v>52884.56702</v>
      </c>
      <c r="BV186" s="36">
        <f t="shared" si="46"/>
        <v>10.11795711</v>
      </c>
    </row>
    <row r="187" ht="15.0" customHeight="1">
      <c r="A187" s="2">
        <v>186.0</v>
      </c>
      <c r="B187" s="3">
        <f t="shared" si="4"/>
        <v>0.368138944</v>
      </c>
      <c r="C187" s="4">
        <f>IF(B187&lt;=('Ejercicio 3 - TIR'!$D$13-'Ejercicio 3 - TIR'!$C$13)/('Ejercicio 3 - TIR'!$E$13-'Ejercicio 3 - TIR'!$C$13),'Ejercicio 3 - TIR'!$C$13+SQRT(('Ejercicio 3 - TIR'!$E$13-'Ejercicio 3 - TIR'!$C$13)*('Ejercicio 3 - TIR'!$D$13-'Ejercicio 3 - TIR'!$C$13)*B187),'Ejercicio 3 - TIR'!$E$13-SQRT(('Ejercicio 3 - TIR'!$E$13-'Ejercicio 3 - TIR'!$C$13)*('Ejercicio 3 - TIR'!$E$13-'Ejercicio 3 - TIR'!$D$13)*(1-B187)))</f>
        <v>72463.96421</v>
      </c>
      <c r="D187" s="3">
        <f t="shared" si="5"/>
        <v>0.09683820874</v>
      </c>
      <c r="E187" s="4">
        <f>IF(D187&lt;=('Ejercicio 3 - TIR'!$D$14-'Ejercicio 3 - TIR'!$C$14)/('Ejercicio 3 - TIR'!$E$14-'Ejercicio 3 - TIR'!$C$14),'Ejercicio 3 - TIR'!$C$14+SQRT(('Ejercicio 3 - TIR'!$E$14-'Ejercicio 3 - TIR'!$C$14)*('Ejercicio 3 - TIR'!$D$14-'Ejercicio 3 - TIR'!$C$14)*D187),'Ejercicio 3 - TIR'!$E$14-SQRT(('Ejercicio 3 - TIR'!$E$14-'Ejercicio 3 - TIR'!$C$14)*('Ejercicio 3 - TIR'!$E$14-'Ejercicio 3 - TIR'!$D$14)*(1-D187)))</f>
        <v>27694.97044</v>
      </c>
      <c r="F187" s="3">
        <f t="shared" si="6"/>
        <v>0.333712581</v>
      </c>
      <c r="G187" s="4">
        <f>IF(F187&lt;=('Ejercicio 3 - TIR'!$D$18-'Ejercicio 3 - TIR'!$C$18)/('Ejercicio 3 - TIR'!$E$18-'Ejercicio 3 - TIR'!$C$18),'Ejercicio 3 - TIR'!$C$18+SQRT(('Ejercicio 3 - TIR'!$E$18-'Ejercicio 3 - TIR'!$C$18)*('Ejercicio 3 - TIR'!$D$18-'Ejercicio 3 - TIR'!$C$18)*F187),'Ejercicio 3 - TIR'!$E$18-SQRT(('Ejercicio 3 - TIR'!$E$18-'Ejercicio 3 - TIR'!$C$18)*('Ejercicio 3 - TIR'!$E$18-'Ejercicio 3 - TIR'!$D$18)*(1-F187)))</f>
        <v>37075.0892</v>
      </c>
      <c r="H187" s="3">
        <f t="shared" si="7"/>
        <v>0.04264226901</v>
      </c>
      <c r="I187" s="4">
        <f>IF(H187&lt;=('Ejercicio 3 - TIR'!$D$18-'Ejercicio 3 - TIR'!$C$18)/('Ejercicio 3 - TIR'!$E$18-'Ejercicio 3 - TIR'!$C$18),'Ejercicio 3 - TIR'!$C$18+SQRT(('Ejercicio 3 - TIR'!$E$18-'Ejercicio 3 - TIR'!$C$18)*('Ejercicio 3 - TIR'!$D$18-'Ejercicio 3 - TIR'!$C$18)*H187),'Ejercicio 3 - TIR'!$E$18-SQRT(('Ejercicio 3 - TIR'!$E$18-'Ejercicio 3 - TIR'!$C$18)*('Ejercicio 3 - TIR'!$E$18-'Ejercicio 3 - TIR'!$D$18)*(1-H187)))</f>
        <v>32529.09872</v>
      </c>
      <c r="J187" s="3">
        <f t="shared" si="8"/>
        <v>0.1238666193</v>
      </c>
      <c r="K187" s="4">
        <f>IF(J187&lt;=('Ejercicio 3 - TIR'!$D$18-'Ejercicio 3 - TIR'!$C$18)/('Ejercicio 3 - TIR'!$E$18-'Ejercicio 3 - TIR'!$C$18),'Ejercicio 3 - TIR'!$C$18+SQRT(('Ejercicio 3 - TIR'!$E$18-'Ejercicio 3 - TIR'!$C$18)*('Ejercicio 3 - TIR'!$D$18-'Ejercicio 3 - TIR'!$C$18)*J187),'Ejercicio 3 - TIR'!$E$18-SQRT(('Ejercicio 3 - TIR'!$E$18-'Ejercicio 3 - TIR'!$C$18)*('Ejercicio 3 - TIR'!$E$18-'Ejercicio 3 - TIR'!$D$18)*(1-J187)))</f>
        <v>34310.45159</v>
      </c>
      <c r="L187" s="3">
        <f t="shared" si="9"/>
        <v>0.2789313115</v>
      </c>
      <c r="M187" s="4">
        <f>IF(L187&lt;=('Ejercicio 3 - TIR'!$D$18-'Ejercicio 3 - TIR'!$C$18)/('Ejercicio 3 - TIR'!$E$18-'Ejercicio 3 - TIR'!$C$18),'Ejercicio 3 - TIR'!$C$18+SQRT(('Ejercicio 3 - TIR'!$E$18-'Ejercicio 3 - TIR'!$C$18)*('Ejercicio 3 - TIR'!$D$18-'Ejercicio 3 - TIR'!$C$18)*L187),'Ejercicio 3 - TIR'!$E$18-SQRT(('Ejercicio 3 - TIR'!$E$18-'Ejercicio 3 - TIR'!$C$18)*('Ejercicio 3 - TIR'!$E$18-'Ejercicio 3 - TIR'!$D$18)*(1-L187)))</f>
        <v>36468.36121</v>
      </c>
      <c r="N187" s="3">
        <f t="shared" si="10"/>
        <v>0.2038217567</v>
      </c>
      <c r="O187" s="4">
        <f>IF(N187&lt;=('Ejercicio 3 - TIR'!$D$18-'Ejercicio 3 - TIR'!$C$18)/('Ejercicio 3 - TIR'!$E$18-'Ejercicio 3 - TIR'!$C$18),'Ejercicio 3 - TIR'!$C$18+SQRT(('Ejercicio 3 - TIR'!$E$18-'Ejercicio 3 - TIR'!$C$18)*('Ejercicio 3 - TIR'!$D$18-'Ejercicio 3 - TIR'!$C$18)*N187),'Ejercicio 3 - TIR'!$E$18-SQRT(('Ejercicio 3 - TIR'!$E$18-'Ejercicio 3 - TIR'!$C$18)*('Ejercicio 3 - TIR'!$E$18-'Ejercicio 3 - TIR'!$D$18)*(1-N187)))</f>
        <v>35529.3095</v>
      </c>
      <c r="P187" s="3">
        <f t="shared" si="11"/>
        <v>0.4657512535</v>
      </c>
      <c r="Q187" s="7">
        <f>IF(P187&lt;=('Ejercicio 3 - TIR'!$D$22-'Ejercicio 3 - TIR'!$C$22)/('Ejercicio 3 - TIR'!$E$22-'Ejercicio 3 - TIR'!$C$22),'Ejercicio 3 - TIR'!$C$22+SQRT(('Ejercicio 3 - TIR'!$E$22-'Ejercicio 3 - TIR'!$C$22)*('Ejercicio 3 - TIR'!$D$22-'Ejercicio 3 - TIR'!$C$22)*P187),'Ejercicio 3 - TIR'!$E$22-SQRT(('Ejercicio 3 - TIR'!$E$22-'Ejercicio 3 - TIR'!$C$22)*('Ejercicio 3 - TIR'!$E$22-'Ejercicio 3 - TIR'!$D$22)*(1-P187)))</f>
        <v>0.1489543133</v>
      </c>
      <c r="R187" s="3">
        <f t="shared" si="12"/>
        <v>0.6690726655</v>
      </c>
      <c r="S187" s="7">
        <f>IF(R187&lt;=('Ejercicio 3 - TIR'!$D$23-'Ejercicio 3 - TIR'!$C$23)/('Ejercicio 3 - TIR'!$E$23-'Ejercicio 3 - TIR'!$C$23),'Ejercicio 3 - TIR'!$C$23+SQRT(('Ejercicio 3 - TIR'!$E$23-'Ejercicio 3 - TIR'!$C$23)*('Ejercicio 3 - TIR'!$D$23-'Ejercicio 3 - TIR'!$C$23)*R187),'Ejercicio 3 - TIR'!$E$23-SQRT(('Ejercicio 3 - TIR'!$E$23-'Ejercicio 3 - TIR'!$C$23)*('Ejercicio 3 - TIR'!$E$23-'Ejercicio 3 - TIR'!$D$23)*(1-R187)))</f>
        <v>0.1555936647</v>
      </c>
      <c r="T187" s="3">
        <f t="shared" si="13"/>
        <v>0.7657823299</v>
      </c>
      <c r="U187" s="7">
        <f>IF(T187&lt;=('Ejercicio 3 - TIR'!$D$24-'Ejercicio 3 - TIR'!$C$24)/('Ejercicio 3 - TIR'!$E$24-'Ejercicio 3 - TIR'!$C$24),'Ejercicio 3 - TIR'!$C$24+SQRT(('Ejercicio 3 - TIR'!$E$24-'Ejercicio 3 - TIR'!$C$24)*('Ejercicio 3 - TIR'!$D$24-'Ejercicio 3 - TIR'!$C$24)*T187),'Ejercicio 3 - TIR'!$E$24-SQRT(('Ejercicio 3 - TIR'!$E$24-'Ejercicio 3 - TIR'!$C$24)*('Ejercicio 3 - TIR'!$E$24-'Ejercicio 3 - TIR'!$D$24)*(1-T187)))</f>
        <v>0.1943912227</v>
      </c>
      <c r="V187" s="3">
        <f t="shared" si="14"/>
        <v>0.6160851334</v>
      </c>
      <c r="W187" s="7">
        <f>IF(V187&lt;=('Ejercicio 3 - TIR'!$D$25-'Ejercicio 3 - TIR'!$C$25)/('Ejercicio 3 - TIR'!$E$25-'Ejercicio 3 - TIR'!$C$25),'Ejercicio 3 - TIR'!$C$25+SQRT(('Ejercicio 3 - TIR'!$E$25-'Ejercicio 3 - TIR'!$C$25)*('Ejercicio 3 - TIR'!$D$25-'Ejercicio 3 - TIR'!$C$25)*V187),'Ejercicio 3 - TIR'!$E$25-SQRT(('Ejercicio 3 - TIR'!$E$25-'Ejercicio 3 - TIR'!$C$25)*('Ejercicio 3 - TIR'!$E$25-'Ejercicio 3 - TIR'!$D$25)*(1-V187)))</f>
        <v>0.2133434585</v>
      </c>
      <c r="X187" s="3">
        <f t="shared" si="15"/>
        <v>0.1544892172</v>
      </c>
      <c r="Y187" s="7">
        <f>IF(X187&lt;=('Ejercicio 3 - TIR'!$D$26-'Ejercicio 3 - TIR'!$C$26)/('Ejercicio 3 - TIR'!$E$26-'Ejercicio 3 - TIR'!$C$26),'Ejercicio 3 - TIR'!$C$26+SQRT(('Ejercicio 3 - TIR'!$E$26-'Ejercicio 3 - TIR'!$C$26)*('Ejercicio 3 - TIR'!$D$26-'Ejercicio 3 - TIR'!$C$26)*X187),'Ejercicio 3 - TIR'!$E$26-SQRT(('Ejercicio 3 - TIR'!$E$26-'Ejercicio 3 - TIR'!$C$26)*('Ejercicio 3 - TIR'!$E$26-'Ejercicio 3 - TIR'!$D$26)*(1-X187)))</f>
        <v>0.2104235376</v>
      </c>
      <c r="Z187" s="3">
        <f t="shared" si="16"/>
        <v>1.148954313</v>
      </c>
      <c r="AA187" s="3">
        <f t="shared" si="17"/>
        <v>1.327724325</v>
      </c>
      <c r="AB187" s="3">
        <f t="shared" si="18"/>
        <v>1.58582228</v>
      </c>
      <c r="AC187" s="3">
        <f t="shared" si="19"/>
        <v>1.92414709</v>
      </c>
      <c r="AD187" s="3">
        <f t="shared" si="20"/>
        <v>2.329032928</v>
      </c>
      <c r="AE187" s="2">
        <f t="shared" si="21"/>
        <v>4125.285302</v>
      </c>
      <c r="AF187" s="2">
        <f t="shared" si="22"/>
        <v>4767.15356</v>
      </c>
      <c r="AG187" s="2">
        <f t="shared" si="23"/>
        <v>5693.84637</v>
      </c>
      <c r="AH187" s="2">
        <f t="shared" si="24"/>
        <v>6908.591246</v>
      </c>
      <c r="AI187" s="2">
        <f t="shared" si="25"/>
        <v>8362.321456</v>
      </c>
      <c r="AJ187" s="4">
        <f t="shared" si="26"/>
        <v>42597.58365</v>
      </c>
      <c r="AK187" s="4">
        <f t="shared" si="27"/>
        <v>43189.67566</v>
      </c>
      <c r="AL187" s="4">
        <f t="shared" si="28"/>
        <v>54410.27858</v>
      </c>
      <c r="AM187" s="4">
        <f t="shared" si="29"/>
        <v>70170.49111</v>
      </c>
      <c r="AN187" s="4">
        <f t="shared" si="30"/>
        <v>82748.93172</v>
      </c>
      <c r="AO187" s="4">
        <f>C187/'Ejercicio 3 - TIR'!$D$7</f>
        <v>14492.79284</v>
      </c>
      <c r="AP187" s="4">
        <f t="shared" si="31"/>
        <v>28104.79081</v>
      </c>
      <c r="AQ187" s="4">
        <f t="shared" si="32"/>
        <v>28696.88282</v>
      </c>
      <c r="AR187" s="4">
        <f t="shared" si="33"/>
        <v>39917.48574</v>
      </c>
      <c r="AS187" s="4">
        <f t="shared" si="34"/>
        <v>55677.69827</v>
      </c>
      <c r="AT187" s="4">
        <f t="shared" si="35"/>
        <v>68256.13888</v>
      </c>
      <c r="AU187" s="4">
        <f>AP187*'Ejercicio 3 - TIR'!$D$5</f>
        <v>14052.3954</v>
      </c>
      <c r="AV187" s="4">
        <f>AQ187*'Ejercicio 3 - TIR'!$D$5</f>
        <v>14348.44141</v>
      </c>
      <c r="AW187" s="4">
        <f>AR187*'Ejercicio 3 - TIR'!$D$5</f>
        <v>19958.74287</v>
      </c>
      <c r="AX187" s="4">
        <f>AS187*'Ejercicio 3 - TIR'!$D$5</f>
        <v>27838.84913</v>
      </c>
      <c r="AY187" s="4">
        <f>AT187*'Ejercicio 3 - TIR'!$D$5</f>
        <v>34128.06944</v>
      </c>
      <c r="AZ187" s="4">
        <f t="shared" ref="AZ187:BD187" si="596">AJ187-AU187-AE187</f>
        <v>24419.90294</v>
      </c>
      <c r="BA187" s="4">
        <f t="shared" si="596"/>
        <v>24074.08069</v>
      </c>
      <c r="BB187" s="4">
        <f t="shared" si="596"/>
        <v>28757.68934</v>
      </c>
      <c r="BC187" s="4">
        <f t="shared" si="596"/>
        <v>35423.05073</v>
      </c>
      <c r="BD187" s="4">
        <f t="shared" si="596"/>
        <v>40258.54083</v>
      </c>
      <c r="BE187" s="4">
        <f t="shared" ref="BE187:BI187" si="597">AZ187/Z187</f>
        <v>21254.02434</v>
      </c>
      <c r="BF187" s="4">
        <f t="shared" si="597"/>
        <v>18131.83673</v>
      </c>
      <c r="BG187" s="4">
        <f t="shared" si="597"/>
        <v>18134.24474</v>
      </c>
      <c r="BH187" s="4">
        <f t="shared" si="597"/>
        <v>18409.7416</v>
      </c>
      <c r="BI187" s="4">
        <f t="shared" si="597"/>
        <v>17285.5181</v>
      </c>
      <c r="BJ187" s="4">
        <f t="shared" si="38"/>
        <v>64502.49808</v>
      </c>
      <c r="BK187" s="4">
        <f t="shared" si="39"/>
        <v>33754.19174</v>
      </c>
      <c r="BL187" s="4">
        <f t="shared" si="40"/>
        <v>98256.68983</v>
      </c>
      <c r="BM187" s="4">
        <f>BK187*'Ejercicio 3 - TIR'!$D$5</f>
        <v>16877.09587</v>
      </c>
      <c r="BN187" s="4">
        <f t="shared" si="41"/>
        <v>81379.59396</v>
      </c>
      <c r="BO187" s="4">
        <f t="shared" si="42"/>
        <v>34941.36686</v>
      </c>
      <c r="BP187" s="4">
        <f t="shared" si="43"/>
        <v>-100158.9346</v>
      </c>
      <c r="BQ187" s="4">
        <f t="shared" ref="BQ187:BT187" si="598">BE187</f>
        <v>21254.02434</v>
      </c>
      <c r="BR187" s="4">
        <f t="shared" si="598"/>
        <v>18131.83673</v>
      </c>
      <c r="BS187" s="4">
        <f t="shared" si="598"/>
        <v>18134.24474</v>
      </c>
      <c r="BT187" s="4">
        <f t="shared" si="598"/>
        <v>18409.7416</v>
      </c>
      <c r="BU187" s="4">
        <f t="shared" si="45"/>
        <v>52226.88496</v>
      </c>
      <c r="BV187" s="36">
        <f t="shared" si="46"/>
        <v>7.520729134</v>
      </c>
    </row>
    <row r="188" ht="15.0" customHeight="1">
      <c r="A188" s="2">
        <v>187.0</v>
      </c>
      <c r="B188" s="3">
        <f t="shared" si="4"/>
        <v>0.8357750252</v>
      </c>
      <c r="C188" s="4">
        <f>IF(B188&lt;=('Ejercicio 3 - TIR'!$D$13-'Ejercicio 3 - TIR'!$C$13)/('Ejercicio 3 - TIR'!$E$13-'Ejercicio 3 - TIR'!$C$13),'Ejercicio 3 - TIR'!$C$13+SQRT(('Ejercicio 3 - TIR'!$E$13-'Ejercicio 3 - TIR'!$C$13)*('Ejercicio 3 - TIR'!$D$13-'Ejercicio 3 - TIR'!$C$13)*B188),'Ejercicio 3 - TIR'!$E$13-SQRT(('Ejercicio 3 - TIR'!$E$13-'Ejercicio 3 - TIR'!$C$13)*('Ejercicio 3 - TIR'!$E$13-'Ejercicio 3 - TIR'!$D$13)*(1-B188)))</f>
        <v>85961.8388</v>
      </c>
      <c r="D188" s="3">
        <f t="shared" si="5"/>
        <v>0.1981916218</v>
      </c>
      <c r="E188" s="4">
        <f>IF(D188&lt;=('Ejercicio 3 - TIR'!$D$14-'Ejercicio 3 - TIR'!$C$14)/('Ejercicio 3 - TIR'!$E$14-'Ejercicio 3 - TIR'!$C$14),'Ejercicio 3 - TIR'!$C$14+SQRT(('Ejercicio 3 - TIR'!$E$14-'Ejercicio 3 - TIR'!$C$14)*('Ejercicio 3 - TIR'!$D$14-'Ejercicio 3 - TIR'!$C$14)*D188),'Ejercicio 3 - TIR'!$E$14-SQRT(('Ejercicio 3 - TIR'!$E$14-'Ejercicio 3 - TIR'!$C$14)*('Ejercicio 3 - TIR'!$E$14-'Ejercicio 3 - TIR'!$D$14)*(1-D188)))</f>
        <v>28855.43404</v>
      </c>
      <c r="F188" s="3">
        <f t="shared" si="6"/>
        <v>0.4816627946</v>
      </c>
      <c r="G188" s="4">
        <f>IF(F188&lt;=('Ejercicio 3 - TIR'!$D$18-'Ejercicio 3 - TIR'!$C$18)/('Ejercicio 3 - TIR'!$E$18-'Ejercicio 3 - TIR'!$C$18),'Ejercicio 3 - TIR'!$C$18+SQRT(('Ejercicio 3 - TIR'!$E$18-'Ejercicio 3 - TIR'!$C$18)*('Ejercicio 3 - TIR'!$D$18-'Ejercicio 3 - TIR'!$C$18)*F188),'Ejercicio 3 - TIR'!$E$18-SQRT(('Ejercicio 3 - TIR'!$E$18-'Ejercicio 3 - TIR'!$C$18)*('Ejercicio 3 - TIR'!$E$18-'Ejercicio 3 - TIR'!$D$18)*(1-F188)))</f>
        <v>38499.96584</v>
      </c>
      <c r="H188" s="3">
        <f t="shared" si="7"/>
        <v>0.3025256762</v>
      </c>
      <c r="I188" s="4">
        <f>IF(H188&lt;=('Ejercicio 3 - TIR'!$D$18-'Ejercicio 3 - TIR'!$C$18)/('Ejercicio 3 - TIR'!$E$18-'Ejercicio 3 - TIR'!$C$18),'Ejercicio 3 - TIR'!$C$18+SQRT(('Ejercicio 3 - TIR'!$E$18-'Ejercicio 3 - TIR'!$C$18)*('Ejercicio 3 - TIR'!$D$18-'Ejercicio 3 - TIR'!$C$18)*H188),'Ejercicio 3 - TIR'!$E$18-SQRT(('Ejercicio 3 - TIR'!$E$18-'Ejercicio 3 - TIR'!$C$18)*('Ejercicio 3 - TIR'!$E$18-'Ejercicio 3 - TIR'!$D$18)*(1-H188)))</f>
        <v>36736.38267</v>
      </c>
      <c r="J188" s="3">
        <f t="shared" si="8"/>
        <v>0.5177697776</v>
      </c>
      <c r="K188" s="4">
        <f>IF(J188&lt;=('Ejercicio 3 - TIR'!$D$18-'Ejercicio 3 - TIR'!$C$18)/('Ejercicio 3 - TIR'!$E$18-'Ejercicio 3 - TIR'!$C$18),'Ejercicio 3 - TIR'!$C$18+SQRT(('Ejercicio 3 - TIR'!$E$18-'Ejercicio 3 - TIR'!$C$18)*('Ejercicio 3 - TIR'!$D$18-'Ejercicio 3 - TIR'!$C$18)*J188),'Ejercicio 3 - TIR'!$E$18-SQRT(('Ejercicio 3 - TIR'!$E$18-'Ejercicio 3 - TIR'!$C$18)*('Ejercicio 3 - TIR'!$E$18-'Ejercicio 3 - TIR'!$D$18)*(1-J188)))</f>
        <v>38812.80129</v>
      </c>
      <c r="L188" s="3">
        <f t="shared" si="9"/>
        <v>0.3096421317</v>
      </c>
      <c r="M188" s="4">
        <f>IF(L188&lt;=('Ejercicio 3 - TIR'!$D$18-'Ejercicio 3 - TIR'!$C$18)/('Ejercicio 3 - TIR'!$E$18-'Ejercicio 3 - TIR'!$C$18),'Ejercicio 3 - TIR'!$C$18+SQRT(('Ejercicio 3 - TIR'!$E$18-'Ejercicio 3 - TIR'!$C$18)*('Ejercicio 3 - TIR'!$D$18-'Ejercicio 3 - TIR'!$C$18)*L188),'Ejercicio 3 - TIR'!$E$18-SQRT(('Ejercicio 3 - TIR'!$E$18-'Ejercicio 3 - TIR'!$C$18)*('Ejercicio 3 - TIR'!$E$18-'Ejercicio 3 - TIR'!$D$18)*(1-L188)))</f>
        <v>36815.15368</v>
      </c>
      <c r="N188" s="3">
        <f t="shared" si="10"/>
        <v>0.8860362383</v>
      </c>
      <c r="O188" s="4">
        <f>IF(N188&lt;=('Ejercicio 3 - TIR'!$D$18-'Ejercicio 3 - TIR'!$C$18)/('Ejercicio 3 - TIR'!$E$18-'Ejercicio 3 - TIR'!$C$18),'Ejercicio 3 - TIR'!$C$18+SQRT(('Ejercicio 3 - TIR'!$E$18-'Ejercicio 3 - TIR'!$C$18)*('Ejercicio 3 - TIR'!$D$18-'Ejercicio 3 - TIR'!$C$18)*N188),'Ejercicio 3 - TIR'!$E$18-SQRT(('Ejercicio 3 - TIR'!$E$18-'Ejercicio 3 - TIR'!$C$18)*('Ejercicio 3 - TIR'!$E$18-'Ejercicio 3 - TIR'!$D$18)*(1-N188)))</f>
        <v>42076.42648</v>
      </c>
      <c r="P188" s="3">
        <f t="shared" si="11"/>
        <v>0.1208834339</v>
      </c>
      <c r="Q188" s="7">
        <f>IF(P188&lt;=('Ejercicio 3 - TIR'!$D$22-'Ejercicio 3 - TIR'!$C$22)/('Ejercicio 3 - TIR'!$E$22-'Ejercicio 3 - TIR'!$C$22),'Ejercicio 3 - TIR'!$C$22+SQRT(('Ejercicio 3 - TIR'!$E$22-'Ejercicio 3 - TIR'!$C$22)*('Ejercicio 3 - TIR'!$D$22-'Ejercicio 3 - TIR'!$C$22)*P188),'Ejercicio 3 - TIR'!$E$22-SQRT(('Ejercicio 3 - TIR'!$E$22-'Ejercicio 3 - TIR'!$C$22)*('Ejercicio 3 - TIR'!$E$22-'Ejercicio 3 - TIR'!$D$22)*(1-P188)))</f>
        <v>0.1347509383</v>
      </c>
      <c r="R188" s="3">
        <f t="shared" si="12"/>
        <v>0.7087653827</v>
      </c>
      <c r="S188" s="7">
        <f>IF(R188&lt;=('Ejercicio 3 - TIR'!$D$23-'Ejercicio 3 - TIR'!$C$23)/('Ejercicio 3 - TIR'!$E$23-'Ejercicio 3 - TIR'!$C$23),'Ejercicio 3 - TIR'!$C$23+SQRT(('Ejercicio 3 - TIR'!$E$23-'Ejercicio 3 - TIR'!$C$23)*('Ejercicio 3 - TIR'!$D$23-'Ejercicio 3 - TIR'!$C$23)*R188),'Ejercicio 3 - TIR'!$E$23-SQRT(('Ejercicio 3 - TIR'!$E$23-'Ejercicio 3 - TIR'!$C$23)*('Ejercicio 3 - TIR'!$E$23-'Ejercicio 3 - TIR'!$D$23)*(1-R188)))</f>
        <v>0.1571040984</v>
      </c>
      <c r="T188" s="3">
        <f t="shared" si="13"/>
        <v>0.6579665884</v>
      </c>
      <c r="U188" s="7">
        <f>IF(T188&lt;=('Ejercicio 3 - TIR'!$D$24-'Ejercicio 3 - TIR'!$C$24)/('Ejercicio 3 - TIR'!$E$24-'Ejercicio 3 - TIR'!$C$24),'Ejercicio 3 - TIR'!$C$24+SQRT(('Ejercicio 3 - TIR'!$E$24-'Ejercicio 3 - TIR'!$C$24)*('Ejercicio 3 - TIR'!$D$24-'Ejercicio 3 - TIR'!$C$24)*T188),'Ejercicio 3 - TIR'!$E$24-SQRT(('Ejercicio 3 - TIR'!$E$24-'Ejercicio 3 - TIR'!$C$24)*('Ejercicio 3 - TIR'!$E$24-'Ejercicio 3 - TIR'!$D$24)*(1-T188)))</f>
        <v>0.1890533758</v>
      </c>
      <c r="V188" s="3">
        <f t="shared" si="14"/>
        <v>0.1961856018</v>
      </c>
      <c r="W188" s="7">
        <f>IF(V188&lt;=('Ejercicio 3 - TIR'!$D$25-'Ejercicio 3 - TIR'!$C$25)/('Ejercicio 3 - TIR'!$E$25-'Ejercicio 3 - TIR'!$C$25),'Ejercicio 3 - TIR'!$C$25+SQRT(('Ejercicio 3 - TIR'!$E$25-'Ejercicio 3 - TIR'!$C$25)*('Ejercicio 3 - TIR'!$D$25-'Ejercicio 3 - TIR'!$C$25)*V188),'Ejercicio 3 - TIR'!$E$25-SQRT(('Ejercicio 3 - TIR'!$E$25-'Ejercicio 3 - TIR'!$C$25)*('Ejercicio 3 - TIR'!$E$25-'Ejercicio 3 - TIR'!$D$25)*(1-V188)))</f>
        <v>0.1965728646</v>
      </c>
      <c r="X188" s="3">
        <f t="shared" si="15"/>
        <v>0.41312353</v>
      </c>
      <c r="Y188" s="7">
        <f>IF(X188&lt;=('Ejercicio 3 - TIR'!$D$26-'Ejercicio 3 - TIR'!$C$26)/('Ejercicio 3 - TIR'!$E$26-'Ejercicio 3 - TIR'!$C$26),'Ejercicio 3 - TIR'!$C$26+SQRT(('Ejercicio 3 - TIR'!$E$26-'Ejercicio 3 - TIR'!$C$26)*('Ejercicio 3 - TIR'!$D$26-'Ejercicio 3 - TIR'!$C$26)*X188),'Ejercicio 3 - TIR'!$E$26-SQRT(('Ejercicio 3 - TIR'!$E$26-'Ejercicio 3 - TIR'!$C$26)*('Ejercicio 3 - TIR'!$E$26-'Ejercicio 3 - TIR'!$D$26)*(1-X188)))</f>
        <v>0.2237049475</v>
      </c>
      <c r="Z188" s="3">
        <f t="shared" si="16"/>
        <v>1.134750938</v>
      </c>
      <c r="AA188" s="3">
        <f t="shared" si="17"/>
        <v>1.313024961</v>
      </c>
      <c r="AB188" s="3">
        <f t="shared" si="18"/>
        <v>1.561256763</v>
      </c>
      <c r="AC188" s="3">
        <f t="shared" si="19"/>
        <v>1.868157477</v>
      </c>
      <c r="AD188" s="3">
        <f t="shared" si="20"/>
        <v>2.286073547</v>
      </c>
      <c r="AE188" s="2">
        <f t="shared" si="21"/>
        <v>3888.296812</v>
      </c>
      <c r="AF188" s="2">
        <f t="shared" si="22"/>
        <v>4499.164177</v>
      </c>
      <c r="AG188" s="2">
        <f t="shared" si="23"/>
        <v>5349.746353</v>
      </c>
      <c r="AH188" s="2">
        <f t="shared" si="24"/>
        <v>6401.361318</v>
      </c>
      <c r="AI188" s="2">
        <f t="shared" si="25"/>
        <v>7833.377516</v>
      </c>
      <c r="AJ188" s="4">
        <f t="shared" si="26"/>
        <v>43687.87236</v>
      </c>
      <c r="AK188" s="4">
        <f t="shared" si="27"/>
        <v>48235.78743</v>
      </c>
      <c r="AL188" s="4">
        <f t="shared" si="28"/>
        <v>60596.7485</v>
      </c>
      <c r="AM188" s="4">
        <f t="shared" si="29"/>
        <v>68776.50463</v>
      </c>
      <c r="AN188" s="4">
        <f t="shared" si="30"/>
        <v>96189.80554</v>
      </c>
      <c r="AO188" s="4">
        <f>C188/'Ejercicio 3 - TIR'!$D$7</f>
        <v>17192.36776</v>
      </c>
      <c r="AP188" s="4">
        <f t="shared" si="31"/>
        <v>26495.5046</v>
      </c>
      <c r="AQ188" s="4">
        <f t="shared" si="32"/>
        <v>31043.41967</v>
      </c>
      <c r="AR188" s="4">
        <f t="shared" si="33"/>
        <v>43404.38074</v>
      </c>
      <c r="AS188" s="4">
        <f t="shared" si="34"/>
        <v>51584.13686</v>
      </c>
      <c r="AT188" s="4">
        <f t="shared" si="35"/>
        <v>78997.43778</v>
      </c>
      <c r="AU188" s="4">
        <f>AP188*'Ejercicio 3 - TIR'!$D$5</f>
        <v>13247.7523</v>
      </c>
      <c r="AV188" s="4">
        <f>AQ188*'Ejercicio 3 - TIR'!$D$5</f>
        <v>15521.70984</v>
      </c>
      <c r="AW188" s="4">
        <f>AR188*'Ejercicio 3 - TIR'!$D$5</f>
        <v>21702.19037</v>
      </c>
      <c r="AX188" s="4">
        <f>AS188*'Ejercicio 3 - TIR'!$D$5</f>
        <v>25792.06843</v>
      </c>
      <c r="AY188" s="4">
        <f>AT188*'Ejercicio 3 - TIR'!$D$5</f>
        <v>39498.71889</v>
      </c>
      <c r="AZ188" s="4">
        <f t="shared" ref="AZ188:BD188" si="599">AJ188-AU188-AE188</f>
        <v>26551.82325</v>
      </c>
      <c r="BA188" s="4">
        <f t="shared" si="599"/>
        <v>28214.91342</v>
      </c>
      <c r="BB188" s="4">
        <f t="shared" si="599"/>
        <v>33544.81178</v>
      </c>
      <c r="BC188" s="4">
        <f t="shared" si="599"/>
        <v>36583.07487</v>
      </c>
      <c r="BD188" s="4">
        <f t="shared" si="599"/>
        <v>48857.70914</v>
      </c>
      <c r="BE188" s="4">
        <f t="shared" ref="BE188:BI188" si="600">AZ188/Z188</f>
        <v>23398.81145</v>
      </c>
      <c r="BF188" s="4">
        <f t="shared" si="600"/>
        <v>21488.48213</v>
      </c>
      <c r="BG188" s="4">
        <f t="shared" si="600"/>
        <v>21485.77516</v>
      </c>
      <c r="BH188" s="4">
        <f t="shared" si="600"/>
        <v>19582.43634</v>
      </c>
      <c r="BI188" s="4">
        <f t="shared" si="600"/>
        <v>21371.88858</v>
      </c>
      <c r="BJ188" s="4">
        <f t="shared" si="38"/>
        <v>65965.64445</v>
      </c>
      <c r="BK188" s="4">
        <f t="shared" si="39"/>
        <v>39303.01715</v>
      </c>
      <c r="BL188" s="4">
        <f t="shared" si="40"/>
        <v>105268.6616</v>
      </c>
      <c r="BM188" s="4">
        <f>BK188*'Ejercicio 3 - TIR'!$D$5</f>
        <v>19651.50858</v>
      </c>
      <c r="BN188" s="4">
        <f t="shared" si="41"/>
        <v>85617.15303</v>
      </c>
      <c r="BO188" s="4">
        <f t="shared" si="42"/>
        <v>37451.61792</v>
      </c>
      <c r="BP188" s="4">
        <f t="shared" si="43"/>
        <v>-114817.2728</v>
      </c>
      <c r="BQ188" s="4">
        <f t="shared" ref="BQ188:BT188" si="601">BE188</f>
        <v>23398.81145</v>
      </c>
      <c r="BR188" s="4">
        <f t="shared" si="601"/>
        <v>21488.48213</v>
      </c>
      <c r="BS188" s="4">
        <f t="shared" si="601"/>
        <v>21485.77516</v>
      </c>
      <c r="BT188" s="4">
        <f t="shared" si="601"/>
        <v>19582.43634</v>
      </c>
      <c r="BU188" s="4">
        <f t="shared" si="45"/>
        <v>58823.5065</v>
      </c>
      <c r="BV188" s="36">
        <f t="shared" si="46"/>
        <v>7.066898613</v>
      </c>
    </row>
    <row r="189" ht="15.0" customHeight="1">
      <c r="A189" s="2">
        <v>188.0</v>
      </c>
      <c r="B189" s="3">
        <f t="shared" si="4"/>
        <v>0.3602789611</v>
      </c>
      <c r="C189" s="4">
        <f>IF(B189&lt;=('Ejercicio 3 - TIR'!$D$13-'Ejercicio 3 - TIR'!$C$13)/('Ejercicio 3 - TIR'!$E$13-'Ejercicio 3 - TIR'!$C$13),'Ejercicio 3 - TIR'!$C$13+SQRT(('Ejercicio 3 - TIR'!$E$13-'Ejercicio 3 - TIR'!$C$13)*('Ejercicio 3 - TIR'!$D$13-'Ejercicio 3 - TIR'!$C$13)*B189),'Ejercicio 3 - TIR'!$E$13-SQRT(('Ejercicio 3 - TIR'!$E$13-'Ejercicio 3 - TIR'!$C$13)*('Ejercicio 3 - TIR'!$E$13-'Ejercicio 3 - TIR'!$D$13)*(1-B189)))</f>
        <v>72293.22742</v>
      </c>
      <c r="D189" s="3">
        <f t="shared" si="5"/>
        <v>0.6470193317</v>
      </c>
      <c r="E189" s="4">
        <f>IF(D189&lt;=('Ejercicio 3 - TIR'!$D$14-'Ejercicio 3 - TIR'!$C$14)/('Ejercicio 3 - TIR'!$E$14-'Ejercicio 3 - TIR'!$C$14),'Ejercicio 3 - TIR'!$C$14+SQRT(('Ejercicio 3 - TIR'!$E$14-'Ejercicio 3 - TIR'!$C$14)*('Ejercicio 3 - TIR'!$D$14-'Ejercicio 3 - TIR'!$C$14)*D189),'Ejercicio 3 - TIR'!$E$14-SQRT(('Ejercicio 3 - TIR'!$E$14-'Ejercicio 3 - TIR'!$C$14)*('Ejercicio 3 - TIR'!$E$14-'Ejercicio 3 - TIR'!$D$14)*(1-D189)))</f>
        <v>32723.52419</v>
      </c>
      <c r="F189" s="3">
        <f t="shared" si="6"/>
        <v>0.2796291788</v>
      </c>
      <c r="G189" s="4">
        <f>IF(F189&lt;=('Ejercicio 3 - TIR'!$D$18-'Ejercicio 3 - TIR'!$C$18)/('Ejercicio 3 - TIR'!$E$18-'Ejercicio 3 - TIR'!$C$18),'Ejercicio 3 - TIR'!$C$18+SQRT(('Ejercicio 3 - TIR'!$E$18-'Ejercicio 3 - TIR'!$C$18)*('Ejercicio 3 - TIR'!$D$18-'Ejercicio 3 - TIR'!$C$18)*F189),'Ejercicio 3 - TIR'!$E$18-SQRT(('Ejercicio 3 - TIR'!$E$18-'Ejercicio 3 - TIR'!$C$18)*('Ejercicio 3 - TIR'!$E$18-'Ejercicio 3 - TIR'!$D$18)*(1-F189)))</f>
        <v>36476.44786</v>
      </c>
      <c r="H189" s="3">
        <f t="shared" si="7"/>
        <v>0.9728854852</v>
      </c>
      <c r="I189" s="4">
        <f>IF(H189&lt;=('Ejercicio 3 - TIR'!$D$18-'Ejercicio 3 - TIR'!$C$18)/('Ejercicio 3 - TIR'!$E$18-'Ejercicio 3 - TIR'!$C$18),'Ejercicio 3 - TIR'!$C$18+SQRT(('Ejercicio 3 - TIR'!$E$18-'Ejercicio 3 - TIR'!$C$18)*('Ejercicio 3 - TIR'!$D$18-'Ejercicio 3 - TIR'!$C$18)*H189),'Ejercicio 3 - TIR'!$E$18-SQRT(('Ejercicio 3 - TIR'!$E$18-'Ejercicio 3 - TIR'!$C$18)*('Ejercicio 3 - TIR'!$E$18-'Ejercicio 3 - TIR'!$D$18)*(1-H189)))</f>
        <v>43573.96052</v>
      </c>
      <c r="J189" s="3">
        <f t="shared" si="8"/>
        <v>0.3737952097</v>
      </c>
      <c r="K189" s="4">
        <f>IF(J189&lt;=('Ejercicio 3 - TIR'!$D$18-'Ejercicio 3 - TIR'!$C$18)/('Ejercicio 3 - TIR'!$E$18-'Ejercicio 3 - TIR'!$C$18),'Ejercicio 3 - TIR'!$C$18+SQRT(('Ejercicio 3 - TIR'!$E$18-'Ejercicio 3 - TIR'!$C$18)*('Ejercicio 3 - TIR'!$D$18-'Ejercicio 3 - TIR'!$C$18)*J189),'Ejercicio 3 - TIR'!$E$18-SQRT(('Ejercicio 3 - TIR'!$E$18-'Ejercicio 3 - TIR'!$C$18)*('Ejercicio 3 - TIR'!$E$18-'Ejercicio 3 - TIR'!$D$18)*(1-J189)))</f>
        <v>37487.9424</v>
      </c>
      <c r="L189" s="3">
        <f t="shared" si="9"/>
        <v>0.5344983954</v>
      </c>
      <c r="M189" s="4">
        <f>IF(L189&lt;=('Ejercicio 3 - TIR'!$D$18-'Ejercicio 3 - TIR'!$C$18)/('Ejercicio 3 - TIR'!$E$18-'Ejercicio 3 - TIR'!$C$18),'Ejercicio 3 - TIR'!$C$18+SQRT(('Ejercicio 3 - TIR'!$E$18-'Ejercicio 3 - TIR'!$C$18)*('Ejercicio 3 - TIR'!$D$18-'Ejercicio 3 - TIR'!$C$18)*L189),'Ejercicio 3 - TIR'!$E$18-SQRT(('Ejercicio 3 - TIR'!$E$18-'Ejercicio 3 - TIR'!$C$18)*('Ejercicio 3 - TIR'!$E$18-'Ejercicio 3 - TIR'!$D$18)*(1-L189)))</f>
        <v>38954.03592</v>
      </c>
      <c r="N189" s="3">
        <f t="shared" si="10"/>
        <v>0.448709143</v>
      </c>
      <c r="O189" s="4">
        <f>IF(N189&lt;=('Ejercicio 3 - TIR'!$D$18-'Ejercicio 3 - TIR'!$C$18)/('Ejercicio 3 - TIR'!$E$18-'Ejercicio 3 - TIR'!$C$18),'Ejercicio 3 - TIR'!$C$18+SQRT(('Ejercicio 3 - TIR'!$E$18-'Ejercicio 3 - TIR'!$C$18)*('Ejercicio 3 - TIR'!$D$18-'Ejercicio 3 - TIR'!$C$18)*N189),'Ejercicio 3 - TIR'!$E$18-SQRT(('Ejercicio 3 - TIR'!$E$18-'Ejercicio 3 - TIR'!$C$18)*('Ejercicio 3 - TIR'!$E$18-'Ejercicio 3 - TIR'!$D$18)*(1-N189)))</f>
        <v>38204.04604</v>
      </c>
      <c r="P189" s="3">
        <f t="shared" si="11"/>
        <v>0.694662675</v>
      </c>
      <c r="Q189" s="7">
        <f>IF(P189&lt;=('Ejercicio 3 - TIR'!$D$22-'Ejercicio 3 - TIR'!$C$22)/('Ejercicio 3 - TIR'!$E$22-'Ejercicio 3 - TIR'!$C$22),'Ejercicio 3 - TIR'!$C$22+SQRT(('Ejercicio 3 - TIR'!$E$22-'Ejercicio 3 - TIR'!$C$22)*('Ejercicio 3 - TIR'!$D$22-'Ejercicio 3 - TIR'!$C$22)*P189),'Ejercicio 3 - TIR'!$E$22-SQRT(('Ejercicio 3 - TIR'!$E$22-'Ejercicio 3 - TIR'!$C$22)*('Ejercicio 3 - TIR'!$E$22-'Ejercicio 3 - TIR'!$D$22)*(1-P189)))</f>
        <v>0.1565562975</v>
      </c>
      <c r="R189" s="3">
        <f t="shared" si="12"/>
        <v>0.4775377299</v>
      </c>
      <c r="S189" s="7">
        <f>IF(R189&lt;=('Ejercicio 3 - TIR'!$D$23-'Ejercicio 3 - TIR'!$C$23)/('Ejercicio 3 - TIR'!$E$23-'Ejercicio 3 - TIR'!$C$23),'Ejercicio 3 - TIR'!$C$23+SQRT(('Ejercicio 3 - TIR'!$E$23-'Ejercicio 3 - TIR'!$C$23)*('Ejercicio 3 - TIR'!$D$23-'Ejercicio 3 - TIR'!$C$23)*R189),'Ejercicio 3 - TIR'!$E$23-SQRT(('Ejercicio 3 - TIR'!$E$23-'Ejercicio 3 - TIR'!$C$23)*('Ejercicio 3 - TIR'!$E$23-'Ejercicio 3 - TIR'!$D$23)*(1-R189)))</f>
        <v>0.1493183887</v>
      </c>
      <c r="T189" s="3">
        <f t="shared" si="13"/>
        <v>0.6143226826</v>
      </c>
      <c r="U189" s="7">
        <f>IF(T189&lt;=('Ejercicio 3 - TIR'!$D$24-'Ejercicio 3 - TIR'!$C$24)/('Ejercicio 3 - TIR'!$E$24-'Ejercicio 3 - TIR'!$C$24),'Ejercicio 3 - TIR'!$C$24+SQRT(('Ejercicio 3 - TIR'!$E$24-'Ejercicio 3 - TIR'!$C$24)*('Ejercicio 3 - TIR'!$D$24-'Ejercicio 3 - TIR'!$C$24)*T189),'Ejercicio 3 - TIR'!$E$24-SQRT(('Ejercicio 3 - TIR'!$E$24-'Ejercicio 3 - TIR'!$C$24)*('Ejercicio 3 - TIR'!$E$24-'Ejercicio 3 - TIR'!$D$24)*(1-T189)))</f>
        <v>0.1871382215</v>
      </c>
      <c r="V189" s="3">
        <f t="shared" si="14"/>
        <v>0.2540942657</v>
      </c>
      <c r="W189" s="7">
        <f>IF(V189&lt;=('Ejercicio 3 - TIR'!$D$25-'Ejercicio 3 - TIR'!$C$25)/('Ejercicio 3 - TIR'!$E$25-'Ejercicio 3 - TIR'!$C$25),'Ejercicio 3 - TIR'!$C$25+SQRT(('Ejercicio 3 - TIR'!$E$25-'Ejercicio 3 - TIR'!$C$25)*('Ejercicio 3 - TIR'!$D$25-'Ejercicio 3 - TIR'!$C$25)*V189),'Ejercicio 3 - TIR'!$E$25-SQRT(('Ejercicio 3 - TIR'!$E$25-'Ejercicio 3 - TIR'!$C$25)*('Ejercicio 3 - TIR'!$E$25-'Ejercicio 3 - TIR'!$D$25)*(1-V189)))</f>
        <v>0.1988608582</v>
      </c>
      <c r="X189" s="3">
        <f t="shared" si="15"/>
        <v>0.3766776382</v>
      </c>
      <c r="Y189" s="7">
        <f>IF(X189&lt;=('Ejercicio 3 - TIR'!$D$26-'Ejercicio 3 - TIR'!$C$26)/('Ejercicio 3 - TIR'!$E$26-'Ejercicio 3 - TIR'!$C$26),'Ejercicio 3 - TIR'!$C$26+SQRT(('Ejercicio 3 - TIR'!$E$26-'Ejercicio 3 - TIR'!$C$26)*('Ejercicio 3 - TIR'!$D$26-'Ejercicio 3 - TIR'!$C$26)*X189),'Ejercicio 3 - TIR'!$E$26-SQRT(('Ejercicio 3 - TIR'!$E$26-'Ejercicio 3 - TIR'!$C$26)*('Ejercicio 3 - TIR'!$E$26-'Ejercicio 3 - TIR'!$D$26)*(1-X189)))</f>
        <v>0.2219832718</v>
      </c>
      <c r="Z189" s="3">
        <f t="shared" si="16"/>
        <v>1.156556298</v>
      </c>
      <c r="AA189" s="3">
        <f t="shared" si="17"/>
        <v>1.32925142</v>
      </c>
      <c r="AB189" s="3">
        <f t="shared" si="18"/>
        <v>1.578005167</v>
      </c>
      <c r="AC189" s="3">
        <f t="shared" si="19"/>
        <v>1.891808629</v>
      </c>
      <c r="AD189" s="3">
        <f t="shared" si="20"/>
        <v>2.311758498</v>
      </c>
      <c r="AE189" s="2">
        <f t="shared" si="21"/>
        <v>5123.073789</v>
      </c>
      <c r="AF189" s="2">
        <f t="shared" si="22"/>
        <v>5888.042913</v>
      </c>
      <c r="AG189" s="2">
        <f t="shared" si="23"/>
        <v>6989.920791</v>
      </c>
      <c r="AH189" s="2">
        <f t="shared" si="24"/>
        <v>8379.942438</v>
      </c>
      <c r="AI189" s="2">
        <f t="shared" si="25"/>
        <v>10240.14948</v>
      </c>
      <c r="AJ189" s="4">
        <f t="shared" si="26"/>
        <v>42187.06548</v>
      </c>
      <c r="AK189" s="4">
        <f t="shared" si="27"/>
        <v>57920.7489</v>
      </c>
      <c r="AL189" s="4">
        <f t="shared" si="28"/>
        <v>59156.16681</v>
      </c>
      <c r="AM189" s="4">
        <f t="shared" si="29"/>
        <v>73693.58128</v>
      </c>
      <c r="AN189" s="4">
        <f t="shared" si="30"/>
        <v>88318.52808</v>
      </c>
      <c r="AO189" s="4">
        <f>C189/'Ejercicio 3 - TIR'!$D$7</f>
        <v>14458.64548</v>
      </c>
      <c r="AP189" s="4">
        <f t="shared" si="31"/>
        <v>27728.41999</v>
      </c>
      <c r="AQ189" s="4">
        <f t="shared" si="32"/>
        <v>43462.10342</v>
      </c>
      <c r="AR189" s="4">
        <f t="shared" si="33"/>
        <v>44697.52133</v>
      </c>
      <c r="AS189" s="4">
        <f t="shared" si="34"/>
        <v>59234.9358</v>
      </c>
      <c r="AT189" s="4">
        <f t="shared" si="35"/>
        <v>73859.8826</v>
      </c>
      <c r="AU189" s="4">
        <f>AP189*'Ejercicio 3 - TIR'!$D$5</f>
        <v>13864.21</v>
      </c>
      <c r="AV189" s="4">
        <f>AQ189*'Ejercicio 3 - TIR'!$D$5</f>
        <v>21731.05171</v>
      </c>
      <c r="AW189" s="4">
        <f>AR189*'Ejercicio 3 - TIR'!$D$5</f>
        <v>22348.76066</v>
      </c>
      <c r="AX189" s="4">
        <f>AS189*'Ejercicio 3 - TIR'!$D$5</f>
        <v>29617.4679</v>
      </c>
      <c r="AY189" s="4">
        <f>AT189*'Ejercicio 3 - TIR'!$D$5</f>
        <v>36929.9413</v>
      </c>
      <c r="AZ189" s="4">
        <f t="shared" ref="AZ189:BD189" si="602">AJ189-AU189-AE189</f>
        <v>23199.78169</v>
      </c>
      <c r="BA189" s="4">
        <f t="shared" si="602"/>
        <v>30301.65428</v>
      </c>
      <c r="BB189" s="4">
        <f t="shared" si="602"/>
        <v>29817.48536</v>
      </c>
      <c r="BC189" s="4">
        <f t="shared" si="602"/>
        <v>35696.17094</v>
      </c>
      <c r="BD189" s="4">
        <f t="shared" si="602"/>
        <v>41148.4373</v>
      </c>
      <c r="BE189" s="4">
        <f t="shared" ref="BE189:BI189" si="603">AZ189/Z189</f>
        <v>20059.36221</v>
      </c>
      <c r="BF189" s="4">
        <f t="shared" si="603"/>
        <v>22796.02927</v>
      </c>
      <c r="BG189" s="4">
        <f t="shared" si="603"/>
        <v>18895.68297</v>
      </c>
      <c r="BH189" s="4">
        <f t="shared" si="603"/>
        <v>18868.8065</v>
      </c>
      <c r="BI189" s="4">
        <f t="shared" si="603"/>
        <v>17799.62628</v>
      </c>
      <c r="BJ189" s="4">
        <f t="shared" si="38"/>
        <v>75648.88511</v>
      </c>
      <c r="BK189" s="4">
        <f t="shared" si="39"/>
        <v>33424.89656</v>
      </c>
      <c r="BL189" s="4">
        <f t="shared" si="40"/>
        <v>109073.7817</v>
      </c>
      <c r="BM189" s="4">
        <f>BK189*'Ejercicio 3 - TIR'!$D$5</f>
        <v>16712.44828</v>
      </c>
      <c r="BN189" s="4">
        <f t="shared" si="41"/>
        <v>92361.3334</v>
      </c>
      <c r="BO189" s="4">
        <f t="shared" si="42"/>
        <v>39952.84693</v>
      </c>
      <c r="BP189" s="4">
        <f t="shared" si="43"/>
        <v>-105016.7516</v>
      </c>
      <c r="BQ189" s="4">
        <f t="shared" ref="BQ189:BT189" si="604">BE189</f>
        <v>20059.36221</v>
      </c>
      <c r="BR189" s="4">
        <f t="shared" si="604"/>
        <v>22796.02927</v>
      </c>
      <c r="BS189" s="4">
        <f t="shared" si="604"/>
        <v>18895.68297</v>
      </c>
      <c r="BT189" s="4">
        <f t="shared" si="604"/>
        <v>18868.8065</v>
      </c>
      <c r="BU189" s="4">
        <f t="shared" si="45"/>
        <v>57752.47321</v>
      </c>
      <c r="BV189" s="36">
        <f t="shared" si="46"/>
        <v>8.391863399</v>
      </c>
    </row>
    <row r="190" ht="15.0" customHeight="1">
      <c r="A190" s="2">
        <v>189.0</v>
      </c>
      <c r="B190" s="3">
        <f t="shared" si="4"/>
        <v>0.7539576007</v>
      </c>
      <c r="C190" s="4">
        <f>IF(B190&lt;=('Ejercicio 3 - TIR'!$D$13-'Ejercicio 3 - TIR'!$C$13)/('Ejercicio 3 - TIR'!$E$13-'Ejercicio 3 - TIR'!$C$13),'Ejercicio 3 - TIR'!$C$13+SQRT(('Ejercicio 3 - TIR'!$E$13-'Ejercicio 3 - TIR'!$C$13)*('Ejercicio 3 - TIR'!$D$13-'Ejercicio 3 - TIR'!$C$13)*B190),'Ejercicio 3 - TIR'!$E$13-SQRT(('Ejercicio 3 - TIR'!$E$13-'Ejercicio 3 - TIR'!$C$13)*('Ejercicio 3 - TIR'!$E$13-'Ejercicio 3 - TIR'!$D$13)*(1-B190)))</f>
        <v>82817.13414</v>
      </c>
      <c r="D190" s="3">
        <f t="shared" si="5"/>
        <v>0.6428106751</v>
      </c>
      <c r="E190" s="4">
        <f>IF(D190&lt;=('Ejercicio 3 - TIR'!$D$14-'Ejercicio 3 - TIR'!$C$14)/('Ejercicio 3 - TIR'!$E$14-'Ejercicio 3 - TIR'!$C$14),'Ejercicio 3 - TIR'!$C$14+SQRT(('Ejercicio 3 - TIR'!$E$14-'Ejercicio 3 - TIR'!$C$14)*('Ejercicio 3 - TIR'!$D$14-'Ejercicio 3 - TIR'!$C$14)*D190),'Ejercicio 3 - TIR'!$E$14-SQRT(('Ejercicio 3 - TIR'!$E$14-'Ejercicio 3 - TIR'!$C$14)*('Ejercicio 3 - TIR'!$E$14-'Ejercicio 3 - TIR'!$D$14)*(1-D190)))</f>
        <v>32680.27332</v>
      </c>
      <c r="F190" s="3">
        <f t="shared" si="6"/>
        <v>0.2093004417</v>
      </c>
      <c r="G190" s="4">
        <f>IF(F190&lt;=('Ejercicio 3 - TIR'!$D$18-'Ejercicio 3 - TIR'!$C$18)/('Ejercicio 3 - TIR'!$E$18-'Ejercicio 3 - TIR'!$C$18),'Ejercicio 3 - TIR'!$C$18+SQRT(('Ejercicio 3 - TIR'!$E$18-'Ejercicio 3 - TIR'!$C$18)*('Ejercicio 3 - TIR'!$D$18-'Ejercicio 3 - TIR'!$C$18)*F190),'Ejercicio 3 - TIR'!$E$18-SQRT(('Ejercicio 3 - TIR'!$E$18-'Ejercicio 3 - TIR'!$C$18)*('Ejercicio 3 - TIR'!$E$18-'Ejercicio 3 - TIR'!$D$18)*(1-F190)))</f>
        <v>35603.13004</v>
      </c>
      <c r="H190" s="3">
        <f t="shared" si="7"/>
        <v>0.09252949912</v>
      </c>
      <c r="I190" s="4">
        <f>IF(H190&lt;=('Ejercicio 3 - TIR'!$D$18-'Ejercicio 3 - TIR'!$C$18)/('Ejercicio 3 - TIR'!$E$18-'Ejercicio 3 - TIR'!$C$18),'Ejercicio 3 - TIR'!$C$18+SQRT(('Ejercicio 3 - TIR'!$E$18-'Ejercicio 3 - TIR'!$C$18)*('Ejercicio 3 - TIR'!$D$18-'Ejercicio 3 - TIR'!$C$18)*H190),'Ejercicio 3 - TIR'!$E$18-SQRT(('Ejercicio 3 - TIR'!$E$18-'Ejercicio 3 - TIR'!$C$18)*('Ejercicio 3 - TIR'!$E$18-'Ejercicio 3 - TIR'!$D$18)*(1-H190)))</f>
        <v>33725.51001</v>
      </c>
      <c r="J190" s="3">
        <f t="shared" si="8"/>
        <v>0.6680111341</v>
      </c>
      <c r="K190" s="4">
        <f>IF(J190&lt;=('Ejercicio 3 - TIR'!$D$18-'Ejercicio 3 - TIR'!$C$18)/('Ejercicio 3 - TIR'!$E$18-'Ejercicio 3 - TIR'!$C$18),'Ejercicio 3 - TIR'!$C$18+SQRT(('Ejercicio 3 - TIR'!$E$18-'Ejercicio 3 - TIR'!$C$18)*('Ejercicio 3 - TIR'!$D$18-'Ejercicio 3 - TIR'!$C$18)*J190),'Ejercicio 3 - TIR'!$E$18-SQRT(('Ejercicio 3 - TIR'!$E$18-'Ejercicio 3 - TIR'!$C$18)*('Ejercicio 3 - TIR'!$E$18-'Ejercicio 3 - TIR'!$D$18)*(1-J190)))</f>
        <v>40010.09369</v>
      </c>
      <c r="L190" s="3">
        <f t="shared" si="9"/>
        <v>0.3348348574</v>
      </c>
      <c r="M190" s="4">
        <f>IF(L190&lt;=('Ejercicio 3 - TIR'!$D$18-'Ejercicio 3 - TIR'!$C$18)/('Ejercicio 3 - TIR'!$E$18-'Ejercicio 3 - TIR'!$C$18),'Ejercicio 3 - TIR'!$C$18+SQRT(('Ejercicio 3 - TIR'!$E$18-'Ejercicio 3 - TIR'!$C$18)*('Ejercicio 3 - TIR'!$D$18-'Ejercicio 3 - TIR'!$C$18)*L190),'Ejercicio 3 - TIR'!$E$18-SQRT(('Ejercicio 3 - TIR'!$E$18-'Ejercicio 3 - TIR'!$C$18)*('Ejercicio 3 - TIR'!$E$18-'Ejercicio 3 - TIR'!$D$18)*(1-L190)))</f>
        <v>37086.97599</v>
      </c>
      <c r="N190" s="3">
        <f t="shared" si="10"/>
        <v>0.130529865</v>
      </c>
      <c r="O190" s="4">
        <f>IF(N190&lt;=('Ejercicio 3 - TIR'!$D$18-'Ejercicio 3 - TIR'!$C$18)/('Ejercicio 3 - TIR'!$E$18-'Ejercicio 3 - TIR'!$C$18),'Ejercicio 3 - TIR'!$C$18+SQRT(('Ejercicio 3 - TIR'!$E$18-'Ejercicio 3 - TIR'!$C$18)*('Ejercicio 3 - TIR'!$D$18-'Ejercicio 3 - TIR'!$C$18)*N190),'Ejercicio 3 - TIR'!$E$18-SQRT(('Ejercicio 3 - TIR'!$E$18-'Ejercicio 3 - TIR'!$C$18)*('Ejercicio 3 - TIR'!$E$18-'Ejercicio 3 - TIR'!$D$18)*(1-N190)))</f>
        <v>34424.87059</v>
      </c>
      <c r="P190" s="3">
        <f t="shared" si="11"/>
        <v>0.1853449048</v>
      </c>
      <c r="Q190" s="7">
        <f>IF(P190&lt;=('Ejercicio 3 - TIR'!$D$22-'Ejercicio 3 - TIR'!$C$22)/('Ejercicio 3 - TIR'!$E$22-'Ejercicio 3 - TIR'!$C$22),'Ejercicio 3 - TIR'!$C$22+SQRT(('Ejercicio 3 - TIR'!$E$22-'Ejercicio 3 - TIR'!$C$22)*('Ejercicio 3 - TIR'!$D$22-'Ejercicio 3 - TIR'!$C$22)*P190),'Ejercicio 3 - TIR'!$E$22-SQRT(('Ejercicio 3 - TIR'!$E$22-'Ejercicio 3 - TIR'!$C$22)*('Ejercicio 3 - TIR'!$E$22-'Ejercicio 3 - TIR'!$D$22)*(1-P190)))</f>
        <v>0.1382652903</v>
      </c>
      <c r="R190" s="3">
        <f t="shared" si="12"/>
        <v>0.7776635064</v>
      </c>
      <c r="S190" s="7">
        <f>IF(R190&lt;=('Ejercicio 3 - TIR'!$D$23-'Ejercicio 3 - TIR'!$C$23)/('Ejercicio 3 - TIR'!$E$23-'Ejercicio 3 - TIR'!$C$23),'Ejercicio 3 - TIR'!$C$23+SQRT(('Ejercicio 3 - TIR'!$E$23-'Ejercicio 3 - TIR'!$C$23)*('Ejercicio 3 - TIR'!$D$23-'Ejercicio 3 - TIR'!$C$23)*R190),'Ejercicio 3 - TIR'!$E$23-SQRT(('Ejercicio 3 - TIR'!$E$23-'Ejercicio 3 - TIR'!$C$23)*('Ejercicio 3 - TIR'!$E$23-'Ejercicio 3 - TIR'!$D$23)*(1-R190)))</f>
        <v>0.1599948585</v>
      </c>
      <c r="T190" s="3">
        <f t="shared" si="13"/>
        <v>0.002273016261</v>
      </c>
      <c r="U190" s="7">
        <f>IF(T190&lt;=('Ejercicio 3 - TIR'!$D$24-'Ejercicio 3 - TIR'!$C$24)/('Ejercicio 3 - TIR'!$E$24-'Ejercicio 3 - TIR'!$C$24),'Ejercicio 3 - TIR'!$C$24+SQRT(('Ejercicio 3 - TIR'!$E$24-'Ejercicio 3 - TIR'!$C$24)*('Ejercicio 3 - TIR'!$D$24-'Ejercicio 3 - TIR'!$C$24)*T190),'Ejercicio 3 - TIR'!$E$24-SQRT(('Ejercicio 3 - TIR'!$E$24-'Ejercicio 3 - TIR'!$C$24)*('Ejercicio 3 - TIR'!$E$24-'Ejercicio 3 - TIR'!$D$24)*(1-T190)))</f>
        <v>0.1521847961</v>
      </c>
      <c r="V190" s="3">
        <f t="shared" si="14"/>
        <v>0.3132066122</v>
      </c>
      <c r="W190" s="7">
        <f>IF(V190&lt;=('Ejercicio 3 - TIR'!$D$25-'Ejercicio 3 - TIR'!$C$25)/('Ejercicio 3 - TIR'!$E$25-'Ejercicio 3 - TIR'!$C$25),'Ejercicio 3 - TIR'!$C$25+SQRT(('Ejercicio 3 - TIR'!$E$25-'Ejercicio 3 - TIR'!$C$25)*('Ejercicio 3 - TIR'!$D$25-'Ejercicio 3 - TIR'!$C$25)*V190),'Ejercicio 3 - TIR'!$E$25-SQRT(('Ejercicio 3 - TIR'!$E$25-'Ejercicio 3 - TIR'!$C$25)*('Ejercicio 3 - TIR'!$E$25-'Ejercicio 3 - TIR'!$D$25)*(1-V190)))</f>
        <v>0.2009716729</v>
      </c>
      <c r="X190" s="3">
        <f t="shared" si="15"/>
        <v>0.4528766431</v>
      </c>
      <c r="Y190" s="7">
        <f>IF(X190&lt;=('Ejercicio 3 - TIR'!$D$26-'Ejercicio 3 - TIR'!$C$26)/('Ejercicio 3 - TIR'!$E$26-'Ejercicio 3 - TIR'!$C$26),'Ejercicio 3 - TIR'!$C$26+SQRT(('Ejercicio 3 - TIR'!$E$26-'Ejercicio 3 - TIR'!$C$26)*('Ejercicio 3 - TIR'!$D$26-'Ejercicio 3 - TIR'!$C$26)*X190),'Ejercicio 3 - TIR'!$E$26-SQRT(('Ejercicio 3 - TIR'!$E$26-'Ejercicio 3 - TIR'!$C$26)*('Ejercicio 3 - TIR'!$E$26-'Ejercicio 3 - TIR'!$D$26)*(1-X190)))</f>
        <v>0.2256449991</v>
      </c>
      <c r="Z190" s="3">
        <f t="shared" si="16"/>
        <v>1.13826529</v>
      </c>
      <c r="AA190" s="3">
        <f t="shared" si="17"/>
        <v>1.320381884</v>
      </c>
      <c r="AB190" s="3">
        <f t="shared" si="18"/>
        <v>1.521323932</v>
      </c>
      <c r="AC190" s="3">
        <f t="shared" si="19"/>
        <v>1.827066948</v>
      </c>
      <c r="AD190" s="3">
        <f t="shared" si="20"/>
        <v>2.239335468</v>
      </c>
      <c r="AE190" s="2">
        <f t="shared" si="21"/>
        <v>4518.547476</v>
      </c>
      <c r="AF190" s="2">
        <f t="shared" si="22"/>
        <v>5241.49184</v>
      </c>
      <c r="AG190" s="2">
        <f t="shared" si="23"/>
        <v>6039.167207</v>
      </c>
      <c r="AH190" s="2">
        <f t="shared" si="24"/>
        <v>7252.868744</v>
      </c>
      <c r="AI190" s="2">
        <f t="shared" si="25"/>
        <v>8889.442304</v>
      </c>
      <c r="AJ190" s="4">
        <f t="shared" si="26"/>
        <v>40525.80715</v>
      </c>
      <c r="AK190" s="4">
        <f t="shared" si="27"/>
        <v>44530.55246</v>
      </c>
      <c r="AL190" s="4">
        <f t="shared" si="28"/>
        <v>60868.31306</v>
      </c>
      <c r="AM190" s="4">
        <f t="shared" si="29"/>
        <v>67760.38802</v>
      </c>
      <c r="AN190" s="4">
        <f t="shared" si="30"/>
        <v>77088.83368</v>
      </c>
      <c r="AO190" s="4">
        <f>C190/'Ejercicio 3 - TIR'!$D$7</f>
        <v>16563.42683</v>
      </c>
      <c r="AP190" s="4">
        <f t="shared" si="31"/>
        <v>23962.38032</v>
      </c>
      <c r="AQ190" s="4">
        <f t="shared" si="32"/>
        <v>27967.12563</v>
      </c>
      <c r="AR190" s="4">
        <f t="shared" si="33"/>
        <v>44304.88624</v>
      </c>
      <c r="AS190" s="4">
        <f t="shared" si="34"/>
        <v>51196.96119</v>
      </c>
      <c r="AT190" s="4">
        <f t="shared" si="35"/>
        <v>60525.40685</v>
      </c>
      <c r="AU190" s="4">
        <f>AP190*'Ejercicio 3 - TIR'!$D$5</f>
        <v>11981.19016</v>
      </c>
      <c r="AV190" s="4">
        <f>AQ190*'Ejercicio 3 - TIR'!$D$5</f>
        <v>13983.56282</v>
      </c>
      <c r="AW190" s="4">
        <f>AR190*'Ejercicio 3 - TIR'!$D$5</f>
        <v>22152.44312</v>
      </c>
      <c r="AX190" s="4">
        <f>AS190*'Ejercicio 3 - TIR'!$D$5</f>
        <v>25598.48059</v>
      </c>
      <c r="AY190" s="4">
        <f>AT190*'Ejercicio 3 - TIR'!$D$5</f>
        <v>30262.70343</v>
      </c>
      <c r="AZ190" s="4">
        <f t="shared" ref="AZ190:BD190" si="605">AJ190-AU190-AE190</f>
        <v>24026.06951</v>
      </c>
      <c r="BA190" s="4">
        <f t="shared" si="605"/>
        <v>25305.4978</v>
      </c>
      <c r="BB190" s="4">
        <f t="shared" si="605"/>
        <v>32676.70274</v>
      </c>
      <c r="BC190" s="4">
        <f t="shared" si="605"/>
        <v>34909.03868</v>
      </c>
      <c r="BD190" s="4">
        <f t="shared" si="605"/>
        <v>37936.68795</v>
      </c>
      <c r="BE190" s="4">
        <f t="shared" ref="BE190:BI190" si="606">AZ190/Z190</f>
        <v>21107.61851</v>
      </c>
      <c r="BF190" s="4">
        <f t="shared" si="606"/>
        <v>19165.28703</v>
      </c>
      <c r="BG190" s="4">
        <f t="shared" si="606"/>
        <v>21479.12226</v>
      </c>
      <c r="BH190" s="4">
        <f t="shared" si="606"/>
        <v>19106.60073</v>
      </c>
      <c r="BI190" s="4">
        <f t="shared" si="606"/>
        <v>16941.04724</v>
      </c>
      <c r="BJ190" s="4">
        <f t="shared" si="38"/>
        <v>73182.09512</v>
      </c>
      <c r="BK190" s="4">
        <f t="shared" si="39"/>
        <v>37091.06916</v>
      </c>
      <c r="BL190" s="4">
        <f t="shared" si="40"/>
        <v>110273.1643</v>
      </c>
      <c r="BM190" s="4">
        <f>BK190*'Ejercicio 3 - TIR'!$D$5</f>
        <v>18545.53458</v>
      </c>
      <c r="BN190" s="4">
        <f t="shared" si="41"/>
        <v>91727.6297</v>
      </c>
      <c r="BO190" s="4">
        <f t="shared" si="42"/>
        <v>40961.98673</v>
      </c>
      <c r="BP190" s="4">
        <f t="shared" si="43"/>
        <v>-115497.4075</v>
      </c>
      <c r="BQ190" s="4">
        <f t="shared" ref="BQ190:BT190" si="607">BE190</f>
        <v>21107.61851</v>
      </c>
      <c r="BR190" s="4">
        <f t="shared" si="607"/>
        <v>19165.28703</v>
      </c>
      <c r="BS190" s="4">
        <f t="shared" si="607"/>
        <v>21479.12226</v>
      </c>
      <c r="BT190" s="4">
        <f t="shared" si="607"/>
        <v>19106.60073</v>
      </c>
      <c r="BU190" s="4">
        <f t="shared" si="45"/>
        <v>57903.03397</v>
      </c>
      <c r="BV190" s="36">
        <f t="shared" si="46"/>
        <v>5.432272504</v>
      </c>
    </row>
    <row r="191" ht="15.0" customHeight="1">
      <c r="A191" s="2">
        <v>190.0</v>
      </c>
      <c r="B191" s="3">
        <f t="shared" si="4"/>
        <v>0.7888953136</v>
      </c>
      <c r="C191" s="4">
        <f>IF(B191&lt;=('Ejercicio 3 - TIR'!$D$13-'Ejercicio 3 - TIR'!$C$13)/('Ejercicio 3 - TIR'!$E$13-'Ejercicio 3 - TIR'!$C$13),'Ejercicio 3 - TIR'!$C$13+SQRT(('Ejercicio 3 - TIR'!$E$13-'Ejercicio 3 - TIR'!$C$13)*('Ejercicio 3 - TIR'!$D$13-'Ejercicio 3 - TIR'!$C$13)*B191),'Ejercicio 3 - TIR'!$E$13-SQRT(('Ejercicio 3 - TIR'!$E$13-'Ejercicio 3 - TIR'!$C$13)*('Ejercicio 3 - TIR'!$E$13-'Ejercicio 3 - TIR'!$D$13)*(1-B191)))</f>
        <v>84083.79368</v>
      </c>
      <c r="D191" s="3">
        <f t="shared" si="5"/>
        <v>0.3826057434</v>
      </c>
      <c r="E191" s="4">
        <f>IF(D191&lt;=('Ejercicio 3 - TIR'!$D$14-'Ejercicio 3 - TIR'!$C$14)/('Ejercicio 3 - TIR'!$E$14-'Ejercicio 3 - TIR'!$C$14),'Ejercicio 3 - TIR'!$C$14+SQRT(('Ejercicio 3 - TIR'!$E$14-'Ejercicio 3 - TIR'!$C$14)*('Ejercicio 3 - TIR'!$D$14-'Ejercicio 3 - TIR'!$C$14)*D191),'Ejercicio 3 - TIR'!$E$14-SQRT(('Ejercicio 3 - TIR'!$E$14-'Ejercicio 3 - TIR'!$C$14)*('Ejercicio 3 - TIR'!$E$14-'Ejercicio 3 - TIR'!$D$14)*(1-D191)))</f>
        <v>30376.6358</v>
      </c>
      <c r="F191" s="3">
        <f t="shared" si="6"/>
        <v>0.171511422</v>
      </c>
      <c r="G191" s="4">
        <f>IF(F191&lt;=('Ejercicio 3 - TIR'!$D$18-'Ejercicio 3 - TIR'!$C$18)/('Ejercicio 3 - TIR'!$E$18-'Ejercicio 3 - TIR'!$C$18),'Ejercicio 3 - TIR'!$C$18+SQRT(('Ejercicio 3 - TIR'!$E$18-'Ejercicio 3 - TIR'!$C$18)*('Ejercicio 3 - TIR'!$D$18-'Ejercicio 3 - TIR'!$C$18)*F191),'Ejercicio 3 - TIR'!$E$18-SQRT(('Ejercicio 3 - TIR'!$E$18-'Ejercicio 3 - TIR'!$C$18)*('Ejercicio 3 - TIR'!$E$18-'Ejercicio 3 - TIR'!$D$18)*(1-F191)))</f>
        <v>35072.15076</v>
      </c>
      <c r="H191" s="3">
        <f t="shared" si="7"/>
        <v>0.2356762698</v>
      </c>
      <c r="I191" s="4">
        <f>IF(H191&lt;=('Ejercicio 3 - TIR'!$D$18-'Ejercicio 3 - TIR'!$C$18)/('Ejercicio 3 - TIR'!$E$18-'Ejercicio 3 - TIR'!$C$18),'Ejercicio 3 - TIR'!$C$18+SQRT(('Ejercicio 3 - TIR'!$E$18-'Ejercicio 3 - TIR'!$C$18)*('Ejercicio 3 - TIR'!$D$18-'Ejercicio 3 - TIR'!$C$18)*H191),'Ejercicio 3 - TIR'!$E$18-SQRT(('Ejercicio 3 - TIR'!$E$18-'Ejercicio 3 - TIR'!$C$18)*('Ejercicio 3 - TIR'!$E$18-'Ejercicio 3 - TIR'!$D$18)*(1-H191)))</f>
        <v>35945.70773</v>
      </c>
      <c r="J191" s="3">
        <f t="shared" si="8"/>
        <v>0.2832504124</v>
      </c>
      <c r="K191" s="4">
        <f>IF(J191&lt;=('Ejercicio 3 - TIR'!$D$18-'Ejercicio 3 - TIR'!$C$18)/('Ejercicio 3 - TIR'!$E$18-'Ejercicio 3 - TIR'!$C$18),'Ejercicio 3 - TIR'!$C$18+SQRT(('Ejercicio 3 - TIR'!$E$18-'Ejercicio 3 - TIR'!$C$18)*('Ejercicio 3 - TIR'!$D$18-'Ejercicio 3 - TIR'!$C$18)*J191),'Ejercicio 3 - TIR'!$E$18-SQRT(('Ejercicio 3 - TIR'!$E$18-'Ejercicio 3 - TIR'!$C$18)*('Ejercicio 3 - TIR'!$E$18-'Ejercicio 3 - TIR'!$D$18)*(1-J191)))</f>
        <v>36518.24837</v>
      </c>
      <c r="L191" s="3">
        <f t="shared" si="9"/>
        <v>0.9469055625</v>
      </c>
      <c r="M191" s="4">
        <f>IF(L191&lt;=('Ejercicio 3 - TIR'!$D$18-'Ejercicio 3 - TIR'!$C$18)/('Ejercicio 3 - TIR'!$E$18-'Ejercicio 3 - TIR'!$C$18),'Ejercicio 3 - TIR'!$C$18+SQRT(('Ejercicio 3 - TIR'!$E$18-'Ejercicio 3 - TIR'!$C$18)*('Ejercicio 3 - TIR'!$D$18-'Ejercicio 3 - TIR'!$C$18)*L191),'Ejercicio 3 - TIR'!$E$18-SQRT(('Ejercicio 3 - TIR'!$E$18-'Ejercicio 3 - TIR'!$C$18)*('Ejercicio 3 - TIR'!$E$18-'Ejercicio 3 - TIR'!$D$18)*(1-L191)))</f>
        <v>43004.48432</v>
      </c>
      <c r="N191" s="3">
        <f t="shared" si="10"/>
        <v>0.3947845291</v>
      </c>
      <c r="O191" s="4">
        <f>IF(N191&lt;=('Ejercicio 3 - TIR'!$D$18-'Ejercicio 3 - TIR'!$C$18)/('Ejercicio 3 - TIR'!$E$18-'Ejercicio 3 - TIR'!$C$18),'Ejercicio 3 - TIR'!$C$18+SQRT(('Ejercicio 3 - TIR'!$E$18-'Ejercicio 3 - TIR'!$C$18)*('Ejercicio 3 - TIR'!$D$18-'Ejercicio 3 - TIR'!$C$18)*N191),'Ejercicio 3 - TIR'!$E$18-SQRT(('Ejercicio 3 - TIR'!$E$18-'Ejercicio 3 - TIR'!$C$18)*('Ejercicio 3 - TIR'!$E$18-'Ejercicio 3 - TIR'!$D$18)*(1-N191)))</f>
        <v>37695.30242</v>
      </c>
      <c r="P191" s="3">
        <f t="shared" si="11"/>
        <v>0.9864336444</v>
      </c>
      <c r="Q191" s="7">
        <f>IF(P191&lt;=('Ejercicio 3 - TIR'!$D$22-'Ejercicio 3 - TIR'!$C$22)/('Ejercicio 3 - TIR'!$E$22-'Ejercicio 3 - TIR'!$C$22),'Ejercicio 3 - TIR'!$C$22+SQRT(('Ejercicio 3 - TIR'!$E$22-'Ejercicio 3 - TIR'!$C$22)*('Ejercicio 3 - TIR'!$D$22-'Ejercicio 3 - TIR'!$C$22)*P191),'Ejercicio 3 - TIR'!$E$22-SQRT(('Ejercicio 3 - TIR'!$E$22-'Ejercicio 3 - TIR'!$C$22)*('Ejercicio 3 - TIR'!$E$22-'Ejercicio 3 - TIR'!$D$22)*(1-P191)))</f>
        <v>0.175058397</v>
      </c>
      <c r="R191" s="3">
        <f t="shared" si="12"/>
        <v>0.9541868274</v>
      </c>
      <c r="S191" s="7">
        <f>IF(R191&lt;=('Ejercicio 3 - TIR'!$D$23-'Ejercicio 3 - TIR'!$C$23)/('Ejercicio 3 - TIR'!$E$23-'Ejercicio 3 - TIR'!$C$23),'Ejercicio 3 - TIR'!$C$23+SQRT(('Ejercicio 3 - TIR'!$E$23-'Ejercicio 3 - TIR'!$C$23)*('Ejercicio 3 - TIR'!$D$23-'Ejercicio 3 - TIR'!$C$23)*R191),'Ejercicio 3 - TIR'!$E$23-SQRT(('Ejercicio 3 - TIR'!$E$23-'Ejercicio 3 - TIR'!$C$23)*('Ejercicio 3 - TIR'!$E$23-'Ejercicio 3 - TIR'!$D$23)*(1-R191)))</f>
        <v>0.1709190468</v>
      </c>
      <c r="T191" s="3">
        <f t="shared" si="13"/>
        <v>0.3404701384</v>
      </c>
      <c r="U191" s="7">
        <f>IF(T191&lt;=('Ejercicio 3 - TIR'!$D$24-'Ejercicio 3 - TIR'!$C$24)/('Ejercicio 3 - TIR'!$E$24-'Ejercicio 3 - TIR'!$C$24),'Ejercicio 3 - TIR'!$C$24+SQRT(('Ejercicio 3 - TIR'!$E$24-'Ejercicio 3 - TIR'!$C$24)*('Ejercicio 3 - TIR'!$D$24-'Ejercicio 3 - TIR'!$C$24)*T191),'Ejercicio 3 - TIR'!$E$24-SQRT(('Ejercicio 3 - TIR'!$E$24-'Ejercicio 3 - TIR'!$C$24)*('Ejercicio 3 - TIR'!$E$24-'Ejercicio 3 - TIR'!$D$24)*(1-T191)))</f>
        <v>0.1767392463</v>
      </c>
      <c r="V191" s="3">
        <f t="shared" si="14"/>
        <v>0.6714953878</v>
      </c>
      <c r="W191" s="7">
        <f>IF(V191&lt;=('Ejercicio 3 - TIR'!$D$25-'Ejercicio 3 - TIR'!$C$25)/('Ejercicio 3 - TIR'!$E$25-'Ejercicio 3 - TIR'!$C$25),'Ejercicio 3 - TIR'!$C$25+SQRT(('Ejercicio 3 - TIR'!$E$25-'Ejercicio 3 - TIR'!$C$25)*('Ejercicio 3 - TIR'!$D$25-'Ejercicio 3 - TIR'!$C$25)*V191),'Ejercicio 3 - TIR'!$E$25-SQRT(('Ejercicio 3 - TIR'!$E$25-'Ejercicio 3 - TIR'!$C$25)*('Ejercicio 3 - TIR'!$E$25-'Ejercicio 3 - TIR'!$D$25)*(1-V191)))</f>
        <v>0.2160917983</v>
      </c>
      <c r="X191" s="3">
        <f t="shared" si="15"/>
        <v>0.097811707</v>
      </c>
      <c r="Y191" s="7">
        <f>IF(X191&lt;=('Ejercicio 3 - TIR'!$D$26-'Ejercicio 3 - TIR'!$C$26)/('Ejercicio 3 - TIR'!$E$26-'Ejercicio 3 - TIR'!$C$26),'Ejercicio 3 - TIR'!$C$26+SQRT(('Ejercicio 3 - TIR'!$E$26-'Ejercicio 3 - TIR'!$C$26)*('Ejercicio 3 - TIR'!$D$26-'Ejercicio 3 - TIR'!$C$26)*X191),'Ejercicio 3 - TIR'!$E$26-SQRT(('Ejercicio 3 - TIR'!$E$26-'Ejercicio 3 - TIR'!$C$26)*('Ejercicio 3 - TIR'!$E$26-'Ejercicio 3 - TIR'!$D$26)*(1-X191)))</f>
        <v>0.2062508956</v>
      </c>
      <c r="Z191" s="3">
        <f t="shared" si="16"/>
        <v>1.175058397</v>
      </c>
      <c r="AA191" s="3">
        <f t="shared" si="17"/>
        <v>1.375898258</v>
      </c>
      <c r="AB191" s="3">
        <f t="shared" si="18"/>
        <v>1.619073479</v>
      </c>
      <c r="AC191" s="3">
        <f t="shared" si="19"/>
        <v>1.968941979</v>
      </c>
      <c r="AD191" s="3">
        <f t="shared" si="20"/>
        <v>2.375038026</v>
      </c>
      <c r="AE191" s="2">
        <f t="shared" si="21"/>
        <v>5317.68517</v>
      </c>
      <c r="AF191" s="2">
        <f t="shared" si="22"/>
        <v>6226.578851</v>
      </c>
      <c r="AG191" s="2">
        <f t="shared" si="23"/>
        <v>7327.059704</v>
      </c>
      <c r="AH191" s="2">
        <f t="shared" si="24"/>
        <v>8910.377211</v>
      </c>
      <c r="AI191" s="2">
        <f t="shared" si="25"/>
        <v>10748.15049</v>
      </c>
      <c r="AJ191" s="4">
        <f t="shared" si="26"/>
        <v>41211.82525</v>
      </c>
      <c r="AK191" s="4">
        <f t="shared" si="27"/>
        <v>49457.63666</v>
      </c>
      <c r="AL191" s="4">
        <f t="shared" si="28"/>
        <v>59125.72745</v>
      </c>
      <c r="AM191" s="4">
        <f t="shared" si="29"/>
        <v>84673.33447</v>
      </c>
      <c r="AN191" s="4">
        <f t="shared" si="30"/>
        <v>89527.77664</v>
      </c>
      <c r="AO191" s="4">
        <f>C191/'Ejercicio 3 - TIR'!$D$7</f>
        <v>16816.75874</v>
      </c>
      <c r="AP191" s="4">
        <f t="shared" si="31"/>
        <v>24395.06651</v>
      </c>
      <c r="AQ191" s="4">
        <f t="shared" si="32"/>
        <v>32640.87793</v>
      </c>
      <c r="AR191" s="4">
        <f t="shared" si="33"/>
        <v>42308.96872</v>
      </c>
      <c r="AS191" s="4">
        <f t="shared" si="34"/>
        <v>67856.57574</v>
      </c>
      <c r="AT191" s="4">
        <f t="shared" si="35"/>
        <v>72711.0179</v>
      </c>
      <c r="AU191" s="4">
        <f>AP191*'Ejercicio 3 - TIR'!$D$5</f>
        <v>12197.53326</v>
      </c>
      <c r="AV191" s="4">
        <f>AQ191*'Ejercicio 3 - TIR'!$D$5</f>
        <v>16320.43896</v>
      </c>
      <c r="AW191" s="4">
        <f>AR191*'Ejercicio 3 - TIR'!$D$5</f>
        <v>21154.48436</v>
      </c>
      <c r="AX191" s="4">
        <f>AS191*'Ejercicio 3 - TIR'!$D$5</f>
        <v>33928.28787</v>
      </c>
      <c r="AY191" s="4">
        <f>AT191*'Ejercicio 3 - TIR'!$D$5</f>
        <v>36355.50895</v>
      </c>
      <c r="AZ191" s="4">
        <f t="shared" ref="AZ191:BD191" si="608">AJ191-AU191-AE191</f>
        <v>23696.60682</v>
      </c>
      <c r="BA191" s="4">
        <f t="shared" si="608"/>
        <v>26910.61885</v>
      </c>
      <c r="BB191" s="4">
        <f t="shared" si="608"/>
        <v>30644.18339</v>
      </c>
      <c r="BC191" s="4">
        <f t="shared" si="608"/>
        <v>41834.66939</v>
      </c>
      <c r="BD191" s="4">
        <f t="shared" si="608"/>
        <v>42424.1172</v>
      </c>
      <c r="BE191" s="4">
        <f t="shared" ref="BE191:BI191" si="609">AZ191/Z191</f>
        <v>20166.3227</v>
      </c>
      <c r="BF191" s="4">
        <f t="shared" si="609"/>
        <v>19558.58196</v>
      </c>
      <c r="BG191" s="4">
        <f t="shared" si="609"/>
        <v>18926.98743</v>
      </c>
      <c r="BH191" s="4">
        <f t="shared" si="609"/>
        <v>21247.28399</v>
      </c>
      <c r="BI191" s="4">
        <f t="shared" si="609"/>
        <v>17862.50019</v>
      </c>
      <c r="BJ191" s="4">
        <f t="shared" si="38"/>
        <v>72145.66512</v>
      </c>
      <c r="BK191" s="4">
        <f t="shared" si="39"/>
        <v>39940.44146</v>
      </c>
      <c r="BL191" s="4">
        <f t="shared" si="40"/>
        <v>112086.1066</v>
      </c>
      <c r="BM191" s="4">
        <f>BK191*'Ejercicio 3 - TIR'!$D$5</f>
        <v>19970.22073</v>
      </c>
      <c r="BN191" s="4">
        <f t="shared" si="41"/>
        <v>92115.88585</v>
      </c>
      <c r="BO191" s="4">
        <f t="shared" si="42"/>
        <v>38785.01517</v>
      </c>
      <c r="BP191" s="4">
        <f t="shared" si="43"/>
        <v>-114460.4295</v>
      </c>
      <c r="BQ191" s="4">
        <f t="shared" ref="BQ191:BT191" si="610">BE191</f>
        <v>20166.3227</v>
      </c>
      <c r="BR191" s="4">
        <f t="shared" si="610"/>
        <v>19558.58196</v>
      </c>
      <c r="BS191" s="4">
        <f t="shared" si="610"/>
        <v>18926.98743</v>
      </c>
      <c r="BT191" s="4">
        <f t="shared" si="610"/>
        <v>21247.28399</v>
      </c>
      <c r="BU191" s="4">
        <f t="shared" si="45"/>
        <v>56647.51536</v>
      </c>
      <c r="BV191" s="36">
        <f t="shared" si="46"/>
        <v>5.186821572</v>
      </c>
    </row>
    <row r="192" ht="15.0" customHeight="1">
      <c r="A192" s="2">
        <v>191.0</v>
      </c>
      <c r="B192" s="3">
        <f t="shared" si="4"/>
        <v>0.526981806</v>
      </c>
      <c r="C192" s="4">
        <f>IF(B192&lt;=('Ejercicio 3 - TIR'!$D$13-'Ejercicio 3 - TIR'!$C$13)/('Ejercicio 3 - TIR'!$E$13-'Ejercicio 3 - TIR'!$C$13),'Ejercicio 3 - TIR'!$C$13+SQRT(('Ejercicio 3 - TIR'!$E$13-'Ejercicio 3 - TIR'!$C$13)*('Ejercicio 3 - TIR'!$D$13-'Ejercicio 3 - TIR'!$C$13)*B192),'Ejercicio 3 - TIR'!$E$13-SQRT(('Ejercicio 3 - TIR'!$E$13-'Ejercicio 3 - TIR'!$C$13)*('Ejercicio 3 - TIR'!$E$13-'Ejercicio 3 - TIR'!$D$13)*(1-B192)))</f>
        <v>76175.18452</v>
      </c>
      <c r="D192" s="3">
        <f t="shared" si="5"/>
        <v>0.2658172742</v>
      </c>
      <c r="E192" s="4">
        <f>IF(D192&lt;=('Ejercicio 3 - TIR'!$D$14-'Ejercicio 3 - TIR'!$C$14)/('Ejercicio 3 - TIR'!$E$14-'Ejercicio 3 - TIR'!$C$14),'Ejercicio 3 - TIR'!$C$14+SQRT(('Ejercicio 3 - TIR'!$E$14-'Ejercicio 3 - TIR'!$C$14)*('Ejercicio 3 - TIR'!$D$14-'Ejercicio 3 - TIR'!$C$14)*D192),'Ejercicio 3 - TIR'!$E$14-SQRT(('Ejercicio 3 - TIR'!$E$14-'Ejercicio 3 - TIR'!$C$14)*('Ejercicio 3 - TIR'!$E$14-'Ejercicio 3 - TIR'!$D$14)*(1-D192)))</f>
        <v>29465.0079</v>
      </c>
      <c r="F192" s="3">
        <f t="shared" si="6"/>
        <v>0.1613613731</v>
      </c>
      <c r="G192" s="4">
        <f>IF(F192&lt;=('Ejercicio 3 - TIR'!$D$18-'Ejercicio 3 - TIR'!$C$18)/('Ejercicio 3 - TIR'!$E$18-'Ejercicio 3 - TIR'!$C$18),'Ejercicio 3 - TIR'!$C$18+SQRT(('Ejercicio 3 - TIR'!$E$18-'Ejercicio 3 - TIR'!$C$18)*('Ejercicio 3 - TIR'!$D$18-'Ejercicio 3 - TIR'!$C$18)*F192),'Ejercicio 3 - TIR'!$E$18-SQRT(('Ejercicio 3 - TIR'!$E$18-'Ejercicio 3 - TIR'!$C$18)*('Ejercicio 3 - TIR'!$E$18-'Ejercicio 3 - TIR'!$D$18)*(1-F192)))</f>
        <v>34919.77702</v>
      </c>
      <c r="H192" s="3">
        <f t="shared" si="7"/>
        <v>0.3500325713</v>
      </c>
      <c r="I192" s="4">
        <f>IF(H192&lt;=('Ejercicio 3 - TIR'!$D$18-'Ejercicio 3 - TIR'!$C$18)/('Ejercicio 3 - TIR'!$E$18-'Ejercicio 3 - TIR'!$C$18),'Ejercicio 3 - TIR'!$C$18+SQRT(('Ejercicio 3 - TIR'!$E$18-'Ejercicio 3 - TIR'!$C$18)*('Ejercicio 3 - TIR'!$D$18-'Ejercicio 3 - TIR'!$C$18)*H192),'Ejercicio 3 - TIR'!$E$18-SQRT(('Ejercicio 3 - TIR'!$E$18-'Ejercicio 3 - TIR'!$C$18)*('Ejercicio 3 - TIR'!$E$18-'Ejercicio 3 - TIR'!$D$18)*(1-H192)))</f>
        <v>37246.02551</v>
      </c>
      <c r="J192" s="3">
        <f t="shared" si="8"/>
        <v>0.661786891</v>
      </c>
      <c r="K192" s="4">
        <f>IF(J192&lt;=('Ejercicio 3 - TIR'!$D$18-'Ejercicio 3 - TIR'!$C$18)/('Ejercicio 3 - TIR'!$E$18-'Ejercicio 3 - TIR'!$C$18),'Ejercicio 3 - TIR'!$C$18+SQRT(('Ejercicio 3 - TIR'!$E$18-'Ejercicio 3 - TIR'!$C$18)*('Ejercicio 3 - TIR'!$D$18-'Ejercicio 3 - TIR'!$C$18)*J192),'Ejercicio 3 - TIR'!$E$18-SQRT(('Ejercicio 3 - TIR'!$E$18-'Ejercicio 3 - TIR'!$C$18)*('Ejercicio 3 - TIR'!$E$18-'Ejercicio 3 - TIR'!$D$18)*(1-J192)))</f>
        <v>39963.33446</v>
      </c>
      <c r="L192" s="3">
        <f t="shared" si="9"/>
        <v>0.6203419544</v>
      </c>
      <c r="M192" s="4">
        <f>IF(L192&lt;=('Ejercicio 3 - TIR'!$D$18-'Ejercicio 3 - TIR'!$C$18)/('Ejercicio 3 - TIR'!$E$18-'Ejercicio 3 - TIR'!$C$18),'Ejercicio 3 - TIR'!$C$18+SQRT(('Ejercicio 3 - TIR'!$E$18-'Ejercicio 3 - TIR'!$C$18)*('Ejercicio 3 - TIR'!$D$18-'Ejercicio 3 - TIR'!$C$18)*L192),'Ejercicio 3 - TIR'!$E$18-SQRT(('Ejercicio 3 - TIR'!$E$18-'Ejercicio 3 - TIR'!$C$18)*('Ejercicio 3 - TIR'!$E$18-'Ejercicio 3 - TIR'!$D$18)*(1-L192)))</f>
        <v>39646.30982</v>
      </c>
      <c r="N192" s="3">
        <f t="shared" si="10"/>
        <v>0.6236378605</v>
      </c>
      <c r="O192" s="4">
        <f>IF(N192&lt;=('Ejercicio 3 - TIR'!$D$18-'Ejercicio 3 - TIR'!$C$18)/('Ejercicio 3 - TIR'!$E$18-'Ejercicio 3 - TIR'!$C$18),'Ejercicio 3 - TIR'!$C$18+SQRT(('Ejercicio 3 - TIR'!$E$18-'Ejercicio 3 - TIR'!$C$18)*('Ejercicio 3 - TIR'!$D$18-'Ejercicio 3 - TIR'!$C$18)*N192),'Ejercicio 3 - TIR'!$E$18-SQRT(('Ejercicio 3 - TIR'!$E$18-'Ejercicio 3 - TIR'!$C$18)*('Ejercicio 3 - TIR'!$E$18-'Ejercicio 3 - TIR'!$D$18)*(1-N192)))</f>
        <v>39671.90152</v>
      </c>
      <c r="P192" s="3">
        <f t="shared" si="11"/>
        <v>0.003753810485</v>
      </c>
      <c r="Q192" s="7">
        <f>IF(P192&lt;=('Ejercicio 3 - TIR'!$D$22-'Ejercicio 3 - TIR'!$C$22)/('Ejercicio 3 - TIR'!$E$22-'Ejercicio 3 - TIR'!$C$22),'Ejercicio 3 - TIR'!$C$22+SQRT(('Ejercicio 3 - TIR'!$E$22-'Ejercicio 3 - TIR'!$C$22)*('Ejercicio 3 - TIR'!$D$22-'Ejercicio 3 - TIR'!$C$22)*P192),'Ejercicio 3 - TIR'!$E$22-SQRT(('Ejercicio 3 - TIR'!$E$22-'Ejercicio 3 - TIR'!$C$22)*('Ejercicio 3 - TIR'!$E$22-'Ejercicio 3 - TIR'!$D$22)*(1-P192)))</f>
        <v>0.1225993959</v>
      </c>
      <c r="R192" s="3">
        <f t="shared" si="12"/>
        <v>0.9154987914</v>
      </c>
      <c r="S192" s="7">
        <f>IF(R192&lt;=('Ejercicio 3 - TIR'!$D$23-'Ejercicio 3 - TIR'!$C$23)/('Ejercicio 3 - TIR'!$E$23-'Ejercicio 3 - TIR'!$C$23),'Ejercicio 3 - TIR'!$C$23+SQRT(('Ejercicio 3 - TIR'!$E$23-'Ejercicio 3 - TIR'!$C$23)*('Ejercicio 3 - TIR'!$D$23-'Ejercicio 3 - TIR'!$C$23)*R192),'Ejercicio 3 - TIR'!$E$23-SQRT(('Ejercicio 3 - TIR'!$E$23-'Ejercicio 3 - TIR'!$C$23)*('Ejercicio 3 - TIR'!$E$23-'Ejercicio 3 - TIR'!$D$23)*(1-R192)))</f>
        <v>0.1676670289</v>
      </c>
      <c r="T192" s="3">
        <f t="shared" si="13"/>
        <v>0.2528955403</v>
      </c>
      <c r="U192" s="7">
        <f>IF(T192&lt;=('Ejercicio 3 - TIR'!$D$24-'Ejercicio 3 - TIR'!$C$24)/('Ejercicio 3 - TIR'!$E$24-'Ejercicio 3 - TIR'!$C$24),'Ejercicio 3 - TIR'!$C$24+SQRT(('Ejercicio 3 - TIR'!$E$24-'Ejercicio 3 - TIR'!$C$24)*('Ejercicio 3 - TIR'!$D$24-'Ejercicio 3 - TIR'!$C$24)*T192),'Ejercicio 3 - TIR'!$E$24-SQRT(('Ejercicio 3 - TIR'!$E$24-'Ejercicio 3 - TIR'!$C$24)*('Ejercicio 3 - TIR'!$E$24-'Ejercicio 3 - TIR'!$D$24)*(1-T192)))</f>
        <v>0.1730451868</v>
      </c>
      <c r="V192" s="3">
        <f t="shared" si="14"/>
        <v>0.04277618137</v>
      </c>
      <c r="W192" s="7">
        <f>IF(V192&lt;=('Ejercicio 3 - TIR'!$D$25-'Ejercicio 3 - TIR'!$C$25)/('Ejercicio 3 - TIR'!$E$25-'Ejercicio 3 - TIR'!$C$25),'Ejercicio 3 - TIR'!$C$25+SQRT(('Ejercicio 3 - TIR'!$E$25-'Ejercicio 3 - TIR'!$C$25)*('Ejercicio 3 - TIR'!$D$25-'Ejercicio 3 - TIR'!$C$25)*V192),'Ejercicio 3 - TIR'!$E$25-SQRT(('Ejercicio 3 - TIR'!$E$25-'Ejercicio 3 - TIR'!$C$25)*('Ejercicio 3 - TIR'!$E$25-'Ejercicio 3 - TIR'!$D$25)*(1-V192)))</f>
        <v>0.1877386468</v>
      </c>
      <c r="X192" s="3">
        <f t="shared" si="15"/>
        <v>0.01470855643</v>
      </c>
      <c r="Y192" s="7">
        <f>IF(X192&lt;=('Ejercicio 3 - TIR'!$D$26-'Ejercicio 3 - TIR'!$C$26)/('Ejercicio 3 - TIR'!$E$26-'Ejercicio 3 - TIR'!$C$26),'Ejercicio 3 - TIR'!$C$26+SQRT(('Ejercicio 3 - TIR'!$E$26-'Ejercicio 3 - TIR'!$C$26)*('Ejercicio 3 - TIR'!$D$26-'Ejercicio 3 - TIR'!$C$26)*X192),'Ejercicio 3 - TIR'!$E$26-SQRT(('Ejercicio 3 - TIR'!$E$26-'Ejercicio 3 - TIR'!$C$26)*('Ejercicio 3 - TIR'!$E$26-'Ejercicio 3 - TIR'!$D$26)*(1-X192)))</f>
        <v>0.1963018333</v>
      </c>
      <c r="Z192" s="3">
        <f t="shared" si="16"/>
        <v>1.122599396</v>
      </c>
      <c r="AA192" s="3">
        <f t="shared" si="17"/>
        <v>1.310822301</v>
      </c>
      <c r="AB192" s="3">
        <f t="shared" si="18"/>
        <v>1.537653791</v>
      </c>
      <c r="AC192" s="3">
        <f t="shared" si="19"/>
        <v>1.826330833</v>
      </c>
      <c r="AD192" s="3">
        <f t="shared" si="20"/>
        <v>2.184842924</v>
      </c>
      <c r="AE192" s="2">
        <f t="shared" si="21"/>
        <v>3612.392168</v>
      </c>
      <c r="AF192" s="2">
        <f t="shared" si="22"/>
        <v>4218.07123</v>
      </c>
      <c r="AG192" s="2">
        <f t="shared" si="23"/>
        <v>4947.988154</v>
      </c>
      <c r="AH192" s="2">
        <f t="shared" si="24"/>
        <v>5876.916754</v>
      </c>
      <c r="AI192" s="2">
        <f t="shared" si="25"/>
        <v>7030.566287</v>
      </c>
      <c r="AJ192" s="4">
        <f t="shared" si="26"/>
        <v>39200.92059</v>
      </c>
      <c r="AK192" s="4">
        <f t="shared" si="27"/>
        <v>48822.92087</v>
      </c>
      <c r="AL192" s="4">
        <f t="shared" si="28"/>
        <v>61449.77275</v>
      </c>
      <c r="AM192" s="4">
        <f t="shared" si="29"/>
        <v>72407.27805</v>
      </c>
      <c r="AN192" s="4">
        <f t="shared" si="30"/>
        <v>86676.87332</v>
      </c>
      <c r="AO192" s="4">
        <f>C192/'Ejercicio 3 - TIR'!$D$7</f>
        <v>15235.0369</v>
      </c>
      <c r="AP192" s="4">
        <f t="shared" si="31"/>
        <v>23965.88369</v>
      </c>
      <c r="AQ192" s="4">
        <f t="shared" si="32"/>
        <v>33587.88397</v>
      </c>
      <c r="AR192" s="4">
        <f t="shared" si="33"/>
        <v>46214.73585</v>
      </c>
      <c r="AS192" s="4">
        <f t="shared" si="34"/>
        <v>57172.24115</v>
      </c>
      <c r="AT192" s="4">
        <f t="shared" si="35"/>
        <v>71441.83642</v>
      </c>
      <c r="AU192" s="4">
        <f>AP192*'Ejercicio 3 - TIR'!$D$5</f>
        <v>11982.94184</v>
      </c>
      <c r="AV192" s="4">
        <f>AQ192*'Ejercicio 3 - TIR'!$D$5</f>
        <v>16793.94198</v>
      </c>
      <c r="AW192" s="4">
        <f>AR192*'Ejercicio 3 - TIR'!$D$5</f>
        <v>23107.36792</v>
      </c>
      <c r="AX192" s="4">
        <f>AS192*'Ejercicio 3 - TIR'!$D$5</f>
        <v>28586.12057</v>
      </c>
      <c r="AY192" s="4">
        <f>AT192*'Ejercicio 3 - TIR'!$D$5</f>
        <v>35720.91821</v>
      </c>
      <c r="AZ192" s="4">
        <f t="shared" ref="AZ192:BD192" si="611">AJ192-AU192-AE192</f>
        <v>23605.58658</v>
      </c>
      <c r="BA192" s="4">
        <f t="shared" si="611"/>
        <v>27810.90766</v>
      </c>
      <c r="BB192" s="4">
        <f t="shared" si="611"/>
        <v>33394.41667</v>
      </c>
      <c r="BC192" s="4">
        <f t="shared" si="611"/>
        <v>37944.24072</v>
      </c>
      <c r="BD192" s="4">
        <f t="shared" si="611"/>
        <v>43925.38882</v>
      </c>
      <c r="BE192" s="4">
        <f t="shared" ref="BE192:BI192" si="612">AZ192/Z192</f>
        <v>21027.61383</v>
      </c>
      <c r="BF192" s="4">
        <f t="shared" si="612"/>
        <v>21216.38275</v>
      </c>
      <c r="BG192" s="4">
        <f t="shared" si="612"/>
        <v>21717.77344</v>
      </c>
      <c r="BH192" s="4">
        <f t="shared" si="612"/>
        <v>20776.21427</v>
      </c>
      <c r="BI192" s="4">
        <f t="shared" si="612"/>
        <v>20104.59807</v>
      </c>
      <c r="BJ192" s="4">
        <f t="shared" si="38"/>
        <v>64376.41402</v>
      </c>
      <c r="BK192" s="4">
        <f t="shared" si="39"/>
        <v>33286.16257</v>
      </c>
      <c r="BL192" s="4">
        <f t="shared" si="40"/>
        <v>97662.57659</v>
      </c>
      <c r="BM192" s="4">
        <f>BK192*'Ejercicio 3 - TIR'!$D$5</f>
        <v>16643.08129</v>
      </c>
      <c r="BN192" s="4">
        <f t="shared" si="41"/>
        <v>81019.4953</v>
      </c>
      <c r="BO192" s="4">
        <f t="shared" si="42"/>
        <v>37082.52635</v>
      </c>
      <c r="BP192" s="4">
        <f t="shared" si="43"/>
        <v>-105640.1924</v>
      </c>
      <c r="BQ192" s="4">
        <f t="shared" ref="BQ192:BT192" si="613">BE192</f>
        <v>21027.61383</v>
      </c>
      <c r="BR192" s="4">
        <f t="shared" si="613"/>
        <v>21216.38275</v>
      </c>
      <c r="BS192" s="4">
        <f t="shared" si="613"/>
        <v>21717.77344</v>
      </c>
      <c r="BT192" s="4">
        <f t="shared" si="613"/>
        <v>20776.21427</v>
      </c>
      <c r="BU192" s="4">
        <f t="shared" si="45"/>
        <v>57187.12442</v>
      </c>
      <c r="BV192" s="36">
        <f t="shared" si="46"/>
        <v>9.051382498</v>
      </c>
    </row>
    <row r="193" ht="15.0" customHeight="1">
      <c r="A193" s="2">
        <v>192.0</v>
      </c>
      <c r="B193" s="3">
        <f t="shared" si="4"/>
        <v>0.2153836281</v>
      </c>
      <c r="C193" s="4">
        <f>IF(B193&lt;=('Ejercicio 3 - TIR'!$D$13-'Ejercicio 3 - TIR'!$C$13)/('Ejercicio 3 - TIR'!$E$13-'Ejercicio 3 - TIR'!$C$13),'Ejercicio 3 - TIR'!$C$13+SQRT(('Ejercicio 3 - TIR'!$E$13-'Ejercicio 3 - TIR'!$C$13)*('Ejercicio 3 - TIR'!$D$13-'Ejercicio 3 - TIR'!$C$13)*B193),'Ejercicio 3 - TIR'!$E$13-SQRT(('Ejercicio 3 - TIR'!$E$13-'Ejercicio 3 - TIR'!$C$13)*('Ejercicio 3 - TIR'!$E$13-'Ejercicio 3 - TIR'!$D$13)*(1-B193)))</f>
        <v>69281.88834</v>
      </c>
      <c r="D193" s="3">
        <f t="shared" si="5"/>
        <v>0.01005687603</v>
      </c>
      <c r="E193" s="4">
        <f>IF(D193&lt;=('Ejercicio 3 - TIR'!$D$14-'Ejercicio 3 - TIR'!$C$14)/('Ejercicio 3 - TIR'!$E$14-'Ejercicio 3 - TIR'!$C$14),'Ejercicio 3 - TIR'!$C$14+SQRT(('Ejercicio 3 - TIR'!$E$14-'Ejercicio 3 - TIR'!$C$14)*('Ejercicio 3 - TIR'!$D$14-'Ejercicio 3 - TIR'!$C$14)*D193),'Ejercicio 3 - TIR'!$E$14-SQRT(('Ejercicio 3 - TIR'!$E$14-'Ejercicio 3 - TIR'!$C$14)*('Ejercicio 3 - TIR'!$E$14-'Ejercicio 3 - TIR'!$D$14)*(1-D193)))</f>
        <v>25868.48472</v>
      </c>
      <c r="F193" s="3">
        <f t="shared" si="6"/>
        <v>0.3685459607</v>
      </c>
      <c r="G193" s="4">
        <f>IF(F193&lt;=('Ejercicio 3 - TIR'!$D$18-'Ejercicio 3 - TIR'!$C$18)/('Ejercicio 3 - TIR'!$E$18-'Ejercicio 3 - TIR'!$C$18),'Ejercicio 3 - TIR'!$C$18+SQRT(('Ejercicio 3 - TIR'!$E$18-'Ejercicio 3 - TIR'!$C$18)*('Ejercicio 3 - TIR'!$D$18-'Ejercicio 3 - TIR'!$C$18)*F193),'Ejercicio 3 - TIR'!$E$18-SQRT(('Ejercicio 3 - TIR'!$E$18-'Ejercicio 3 - TIR'!$C$18)*('Ejercicio 3 - TIR'!$E$18-'Ejercicio 3 - TIR'!$D$18)*(1-F193)))</f>
        <v>37435.17949</v>
      </c>
      <c r="H193" s="3">
        <f t="shared" si="7"/>
        <v>0.538086947</v>
      </c>
      <c r="I193" s="4">
        <f>IF(H193&lt;=('Ejercicio 3 - TIR'!$D$18-'Ejercicio 3 - TIR'!$C$18)/('Ejercicio 3 - TIR'!$E$18-'Ejercicio 3 - TIR'!$C$18),'Ejercicio 3 - TIR'!$C$18+SQRT(('Ejercicio 3 - TIR'!$E$18-'Ejercicio 3 - TIR'!$C$18)*('Ejercicio 3 - TIR'!$D$18-'Ejercicio 3 - TIR'!$C$18)*H193),'Ejercicio 3 - TIR'!$E$18-SQRT(('Ejercicio 3 - TIR'!$E$18-'Ejercicio 3 - TIR'!$C$18)*('Ejercicio 3 - TIR'!$E$18-'Ejercicio 3 - TIR'!$D$18)*(1-H193)))</f>
        <v>38984.04375</v>
      </c>
      <c r="J193" s="3">
        <f t="shared" si="8"/>
        <v>0.6370729715</v>
      </c>
      <c r="K193" s="4">
        <f>IF(J193&lt;=('Ejercicio 3 - TIR'!$D$18-'Ejercicio 3 - TIR'!$C$18)/('Ejercicio 3 - TIR'!$E$18-'Ejercicio 3 - TIR'!$C$18),'Ejercicio 3 - TIR'!$C$18+SQRT(('Ejercicio 3 - TIR'!$E$18-'Ejercicio 3 - TIR'!$C$18)*('Ejercicio 3 - TIR'!$D$18-'Ejercicio 3 - TIR'!$C$18)*J193),'Ejercicio 3 - TIR'!$E$18-SQRT(('Ejercicio 3 - TIR'!$E$18-'Ejercicio 3 - TIR'!$C$18)*('Ejercicio 3 - TIR'!$E$18-'Ejercicio 3 - TIR'!$D$18)*(1-J193)))</f>
        <v>39775.5279</v>
      </c>
      <c r="L193" s="3">
        <f t="shared" si="9"/>
        <v>0.2523166572</v>
      </c>
      <c r="M193" s="4">
        <f>IF(L193&lt;=('Ejercicio 3 - TIR'!$D$18-'Ejercicio 3 - TIR'!$C$18)/('Ejercicio 3 - TIR'!$E$18-'Ejercicio 3 - TIR'!$C$18),'Ejercicio 3 - TIR'!$C$18+SQRT(('Ejercicio 3 - TIR'!$E$18-'Ejercicio 3 - TIR'!$C$18)*('Ejercicio 3 - TIR'!$D$18-'Ejercicio 3 - TIR'!$C$18)*L193),'Ejercicio 3 - TIR'!$E$18-SQRT(('Ejercicio 3 - TIR'!$E$18-'Ejercicio 3 - TIR'!$C$18)*('Ejercicio 3 - TIR'!$E$18-'Ejercicio 3 - TIR'!$D$18)*(1-L193)))</f>
        <v>36152.03207</v>
      </c>
      <c r="N193" s="3">
        <f t="shared" si="10"/>
        <v>0.3674281193</v>
      </c>
      <c r="O193" s="4">
        <f>IF(N193&lt;=('Ejercicio 3 - TIR'!$D$18-'Ejercicio 3 - TIR'!$C$18)/('Ejercicio 3 - TIR'!$E$18-'Ejercicio 3 - TIR'!$C$18),'Ejercicio 3 - TIR'!$C$18+SQRT(('Ejercicio 3 - TIR'!$E$18-'Ejercicio 3 - TIR'!$C$18)*('Ejercicio 3 - TIR'!$D$18-'Ejercicio 3 - TIR'!$C$18)*N193),'Ejercicio 3 - TIR'!$E$18-SQRT(('Ejercicio 3 - TIR'!$E$18-'Ejercicio 3 - TIR'!$C$18)*('Ejercicio 3 - TIR'!$E$18-'Ejercicio 3 - TIR'!$D$18)*(1-N193)))</f>
        <v>37423.89506</v>
      </c>
      <c r="P193" s="3">
        <f t="shared" si="11"/>
        <v>0.04027764908</v>
      </c>
      <c r="Q193" s="7">
        <f>IF(P193&lt;=('Ejercicio 3 - TIR'!$D$22-'Ejercicio 3 - TIR'!$C$22)/('Ejercicio 3 - TIR'!$E$22-'Ejercicio 3 - TIR'!$C$22),'Ejercicio 3 - TIR'!$C$22+SQRT(('Ejercicio 3 - TIR'!$E$22-'Ejercicio 3 - TIR'!$C$22)*('Ejercicio 3 - TIR'!$D$22-'Ejercicio 3 - TIR'!$C$22)*P193),'Ejercicio 3 - TIR'!$E$22-SQRT(('Ejercicio 3 - TIR'!$E$22-'Ejercicio 3 - TIR'!$C$22)*('Ejercicio 3 - TIR'!$E$22-'Ejercicio 3 - TIR'!$D$22)*(1-P193)))</f>
        <v>0.1285146796</v>
      </c>
      <c r="R193" s="3">
        <f t="shared" si="12"/>
        <v>0.4975114343</v>
      </c>
      <c r="S193" s="7">
        <f>IF(R193&lt;=('Ejercicio 3 - TIR'!$D$23-'Ejercicio 3 - TIR'!$C$23)/('Ejercicio 3 - TIR'!$E$23-'Ejercicio 3 - TIR'!$C$23),'Ejercicio 3 - TIR'!$C$23+SQRT(('Ejercicio 3 - TIR'!$E$23-'Ejercicio 3 - TIR'!$C$23)*('Ejercicio 3 - TIR'!$D$23-'Ejercicio 3 - TIR'!$C$23)*R193),'Ejercicio 3 - TIR'!$E$23-SQRT(('Ejercicio 3 - TIR'!$E$23-'Ejercicio 3 - TIR'!$C$23)*('Ejercicio 3 - TIR'!$E$23-'Ejercicio 3 - TIR'!$D$23)*(1-R193)))</f>
        <v>0.1499252499</v>
      </c>
      <c r="T193" s="3">
        <f t="shared" si="13"/>
        <v>0.5640894254</v>
      </c>
      <c r="U193" s="7">
        <f>IF(T193&lt;=('Ejercicio 3 - TIR'!$D$24-'Ejercicio 3 - TIR'!$C$24)/('Ejercicio 3 - TIR'!$E$24-'Ejercicio 3 - TIR'!$C$24),'Ejercicio 3 - TIR'!$C$24+SQRT(('Ejercicio 3 - TIR'!$E$24-'Ejercicio 3 - TIR'!$C$24)*('Ejercicio 3 - TIR'!$D$24-'Ejercicio 3 - TIR'!$C$24)*T193),'Ejercicio 3 - TIR'!$E$24-SQRT(('Ejercicio 3 - TIR'!$E$24-'Ejercicio 3 - TIR'!$C$24)*('Ejercicio 3 - TIR'!$E$24-'Ejercicio 3 - TIR'!$D$24)*(1-T193)))</f>
        <v>0.1850636349</v>
      </c>
      <c r="V193" s="3">
        <f t="shared" si="14"/>
        <v>0.5958136852</v>
      </c>
      <c r="W193" s="7">
        <f>IF(V193&lt;=('Ejercicio 3 - TIR'!$D$25-'Ejercicio 3 - TIR'!$C$25)/('Ejercicio 3 - TIR'!$E$25-'Ejercicio 3 - TIR'!$C$25),'Ejercicio 3 - TIR'!$C$25+SQRT(('Ejercicio 3 - TIR'!$E$25-'Ejercicio 3 - TIR'!$C$25)*('Ejercicio 3 - TIR'!$D$25-'Ejercicio 3 - TIR'!$C$25)*V193),'Ejercicio 3 - TIR'!$E$25-SQRT(('Ejercicio 3 - TIR'!$E$25-'Ejercicio 3 - TIR'!$C$25)*('Ejercicio 3 - TIR'!$E$25-'Ejercicio 3 - TIR'!$D$25)*(1-V193)))</f>
        <v>0.2123881388</v>
      </c>
      <c r="X193" s="3">
        <f t="shared" si="15"/>
        <v>0.3328165009</v>
      </c>
      <c r="Y193" s="7">
        <f>IF(X193&lt;=('Ejercicio 3 - TIR'!$D$26-'Ejercicio 3 - TIR'!$C$26)/('Ejercicio 3 - TIR'!$E$26-'Ejercicio 3 - TIR'!$C$26),'Ejercicio 3 - TIR'!$C$26+SQRT(('Ejercicio 3 - TIR'!$E$26-'Ejercicio 3 - TIR'!$C$26)*('Ejercicio 3 - TIR'!$D$26-'Ejercicio 3 - TIR'!$C$26)*X193),'Ejercicio 3 - TIR'!$E$26-SQRT(('Ejercicio 3 - TIR'!$E$26-'Ejercicio 3 - TIR'!$C$26)*('Ejercicio 3 - TIR'!$E$26-'Ejercicio 3 - TIR'!$D$26)*(1-X193)))</f>
        <v>0.2199767335</v>
      </c>
      <c r="Z193" s="3">
        <f t="shared" si="16"/>
        <v>1.12851468</v>
      </c>
      <c r="AA193" s="3">
        <f t="shared" si="17"/>
        <v>1.297707525</v>
      </c>
      <c r="AB193" s="3">
        <f t="shared" si="18"/>
        <v>1.537865996</v>
      </c>
      <c r="AC193" s="3">
        <f t="shared" si="19"/>
        <v>1.864490493</v>
      </c>
      <c r="AD193" s="3">
        <f t="shared" si="20"/>
        <v>2.274635022</v>
      </c>
      <c r="AE193" s="2">
        <f t="shared" si="21"/>
        <v>3324.480025</v>
      </c>
      <c r="AF193" s="2">
        <f t="shared" si="22"/>
        <v>3822.903523</v>
      </c>
      <c r="AG193" s="2">
        <f t="shared" si="23"/>
        <v>4530.383945</v>
      </c>
      <c r="AH193" s="2">
        <f t="shared" si="24"/>
        <v>5492.583759</v>
      </c>
      <c r="AI193" s="2">
        <f t="shared" si="25"/>
        <v>6700.824393</v>
      </c>
      <c r="AJ193" s="4">
        <f t="shared" si="26"/>
        <v>42246.14959</v>
      </c>
      <c r="AK193" s="4">
        <f t="shared" si="27"/>
        <v>50589.88692</v>
      </c>
      <c r="AL193" s="4">
        <f t="shared" si="28"/>
        <v>61169.43185</v>
      </c>
      <c r="AM193" s="4">
        <f t="shared" si="29"/>
        <v>67405.1201</v>
      </c>
      <c r="AN193" s="4">
        <f t="shared" si="30"/>
        <v>85125.70235</v>
      </c>
      <c r="AO193" s="4">
        <f>C193/'Ejercicio 3 - TIR'!$D$7</f>
        <v>13856.37767</v>
      </c>
      <c r="AP193" s="4">
        <f t="shared" si="31"/>
        <v>28389.77192</v>
      </c>
      <c r="AQ193" s="4">
        <f t="shared" si="32"/>
        <v>36733.50925</v>
      </c>
      <c r="AR193" s="4">
        <f t="shared" si="33"/>
        <v>47313.05418</v>
      </c>
      <c r="AS193" s="4">
        <f t="shared" si="34"/>
        <v>53548.74243</v>
      </c>
      <c r="AT193" s="4">
        <f t="shared" si="35"/>
        <v>71269.32468</v>
      </c>
      <c r="AU193" s="4">
        <f>AP193*'Ejercicio 3 - TIR'!$D$5</f>
        <v>14194.88596</v>
      </c>
      <c r="AV193" s="4">
        <f>AQ193*'Ejercicio 3 - TIR'!$D$5</f>
        <v>18366.75463</v>
      </c>
      <c r="AW193" s="4">
        <f>AR193*'Ejercicio 3 - TIR'!$D$5</f>
        <v>23656.52709</v>
      </c>
      <c r="AX193" s="4">
        <f>AS193*'Ejercicio 3 - TIR'!$D$5</f>
        <v>26774.37122</v>
      </c>
      <c r="AY193" s="4">
        <f>AT193*'Ejercicio 3 - TIR'!$D$5</f>
        <v>35634.66234</v>
      </c>
      <c r="AZ193" s="4">
        <f t="shared" ref="AZ193:BD193" si="614">AJ193-AU193-AE193</f>
        <v>24726.78361</v>
      </c>
      <c r="BA193" s="4">
        <f t="shared" si="614"/>
        <v>28400.22877</v>
      </c>
      <c r="BB193" s="4">
        <f t="shared" si="614"/>
        <v>32982.52081</v>
      </c>
      <c r="BC193" s="4">
        <f t="shared" si="614"/>
        <v>35138.16513</v>
      </c>
      <c r="BD193" s="4">
        <f t="shared" si="614"/>
        <v>42790.21562</v>
      </c>
      <c r="BE193" s="4">
        <f t="shared" ref="BE193:BI193" si="615">AZ193/Z193</f>
        <v>21910.91002</v>
      </c>
      <c r="BF193" s="4">
        <f t="shared" si="615"/>
        <v>21884.92262</v>
      </c>
      <c r="BG193" s="4">
        <f t="shared" si="615"/>
        <v>21446.94069</v>
      </c>
      <c r="BH193" s="4">
        <f t="shared" si="615"/>
        <v>18845.98782</v>
      </c>
      <c r="BI193" s="4">
        <f t="shared" si="615"/>
        <v>18811.90398</v>
      </c>
      <c r="BJ193" s="4">
        <f t="shared" si="38"/>
        <v>58841.36129</v>
      </c>
      <c r="BK193" s="4">
        <f t="shared" si="39"/>
        <v>31518.20192</v>
      </c>
      <c r="BL193" s="4">
        <f t="shared" si="40"/>
        <v>90359.56321</v>
      </c>
      <c r="BM193" s="4">
        <f>BK193*'Ejercicio 3 - TIR'!$D$5</f>
        <v>15759.10096</v>
      </c>
      <c r="BN193" s="4">
        <f t="shared" si="41"/>
        <v>74600.46225</v>
      </c>
      <c r="BO193" s="4">
        <f t="shared" si="42"/>
        <v>32796.67355</v>
      </c>
      <c r="BP193" s="4">
        <f t="shared" si="43"/>
        <v>-95150.37306</v>
      </c>
      <c r="BQ193" s="4">
        <f t="shared" ref="BQ193:BT193" si="616">BE193</f>
        <v>21910.91002</v>
      </c>
      <c r="BR193" s="4">
        <f t="shared" si="616"/>
        <v>21884.92262</v>
      </c>
      <c r="BS193" s="4">
        <f t="shared" si="616"/>
        <v>21446.94069</v>
      </c>
      <c r="BT193" s="4">
        <f t="shared" si="616"/>
        <v>18845.98782</v>
      </c>
      <c r="BU193" s="4">
        <f t="shared" si="45"/>
        <v>51608.57753</v>
      </c>
      <c r="BV193" s="36">
        <f t="shared" si="46"/>
        <v>11.39448936</v>
      </c>
    </row>
    <row r="194" ht="15.0" customHeight="1">
      <c r="A194" s="2">
        <v>193.0</v>
      </c>
      <c r="B194" s="3">
        <f t="shared" si="4"/>
        <v>0.5201281996</v>
      </c>
      <c r="C194" s="4">
        <f>IF(B194&lt;=('Ejercicio 3 - TIR'!$D$13-'Ejercicio 3 - TIR'!$C$13)/('Ejercicio 3 - TIR'!$E$13-'Ejercicio 3 - TIR'!$C$13),'Ejercicio 3 - TIR'!$C$13+SQRT(('Ejercicio 3 - TIR'!$E$13-'Ejercicio 3 - TIR'!$C$13)*('Ejercicio 3 - TIR'!$D$13-'Ejercicio 3 - TIR'!$C$13)*B194),'Ejercicio 3 - TIR'!$E$13-SQRT(('Ejercicio 3 - TIR'!$E$13-'Ejercicio 3 - TIR'!$C$13)*('Ejercicio 3 - TIR'!$E$13-'Ejercicio 3 - TIR'!$D$13)*(1-B194)))</f>
        <v>76003.2052</v>
      </c>
      <c r="D194" s="3">
        <f t="shared" si="5"/>
        <v>0.0556279017</v>
      </c>
      <c r="E194" s="4">
        <f>IF(D194&lt;=('Ejercicio 3 - TIR'!$D$14-'Ejercicio 3 - TIR'!$C$14)/('Ejercicio 3 - TIR'!$E$14-'Ejercicio 3 - TIR'!$C$14),'Ejercicio 3 - TIR'!$C$14+SQRT(('Ejercicio 3 - TIR'!$E$14-'Ejercicio 3 - TIR'!$C$14)*('Ejercicio 3 - TIR'!$D$14-'Ejercicio 3 - TIR'!$C$14)*D194),'Ejercicio 3 - TIR'!$E$14-SQRT(('Ejercicio 3 - TIR'!$E$14-'Ejercicio 3 - TIR'!$C$14)*('Ejercicio 3 - TIR'!$E$14-'Ejercicio 3 - TIR'!$D$14)*(1-D194)))</f>
        <v>27042.5701</v>
      </c>
      <c r="F194" s="3">
        <f t="shared" si="6"/>
        <v>0.9657488136</v>
      </c>
      <c r="G194" s="4">
        <f>IF(F194&lt;=('Ejercicio 3 - TIR'!$D$18-'Ejercicio 3 - TIR'!$C$18)/('Ejercicio 3 - TIR'!$E$18-'Ejercicio 3 - TIR'!$C$18),'Ejercicio 3 - TIR'!$C$18+SQRT(('Ejercicio 3 - TIR'!$E$18-'Ejercicio 3 - TIR'!$C$18)*('Ejercicio 3 - TIR'!$D$18-'Ejercicio 3 - TIR'!$C$18)*F194),'Ejercicio 3 - TIR'!$E$18-SQRT(('Ejercicio 3 - TIR'!$E$18-'Ejercicio 3 - TIR'!$C$18)*('Ejercicio 3 - TIR'!$E$18-'Ejercicio 3 - TIR'!$D$18)*(1-F194)))</f>
        <v>43397.2402</v>
      </c>
      <c r="H194" s="3">
        <f t="shared" si="7"/>
        <v>0.03356803575</v>
      </c>
      <c r="I194" s="4">
        <f>IF(H194&lt;=('Ejercicio 3 - TIR'!$D$18-'Ejercicio 3 - TIR'!$C$18)/('Ejercicio 3 - TIR'!$E$18-'Ejercicio 3 - TIR'!$C$18),'Ejercicio 3 - TIR'!$C$18+SQRT(('Ejercicio 3 - TIR'!$E$18-'Ejercicio 3 - TIR'!$C$18)*('Ejercicio 3 - TIR'!$D$18-'Ejercicio 3 - TIR'!$C$18)*H194),'Ejercicio 3 - TIR'!$E$18-SQRT(('Ejercicio 3 - TIR'!$E$18-'Ejercicio 3 - TIR'!$C$18)*('Ejercicio 3 - TIR'!$E$18-'Ejercicio 3 - TIR'!$D$18)*(1-H194)))</f>
        <v>32243.92633</v>
      </c>
      <c r="J194" s="3">
        <f t="shared" si="8"/>
        <v>0.01949100791</v>
      </c>
      <c r="K194" s="4">
        <f>IF(J194&lt;=('Ejercicio 3 - TIR'!$D$18-'Ejercicio 3 - TIR'!$C$18)/('Ejercicio 3 - TIR'!$E$18-'Ejercicio 3 - TIR'!$C$18),'Ejercicio 3 - TIR'!$C$18+SQRT(('Ejercicio 3 - TIR'!$E$18-'Ejercicio 3 - TIR'!$C$18)*('Ejercicio 3 - TIR'!$D$18-'Ejercicio 3 - TIR'!$C$18)*J194),'Ejercicio 3 - TIR'!$E$18-SQRT(('Ejercicio 3 - TIR'!$E$18-'Ejercicio 3 - TIR'!$C$18)*('Ejercicio 3 - TIR'!$E$18-'Ejercicio 3 - TIR'!$D$18)*(1-J194)))</f>
        <v>31709.86876</v>
      </c>
      <c r="L194" s="3">
        <f t="shared" si="9"/>
        <v>0.3655008942</v>
      </c>
      <c r="M194" s="4">
        <f>IF(L194&lt;=('Ejercicio 3 - TIR'!$D$18-'Ejercicio 3 - TIR'!$C$18)/('Ejercicio 3 - TIR'!$E$18-'Ejercicio 3 - TIR'!$C$18),'Ejercicio 3 - TIR'!$C$18+SQRT(('Ejercicio 3 - TIR'!$E$18-'Ejercicio 3 - TIR'!$C$18)*('Ejercicio 3 - TIR'!$D$18-'Ejercicio 3 - TIR'!$C$18)*L194),'Ejercicio 3 - TIR'!$E$18-SQRT(('Ejercicio 3 - TIR'!$E$18-'Ejercicio 3 - TIR'!$C$18)*('Ejercicio 3 - TIR'!$E$18-'Ejercicio 3 - TIR'!$D$18)*(1-L194)))</f>
        <v>37404.39965</v>
      </c>
      <c r="N194" s="3">
        <f t="shared" si="10"/>
        <v>0.322808773</v>
      </c>
      <c r="O194" s="4">
        <f>IF(N194&lt;=('Ejercicio 3 - TIR'!$D$18-'Ejercicio 3 - TIR'!$C$18)/('Ejercicio 3 - TIR'!$E$18-'Ejercicio 3 - TIR'!$C$18),'Ejercicio 3 - TIR'!$C$18+SQRT(('Ejercicio 3 - TIR'!$E$18-'Ejercicio 3 - TIR'!$C$18)*('Ejercicio 3 - TIR'!$D$18-'Ejercicio 3 - TIR'!$C$18)*N194),'Ejercicio 3 - TIR'!$E$18-SQRT(('Ejercicio 3 - TIR'!$E$18-'Ejercicio 3 - TIR'!$C$18)*('Ejercicio 3 - TIR'!$E$18-'Ejercicio 3 - TIR'!$D$18)*(1-N194)))</f>
        <v>36958.54266</v>
      </c>
      <c r="P194" s="3">
        <f t="shared" si="11"/>
        <v>0.3896235837</v>
      </c>
      <c r="Q194" s="7">
        <f>IF(P194&lt;=('Ejercicio 3 - TIR'!$D$22-'Ejercicio 3 - TIR'!$C$22)/('Ejercicio 3 - TIR'!$E$22-'Ejercicio 3 - TIR'!$C$22),'Ejercicio 3 - TIR'!$C$22+SQRT(('Ejercicio 3 - TIR'!$E$22-'Ejercicio 3 - TIR'!$C$22)*('Ejercicio 3 - TIR'!$D$22-'Ejercicio 3 - TIR'!$C$22)*P194),'Ejercicio 3 - TIR'!$E$22-SQRT(('Ejercicio 3 - TIR'!$E$22-'Ejercicio 3 - TIR'!$C$22)*('Ejercicio 3 - TIR'!$E$22-'Ejercicio 3 - TIR'!$D$22)*(1-P194)))</f>
        <v>0.1464824933</v>
      </c>
      <c r="R194" s="3">
        <f t="shared" si="12"/>
        <v>0.1957604171</v>
      </c>
      <c r="S194" s="7">
        <f>IF(R194&lt;=('Ejercicio 3 - TIR'!$D$23-'Ejercicio 3 - TIR'!$C$23)/('Ejercicio 3 - TIR'!$E$23-'Ejercicio 3 - TIR'!$C$23),'Ejercicio 3 - TIR'!$C$23+SQRT(('Ejercicio 3 - TIR'!$E$23-'Ejercicio 3 - TIR'!$C$23)*('Ejercicio 3 - TIR'!$D$23-'Ejercicio 3 - TIR'!$C$23)*R194),'Ejercicio 3 - TIR'!$E$23-SQRT(('Ejercicio 3 - TIR'!$E$23-'Ejercicio 3 - TIR'!$C$23)*('Ejercicio 3 - TIR'!$E$23-'Ejercicio 3 - TIR'!$D$23)*(1-R194)))</f>
        <v>0.1387714877</v>
      </c>
      <c r="T194" s="3">
        <f t="shared" si="13"/>
        <v>0.2208058098</v>
      </c>
      <c r="U194" s="7">
        <f>IF(T194&lt;=('Ejercicio 3 - TIR'!$D$24-'Ejercicio 3 - TIR'!$C$24)/('Ejercicio 3 - TIR'!$E$24-'Ejercicio 3 - TIR'!$C$24),'Ejercicio 3 - TIR'!$C$24+SQRT(('Ejercicio 3 - TIR'!$E$24-'Ejercicio 3 - TIR'!$C$24)*('Ejercicio 3 - TIR'!$D$24-'Ejercicio 3 - TIR'!$C$24)*T194),'Ejercicio 3 - TIR'!$E$24-SQRT(('Ejercicio 3 - TIR'!$E$24-'Ejercicio 3 - TIR'!$C$24)*('Ejercicio 3 - TIR'!$E$24-'Ejercicio 3 - TIR'!$D$24)*(1-T194)))</f>
        <v>0.1715335134</v>
      </c>
      <c r="V194" s="3">
        <f t="shared" si="14"/>
        <v>0.9825591732</v>
      </c>
      <c r="W194" s="7">
        <f>IF(V194&lt;=('Ejercicio 3 - TIR'!$D$25-'Ejercicio 3 - TIR'!$C$25)/('Ejercicio 3 - TIR'!$E$25-'Ejercicio 3 - TIR'!$C$25),'Ejercicio 3 - TIR'!$C$25+SQRT(('Ejercicio 3 - TIR'!$E$25-'Ejercicio 3 - TIR'!$C$25)*('Ejercicio 3 - TIR'!$D$25-'Ejercicio 3 - TIR'!$C$25)*V194),'Ejercicio 3 - TIR'!$E$25-SQRT(('Ejercicio 3 - TIR'!$E$25-'Ejercicio 3 - TIR'!$C$25)*('Ejercicio 3 - TIR'!$E$25-'Ejercicio 3 - TIR'!$D$25)*(1-V194)))</f>
        <v>0.2421870048</v>
      </c>
      <c r="X194" s="3">
        <f t="shared" si="15"/>
        <v>0.5824685198</v>
      </c>
      <c r="Y194" s="7">
        <f>IF(X194&lt;=('Ejercicio 3 - TIR'!$D$26-'Ejercicio 3 - TIR'!$C$26)/('Ejercicio 3 - TIR'!$E$26-'Ejercicio 3 - TIR'!$C$26),'Ejercicio 3 - TIR'!$C$26+SQRT(('Ejercicio 3 - TIR'!$E$26-'Ejercicio 3 - TIR'!$C$26)*('Ejercicio 3 - TIR'!$D$26-'Ejercicio 3 - TIR'!$C$26)*X194),'Ejercicio 3 - TIR'!$E$26-SQRT(('Ejercicio 3 - TIR'!$E$26-'Ejercicio 3 - TIR'!$C$26)*('Ejercicio 3 - TIR'!$E$26-'Ejercicio 3 - TIR'!$D$26)*(1-X194)))</f>
        <v>0.2325166346</v>
      </c>
      <c r="Z194" s="3">
        <f t="shared" si="16"/>
        <v>1.146482493</v>
      </c>
      <c r="AA194" s="3">
        <f t="shared" si="17"/>
        <v>1.305581575</v>
      </c>
      <c r="AB194" s="3">
        <f t="shared" si="18"/>
        <v>1.529532569</v>
      </c>
      <c r="AC194" s="3">
        <f t="shared" si="19"/>
        <v>1.899965481</v>
      </c>
      <c r="AD194" s="3">
        <f t="shared" si="20"/>
        <v>2.34173906</v>
      </c>
      <c r="AE194" s="2">
        <f t="shared" si="21"/>
        <v>3961.263094</v>
      </c>
      <c r="AF194" s="2">
        <f t="shared" si="22"/>
        <v>4510.973466</v>
      </c>
      <c r="AG194" s="2">
        <f t="shared" si="23"/>
        <v>5284.756594</v>
      </c>
      <c r="AH194" s="2">
        <f t="shared" si="24"/>
        <v>6564.655965</v>
      </c>
      <c r="AI194" s="2">
        <f t="shared" si="25"/>
        <v>8091.047677</v>
      </c>
      <c r="AJ194" s="4">
        <f t="shared" si="26"/>
        <v>49754.17614</v>
      </c>
      <c r="AK194" s="4">
        <f t="shared" si="27"/>
        <v>42097.0761</v>
      </c>
      <c r="AL194" s="4">
        <f t="shared" si="28"/>
        <v>48501.27703</v>
      </c>
      <c r="AM194" s="4">
        <f t="shared" si="29"/>
        <v>71067.06816</v>
      </c>
      <c r="AN194" s="4">
        <f t="shared" si="30"/>
        <v>86547.26295</v>
      </c>
      <c r="AO194" s="4">
        <f>C194/'Ejercicio 3 - TIR'!$D$7</f>
        <v>15200.64104</v>
      </c>
      <c r="AP194" s="4">
        <f t="shared" si="31"/>
        <v>34553.5351</v>
      </c>
      <c r="AQ194" s="4">
        <f t="shared" si="32"/>
        <v>26896.43506</v>
      </c>
      <c r="AR194" s="4">
        <f t="shared" si="33"/>
        <v>33300.63599</v>
      </c>
      <c r="AS194" s="4">
        <f t="shared" si="34"/>
        <v>55866.42712</v>
      </c>
      <c r="AT194" s="4">
        <f t="shared" si="35"/>
        <v>71346.62191</v>
      </c>
      <c r="AU194" s="4">
        <f>AP194*'Ejercicio 3 - TIR'!$D$5</f>
        <v>17276.76755</v>
      </c>
      <c r="AV194" s="4">
        <f>AQ194*'Ejercicio 3 - TIR'!$D$5</f>
        <v>13448.21753</v>
      </c>
      <c r="AW194" s="4">
        <f>AR194*'Ejercicio 3 - TIR'!$D$5</f>
        <v>16650.318</v>
      </c>
      <c r="AX194" s="4">
        <f>AS194*'Ejercicio 3 - TIR'!$D$5</f>
        <v>27933.21356</v>
      </c>
      <c r="AY194" s="4">
        <f>AT194*'Ejercicio 3 - TIR'!$D$5</f>
        <v>35673.31095</v>
      </c>
      <c r="AZ194" s="4">
        <f t="shared" ref="AZ194:BD194" si="617">AJ194-AU194-AE194</f>
        <v>28516.1455</v>
      </c>
      <c r="BA194" s="4">
        <f t="shared" si="617"/>
        <v>24137.88511</v>
      </c>
      <c r="BB194" s="4">
        <f t="shared" si="617"/>
        <v>26566.20244</v>
      </c>
      <c r="BC194" s="4">
        <f t="shared" si="617"/>
        <v>36569.19863</v>
      </c>
      <c r="BD194" s="4">
        <f t="shared" si="617"/>
        <v>42782.90432</v>
      </c>
      <c r="BE194" s="4">
        <f t="shared" ref="BE194:BI194" si="618">AZ194/Z194</f>
        <v>24872.72651</v>
      </c>
      <c r="BF194" s="4">
        <f t="shared" si="618"/>
        <v>18488.22439</v>
      </c>
      <c r="BG194" s="4">
        <f t="shared" si="618"/>
        <v>17368.83737</v>
      </c>
      <c r="BH194" s="4">
        <f t="shared" si="618"/>
        <v>19247.29634</v>
      </c>
      <c r="BI194" s="4">
        <f t="shared" si="618"/>
        <v>18269.71461</v>
      </c>
      <c r="BJ194" s="4">
        <f t="shared" si="38"/>
        <v>63326.6427</v>
      </c>
      <c r="BK194" s="4">
        <f t="shared" si="39"/>
        <v>35595.93486</v>
      </c>
      <c r="BL194" s="4">
        <f t="shared" si="40"/>
        <v>98922.57756</v>
      </c>
      <c r="BM194" s="4">
        <f>BK194*'Ejercicio 3 - TIR'!$D$5</f>
        <v>17797.96743</v>
      </c>
      <c r="BN194" s="4">
        <f t="shared" si="41"/>
        <v>81124.61013</v>
      </c>
      <c r="BO194" s="4">
        <f t="shared" si="42"/>
        <v>34642.89062</v>
      </c>
      <c r="BP194" s="4">
        <f t="shared" si="43"/>
        <v>-103045.7753</v>
      </c>
      <c r="BQ194" s="4">
        <f t="shared" ref="BQ194:BT194" si="619">BE194</f>
        <v>24872.72651</v>
      </c>
      <c r="BR194" s="4">
        <f t="shared" si="619"/>
        <v>18488.22439</v>
      </c>
      <c r="BS194" s="4">
        <f t="shared" si="619"/>
        <v>17368.83737</v>
      </c>
      <c r="BT194" s="4">
        <f t="shared" si="619"/>
        <v>19247.29634</v>
      </c>
      <c r="BU194" s="4">
        <f t="shared" si="45"/>
        <v>52912.60523</v>
      </c>
      <c r="BV194" s="36">
        <f t="shared" si="46"/>
        <v>7.929329466</v>
      </c>
    </row>
    <row r="195" ht="15.0" customHeight="1">
      <c r="A195" s="2">
        <v>194.0</v>
      </c>
      <c r="B195" s="3">
        <f t="shared" si="4"/>
        <v>0.8507192976</v>
      </c>
      <c r="C195" s="4">
        <f>IF(B195&lt;=('Ejercicio 3 - TIR'!$D$13-'Ejercicio 3 - TIR'!$C$13)/('Ejercicio 3 - TIR'!$E$13-'Ejercicio 3 - TIR'!$C$13),'Ejercicio 3 - TIR'!$C$13+SQRT(('Ejercicio 3 - TIR'!$E$13-'Ejercicio 3 - TIR'!$C$13)*('Ejercicio 3 - TIR'!$D$13-'Ejercicio 3 - TIR'!$C$13)*B195),'Ejercicio 3 - TIR'!$E$13-SQRT(('Ejercicio 3 - TIR'!$E$13-'Ejercicio 3 - TIR'!$C$13)*('Ejercicio 3 - TIR'!$E$13-'Ejercicio 3 - TIR'!$D$13)*(1-B195)))</f>
        <v>86615.79876</v>
      </c>
      <c r="D195" s="3">
        <f t="shared" si="5"/>
        <v>0.5698176741</v>
      </c>
      <c r="E195" s="4">
        <f>IF(D195&lt;=('Ejercicio 3 - TIR'!$D$14-'Ejercicio 3 - TIR'!$C$14)/('Ejercicio 3 - TIR'!$E$14-'Ejercicio 3 - TIR'!$C$14),'Ejercicio 3 - TIR'!$C$14+SQRT(('Ejercicio 3 - TIR'!$E$14-'Ejercicio 3 - TIR'!$C$14)*('Ejercicio 3 - TIR'!$D$14-'Ejercicio 3 - TIR'!$C$14)*D195),'Ejercicio 3 - TIR'!$E$14-SQRT(('Ejercicio 3 - TIR'!$E$14-'Ejercicio 3 - TIR'!$C$14)*('Ejercicio 3 - TIR'!$E$14-'Ejercicio 3 - TIR'!$D$14)*(1-D195)))</f>
        <v>31967.10831</v>
      </c>
      <c r="F195" s="3">
        <f t="shared" si="6"/>
        <v>0.1594930986</v>
      </c>
      <c r="G195" s="4">
        <f>IF(F195&lt;=('Ejercicio 3 - TIR'!$D$18-'Ejercicio 3 - TIR'!$C$18)/('Ejercicio 3 - TIR'!$E$18-'Ejercicio 3 - TIR'!$C$18),'Ejercicio 3 - TIR'!$C$18+SQRT(('Ejercicio 3 - TIR'!$E$18-'Ejercicio 3 - TIR'!$C$18)*('Ejercicio 3 - TIR'!$D$18-'Ejercicio 3 - TIR'!$C$18)*F195),'Ejercicio 3 - TIR'!$E$18-SQRT(('Ejercicio 3 - TIR'!$E$18-'Ejercicio 3 - TIR'!$C$18)*('Ejercicio 3 - TIR'!$E$18-'Ejercicio 3 - TIR'!$D$18)*(1-F195)))</f>
        <v>34891.21302</v>
      </c>
      <c r="H195" s="3">
        <f t="shared" si="7"/>
        <v>0.1574912386</v>
      </c>
      <c r="I195" s="4">
        <f>IF(H195&lt;=('Ejercicio 3 - TIR'!$D$18-'Ejercicio 3 - TIR'!$C$18)/('Ejercicio 3 - TIR'!$E$18-'Ejercicio 3 - TIR'!$C$18),'Ejercicio 3 - TIR'!$C$18+SQRT(('Ejercicio 3 - TIR'!$E$18-'Ejercicio 3 - TIR'!$C$18)*('Ejercicio 3 - TIR'!$D$18-'Ejercicio 3 - TIR'!$C$18)*H195),'Ejercicio 3 - TIR'!$E$18-SQRT(('Ejercicio 3 - TIR'!$E$18-'Ejercicio 3 - TIR'!$C$18)*('Ejercicio 3 - TIR'!$E$18-'Ejercicio 3 - TIR'!$D$18)*(1-H195)))</f>
        <v>34860.42033</v>
      </c>
      <c r="J195" s="3">
        <f t="shared" si="8"/>
        <v>0.7752683232</v>
      </c>
      <c r="K195" s="4">
        <f>IF(J195&lt;=('Ejercicio 3 - TIR'!$D$18-'Ejercicio 3 - TIR'!$C$18)/('Ejercicio 3 - TIR'!$E$18-'Ejercicio 3 - TIR'!$C$18),'Ejercicio 3 - TIR'!$C$18+SQRT(('Ejercicio 3 - TIR'!$E$18-'Ejercicio 3 - TIR'!$C$18)*('Ejercicio 3 - TIR'!$D$18-'Ejercicio 3 - TIR'!$C$18)*J195),'Ejercicio 3 - TIR'!$E$18-SQRT(('Ejercicio 3 - TIR'!$E$18-'Ejercicio 3 - TIR'!$C$18)*('Ejercicio 3 - TIR'!$E$18-'Ejercicio 3 - TIR'!$D$18)*(1-J195)))</f>
        <v>40894.53099</v>
      </c>
      <c r="L195" s="3">
        <f t="shared" si="9"/>
        <v>0.7225940565</v>
      </c>
      <c r="M195" s="4">
        <f>IF(L195&lt;=('Ejercicio 3 - TIR'!$D$18-'Ejercicio 3 - TIR'!$C$18)/('Ejercicio 3 - TIR'!$E$18-'Ejercicio 3 - TIR'!$C$18),'Ejercicio 3 - TIR'!$C$18+SQRT(('Ejercicio 3 - TIR'!$E$18-'Ejercicio 3 - TIR'!$C$18)*('Ejercicio 3 - TIR'!$D$18-'Ejercicio 3 - TIR'!$C$18)*L195),'Ejercicio 3 - TIR'!$E$18-SQRT(('Ejercicio 3 - TIR'!$E$18-'Ejercicio 3 - TIR'!$C$18)*('Ejercicio 3 - TIR'!$E$18-'Ejercicio 3 - TIR'!$D$18)*(1-L195)))</f>
        <v>40438.70131</v>
      </c>
      <c r="N195" s="3">
        <f t="shared" si="10"/>
        <v>0.3954971169</v>
      </c>
      <c r="O195" s="4">
        <f>IF(N195&lt;=('Ejercicio 3 - TIR'!$D$18-'Ejercicio 3 - TIR'!$C$18)/('Ejercicio 3 - TIR'!$E$18-'Ejercicio 3 - TIR'!$C$18),'Ejercicio 3 - TIR'!$C$18+SQRT(('Ejercicio 3 - TIR'!$E$18-'Ejercicio 3 - TIR'!$C$18)*('Ejercicio 3 - TIR'!$D$18-'Ejercicio 3 - TIR'!$C$18)*N195),'Ejercicio 3 - TIR'!$E$18-SQRT(('Ejercicio 3 - TIR'!$E$18-'Ejercicio 3 - TIR'!$C$18)*('Ejercicio 3 - TIR'!$E$18-'Ejercicio 3 - TIR'!$D$18)*(1-N195)))</f>
        <v>37702.24432</v>
      </c>
      <c r="P195" s="3">
        <f t="shared" si="11"/>
        <v>0.5330215233</v>
      </c>
      <c r="Q195" s="7">
        <f>IF(P195&lt;=('Ejercicio 3 - TIR'!$D$22-'Ejercicio 3 - TIR'!$C$22)/('Ejercicio 3 - TIR'!$E$22-'Ejercicio 3 - TIR'!$C$22),'Ejercicio 3 - TIR'!$C$22+SQRT(('Ejercicio 3 - TIR'!$E$22-'Ejercicio 3 - TIR'!$C$22)*('Ejercicio 3 - TIR'!$D$22-'Ejercicio 3 - TIR'!$C$22)*P195),'Ejercicio 3 - TIR'!$E$22-SQRT(('Ejercicio 3 - TIR'!$E$22-'Ejercicio 3 - TIR'!$C$22)*('Ejercicio 3 - TIR'!$E$22-'Ejercicio 3 - TIR'!$D$22)*(1-P195)))</f>
        <v>0.1510075655</v>
      </c>
      <c r="R195" s="3">
        <f t="shared" si="12"/>
        <v>0.6982627628</v>
      </c>
      <c r="S195" s="7">
        <f>IF(R195&lt;=('Ejercicio 3 - TIR'!$D$23-'Ejercicio 3 - TIR'!$C$23)/('Ejercicio 3 - TIR'!$E$23-'Ejercicio 3 - TIR'!$C$23),'Ejercicio 3 - TIR'!$C$23+SQRT(('Ejercicio 3 - TIR'!$E$23-'Ejercicio 3 - TIR'!$C$23)*('Ejercicio 3 - TIR'!$D$23-'Ejercicio 3 - TIR'!$C$23)*R195),'Ejercicio 3 - TIR'!$E$23-SQRT(('Ejercicio 3 - TIR'!$E$23-'Ejercicio 3 - TIR'!$C$23)*('Ejercicio 3 - TIR'!$E$23-'Ejercicio 3 - TIR'!$D$23)*(1-R195)))</f>
        <v>0.1566949141</v>
      </c>
      <c r="T195" s="3">
        <f t="shared" si="13"/>
        <v>0.1891525949</v>
      </c>
      <c r="U195" s="7">
        <f>IF(T195&lt;=('Ejercicio 3 - TIR'!$D$24-'Ejercicio 3 - TIR'!$C$24)/('Ejercicio 3 - TIR'!$E$24-'Ejercicio 3 - TIR'!$C$24),'Ejercicio 3 - TIR'!$C$24+SQRT(('Ejercicio 3 - TIR'!$E$24-'Ejercicio 3 - TIR'!$C$24)*('Ejercicio 3 - TIR'!$D$24-'Ejercicio 3 - TIR'!$C$24)*T195),'Ejercicio 3 - TIR'!$E$24-SQRT(('Ejercicio 3 - TIR'!$E$24-'Ejercicio 3 - TIR'!$C$24)*('Ejercicio 3 - TIR'!$E$24-'Ejercicio 3 - TIR'!$D$24)*(1-T195)))</f>
        <v>0.1699303901</v>
      </c>
      <c r="V195" s="3">
        <f t="shared" si="14"/>
        <v>0.2344610014</v>
      </c>
      <c r="W195" s="7">
        <f>IF(V195&lt;=('Ejercicio 3 - TIR'!$D$25-'Ejercicio 3 - TIR'!$C$25)/('Ejercicio 3 - TIR'!$E$25-'Ejercicio 3 - TIR'!$C$25),'Ejercicio 3 - TIR'!$C$25+SQRT(('Ejercicio 3 - TIR'!$E$25-'Ejercicio 3 - TIR'!$C$25)*('Ejercicio 3 - TIR'!$D$25-'Ejercicio 3 - TIR'!$C$25)*V195),'Ejercicio 3 - TIR'!$E$25-SQRT(('Ejercicio 3 - TIR'!$E$25-'Ejercicio 3 - TIR'!$C$25)*('Ejercicio 3 - TIR'!$E$25-'Ejercicio 3 - TIR'!$D$25)*(1-V195)))</f>
        <v>0.198117544</v>
      </c>
      <c r="X195" s="3">
        <f t="shared" si="15"/>
        <v>0.5804842786</v>
      </c>
      <c r="Y195" s="7">
        <f>IF(X195&lt;=('Ejercicio 3 - TIR'!$D$26-'Ejercicio 3 - TIR'!$C$26)/('Ejercicio 3 - TIR'!$E$26-'Ejercicio 3 - TIR'!$C$26),'Ejercicio 3 - TIR'!$C$26+SQRT(('Ejercicio 3 - TIR'!$E$26-'Ejercicio 3 - TIR'!$C$26)*('Ejercicio 3 - TIR'!$D$26-'Ejercicio 3 - TIR'!$C$26)*X195),'Ejercicio 3 - TIR'!$E$26-SQRT(('Ejercicio 3 - TIR'!$E$26-'Ejercicio 3 - TIR'!$C$26)*('Ejercicio 3 - TIR'!$E$26-'Ejercicio 3 - TIR'!$D$26)*(1-X195)))</f>
        <v>0.2324039403</v>
      </c>
      <c r="Z195" s="3">
        <f t="shared" si="16"/>
        <v>1.151007566</v>
      </c>
      <c r="AA195" s="3">
        <f t="shared" si="17"/>
        <v>1.331364597</v>
      </c>
      <c r="AB195" s="3">
        <f t="shared" si="18"/>
        <v>1.557603903</v>
      </c>
      <c r="AC195" s="3">
        <f t="shared" si="19"/>
        <v>1.866192562</v>
      </c>
      <c r="AD195" s="3">
        <f t="shared" si="20"/>
        <v>2.299903067</v>
      </c>
      <c r="AE195" s="2">
        <f t="shared" si="21"/>
        <v>4827.275202</v>
      </c>
      <c r="AF195" s="2">
        <f t="shared" si="22"/>
        <v>5583.684675</v>
      </c>
      <c r="AG195" s="2">
        <f t="shared" si="23"/>
        <v>6532.522391</v>
      </c>
      <c r="AH195" s="2">
        <f t="shared" si="24"/>
        <v>7826.729683</v>
      </c>
      <c r="AI195" s="2">
        <f t="shared" si="25"/>
        <v>9645.692501</v>
      </c>
      <c r="AJ195" s="4">
        <f t="shared" si="26"/>
        <v>40160.05015</v>
      </c>
      <c r="AK195" s="4">
        <f t="shared" si="27"/>
        <v>46411.92947</v>
      </c>
      <c r="AL195" s="4">
        <f t="shared" si="28"/>
        <v>63697.48107</v>
      </c>
      <c r="AM195" s="4">
        <f t="shared" si="29"/>
        <v>75466.40361</v>
      </c>
      <c r="AN195" s="4">
        <f t="shared" si="30"/>
        <v>86711.50735</v>
      </c>
      <c r="AO195" s="4">
        <f>C195/'Ejercicio 3 - TIR'!$D$7</f>
        <v>17323.15975</v>
      </c>
      <c r="AP195" s="4">
        <f t="shared" si="31"/>
        <v>22836.8904</v>
      </c>
      <c r="AQ195" s="4">
        <f t="shared" si="32"/>
        <v>29088.76972</v>
      </c>
      <c r="AR195" s="4">
        <f t="shared" si="33"/>
        <v>46374.32132</v>
      </c>
      <c r="AS195" s="4">
        <f t="shared" si="34"/>
        <v>58143.24386</v>
      </c>
      <c r="AT195" s="4">
        <f t="shared" si="35"/>
        <v>69388.34759</v>
      </c>
      <c r="AU195" s="4">
        <f>AP195*'Ejercicio 3 - TIR'!$D$5</f>
        <v>11418.4452</v>
      </c>
      <c r="AV195" s="4">
        <f>AQ195*'Ejercicio 3 - TIR'!$D$5</f>
        <v>14544.38486</v>
      </c>
      <c r="AW195" s="4">
        <f>AR195*'Ejercicio 3 - TIR'!$D$5</f>
        <v>23187.16066</v>
      </c>
      <c r="AX195" s="4">
        <f>AS195*'Ejercicio 3 - TIR'!$D$5</f>
        <v>29071.62193</v>
      </c>
      <c r="AY195" s="4">
        <f>AT195*'Ejercicio 3 - TIR'!$D$5</f>
        <v>34694.1738</v>
      </c>
      <c r="AZ195" s="4">
        <f t="shared" ref="AZ195:BD195" si="620">AJ195-AU195-AE195</f>
        <v>23914.32975</v>
      </c>
      <c r="BA195" s="4">
        <f t="shared" si="620"/>
        <v>26283.85993</v>
      </c>
      <c r="BB195" s="4">
        <f t="shared" si="620"/>
        <v>33977.79802</v>
      </c>
      <c r="BC195" s="4">
        <f t="shared" si="620"/>
        <v>38568.052</v>
      </c>
      <c r="BD195" s="4">
        <f t="shared" si="620"/>
        <v>42371.64105</v>
      </c>
      <c r="BE195" s="4">
        <f t="shared" ref="BE195:BI195" si="621">AZ195/Z195</f>
        <v>20776.86582</v>
      </c>
      <c r="BF195" s="4">
        <f t="shared" si="621"/>
        <v>19742.04511</v>
      </c>
      <c r="BG195" s="4">
        <f t="shared" si="621"/>
        <v>21814.14541</v>
      </c>
      <c r="BH195" s="4">
        <f t="shared" si="621"/>
        <v>20666.70545</v>
      </c>
      <c r="BI195" s="4">
        <f t="shared" si="621"/>
        <v>18423.22907</v>
      </c>
      <c r="BJ195" s="4">
        <f t="shared" si="38"/>
        <v>73521.25045</v>
      </c>
      <c r="BK195" s="4">
        <f t="shared" si="39"/>
        <v>39841.58825</v>
      </c>
      <c r="BL195" s="4">
        <f t="shared" si="40"/>
        <v>113362.8387</v>
      </c>
      <c r="BM195" s="4">
        <f>BK195*'Ejercicio 3 - TIR'!$D$5</f>
        <v>19920.79412</v>
      </c>
      <c r="BN195" s="4">
        <f t="shared" si="41"/>
        <v>93442.04457</v>
      </c>
      <c r="BO195" s="4">
        <f t="shared" si="42"/>
        <v>40628.68819</v>
      </c>
      <c r="BP195" s="4">
        <f t="shared" si="43"/>
        <v>-118582.9071</v>
      </c>
      <c r="BQ195" s="4">
        <f t="shared" ref="BQ195:BT195" si="622">BE195</f>
        <v>20776.86582</v>
      </c>
      <c r="BR195" s="4">
        <f t="shared" si="622"/>
        <v>19742.04511</v>
      </c>
      <c r="BS195" s="4">
        <f t="shared" si="622"/>
        <v>21814.14541</v>
      </c>
      <c r="BT195" s="4">
        <f t="shared" si="622"/>
        <v>20666.70545</v>
      </c>
      <c r="BU195" s="4">
        <f t="shared" si="45"/>
        <v>59051.91726</v>
      </c>
      <c r="BV195" s="36">
        <f t="shared" si="46"/>
        <v>5.315334022</v>
      </c>
    </row>
    <row r="196" ht="15.0" customHeight="1">
      <c r="A196" s="2">
        <v>195.0</v>
      </c>
      <c r="B196" s="3">
        <f t="shared" si="4"/>
        <v>0.2381095665</v>
      </c>
      <c r="C196" s="4">
        <f>IF(B196&lt;=('Ejercicio 3 - TIR'!$D$13-'Ejercicio 3 - TIR'!$C$13)/('Ejercicio 3 - TIR'!$E$13-'Ejercicio 3 - TIR'!$C$13),'Ejercicio 3 - TIR'!$C$13+SQRT(('Ejercicio 3 - TIR'!$E$13-'Ejercicio 3 - TIR'!$C$13)*('Ejercicio 3 - TIR'!$D$13-'Ejercicio 3 - TIR'!$C$13)*B196),'Ejercicio 3 - TIR'!$E$13-SQRT(('Ejercicio 3 - TIR'!$E$13-'Ejercicio 3 - TIR'!$C$13)*('Ejercicio 3 - TIR'!$E$13-'Ejercicio 3 - TIR'!$D$13)*(1-B196)))</f>
        <v>69759.29437</v>
      </c>
      <c r="D196" s="3">
        <f t="shared" si="5"/>
        <v>0.4012648884</v>
      </c>
      <c r="E196" s="4">
        <f>IF(D196&lt;=('Ejercicio 3 - TIR'!$D$14-'Ejercicio 3 - TIR'!$C$14)/('Ejercicio 3 - TIR'!$E$14-'Ejercicio 3 - TIR'!$C$14),'Ejercicio 3 - TIR'!$C$14+SQRT(('Ejercicio 3 - TIR'!$E$14-'Ejercicio 3 - TIR'!$C$14)*('Ejercicio 3 - TIR'!$D$14-'Ejercicio 3 - TIR'!$C$14)*D196),'Ejercicio 3 - TIR'!$E$14-SQRT(('Ejercicio 3 - TIR'!$E$14-'Ejercicio 3 - TIR'!$C$14)*('Ejercicio 3 - TIR'!$E$14-'Ejercicio 3 - TIR'!$D$14)*(1-D196)))</f>
        <v>30523.17212</v>
      </c>
      <c r="F196" s="3">
        <f t="shared" si="6"/>
        <v>0.7138864485</v>
      </c>
      <c r="G196" s="4">
        <f>IF(F196&lt;=('Ejercicio 3 - TIR'!$D$18-'Ejercicio 3 - TIR'!$C$18)/('Ejercicio 3 - TIR'!$E$18-'Ejercicio 3 - TIR'!$C$18),'Ejercicio 3 - TIR'!$C$18+SQRT(('Ejercicio 3 - TIR'!$E$18-'Ejercicio 3 - TIR'!$C$18)*('Ejercicio 3 - TIR'!$D$18-'Ejercicio 3 - TIR'!$C$18)*F196),'Ejercicio 3 - TIR'!$E$18-SQRT(('Ejercicio 3 - TIR'!$E$18-'Ejercicio 3 - TIR'!$C$18)*('Ejercicio 3 - TIR'!$E$18-'Ejercicio 3 - TIR'!$D$18)*(1-F196)))</f>
        <v>40367.66621</v>
      </c>
      <c r="H196" s="3">
        <f t="shared" si="7"/>
        <v>0.4250079389</v>
      </c>
      <c r="I196" s="4">
        <f>IF(H196&lt;=('Ejercicio 3 - TIR'!$D$18-'Ejercicio 3 - TIR'!$C$18)/('Ejercicio 3 - TIR'!$E$18-'Ejercicio 3 - TIR'!$C$18),'Ejercicio 3 - TIR'!$C$18+SQRT(('Ejercicio 3 - TIR'!$E$18-'Ejercicio 3 - TIR'!$C$18)*('Ejercicio 3 - TIR'!$D$18-'Ejercicio 3 - TIR'!$C$18)*H196),'Ejercicio 3 - TIR'!$E$18-SQRT(('Ejercicio 3 - TIR'!$E$18-'Ejercicio 3 - TIR'!$C$18)*('Ejercicio 3 - TIR'!$E$18-'Ejercicio 3 - TIR'!$D$18)*(1-H196)))</f>
        <v>37984.43428</v>
      </c>
      <c r="J196" s="3">
        <f t="shared" si="8"/>
        <v>0.06584313983</v>
      </c>
      <c r="K196" s="4">
        <f>IF(J196&lt;=('Ejercicio 3 - TIR'!$D$18-'Ejercicio 3 - TIR'!$C$18)/('Ejercicio 3 - TIR'!$E$18-'Ejercicio 3 - TIR'!$C$18),'Ejercicio 3 - TIR'!$C$18+SQRT(('Ejercicio 3 - TIR'!$E$18-'Ejercicio 3 - TIR'!$C$18)*('Ejercicio 3 - TIR'!$D$18-'Ejercicio 3 - TIR'!$C$18)*J196),'Ejercicio 3 - TIR'!$E$18-SQRT(('Ejercicio 3 - TIR'!$E$18-'Ejercicio 3 - TIR'!$C$18)*('Ejercicio 3 - TIR'!$E$18-'Ejercicio 3 - TIR'!$D$18)*(1-J196)))</f>
        <v>33142.68531</v>
      </c>
      <c r="L196" s="3">
        <f t="shared" si="9"/>
        <v>0.01699615372</v>
      </c>
      <c r="M196" s="4">
        <f>IF(L196&lt;=('Ejercicio 3 - TIR'!$D$18-'Ejercicio 3 - TIR'!$C$18)/('Ejercicio 3 - TIR'!$E$18-'Ejercicio 3 - TIR'!$C$18),'Ejercicio 3 - TIR'!$C$18+SQRT(('Ejercicio 3 - TIR'!$E$18-'Ejercicio 3 - TIR'!$C$18)*('Ejercicio 3 - TIR'!$D$18-'Ejercicio 3 - TIR'!$C$18)*L196),'Ejercicio 3 - TIR'!$E$18-SQRT(('Ejercicio 3 - TIR'!$E$18-'Ejercicio 3 - TIR'!$C$18)*('Ejercicio 3 - TIR'!$E$18-'Ejercicio 3 - TIR'!$D$18)*(1-L196)))</f>
        <v>31596.69128</v>
      </c>
      <c r="N196" s="3">
        <f t="shared" si="10"/>
        <v>0.3828614729</v>
      </c>
      <c r="O196" s="4">
        <f>IF(N196&lt;=('Ejercicio 3 - TIR'!$D$18-'Ejercicio 3 - TIR'!$C$18)/('Ejercicio 3 - TIR'!$E$18-'Ejercicio 3 - TIR'!$C$18),'Ejercicio 3 - TIR'!$C$18+SQRT(('Ejercicio 3 - TIR'!$E$18-'Ejercicio 3 - TIR'!$C$18)*('Ejercicio 3 - TIR'!$D$18-'Ejercicio 3 - TIR'!$C$18)*N196),'Ejercicio 3 - TIR'!$E$18-SQRT(('Ejercicio 3 - TIR'!$E$18-'Ejercicio 3 - TIR'!$C$18)*('Ejercicio 3 - TIR'!$E$18-'Ejercicio 3 - TIR'!$D$18)*(1-N196)))</f>
        <v>37578.20697</v>
      </c>
      <c r="P196" s="3">
        <f t="shared" si="11"/>
        <v>0.2474328419</v>
      </c>
      <c r="Q196" s="7">
        <f>IF(P196&lt;=('Ejercicio 3 - TIR'!$D$22-'Ejercicio 3 - TIR'!$C$22)/('Ejercicio 3 - TIR'!$E$22-'Ejercicio 3 - TIR'!$C$22),'Ejercicio 3 - TIR'!$C$22+SQRT(('Ejercicio 3 - TIR'!$E$22-'Ejercicio 3 - TIR'!$C$22)*('Ejercicio 3 - TIR'!$D$22-'Ejercicio 3 - TIR'!$C$22)*P196),'Ejercicio 3 - TIR'!$E$22-SQRT(('Ejercicio 3 - TIR'!$E$22-'Ejercicio 3 - TIR'!$C$22)*('Ejercicio 3 - TIR'!$E$22-'Ejercicio 3 - TIR'!$D$22)*(1-P196)))</f>
        <v>0.1411040071</v>
      </c>
      <c r="R196" s="3">
        <f t="shared" si="12"/>
        <v>0.6357395057</v>
      </c>
      <c r="S196" s="7">
        <f>IF(R196&lt;=('Ejercicio 3 - TIR'!$D$23-'Ejercicio 3 - TIR'!$C$23)/('Ejercicio 3 - TIR'!$E$23-'Ejercicio 3 - TIR'!$C$23),'Ejercicio 3 - TIR'!$C$23+SQRT(('Ejercicio 3 - TIR'!$E$23-'Ejercicio 3 - TIR'!$C$23)*('Ejercicio 3 - TIR'!$D$23-'Ejercicio 3 - TIR'!$C$23)*R196),'Ejercicio 3 - TIR'!$E$23-SQRT(('Ejercicio 3 - TIR'!$E$23-'Ejercicio 3 - TIR'!$C$23)*('Ejercicio 3 - TIR'!$E$23-'Ejercicio 3 - TIR'!$D$23)*(1-R196)))</f>
        <v>0.1543939677</v>
      </c>
      <c r="T196" s="3">
        <f t="shared" si="13"/>
        <v>0.7551287662</v>
      </c>
      <c r="U196" s="7">
        <f>IF(T196&lt;=('Ejercicio 3 - TIR'!$D$24-'Ejercicio 3 - TIR'!$C$24)/('Ejercicio 3 - TIR'!$E$24-'Ejercicio 3 - TIR'!$C$24),'Ejercicio 3 - TIR'!$C$24+SQRT(('Ejercicio 3 - TIR'!$E$24-'Ejercicio 3 - TIR'!$C$24)*('Ejercicio 3 - TIR'!$D$24-'Ejercicio 3 - TIR'!$C$24)*T196),'Ejercicio 3 - TIR'!$E$24-SQRT(('Ejercicio 3 - TIR'!$E$24-'Ejercicio 3 - TIR'!$C$24)*('Ejercicio 3 - TIR'!$E$24-'Ejercicio 3 - TIR'!$D$24)*(1-T196)))</f>
        <v>0.193815282</v>
      </c>
      <c r="V196" s="3">
        <f t="shared" si="14"/>
        <v>0.3406132512</v>
      </c>
      <c r="W196" s="7">
        <f>IF(V196&lt;=('Ejercicio 3 - TIR'!$D$25-'Ejercicio 3 - TIR'!$C$25)/('Ejercicio 3 - TIR'!$E$25-'Ejercicio 3 - TIR'!$C$25),'Ejercicio 3 - TIR'!$C$25+SQRT(('Ejercicio 3 - TIR'!$E$25-'Ejercicio 3 - TIR'!$C$25)*('Ejercicio 3 - TIR'!$D$25-'Ejercicio 3 - TIR'!$C$25)*V196),'Ejercicio 3 - TIR'!$E$25-SQRT(('Ejercicio 3 - TIR'!$E$25-'Ejercicio 3 - TIR'!$C$25)*('Ejercicio 3 - TIR'!$E$25-'Ejercicio 3 - TIR'!$D$25)*(1-V196)))</f>
        <v>0.2019598749</v>
      </c>
      <c r="X196" s="3">
        <f t="shared" si="15"/>
        <v>0.1785021112</v>
      </c>
      <c r="Y196" s="7">
        <f>IF(X196&lt;=('Ejercicio 3 - TIR'!$D$26-'Ejercicio 3 - TIR'!$C$26)/('Ejercicio 3 - TIR'!$E$26-'Ejercicio 3 - TIR'!$C$26),'Ejercicio 3 - TIR'!$C$26+SQRT(('Ejercicio 3 - TIR'!$E$26-'Ejercicio 3 - TIR'!$C$26)*('Ejercicio 3 - TIR'!$D$26-'Ejercicio 3 - TIR'!$C$26)*X196),'Ejercicio 3 - TIR'!$E$26-SQRT(('Ejercicio 3 - TIR'!$E$26-'Ejercicio 3 - TIR'!$C$26)*('Ejercicio 3 - TIR'!$E$26-'Ejercicio 3 - TIR'!$D$26)*(1-X196)))</f>
        <v>0.2119534895</v>
      </c>
      <c r="Z196" s="3">
        <f t="shared" si="16"/>
        <v>1.141104007</v>
      </c>
      <c r="AA196" s="3">
        <f t="shared" si="17"/>
        <v>1.317283582</v>
      </c>
      <c r="AB196" s="3">
        <f t="shared" si="18"/>
        <v>1.572593271</v>
      </c>
      <c r="AC196" s="3">
        <f t="shared" si="19"/>
        <v>1.890194012</v>
      </c>
      <c r="AD196" s="3">
        <f t="shared" si="20"/>
        <v>2.290827228</v>
      </c>
      <c r="AE196" s="2">
        <f t="shared" si="21"/>
        <v>4306.941895</v>
      </c>
      <c r="AF196" s="2">
        <f t="shared" si="22"/>
        <v>4971.907743</v>
      </c>
      <c r="AG196" s="2">
        <f t="shared" si="23"/>
        <v>5935.539444</v>
      </c>
      <c r="AH196" s="2">
        <f t="shared" si="24"/>
        <v>7134.280247</v>
      </c>
      <c r="AI196" s="2">
        <f t="shared" si="25"/>
        <v>8646.415841</v>
      </c>
      <c r="AJ196" s="4">
        <f t="shared" si="26"/>
        <v>46063.70567</v>
      </c>
      <c r="AK196" s="4">
        <f t="shared" si="27"/>
        <v>50036.27167</v>
      </c>
      <c r="AL196" s="4">
        <f t="shared" si="28"/>
        <v>52119.96392</v>
      </c>
      <c r="AM196" s="4">
        <f t="shared" si="29"/>
        <v>59723.87665</v>
      </c>
      <c r="AN196" s="4">
        <f t="shared" si="30"/>
        <v>86085.17972</v>
      </c>
      <c r="AO196" s="4">
        <f>C196/'Ejercicio 3 - TIR'!$D$7</f>
        <v>13951.85887</v>
      </c>
      <c r="AP196" s="4">
        <f t="shared" si="31"/>
        <v>32111.84679</v>
      </c>
      <c r="AQ196" s="4">
        <f t="shared" si="32"/>
        <v>36084.41279</v>
      </c>
      <c r="AR196" s="4">
        <f t="shared" si="33"/>
        <v>38168.10504</v>
      </c>
      <c r="AS196" s="4">
        <f t="shared" si="34"/>
        <v>45772.01778</v>
      </c>
      <c r="AT196" s="4">
        <f t="shared" si="35"/>
        <v>72133.32085</v>
      </c>
      <c r="AU196" s="4">
        <f>AP196*'Ejercicio 3 - TIR'!$D$5</f>
        <v>16055.9234</v>
      </c>
      <c r="AV196" s="4">
        <f>AQ196*'Ejercicio 3 - TIR'!$D$5</f>
        <v>18042.2064</v>
      </c>
      <c r="AW196" s="4">
        <f>AR196*'Ejercicio 3 - TIR'!$D$5</f>
        <v>19084.05252</v>
      </c>
      <c r="AX196" s="4">
        <f>AS196*'Ejercicio 3 - TIR'!$D$5</f>
        <v>22886.00889</v>
      </c>
      <c r="AY196" s="4">
        <f>AT196*'Ejercicio 3 - TIR'!$D$5</f>
        <v>36066.66042</v>
      </c>
      <c r="AZ196" s="4">
        <f t="shared" ref="AZ196:BD196" si="623">AJ196-AU196-AE196</f>
        <v>25700.84038</v>
      </c>
      <c r="BA196" s="4">
        <f t="shared" si="623"/>
        <v>27022.15753</v>
      </c>
      <c r="BB196" s="4">
        <f t="shared" si="623"/>
        <v>27100.37195</v>
      </c>
      <c r="BC196" s="4">
        <f t="shared" si="623"/>
        <v>29703.58752</v>
      </c>
      <c r="BD196" s="4">
        <f t="shared" si="623"/>
        <v>41372.10346</v>
      </c>
      <c r="BE196" s="4">
        <f t="shared" ref="BE196:BI196" si="624">AZ196/Z196</f>
        <v>22522.78514</v>
      </c>
      <c r="BF196" s="4">
        <f t="shared" si="624"/>
        <v>20513.54613</v>
      </c>
      <c r="BG196" s="4">
        <f t="shared" si="624"/>
        <v>17232.91867</v>
      </c>
      <c r="BH196" s="4">
        <f t="shared" si="624"/>
        <v>15714.57074</v>
      </c>
      <c r="BI196" s="4">
        <f t="shared" si="624"/>
        <v>18059.89686</v>
      </c>
      <c r="BJ196" s="4">
        <f t="shared" si="38"/>
        <v>69923.31378</v>
      </c>
      <c r="BK196" s="4">
        <f t="shared" si="39"/>
        <v>31961.29819</v>
      </c>
      <c r="BL196" s="4">
        <f t="shared" si="40"/>
        <v>101884.612</v>
      </c>
      <c r="BM196" s="4">
        <f>BK196*'Ejercicio 3 - TIR'!$D$5</f>
        <v>15980.6491</v>
      </c>
      <c r="BN196" s="4">
        <f t="shared" si="41"/>
        <v>85903.96287</v>
      </c>
      <c r="BO196" s="4">
        <f t="shared" si="42"/>
        <v>37499.10155</v>
      </c>
      <c r="BP196" s="4">
        <f t="shared" si="43"/>
        <v>-100282.4665</v>
      </c>
      <c r="BQ196" s="4">
        <f t="shared" ref="BQ196:BT196" si="625">BE196</f>
        <v>22522.78514</v>
      </c>
      <c r="BR196" s="4">
        <f t="shared" si="625"/>
        <v>20513.54613</v>
      </c>
      <c r="BS196" s="4">
        <f t="shared" si="625"/>
        <v>17232.91867</v>
      </c>
      <c r="BT196" s="4">
        <f t="shared" si="625"/>
        <v>15714.57074</v>
      </c>
      <c r="BU196" s="4">
        <f t="shared" si="45"/>
        <v>55558.99841</v>
      </c>
      <c r="BV196" s="36">
        <f t="shared" si="46"/>
        <v>8.39431046</v>
      </c>
    </row>
    <row r="197" ht="15.0" customHeight="1">
      <c r="A197" s="2">
        <v>196.0</v>
      </c>
      <c r="B197" s="3">
        <f t="shared" si="4"/>
        <v>0.8914083605</v>
      </c>
      <c r="C197" s="4">
        <f>IF(B197&lt;=('Ejercicio 3 - TIR'!$D$13-'Ejercicio 3 - TIR'!$C$13)/('Ejercicio 3 - TIR'!$E$13-'Ejercicio 3 - TIR'!$C$13),'Ejercicio 3 - TIR'!$C$13+SQRT(('Ejercicio 3 - TIR'!$E$13-'Ejercicio 3 - TIR'!$C$13)*('Ejercicio 3 - TIR'!$D$13-'Ejercicio 3 - TIR'!$C$13)*B197),'Ejercicio 3 - TIR'!$E$13-SQRT(('Ejercicio 3 - TIR'!$E$13-'Ejercicio 3 - TIR'!$C$13)*('Ejercicio 3 - TIR'!$E$13-'Ejercicio 3 - TIR'!$D$13)*(1-B197)))</f>
        <v>88584.66087</v>
      </c>
      <c r="D197" s="3">
        <f t="shared" si="5"/>
        <v>0.7486039639</v>
      </c>
      <c r="E197" s="4">
        <f>IF(D197&lt;=('Ejercicio 3 - TIR'!$D$14-'Ejercicio 3 - TIR'!$C$14)/('Ejercicio 3 - TIR'!$E$14-'Ejercicio 3 - TIR'!$C$14),'Ejercicio 3 - TIR'!$C$14+SQRT(('Ejercicio 3 - TIR'!$E$14-'Ejercicio 3 - TIR'!$C$14)*('Ejercicio 3 - TIR'!$D$14-'Ejercicio 3 - TIR'!$C$14)*D197),'Ejercicio 3 - TIR'!$E$14-SQRT(('Ejercicio 3 - TIR'!$E$14-'Ejercicio 3 - TIR'!$C$14)*('Ejercicio 3 - TIR'!$E$14-'Ejercicio 3 - TIR'!$D$14)*(1-D197)))</f>
        <v>33859.20156</v>
      </c>
      <c r="F197" s="3">
        <f t="shared" si="6"/>
        <v>0.2795823203</v>
      </c>
      <c r="G197" s="4">
        <f>IF(F197&lt;=('Ejercicio 3 - TIR'!$D$18-'Ejercicio 3 - TIR'!$C$18)/('Ejercicio 3 - TIR'!$E$18-'Ejercicio 3 - TIR'!$C$18),'Ejercicio 3 - TIR'!$C$18+SQRT(('Ejercicio 3 - TIR'!$E$18-'Ejercicio 3 - TIR'!$C$18)*('Ejercicio 3 - TIR'!$D$18-'Ejercicio 3 - TIR'!$C$18)*F197),'Ejercicio 3 - TIR'!$E$18-SQRT(('Ejercicio 3 - TIR'!$E$18-'Ejercicio 3 - TIR'!$C$18)*('Ejercicio 3 - TIR'!$E$18-'Ejercicio 3 - TIR'!$D$18)*(1-F197)))</f>
        <v>36475.90519</v>
      </c>
      <c r="H197" s="3">
        <f t="shared" si="7"/>
        <v>0.8666870169</v>
      </c>
      <c r="I197" s="4">
        <f>IF(H197&lt;=('Ejercicio 3 - TIR'!$D$18-'Ejercicio 3 - TIR'!$C$18)/('Ejercicio 3 - TIR'!$E$18-'Ejercicio 3 - TIR'!$C$18),'Ejercicio 3 - TIR'!$C$18+SQRT(('Ejercicio 3 - TIR'!$E$18-'Ejercicio 3 - TIR'!$C$18)*('Ejercicio 3 - TIR'!$D$18-'Ejercicio 3 - TIR'!$C$18)*H197),'Ejercicio 3 - TIR'!$E$18-SQRT(('Ejercicio 3 - TIR'!$E$18-'Ejercicio 3 - TIR'!$C$18)*('Ejercicio 3 - TIR'!$E$18-'Ejercicio 3 - TIR'!$D$18)*(1-H197)))</f>
        <v>41837.96367</v>
      </c>
      <c r="J197" s="3">
        <f t="shared" si="8"/>
        <v>0.4959403073</v>
      </c>
      <c r="K197" s="4">
        <f>IF(J197&lt;=('Ejercicio 3 - TIR'!$D$18-'Ejercicio 3 - TIR'!$C$18)/('Ejercicio 3 - TIR'!$E$18-'Ejercicio 3 - TIR'!$C$18),'Ejercicio 3 - TIR'!$C$18+SQRT(('Ejercicio 3 - TIR'!$E$18-'Ejercicio 3 - TIR'!$C$18)*('Ejercicio 3 - TIR'!$D$18-'Ejercicio 3 - TIR'!$C$18)*J197),'Ejercicio 3 - TIR'!$E$18-SQRT(('Ejercicio 3 - TIR'!$E$18-'Ejercicio 3 - TIR'!$C$18)*('Ejercicio 3 - TIR'!$E$18-'Ejercicio 3 - TIR'!$D$18)*(1-J197)))</f>
        <v>38625.02441</v>
      </c>
      <c r="L197" s="3">
        <f t="shared" si="9"/>
        <v>0.3722191616</v>
      </c>
      <c r="M197" s="4">
        <f>IF(L197&lt;=('Ejercicio 3 - TIR'!$D$18-'Ejercicio 3 - TIR'!$C$18)/('Ejercicio 3 - TIR'!$E$18-'Ejercicio 3 - TIR'!$C$18),'Ejercicio 3 - TIR'!$C$18+SQRT(('Ejercicio 3 - TIR'!$E$18-'Ejercicio 3 - TIR'!$C$18)*('Ejercicio 3 - TIR'!$D$18-'Ejercicio 3 - TIR'!$C$18)*L197),'Ejercicio 3 - TIR'!$E$18-SQRT(('Ejercicio 3 - TIR'!$E$18-'Ejercicio 3 - TIR'!$C$18)*('Ejercicio 3 - TIR'!$E$18-'Ejercicio 3 - TIR'!$D$18)*(1-L197)))</f>
        <v>37472.13987</v>
      </c>
      <c r="N197" s="3">
        <f t="shared" si="10"/>
        <v>0.1956254946</v>
      </c>
      <c r="O197" s="4">
        <f>IF(N197&lt;=('Ejercicio 3 - TIR'!$D$18-'Ejercicio 3 - TIR'!$C$18)/('Ejercicio 3 - TIR'!$E$18-'Ejercicio 3 - TIR'!$C$18),'Ejercicio 3 - TIR'!$C$18+SQRT(('Ejercicio 3 - TIR'!$E$18-'Ejercicio 3 - TIR'!$C$18)*('Ejercicio 3 - TIR'!$D$18-'Ejercicio 3 - TIR'!$C$18)*N197),'Ejercicio 3 - TIR'!$E$18-SQRT(('Ejercicio 3 - TIR'!$E$18-'Ejercicio 3 - TIR'!$C$18)*('Ejercicio 3 - TIR'!$E$18-'Ejercicio 3 - TIR'!$D$18)*(1-N197)))</f>
        <v>35416.99402</v>
      </c>
      <c r="P197" s="3">
        <f t="shared" si="11"/>
        <v>0.8920186426</v>
      </c>
      <c r="Q197" s="7">
        <f>IF(P197&lt;=('Ejercicio 3 - TIR'!$D$22-'Ejercicio 3 - TIR'!$C$22)/('Ejercicio 3 - TIR'!$E$22-'Ejercicio 3 - TIR'!$C$22),'Ejercicio 3 - TIR'!$C$22+SQRT(('Ejercicio 3 - TIR'!$E$22-'Ejercicio 3 - TIR'!$C$22)*('Ejercicio 3 - TIR'!$D$22-'Ejercicio 3 - TIR'!$C$22)*P197),'Ejercicio 3 - TIR'!$E$22-SQRT(('Ejercicio 3 - TIR'!$E$22-'Ejercicio 3 - TIR'!$C$22)*('Ejercicio 3 - TIR'!$E$22-'Ejercicio 3 - TIR'!$D$22)*(1-P197)))</f>
        <v>0.1660584634</v>
      </c>
      <c r="R197" s="3">
        <f t="shared" si="12"/>
        <v>0.8406794603</v>
      </c>
      <c r="S197" s="7">
        <f>IF(R197&lt;=('Ejercicio 3 - TIR'!$D$23-'Ejercicio 3 - TIR'!$C$23)/('Ejercicio 3 - TIR'!$E$23-'Ejercicio 3 - TIR'!$C$23),'Ejercicio 3 - TIR'!$C$23+SQRT(('Ejercicio 3 - TIR'!$E$23-'Ejercicio 3 - TIR'!$C$23)*('Ejercicio 3 - TIR'!$D$23-'Ejercicio 3 - TIR'!$C$23)*R197),'Ejercicio 3 - TIR'!$E$23-SQRT(('Ejercicio 3 - TIR'!$E$23-'Ejercicio 3 - TIR'!$C$23)*('Ejercicio 3 - TIR'!$E$23-'Ejercicio 3 - TIR'!$D$23)*(1-R197)))</f>
        <v>0.1630655094</v>
      </c>
      <c r="T197" s="3">
        <f t="shared" si="13"/>
        <v>0.8920743698</v>
      </c>
      <c r="U197" s="7">
        <f>IF(T197&lt;=('Ejercicio 3 - TIR'!$D$24-'Ejercicio 3 - TIR'!$C$24)/('Ejercicio 3 - TIR'!$E$24-'Ejercicio 3 - TIR'!$C$24),'Ejercicio 3 - TIR'!$C$24+SQRT(('Ejercicio 3 - TIR'!$E$24-'Ejercicio 3 - TIR'!$C$24)*('Ejercicio 3 - TIR'!$D$24-'Ejercicio 3 - TIR'!$C$24)*T197),'Ejercicio 3 - TIR'!$E$24-SQRT(('Ejercicio 3 - TIR'!$E$24-'Ejercicio 3 - TIR'!$C$24)*('Ejercicio 3 - TIR'!$E$24-'Ejercicio 3 - TIR'!$D$24)*(1-T197)))</f>
        <v>0.2026163363</v>
      </c>
      <c r="V197" s="3">
        <f t="shared" si="14"/>
        <v>0.7186883372</v>
      </c>
      <c r="W197" s="7">
        <f>IF(V197&lt;=('Ejercicio 3 - TIR'!$D$25-'Ejercicio 3 - TIR'!$C$25)/('Ejercicio 3 - TIR'!$E$25-'Ejercicio 3 - TIR'!$C$25),'Ejercicio 3 - TIR'!$C$25+SQRT(('Ejercicio 3 - TIR'!$E$25-'Ejercicio 3 - TIR'!$C$25)*('Ejercicio 3 - TIR'!$D$25-'Ejercicio 3 - TIR'!$C$25)*V197),'Ejercicio 3 - TIR'!$E$25-SQRT(('Ejercicio 3 - TIR'!$E$25-'Ejercicio 3 - TIR'!$C$25)*('Ejercicio 3 - TIR'!$E$25-'Ejercicio 3 - TIR'!$D$25)*(1-V197)))</f>
        <v>0.2186218098</v>
      </c>
      <c r="X197" s="3">
        <f t="shared" si="15"/>
        <v>0.2918953407</v>
      </c>
      <c r="Y197" s="7">
        <f>IF(X197&lt;=('Ejercicio 3 - TIR'!$D$26-'Ejercicio 3 - TIR'!$C$26)/('Ejercicio 3 - TIR'!$E$26-'Ejercicio 3 - TIR'!$C$26),'Ejercicio 3 - TIR'!$C$26+SQRT(('Ejercicio 3 - TIR'!$E$26-'Ejercicio 3 - TIR'!$C$26)*('Ejercicio 3 - TIR'!$D$26-'Ejercicio 3 - TIR'!$C$26)*X197),'Ejercicio 3 - TIR'!$E$26-SQRT(('Ejercicio 3 - TIR'!$E$26-'Ejercicio 3 - TIR'!$C$26)*('Ejercicio 3 - TIR'!$E$26-'Ejercicio 3 - TIR'!$D$26)*(1-X197)))</f>
        <v>0.2180734291</v>
      </c>
      <c r="Z197" s="3">
        <f t="shared" si="16"/>
        <v>1.166058463</v>
      </c>
      <c r="AA197" s="3">
        <f t="shared" si="17"/>
        <v>1.356202381</v>
      </c>
      <c r="AB197" s="3">
        <f t="shared" si="18"/>
        <v>1.630991138</v>
      </c>
      <c r="AC197" s="3">
        <f t="shared" si="19"/>
        <v>1.987561373</v>
      </c>
      <c r="AD197" s="3">
        <f t="shared" si="20"/>
        <v>2.420995697</v>
      </c>
      <c r="AE197" s="2">
        <f t="shared" si="21"/>
        <v>5622.606983</v>
      </c>
      <c r="AF197" s="2">
        <f t="shared" si="22"/>
        <v>6539.460255</v>
      </c>
      <c r="AG197" s="2">
        <f t="shared" si="23"/>
        <v>7864.461733</v>
      </c>
      <c r="AH197" s="2">
        <f t="shared" si="24"/>
        <v>9583.80459</v>
      </c>
      <c r="AI197" s="2">
        <f t="shared" si="25"/>
        <v>11673.77772</v>
      </c>
      <c r="AJ197" s="4">
        <f t="shared" si="26"/>
        <v>42533.03796</v>
      </c>
      <c r="AK197" s="4">
        <f t="shared" si="27"/>
        <v>56740.74594</v>
      </c>
      <c r="AL197" s="4">
        <f t="shared" si="28"/>
        <v>62997.07253</v>
      </c>
      <c r="AM197" s="4">
        <f t="shared" si="29"/>
        <v>74478.17776</v>
      </c>
      <c r="AN197" s="4">
        <f t="shared" si="30"/>
        <v>85744.39011</v>
      </c>
      <c r="AO197" s="4">
        <f>C197/'Ejercicio 3 - TIR'!$D$7</f>
        <v>17716.93217</v>
      </c>
      <c r="AP197" s="4">
        <f t="shared" si="31"/>
        <v>24816.10578</v>
      </c>
      <c r="AQ197" s="4">
        <f t="shared" si="32"/>
        <v>39023.81376</v>
      </c>
      <c r="AR197" s="4">
        <f t="shared" si="33"/>
        <v>45280.14036</v>
      </c>
      <c r="AS197" s="4">
        <f t="shared" si="34"/>
        <v>56761.24559</v>
      </c>
      <c r="AT197" s="4">
        <f t="shared" si="35"/>
        <v>68027.45794</v>
      </c>
      <c r="AU197" s="4">
        <f>AP197*'Ejercicio 3 - TIR'!$D$5</f>
        <v>12408.05289</v>
      </c>
      <c r="AV197" s="4">
        <f>AQ197*'Ejercicio 3 - TIR'!$D$5</f>
        <v>19511.90688</v>
      </c>
      <c r="AW197" s="4">
        <f>AR197*'Ejercicio 3 - TIR'!$D$5</f>
        <v>22640.07018</v>
      </c>
      <c r="AX197" s="4">
        <f>AS197*'Ejercicio 3 - TIR'!$D$5</f>
        <v>28380.62279</v>
      </c>
      <c r="AY197" s="4">
        <f>AT197*'Ejercicio 3 - TIR'!$D$5</f>
        <v>34013.72897</v>
      </c>
      <c r="AZ197" s="4">
        <f t="shared" ref="AZ197:BD197" si="626">AJ197-AU197-AE197</f>
        <v>24502.37808</v>
      </c>
      <c r="BA197" s="4">
        <f t="shared" si="626"/>
        <v>30689.3788</v>
      </c>
      <c r="BB197" s="4">
        <f t="shared" si="626"/>
        <v>32492.54062</v>
      </c>
      <c r="BC197" s="4">
        <f t="shared" si="626"/>
        <v>36513.75038</v>
      </c>
      <c r="BD197" s="4">
        <f t="shared" si="626"/>
        <v>40056.88342</v>
      </c>
      <c r="BE197" s="4">
        <f t="shared" ref="BE197:BI197" si="627">AZ197/Z197</f>
        <v>21012.99279</v>
      </c>
      <c r="BF197" s="4">
        <f t="shared" si="627"/>
        <v>22628.90793</v>
      </c>
      <c r="BG197" s="4">
        <f t="shared" si="627"/>
        <v>19921.96025</v>
      </c>
      <c r="BH197" s="4">
        <f t="shared" si="627"/>
        <v>18371.13101</v>
      </c>
      <c r="BI197" s="4">
        <f t="shared" si="627"/>
        <v>16545.62355</v>
      </c>
      <c r="BJ197" s="4">
        <f t="shared" si="38"/>
        <v>81972.98129</v>
      </c>
      <c r="BK197" s="4">
        <f t="shared" si="39"/>
        <v>42892.61656</v>
      </c>
      <c r="BL197" s="4">
        <f t="shared" si="40"/>
        <v>124865.5978</v>
      </c>
      <c r="BM197" s="4">
        <f>BK197*'Ejercicio 3 - TIR'!$D$5</f>
        <v>21446.30828</v>
      </c>
      <c r="BN197" s="4">
        <f t="shared" si="41"/>
        <v>103419.2896</v>
      </c>
      <c r="BO197" s="4">
        <f t="shared" si="42"/>
        <v>42717.66765</v>
      </c>
      <c r="BP197" s="4">
        <f t="shared" si="43"/>
        <v>-122443.8624</v>
      </c>
      <c r="BQ197" s="4">
        <f t="shared" ref="BQ197:BT197" si="628">BE197</f>
        <v>21012.99279</v>
      </c>
      <c r="BR197" s="4">
        <f t="shared" si="628"/>
        <v>22628.90793</v>
      </c>
      <c r="BS197" s="4">
        <f t="shared" si="628"/>
        <v>19921.96025</v>
      </c>
      <c r="BT197" s="4">
        <f t="shared" si="628"/>
        <v>18371.13101</v>
      </c>
      <c r="BU197" s="4">
        <f t="shared" si="45"/>
        <v>59263.2912</v>
      </c>
      <c r="BV197" s="36">
        <f t="shared" si="46"/>
        <v>4.200078125</v>
      </c>
    </row>
    <row r="198" ht="15.0" customHeight="1">
      <c r="A198" s="2">
        <v>197.0</v>
      </c>
      <c r="B198" s="3">
        <f t="shared" si="4"/>
        <v>0.4366083781</v>
      </c>
      <c r="C198" s="4">
        <f>IF(B198&lt;=('Ejercicio 3 - TIR'!$D$13-'Ejercicio 3 - TIR'!$C$13)/('Ejercicio 3 - TIR'!$E$13-'Ejercicio 3 - TIR'!$C$13),'Ejercicio 3 - TIR'!$C$13+SQRT(('Ejercicio 3 - TIR'!$E$13-'Ejercicio 3 - TIR'!$C$13)*('Ejercicio 3 - TIR'!$D$13-'Ejercicio 3 - TIR'!$C$13)*B198),'Ejercicio 3 - TIR'!$E$13-SQRT(('Ejercicio 3 - TIR'!$E$13-'Ejercicio 3 - TIR'!$C$13)*('Ejercicio 3 - TIR'!$E$13-'Ejercicio 3 - TIR'!$D$13)*(1-B198)))</f>
        <v>73998.65491</v>
      </c>
      <c r="D198" s="3">
        <f t="shared" si="5"/>
        <v>0.2610044817</v>
      </c>
      <c r="E198" s="4">
        <f>IF(D198&lt;=('Ejercicio 3 - TIR'!$D$14-'Ejercicio 3 - TIR'!$C$14)/('Ejercicio 3 - TIR'!$E$14-'Ejercicio 3 - TIR'!$C$14),'Ejercicio 3 - TIR'!$C$14+SQRT(('Ejercicio 3 - TIR'!$E$14-'Ejercicio 3 - TIR'!$C$14)*('Ejercicio 3 - TIR'!$D$14-'Ejercicio 3 - TIR'!$C$14)*D198),'Ejercicio 3 - TIR'!$E$14-SQRT(('Ejercicio 3 - TIR'!$E$14-'Ejercicio 3 - TIR'!$C$14)*('Ejercicio 3 - TIR'!$E$14-'Ejercicio 3 - TIR'!$D$14)*(1-D198)))</f>
        <v>29424.40235</v>
      </c>
      <c r="F198" s="3">
        <f t="shared" si="6"/>
        <v>0.5401489607</v>
      </c>
      <c r="G198" s="4">
        <f>IF(F198&lt;=('Ejercicio 3 - TIR'!$D$18-'Ejercicio 3 - TIR'!$C$18)/('Ejercicio 3 - TIR'!$E$18-'Ejercicio 3 - TIR'!$C$18),'Ejercicio 3 - TIR'!$C$18+SQRT(('Ejercicio 3 - TIR'!$E$18-'Ejercicio 3 - TIR'!$C$18)*('Ejercicio 3 - TIR'!$D$18-'Ejercicio 3 - TIR'!$C$18)*F198),'Ejercicio 3 - TIR'!$E$18-SQRT(('Ejercicio 3 - TIR'!$E$18-'Ejercicio 3 - TIR'!$C$18)*('Ejercicio 3 - TIR'!$E$18-'Ejercicio 3 - TIR'!$D$18)*(1-F198)))</f>
        <v>39001.24125</v>
      </c>
      <c r="H198" s="3">
        <f t="shared" si="7"/>
        <v>0.7593369797</v>
      </c>
      <c r="I198" s="4">
        <f>IF(H198&lt;=('Ejercicio 3 - TIR'!$D$18-'Ejercicio 3 - TIR'!$C$18)/('Ejercicio 3 - TIR'!$E$18-'Ejercicio 3 - TIR'!$C$18),'Ejercicio 3 - TIR'!$C$18+SQRT(('Ejercicio 3 - TIR'!$E$18-'Ejercicio 3 - TIR'!$C$18)*('Ejercicio 3 - TIR'!$D$18-'Ejercicio 3 - TIR'!$C$18)*H198),'Ejercicio 3 - TIR'!$E$18-SQRT(('Ejercicio 3 - TIR'!$E$18-'Ejercicio 3 - TIR'!$C$18)*('Ejercicio 3 - TIR'!$E$18-'Ejercicio 3 - TIR'!$D$18)*(1-H198)))</f>
        <v>40751.50303</v>
      </c>
      <c r="J198" s="3">
        <f t="shared" si="8"/>
        <v>0.5510800159</v>
      </c>
      <c r="K198" s="4">
        <f>IF(J198&lt;=('Ejercicio 3 - TIR'!$D$18-'Ejercicio 3 - TIR'!$C$18)/('Ejercicio 3 - TIR'!$E$18-'Ejercicio 3 - TIR'!$C$18),'Ejercicio 3 - TIR'!$C$18+SQRT(('Ejercicio 3 - TIR'!$E$18-'Ejercicio 3 - TIR'!$C$18)*('Ejercicio 3 - TIR'!$D$18-'Ejercicio 3 - TIR'!$C$18)*J198),'Ejercicio 3 - TIR'!$E$18-SQRT(('Ejercicio 3 - TIR'!$E$18-'Ejercicio 3 - TIR'!$C$18)*('Ejercicio 3 - TIR'!$E$18-'Ejercicio 3 - TIR'!$D$18)*(1-J198)))</f>
        <v>39091.86463</v>
      </c>
      <c r="L198" s="3">
        <f t="shared" si="9"/>
        <v>0.1396811882</v>
      </c>
      <c r="M198" s="4">
        <f>IF(L198&lt;=('Ejercicio 3 - TIR'!$D$18-'Ejercicio 3 - TIR'!$C$18)/('Ejercicio 3 - TIR'!$E$18-'Ejercicio 3 - TIR'!$C$18),'Ejercicio 3 - TIR'!$C$18+SQRT(('Ejercicio 3 - TIR'!$E$18-'Ejercicio 3 - TIR'!$C$18)*('Ejercicio 3 - TIR'!$D$18-'Ejercicio 3 - TIR'!$C$18)*L198),'Ejercicio 3 - TIR'!$E$18-SQRT(('Ejercicio 3 - TIR'!$E$18-'Ejercicio 3 - TIR'!$C$18)*('Ejercicio 3 - TIR'!$E$18-'Ejercicio 3 - TIR'!$D$18)*(1-L198)))</f>
        <v>34577.35494</v>
      </c>
      <c r="N198" s="3">
        <f t="shared" si="10"/>
        <v>0.8674145566</v>
      </c>
      <c r="O198" s="4">
        <f>IF(N198&lt;=('Ejercicio 3 - TIR'!$D$18-'Ejercicio 3 - TIR'!$C$18)/('Ejercicio 3 - TIR'!$E$18-'Ejercicio 3 - TIR'!$C$18),'Ejercicio 3 - TIR'!$C$18+SQRT(('Ejercicio 3 - TIR'!$E$18-'Ejercicio 3 - TIR'!$C$18)*('Ejercicio 3 - TIR'!$D$18-'Ejercicio 3 - TIR'!$C$18)*N198),'Ejercicio 3 - TIR'!$E$18-SQRT(('Ejercicio 3 - TIR'!$E$18-'Ejercicio 3 - TIR'!$C$18)*('Ejercicio 3 - TIR'!$E$18-'Ejercicio 3 - TIR'!$D$18)*(1-N198)))</f>
        <v>41846.6037</v>
      </c>
      <c r="P198" s="3">
        <f t="shared" si="11"/>
        <v>0.0640272392</v>
      </c>
      <c r="Q198" s="7">
        <f>IF(P198&lt;=('Ejercicio 3 - TIR'!$D$22-'Ejercicio 3 - TIR'!$C$22)/('Ejercicio 3 - TIR'!$E$22-'Ejercicio 3 - TIR'!$C$22),'Ejercicio 3 - TIR'!$C$22+SQRT(('Ejercicio 3 - TIR'!$E$22-'Ejercicio 3 - TIR'!$C$22)*('Ejercicio 3 - TIR'!$D$22-'Ejercicio 3 - TIR'!$C$22)*P198),'Ejercicio 3 - TIR'!$E$22-SQRT(('Ejercicio 3 - TIR'!$E$22-'Ejercicio 3 - TIR'!$C$22)*('Ejercicio 3 - TIR'!$E$22-'Ejercicio 3 - TIR'!$D$22)*(1-P198)))</f>
        <v>0.1307354101</v>
      </c>
      <c r="R198" s="3">
        <f t="shared" si="12"/>
        <v>0.7712829738</v>
      </c>
      <c r="S198" s="7">
        <f>IF(R198&lt;=('Ejercicio 3 - TIR'!$D$23-'Ejercicio 3 - TIR'!$C$23)/('Ejercicio 3 - TIR'!$E$23-'Ejercicio 3 - TIR'!$C$23),'Ejercicio 3 - TIR'!$C$23+SQRT(('Ejercicio 3 - TIR'!$E$23-'Ejercicio 3 - TIR'!$C$23)*('Ejercicio 3 - TIR'!$D$23-'Ejercicio 3 - TIR'!$C$23)*R198),'Ejercicio 3 - TIR'!$E$23-SQRT(('Ejercicio 3 - TIR'!$E$23-'Ejercicio 3 - TIR'!$C$23)*('Ejercicio 3 - TIR'!$E$23-'Ejercicio 3 - TIR'!$D$23)*(1-R198)))</f>
        <v>0.1597098387</v>
      </c>
      <c r="T198" s="3">
        <f t="shared" si="13"/>
        <v>0.08426584545</v>
      </c>
      <c r="U198" s="7">
        <f>IF(T198&lt;=('Ejercicio 3 - TIR'!$D$24-'Ejercicio 3 - TIR'!$C$24)/('Ejercicio 3 - TIR'!$E$24-'Ejercicio 3 - TIR'!$C$24),'Ejercicio 3 - TIR'!$C$24+SQRT(('Ejercicio 3 - TIR'!$E$24-'Ejercicio 3 - TIR'!$C$24)*('Ejercicio 3 - TIR'!$D$24-'Ejercicio 3 - TIR'!$C$24)*T198),'Ejercicio 3 - TIR'!$E$24-SQRT(('Ejercicio 3 - TIR'!$E$24-'Ejercicio 3 - TIR'!$C$24)*('Ejercicio 3 - TIR'!$E$24-'Ejercicio 3 - TIR'!$D$24)*(1-T198)))</f>
        <v>0.1633025665</v>
      </c>
      <c r="V198" s="3">
        <f t="shared" si="14"/>
        <v>0.1211632759</v>
      </c>
      <c r="W198" s="7">
        <f>IF(V198&lt;=('Ejercicio 3 - TIR'!$D$25-'Ejercicio 3 - TIR'!$C$25)/('Ejercicio 3 - TIR'!$E$25-'Ejercicio 3 - TIR'!$C$25),'Ejercicio 3 - TIR'!$C$25+SQRT(('Ejercicio 3 - TIR'!$E$25-'Ejercicio 3 - TIR'!$C$25)*('Ejercicio 3 - TIR'!$D$25-'Ejercicio 3 - TIR'!$C$25)*V198),'Ejercicio 3 - TIR'!$E$25-SQRT(('Ejercicio 3 - TIR'!$E$25-'Ejercicio 3 - TIR'!$C$25)*('Ejercicio 3 - TIR'!$E$25-'Ejercicio 3 - TIR'!$D$25)*(1-V198)))</f>
        <v>0.193024154</v>
      </c>
      <c r="X198" s="3">
        <f t="shared" si="15"/>
        <v>0.8832464229</v>
      </c>
      <c r="Y198" s="7">
        <f>IF(X198&lt;=('Ejercicio 3 - TIR'!$D$26-'Ejercicio 3 - TIR'!$C$26)/('Ejercicio 3 - TIR'!$E$26-'Ejercicio 3 - TIR'!$C$26),'Ejercicio 3 - TIR'!$C$26+SQRT(('Ejercicio 3 - TIR'!$E$26-'Ejercicio 3 - TIR'!$C$26)*('Ejercicio 3 - TIR'!$D$26-'Ejercicio 3 - TIR'!$C$26)*X198),'Ejercicio 3 - TIR'!$E$26-SQRT(('Ejercicio 3 - TIR'!$E$26-'Ejercicio 3 - TIR'!$C$26)*('Ejercicio 3 - TIR'!$E$26-'Ejercicio 3 - TIR'!$D$26)*(1-X198)))</f>
        <v>0.2548908519</v>
      </c>
      <c r="Z198" s="3">
        <f t="shared" si="16"/>
        <v>1.13073541</v>
      </c>
      <c r="AA198" s="3">
        <f t="shared" si="17"/>
        <v>1.31132498</v>
      </c>
      <c r="AB198" s="3">
        <f t="shared" si="18"/>
        <v>1.525467715</v>
      </c>
      <c r="AC198" s="3">
        <f t="shared" si="19"/>
        <v>1.81991983</v>
      </c>
      <c r="AD198" s="3">
        <f t="shared" si="20"/>
        <v>2.283800746</v>
      </c>
      <c r="AE198" s="2">
        <f t="shared" si="21"/>
        <v>3846.811309</v>
      </c>
      <c r="AF198" s="2">
        <f t="shared" si="22"/>
        <v>4461.184922</v>
      </c>
      <c r="AG198" s="2">
        <f t="shared" si="23"/>
        <v>5189.707869</v>
      </c>
      <c r="AH198" s="2">
        <f t="shared" si="24"/>
        <v>6191.44684</v>
      </c>
      <c r="AI198" s="2">
        <f t="shared" si="25"/>
        <v>7769.59</v>
      </c>
      <c r="AJ198" s="4">
        <f t="shared" si="26"/>
        <v>44100.08452</v>
      </c>
      <c r="AK198" s="4">
        <f t="shared" si="27"/>
        <v>53438.4639</v>
      </c>
      <c r="AL198" s="4">
        <f t="shared" si="28"/>
        <v>59633.3774</v>
      </c>
      <c r="AM198" s="4">
        <f t="shared" si="29"/>
        <v>62928.01391</v>
      </c>
      <c r="AN198" s="4">
        <f t="shared" si="30"/>
        <v>95569.30472</v>
      </c>
      <c r="AO198" s="4">
        <f>C198/'Ejercicio 3 - TIR'!$D$7</f>
        <v>14799.73098</v>
      </c>
      <c r="AP198" s="4">
        <f t="shared" si="31"/>
        <v>29300.35354</v>
      </c>
      <c r="AQ198" s="4">
        <f t="shared" si="32"/>
        <v>38638.73291</v>
      </c>
      <c r="AR198" s="4">
        <f t="shared" si="33"/>
        <v>44833.64642</v>
      </c>
      <c r="AS198" s="4">
        <f t="shared" si="34"/>
        <v>48128.28293</v>
      </c>
      <c r="AT198" s="4">
        <f t="shared" si="35"/>
        <v>80769.57374</v>
      </c>
      <c r="AU198" s="4">
        <f>AP198*'Ejercicio 3 - TIR'!$D$5</f>
        <v>14650.17677</v>
      </c>
      <c r="AV198" s="4">
        <f>AQ198*'Ejercicio 3 - TIR'!$D$5</f>
        <v>19319.36646</v>
      </c>
      <c r="AW198" s="4">
        <f>AR198*'Ejercicio 3 - TIR'!$D$5</f>
        <v>22416.82321</v>
      </c>
      <c r="AX198" s="4">
        <f>AS198*'Ejercicio 3 - TIR'!$D$5</f>
        <v>24064.14147</v>
      </c>
      <c r="AY198" s="4">
        <f>AT198*'Ejercicio 3 - TIR'!$D$5</f>
        <v>40384.78687</v>
      </c>
      <c r="AZ198" s="4">
        <f t="shared" ref="AZ198:BD198" si="629">AJ198-AU198-AE198</f>
        <v>25603.09645</v>
      </c>
      <c r="BA198" s="4">
        <f t="shared" si="629"/>
        <v>29657.91252</v>
      </c>
      <c r="BB198" s="4">
        <f t="shared" si="629"/>
        <v>32026.84632</v>
      </c>
      <c r="BC198" s="4">
        <f t="shared" si="629"/>
        <v>32672.42561</v>
      </c>
      <c r="BD198" s="4">
        <f t="shared" si="629"/>
        <v>47414.92785</v>
      </c>
      <c r="BE198" s="4">
        <f t="shared" ref="BE198:BI198" si="630">AZ198/Z198</f>
        <v>22642.87137</v>
      </c>
      <c r="BF198" s="4">
        <f t="shared" si="630"/>
        <v>22616.7525</v>
      </c>
      <c r="BG198" s="4">
        <f t="shared" si="630"/>
        <v>20994.77164</v>
      </c>
      <c r="BH198" s="4">
        <f t="shared" si="630"/>
        <v>17952.67301</v>
      </c>
      <c r="BI198" s="4">
        <f t="shared" si="630"/>
        <v>20761.41184</v>
      </c>
      <c r="BJ198" s="4">
        <f t="shared" si="38"/>
        <v>67199.47202</v>
      </c>
      <c r="BK198" s="4">
        <f t="shared" si="39"/>
        <v>33799.63665</v>
      </c>
      <c r="BL198" s="4">
        <f t="shared" si="40"/>
        <v>100999.1087</v>
      </c>
      <c r="BM198" s="4">
        <f>BK198*'Ejercicio 3 - TIR'!$D$5</f>
        <v>16899.81833</v>
      </c>
      <c r="BN198" s="4">
        <f t="shared" si="41"/>
        <v>84099.29035</v>
      </c>
      <c r="BO198" s="4">
        <f t="shared" si="42"/>
        <v>36824.26784</v>
      </c>
      <c r="BP198" s="4">
        <f t="shared" si="43"/>
        <v>-103423.0573</v>
      </c>
      <c r="BQ198" s="4">
        <f t="shared" ref="BQ198:BT198" si="631">BE198</f>
        <v>22642.87137</v>
      </c>
      <c r="BR198" s="4">
        <f t="shared" si="631"/>
        <v>22616.7525</v>
      </c>
      <c r="BS198" s="4">
        <f t="shared" si="631"/>
        <v>20994.77164</v>
      </c>
      <c r="BT198" s="4">
        <f t="shared" si="631"/>
        <v>17952.67301</v>
      </c>
      <c r="BU198" s="4">
        <f t="shared" si="45"/>
        <v>57585.67968</v>
      </c>
      <c r="BV198" s="36">
        <f t="shared" si="46"/>
        <v>9.882978788</v>
      </c>
    </row>
    <row r="199" ht="15.0" customHeight="1">
      <c r="A199" s="2">
        <v>198.0</v>
      </c>
      <c r="B199" s="3">
        <f t="shared" si="4"/>
        <v>0.0541194852</v>
      </c>
      <c r="C199" s="4">
        <f>IF(B199&lt;=('Ejercicio 3 - TIR'!$D$13-'Ejercicio 3 - TIR'!$C$13)/('Ejercicio 3 - TIR'!$E$13-'Ejercicio 3 - TIR'!$C$13),'Ejercicio 3 - TIR'!$C$13+SQRT(('Ejercicio 3 - TIR'!$E$13-'Ejercicio 3 - TIR'!$C$13)*('Ejercicio 3 - TIR'!$D$13-'Ejercicio 3 - TIR'!$C$13)*B199),'Ejercicio 3 - TIR'!$E$13-SQRT(('Ejercicio 3 - TIR'!$E$13-'Ejercicio 3 - TIR'!$C$13)*('Ejercicio 3 - TIR'!$E$13-'Ejercicio 3 - TIR'!$D$13)*(1-B199)))</f>
        <v>64652.719</v>
      </c>
      <c r="D199" s="3">
        <f t="shared" si="5"/>
        <v>0.7384861802</v>
      </c>
      <c r="E199" s="4">
        <f>IF(D199&lt;=('Ejercicio 3 - TIR'!$D$14-'Ejercicio 3 - TIR'!$C$14)/('Ejercicio 3 - TIR'!$E$14-'Ejercicio 3 - TIR'!$C$14),'Ejercicio 3 - TIR'!$C$14+SQRT(('Ejercicio 3 - TIR'!$E$14-'Ejercicio 3 - TIR'!$C$14)*('Ejercicio 3 - TIR'!$D$14-'Ejercicio 3 - TIR'!$C$14)*D199),'Ejercicio 3 - TIR'!$E$14-SQRT(('Ejercicio 3 - TIR'!$E$14-'Ejercicio 3 - TIR'!$C$14)*('Ejercicio 3 - TIR'!$E$14-'Ejercicio 3 - TIR'!$D$14)*(1-D199)))</f>
        <v>33736.848</v>
      </c>
      <c r="F199" s="3">
        <f t="shared" si="6"/>
        <v>0.6300011239</v>
      </c>
      <c r="G199" s="4">
        <f>IF(F199&lt;=('Ejercicio 3 - TIR'!$D$18-'Ejercicio 3 - TIR'!$C$18)/('Ejercicio 3 - TIR'!$E$18-'Ejercicio 3 - TIR'!$C$18),'Ejercicio 3 - TIR'!$C$18+SQRT(('Ejercicio 3 - TIR'!$E$18-'Ejercicio 3 - TIR'!$C$18)*('Ejercicio 3 - TIR'!$D$18-'Ejercicio 3 - TIR'!$C$18)*F199),'Ejercicio 3 - TIR'!$E$18-SQRT(('Ejercicio 3 - TIR'!$E$18-'Ejercicio 3 - TIR'!$C$18)*('Ejercicio 3 - TIR'!$E$18-'Ejercicio 3 - TIR'!$D$18)*(1-F199)))</f>
        <v>39721.11972</v>
      </c>
      <c r="H199" s="3">
        <f t="shared" si="7"/>
        <v>0.9430542354</v>
      </c>
      <c r="I199" s="4">
        <f>IF(H199&lt;=('Ejercicio 3 - TIR'!$D$18-'Ejercicio 3 - TIR'!$C$18)/('Ejercicio 3 - TIR'!$E$18-'Ejercicio 3 - TIR'!$C$18),'Ejercicio 3 - TIR'!$C$18+SQRT(('Ejercicio 3 - TIR'!$E$18-'Ejercicio 3 - TIR'!$C$18)*('Ejercicio 3 - TIR'!$D$18-'Ejercicio 3 - TIR'!$C$18)*H199),'Ejercicio 3 - TIR'!$E$18-SQRT(('Ejercicio 3 - TIR'!$E$18-'Ejercicio 3 - TIR'!$C$18)*('Ejercicio 3 - TIR'!$E$18-'Ejercicio 3 - TIR'!$D$18)*(1-H199)))</f>
        <v>42933.37658</v>
      </c>
      <c r="J199" s="3">
        <f t="shared" si="8"/>
        <v>0.317318081</v>
      </c>
      <c r="K199" s="4">
        <f>IF(J199&lt;=('Ejercicio 3 - TIR'!$D$18-'Ejercicio 3 - TIR'!$C$18)/('Ejercicio 3 - TIR'!$E$18-'Ejercicio 3 - TIR'!$C$18),'Ejercicio 3 - TIR'!$C$18+SQRT(('Ejercicio 3 - TIR'!$E$18-'Ejercicio 3 - TIR'!$C$18)*('Ejercicio 3 - TIR'!$D$18-'Ejercicio 3 - TIR'!$C$18)*J199),'Ejercicio 3 - TIR'!$E$18-SQRT(('Ejercicio 3 - TIR'!$E$18-'Ejercicio 3 - TIR'!$C$18)*('Ejercicio 3 - TIR'!$E$18-'Ejercicio 3 - TIR'!$D$18)*(1-J199)))</f>
        <v>36899.10952</v>
      </c>
      <c r="L199" s="3">
        <f t="shared" si="9"/>
        <v>0.6109482829</v>
      </c>
      <c r="M199" s="4">
        <f>IF(L199&lt;=('Ejercicio 3 - TIR'!$D$18-'Ejercicio 3 - TIR'!$C$18)/('Ejercicio 3 - TIR'!$E$18-'Ejercicio 3 - TIR'!$C$18),'Ejercicio 3 - TIR'!$C$18+SQRT(('Ejercicio 3 - TIR'!$E$18-'Ejercicio 3 - TIR'!$C$18)*('Ejercicio 3 - TIR'!$D$18-'Ejercicio 3 - TIR'!$C$18)*L199),'Ejercicio 3 - TIR'!$E$18-SQRT(('Ejercicio 3 - TIR'!$E$18-'Ejercicio 3 - TIR'!$C$18)*('Ejercicio 3 - TIR'!$E$18-'Ejercicio 3 - TIR'!$D$18)*(1-L199)))</f>
        <v>39572.99548</v>
      </c>
      <c r="N199" s="3">
        <f t="shared" si="10"/>
        <v>0.1684545064</v>
      </c>
      <c r="O199" s="4">
        <f>IF(N199&lt;=('Ejercicio 3 - TIR'!$D$18-'Ejercicio 3 - TIR'!$C$18)/('Ejercicio 3 - TIR'!$E$18-'Ejercicio 3 - TIR'!$C$18),'Ejercicio 3 - TIR'!$C$18+SQRT(('Ejercicio 3 - TIR'!$E$18-'Ejercicio 3 - TIR'!$C$18)*('Ejercicio 3 - TIR'!$D$18-'Ejercicio 3 - TIR'!$C$18)*N199),'Ejercicio 3 - TIR'!$E$18-SQRT(('Ejercicio 3 - TIR'!$E$18-'Ejercicio 3 - TIR'!$C$18)*('Ejercicio 3 - TIR'!$E$18-'Ejercicio 3 - TIR'!$D$18)*(1-N199)))</f>
        <v>35026.74606</v>
      </c>
      <c r="P199" s="3">
        <f t="shared" si="11"/>
        <v>0.04371048492</v>
      </c>
      <c r="Q199" s="7">
        <f>IF(P199&lt;=('Ejercicio 3 - TIR'!$D$22-'Ejercicio 3 - TIR'!$C$22)/('Ejercicio 3 - TIR'!$E$22-'Ejercicio 3 - TIR'!$C$22),'Ejercicio 3 - TIR'!$C$22+SQRT(('Ejercicio 3 - TIR'!$E$22-'Ejercicio 3 - TIR'!$C$22)*('Ejercicio 3 - TIR'!$D$22-'Ejercicio 3 - TIR'!$C$22)*P199),'Ejercicio 3 - TIR'!$E$22-SQRT(('Ejercicio 3 - TIR'!$E$22-'Ejercicio 3 - TIR'!$C$22)*('Ejercicio 3 - TIR'!$E$22-'Ejercicio 3 - TIR'!$D$22)*(1-P199)))</f>
        <v>0.1288701112</v>
      </c>
      <c r="R199" s="3">
        <f t="shared" si="12"/>
        <v>0.9085719738</v>
      </c>
      <c r="S199" s="7">
        <f>IF(R199&lt;=('Ejercicio 3 - TIR'!$D$23-'Ejercicio 3 - TIR'!$C$23)/('Ejercicio 3 - TIR'!$E$23-'Ejercicio 3 - TIR'!$C$23),'Ejercicio 3 - TIR'!$C$23+SQRT(('Ejercicio 3 - TIR'!$E$23-'Ejercicio 3 - TIR'!$C$23)*('Ejercicio 3 - TIR'!$D$23-'Ejercicio 3 - TIR'!$C$23)*R199),'Ejercicio 3 - TIR'!$E$23-SQRT(('Ejercicio 3 - TIR'!$E$23-'Ejercicio 3 - TIR'!$C$23)*('Ejercicio 3 - TIR'!$E$23-'Ejercicio 3 - TIR'!$D$23)*(1-R199)))</f>
        <v>0.1671714986</v>
      </c>
      <c r="T199" s="3">
        <f t="shared" si="13"/>
        <v>0.6275714419</v>
      </c>
      <c r="U199" s="7">
        <f>IF(T199&lt;=('Ejercicio 3 - TIR'!$D$24-'Ejercicio 3 - TIR'!$C$24)/('Ejercicio 3 - TIR'!$E$24-'Ejercicio 3 - TIR'!$C$24),'Ejercicio 3 - TIR'!$C$24+SQRT(('Ejercicio 3 - TIR'!$E$24-'Ejercicio 3 - TIR'!$C$24)*('Ejercicio 3 - TIR'!$D$24-'Ejercicio 3 - TIR'!$C$24)*T199),'Ejercicio 3 - TIR'!$E$24-SQRT(('Ejercicio 3 - TIR'!$E$24-'Ejercicio 3 - TIR'!$C$24)*('Ejercicio 3 - TIR'!$E$24-'Ejercicio 3 - TIR'!$D$24)*(1-T199)))</f>
        <v>0.1877075866</v>
      </c>
      <c r="V199" s="3">
        <f t="shared" si="14"/>
        <v>0.7291580596</v>
      </c>
      <c r="W199" s="7">
        <f>IF(V199&lt;=('Ejercicio 3 - TIR'!$D$25-'Ejercicio 3 - TIR'!$C$25)/('Ejercicio 3 - TIR'!$E$25-'Ejercicio 3 - TIR'!$C$25),'Ejercicio 3 - TIR'!$C$25+SQRT(('Ejercicio 3 - TIR'!$E$25-'Ejercicio 3 - TIR'!$C$25)*('Ejercicio 3 - TIR'!$D$25-'Ejercicio 3 - TIR'!$C$25)*V199),'Ejercicio 3 - TIR'!$E$25-SQRT(('Ejercicio 3 - TIR'!$E$25-'Ejercicio 3 - TIR'!$C$25)*('Ejercicio 3 - TIR'!$E$25-'Ejercicio 3 - TIR'!$D$25)*(1-V199)))</f>
        <v>0.2192112554</v>
      </c>
      <c r="X199" s="3">
        <f t="shared" si="15"/>
        <v>0.2539519307</v>
      </c>
      <c r="Y199" s="7">
        <f>IF(X199&lt;=('Ejercicio 3 - TIR'!$D$26-'Ejercicio 3 - TIR'!$C$26)/('Ejercicio 3 - TIR'!$E$26-'Ejercicio 3 - TIR'!$C$26),'Ejercicio 3 - TIR'!$C$26+SQRT(('Ejercicio 3 - TIR'!$E$26-'Ejercicio 3 - TIR'!$C$26)*('Ejercicio 3 - TIR'!$D$26-'Ejercicio 3 - TIR'!$C$26)*X199),'Ejercicio 3 - TIR'!$E$26-SQRT(('Ejercicio 3 - TIR'!$E$26-'Ejercicio 3 - TIR'!$C$26)*('Ejercicio 3 - TIR'!$E$26-'Ejercicio 3 - TIR'!$D$26)*(1-X199)))</f>
        <v>0.2161853053</v>
      </c>
      <c r="Z199" s="3">
        <f t="shared" si="16"/>
        <v>1.128870111</v>
      </c>
      <c r="AA199" s="3">
        <f t="shared" si="17"/>
        <v>1.317585019</v>
      </c>
      <c r="AB199" s="3">
        <f t="shared" si="18"/>
        <v>1.564905724</v>
      </c>
      <c r="AC199" s="3">
        <f t="shared" si="19"/>
        <v>1.907950672</v>
      </c>
      <c r="AD199" s="3">
        <f t="shared" si="20"/>
        <v>2.32042157</v>
      </c>
      <c r="AE199" s="2">
        <f t="shared" si="21"/>
        <v>4347.671354</v>
      </c>
      <c r="AF199" s="2">
        <f t="shared" si="22"/>
        <v>5074.478089</v>
      </c>
      <c r="AG199" s="2">
        <f t="shared" si="23"/>
        <v>6026.996125</v>
      </c>
      <c r="AH199" s="2">
        <f t="shared" si="24"/>
        <v>7348.181512</v>
      </c>
      <c r="AI199" s="2">
        <f t="shared" si="25"/>
        <v>8936.750376</v>
      </c>
      <c r="AJ199" s="4">
        <f t="shared" si="26"/>
        <v>44839.98483</v>
      </c>
      <c r="AK199" s="4">
        <f t="shared" si="27"/>
        <v>56568.37382</v>
      </c>
      <c r="AL199" s="4">
        <f t="shared" si="28"/>
        <v>57743.62768</v>
      </c>
      <c r="AM199" s="4">
        <f t="shared" si="29"/>
        <v>75503.32331</v>
      </c>
      <c r="AN199" s="4">
        <f t="shared" si="30"/>
        <v>81276.8171</v>
      </c>
      <c r="AO199" s="4">
        <f>C199/'Ejercicio 3 - TIR'!$D$7</f>
        <v>12930.5438</v>
      </c>
      <c r="AP199" s="4">
        <f t="shared" si="31"/>
        <v>31909.44103</v>
      </c>
      <c r="AQ199" s="4">
        <f t="shared" si="32"/>
        <v>43637.83002</v>
      </c>
      <c r="AR199" s="4">
        <f t="shared" si="33"/>
        <v>44813.08388</v>
      </c>
      <c r="AS199" s="4">
        <f t="shared" si="34"/>
        <v>62572.77951</v>
      </c>
      <c r="AT199" s="4">
        <f t="shared" si="35"/>
        <v>68346.2733</v>
      </c>
      <c r="AU199" s="4">
        <f>AP199*'Ejercicio 3 - TIR'!$D$5</f>
        <v>15954.72052</v>
      </c>
      <c r="AV199" s="4">
        <f>AQ199*'Ejercicio 3 - TIR'!$D$5</f>
        <v>21818.91501</v>
      </c>
      <c r="AW199" s="4">
        <f>AR199*'Ejercicio 3 - TIR'!$D$5</f>
        <v>22406.54194</v>
      </c>
      <c r="AX199" s="4">
        <f>AS199*'Ejercicio 3 - TIR'!$D$5</f>
        <v>31286.38976</v>
      </c>
      <c r="AY199" s="4">
        <f>AT199*'Ejercicio 3 - TIR'!$D$5</f>
        <v>34173.13665</v>
      </c>
      <c r="AZ199" s="4">
        <f t="shared" ref="AZ199:BD199" si="632">AJ199-AU199-AE199</f>
        <v>24537.59296</v>
      </c>
      <c r="BA199" s="4">
        <f t="shared" si="632"/>
        <v>29674.98072</v>
      </c>
      <c r="BB199" s="4">
        <f t="shared" si="632"/>
        <v>29310.08962</v>
      </c>
      <c r="BC199" s="4">
        <f t="shared" si="632"/>
        <v>36868.75204</v>
      </c>
      <c r="BD199" s="4">
        <f t="shared" si="632"/>
        <v>38166.93007</v>
      </c>
      <c r="BE199" s="4">
        <f t="shared" ref="BE199:BI199" si="633">AZ199/Z199</f>
        <v>21736.41832</v>
      </c>
      <c r="BF199" s="4">
        <f t="shared" si="633"/>
        <v>22522.25115</v>
      </c>
      <c r="BG199" s="4">
        <f t="shared" si="633"/>
        <v>18729.62005</v>
      </c>
      <c r="BH199" s="4">
        <f t="shared" si="633"/>
        <v>19323.74489</v>
      </c>
      <c r="BI199" s="4">
        <f t="shared" si="633"/>
        <v>16448.27412</v>
      </c>
      <c r="BJ199" s="4">
        <f t="shared" si="38"/>
        <v>78283.70982</v>
      </c>
      <c r="BK199" s="4">
        <f t="shared" si="39"/>
        <v>30004.31275</v>
      </c>
      <c r="BL199" s="4">
        <f t="shared" si="40"/>
        <v>108288.0226</v>
      </c>
      <c r="BM199" s="4">
        <f>BK199*'Ejercicio 3 - TIR'!$D$5</f>
        <v>15002.15638</v>
      </c>
      <c r="BN199" s="4">
        <f t="shared" si="41"/>
        <v>93285.86619</v>
      </c>
      <c r="BO199" s="4">
        <f t="shared" si="42"/>
        <v>40202.1199</v>
      </c>
      <c r="BP199" s="4">
        <f t="shared" si="43"/>
        <v>-98389.567</v>
      </c>
      <c r="BQ199" s="4">
        <f t="shared" ref="BQ199:BT199" si="634">BE199</f>
        <v>21736.41832</v>
      </c>
      <c r="BR199" s="4">
        <f t="shared" si="634"/>
        <v>22522.25115</v>
      </c>
      <c r="BS199" s="4">
        <f t="shared" si="634"/>
        <v>18729.62005</v>
      </c>
      <c r="BT199" s="4">
        <f t="shared" si="634"/>
        <v>19323.74489</v>
      </c>
      <c r="BU199" s="4">
        <f t="shared" si="45"/>
        <v>56650.39403</v>
      </c>
      <c r="BV199" s="36">
        <f t="shared" si="46"/>
        <v>10.83065441</v>
      </c>
    </row>
    <row r="200" ht="15.0" customHeight="1">
      <c r="A200" s="2">
        <v>199.0</v>
      </c>
      <c r="B200" s="3">
        <f t="shared" si="4"/>
        <v>0.0630961484</v>
      </c>
      <c r="C200" s="4">
        <f>IF(B200&lt;=('Ejercicio 3 - TIR'!$D$13-'Ejercicio 3 - TIR'!$C$13)/('Ejercicio 3 - TIR'!$E$13-'Ejercicio 3 - TIR'!$C$13),'Ejercicio 3 - TIR'!$C$13+SQRT(('Ejercicio 3 - TIR'!$E$13-'Ejercicio 3 - TIR'!$C$13)*('Ejercicio 3 - TIR'!$D$13-'Ejercicio 3 - TIR'!$C$13)*B200),'Ejercicio 3 - TIR'!$E$13-SQRT(('Ejercicio 3 - TIR'!$E$13-'Ejercicio 3 - TIR'!$C$13)*('Ejercicio 3 - TIR'!$E$13-'Ejercicio 3 - TIR'!$D$13)*(1-B200)))</f>
        <v>65023.78934</v>
      </c>
      <c r="D200" s="3">
        <f t="shared" si="5"/>
        <v>0.891777723</v>
      </c>
      <c r="E200" s="4">
        <f>IF(D200&lt;=('Ejercicio 3 - TIR'!$D$14-'Ejercicio 3 - TIR'!$C$14)/('Ejercicio 3 - TIR'!$E$14-'Ejercicio 3 - TIR'!$C$14),'Ejercicio 3 - TIR'!$C$14+SQRT(('Ejercicio 3 - TIR'!$E$14-'Ejercicio 3 - TIR'!$C$14)*('Ejercicio 3 - TIR'!$D$14-'Ejercicio 3 - TIR'!$C$14)*D200),'Ejercicio 3 - TIR'!$E$14-SQRT(('Ejercicio 3 - TIR'!$E$14-'Ejercicio 3 - TIR'!$C$14)*('Ejercicio 3 - TIR'!$E$14-'Ejercicio 3 - TIR'!$D$14)*(1-D200)))</f>
        <v>35970.93788</v>
      </c>
      <c r="F200" s="3">
        <f t="shared" si="6"/>
        <v>0.4559799463</v>
      </c>
      <c r="G200" s="4">
        <f>IF(F200&lt;=('Ejercicio 3 - TIR'!$D$18-'Ejercicio 3 - TIR'!$C$18)/('Ejercicio 3 - TIR'!$E$18-'Ejercicio 3 - TIR'!$C$18),'Ejercicio 3 - TIR'!$C$18+SQRT(('Ejercicio 3 - TIR'!$E$18-'Ejercicio 3 - TIR'!$C$18)*('Ejercicio 3 - TIR'!$D$18-'Ejercicio 3 - TIR'!$C$18)*F200),'Ejercicio 3 - TIR'!$E$18-SQRT(('Ejercicio 3 - TIR'!$E$18-'Ejercicio 3 - TIR'!$C$18)*('Ejercicio 3 - TIR'!$E$18-'Ejercicio 3 - TIR'!$D$18)*(1-F200)))</f>
        <v>38270.24739</v>
      </c>
      <c r="H200" s="3">
        <f t="shared" si="7"/>
        <v>0.1522302184</v>
      </c>
      <c r="I200" s="4">
        <f>IF(H200&lt;=('Ejercicio 3 - TIR'!$D$18-'Ejercicio 3 - TIR'!$C$18)/('Ejercicio 3 - TIR'!$E$18-'Ejercicio 3 - TIR'!$C$18),'Ejercicio 3 - TIR'!$C$18+SQRT(('Ejercicio 3 - TIR'!$E$18-'Ejercicio 3 - TIR'!$C$18)*('Ejercicio 3 - TIR'!$D$18-'Ejercicio 3 - TIR'!$C$18)*H200),'Ejercicio 3 - TIR'!$E$18-SQRT(('Ejercicio 3 - TIR'!$E$18-'Ejercicio 3 - TIR'!$C$18)*('Ejercicio 3 - TIR'!$E$18-'Ejercicio 3 - TIR'!$D$18)*(1-H200)))</f>
        <v>34778.54923</v>
      </c>
      <c r="J200" s="3">
        <f t="shared" si="8"/>
        <v>0.5989680913</v>
      </c>
      <c r="K200" s="4">
        <f>IF(J200&lt;=('Ejercicio 3 - TIR'!$D$18-'Ejercicio 3 - TIR'!$C$18)/('Ejercicio 3 - TIR'!$E$18-'Ejercicio 3 - TIR'!$C$18),'Ejercicio 3 - TIR'!$C$18+SQRT(('Ejercicio 3 - TIR'!$E$18-'Ejercicio 3 - TIR'!$C$18)*('Ejercicio 3 - TIR'!$D$18-'Ejercicio 3 - TIR'!$C$18)*J200),'Ejercicio 3 - TIR'!$E$18-SQRT(('Ejercicio 3 - TIR'!$E$18-'Ejercicio 3 - TIR'!$C$18)*('Ejercicio 3 - TIR'!$E$18-'Ejercicio 3 - TIR'!$D$18)*(1-J200)))</f>
        <v>39478.67152</v>
      </c>
      <c r="L200" s="3">
        <f t="shared" si="9"/>
        <v>0.5158587537</v>
      </c>
      <c r="M200" s="4">
        <f>IF(L200&lt;=('Ejercicio 3 - TIR'!$D$18-'Ejercicio 3 - TIR'!$C$18)/('Ejercicio 3 - TIR'!$E$18-'Ejercicio 3 - TIR'!$C$18),'Ejercicio 3 - TIR'!$C$18+SQRT(('Ejercicio 3 - TIR'!$E$18-'Ejercicio 3 - TIR'!$C$18)*('Ejercicio 3 - TIR'!$D$18-'Ejercicio 3 - TIR'!$C$18)*L200),'Ejercicio 3 - TIR'!$E$18-SQRT(('Ejercicio 3 - TIR'!$E$18-'Ejercicio 3 - TIR'!$C$18)*('Ejercicio 3 - TIR'!$E$18-'Ejercicio 3 - TIR'!$D$18)*(1-L200)))</f>
        <v>38796.52278</v>
      </c>
      <c r="N200" s="3">
        <f t="shared" si="10"/>
        <v>0.5997495076</v>
      </c>
      <c r="O200" s="4">
        <f>IF(N200&lt;=('Ejercicio 3 - TIR'!$D$18-'Ejercicio 3 - TIR'!$C$18)/('Ejercicio 3 - TIR'!$E$18-'Ejercicio 3 - TIR'!$C$18),'Ejercicio 3 - TIR'!$C$18+SQRT(('Ejercicio 3 - TIR'!$E$18-'Ejercicio 3 - TIR'!$C$18)*('Ejercicio 3 - TIR'!$D$18-'Ejercicio 3 - TIR'!$C$18)*N200),'Ejercicio 3 - TIR'!$E$18-SQRT(('Ejercicio 3 - TIR'!$E$18-'Ejercicio 3 - TIR'!$C$18)*('Ejercicio 3 - TIR'!$E$18-'Ejercicio 3 - TIR'!$D$18)*(1-N200)))</f>
        <v>39484.85246</v>
      </c>
      <c r="P200" s="3">
        <f t="shared" si="11"/>
        <v>0.846488239</v>
      </c>
      <c r="Q200" s="7">
        <f>IF(P200&lt;=('Ejercicio 3 - TIR'!$D$22-'Ejercicio 3 - TIR'!$C$22)/('Ejercicio 3 - TIR'!$E$22-'Ejercicio 3 - TIR'!$C$22),'Ejercicio 3 - TIR'!$C$22+SQRT(('Ejercicio 3 - TIR'!$E$22-'Ejercicio 3 - TIR'!$C$22)*('Ejercicio 3 - TIR'!$D$22-'Ejercicio 3 - TIR'!$C$22)*P200),'Ejercicio 3 - TIR'!$E$22-SQRT(('Ejercicio 3 - TIR'!$E$22-'Ejercicio 3 - TIR'!$C$22)*('Ejercicio 3 - TIR'!$E$22-'Ejercicio 3 - TIR'!$D$22)*(1-P200)))</f>
        <v>0.163377089</v>
      </c>
      <c r="R200" s="3">
        <f t="shared" si="12"/>
        <v>0.01782226403</v>
      </c>
      <c r="S200" s="7">
        <f>IF(R200&lt;=('Ejercicio 3 - TIR'!$D$23-'Ejercicio 3 - TIR'!$C$23)/('Ejercicio 3 - TIR'!$E$23-'Ejercicio 3 - TIR'!$C$23),'Ejercicio 3 - TIR'!$C$23+SQRT(('Ejercicio 3 - TIR'!$E$23-'Ejercicio 3 - TIR'!$C$23)*('Ejercicio 3 - TIR'!$D$23-'Ejercicio 3 - TIR'!$C$23)*R200),'Ejercicio 3 - TIR'!$E$23-SQRT(('Ejercicio 3 - TIR'!$E$23-'Ejercicio 3 - TIR'!$C$23)*('Ejercicio 3 - TIR'!$E$23-'Ejercicio 3 - TIR'!$D$23)*(1-R200)))</f>
        <v>0.1256639275</v>
      </c>
      <c r="T200" s="3">
        <f t="shared" si="13"/>
        <v>0.2025965152</v>
      </c>
      <c r="U200" s="7">
        <f>IF(T200&lt;=('Ejercicio 3 - TIR'!$D$24-'Ejercicio 3 - TIR'!$C$24)/('Ejercicio 3 - TIR'!$E$24-'Ejercicio 3 - TIR'!$C$24),'Ejercicio 3 - TIR'!$C$24+SQRT(('Ejercicio 3 - TIR'!$E$24-'Ejercicio 3 - TIR'!$C$24)*('Ejercicio 3 - TIR'!$D$24-'Ejercicio 3 - TIR'!$C$24)*T200),'Ejercicio 3 - TIR'!$E$24-SQRT(('Ejercicio 3 - TIR'!$E$24-'Ejercicio 3 - TIR'!$C$24)*('Ejercicio 3 - TIR'!$E$24-'Ejercicio 3 - TIR'!$D$24)*(1-T200)))</f>
        <v>0.1706265044</v>
      </c>
      <c r="V200" s="3">
        <f t="shared" si="14"/>
        <v>0.6714699037</v>
      </c>
      <c r="W200" s="7">
        <f>IF(V200&lt;=('Ejercicio 3 - TIR'!$D$25-'Ejercicio 3 - TIR'!$C$25)/('Ejercicio 3 - TIR'!$E$25-'Ejercicio 3 - TIR'!$C$25),'Ejercicio 3 - TIR'!$C$25+SQRT(('Ejercicio 3 - TIR'!$E$25-'Ejercicio 3 - TIR'!$C$25)*('Ejercicio 3 - TIR'!$D$25-'Ejercicio 3 - TIR'!$C$25)*V200),'Ejercicio 3 - TIR'!$E$25-SQRT(('Ejercicio 3 - TIR'!$E$25-'Ejercicio 3 - TIR'!$C$25)*('Ejercicio 3 - TIR'!$E$25-'Ejercicio 3 - TIR'!$D$25)*(1-V200)))</f>
        <v>0.2160904831</v>
      </c>
      <c r="X200" s="3">
        <f t="shared" si="15"/>
        <v>0.4743685025</v>
      </c>
      <c r="Y200" s="7">
        <f>IF(X200&lt;=('Ejercicio 3 - TIR'!$D$26-'Ejercicio 3 - TIR'!$C$26)/('Ejercicio 3 - TIR'!$E$26-'Ejercicio 3 - TIR'!$C$26),'Ejercicio 3 - TIR'!$C$26+SQRT(('Ejercicio 3 - TIR'!$E$26-'Ejercicio 3 - TIR'!$C$26)*('Ejercicio 3 - TIR'!$D$26-'Ejercicio 3 - TIR'!$C$26)*X200),'Ejercicio 3 - TIR'!$E$26-SQRT(('Ejercicio 3 - TIR'!$E$26-'Ejercicio 3 - TIR'!$C$26)*('Ejercicio 3 - TIR'!$E$26-'Ejercicio 3 - TIR'!$D$26)*(1-X200)))</f>
        <v>0.2267232688</v>
      </c>
      <c r="Z200" s="3">
        <f t="shared" si="16"/>
        <v>1.163377089</v>
      </c>
      <c r="AA200" s="3">
        <f t="shared" si="17"/>
        <v>1.309571623</v>
      </c>
      <c r="AB200" s="3">
        <f t="shared" si="18"/>
        <v>1.533019252</v>
      </c>
      <c r="AC200" s="3">
        <f t="shared" si="19"/>
        <v>1.864290122</v>
      </c>
      <c r="AD200" s="3">
        <f t="shared" si="20"/>
        <v>2.286968073</v>
      </c>
      <c r="AE200" s="2">
        <f t="shared" si="21"/>
        <v>5876.82712</v>
      </c>
      <c r="AF200" s="2">
        <f t="shared" si="22"/>
        <v>6615.332297</v>
      </c>
      <c r="AG200" s="2">
        <f t="shared" si="23"/>
        <v>7744.083323</v>
      </c>
      <c r="AH200" s="2">
        <f t="shared" si="24"/>
        <v>9417.506029</v>
      </c>
      <c r="AI200" s="2">
        <f t="shared" si="25"/>
        <v>11552.67378</v>
      </c>
      <c r="AJ200" s="4">
        <f t="shared" si="26"/>
        <v>44522.72901</v>
      </c>
      <c r="AK200" s="4">
        <f t="shared" si="27"/>
        <v>45545.00117</v>
      </c>
      <c r="AL200" s="4">
        <f t="shared" si="28"/>
        <v>60521.56346</v>
      </c>
      <c r="AM200" s="4">
        <f t="shared" si="29"/>
        <v>72327.9742</v>
      </c>
      <c r="AN200" s="4">
        <f t="shared" si="30"/>
        <v>90300.59692</v>
      </c>
      <c r="AO200" s="4">
        <f>C200/'Ejercicio 3 - TIR'!$D$7</f>
        <v>13004.75787</v>
      </c>
      <c r="AP200" s="4">
        <f t="shared" si="31"/>
        <v>31517.97114</v>
      </c>
      <c r="AQ200" s="4">
        <f t="shared" si="32"/>
        <v>32540.2433</v>
      </c>
      <c r="AR200" s="4">
        <f t="shared" si="33"/>
        <v>47516.80559</v>
      </c>
      <c r="AS200" s="4">
        <f t="shared" si="34"/>
        <v>59323.21633</v>
      </c>
      <c r="AT200" s="4">
        <f t="shared" si="35"/>
        <v>77295.83905</v>
      </c>
      <c r="AU200" s="4">
        <f>AP200*'Ejercicio 3 - TIR'!$D$5</f>
        <v>15758.98557</v>
      </c>
      <c r="AV200" s="4">
        <f>AQ200*'Ejercicio 3 - TIR'!$D$5</f>
        <v>16270.12165</v>
      </c>
      <c r="AW200" s="4">
        <f>AR200*'Ejercicio 3 - TIR'!$D$5</f>
        <v>23758.40279</v>
      </c>
      <c r="AX200" s="4">
        <f>AS200*'Ejercicio 3 - TIR'!$D$5</f>
        <v>29661.60816</v>
      </c>
      <c r="AY200" s="4">
        <f>AT200*'Ejercicio 3 - TIR'!$D$5</f>
        <v>38647.91953</v>
      </c>
      <c r="AZ200" s="4">
        <f t="shared" ref="AZ200:BD200" si="635">AJ200-AU200-AE200</f>
        <v>22886.91632</v>
      </c>
      <c r="BA200" s="4">
        <f t="shared" si="635"/>
        <v>22659.54722</v>
      </c>
      <c r="BB200" s="4">
        <f t="shared" si="635"/>
        <v>29019.07734</v>
      </c>
      <c r="BC200" s="4">
        <f t="shared" si="635"/>
        <v>33248.86</v>
      </c>
      <c r="BD200" s="4">
        <f t="shared" si="635"/>
        <v>40100.00362</v>
      </c>
      <c r="BE200" s="4">
        <f t="shared" ref="BE200:BI200" si="636">AZ200/Z200</f>
        <v>19672.82709</v>
      </c>
      <c r="BF200" s="4">
        <f t="shared" si="636"/>
        <v>17303.02247</v>
      </c>
      <c r="BG200" s="4">
        <f t="shared" si="636"/>
        <v>18929.36264</v>
      </c>
      <c r="BH200" s="4">
        <f t="shared" si="636"/>
        <v>17834.59538</v>
      </c>
      <c r="BI200" s="4">
        <f t="shared" si="636"/>
        <v>17534.13355</v>
      </c>
      <c r="BJ200" s="4">
        <f t="shared" si="38"/>
        <v>82264.38648</v>
      </c>
      <c r="BK200" s="4">
        <f t="shared" si="39"/>
        <v>29741.46604</v>
      </c>
      <c r="BL200" s="4">
        <f t="shared" si="40"/>
        <v>112005.8525</v>
      </c>
      <c r="BM200" s="4">
        <f>BK200*'Ejercicio 3 - TIR'!$D$5</f>
        <v>14870.73302</v>
      </c>
      <c r="BN200" s="4">
        <f t="shared" si="41"/>
        <v>97135.1195</v>
      </c>
      <c r="BO200" s="4">
        <f t="shared" si="42"/>
        <v>42473.31682</v>
      </c>
      <c r="BP200" s="4">
        <f t="shared" si="43"/>
        <v>-100994.7272</v>
      </c>
      <c r="BQ200" s="4">
        <f t="shared" ref="BQ200:BT200" si="637">BE200</f>
        <v>19672.82709</v>
      </c>
      <c r="BR200" s="4">
        <f t="shared" si="637"/>
        <v>17303.02247</v>
      </c>
      <c r="BS200" s="4">
        <f t="shared" si="637"/>
        <v>18929.36264</v>
      </c>
      <c r="BT200" s="4">
        <f t="shared" si="637"/>
        <v>17834.59538</v>
      </c>
      <c r="BU200" s="4">
        <f t="shared" si="45"/>
        <v>60007.45037</v>
      </c>
      <c r="BV200" s="36">
        <f t="shared" si="46"/>
        <v>8.320982858</v>
      </c>
    </row>
    <row r="201" ht="15.0" customHeight="1">
      <c r="A201" s="2">
        <v>200.0</v>
      </c>
      <c r="B201" s="3">
        <f t="shared" si="4"/>
        <v>0.2401212292</v>
      </c>
      <c r="C201" s="4">
        <f>IF(B201&lt;=('Ejercicio 3 - TIR'!$D$13-'Ejercicio 3 - TIR'!$C$13)/('Ejercicio 3 - TIR'!$E$13-'Ejercicio 3 - TIR'!$C$13),'Ejercicio 3 - TIR'!$C$13+SQRT(('Ejercicio 3 - TIR'!$E$13-'Ejercicio 3 - TIR'!$C$13)*('Ejercicio 3 - TIR'!$D$13-'Ejercicio 3 - TIR'!$C$13)*B201),'Ejercicio 3 - TIR'!$E$13-SQRT(('Ejercicio 3 - TIR'!$E$13-'Ejercicio 3 - TIR'!$C$13)*('Ejercicio 3 - TIR'!$E$13-'Ejercicio 3 - TIR'!$D$13)*(1-B201)))</f>
        <v>69800.43324</v>
      </c>
      <c r="D201" s="3">
        <f t="shared" si="5"/>
        <v>0.5961576455</v>
      </c>
      <c r="E201" s="4">
        <f>IF(D201&lt;=('Ejercicio 3 - TIR'!$D$14-'Ejercicio 3 - TIR'!$C$14)/('Ejercicio 3 - TIR'!$E$14-'Ejercicio 3 - TIR'!$C$14),'Ejercicio 3 - TIR'!$C$14+SQRT(('Ejercicio 3 - TIR'!$E$14-'Ejercicio 3 - TIR'!$C$14)*('Ejercicio 3 - TIR'!$D$14-'Ejercicio 3 - TIR'!$C$14)*D201),'Ejercicio 3 - TIR'!$E$14-SQRT(('Ejercicio 3 - TIR'!$E$14-'Ejercicio 3 - TIR'!$C$14)*('Ejercicio 3 - TIR'!$E$14-'Ejercicio 3 - TIR'!$D$14)*(1-D201)))</f>
        <v>32216.91879</v>
      </c>
      <c r="F201" s="3">
        <f t="shared" si="6"/>
        <v>0.8328527172</v>
      </c>
      <c r="G201" s="4">
        <f>IF(F201&lt;=('Ejercicio 3 - TIR'!$D$18-'Ejercicio 3 - TIR'!$C$18)/('Ejercicio 3 - TIR'!$E$18-'Ejercicio 3 - TIR'!$C$18),'Ejercicio 3 - TIR'!$C$18+SQRT(('Ejercicio 3 - TIR'!$E$18-'Ejercicio 3 - TIR'!$C$18)*('Ejercicio 3 - TIR'!$D$18-'Ejercicio 3 - TIR'!$C$18)*F201),'Ejercicio 3 - TIR'!$E$18-SQRT(('Ejercicio 3 - TIR'!$E$18-'Ejercicio 3 - TIR'!$C$18)*('Ejercicio 3 - TIR'!$E$18-'Ejercicio 3 - TIR'!$D$18)*(1-F201)))</f>
        <v>41459.37206</v>
      </c>
      <c r="H201" s="3">
        <f t="shared" si="7"/>
        <v>0.9188397003</v>
      </c>
      <c r="I201" s="4">
        <f>IF(H201&lt;=('Ejercicio 3 - TIR'!$D$18-'Ejercicio 3 - TIR'!$C$18)/('Ejercicio 3 - TIR'!$E$18-'Ejercicio 3 - TIR'!$C$18),'Ejercicio 3 - TIR'!$C$18+SQRT(('Ejercicio 3 - TIR'!$E$18-'Ejercicio 3 - TIR'!$C$18)*('Ejercicio 3 - TIR'!$D$18-'Ejercicio 3 - TIR'!$C$18)*H201),'Ejercicio 3 - TIR'!$E$18-SQRT(('Ejercicio 3 - TIR'!$E$18-'Ejercicio 3 - TIR'!$C$18)*('Ejercicio 3 - TIR'!$E$18-'Ejercicio 3 - TIR'!$D$18)*(1-H201)))</f>
        <v>42532.81081</v>
      </c>
      <c r="J201" s="3">
        <f t="shared" si="8"/>
        <v>0.812409677</v>
      </c>
      <c r="K201" s="4">
        <f>IF(J201&lt;=('Ejercicio 3 - TIR'!$D$18-'Ejercicio 3 - TIR'!$C$18)/('Ejercicio 3 - TIR'!$E$18-'Ejercicio 3 - TIR'!$C$18),'Ejercicio 3 - TIR'!$C$18+SQRT(('Ejercicio 3 - TIR'!$E$18-'Ejercicio 3 - TIR'!$C$18)*('Ejercicio 3 - TIR'!$D$18-'Ejercicio 3 - TIR'!$C$18)*J201),'Ejercicio 3 - TIR'!$E$18-SQRT(('Ejercicio 3 - TIR'!$E$18-'Ejercicio 3 - TIR'!$C$18)*('Ejercicio 3 - TIR'!$E$18-'Ejercicio 3 - TIR'!$D$18)*(1-J201)))</f>
        <v>41249.09688</v>
      </c>
      <c r="L201" s="3">
        <f t="shared" si="9"/>
        <v>0.8319061791</v>
      </c>
      <c r="M201" s="4">
        <f>IF(L201&lt;=('Ejercicio 3 - TIR'!$D$18-'Ejercicio 3 - TIR'!$C$18)/('Ejercicio 3 - TIR'!$E$18-'Ejercicio 3 - TIR'!$C$18),'Ejercicio 3 - TIR'!$C$18+SQRT(('Ejercicio 3 - TIR'!$E$18-'Ejercicio 3 - TIR'!$C$18)*('Ejercicio 3 - TIR'!$D$18-'Ejercicio 3 - TIR'!$C$18)*L201),'Ejercicio 3 - TIR'!$E$18-SQRT(('Ejercicio 3 - TIR'!$E$18-'Ejercicio 3 - TIR'!$C$18)*('Ejercicio 3 - TIR'!$E$18-'Ejercicio 3 - TIR'!$D$18)*(1-L201)))</f>
        <v>41449.3611</v>
      </c>
      <c r="N201" s="3">
        <f t="shared" si="10"/>
        <v>0.07989190401</v>
      </c>
      <c r="O201" s="4">
        <f>IF(N201&lt;=('Ejercicio 3 - TIR'!$D$18-'Ejercicio 3 - TIR'!$C$18)/('Ejercicio 3 - TIR'!$E$18-'Ejercicio 3 - TIR'!$C$18),'Ejercicio 3 - TIR'!$C$18+SQRT(('Ejercicio 3 - TIR'!$E$18-'Ejercicio 3 - TIR'!$C$18)*('Ejercicio 3 - TIR'!$D$18-'Ejercicio 3 - TIR'!$C$18)*N201),'Ejercicio 3 - TIR'!$E$18-SQRT(('Ejercicio 3 - TIR'!$E$18-'Ejercicio 3 - TIR'!$C$18)*('Ejercicio 3 - TIR'!$E$18-'Ejercicio 3 - TIR'!$D$18)*(1-N201)))</f>
        <v>33461.76048</v>
      </c>
      <c r="P201" s="3">
        <f t="shared" si="11"/>
        <v>0.08905612656</v>
      </c>
      <c r="Q201" s="7">
        <f>IF(P201&lt;=('Ejercicio 3 - TIR'!$D$22-'Ejercicio 3 - TIR'!$C$22)/('Ejercicio 3 - TIR'!$E$22-'Ejercicio 3 - TIR'!$C$22),'Ejercicio 3 - TIR'!$C$22+SQRT(('Ejercicio 3 - TIR'!$E$22-'Ejercicio 3 - TIR'!$C$22)*('Ejercicio 3 - TIR'!$D$22-'Ejercicio 3 - TIR'!$C$22)*P201),'Ejercicio 3 - TIR'!$E$22-SQRT(('Ejercicio 3 - TIR'!$E$22-'Ejercicio 3 - TIR'!$C$22)*('Ejercicio 3 - TIR'!$E$22-'Ejercicio 3 - TIR'!$D$22)*(1-P201)))</f>
        <v>0.1326610042</v>
      </c>
      <c r="R201" s="3">
        <f t="shared" si="12"/>
        <v>0.1078315367</v>
      </c>
      <c r="S201" s="7">
        <f>IF(R201&lt;=('Ejercicio 3 - TIR'!$D$23-'Ejercicio 3 - TIR'!$C$23)/('Ejercicio 3 - TIR'!$E$23-'Ejercicio 3 - TIR'!$C$23),'Ejercicio 3 - TIR'!$C$23+SQRT(('Ejercicio 3 - TIR'!$E$23-'Ejercicio 3 - TIR'!$C$23)*('Ejercicio 3 - TIR'!$D$23-'Ejercicio 3 - TIR'!$C$23)*R201),'Ejercicio 3 - TIR'!$E$23-SQRT(('Ejercicio 3 - TIR'!$E$23-'Ejercicio 3 - TIR'!$C$23)*('Ejercicio 3 - TIR'!$E$23-'Ejercicio 3 - TIR'!$D$23)*(1-R201)))</f>
        <v>0.1339318615</v>
      </c>
      <c r="T201" s="3">
        <f t="shared" si="13"/>
        <v>0.6936893688</v>
      </c>
      <c r="U201" s="7">
        <f>IF(T201&lt;=('Ejercicio 3 - TIR'!$D$24-'Ejercicio 3 - TIR'!$C$24)/('Ejercicio 3 - TIR'!$E$24-'Ejercicio 3 - TIR'!$C$24),'Ejercicio 3 - TIR'!$C$24+SQRT(('Ejercicio 3 - TIR'!$E$24-'Ejercicio 3 - TIR'!$C$24)*('Ejercicio 3 - TIR'!$D$24-'Ejercicio 3 - TIR'!$C$24)*T201),'Ejercicio 3 - TIR'!$E$24-SQRT(('Ejercicio 3 - TIR'!$E$24-'Ejercicio 3 - TIR'!$C$24)*('Ejercicio 3 - TIR'!$E$24-'Ejercicio 3 - TIR'!$D$24)*(1-T201)))</f>
        <v>0.1907140005</v>
      </c>
      <c r="V201" s="3">
        <f t="shared" si="14"/>
        <v>0.5320814983</v>
      </c>
      <c r="W201" s="7">
        <f>IF(V201&lt;=('Ejercicio 3 - TIR'!$D$25-'Ejercicio 3 - TIR'!$C$25)/('Ejercicio 3 - TIR'!$E$25-'Ejercicio 3 - TIR'!$C$25),'Ejercicio 3 - TIR'!$C$25+SQRT(('Ejercicio 3 - TIR'!$E$25-'Ejercicio 3 - TIR'!$C$25)*('Ejercicio 3 - TIR'!$D$25-'Ejercicio 3 - TIR'!$C$25)*V201),'Ejercicio 3 - TIR'!$E$25-SQRT(('Ejercicio 3 - TIR'!$E$25-'Ejercicio 3 - TIR'!$C$25)*('Ejercicio 3 - TIR'!$E$25-'Ejercicio 3 - TIR'!$D$25)*(1-V201)))</f>
        <v>0.2095313114</v>
      </c>
      <c r="X201" s="3">
        <f t="shared" si="15"/>
        <v>0.6489981131</v>
      </c>
      <c r="Y201" s="7">
        <f>IF(X201&lt;=('Ejercicio 3 - TIR'!$D$26-'Ejercicio 3 - TIR'!$C$26)/('Ejercicio 3 - TIR'!$E$26-'Ejercicio 3 - TIR'!$C$26),'Ejercicio 3 - TIR'!$C$26+SQRT(('Ejercicio 3 - TIR'!$E$26-'Ejercicio 3 - TIR'!$C$26)*('Ejercicio 3 - TIR'!$D$26-'Ejercicio 3 - TIR'!$C$26)*X201),'Ejercicio 3 - TIR'!$E$26-SQRT(('Ejercicio 3 - TIR'!$E$26-'Ejercicio 3 - TIR'!$C$26)*('Ejercicio 3 - TIR'!$E$26-'Ejercicio 3 - TIR'!$D$26)*(1-X201)))</f>
        <v>0.2364636911</v>
      </c>
      <c r="Z201" s="3">
        <f t="shared" si="16"/>
        <v>1.132661004</v>
      </c>
      <c r="AA201" s="3">
        <f t="shared" si="17"/>
        <v>1.284360401</v>
      </c>
      <c r="AB201" s="3">
        <f t="shared" si="18"/>
        <v>1.529305911</v>
      </c>
      <c r="AC201" s="3">
        <f t="shared" si="19"/>
        <v>1.849743384</v>
      </c>
      <c r="AD201" s="3">
        <f t="shared" si="20"/>
        <v>2.287140533</v>
      </c>
      <c r="AE201" s="2">
        <f t="shared" si="21"/>
        <v>4273.928799</v>
      </c>
      <c r="AF201" s="2">
        <f t="shared" si="22"/>
        <v>4846.344039</v>
      </c>
      <c r="AG201" s="2">
        <f t="shared" si="23"/>
        <v>5770.609699</v>
      </c>
      <c r="AH201" s="2">
        <f t="shared" si="24"/>
        <v>6979.733116</v>
      </c>
      <c r="AI201" s="2">
        <f t="shared" si="25"/>
        <v>8630.186572</v>
      </c>
      <c r="AJ201" s="4">
        <f t="shared" si="26"/>
        <v>46959.41399</v>
      </c>
      <c r="AK201" s="4">
        <f t="shared" si="27"/>
        <v>54627.45795</v>
      </c>
      <c r="AL201" s="4">
        <f t="shared" si="28"/>
        <v>63082.48769</v>
      </c>
      <c r="AM201" s="4">
        <f t="shared" si="29"/>
        <v>76670.68149</v>
      </c>
      <c r="AN201" s="4">
        <f t="shared" si="30"/>
        <v>76531.74868</v>
      </c>
      <c r="AO201" s="4">
        <f>C201/'Ejercicio 3 - TIR'!$D$7</f>
        <v>13960.08665</v>
      </c>
      <c r="AP201" s="4">
        <f t="shared" si="31"/>
        <v>32999.32734</v>
      </c>
      <c r="AQ201" s="4">
        <f t="shared" si="32"/>
        <v>40667.37131</v>
      </c>
      <c r="AR201" s="4">
        <f t="shared" si="33"/>
        <v>49122.40104</v>
      </c>
      <c r="AS201" s="4">
        <f t="shared" si="34"/>
        <v>62710.59484</v>
      </c>
      <c r="AT201" s="4">
        <f t="shared" si="35"/>
        <v>62571.66203</v>
      </c>
      <c r="AU201" s="4">
        <f>AP201*'Ejercicio 3 - TIR'!$D$5</f>
        <v>16499.66367</v>
      </c>
      <c r="AV201" s="4">
        <f>AQ201*'Ejercicio 3 - TIR'!$D$5</f>
        <v>20333.68565</v>
      </c>
      <c r="AW201" s="4">
        <f>AR201*'Ejercicio 3 - TIR'!$D$5</f>
        <v>24561.20052</v>
      </c>
      <c r="AX201" s="4">
        <f>AS201*'Ejercicio 3 - TIR'!$D$5</f>
        <v>31355.29742</v>
      </c>
      <c r="AY201" s="4">
        <f>AT201*'Ejercicio 3 - TIR'!$D$5</f>
        <v>31285.83102</v>
      </c>
      <c r="AZ201" s="4">
        <f t="shared" ref="AZ201:BD201" si="638">AJ201-AU201-AE201</f>
        <v>26185.82152</v>
      </c>
      <c r="BA201" s="4">
        <f t="shared" si="638"/>
        <v>29447.42826</v>
      </c>
      <c r="BB201" s="4">
        <f t="shared" si="638"/>
        <v>32750.67747</v>
      </c>
      <c r="BC201" s="4">
        <f t="shared" si="638"/>
        <v>38335.65095</v>
      </c>
      <c r="BD201" s="4">
        <f t="shared" si="638"/>
        <v>36615.73109</v>
      </c>
      <c r="BE201" s="4">
        <f t="shared" ref="BE201:BI201" si="639">AZ201/Z201</f>
        <v>23118.85147</v>
      </c>
      <c r="BF201" s="4">
        <f t="shared" si="639"/>
        <v>22927.69867</v>
      </c>
      <c r="BG201" s="4">
        <f t="shared" si="639"/>
        <v>21415.3867</v>
      </c>
      <c r="BH201" s="4">
        <f t="shared" si="639"/>
        <v>20724.84826</v>
      </c>
      <c r="BI201" s="4">
        <f t="shared" si="639"/>
        <v>16009.39276</v>
      </c>
      <c r="BJ201" s="4">
        <f t="shared" si="38"/>
        <v>73684.62079</v>
      </c>
      <c r="BK201" s="4">
        <f t="shared" si="39"/>
        <v>31928.68001</v>
      </c>
      <c r="BL201" s="4">
        <f t="shared" si="40"/>
        <v>105613.3008</v>
      </c>
      <c r="BM201" s="4">
        <f>BK201*'Ejercicio 3 - TIR'!$D$5</f>
        <v>15964.34001</v>
      </c>
      <c r="BN201" s="4">
        <f t="shared" si="41"/>
        <v>89648.9608</v>
      </c>
      <c r="BO201" s="4">
        <f t="shared" si="42"/>
        <v>39196.96211</v>
      </c>
      <c r="BP201" s="4">
        <f t="shared" si="43"/>
        <v>-102017.352</v>
      </c>
      <c r="BQ201" s="4">
        <f t="shared" ref="BQ201:BT201" si="640">BE201</f>
        <v>23118.85147</v>
      </c>
      <c r="BR201" s="4">
        <f t="shared" si="640"/>
        <v>22927.69867</v>
      </c>
      <c r="BS201" s="4">
        <f t="shared" si="640"/>
        <v>21415.3867</v>
      </c>
      <c r="BT201" s="4">
        <f t="shared" si="640"/>
        <v>20724.84826</v>
      </c>
      <c r="BU201" s="4">
        <f t="shared" si="45"/>
        <v>55206.35487</v>
      </c>
      <c r="BV201" s="36">
        <f t="shared" si="46"/>
        <v>10.82640575</v>
      </c>
    </row>
    <row r="202" ht="15.0" customHeight="1">
      <c r="A202" s="2">
        <v>201.0</v>
      </c>
      <c r="B202" s="3">
        <f t="shared" si="4"/>
        <v>0.9723198154</v>
      </c>
      <c r="C202" s="4">
        <f>IF(B202&lt;=('Ejercicio 3 - TIR'!$D$13-'Ejercicio 3 - TIR'!$C$13)/('Ejercicio 3 - TIR'!$E$13-'Ejercicio 3 - TIR'!$C$13),'Ejercicio 3 - TIR'!$C$13+SQRT(('Ejercicio 3 - TIR'!$E$13-'Ejercicio 3 - TIR'!$C$13)*('Ejercicio 3 - TIR'!$D$13-'Ejercicio 3 - TIR'!$C$13)*B202),'Ejercicio 3 - TIR'!$E$13-SQRT(('Ejercicio 3 - TIR'!$E$13-'Ejercicio 3 - TIR'!$C$13)*('Ejercicio 3 - TIR'!$E$13-'Ejercicio 3 - TIR'!$D$13)*(1-B202)))</f>
        <v>94236.64841</v>
      </c>
      <c r="D202" s="3">
        <f t="shared" si="5"/>
        <v>0.414467117</v>
      </c>
      <c r="E202" s="4">
        <f>IF(D202&lt;=('Ejercicio 3 - TIR'!$D$14-'Ejercicio 3 - TIR'!$C$14)/('Ejercicio 3 - TIR'!$E$14-'Ejercicio 3 - TIR'!$C$14),'Ejercicio 3 - TIR'!$C$14+SQRT(('Ejercicio 3 - TIR'!$E$14-'Ejercicio 3 - TIR'!$C$14)*('Ejercicio 3 - TIR'!$D$14-'Ejercicio 3 - TIR'!$C$14)*D202),'Ejercicio 3 - TIR'!$E$14-SQRT(('Ejercicio 3 - TIR'!$E$14-'Ejercicio 3 - TIR'!$C$14)*('Ejercicio 3 - TIR'!$E$14-'Ejercicio 3 - TIR'!$D$14)*(1-D202)))</f>
        <v>30628.2375</v>
      </c>
      <c r="F202" s="3">
        <f t="shared" si="6"/>
        <v>0.5523866354</v>
      </c>
      <c r="G202" s="4">
        <f>IF(F202&lt;=('Ejercicio 3 - TIR'!$D$18-'Ejercicio 3 - TIR'!$C$18)/('Ejercicio 3 - TIR'!$E$18-'Ejercicio 3 - TIR'!$C$18),'Ejercicio 3 - TIR'!$C$18+SQRT(('Ejercicio 3 - TIR'!$E$18-'Ejercicio 3 - TIR'!$C$18)*('Ejercicio 3 - TIR'!$D$18-'Ejercicio 3 - TIR'!$C$18)*F202),'Ejercicio 3 - TIR'!$E$18-SQRT(('Ejercicio 3 - TIR'!$E$18-'Ejercicio 3 - TIR'!$C$18)*('Ejercicio 3 - TIR'!$E$18-'Ejercicio 3 - TIR'!$D$18)*(1-F202)))</f>
        <v>39102.63672</v>
      </c>
      <c r="H202" s="3">
        <f t="shared" si="7"/>
        <v>0.4739599754</v>
      </c>
      <c r="I202" s="4">
        <f>IF(H202&lt;=('Ejercicio 3 - TIR'!$D$18-'Ejercicio 3 - TIR'!$C$18)/('Ejercicio 3 - TIR'!$E$18-'Ejercicio 3 - TIR'!$C$18),'Ejercicio 3 - TIR'!$C$18+SQRT(('Ejercicio 3 - TIR'!$E$18-'Ejercicio 3 - TIR'!$C$18)*('Ejercicio 3 - TIR'!$D$18-'Ejercicio 3 - TIR'!$C$18)*H202),'Ejercicio 3 - TIR'!$E$18-SQRT(('Ejercicio 3 - TIR'!$E$18-'Ejercicio 3 - TIR'!$C$18)*('Ejercicio 3 - TIR'!$E$18-'Ejercicio 3 - TIR'!$D$18)*(1-H202)))</f>
        <v>38431.72558</v>
      </c>
      <c r="J202" s="3">
        <f t="shared" si="8"/>
        <v>0.04878797276</v>
      </c>
      <c r="K202" s="4">
        <f>IF(J202&lt;=('Ejercicio 3 - TIR'!$D$18-'Ejercicio 3 - TIR'!$C$18)/('Ejercicio 3 - TIR'!$E$18-'Ejercicio 3 - TIR'!$C$18),'Ejercicio 3 - TIR'!$C$18+SQRT(('Ejercicio 3 - TIR'!$E$18-'Ejercicio 3 - TIR'!$C$18)*('Ejercicio 3 - TIR'!$D$18-'Ejercicio 3 - TIR'!$C$18)*J202),'Ejercicio 3 - TIR'!$E$18-SQRT(('Ejercicio 3 - TIR'!$E$18-'Ejercicio 3 - TIR'!$C$18)*('Ejercicio 3 - TIR'!$E$18-'Ejercicio 3 - TIR'!$D$18)*(1-J202)))</f>
        <v>32705.21643</v>
      </c>
      <c r="L202" s="3">
        <f t="shared" si="9"/>
        <v>0.0300841319</v>
      </c>
      <c r="M202" s="4">
        <f>IF(L202&lt;=('Ejercicio 3 - TIR'!$D$18-'Ejercicio 3 - TIR'!$C$18)/('Ejercicio 3 - TIR'!$E$18-'Ejercicio 3 - TIR'!$C$18),'Ejercicio 3 - TIR'!$C$18+SQRT(('Ejercicio 3 - TIR'!$E$18-'Ejercicio 3 - TIR'!$C$18)*('Ejercicio 3 - TIR'!$D$18-'Ejercicio 3 - TIR'!$C$18)*L202),'Ejercicio 3 - TIR'!$E$18-SQRT(('Ejercicio 3 - TIR'!$E$18-'Ejercicio 3 - TIR'!$C$18)*('Ejercicio 3 - TIR'!$E$18-'Ejercicio 3 - TIR'!$D$18)*(1-L202)))</f>
        <v>32124.29277</v>
      </c>
      <c r="N202" s="3">
        <f t="shared" si="10"/>
        <v>0.4588751148</v>
      </c>
      <c r="O202" s="4">
        <f>IF(N202&lt;=('Ejercicio 3 - TIR'!$D$18-'Ejercicio 3 - TIR'!$C$18)/('Ejercicio 3 - TIR'!$E$18-'Ejercicio 3 - TIR'!$C$18),'Ejercicio 3 - TIR'!$C$18+SQRT(('Ejercicio 3 - TIR'!$E$18-'Ejercicio 3 - TIR'!$C$18)*('Ejercicio 3 - TIR'!$D$18-'Ejercicio 3 - TIR'!$C$18)*N202),'Ejercicio 3 - TIR'!$E$18-SQRT(('Ejercicio 3 - TIR'!$E$18-'Ejercicio 3 - TIR'!$C$18)*('Ejercicio 3 - TIR'!$E$18-'Ejercicio 3 - TIR'!$D$18)*(1-N202)))</f>
        <v>38296.46113</v>
      </c>
      <c r="P202" s="3">
        <f t="shared" si="11"/>
        <v>0.007227230759</v>
      </c>
      <c r="Q202" s="7">
        <f>IF(P202&lt;=('Ejercicio 3 - TIR'!$D$22-'Ejercicio 3 - TIR'!$C$22)/('Ejercicio 3 - TIR'!$E$22-'Ejercicio 3 - TIR'!$C$22),'Ejercicio 3 - TIR'!$C$22+SQRT(('Ejercicio 3 - TIR'!$E$22-'Ejercicio 3 - TIR'!$C$22)*('Ejercicio 3 - TIR'!$D$22-'Ejercicio 3 - TIR'!$C$22)*P202),'Ejercicio 3 - TIR'!$E$22-SQRT(('Ejercicio 3 - TIR'!$E$22-'Ejercicio 3 - TIR'!$C$22)*('Ejercicio 3 - TIR'!$E$22-'Ejercicio 3 - TIR'!$D$22)*(1-P202)))</f>
        <v>0.1236068013</v>
      </c>
      <c r="R202" s="3">
        <f t="shared" si="12"/>
        <v>0.1472175383</v>
      </c>
      <c r="S202" s="7">
        <f>IF(R202&lt;=('Ejercicio 3 - TIR'!$D$23-'Ejercicio 3 - TIR'!$C$23)/('Ejercicio 3 - TIR'!$E$23-'Ejercicio 3 - TIR'!$C$23),'Ejercicio 3 - TIR'!$C$23+SQRT(('Ejercicio 3 - TIR'!$E$23-'Ejercicio 3 - TIR'!$C$23)*('Ejercicio 3 - TIR'!$D$23-'Ejercicio 3 - TIR'!$C$23)*R202),'Ejercicio 3 - TIR'!$E$23-SQRT(('Ejercicio 3 - TIR'!$E$23-'Ejercicio 3 - TIR'!$C$23)*('Ejercicio 3 - TIR'!$E$23-'Ejercicio 3 - TIR'!$D$23)*(1-R202)))</f>
        <v>0.1362785616</v>
      </c>
      <c r="T202" s="3">
        <f t="shared" si="13"/>
        <v>0.282368158</v>
      </c>
      <c r="U202" s="7">
        <f>IF(T202&lt;=('Ejercicio 3 - TIR'!$D$24-'Ejercicio 3 - TIR'!$C$24)/('Ejercicio 3 - TIR'!$E$24-'Ejercicio 3 - TIR'!$C$24),'Ejercicio 3 - TIR'!$C$24+SQRT(('Ejercicio 3 - TIR'!$E$24-'Ejercicio 3 - TIR'!$C$24)*('Ejercicio 3 - TIR'!$D$24-'Ejercicio 3 - TIR'!$C$24)*T202),'Ejercicio 3 - TIR'!$E$24-SQRT(('Ejercicio 3 - TIR'!$E$24-'Ejercicio 3 - TIR'!$C$24)*('Ejercicio 3 - TIR'!$E$24-'Ejercicio 3 - TIR'!$D$24)*(1-T202)))</f>
        <v>0.1743510396</v>
      </c>
      <c r="V202" s="3">
        <f t="shared" si="14"/>
        <v>0.2282629664</v>
      </c>
      <c r="W202" s="7">
        <f>IF(V202&lt;=('Ejercicio 3 - TIR'!$D$25-'Ejercicio 3 - TIR'!$C$25)/('Ejercicio 3 - TIR'!$E$25-'Ejercicio 3 - TIR'!$C$25),'Ejercicio 3 - TIR'!$C$25+SQRT(('Ejercicio 3 - TIR'!$E$25-'Ejercicio 3 - TIR'!$C$25)*('Ejercicio 3 - TIR'!$D$25-'Ejercicio 3 - TIR'!$C$25)*V202),'Ejercicio 3 - TIR'!$E$25-SQRT(('Ejercicio 3 - TIR'!$E$25-'Ejercicio 3 - TIR'!$C$25)*('Ejercicio 3 - TIR'!$E$25-'Ejercicio 3 - TIR'!$D$25)*(1-V202)))</f>
        <v>0.1978764693</v>
      </c>
      <c r="X202" s="3">
        <f t="shared" si="15"/>
        <v>0.6790649796</v>
      </c>
      <c r="Y202" s="7">
        <f>IF(X202&lt;=('Ejercicio 3 - TIR'!$D$26-'Ejercicio 3 - TIR'!$C$26)/('Ejercicio 3 - TIR'!$E$26-'Ejercicio 3 - TIR'!$C$26),'Ejercicio 3 - TIR'!$C$26+SQRT(('Ejercicio 3 - TIR'!$E$26-'Ejercicio 3 - TIR'!$C$26)*('Ejercicio 3 - TIR'!$D$26-'Ejercicio 3 - TIR'!$C$26)*X202),'Ejercicio 3 - TIR'!$E$26-SQRT(('Ejercicio 3 - TIR'!$E$26-'Ejercicio 3 - TIR'!$C$26)*('Ejercicio 3 - TIR'!$E$26-'Ejercicio 3 - TIR'!$D$26)*(1-X202)))</f>
        <v>0.2383700936</v>
      </c>
      <c r="Z202" s="3">
        <f t="shared" si="16"/>
        <v>1.123606801</v>
      </c>
      <c r="AA202" s="3">
        <f t="shared" si="17"/>
        <v>1.27673032</v>
      </c>
      <c r="AB202" s="3">
        <f t="shared" si="18"/>
        <v>1.499329579</v>
      </c>
      <c r="AC202" s="3">
        <f t="shared" si="19"/>
        <v>1.796011622</v>
      </c>
      <c r="AD202" s="3">
        <f t="shared" si="20"/>
        <v>2.22412708</v>
      </c>
      <c r="AE202" s="2">
        <f t="shared" si="21"/>
        <v>3785.858465</v>
      </c>
      <c r="AF202" s="2">
        <f t="shared" si="22"/>
        <v>4301.789811</v>
      </c>
      <c r="AG202" s="2">
        <f t="shared" si="23"/>
        <v>5051.811337</v>
      </c>
      <c r="AH202" s="2">
        <f t="shared" si="24"/>
        <v>6051.445928</v>
      </c>
      <c r="AI202" s="2">
        <f t="shared" si="25"/>
        <v>7493.92966</v>
      </c>
      <c r="AJ202" s="4">
        <f t="shared" si="26"/>
        <v>43935.98857</v>
      </c>
      <c r="AK202" s="4">
        <f t="shared" si="27"/>
        <v>49066.9493</v>
      </c>
      <c r="AL202" s="4">
        <f t="shared" si="28"/>
        <v>49035.89836</v>
      </c>
      <c r="AM202" s="4">
        <f t="shared" si="29"/>
        <v>57695.60317</v>
      </c>
      <c r="AN202" s="4">
        <f t="shared" si="30"/>
        <v>85176.19627</v>
      </c>
      <c r="AO202" s="4">
        <f>C202/'Ejercicio 3 - TIR'!$D$7</f>
        <v>18847.32968</v>
      </c>
      <c r="AP202" s="4">
        <f t="shared" si="31"/>
        <v>25088.65889</v>
      </c>
      <c r="AQ202" s="4">
        <f t="shared" si="32"/>
        <v>30219.61962</v>
      </c>
      <c r="AR202" s="4">
        <f t="shared" si="33"/>
        <v>30188.56868</v>
      </c>
      <c r="AS202" s="4">
        <f t="shared" si="34"/>
        <v>38848.27348</v>
      </c>
      <c r="AT202" s="4">
        <f t="shared" si="35"/>
        <v>66328.86659</v>
      </c>
      <c r="AU202" s="4">
        <f>AP202*'Ejercicio 3 - TIR'!$D$5</f>
        <v>12544.32944</v>
      </c>
      <c r="AV202" s="4">
        <f>AQ202*'Ejercicio 3 - TIR'!$D$5</f>
        <v>15109.80981</v>
      </c>
      <c r="AW202" s="4">
        <f>AR202*'Ejercicio 3 - TIR'!$D$5</f>
        <v>15094.28434</v>
      </c>
      <c r="AX202" s="4">
        <f>AS202*'Ejercicio 3 - TIR'!$D$5</f>
        <v>19424.13674</v>
      </c>
      <c r="AY202" s="4">
        <f>AT202*'Ejercicio 3 - TIR'!$D$5</f>
        <v>33164.43329</v>
      </c>
      <c r="AZ202" s="4">
        <f t="shared" ref="AZ202:BD202" si="641">AJ202-AU202-AE202</f>
        <v>27605.80066</v>
      </c>
      <c r="BA202" s="4">
        <f t="shared" si="641"/>
        <v>29655.34968</v>
      </c>
      <c r="BB202" s="4">
        <f t="shared" si="641"/>
        <v>28889.80269</v>
      </c>
      <c r="BC202" s="4">
        <f t="shared" si="641"/>
        <v>32220.0205</v>
      </c>
      <c r="BD202" s="4">
        <f t="shared" si="641"/>
        <v>44517.83331</v>
      </c>
      <c r="BE202" s="4">
        <f t="shared" ref="BE202:BI202" si="642">AZ202/Z202</f>
        <v>24568.91559</v>
      </c>
      <c r="BF202" s="4">
        <f t="shared" si="642"/>
        <v>23227.57533</v>
      </c>
      <c r="BG202" s="4">
        <f t="shared" si="642"/>
        <v>19268.48046</v>
      </c>
      <c r="BH202" s="4">
        <f t="shared" si="642"/>
        <v>17939.76169</v>
      </c>
      <c r="BI202" s="4">
        <f t="shared" si="642"/>
        <v>20015.86767</v>
      </c>
      <c r="BJ202" s="4">
        <f t="shared" si="38"/>
        <v>68121.09243</v>
      </c>
      <c r="BK202" s="4">
        <f t="shared" si="39"/>
        <v>41918.85634</v>
      </c>
      <c r="BL202" s="4">
        <f t="shared" si="40"/>
        <v>110039.9488</v>
      </c>
      <c r="BM202" s="4">
        <f>BK202*'Ejercicio 3 - TIR'!$D$5</f>
        <v>20959.42817</v>
      </c>
      <c r="BN202" s="4">
        <f t="shared" si="41"/>
        <v>89080.5206</v>
      </c>
      <c r="BO202" s="4">
        <f t="shared" si="42"/>
        <v>40051.90234</v>
      </c>
      <c r="BP202" s="4">
        <f t="shared" si="43"/>
        <v>-124864.8859</v>
      </c>
      <c r="BQ202" s="4">
        <f t="shared" ref="BQ202:BT202" si="643">BE202</f>
        <v>24568.91559</v>
      </c>
      <c r="BR202" s="4">
        <f t="shared" si="643"/>
        <v>23227.57533</v>
      </c>
      <c r="BS202" s="4">
        <f t="shared" si="643"/>
        <v>19268.48046</v>
      </c>
      <c r="BT202" s="4">
        <f t="shared" si="643"/>
        <v>17939.76169</v>
      </c>
      <c r="BU202" s="4">
        <f t="shared" si="45"/>
        <v>60067.77</v>
      </c>
      <c r="BV202" s="36">
        <f t="shared" si="46"/>
        <v>4.511547369</v>
      </c>
    </row>
    <row r="203" ht="15.0" customHeight="1">
      <c r="A203" s="2">
        <v>202.0</v>
      </c>
      <c r="B203" s="3">
        <f t="shared" si="4"/>
        <v>0.2811295267</v>
      </c>
      <c r="C203" s="4">
        <f>IF(B203&lt;=('Ejercicio 3 - TIR'!$D$13-'Ejercicio 3 - TIR'!$C$13)/('Ejercicio 3 - TIR'!$E$13-'Ejercicio 3 - TIR'!$C$13),'Ejercicio 3 - TIR'!$C$13+SQRT(('Ejercicio 3 - TIR'!$E$13-'Ejercicio 3 - TIR'!$C$13)*('Ejercicio 3 - TIR'!$D$13-'Ejercicio 3 - TIR'!$C$13)*B203),'Ejercicio 3 - TIR'!$E$13-SQRT(('Ejercicio 3 - TIR'!$E$13-'Ejercicio 3 - TIR'!$C$13)*('Ejercicio 3 - TIR'!$E$13-'Ejercicio 3 - TIR'!$D$13)*(1-B203)))</f>
        <v>70629.1885</v>
      </c>
      <c r="D203" s="3">
        <f t="shared" si="5"/>
        <v>0.8582376565</v>
      </c>
      <c r="E203" s="4">
        <f>IF(D203&lt;=('Ejercicio 3 - TIR'!$D$14-'Ejercicio 3 - TIR'!$C$14)/('Ejercicio 3 - TIR'!$E$14-'Ejercicio 3 - TIR'!$C$14),'Ejercicio 3 - TIR'!$C$14+SQRT(('Ejercicio 3 - TIR'!$E$14-'Ejercicio 3 - TIR'!$C$14)*('Ejercicio 3 - TIR'!$D$14-'Ejercicio 3 - TIR'!$C$14)*D203),'Ejercicio 3 - TIR'!$E$14-SQRT(('Ejercicio 3 - TIR'!$E$14-'Ejercicio 3 - TIR'!$C$14)*('Ejercicio 3 - TIR'!$E$14-'Ejercicio 3 - TIR'!$D$14)*(1-D203)))</f>
        <v>35388.67139</v>
      </c>
      <c r="F203" s="3">
        <f t="shared" si="6"/>
        <v>0.1045292101</v>
      </c>
      <c r="G203" s="4">
        <f>IF(F203&lt;=('Ejercicio 3 - TIR'!$D$18-'Ejercicio 3 - TIR'!$C$18)/('Ejercicio 3 - TIR'!$E$18-'Ejercicio 3 - TIR'!$C$18),'Ejercicio 3 - TIR'!$C$18+SQRT(('Ejercicio 3 - TIR'!$E$18-'Ejercicio 3 - TIR'!$C$18)*('Ejercicio 3 - TIR'!$D$18-'Ejercicio 3 - TIR'!$C$18)*F203),'Ejercicio 3 - TIR'!$E$18-SQRT(('Ejercicio 3 - TIR'!$E$18-'Ejercicio 3 - TIR'!$C$18)*('Ejercicio 3 - TIR'!$E$18-'Ejercicio 3 - TIR'!$D$18)*(1-F203)))</f>
        <v>33959.71988</v>
      </c>
      <c r="H203" s="3">
        <f t="shared" si="7"/>
        <v>0.8929631205</v>
      </c>
      <c r="I203" s="4">
        <f>IF(H203&lt;=('Ejercicio 3 - TIR'!$D$18-'Ejercicio 3 - TIR'!$C$18)/('Ejercicio 3 - TIR'!$E$18-'Ejercicio 3 - TIR'!$C$18),'Ejercicio 3 - TIR'!$C$18+SQRT(('Ejercicio 3 - TIR'!$E$18-'Ejercicio 3 - TIR'!$C$18)*('Ejercicio 3 - TIR'!$D$18-'Ejercicio 3 - TIR'!$C$18)*H203),'Ejercicio 3 - TIR'!$E$18-SQRT(('Ejercicio 3 - TIR'!$E$18-'Ejercicio 3 - TIR'!$C$18)*('Ejercicio 3 - TIR'!$E$18-'Ejercicio 3 - TIR'!$D$18)*(1-H203)))</f>
        <v>42166.66875</v>
      </c>
      <c r="J203" s="3">
        <f t="shared" si="8"/>
        <v>0.4719767049</v>
      </c>
      <c r="K203" s="4">
        <f>IF(J203&lt;=('Ejercicio 3 - TIR'!$D$18-'Ejercicio 3 - TIR'!$C$18)/('Ejercicio 3 - TIR'!$E$18-'Ejercicio 3 - TIR'!$C$18),'Ejercicio 3 - TIR'!$C$18+SQRT(('Ejercicio 3 - TIR'!$E$18-'Ejercicio 3 - TIR'!$C$18)*('Ejercicio 3 - TIR'!$D$18-'Ejercicio 3 - TIR'!$C$18)*J203),'Ejercicio 3 - TIR'!$E$18-SQRT(('Ejercicio 3 - TIR'!$E$18-'Ejercicio 3 - TIR'!$C$18)*('Ejercicio 3 - TIR'!$E$18-'Ejercicio 3 - TIR'!$D$18)*(1-J203)))</f>
        <v>38414.06595</v>
      </c>
      <c r="L203" s="3">
        <f t="shared" si="9"/>
        <v>0.01146330002</v>
      </c>
      <c r="M203" s="4">
        <f>IF(L203&lt;=('Ejercicio 3 - TIR'!$D$18-'Ejercicio 3 - TIR'!$C$18)/('Ejercicio 3 - TIR'!$E$18-'Ejercicio 3 - TIR'!$C$18),'Ejercicio 3 - TIR'!$C$18+SQRT(('Ejercicio 3 - TIR'!$E$18-'Ejercicio 3 - TIR'!$C$18)*('Ejercicio 3 - TIR'!$D$18-'Ejercicio 3 - TIR'!$C$18)*L203),'Ejercicio 3 - TIR'!$E$18-SQRT(('Ejercicio 3 - TIR'!$E$18-'Ejercicio 3 - TIR'!$C$18)*('Ejercicio 3 - TIR'!$E$18-'Ejercicio 3 - TIR'!$D$18)*(1-L203)))</f>
        <v>31311.29516</v>
      </c>
      <c r="N203" s="3">
        <f t="shared" si="10"/>
        <v>0.7972483635</v>
      </c>
      <c r="O203" s="4">
        <f>IF(N203&lt;=('Ejercicio 3 - TIR'!$D$18-'Ejercicio 3 - TIR'!$C$18)/('Ejercicio 3 - TIR'!$E$18-'Ejercicio 3 - TIR'!$C$18),'Ejercicio 3 - TIR'!$C$18+SQRT(('Ejercicio 3 - TIR'!$E$18-'Ejercicio 3 - TIR'!$C$18)*('Ejercicio 3 - TIR'!$D$18-'Ejercicio 3 - TIR'!$C$18)*N203),'Ejercicio 3 - TIR'!$E$18-SQRT(('Ejercicio 3 - TIR'!$E$18-'Ejercicio 3 - TIR'!$C$18)*('Ejercicio 3 - TIR'!$E$18-'Ejercicio 3 - TIR'!$D$18)*(1-N203)))</f>
        <v>41100.46506</v>
      </c>
      <c r="P203" s="3">
        <f t="shared" si="11"/>
        <v>0.9295328674</v>
      </c>
      <c r="Q203" s="7">
        <f>IF(P203&lt;=('Ejercicio 3 - TIR'!$D$22-'Ejercicio 3 - TIR'!$C$22)/('Ejercicio 3 - TIR'!$E$22-'Ejercicio 3 - TIR'!$C$22),'Ejercicio 3 - TIR'!$C$22+SQRT(('Ejercicio 3 - TIR'!$E$22-'Ejercicio 3 - TIR'!$C$22)*('Ejercicio 3 - TIR'!$D$22-'Ejercicio 3 - TIR'!$C$22)*P203),'Ejercicio 3 - TIR'!$E$22-SQRT(('Ejercicio 3 - TIR'!$E$22-'Ejercicio 3 - TIR'!$C$22)*('Ejercicio 3 - TIR'!$E$22-'Ejercicio 3 - TIR'!$D$22)*(1-P203)))</f>
        <v>0.1687376362</v>
      </c>
      <c r="R203" s="3">
        <f t="shared" si="12"/>
        <v>0.630772787</v>
      </c>
      <c r="S203" s="7">
        <f>IF(R203&lt;=('Ejercicio 3 - TIR'!$D$23-'Ejercicio 3 - TIR'!$C$23)/('Ejercicio 3 - TIR'!$E$23-'Ejercicio 3 - TIR'!$C$23),'Ejercicio 3 - TIR'!$C$23+SQRT(('Ejercicio 3 - TIR'!$E$23-'Ejercicio 3 - TIR'!$C$23)*('Ejercicio 3 - TIR'!$D$23-'Ejercicio 3 - TIR'!$C$23)*R203),'Ejercicio 3 - TIR'!$E$23-SQRT(('Ejercicio 3 - TIR'!$E$23-'Ejercicio 3 - TIR'!$C$23)*('Ejercicio 3 - TIR'!$E$23-'Ejercicio 3 - TIR'!$D$23)*(1-R203)))</f>
        <v>0.1542199887</v>
      </c>
      <c r="T203" s="3">
        <f t="shared" si="13"/>
        <v>0.5184632975</v>
      </c>
      <c r="U203" s="7">
        <f>IF(T203&lt;=('Ejercicio 3 - TIR'!$D$24-'Ejercicio 3 - TIR'!$C$24)/('Ejercicio 3 - TIR'!$E$24-'Ejercicio 3 - TIR'!$C$24),'Ejercicio 3 - TIR'!$C$24+SQRT(('Ejercicio 3 - TIR'!$E$24-'Ejercicio 3 - TIR'!$C$24)*('Ejercicio 3 - TIR'!$D$24-'Ejercicio 3 - TIR'!$C$24)*T203),'Ejercicio 3 - TIR'!$E$24-SQRT(('Ejercicio 3 - TIR'!$E$24-'Ejercicio 3 - TIR'!$C$24)*('Ejercicio 3 - TIR'!$E$24-'Ejercicio 3 - TIR'!$D$24)*(1-T203)))</f>
        <v>0.1832807575</v>
      </c>
      <c r="V203" s="3">
        <f t="shared" si="14"/>
        <v>0.4482965608</v>
      </c>
      <c r="W203" s="7">
        <f>IF(V203&lt;=('Ejercicio 3 - TIR'!$D$25-'Ejercicio 3 - TIR'!$C$25)/('Ejercicio 3 - TIR'!$E$25-'Ejercicio 3 - TIR'!$C$25),'Ejercicio 3 - TIR'!$C$25+SQRT(('Ejercicio 3 - TIR'!$E$25-'Ejercicio 3 - TIR'!$C$25)*('Ejercicio 3 - TIR'!$D$25-'Ejercicio 3 - TIR'!$C$25)*V203),'Ejercicio 3 - TIR'!$E$25-SQRT(('Ejercicio 3 - TIR'!$E$25-'Ejercicio 3 - TIR'!$C$25)*('Ejercicio 3 - TIR'!$E$25-'Ejercicio 3 - TIR'!$D$25)*(1-V203)))</f>
        <v>0.2060572869</v>
      </c>
      <c r="X203" s="3">
        <f t="shared" si="15"/>
        <v>0.7831617835</v>
      </c>
      <c r="Y203" s="7">
        <f>IF(X203&lt;=('Ejercicio 3 - TIR'!$D$26-'Ejercicio 3 - TIR'!$C$26)/('Ejercicio 3 - TIR'!$E$26-'Ejercicio 3 - TIR'!$C$26),'Ejercicio 3 - TIR'!$C$26+SQRT(('Ejercicio 3 - TIR'!$E$26-'Ejercicio 3 - TIR'!$C$26)*('Ejercicio 3 - TIR'!$D$26-'Ejercicio 3 - TIR'!$C$26)*X203),'Ejercicio 3 - TIR'!$E$26-SQRT(('Ejercicio 3 - TIR'!$E$26-'Ejercicio 3 - TIR'!$C$26)*('Ejercicio 3 - TIR'!$E$26-'Ejercicio 3 - TIR'!$D$26)*(1-X203)))</f>
        <v>0.2457811986</v>
      </c>
      <c r="Z203" s="3">
        <f t="shared" si="16"/>
        <v>1.168737636</v>
      </c>
      <c r="AA203" s="3">
        <f t="shared" si="17"/>
        <v>1.348980341</v>
      </c>
      <c r="AB203" s="3">
        <f t="shared" si="18"/>
        <v>1.59622248</v>
      </c>
      <c r="AC203" s="3">
        <f t="shared" si="19"/>
        <v>1.925135754</v>
      </c>
      <c r="AD203" s="3">
        <f t="shared" si="20"/>
        <v>2.398297927</v>
      </c>
      <c r="AE203" s="2">
        <f t="shared" si="21"/>
        <v>5971.400759</v>
      </c>
      <c r="AF203" s="2">
        <f t="shared" si="22"/>
        <v>6892.310116</v>
      </c>
      <c r="AG203" s="2">
        <f t="shared" si="23"/>
        <v>8155.537935</v>
      </c>
      <c r="AH203" s="2">
        <f t="shared" si="24"/>
        <v>9836.045955</v>
      </c>
      <c r="AI203" s="2">
        <f t="shared" si="25"/>
        <v>12253.56112</v>
      </c>
      <c r="AJ203" s="4">
        <f t="shared" si="26"/>
        <v>39690.00274</v>
      </c>
      <c r="AK203" s="4">
        <f t="shared" si="27"/>
        <v>56882.0072</v>
      </c>
      <c r="AL203" s="4">
        <f t="shared" si="28"/>
        <v>61317.39561</v>
      </c>
      <c r="AM203" s="4">
        <f t="shared" si="29"/>
        <v>60278.49381</v>
      </c>
      <c r="AN203" s="4">
        <f t="shared" si="30"/>
        <v>98571.16014</v>
      </c>
      <c r="AO203" s="4">
        <f>C203/'Ejercicio 3 - TIR'!$D$7</f>
        <v>14125.8377</v>
      </c>
      <c r="AP203" s="4">
        <f t="shared" si="31"/>
        <v>25564.16503</v>
      </c>
      <c r="AQ203" s="4">
        <f t="shared" si="32"/>
        <v>42756.1695</v>
      </c>
      <c r="AR203" s="4">
        <f t="shared" si="33"/>
        <v>47191.55791</v>
      </c>
      <c r="AS203" s="4">
        <f t="shared" si="34"/>
        <v>46152.65611</v>
      </c>
      <c r="AT203" s="4">
        <f t="shared" si="35"/>
        <v>84445.32244</v>
      </c>
      <c r="AU203" s="4">
        <f>AP203*'Ejercicio 3 - TIR'!$D$5</f>
        <v>12782.08252</v>
      </c>
      <c r="AV203" s="4">
        <f>AQ203*'Ejercicio 3 - TIR'!$D$5</f>
        <v>21378.08475</v>
      </c>
      <c r="AW203" s="4">
        <f>AR203*'Ejercicio 3 - TIR'!$D$5</f>
        <v>23595.77896</v>
      </c>
      <c r="AX203" s="4">
        <f>AS203*'Ejercicio 3 - TIR'!$D$5</f>
        <v>23076.32805</v>
      </c>
      <c r="AY203" s="4">
        <f>AT203*'Ejercicio 3 - TIR'!$D$5</f>
        <v>42222.66122</v>
      </c>
      <c r="AZ203" s="4">
        <f t="shared" ref="AZ203:BD203" si="644">AJ203-AU203-AE203</f>
        <v>20936.51946</v>
      </c>
      <c r="BA203" s="4">
        <f t="shared" si="644"/>
        <v>28611.61233</v>
      </c>
      <c r="BB203" s="4">
        <f t="shared" si="644"/>
        <v>29566.07872</v>
      </c>
      <c r="BC203" s="4">
        <f t="shared" si="644"/>
        <v>27366.1198</v>
      </c>
      <c r="BD203" s="4">
        <f t="shared" si="644"/>
        <v>44094.9378</v>
      </c>
      <c r="BE203" s="4">
        <f t="shared" ref="BE203:BI203" si="645">AZ203/Z203</f>
        <v>17913.78904</v>
      </c>
      <c r="BF203" s="4">
        <f t="shared" si="645"/>
        <v>21209.80674</v>
      </c>
      <c r="BG203" s="4">
        <f t="shared" si="645"/>
        <v>18522.52997</v>
      </c>
      <c r="BH203" s="4">
        <f t="shared" si="645"/>
        <v>14215.16366</v>
      </c>
      <c r="BI203" s="4">
        <f t="shared" si="645"/>
        <v>18385.93</v>
      </c>
      <c r="BJ203" s="4">
        <f t="shared" si="38"/>
        <v>84872.57722</v>
      </c>
      <c r="BK203" s="4">
        <f t="shared" si="39"/>
        <v>33877.96727</v>
      </c>
      <c r="BL203" s="4">
        <f t="shared" si="40"/>
        <v>118750.5445</v>
      </c>
      <c r="BM203" s="4">
        <f>BK203*'Ejercicio 3 - TIR'!$D$5</f>
        <v>16938.98363</v>
      </c>
      <c r="BN203" s="4">
        <f t="shared" si="41"/>
        <v>101811.5609</v>
      </c>
      <c r="BO203" s="4">
        <f t="shared" si="42"/>
        <v>42451.59024</v>
      </c>
      <c r="BP203" s="4">
        <f t="shared" si="43"/>
        <v>-106017.8599</v>
      </c>
      <c r="BQ203" s="4">
        <f t="shared" ref="BQ203:BT203" si="646">BE203</f>
        <v>17913.78904</v>
      </c>
      <c r="BR203" s="4">
        <f t="shared" si="646"/>
        <v>21209.80674</v>
      </c>
      <c r="BS203" s="4">
        <f t="shared" si="646"/>
        <v>18522.52997</v>
      </c>
      <c r="BT203" s="4">
        <f t="shared" si="646"/>
        <v>14215.16366</v>
      </c>
      <c r="BU203" s="4">
        <f t="shared" si="45"/>
        <v>60837.52024</v>
      </c>
      <c r="BV203" s="36">
        <f t="shared" si="46"/>
        <v>6.584512857</v>
      </c>
    </row>
    <row r="204" ht="15.0" customHeight="1">
      <c r="A204" s="2">
        <v>203.0</v>
      </c>
      <c r="B204" s="3">
        <f t="shared" si="4"/>
        <v>0.9439976314</v>
      </c>
      <c r="C204" s="4">
        <f>IF(B204&lt;=('Ejercicio 3 - TIR'!$D$13-'Ejercicio 3 - TIR'!$C$13)/('Ejercicio 3 - TIR'!$E$13-'Ejercicio 3 - TIR'!$C$13),'Ejercicio 3 - TIR'!$C$13+SQRT(('Ejercicio 3 - TIR'!$E$13-'Ejercicio 3 - TIR'!$C$13)*('Ejercicio 3 - TIR'!$D$13-'Ejercicio 3 - TIR'!$C$13)*B204),'Ejercicio 3 - TIR'!$E$13-SQRT(('Ejercicio 3 - TIR'!$E$13-'Ejercicio 3 - TIR'!$C$13)*('Ejercicio 3 - TIR'!$E$13-'Ejercicio 3 - TIR'!$D$13)*(1-B204)))</f>
        <v>91802.26602</v>
      </c>
      <c r="D204" s="3">
        <f t="shared" si="5"/>
        <v>0.05555355769</v>
      </c>
      <c r="E204" s="4">
        <f>IF(D204&lt;=('Ejercicio 3 - TIR'!$D$14-'Ejercicio 3 - TIR'!$C$14)/('Ejercicio 3 - TIR'!$E$14-'Ejercicio 3 - TIR'!$C$14),'Ejercicio 3 - TIR'!$C$14+SQRT(('Ejercicio 3 - TIR'!$E$14-'Ejercicio 3 - TIR'!$C$14)*('Ejercicio 3 - TIR'!$D$14-'Ejercicio 3 - TIR'!$C$14)*D204),'Ejercicio 3 - TIR'!$E$14-SQRT(('Ejercicio 3 - TIR'!$E$14-'Ejercicio 3 - TIR'!$C$14)*('Ejercicio 3 - TIR'!$E$14-'Ejercicio 3 - TIR'!$D$14)*(1-D204)))</f>
        <v>27041.20475</v>
      </c>
      <c r="F204" s="3">
        <f t="shared" si="6"/>
        <v>0.1235922338</v>
      </c>
      <c r="G204" s="4">
        <f>IF(F204&lt;=('Ejercicio 3 - TIR'!$D$18-'Ejercicio 3 - TIR'!$C$18)/('Ejercicio 3 - TIR'!$E$18-'Ejercicio 3 - TIR'!$C$18),'Ejercicio 3 - TIR'!$C$18+SQRT(('Ejercicio 3 - TIR'!$E$18-'Ejercicio 3 - TIR'!$C$18)*('Ejercicio 3 - TIR'!$D$18-'Ejercicio 3 - TIR'!$C$18)*F204),'Ejercicio 3 - TIR'!$E$18-SQRT(('Ejercicio 3 - TIR'!$E$18-'Ejercicio 3 - TIR'!$C$18)*('Ejercicio 3 - TIR'!$E$18-'Ejercicio 3 - TIR'!$D$18)*(1-F204)))</f>
        <v>34305.67475</v>
      </c>
      <c r="H204" s="3">
        <f t="shared" si="7"/>
        <v>0.02165277336</v>
      </c>
      <c r="I204" s="4">
        <f>IF(H204&lt;=('Ejercicio 3 - TIR'!$D$18-'Ejercicio 3 - TIR'!$C$18)/('Ejercicio 3 - TIR'!$E$18-'Ejercicio 3 - TIR'!$C$18),'Ejercicio 3 - TIR'!$C$18+SQRT(('Ejercicio 3 - TIR'!$E$18-'Ejercicio 3 - TIR'!$C$18)*('Ejercicio 3 - TIR'!$D$18-'Ejercicio 3 - TIR'!$C$18)*H204),'Ejercicio 3 - TIR'!$E$18-SQRT(('Ejercicio 3 - TIR'!$E$18-'Ejercicio 3 - TIR'!$C$18)*('Ejercicio 3 - TIR'!$E$18-'Ejercicio 3 - TIR'!$D$18)*(1-H204)))</f>
        <v>31802.19755</v>
      </c>
      <c r="J204" s="3">
        <f t="shared" si="8"/>
        <v>0.1169651048</v>
      </c>
      <c r="K204" s="4">
        <f>IF(J204&lt;=('Ejercicio 3 - TIR'!$D$18-'Ejercicio 3 - TIR'!$C$18)/('Ejercicio 3 - TIR'!$E$18-'Ejercicio 3 - TIR'!$C$18),'Ejercicio 3 - TIR'!$C$18+SQRT(('Ejercicio 3 - TIR'!$E$18-'Ejercicio 3 - TIR'!$C$18)*('Ejercicio 3 - TIR'!$D$18-'Ejercicio 3 - TIR'!$C$18)*J204),'Ejercicio 3 - TIR'!$E$18-SQRT(('Ejercicio 3 - TIR'!$E$18-'Ejercicio 3 - TIR'!$C$18)*('Ejercicio 3 - TIR'!$E$18-'Ejercicio 3 - TIR'!$D$18)*(1-J204)))</f>
        <v>34188.64724</v>
      </c>
      <c r="L204" s="3">
        <f t="shared" si="9"/>
        <v>0.30073376</v>
      </c>
      <c r="M204" s="4">
        <f>IF(L204&lt;=('Ejercicio 3 - TIR'!$D$18-'Ejercicio 3 - TIR'!$C$18)/('Ejercicio 3 - TIR'!$E$18-'Ejercicio 3 - TIR'!$C$18),'Ejercicio 3 - TIR'!$C$18+SQRT(('Ejercicio 3 - TIR'!$E$18-'Ejercicio 3 - TIR'!$C$18)*('Ejercicio 3 - TIR'!$D$18-'Ejercicio 3 - TIR'!$C$18)*L204),'Ejercicio 3 - TIR'!$E$18-SQRT(('Ejercicio 3 - TIR'!$E$18-'Ejercicio 3 - TIR'!$C$18)*('Ejercicio 3 - TIR'!$E$18-'Ejercicio 3 - TIR'!$D$18)*(1-L204)))</f>
        <v>36716.40261</v>
      </c>
      <c r="N204" s="3">
        <f t="shared" si="10"/>
        <v>0.2670180848</v>
      </c>
      <c r="O204" s="4">
        <f>IF(N204&lt;=('Ejercicio 3 - TIR'!$D$18-'Ejercicio 3 - TIR'!$C$18)/('Ejercicio 3 - TIR'!$E$18-'Ejercicio 3 - TIR'!$C$18),'Ejercicio 3 - TIR'!$C$18+SQRT(('Ejercicio 3 - TIR'!$E$18-'Ejercicio 3 - TIR'!$C$18)*('Ejercicio 3 - TIR'!$D$18-'Ejercicio 3 - TIR'!$C$18)*N204),'Ejercicio 3 - TIR'!$E$18-SQRT(('Ejercicio 3 - TIR'!$E$18-'Ejercicio 3 - TIR'!$C$18)*('Ejercicio 3 - TIR'!$E$18-'Ejercicio 3 - TIR'!$D$18)*(1-N204)))</f>
        <v>36328.72126</v>
      </c>
      <c r="P204" s="3">
        <f t="shared" si="11"/>
        <v>0.8644273355</v>
      </c>
      <c r="Q204" s="7">
        <f>IF(P204&lt;=('Ejercicio 3 - TIR'!$D$22-'Ejercicio 3 - TIR'!$C$22)/('Ejercicio 3 - TIR'!$E$22-'Ejercicio 3 - TIR'!$C$22),'Ejercicio 3 - TIR'!$C$22+SQRT(('Ejercicio 3 - TIR'!$E$22-'Ejercicio 3 - TIR'!$C$22)*('Ejercicio 3 - TIR'!$D$22-'Ejercicio 3 - TIR'!$C$22)*P204),'Ejercicio 3 - TIR'!$E$22-SQRT(('Ejercicio 3 - TIR'!$E$22-'Ejercicio 3 - TIR'!$C$22)*('Ejercicio 3 - TIR'!$E$22-'Ejercicio 3 - TIR'!$D$22)*(1-P204)))</f>
        <v>0.1643785149</v>
      </c>
      <c r="R204" s="3">
        <f t="shared" si="12"/>
        <v>0.5948492927</v>
      </c>
      <c r="S204" s="7">
        <f>IF(R204&lt;=('Ejercicio 3 - TIR'!$D$23-'Ejercicio 3 - TIR'!$C$23)/('Ejercicio 3 - TIR'!$E$23-'Ejercicio 3 - TIR'!$C$23),'Ejercicio 3 - TIR'!$C$23+SQRT(('Ejercicio 3 - TIR'!$E$23-'Ejercicio 3 - TIR'!$C$23)*('Ejercicio 3 - TIR'!$D$23-'Ejercicio 3 - TIR'!$C$23)*R204),'Ejercicio 3 - TIR'!$E$23-SQRT(('Ejercicio 3 - TIR'!$E$23-'Ejercicio 3 - TIR'!$C$23)*('Ejercicio 3 - TIR'!$E$23-'Ejercicio 3 - TIR'!$D$23)*(1-R204)))</f>
        <v>0.1529949769</v>
      </c>
      <c r="T204" s="3">
        <f t="shared" si="13"/>
        <v>0.5834315968</v>
      </c>
      <c r="U204" s="7">
        <f>IF(T204&lt;=('Ejercicio 3 - TIR'!$D$24-'Ejercicio 3 - TIR'!$C$24)/('Ejercicio 3 - TIR'!$E$24-'Ejercicio 3 - TIR'!$C$24),'Ejercicio 3 - TIR'!$C$24+SQRT(('Ejercicio 3 - TIR'!$E$24-'Ejercicio 3 - TIR'!$C$24)*('Ejercicio 3 - TIR'!$D$24-'Ejercicio 3 - TIR'!$C$24)*T204),'Ejercicio 3 - TIR'!$E$24-SQRT(('Ejercicio 3 - TIR'!$E$24-'Ejercicio 3 - TIR'!$C$24)*('Ejercicio 3 - TIR'!$E$24-'Ejercicio 3 - TIR'!$D$24)*(1-T204)))</f>
        <v>0.1858475253</v>
      </c>
      <c r="V204" s="3">
        <f t="shared" si="14"/>
        <v>0.5940340097</v>
      </c>
      <c r="W204" s="7">
        <f>IF(V204&lt;=('Ejercicio 3 - TIR'!$D$25-'Ejercicio 3 - TIR'!$C$25)/('Ejercicio 3 - TIR'!$E$25-'Ejercicio 3 - TIR'!$C$25),'Ejercicio 3 - TIR'!$C$25+SQRT(('Ejercicio 3 - TIR'!$E$25-'Ejercicio 3 - TIR'!$C$25)*('Ejercicio 3 - TIR'!$D$25-'Ejercicio 3 - TIR'!$C$25)*V204),'Ejercicio 3 - TIR'!$E$25-SQRT(('Ejercicio 3 - TIR'!$E$25-'Ejercicio 3 - TIR'!$C$25)*('Ejercicio 3 - TIR'!$E$25-'Ejercicio 3 - TIR'!$D$25)*(1-V204)))</f>
        <v>0.2123054252</v>
      </c>
      <c r="X204" s="3">
        <f t="shared" si="15"/>
        <v>0.9143708444</v>
      </c>
      <c r="Y204" s="7">
        <f>IF(X204&lt;=('Ejercicio 3 - TIR'!$D$26-'Ejercicio 3 - TIR'!$C$26)/('Ejercicio 3 - TIR'!$E$26-'Ejercicio 3 - TIR'!$C$26),'Ejercicio 3 - TIR'!$C$26+SQRT(('Ejercicio 3 - TIR'!$E$26-'Ejercicio 3 - TIR'!$C$26)*('Ejercicio 3 - TIR'!$D$26-'Ejercicio 3 - TIR'!$C$26)*X204),'Ejercicio 3 - TIR'!$E$26-SQRT(('Ejercicio 3 - TIR'!$E$26-'Ejercicio 3 - TIR'!$C$26)*('Ejercicio 3 - TIR'!$E$26-'Ejercicio 3 - TIR'!$D$26)*(1-X204)))</f>
        <v>0.2584965714</v>
      </c>
      <c r="Z204" s="3">
        <f t="shared" si="16"/>
        <v>1.164378515</v>
      </c>
      <c r="AA204" s="3">
        <f t="shared" si="17"/>
        <v>1.342522579</v>
      </c>
      <c r="AB204" s="3">
        <f t="shared" si="18"/>
        <v>1.592027078</v>
      </c>
      <c r="AC204" s="3">
        <f t="shared" si="19"/>
        <v>1.930023064</v>
      </c>
      <c r="AD204" s="3">
        <f t="shared" si="20"/>
        <v>2.428927408</v>
      </c>
      <c r="AE204" s="2">
        <f t="shared" si="21"/>
        <v>4444.993078</v>
      </c>
      <c r="AF204" s="2">
        <f t="shared" si="22"/>
        <v>5125.054692</v>
      </c>
      <c r="AG204" s="2">
        <f t="shared" si="23"/>
        <v>6077.533423</v>
      </c>
      <c r="AH204" s="2">
        <f t="shared" si="24"/>
        <v>7367.826741</v>
      </c>
      <c r="AI204" s="2">
        <f t="shared" si="25"/>
        <v>9272.384692</v>
      </c>
      <c r="AJ204" s="4">
        <f t="shared" si="26"/>
        <v>39944.79062</v>
      </c>
      <c r="AK204" s="4">
        <f t="shared" si="27"/>
        <v>42695.16827</v>
      </c>
      <c r="AL204" s="4">
        <f t="shared" si="28"/>
        <v>54429.25216</v>
      </c>
      <c r="AM204" s="4">
        <f t="shared" si="29"/>
        <v>70863.50385</v>
      </c>
      <c r="AN204" s="4">
        <f t="shared" si="30"/>
        <v>88239.82677</v>
      </c>
      <c r="AO204" s="4">
        <f>C204/'Ejercicio 3 - TIR'!$D$7</f>
        <v>18360.4532</v>
      </c>
      <c r="AP204" s="4">
        <f t="shared" si="31"/>
        <v>21584.33742</v>
      </c>
      <c r="AQ204" s="4">
        <f t="shared" si="32"/>
        <v>24334.71506</v>
      </c>
      <c r="AR204" s="4">
        <f t="shared" si="33"/>
        <v>36068.79896</v>
      </c>
      <c r="AS204" s="4">
        <f t="shared" si="34"/>
        <v>52503.05064</v>
      </c>
      <c r="AT204" s="4">
        <f t="shared" si="35"/>
        <v>69879.37356</v>
      </c>
      <c r="AU204" s="4">
        <f>AP204*'Ejercicio 3 - TIR'!$D$5</f>
        <v>10792.16871</v>
      </c>
      <c r="AV204" s="4">
        <f>AQ204*'Ejercicio 3 - TIR'!$D$5</f>
        <v>12167.35753</v>
      </c>
      <c r="AW204" s="4">
        <f>AR204*'Ejercicio 3 - TIR'!$D$5</f>
        <v>18034.39948</v>
      </c>
      <c r="AX204" s="4">
        <f>AS204*'Ejercicio 3 - TIR'!$D$5</f>
        <v>26251.52532</v>
      </c>
      <c r="AY204" s="4">
        <f>AT204*'Ejercicio 3 - TIR'!$D$5</f>
        <v>34939.68678</v>
      </c>
      <c r="AZ204" s="4">
        <f t="shared" ref="AZ204:BD204" si="647">AJ204-AU204-AE204</f>
        <v>24707.62883</v>
      </c>
      <c r="BA204" s="4">
        <f t="shared" si="647"/>
        <v>25402.75604</v>
      </c>
      <c r="BB204" s="4">
        <f t="shared" si="647"/>
        <v>30317.31926</v>
      </c>
      <c r="BC204" s="4">
        <f t="shared" si="647"/>
        <v>37244.15178</v>
      </c>
      <c r="BD204" s="4">
        <f t="shared" si="647"/>
        <v>44027.75529</v>
      </c>
      <c r="BE204" s="4">
        <f t="shared" ref="BE204:BI204" si="648">AZ204/Z204</f>
        <v>21219.58497</v>
      </c>
      <c r="BF204" s="4">
        <f t="shared" si="648"/>
        <v>18921.6602</v>
      </c>
      <c r="BG204" s="4">
        <f t="shared" si="648"/>
        <v>19043.21835</v>
      </c>
      <c r="BH204" s="4">
        <f t="shared" si="648"/>
        <v>19297.25737</v>
      </c>
      <c r="BI204" s="4">
        <f t="shared" si="648"/>
        <v>18126.41874</v>
      </c>
      <c r="BJ204" s="4">
        <f t="shared" si="38"/>
        <v>65681.12337</v>
      </c>
      <c r="BK204" s="4">
        <f t="shared" si="39"/>
        <v>44596.20802</v>
      </c>
      <c r="BL204" s="4">
        <f t="shared" si="40"/>
        <v>110277.3314</v>
      </c>
      <c r="BM204" s="4">
        <f>BK204*'Ejercicio 3 - TIR'!$D$5</f>
        <v>22298.10401</v>
      </c>
      <c r="BN204" s="4">
        <f t="shared" si="41"/>
        <v>87979.22738</v>
      </c>
      <c r="BO204" s="4">
        <f t="shared" si="42"/>
        <v>36221.43135</v>
      </c>
      <c r="BP204" s="4">
        <f t="shared" si="43"/>
        <v>-118843.4708</v>
      </c>
      <c r="BQ204" s="4">
        <f t="shared" ref="BQ204:BT204" si="649">BE204</f>
        <v>21219.58497</v>
      </c>
      <c r="BR204" s="4">
        <f t="shared" si="649"/>
        <v>18921.6602</v>
      </c>
      <c r="BS204" s="4">
        <f t="shared" si="649"/>
        <v>19043.21835</v>
      </c>
      <c r="BT204" s="4">
        <f t="shared" si="649"/>
        <v>19297.25737</v>
      </c>
      <c r="BU204" s="4">
        <f t="shared" si="45"/>
        <v>54347.85009</v>
      </c>
      <c r="BV204" s="36">
        <f t="shared" si="46"/>
        <v>3.263783566</v>
      </c>
    </row>
    <row r="205" ht="15.0" customHeight="1">
      <c r="A205" s="2">
        <v>204.0</v>
      </c>
      <c r="B205" s="3">
        <f t="shared" si="4"/>
        <v>0.1669355201</v>
      </c>
      <c r="C205" s="4">
        <f>IF(B205&lt;=('Ejercicio 3 - TIR'!$D$13-'Ejercicio 3 - TIR'!$C$13)/('Ejercicio 3 - TIR'!$E$13-'Ejercicio 3 - TIR'!$C$13),'Ejercicio 3 - TIR'!$C$13+SQRT(('Ejercicio 3 - TIR'!$E$13-'Ejercicio 3 - TIR'!$C$13)*('Ejercicio 3 - TIR'!$D$13-'Ejercicio 3 - TIR'!$C$13)*B205),'Ejercicio 3 - TIR'!$E$13-SQRT(('Ejercicio 3 - TIR'!$E$13-'Ejercicio 3 - TIR'!$C$13)*('Ejercicio 3 - TIR'!$E$13-'Ejercicio 3 - TIR'!$D$13)*(1-B205)))</f>
        <v>68171.54869</v>
      </c>
      <c r="D205" s="3">
        <f t="shared" si="5"/>
        <v>0.723425324</v>
      </c>
      <c r="E205" s="4">
        <f>IF(D205&lt;=('Ejercicio 3 - TIR'!$D$14-'Ejercicio 3 - TIR'!$C$14)/('Ejercicio 3 - TIR'!$E$14-'Ejercicio 3 - TIR'!$C$14),'Ejercicio 3 - TIR'!$C$14+SQRT(('Ejercicio 3 - TIR'!$E$14-'Ejercicio 3 - TIR'!$C$14)*('Ejercicio 3 - TIR'!$D$14-'Ejercicio 3 - TIR'!$C$14)*D205),'Ejercicio 3 - TIR'!$E$14-SQRT(('Ejercicio 3 - TIR'!$E$14-'Ejercicio 3 - TIR'!$C$14)*('Ejercicio 3 - TIR'!$E$14-'Ejercicio 3 - TIR'!$D$14)*(1-D205)))</f>
        <v>33559.0217</v>
      </c>
      <c r="F205" s="3">
        <f t="shared" si="6"/>
        <v>0.1072392074</v>
      </c>
      <c r="G205" s="4">
        <f>IF(F205&lt;=('Ejercicio 3 - TIR'!$D$18-'Ejercicio 3 - TIR'!$C$18)/('Ejercicio 3 - TIR'!$E$18-'Ejercicio 3 - TIR'!$C$18),'Ejercicio 3 - TIR'!$C$18+SQRT(('Ejercicio 3 - TIR'!$E$18-'Ejercicio 3 - TIR'!$C$18)*('Ejercicio 3 - TIR'!$D$18-'Ejercicio 3 - TIR'!$C$18)*F205),'Ejercicio 3 - TIR'!$E$18-SQRT(('Ejercicio 3 - TIR'!$E$18-'Ejercicio 3 - TIR'!$C$18)*('Ejercicio 3 - TIR'!$E$18-'Ejercicio 3 - TIR'!$D$18)*(1-F205)))</f>
        <v>34010.72077</v>
      </c>
      <c r="H205" s="3">
        <f t="shared" si="7"/>
        <v>0.5389827024</v>
      </c>
      <c r="I205" s="4">
        <f>IF(H205&lt;=('Ejercicio 3 - TIR'!$D$18-'Ejercicio 3 - TIR'!$C$18)/('Ejercicio 3 - TIR'!$E$18-'Ejercicio 3 - TIR'!$C$18),'Ejercicio 3 - TIR'!$C$18+SQRT(('Ejercicio 3 - TIR'!$E$18-'Ejercicio 3 - TIR'!$C$18)*('Ejercicio 3 - TIR'!$D$18-'Ejercicio 3 - TIR'!$C$18)*H205),'Ejercicio 3 - TIR'!$E$18-SQRT(('Ejercicio 3 - TIR'!$E$18-'Ejercicio 3 - TIR'!$C$18)*('Ejercicio 3 - TIR'!$E$18-'Ejercicio 3 - TIR'!$D$18)*(1-H205)))</f>
        <v>38991.51852</v>
      </c>
      <c r="J205" s="3">
        <f t="shared" si="8"/>
        <v>0.5188441572</v>
      </c>
      <c r="K205" s="4">
        <f>IF(J205&lt;=('Ejercicio 3 - TIR'!$D$18-'Ejercicio 3 - TIR'!$C$18)/('Ejercicio 3 - TIR'!$E$18-'Ejercicio 3 - TIR'!$C$18),'Ejercicio 3 - TIR'!$C$18+SQRT(('Ejercicio 3 - TIR'!$E$18-'Ejercicio 3 - TIR'!$C$18)*('Ejercicio 3 - TIR'!$D$18-'Ejercicio 3 - TIR'!$C$18)*J205),'Ejercicio 3 - TIR'!$E$18-SQRT(('Ejercicio 3 - TIR'!$E$18-'Ejercicio 3 - TIR'!$C$18)*('Ejercicio 3 - TIR'!$E$18-'Ejercicio 3 - TIR'!$D$18)*(1-J205)))</f>
        <v>38821.9399</v>
      </c>
      <c r="L205" s="3">
        <f t="shared" si="9"/>
        <v>0.5332627394</v>
      </c>
      <c r="M205" s="4">
        <f>IF(L205&lt;=('Ejercicio 3 - TIR'!$D$18-'Ejercicio 3 - TIR'!$C$18)/('Ejercicio 3 - TIR'!$E$18-'Ejercicio 3 - TIR'!$C$18),'Ejercicio 3 - TIR'!$C$18+SQRT(('Ejercicio 3 - TIR'!$E$18-'Ejercicio 3 - TIR'!$C$18)*('Ejercicio 3 - TIR'!$D$18-'Ejercicio 3 - TIR'!$C$18)*L205),'Ejercicio 3 - TIR'!$E$18-SQRT(('Ejercicio 3 - TIR'!$E$18-'Ejercicio 3 - TIR'!$C$18)*('Ejercicio 3 - TIR'!$E$18-'Ejercicio 3 - TIR'!$D$18)*(1-L205)))</f>
        <v>38943.67994</v>
      </c>
      <c r="N205" s="3">
        <f t="shared" si="10"/>
        <v>0.270446365</v>
      </c>
      <c r="O205" s="4">
        <f>IF(N205&lt;=('Ejercicio 3 - TIR'!$D$18-'Ejercicio 3 - TIR'!$C$18)/('Ejercicio 3 - TIR'!$E$18-'Ejercicio 3 - TIR'!$C$18),'Ejercicio 3 - TIR'!$C$18+SQRT(('Ejercicio 3 - TIR'!$E$18-'Ejercicio 3 - TIR'!$C$18)*('Ejercicio 3 - TIR'!$D$18-'Ejercicio 3 - TIR'!$C$18)*N205),'Ejercicio 3 - TIR'!$E$18-SQRT(('Ejercicio 3 - TIR'!$E$18-'Ejercicio 3 - TIR'!$C$18)*('Ejercicio 3 - TIR'!$E$18-'Ejercicio 3 - TIR'!$D$18)*(1-N205)))</f>
        <v>36369.21932</v>
      </c>
      <c r="P205" s="3">
        <f t="shared" si="11"/>
        <v>0.8877085771</v>
      </c>
      <c r="Q205" s="7">
        <f>IF(P205&lt;=('Ejercicio 3 - TIR'!$D$22-'Ejercicio 3 - TIR'!$C$22)/('Ejercicio 3 - TIR'!$E$22-'Ejercicio 3 - TIR'!$C$22),'Ejercicio 3 - TIR'!$C$22+SQRT(('Ejercicio 3 - TIR'!$E$22-'Ejercicio 3 - TIR'!$C$22)*('Ejercicio 3 - TIR'!$D$22-'Ejercicio 3 - TIR'!$C$22)*P205),'Ejercicio 3 - TIR'!$E$22-SQRT(('Ejercicio 3 - TIR'!$E$22-'Ejercicio 3 - TIR'!$C$22)*('Ejercicio 3 - TIR'!$E$22-'Ejercicio 3 - TIR'!$D$22)*(1-P205)))</f>
        <v>0.1657829482</v>
      </c>
      <c r="R205" s="3">
        <f t="shared" si="12"/>
        <v>0.1235929938</v>
      </c>
      <c r="S205" s="7">
        <f>IF(R205&lt;=('Ejercicio 3 - TIR'!$D$23-'Ejercicio 3 - TIR'!$C$23)/('Ejercicio 3 - TIR'!$E$23-'Ejercicio 3 - TIR'!$C$23),'Ejercicio 3 - TIR'!$C$23+SQRT(('Ejercicio 3 - TIR'!$E$23-'Ejercicio 3 - TIR'!$C$23)*('Ejercicio 3 - TIR'!$D$23-'Ejercicio 3 - TIR'!$C$23)*R205),'Ejercicio 3 - TIR'!$E$23-SQRT(('Ejercicio 3 - TIR'!$E$23-'Ejercicio 3 - TIR'!$C$23)*('Ejercicio 3 - TIR'!$E$23-'Ejercicio 3 - TIR'!$D$23)*(1-R205)))</f>
        <v>0.1349153407</v>
      </c>
      <c r="T205" s="3">
        <f t="shared" si="13"/>
        <v>0.2977540427</v>
      </c>
      <c r="U205" s="7">
        <f>IF(T205&lt;=('Ejercicio 3 - TIR'!$D$24-'Ejercicio 3 - TIR'!$C$24)/('Ejercicio 3 - TIR'!$E$24-'Ejercicio 3 - TIR'!$C$24),'Ejercicio 3 - TIR'!$C$24+SQRT(('Ejercicio 3 - TIR'!$E$24-'Ejercicio 3 - TIR'!$C$24)*('Ejercicio 3 - TIR'!$D$24-'Ejercicio 3 - TIR'!$C$24)*T205),'Ejercicio 3 - TIR'!$E$24-SQRT(('Ejercicio 3 - TIR'!$E$24-'Ejercicio 3 - TIR'!$C$24)*('Ejercicio 3 - TIR'!$E$24-'Ejercicio 3 - TIR'!$D$24)*(1-T205)))</f>
        <v>0.1750056692</v>
      </c>
      <c r="V205" s="3">
        <f t="shared" si="14"/>
        <v>0.4915629091</v>
      </c>
      <c r="W205" s="7">
        <f>IF(V205&lt;=('Ejercicio 3 - TIR'!$D$25-'Ejercicio 3 - TIR'!$C$25)/('Ejercicio 3 - TIR'!$E$25-'Ejercicio 3 - TIR'!$C$25),'Ejercicio 3 - TIR'!$C$25+SQRT(('Ejercicio 3 - TIR'!$E$25-'Ejercicio 3 - TIR'!$C$25)*('Ejercicio 3 - TIR'!$D$25-'Ejercicio 3 - TIR'!$C$25)*V205),'Ejercicio 3 - TIR'!$E$25-SQRT(('Ejercicio 3 - TIR'!$E$25-'Ejercicio 3 - TIR'!$C$25)*('Ejercicio 3 - TIR'!$E$25-'Ejercicio 3 - TIR'!$D$25)*(1-V205)))</f>
        <v>0.2078155263</v>
      </c>
      <c r="X205" s="3">
        <f t="shared" si="15"/>
        <v>0.452407257</v>
      </c>
      <c r="Y205" s="7">
        <f>IF(X205&lt;=('Ejercicio 3 - TIR'!$D$26-'Ejercicio 3 - TIR'!$C$26)/('Ejercicio 3 - TIR'!$E$26-'Ejercicio 3 - TIR'!$C$26),'Ejercicio 3 - TIR'!$C$26+SQRT(('Ejercicio 3 - TIR'!$E$26-'Ejercicio 3 - TIR'!$C$26)*('Ejercicio 3 - TIR'!$D$26-'Ejercicio 3 - TIR'!$C$26)*X205),'Ejercicio 3 - TIR'!$E$26-SQRT(('Ejercicio 3 - TIR'!$E$26-'Ejercicio 3 - TIR'!$C$26)*('Ejercicio 3 - TIR'!$E$26-'Ejercicio 3 - TIR'!$D$26)*(1-X205)))</f>
        <v>0.225621688</v>
      </c>
      <c r="Z205" s="3">
        <f t="shared" si="16"/>
        <v>1.165782948</v>
      </c>
      <c r="AA205" s="3">
        <f t="shared" si="17"/>
        <v>1.323064952</v>
      </c>
      <c r="AB205" s="3">
        <f t="shared" si="18"/>
        <v>1.554608819</v>
      </c>
      <c r="AC205" s="3">
        <f t="shared" si="19"/>
        <v>1.877680669</v>
      </c>
      <c r="AD205" s="3">
        <f t="shared" si="20"/>
        <v>2.301326151</v>
      </c>
      <c r="AE205" s="2">
        <f t="shared" si="21"/>
        <v>5563.513558</v>
      </c>
      <c r="AF205" s="2">
        <f t="shared" si="22"/>
        <v>6314.116885</v>
      </c>
      <c r="AG205" s="2">
        <f t="shared" si="23"/>
        <v>7419.123135</v>
      </c>
      <c r="AH205" s="2">
        <f t="shared" si="24"/>
        <v>8960.932115</v>
      </c>
      <c r="AI205" s="2">
        <f t="shared" si="25"/>
        <v>10982.71274</v>
      </c>
      <c r="AJ205" s="4">
        <f t="shared" si="26"/>
        <v>39649.11833</v>
      </c>
      <c r="AK205" s="4">
        <f t="shared" si="27"/>
        <v>51588.31158</v>
      </c>
      <c r="AL205" s="4">
        <f t="shared" si="28"/>
        <v>60352.93014</v>
      </c>
      <c r="AM205" s="4">
        <f t="shared" si="29"/>
        <v>73123.79501</v>
      </c>
      <c r="AN205" s="4">
        <f t="shared" si="30"/>
        <v>83697.43552</v>
      </c>
      <c r="AO205" s="4">
        <f>C205/'Ejercicio 3 - TIR'!$D$7</f>
        <v>13634.30974</v>
      </c>
      <c r="AP205" s="4">
        <f t="shared" si="31"/>
        <v>26014.80859</v>
      </c>
      <c r="AQ205" s="4">
        <f t="shared" si="32"/>
        <v>37954.00184</v>
      </c>
      <c r="AR205" s="4">
        <f t="shared" si="33"/>
        <v>46718.6204</v>
      </c>
      <c r="AS205" s="4">
        <f t="shared" si="34"/>
        <v>59489.48527</v>
      </c>
      <c r="AT205" s="4">
        <f t="shared" si="35"/>
        <v>70063.12578</v>
      </c>
      <c r="AU205" s="4">
        <f>AP205*'Ejercicio 3 - TIR'!$D$5</f>
        <v>13007.4043</v>
      </c>
      <c r="AV205" s="4">
        <f>AQ205*'Ejercicio 3 - TIR'!$D$5</f>
        <v>18977.00092</v>
      </c>
      <c r="AW205" s="4">
        <f>AR205*'Ejercicio 3 - TIR'!$D$5</f>
        <v>23359.3102</v>
      </c>
      <c r="AX205" s="4">
        <f>AS205*'Ejercicio 3 - TIR'!$D$5</f>
        <v>29744.74264</v>
      </c>
      <c r="AY205" s="4">
        <f>AT205*'Ejercicio 3 - TIR'!$D$5</f>
        <v>35031.56289</v>
      </c>
      <c r="AZ205" s="4">
        <f t="shared" ref="AZ205:BD205" si="650">AJ205-AU205-AE205</f>
        <v>21078.20048</v>
      </c>
      <c r="BA205" s="4">
        <f t="shared" si="650"/>
        <v>26297.19377</v>
      </c>
      <c r="BB205" s="4">
        <f t="shared" si="650"/>
        <v>29574.49681</v>
      </c>
      <c r="BC205" s="4">
        <f t="shared" si="650"/>
        <v>34418.12026</v>
      </c>
      <c r="BD205" s="4">
        <f t="shared" si="650"/>
        <v>37683.15989</v>
      </c>
      <c r="BE205" s="4">
        <f t="shared" ref="BE205:BI205" si="651">AZ205/Z205</f>
        <v>18080.72464</v>
      </c>
      <c r="BF205" s="4">
        <f t="shared" si="651"/>
        <v>19875.96583</v>
      </c>
      <c r="BG205" s="4">
        <f t="shared" si="651"/>
        <v>19023.75468</v>
      </c>
      <c r="BH205" s="4">
        <f t="shared" si="651"/>
        <v>18330.12441</v>
      </c>
      <c r="BI205" s="4">
        <f t="shared" si="651"/>
        <v>16374.5412</v>
      </c>
      <c r="BJ205" s="4">
        <f t="shared" si="38"/>
        <v>77230.25426</v>
      </c>
      <c r="BK205" s="4">
        <f t="shared" si="39"/>
        <v>31376.99356</v>
      </c>
      <c r="BL205" s="4">
        <f t="shared" si="40"/>
        <v>108607.2478</v>
      </c>
      <c r="BM205" s="4">
        <f>BK205*'Ejercicio 3 - TIR'!$D$5</f>
        <v>15688.49678</v>
      </c>
      <c r="BN205" s="4">
        <f t="shared" si="41"/>
        <v>92918.75104</v>
      </c>
      <c r="BO205" s="4">
        <f t="shared" si="42"/>
        <v>40376.17657</v>
      </c>
      <c r="BP205" s="4">
        <f t="shared" si="43"/>
        <v>-101730.5704</v>
      </c>
      <c r="BQ205" s="4">
        <f t="shared" ref="BQ205:BT205" si="652">BE205</f>
        <v>18080.72464</v>
      </c>
      <c r="BR205" s="4">
        <f t="shared" si="652"/>
        <v>19875.96583</v>
      </c>
      <c r="BS205" s="4">
        <f t="shared" si="652"/>
        <v>19023.75468</v>
      </c>
      <c r="BT205" s="4">
        <f t="shared" si="652"/>
        <v>18330.12441</v>
      </c>
      <c r="BU205" s="4">
        <f t="shared" si="45"/>
        <v>56750.71778</v>
      </c>
      <c r="BV205" s="36">
        <f t="shared" si="46"/>
        <v>7.765160334</v>
      </c>
    </row>
    <row r="206" ht="15.0" customHeight="1">
      <c r="A206" s="2">
        <v>205.0</v>
      </c>
      <c r="B206" s="3">
        <f t="shared" si="4"/>
        <v>0.4884612292</v>
      </c>
      <c r="C206" s="4">
        <f>IF(B206&lt;=('Ejercicio 3 - TIR'!$D$13-'Ejercicio 3 - TIR'!$C$13)/('Ejercicio 3 - TIR'!$E$13-'Ejercicio 3 - TIR'!$C$13),'Ejercicio 3 - TIR'!$C$13+SQRT(('Ejercicio 3 - TIR'!$E$13-'Ejercicio 3 - TIR'!$C$13)*('Ejercicio 3 - TIR'!$D$13-'Ejercicio 3 - TIR'!$C$13)*B206),'Ejercicio 3 - TIR'!$E$13-SQRT(('Ejercicio 3 - TIR'!$E$13-'Ejercicio 3 - TIR'!$C$13)*('Ejercicio 3 - TIR'!$E$13-'Ejercicio 3 - TIR'!$D$13)*(1-B206)))</f>
        <v>75224.07368</v>
      </c>
      <c r="D206" s="3">
        <f t="shared" si="5"/>
        <v>0.8898853034</v>
      </c>
      <c r="E206" s="4">
        <f>IF(D206&lt;=('Ejercicio 3 - TIR'!$D$14-'Ejercicio 3 - TIR'!$C$14)/('Ejercicio 3 - TIR'!$E$14-'Ejercicio 3 - TIR'!$C$14),'Ejercicio 3 - TIR'!$C$14+SQRT(('Ejercicio 3 - TIR'!$E$14-'Ejercicio 3 - TIR'!$C$14)*('Ejercicio 3 - TIR'!$D$14-'Ejercicio 3 - TIR'!$C$14)*D206),'Ejercicio 3 - TIR'!$E$14-SQRT(('Ejercicio 3 - TIR'!$E$14-'Ejercicio 3 - TIR'!$C$14)*('Ejercicio 3 - TIR'!$E$14-'Ejercicio 3 - TIR'!$D$14)*(1-D206)))</f>
        <v>35935.86362</v>
      </c>
      <c r="F206" s="3">
        <f t="shared" si="6"/>
        <v>0.4156916968</v>
      </c>
      <c r="G206" s="4">
        <f>IF(F206&lt;=('Ejercicio 3 - TIR'!$D$18-'Ejercicio 3 - TIR'!$C$18)/('Ejercicio 3 - TIR'!$E$18-'Ejercicio 3 - TIR'!$C$18),'Ejercicio 3 - TIR'!$C$18+SQRT(('Ejercicio 3 - TIR'!$E$18-'Ejercicio 3 - TIR'!$C$18)*('Ejercicio 3 - TIR'!$D$18-'Ejercicio 3 - TIR'!$C$18)*F206),'Ejercicio 3 - TIR'!$E$18-SQRT(('Ejercicio 3 - TIR'!$E$18-'Ejercicio 3 - TIR'!$C$18)*('Ejercicio 3 - TIR'!$E$18-'Ejercicio 3 - TIR'!$D$18)*(1-F206)))</f>
        <v>37896.43936</v>
      </c>
      <c r="H206" s="3">
        <f t="shared" si="7"/>
        <v>0.3003555394</v>
      </c>
      <c r="I206" s="4">
        <f>IF(H206&lt;=('Ejercicio 3 - TIR'!$D$18-'Ejercicio 3 - TIR'!$C$18)/('Ejercicio 3 - TIR'!$E$18-'Ejercicio 3 - TIR'!$C$18),'Ejercicio 3 - TIR'!$C$18+SQRT(('Ejercicio 3 - TIR'!$E$18-'Ejercicio 3 - TIR'!$C$18)*('Ejercicio 3 - TIR'!$D$18-'Ejercicio 3 - TIR'!$C$18)*H206),'Ejercicio 3 - TIR'!$E$18-SQRT(('Ejercicio 3 - TIR'!$E$18-'Ejercicio 3 - TIR'!$C$18)*('Ejercicio 3 - TIR'!$E$18-'Ejercicio 3 - TIR'!$D$18)*(1-H206)))</f>
        <v>36712.17781</v>
      </c>
      <c r="J206" s="3">
        <f t="shared" si="8"/>
        <v>0.2104585103</v>
      </c>
      <c r="K206" s="4">
        <f>IF(J206&lt;=('Ejercicio 3 - TIR'!$D$18-'Ejercicio 3 - TIR'!$C$18)/('Ejercicio 3 - TIR'!$E$18-'Ejercicio 3 - TIR'!$C$18),'Ejercicio 3 - TIR'!$C$18+SQRT(('Ejercicio 3 - TIR'!$E$18-'Ejercicio 3 - TIR'!$C$18)*('Ejercicio 3 - TIR'!$D$18-'Ejercicio 3 - TIR'!$C$18)*J206),'Ejercicio 3 - TIR'!$E$18-SQRT(('Ejercicio 3 - TIR'!$E$18-'Ejercicio 3 - TIR'!$C$18)*('Ejercicio 3 - TIR'!$E$18-'Ejercicio 3 - TIR'!$D$18)*(1-J206)))</f>
        <v>35618.60984</v>
      </c>
      <c r="L206" s="3">
        <f t="shared" si="9"/>
        <v>0.5146424993</v>
      </c>
      <c r="M206" s="4">
        <f>IF(L206&lt;=('Ejercicio 3 - TIR'!$D$18-'Ejercicio 3 - TIR'!$C$18)/('Ejercicio 3 - TIR'!$E$18-'Ejercicio 3 - TIR'!$C$18),'Ejercicio 3 - TIR'!$C$18+SQRT(('Ejercicio 3 - TIR'!$E$18-'Ejercicio 3 - TIR'!$C$18)*('Ejercicio 3 - TIR'!$D$18-'Ejercicio 3 - TIR'!$C$18)*L206),'Ejercicio 3 - TIR'!$E$18-SQRT(('Ejercicio 3 - TIR'!$E$18-'Ejercicio 3 - TIR'!$C$18)*('Ejercicio 3 - TIR'!$E$18-'Ejercicio 3 - TIR'!$D$18)*(1-L206)))</f>
        <v>38786.14676</v>
      </c>
      <c r="N206" s="3">
        <f t="shared" si="10"/>
        <v>0.6390736137</v>
      </c>
      <c r="O206" s="4">
        <f>IF(N206&lt;=('Ejercicio 3 - TIR'!$D$18-'Ejercicio 3 - TIR'!$C$18)/('Ejercicio 3 - TIR'!$E$18-'Ejercicio 3 - TIR'!$C$18),'Ejercicio 3 - TIR'!$C$18+SQRT(('Ejercicio 3 - TIR'!$E$18-'Ejercicio 3 - TIR'!$C$18)*('Ejercicio 3 - TIR'!$D$18-'Ejercicio 3 - TIR'!$C$18)*N206),'Ejercicio 3 - TIR'!$E$18-SQRT(('Ejercicio 3 - TIR'!$E$18-'Ejercicio 3 - TIR'!$C$18)*('Ejercicio 3 - TIR'!$E$18-'Ejercicio 3 - TIR'!$D$18)*(1-N206)))</f>
        <v>39790.86524</v>
      </c>
      <c r="P206" s="3">
        <f t="shared" si="11"/>
        <v>0.5201351812</v>
      </c>
      <c r="Q206" s="7">
        <f>IF(P206&lt;=('Ejercicio 3 - TIR'!$D$22-'Ejercicio 3 - TIR'!$C$22)/('Ejercicio 3 - TIR'!$E$22-'Ejercicio 3 - TIR'!$C$22),'Ejercicio 3 - TIR'!$C$22+SQRT(('Ejercicio 3 - TIR'!$E$22-'Ejercicio 3 - TIR'!$C$22)*('Ejercicio 3 - TIR'!$D$22-'Ejercicio 3 - TIR'!$C$22)*P206),'Ejercicio 3 - TIR'!$E$22-SQRT(('Ejercicio 3 - TIR'!$E$22-'Ejercicio 3 - TIR'!$C$22)*('Ejercicio 3 - TIR'!$E$22-'Ejercicio 3 - TIR'!$D$22)*(1-P206)))</f>
        <v>0.1506102624</v>
      </c>
      <c r="R206" s="3">
        <f t="shared" si="12"/>
        <v>0.4160684618</v>
      </c>
      <c r="S206" s="7">
        <f>IF(R206&lt;=('Ejercicio 3 - TIR'!$D$23-'Ejercicio 3 - TIR'!$C$23)/('Ejercicio 3 - TIR'!$E$23-'Ejercicio 3 - TIR'!$C$23),'Ejercicio 3 - TIR'!$C$23+SQRT(('Ejercicio 3 - TIR'!$E$23-'Ejercicio 3 - TIR'!$C$23)*('Ejercicio 3 - TIR'!$D$23-'Ejercicio 3 - TIR'!$C$23)*R206),'Ejercicio 3 - TIR'!$E$23-SQRT(('Ejercicio 3 - TIR'!$E$23-'Ejercicio 3 - TIR'!$C$23)*('Ejercicio 3 - TIR'!$E$23-'Ejercicio 3 - TIR'!$D$23)*(1-R206)))</f>
        <v>0.1473664618</v>
      </c>
      <c r="T206" s="3">
        <f t="shared" si="13"/>
        <v>0.5892799033</v>
      </c>
      <c r="U206" s="7">
        <f>IF(T206&lt;=('Ejercicio 3 - TIR'!$D$24-'Ejercicio 3 - TIR'!$C$24)/('Ejercicio 3 - TIR'!$E$24-'Ejercicio 3 - TIR'!$C$24),'Ejercicio 3 - TIR'!$C$24+SQRT(('Ejercicio 3 - TIR'!$E$24-'Ejercicio 3 - TIR'!$C$24)*('Ejercicio 3 - TIR'!$D$24-'Ejercicio 3 - TIR'!$C$24)*T206),'Ejercicio 3 - TIR'!$E$24-SQRT(('Ejercicio 3 - TIR'!$E$24-'Ejercicio 3 - TIR'!$C$24)*('Ejercicio 3 - TIR'!$E$24-'Ejercicio 3 - TIR'!$D$24)*(1-T206)))</f>
        <v>0.1860881102</v>
      </c>
      <c r="V206" s="3">
        <f t="shared" si="14"/>
        <v>0.6210336492</v>
      </c>
      <c r="W206" s="7">
        <f>IF(V206&lt;=('Ejercicio 3 - TIR'!$D$25-'Ejercicio 3 - TIR'!$C$25)/('Ejercicio 3 - TIR'!$E$25-'Ejercicio 3 - TIR'!$C$25),'Ejercicio 3 - TIR'!$C$25+SQRT(('Ejercicio 3 - TIR'!$E$25-'Ejercicio 3 - TIR'!$C$25)*('Ejercicio 3 - TIR'!$D$25-'Ejercicio 3 - TIR'!$C$25)*V206),'Ejercicio 3 - TIR'!$E$25-SQRT(('Ejercicio 3 - TIR'!$E$25-'Ejercicio 3 - TIR'!$C$25)*('Ejercicio 3 - TIR'!$E$25-'Ejercicio 3 - TIR'!$D$25)*(1-V206)))</f>
        <v>0.2135804691</v>
      </c>
      <c r="X206" s="3">
        <f t="shared" si="15"/>
        <v>0.3702480047</v>
      </c>
      <c r="Y206" s="7">
        <f>IF(X206&lt;=('Ejercicio 3 - TIR'!$D$26-'Ejercicio 3 - TIR'!$C$26)/('Ejercicio 3 - TIR'!$E$26-'Ejercicio 3 - TIR'!$C$26),'Ejercicio 3 - TIR'!$C$26+SQRT(('Ejercicio 3 - TIR'!$E$26-'Ejercicio 3 - TIR'!$C$26)*('Ejercicio 3 - TIR'!$D$26-'Ejercicio 3 - TIR'!$C$26)*X206),'Ejercicio 3 - TIR'!$E$26-SQRT(('Ejercicio 3 - TIR'!$E$26-'Ejercicio 3 - TIR'!$C$26)*('Ejercicio 3 - TIR'!$E$26-'Ejercicio 3 - TIR'!$D$26)*(1-X206)))</f>
        <v>0.2216848152</v>
      </c>
      <c r="Z206" s="3">
        <f t="shared" si="16"/>
        <v>1.150610262</v>
      </c>
      <c r="AA206" s="3">
        <f t="shared" si="17"/>
        <v>1.320171626</v>
      </c>
      <c r="AB206" s="3">
        <f t="shared" si="18"/>
        <v>1.565839869</v>
      </c>
      <c r="AC206" s="3">
        <f t="shared" si="19"/>
        <v>1.900272682</v>
      </c>
      <c r="AD206" s="3">
        <f t="shared" si="20"/>
        <v>2.321534281</v>
      </c>
      <c r="AE206" s="2">
        <f t="shared" si="21"/>
        <v>5412.309851</v>
      </c>
      <c r="AF206" s="2">
        <f t="shared" si="22"/>
        <v>6209.902804</v>
      </c>
      <c r="AG206" s="2">
        <f t="shared" si="23"/>
        <v>7365.491882</v>
      </c>
      <c r="AH206" s="2">
        <f t="shared" si="24"/>
        <v>8938.617093</v>
      </c>
      <c r="AI206" s="2">
        <f t="shared" si="25"/>
        <v>10920.17277</v>
      </c>
      <c r="AJ206" s="4">
        <f t="shared" si="26"/>
        <v>43604.03203</v>
      </c>
      <c r="AK206" s="4">
        <f t="shared" si="27"/>
        <v>48466.37546</v>
      </c>
      <c r="AL206" s="4">
        <f t="shared" si="28"/>
        <v>55773.03936</v>
      </c>
      <c r="AM206" s="4">
        <f t="shared" si="29"/>
        <v>73704.25515</v>
      </c>
      <c r="AN206" s="4">
        <f t="shared" si="30"/>
        <v>92375.85771</v>
      </c>
      <c r="AO206" s="4">
        <f>C206/'Ejercicio 3 - TIR'!$D$7</f>
        <v>15044.81474</v>
      </c>
      <c r="AP206" s="4">
        <f t="shared" si="31"/>
        <v>28559.2173</v>
      </c>
      <c r="AQ206" s="4">
        <f t="shared" si="32"/>
        <v>33421.56072</v>
      </c>
      <c r="AR206" s="4">
        <f t="shared" si="33"/>
        <v>40728.22462</v>
      </c>
      <c r="AS206" s="4">
        <f t="shared" si="34"/>
        <v>58659.44041</v>
      </c>
      <c r="AT206" s="4">
        <f t="shared" si="35"/>
        <v>77331.04297</v>
      </c>
      <c r="AU206" s="4">
        <f>AP206*'Ejercicio 3 - TIR'!$D$5</f>
        <v>14279.60865</v>
      </c>
      <c r="AV206" s="4">
        <f>AQ206*'Ejercicio 3 - TIR'!$D$5</f>
        <v>16710.78036</v>
      </c>
      <c r="AW206" s="4">
        <f>AR206*'Ejercicio 3 - TIR'!$D$5</f>
        <v>20364.11231</v>
      </c>
      <c r="AX206" s="4">
        <f>AS206*'Ejercicio 3 - TIR'!$D$5</f>
        <v>29329.7202</v>
      </c>
      <c r="AY206" s="4">
        <f>AT206*'Ejercicio 3 - TIR'!$D$5</f>
        <v>38665.52149</v>
      </c>
      <c r="AZ206" s="4">
        <f t="shared" ref="AZ206:BD206" si="653">AJ206-AU206-AE206</f>
        <v>23912.11353</v>
      </c>
      <c r="BA206" s="4">
        <f t="shared" si="653"/>
        <v>25545.69229</v>
      </c>
      <c r="BB206" s="4">
        <f t="shared" si="653"/>
        <v>28043.43516</v>
      </c>
      <c r="BC206" s="4">
        <f t="shared" si="653"/>
        <v>35435.91785</v>
      </c>
      <c r="BD206" s="4">
        <f t="shared" si="653"/>
        <v>42790.16345</v>
      </c>
      <c r="BE206" s="4">
        <f t="shared" ref="BE206:BI206" si="654">AZ206/Z206</f>
        <v>20782.1139</v>
      </c>
      <c r="BF206" s="4">
        <f t="shared" si="654"/>
        <v>19350.28128</v>
      </c>
      <c r="BG206" s="4">
        <f t="shared" si="654"/>
        <v>17909.51663</v>
      </c>
      <c r="BH206" s="4">
        <f t="shared" si="654"/>
        <v>18647.8068</v>
      </c>
      <c r="BI206" s="4">
        <f t="shared" si="654"/>
        <v>18431.84647</v>
      </c>
      <c r="BJ206" s="4">
        <f t="shared" si="38"/>
        <v>83426.33932</v>
      </c>
      <c r="BK206" s="4">
        <f t="shared" si="39"/>
        <v>34927.05316</v>
      </c>
      <c r="BL206" s="4">
        <f t="shared" si="40"/>
        <v>118353.3925</v>
      </c>
      <c r="BM206" s="4">
        <f>BK206*'Ejercicio 3 - TIR'!$D$5</f>
        <v>17463.52658</v>
      </c>
      <c r="BN206" s="4">
        <f t="shared" si="41"/>
        <v>100889.8659</v>
      </c>
      <c r="BO206" s="4">
        <f t="shared" si="42"/>
        <v>43458.27099</v>
      </c>
      <c r="BP206" s="4">
        <f t="shared" si="43"/>
        <v>-111159.9373</v>
      </c>
      <c r="BQ206" s="4">
        <f t="shared" ref="BQ206:BT206" si="655">BE206</f>
        <v>20782.1139</v>
      </c>
      <c r="BR206" s="4">
        <f t="shared" si="655"/>
        <v>19350.28128</v>
      </c>
      <c r="BS206" s="4">
        <f t="shared" si="655"/>
        <v>17909.51663</v>
      </c>
      <c r="BT206" s="4">
        <f t="shared" si="655"/>
        <v>18647.8068</v>
      </c>
      <c r="BU206" s="4">
        <f t="shared" si="45"/>
        <v>61890.11747</v>
      </c>
      <c r="BV206" s="36">
        <f t="shared" si="46"/>
        <v>6.474446877</v>
      </c>
    </row>
    <row r="207" ht="15.0" customHeight="1">
      <c r="A207" s="2">
        <v>206.0</v>
      </c>
      <c r="B207" s="3">
        <f t="shared" si="4"/>
        <v>0.7441458283</v>
      </c>
      <c r="C207" s="4">
        <f>IF(B207&lt;=('Ejercicio 3 - TIR'!$D$13-'Ejercicio 3 - TIR'!$C$13)/('Ejercicio 3 - TIR'!$E$13-'Ejercicio 3 - TIR'!$C$13),'Ejercicio 3 - TIR'!$C$13+SQRT(('Ejercicio 3 - TIR'!$E$13-'Ejercicio 3 - TIR'!$C$13)*('Ejercicio 3 - TIR'!$D$13-'Ejercicio 3 - TIR'!$C$13)*B207),'Ejercicio 3 - TIR'!$E$13-SQRT(('Ejercicio 3 - TIR'!$E$13-'Ejercicio 3 - TIR'!$C$13)*('Ejercicio 3 - TIR'!$E$13-'Ejercicio 3 - TIR'!$D$13)*(1-B207)))</f>
        <v>82477.87096</v>
      </c>
      <c r="D207" s="3">
        <f t="shared" si="5"/>
        <v>0.3192027604</v>
      </c>
      <c r="E207" s="4">
        <f>IF(D207&lt;=('Ejercicio 3 - TIR'!$D$14-'Ejercicio 3 - TIR'!$C$14)/('Ejercicio 3 - TIR'!$E$14-'Ejercicio 3 - TIR'!$C$14),'Ejercicio 3 - TIR'!$C$14+SQRT(('Ejercicio 3 - TIR'!$E$14-'Ejercicio 3 - TIR'!$C$14)*('Ejercicio 3 - TIR'!$D$14-'Ejercicio 3 - TIR'!$C$14)*D207),'Ejercicio 3 - TIR'!$E$14-SQRT(('Ejercicio 3 - TIR'!$E$14-'Ejercicio 3 - TIR'!$C$14)*('Ejercicio 3 - TIR'!$E$14-'Ejercicio 3 - TIR'!$D$14)*(1-D207)))</f>
        <v>29892.87309</v>
      </c>
      <c r="F207" s="3">
        <f t="shared" si="6"/>
        <v>0.02885583521</v>
      </c>
      <c r="G207" s="4">
        <f>IF(F207&lt;=('Ejercicio 3 - TIR'!$D$18-'Ejercicio 3 - TIR'!$C$18)/('Ejercicio 3 - TIR'!$E$18-'Ejercicio 3 - TIR'!$C$18),'Ejercicio 3 - TIR'!$C$18+SQRT(('Ejercicio 3 - TIR'!$E$18-'Ejercicio 3 - TIR'!$C$18)*('Ejercicio 3 - TIR'!$D$18-'Ejercicio 3 - TIR'!$C$18)*F207),'Ejercicio 3 - TIR'!$E$18-SQRT(('Ejercicio 3 - TIR'!$E$18-'Ejercicio 3 - TIR'!$C$18)*('Ejercicio 3 - TIR'!$E$18-'Ejercicio 3 - TIR'!$D$18)*(1-F207)))</f>
        <v>32080.47477</v>
      </c>
      <c r="H207" s="3">
        <f t="shared" si="7"/>
        <v>0.6834556907</v>
      </c>
      <c r="I207" s="4">
        <f>IF(H207&lt;=('Ejercicio 3 - TIR'!$D$18-'Ejercicio 3 - TIR'!$C$18)/('Ejercicio 3 - TIR'!$E$18-'Ejercicio 3 - TIR'!$C$18),'Ejercicio 3 - TIR'!$C$18+SQRT(('Ejercicio 3 - TIR'!$E$18-'Ejercicio 3 - TIR'!$C$18)*('Ejercicio 3 - TIR'!$D$18-'Ejercicio 3 - TIR'!$C$18)*H207),'Ejercicio 3 - TIR'!$E$18-SQRT(('Ejercicio 3 - TIR'!$E$18-'Ejercicio 3 - TIR'!$C$18)*('Ejercicio 3 - TIR'!$E$18-'Ejercicio 3 - TIR'!$D$18)*(1-H207)))</f>
        <v>40127.54444</v>
      </c>
      <c r="J207" s="3">
        <f t="shared" si="8"/>
        <v>0.7509514924</v>
      </c>
      <c r="K207" s="4">
        <f>IF(J207&lt;=('Ejercicio 3 - TIR'!$D$18-'Ejercicio 3 - TIR'!$C$18)/('Ejercicio 3 - TIR'!$E$18-'Ejercicio 3 - TIR'!$C$18),'Ejercicio 3 - TIR'!$C$18+SQRT(('Ejercicio 3 - TIR'!$E$18-'Ejercicio 3 - TIR'!$C$18)*('Ejercicio 3 - TIR'!$D$18-'Ejercicio 3 - TIR'!$C$18)*J207),'Ejercicio 3 - TIR'!$E$18-SQRT(('Ejercicio 3 - TIR'!$E$18-'Ejercicio 3 - TIR'!$C$18)*('Ejercicio 3 - TIR'!$E$18-'Ejercicio 3 - TIR'!$D$18)*(1-J207)))</f>
        <v>40678.121</v>
      </c>
      <c r="L207" s="3">
        <f t="shared" si="9"/>
        <v>0.783575491</v>
      </c>
      <c r="M207" s="4">
        <f>IF(L207&lt;=('Ejercicio 3 - TIR'!$D$18-'Ejercicio 3 - TIR'!$C$18)/('Ejercicio 3 - TIR'!$E$18-'Ejercicio 3 - TIR'!$C$18),'Ejercicio 3 - TIR'!$C$18+SQRT(('Ejercicio 3 - TIR'!$E$18-'Ejercicio 3 - TIR'!$C$18)*('Ejercicio 3 - TIR'!$D$18-'Ejercicio 3 - TIR'!$C$18)*L207),'Ejercicio 3 - TIR'!$E$18-SQRT(('Ejercicio 3 - TIR'!$E$18-'Ejercicio 3 - TIR'!$C$18)*('Ejercicio 3 - TIR'!$E$18-'Ejercicio 3 - TIR'!$D$18)*(1-L207)))</f>
        <v>40971.12445</v>
      </c>
      <c r="N207" s="3">
        <f t="shared" si="10"/>
        <v>0.729353987</v>
      </c>
      <c r="O207" s="4">
        <f>IF(N207&lt;=('Ejercicio 3 - TIR'!$D$18-'Ejercicio 3 - TIR'!$C$18)/('Ejercicio 3 - TIR'!$E$18-'Ejercicio 3 - TIR'!$C$18),'Ejercicio 3 - TIR'!$C$18+SQRT(('Ejercicio 3 - TIR'!$E$18-'Ejercicio 3 - TIR'!$C$18)*('Ejercicio 3 - TIR'!$D$18-'Ejercicio 3 - TIR'!$C$18)*N207),'Ejercicio 3 - TIR'!$E$18-SQRT(('Ejercicio 3 - TIR'!$E$18-'Ejercicio 3 - TIR'!$C$18)*('Ejercicio 3 - TIR'!$E$18-'Ejercicio 3 - TIR'!$D$18)*(1-N207)))</f>
        <v>40494.61977</v>
      </c>
      <c r="P207" s="3">
        <f t="shared" si="11"/>
        <v>0.3589137382</v>
      </c>
      <c r="Q207" s="7">
        <f>IF(P207&lt;=('Ejercicio 3 - TIR'!$D$22-'Ejercicio 3 - TIR'!$C$22)/('Ejercicio 3 - TIR'!$E$22-'Ejercicio 3 - TIR'!$C$22),'Ejercicio 3 - TIR'!$C$22+SQRT(('Ejercicio 3 - TIR'!$E$22-'Ejercicio 3 - TIR'!$C$22)*('Ejercicio 3 - TIR'!$D$22-'Ejercicio 3 - TIR'!$C$22)*P207),'Ejercicio 3 - TIR'!$E$22-SQRT(('Ejercicio 3 - TIR'!$E$22-'Ejercicio 3 - TIR'!$C$22)*('Ejercicio 3 - TIR'!$E$22-'Ejercicio 3 - TIR'!$D$22)*(1-P207)))</f>
        <v>0.14541741</v>
      </c>
      <c r="R207" s="3">
        <f t="shared" si="12"/>
        <v>0.288052639</v>
      </c>
      <c r="S207" s="7">
        <f>IF(R207&lt;=('Ejercicio 3 - TIR'!$D$23-'Ejercicio 3 - TIR'!$C$23)/('Ejercicio 3 - TIR'!$E$23-'Ejercicio 3 - TIR'!$C$23),'Ejercicio 3 - TIR'!$C$23+SQRT(('Ejercicio 3 - TIR'!$E$23-'Ejercicio 3 - TIR'!$C$23)*('Ejercicio 3 - TIR'!$D$23-'Ejercicio 3 - TIR'!$C$23)*R207),'Ejercicio 3 - TIR'!$E$23-SQRT(('Ejercicio 3 - TIR'!$E$23-'Ejercicio 3 - TIR'!$C$23)*('Ejercicio 3 - TIR'!$E$23-'Ejercicio 3 - TIR'!$D$23)*(1-R207)))</f>
        <v>0.1427704798</v>
      </c>
      <c r="T207" s="3">
        <f t="shared" si="13"/>
        <v>0.3265432233</v>
      </c>
      <c r="U207" s="7">
        <f>IF(T207&lt;=('Ejercicio 3 - TIR'!$D$24-'Ejercicio 3 - TIR'!$C$24)/('Ejercicio 3 - TIR'!$E$24-'Ejercicio 3 - TIR'!$C$24),'Ejercicio 3 - TIR'!$C$24+SQRT(('Ejercicio 3 - TIR'!$E$24-'Ejercicio 3 - TIR'!$C$24)*('Ejercicio 3 - TIR'!$D$24-'Ejercicio 3 - TIR'!$C$24)*T207),'Ejercicio 3 - TIR'!$E$24-SQRT(('Ejercicio 3 - TIR'!$E$24-'Ejercicio 3 - TIR'!$C$24)*('Ejercicio 3 - TIR'!$E$24-'Ejercicio 3 - TIR'!$D$24)*(1-T207)))</f>
        <v>0.1761866525</v>
      </c>
      <c r="V207" s="3">
        <f t="shared" si="14"/>
        <v>0.1336377827</v>
      </c>
      <c r="W207" s="7">
        <f>IF(V207&lt;=('Ejercicio 3 - TIR'!$D$25-'Ejercicio 3 - TIR'!$C$25)/('Ejercicio 3 - TIR'!$E$25-'Ejercicio 3 - TIR'!$C$25),'Ejercicio 3 - TIR'!$C$25+SQRT(('Ejercicio 3 - TIR'!$E$25-'Ejercicio 3 - TIR'!$C$25)*('Ejercicio 3 - TIR'!$D$25-'Ejercicio 3 - TIR'!$C$25)*V207),'Ejercicio 3 - TIR'!$E$25-SQRT(('Ejercicio 3 - TIR'!$E$25-'Ejercicio 3 - TIR'!$C$25)*('Ejercicio 3 - TIR'!$E$25-'Ejercicio 3 - TIR'!$D$25)*(1-V207)))</f>
        <v>0.1936781905</v>
      </c>
      <c r="X207" s="3">
        <f t="shared" si="15"/>
        <v>0.4107440467</v>
      </c>
      <c r="Y207" s="7">
        <f>IF(X207&lt;=('Ejercicio 3 - TIR'!$D$26-'Ejercicio 3 - TIR'!$C$26)/('Ejercicio 3 - TIR'!$E$26-'Ejercicio 3 - TIR'!$C$26),'Ejercicio 3 - TIR'!$C$26+SQRT(('Ejercicio 3 - TIR'!$E$26-'Ejercicio 3 - TIR'!$C$26)*('Ejercicio 3 - TIR'!$D$26-'Ejercicio 3 - TIR'!$C$26)*X207),'Ejercicio 3 - TIR'!$E$26-SQRT(('Ejercicio 3 - TIR'!$E$26-'Ejercicio 3 - TIR'!$C$26)*('Ejercicio 3 - TIR'!$E$26-'Ejercicio 3 - TIR'!$D$26)*(1-X207)))</f>
        <v>0.2235909391</v>
      </c>
      <c r="Z207" s="3">
        <f t="shared" si="16"/>
        <v>1.14541741</v>
      </c>
      <c r="AA207" s="3">
        <f t="shared" si="17"/>
        <v>1.308949203</v>
      </c>
      <c r="AB207" s="3">
        <f t="shared" si="18"/>
        <v>1.539568582</v>
      </c>
      <c r="AC207" s="3">
        <f t="shared" si="19"/>
        <v>1.837749439</v>
      </c>
      <c r="AD207" s="3">
        <f t="shared" si="20"/>
        <v>2.248653561</v>
      </c>
      <c r="AE207" s="2">
        <f t="shared" si="21"/>
        <v>4346.94418</v>
      </c>
      <c r="AF207" s="2">
        <f t="shared" si="22"/>
        <v>4967.559486</v>
      </c>
      <c r="AG207" s="2">
        <f t="shared" si="23"/>
        <v>5842.777163</v>
      </c>
      <c r="AH207" s="2">
        <f t="shared" si="24"/>
        <v>6974.395672</v>
      </c>
      <c r="AI207" s="2">
        <f t="shared" si="25"/>
        <v>8533.80735</v>
      </c>
      <c r="AJ207" s="4">
        <f t="shared" si="26"/>
        <v>36745.53432</v>
      </c>
      <c r="AK207" s="4">
        <f t="shared" si="27"/>
        <v>52524.91732</v>
      </c>
      <c r="AL207" s="4">
        <f t="shared" si="28"/>
        <v>62626.75705</v>
      </c>
      <c r="AM207" s="4">
        <f t="shared" si="29"/>
        <v>75294.66096</v>
      </c>
      <c r="AN207" s="4">
        <f t="shared" si="30"/>
        <v>91058.37098</v>
      </c>
      <c r="AO207" s="4">
        <f>C207/'Ejercicio 3 - TIR'!$D$7</f>
        <v>16495.57419</v>
      </c>
      <c r="AP207" s="4">
        <f t="shared" si="31"/>
        <v>20249.96013</v>
      </c>
      <c r="AQ207" s="4">
        <f t="shared" si="32"/>
        <v>36029.34312</v>
      </c>
      <c r="AR207" s="4">
        <f t="shared" si="33"/>
        <v>46131.18286</v>
      </c>
      <c r="AS207" s="4">
        <f t="shared" si="34"/>
        <v>58799.08677</v>
      </c>
      <c r="AT207" s="4">
        <f t="shared" si="35"/>
        <v>74562.79678</v>
      </c>
      <c r="AU207" s="4">
        <f>AP207*'Ejercicio 3 - TIR'!$D$5</f>
        <v>10124.98007</v>
      </c>
      <c r="AV207" s="4">
        <f>AQ207*'Ejercicio 3 - TIR'!$D$5</f>
        <v>18014.67156</v>
      </c>
      <c r="AW207" s="4">
        <f>AR207*'Ejercicio 3 - TIR'!$D$5</f>
        <v>23065.59143</v>
      </c>
      <c r="AX207" s="4">
        <f>AS207*'Ejercicio 3 - TIR'!$D$5</f>
        <v>29399.54338</v>
      </c>
      <c r="AY207" s="4">
        <f>AT207*'Ejercicio 3 - TIR'!$D$5</f>
        <v>37281.39839</v>
      </c>
      <c r="AZ207" s="4">
        <f t="shared" ref="AZ207:BD207" si="656">AJ207-AU207-AE207</f>
        <v>22273.61008</v>
      </c>
      <c r="BA207" s="4">
        <f t="shared" si="656"/>
        <v>29542.68627</v>
      </c>
      <c r="BB207" s="4">
        <f t="shared" si="656"/>
        <v>33718.38846</v>
      </c>
      <c r="BC207" s="4">
        <f t="shared" si="656"/>
        <v>38920.7219</v>
      </c>
      <c r="BD207" s="4">
        <f t="shared" si="656"/>
        <v>45243.16523</v>
      </c>
      <c r="BE207" s="4">
        <f t="shared" ref="BE207:BI207" si="657">AZ207/Z207</f>
        <v>19445.84558</v>
      </c>
      <c r="BF207" s="4">
        <f t="shared" si="657"/>
        <v>22569.77291</v>
      </c>
      <c r="BG207" s="4">
        <f t="shared" si="657"/>
        <v>21901.19288</v>
      </c>
      <c r="BH207" s="4">
        <f t="shared" si="657"/>
        <v>21178.4703</v>
      </c>
      <c r="BI207" s="4">
        <f t="shared" si="657"/>
        <v>20120.11366</v>
      </c>
      <c r="BJ207" s="4">
        <f t="shared" si="38"/>
        <v>67218.71552</v>
      </c>
      <c r="BK207" s="4">
        <f t="shared" si="39"/>
        <v>37092.83166</v>
      </c>
      <c r="BL207" s="4">
        <f t="shared" si="40"/>
        <v>104311.5472</v>
      </c>
      <c r="BM207" s="4">
        <f>BK207*'Ejercicio 3 - TIR'!$D$5</f>
        <v>18546.41583</v>
      </c>
      <c r="BN207" s="4">
        <f t="shared" si="41"/>
        <v>85765.13135</v>
      </c>
      <c r="BO207" s="4">
        <f t="shared" si="42"/>
        <v>38140.66018</v>
      </c>
      <c r="BP207" s="4">
        <f t="shared" si="43"/>
        <v>-112370.744</v>
      </c>
      <c r="BQ207" s="4">
        <f t="shared" ref="BQ207:BT207" si="658">BE207</f>
        <v>19445.84558</v>
      </c>
      <c r="BR207" s="4">
        <f t="shared" si="658"/>
        <v>22569.77291</v>
      </c>
      <c r="BS207" s="4">
        <f t="shared" si="658"/>
        <v>21901.19288</v>
      </c>
      <c r="BT207" s="4">
        <f t="shared" si="658"/>
        <v>21178.4703</v>
      </c>
      <c r="BU207" s="4">
        <f t="shared" si="45"/>
        <v>58260.77384</v>
      </c>
      <c r="BV207" s="36">
        <f t="shared" si="46"/>
        <v>7.306342773</v>
      </c>
    </row>
    <row r="208" ht="15.0" customHeight="1">
      <c r="A208" s="2">
        <v>207.0</v>
      </c>
      <c r="B208" s="3">
        <f t="shared" si="4"/>
        <v>0.5111905527</v>
      </c>
      <c r="C208" s="4">
        <f>IF(B208&lt;=('Ejercicio 3 - TIR'!$D$13-'Ejercicio 3 - TIR'!$C$13)/('Ejercicio 3 - TIR'!$E$13-'Ejercicio 3 - TIR'!$C$13),'Ejercicio 3 - TIR'!$C$13+SQRT(('Ejercicio 3 - TIR'!$E$13-'Ejercicio 3 - TIR'!$C$13)*('Ejercicio 3 - TIR'!$D$13-'Ejercicio 3 - TIR'!$C$13)*B208),'Ejercicio 3 - TIR'!$E$13-SQRT(('Ejercicio 3 - TIR'!$E$13-'Ejercicio 3 - TIR'!$C$13)*('Ejercicio 3 - TIR'!$E$13-'Ejercicio 3 - TIR'!$D$13)*(1-B208)))</f>
        <v>75780.76515</v>
      </c>
      <c r="D208" s="3">
        <f t="shared" si="5"/>
        <v>0.2511421193</v>
      </c>
      <c r="E208" s="4">
        <f>IF(D208&lt;=('Ejercicio 3 - TIR'!$D$14-'Ejercicio 3 - TIR'!$C$14)/('Ejercicio 3 - TIR'!$E$14-'Ejercicio 3 - TIR'!$C$14),'Ejercicio 3 - TIR'!$C$14+SQRT(('Ejercicio 3 - TIR'!$E$14-'Ejercicio 3 - TIR'!$C$14)*('Ejercicio 3 - TIR'!$D$14-'Ejercicio 3 - TIR'!$C$14)*D208),'Ejercicio 3 - TIR'!$E$14-SQRT(('Ejercicio 3 - TIR'!$E$14-'Ejercicio 3 - TIR'!$C$14)*('Ejercicio 3 - TIR'!$E$14-'Ejercicio 3 - TIR'!$D$14)*(1-D208)))</f>
        <v>29340.00679</v>
      </c>
      <c r="F208" s="3">
        <f t="shared" si="6"/>
        <v>0.1931747519</v>
      </c>
      <c r="G208" s="4">
        <f>IF(F208&lt;=('Ejercicio 3 - TIR'!$D$18-'Ejercicio 3 - TIR'!$C$18)/('Ejercicio 3 - TIR'!$E$18-'Ejercicio 3 - TIR'!$C$18),'Ejercicio 3 - TIR'!$C$18+SQRT(('Ejercicio 3 - TIR'!$E$18-'Ejercicio 3 - TIR'!$C$18)*('Ejercicio 3 - TIR'!$D$18-'Ejercicio 3 - TIR'!$C$18)*F208),'Ejercicio 3 - TIR'!$E$18-SQRT(('Ejercicio 3 - TIR'!$E$18-'Ejercicio 3 - TIR'!$C$18)*('Ejercicio 3 - TIR'!$E$18-'Ejercicio 3 - TIR'!$D$18)*(1-F208)))</f>
        <v>35382.95577</v>
      </c>
      <c r="H208" s="3">
        <f t="shared" si="7"/>
        <v>0.2502294994</v>
      </c>
      <c r="I208" s="4">
        <f>IF(H208&lt;=('Ejercicio 3 - TIR'!$D$18-'Ejercicio 3 - TIR'!$C$18)/('Ejercicio 3 - TIR'!$E$18-'Ejercicio 3 - TIR'!$C$18),'Ejercicio 3 - TIR'!$C$18+SQRT(('Ejercicio 3 - TIR'!$E$18-'Ejercicio 3 - TIR'!$C$18)*('Ejercicio 3 - TIR'!$D$18-'Ejercicio 3 - TIR'!$C$18)*H208),'Ejercicio 3 - TIR'!$E$18-SQRT(('Ejercicio 3 - TIR'!$E$18-'Ejercicio 3 - TIR'!$C$18)*('Ejercicio 3 - TIR'!$E$18-'Ejercicio 3 - TIR'!$D$18)*(1-H208)))</f>
        <v>36126.53449</v>
      </c>
      <c r="J208" s="3">
        <f t="shared" si="8"/>
        <v>0.6793452004</v>
      </c>
      <c r="K208" s="4">
        <f>IF(J208&lt;=('Ejercicio 3 - TIR'!$D$18-'Ejercicio 3 - TIR'!$C$18)/('Ejercicio 3 - TIR'!$E$18-'Ejercicio 3 - TIR'!$C$18),'Ejercicio 3 - TIR'!$C$18+SQRT(('Ejercicio 3 - TIR'!$E$18-'Ejercicio 3 - TIR'!$C$18)*('Ejercicio 3 - TIR'!$D$18-'Ejercicio 3 - TIR'!$C$18)*J208),'Ejercicio 3 - TIR'!$E$18-SQRT(('Ejercicio 3 - TIR'!$E$18-'Ejercicio 3 - TIR'!$C$18)*('Ejercicio 3 - TIR'!$E$18-'Ejercicio 3 - TIR'!$D$18)*(1-J208)))</f>
        <v>40096.01081</v>
      </c>
      <c r="L208" s="3">
        <f t="shared" si="9"/>
        <v>0.1955301684</v>
      </c>
      <c r="M208" s="4">
        <f>IF(L208&lt;=('Ejercicio 3 - TIR'!$D$18-'Ejercicio 3 - TIR'!$C$18)/('Ejercicio 3 - TIR'!$E$18-'Ejercicio 3 - TIR'!$C$18),'Ejercicio 3 - TIR'!$C$18+SQRT(('Ejercicio 3 - TIR'!$E$18-'Ejercicio 3 - TIR'!$C$18)*('Ejercicio 3 - TIR'!$D$18-'Ejercicio 3 - TIR'!$C$18)*L208),'Ejercicio 3 - TIR'!$E$18-SQRT(('Ejercicio 3 - TIR'!$E$18-'Ejercicio 3 - TIR'!$C$18)*('Ejercicio 3 - TIR'!$E$18-'Ejercicio 3 - TIR'!$D$18)*(1-L208)))</f>
        <v>35415.67404</v>
      </c>
      <c r="N208" s="3">
        <f t="shared" si="10"/>
        <v>0.1486830622</v>
      </c>
      <c r="O208" s="4">
        <f>IF(N208&lt;=('Ejercicio 3 - TIR'!$D$18-'Ejercicio 3 - TIR'!$C$18)/('Ejercicio 3 - TIR'!$E$18-'Ejercicio 3 - TIR'!$C$18),'Ejercicio 3 - TIR'!$C$18+SQRT(('Ejercicio 3 - TIR'!$E$18-'Ejercicio 3 - TIR'!$C$18)*('Ejercicio 3 - TIR'!$D$18-'Ejercicio 3 - TIR'!$C$18)*N208),'Ejercicio 3 - TIR'!$E$18-SQRT(('Ejercicio 3 - TIR'!$E$18-'Ejercicio 3 - TIR'!$C$18)*('Ejercicio 3 - TIR'!$E$18-'Ejercicio 3 - TIR'!$D$18)*(1-N208)))</f>
        <v>34722.54797</v>
      </c>
      <c r="P208" s="3">
        <f t="shared" si="11"/>
        <v>0.9627818069</v>
      </c>
      <c r="Q208" s="7">
        <f>IF(P208&lt;=('Ejercicio 3 - TIR'!$D$22-'Ejercicio 3 - TIR'!$C$22)/('Ejercicio 3 - TIR'!$E$22-'Ejercicio 3 - TIR'!$C$22),'Ejercicio 3 - TIR'!$C$22+SQRT(('Ejercicio 3 - TIR'!$E$22-'Ejercicio 3 - TIR'!$C$22)*('Ejercicio 3 - TIR'!$D$22-'Ejercicio 3 - TIR'!$C$22)*P208),'Ejercicio 3 - TIR'!$E$22-SQRT(('Ejercicio 3 - TIR'!$E$22-'Ejercicio 3 - TIR'!$C$22)*('Ejercicio 3 - TIR'!$E$22-'Ejercicio 3 - TIR'!$D$22)*(1-P208)))</f>
        <v>0.1718150902</v>
      </c>
      <c r="R208" s="3">
        <f t="shared" si="12"/>
        <v>0.2865594042</v>
      </c>
      <c r="S208" s="7">
        <f>IF(R208&lt;=('Ejercicio 3 - TIR'!$D$23-'Ejercicio 3 - TIR'!$C$23)/('Ejercicio 3 - TIR'!$E$23-'Ejercicio 3 - TIR'!$C$23),'Ejercicio 3 - TIR'!$C$23+SQRT(('Ejercicio 3 - TIR'!$E$23-'Ejercicio 3 - TIR'!$C$23)*('Ejercicio 3 - TIR'!$D$23-'Ejercicio 3 - TIR'!$C$23)*R208),'Ejercicio 3 - TIR'!$E$23-SQRT(('Ejercicio 3 - TIR'!$E$23-'Ejercicio 3 - TIR'!$C$23)*('Ejercicio 3 - TIR'!$E$23-'Ejercicio 3 - TIR'!$D$23)*(1-R208)))</f>
        <v>0.1427113832</v>
      </c>
      <c r="T208" s="3">
        <f t="shared" si="13"/>
        <v>0.5548852661</v>
      </c>
      <c r="U208" s="7">
        <f>IF(T208&lt;=('Ejercicio 3 - TIR'!$D$24-'Ejercicio 3 - TIR'!$C$24)/('Ejercicio 3 - TIR'!$E$24-'Ejercicio 3 - TIR'!$C$24),'Ejercicio 3 - TIR'!$C$24+SQRT(('Ejercicio 3 - TIR'!$E$24-'Ejercicio 3 - TIR'!$C$24)*('Ejercicio 3 - TIR'!$D$24-'Ejercicio 3 - TIR'!$C$24)*T208),'Ejercicio 3 - TIR'!$E$24-SQRT(('Ejercicio 3 - TIR'!$E$24-'Ejercicio 3 - TIR'!$C$24)*('Ejercicio 3 - TIR'!$E$24-'Ejercicio 3 - TIR'!$D$24)*(1-T208)))</f>
        <v>0.1846967246</v>
      </c>
      <c r="V208" s="3">
        <f t="shared" si="14"/>
        <v>0.910070814</v>
      </c>
      <c r="W208" s="7">
        <f>IF(V208&lt;=('Ejercicio 3 - TIR'!$D$25-'Ejercicio 3 - TIR'!$C$25)/('Ejercicio 3 - TIR'!$E$25-'Ejercicio 3 - TIR'!$C$25),'Ejercicio 3 - TIR'!$C$25+SQRT(('Ejercicio 3 - TIR'!$E$25-'Ejercicio 3 - TIR'!$C$25)*('Ejercicio 3 - TIR'!$D$25-'Ejercicio 3 - TIR'!$C$25)*V208),'Ejercicio 3 - TIR'!$E$25-SQRT(('Ejercicio 3 - TIR'!$E$25-'Ejercicio 3 - TIR'!$C$25)*('Ejercicio 3 - TIR'!$E$25-'Ejercicio 3 - TIR'!$D$25)*(1-V208)))</f>
        <v>0.2322587444</v>
      </c>
      <c r="X208" s="3">
        <f t="shared" si="15"/>
        <v>0.6823183419</v>
      </c>
      <c r="Y208" s="7">
        <f>IF(X208&lt;=('Ejercicio 3 - TIR'!$D$26-'Ejercicio 3 - TIR'!$C$26)/('Ejercicio 3 - TIR'!$E$26-'Ejercicio 3 - TIR'!$C$26),'Ejercicio 3 - TIR'!$C$26+SQRT(('Ejercicio 3 - TIR'!$E$26-'Ejercicio 3 - TIR'!$C$26)*('Ejercicio 3 - TIR'!$D$26-'Ejercicio 3 - TIR'!$C$26)*X208),'Ejercicio 3 - TIR'!$E$26-SQRT(('Ejercicio 3 - TIR'!$E$26-'Ejercicio 3 - TIR'!$C$26)*('Ejercicio 3 - TIR'!$E$26-'Ejercicio 3 - TIR'!$D$26)*(1-X208)))</f>
        <v>0.2385816351</v>
      </c>
      <c r="Z208" s="3">
        <f t="shared" si="16"/>
        <v>1.17181509</v>
      </c>
      <c r="AA208" s="3">
        <f t="shared" si="17"/>
        <v>1.339046443</v>
      </c>
      <c r="AB208" s="3">
        <f t="shared" si="18"/>
        <v>1.586363935</v>
      </c>
      <c r="AC208" s="3">
        <f t="shared" si="19"/>
        <v>1.95481083</v>
      </c>
      <c r="AD208" s="3">
        <f t="shared" si="20"/>
        <v>2.421192794</v>
      </c>
      <c r="AE208" s="2">
        <f t="shared" si="21"/>
        <v>5041.055915</v>
      </c>
      <c r="AF208" s="2">
        <f t="shared" si="22"/>
        <v>5760.471977</v>
      </c>
      <c r="AG208" s="2">
        <f t="shared" si="23"/>
        <v>6824.412283</v>
      </c>
      <c r="AH208" s="2">
        <f t="shared" si="24"/>
        <v>8409.441712</v>
      </c>
      <c r="AI208" s="2">
        <f t="shared" si="25"/>
        <v>10415.78007</v>
      </c>
      <c r="AJ208" s="4">
        <f t="shared" si="26"/>
        <v>41462.28151</v>
      </c>
      <c r="AK208" s="4">
        <f t="shared" si="27"/>
        <v>48375.1075</v>
      </c>
      <c r="AL208" s="4">
        <f t="shared" si="28"/>
        <v>63606.86547</v>
      </c>
      <c r="AM208" s="4">
        <f t="shared" si="29"/>
        <v>69230.94317</v>
      </c>
      <c r="AN208" s="4">
        <f t="shared" si="30"/>
        <v>84069.98295</v>
      </c>
      <c r="AO208" s="4">
        <f>C208/'Ejercicio 3 - TIR'!$D$7</f>
        <v>15156.15303</v>
      </c>
      <c r="AP208" s="4">
        <f t="shared" si="31"/>
        <v>26306.12848</v>
      </c>
      <c r="AQ208" s="4">
        <f t="shared" si="32"/>
        <v>33218.95447</v>
      </c>
      <c r="AR208" s="4">
        <f t="shared" si="33"/>
        <v>48450.71244</v>
      </c>
      <c r="AS208" s="4">
        <f t="shared" si="34"/>
        <v>54074.79014</v>
      </c>
      <c r="AT208" s="4">
        <f t="shared" si="35"/>
        <v>68913.82992</v>
      </c>
      <c r="AU208" s="4">
        <f>AP208*'Ejercicio 3 - TIR'!$D$5</f>
        <v>13153.06424</v>
      </c>
      <c r="AV208" s="4">
        <f>AQ208*'Ejercicio 3 - TIR'!$D$5</f>
        <v>16609.47724</v>
      </c>
      <c r="AW208" s="4">
        <f>AR208*'Ejercicio 3 - TIR'!$D$5</f>
        <v>24225.35622</v>
      </c>
      <c r="AX208" s="4">
        <f>AS208*'Ejercicio 3 - TIR'!$D$5</f>
        <v>27037.39507</v>
      </c>
      <c r="AY208" s="4">
        <f>AT208*'Ejercicio 3 - TIR'!$D$5</f>
        <v>34456.91496</v>
      </c>
      <c r="AZ208" s="4">
        <f t="shared" ref="AZ208:BD208" si="659">AJ208-AU208-AE208</f>
        <v>23268.16135</v>
      </c>
      <c r="BA208" s="4">
        <f t="shared" si="659"/>
        <v>26005.15829</v>
      </c>
      <c r="BB208" s="4">
        <f t="shared" si="659"/>
        <v>32557.09697</v>
      </c>
      <c r="BC208" s="4">
        <f t="shared" si="659"/>
        <v>33784.10639</v>
      </c>
      <c r="BD208" s="4">
        <f t="shared" si="659"/>
        <v>39197.28792</v>
      </c>
      <c r="BE208" s="4">
        <f t="shared" ref="BE208:BI208" si="660">AZ208/Z208</f>
        <v>19856.51281</v>
      </c>
      <c r="BF208" s="4">
        <f t="shared" si="660"/>
        <v>19420.65447</v>
      </c>
      <c r="BG208" s="4">
        <f t="shared" si="660"/>
        <v>20523.09452</v>
      </c>
      <c r="BH208" s="4">
        <f t="shared" si="660"/>
        <v>17282.54513</v>
      </c>
      <c r="BI208" s="4">
        <f t="shared" si="660"/>
        <v>16189.24689</v>
      </c>
      <c r="BJ208" s="4">
        <f t="shared" si="38"/>
        <v>71037.81303</v>
      </c>
      <c r="BK208" s="4">
        <f t="shared" si="39"/>
        <v>36695.96851</v>
      </c>
      <c r="BL208" s="4">
        <f t="shared" si="40"/>
        <v>107733.7815</v>
      </c>
      <c r="BM208" s="4">
        <f>BK208*'Ejercicio 3 - TIR'!$D$5</f>
        <v>18347.98425</v>
      </c>
      <c r="BN208" s="4">
        <f t="shared" si="41"/>
        <v>89385.79728</v>
      </c>
      <c r="BO208" s="4">
        <f t="shared" si="42"/>
        <v>36918.08331</v>
      </c>
      <c r="BP208" s="4">
        <f t="shared" si="43"/>
        <v>-105120.7719</v>
      </c>
      <c r="BQ208" s="4">
        <f t="shared" ref="BQ208:BT208" si="661">BE208</f>
        <v>19856.51281</v>
      </c>
      <c r="BR208" s="4">
        <f t="shared" si="661"/>
        <v>19420.65447</v>
      </c>
      <c r="BS208" s="4">
        <f t="shared" si="661"/>
        <v>20523.09452</v>
      </c>
      <c r="BT208" s="4">
        <f t="shared" si="661"/>
        <v>17282.54513</v>
      </c>
      <c r="BU208" s="4">
        <f t="shared" si="45"/>
        <v>53107.3302</v>
      </c>
      <c r="BV208" s="36">
        <f t="shared" si="46"/>
        <v>6.449270053</v>
      </c>
    </row>
    <row r="209" ht="15.0" customHeight="1">
      <c r="A209" s="2">
        <v>208.0</v>
      </c>
      <c r="B209" s="3">
        <f t="shared" si="4"/>
        <v>0.4570673855</v>
      </c>
      <c r="C209" s="4">
        <f>IF(B209&lt;=('Ejercicio 3 - TIR'!$D$13-'Ejercicio 3 - TIR'!$C$13)/('Ejercicio 3 - TIR'!$E$13-'Ejercicio 3 - TIR'!$C$13),'Ejercicio 3 - TIR'!$C$13+SQRT(('Ejercicio 3 - TIR'!$E$13-'Ejercicio 3 - TIR'!$C$13)*('Ejercicio 3 - TIR'!$D$13-'Ejercicio 3 - TIR'!$C$13)*B209),'Ejercicio 3 - TIR'!$E$13-SQRT(('Ejercicio 3 - TIR'!$E$13-'Ejercicio 3 - TIR'!$C$13)*('Ejercicio 3 - TIR'!$E$13-'Ejercicio 3 - TIR'!$D$13)*(1-B209)))</f>
        <v>74475.12708</v>
      </c>
      <c r="D209" s="3">
        <f t="shared" si="5"/>
        <v>0.4696241752</v>
      </c>
      <c r="E209" s="4">
        <f>IF(D209&lt;=('Ejercicio 3 - TIR'!$D$14-'Ejercicio 3 - TIR'!$C$14)/('Ejercicio 3 - TIR'!$E$14-'Ejercicio 3 - TIR'!$C$14),'Ejercicio 3 - TIR'!$C$14+SQRT(('Ejercicio 3 - TIR'!$E$14-'Ejercicio 3 - TIR'!$C$14)*('Ejercicio 3 - TIR'!$D$14-'Ejercicio 3 - TIR'!$C$14)*D209),'Ejercicio 3 - TIR'!$E$14-SQRT(('Ejercicio 3 - TIR'!$E$14-'Ejercicio 3 - TIR'!$C$14)*('Ejercicio 3 - TIR'!$E$14-'Ejercicio 3 - TIR'!$D$14)*(1-D209)))</f>
        <v>31080.56203</v>
      </c>
      <c r="F209" s="3">
        <f t="shared" si="6"/>
        <v>0.3728532004</v>
      </c>
      <c r="G209" s="4">
        <f>IF(F209&lt;=('Ejercicio 3 - TIR'!$D$18-'Ejercicio 3 - TIR'!$C$18)/('Ejercicio 3 - TIR'!$E$18-'Ejercicio 3 - TIR'!$C$18),'Ejercicio 3 - TIR'!$C$18+SQRT(('Ejercicio 3 - TIR'!$E$18-'Ejercicio 3 - TIR'!$C$18)*('Ejercicio 3 - TIR'!$D$18-'Ejercicio 3 - TIR'!$C$18)*F209),'Ejercicio 3 - TIR'!$E$18-SQRT(('Ejercicio 3 - TIR'!$E$18-'Ejercicio 3 - TIR'!$C$18)*('Ejercicio 3 - TIR'!$E$18-'Ejercicio 3 - TIR'!$D$18)*(1-F209)))</f>
        <v>37478.50119</v>
      </c>
      <c r="H209" s="3">
        <f t="shared" si="7"/>
        <v>0.9089194912</v>
      </c>
      <c r="I209" s="4">
        <f>IF(H209&lt;=('Ejercicio 3 - TIR'!$D$18-'Ejercicio 3 - TIR'!$C$18)/('Ejercicio 3 - TIR'!$E$18-'Ejercicio 3 - TIR'!$C$18),'Ejercicio 3 - TIR'!$C$18+SQRT(('Ejercicio 3 - TIR'!$E$18-'Ejercicio 3 - TIR'!$C$18)*('Ejercicio 3 - TIR'!$D$18-'Ejercicio 3 - TIR'!$C$18)*H209),'Ejercicio 3 - TIR'!$E$18-SQRT(('Ejercicio 3 - TIR'!$E$18-'Ejercicio 3 - TIR'!$C$18)*('Ejercicio 3 - TIR'!$E$18-'Ejercicio 3 - TIR'!$D$18)*(1-H209)))</f>
        <v>42386.37452</v>
      </c>
      <c r="J209" s="3">
        <f t="shared" si="8"/>
        <v>0.4345552081</v>
      </c>
      <c r="K209" s="4">
        <f>IF(J209&lt;=('Ejercicio 3 - TIR'!$D$18-'Ejercicio 3 - TIR'!$C$18)/('Ejercicio 3 - TIR'!$E$18-'Ejercicio 3 - TIR'!$C$18),'Ejercicio 3 - TIR'!$C$18+SQRT(('Ejercicio 3 - TIR'!$E$18-'Ejercicio 3 - TIR'!$C$18)*('Ejercicio 3 - TIR'!$D$18-'Ejercicio 3 - TIR'!$C$18)*J209),'Ejercicio 3 - TIR'!$E$18-SQRT(('Ejercicio 3 - TIR'!$E$18-'Ejercicio 3 - TIR'!$C$18)*('Ejercicio 3 - TIR'!$E$18-'Ejercicio 3 - TIR'!$D$18)*(1-J209)))</f>
        <v>38073.61637</v>
      </c>
      <c r="L209" s="3">
        <f t="shared" si="9"/>
        <v>0.3888054989</v>
      </c>
      <c r="M209" s="4">
        <f>IF(L209&lt;=('Ejercicio 3 - TIR'!$D$18-'Ejercicio 3 - TIR'!$C$18)/('Ejercicio 3 - TIR'!$E$18-'Ejercicio 3 - TIR'!$C$18),'Ejercicio 3 - TIR'!$C$18+SQRT(('Ejercicio 3 - TIR'!$E$18-'Ejercicio 3 - TIR'!$C$18)*('Ejercicio 3 - TIR'!$D$18-'Ejercicio 3 - TIR'!$C$18)*L209),'Ejercicio 3 - TIR'!$E$18-SQRT(('Ejercicio 3 - TIR'!$E$18-'Ejercicio 3 - TIR'!$C$18)*('Ejercicio 3 - TIR'!$E$18-'Ejercicio 3 - TIR'!$D$18)*(1-L209)))</f>
        <v>37636.80724</v>
      </c>
      <c r="N209" s="3">
        <f t="shared" si="10"/>
        <v>0.7872024735</v>
      </c>
      <c r="O209" s="4">
        <f>IF(N209&lt;=('Ejercicio 3 - TIR'!$D$18-'Ejercicio 3 - TIR'!$C$18)/('Ejercicio 3 - TIR'!$E$18-'Ejercicio 3 - TIR'!$C$18),'Ejercicio 3 - TIR'!$C$18+SQRT(('Ejercicio 3 - TIR'!$E$18-'Ejercicio 3 - TIR'!$C$18)*('Ejercicio 3 - TIR'!$D$18-'Ejercicio 3 - TIR'!$C$18)*N209),'Ejercicio 3 - TIR'!$E$18-SQRT(('Ejercicio 3 - TIR'!$E$18-'Ejercicio 3 - TIR'!$C$18)*('Ejercicio 3 - TIR'!$E$18-'Ejercicio 3 - TIR'!$D$18)*(1-N209)))</f>
        <v>41005.02635</v>
      </c>
      <c r="P209" s="3">
        <f t="shared" si="11"/>
        <v>0.6603361377</v>
      </c>
      <c r="Q209" s="7">
        <f>IF(P209&lt;=('Ejercicio 3 - TIR'!$D$22-'Ejercicio 3 - TIR'!$C$22)/('Ejercicio 3 - TIR'!$E$22-'Ejercicio 3 - TIR'!$C$22),'Ejercicio 3 - TIR'!$C$22+SQRT(('Ejercicio 3 - TIR'!$E$22-'Ejercicio 3 - TIR'!$C$22)*('Ejercicio 3 - TIR'!$D$22-'Ejercicio 3 - TIR'!$C$22)*P209),'Ejercicio 3 - TIR'!$E$22-SQRT(('Ejercicio 3 - TIR'!$E$22-'Ejercicio 3 - TIR'!$C$22)*('Ejercicio 3 - TIR'!$E$22-'Ejercicio 3 - TIR'!$D$22)*(1-P209)))</f>
        <v>0.1552735981</v>
      </c>
      <c r="R209" s="3">
        <f t="shared" si="12"/>
        <v>0.6047912026</v>
      </c>
      <c r="S209" s="7">
        <f>IF(R209&lt;=('Ejercicio 3 - TIR'!$D$23-'Ejercicio 3 - TIR'!$C$23)/('Ejercicio 3 - TIR'!$E$23-'Ejercicio 3 - TIR'!$C$23),'Ejercicio 3 - TIR'!$C$23+SQRT(('Ejercicio 3 - TIR'!$E$23-'Ejercicio 3 - TIR'!$C$23)*('Ejercicio 3 - TIR'!$D$23-'Ejercicio 3 - TIR'!$C$23)*R209),'Ejercicio 3 - TIR'!$E$23-SQRT(('Ejercicio 3 - TIR'!$E$23-'Ejercicio 3 - TIR'!$C$23)*('Ejercicio 3 - TIR'!$E$23-'Ejercicio 3 - TIR'!$D$23)*(1-R209)))</f>
        <v>0.1533283702</v>
      </c>
      <c r="T209" s="3">
        <f t="shared" si="13"/>
        <v>0.8644180977</v>
      </c>
      <c r="U209" s="7">
        <f>IF(T209&lt;=('Ejercicio 3 - TIR'!$D$24-'Ejercicio 3 - TIR'!$C$24)/('Ejercicio 3 - TIR'!$E$24-'Ejercicio 3 - TIR'!$C$24),'Ejercicio 3 - TIR'!$C$24+SQRT(('Ejercicio 3 - TIR'!$E$24-'Ejercicio 3 - TIR'!$C$24)*('Ejercicio 3 - TIR'!$D$24-'Ejercicio 3 - TIR'!$C$24)*T209),'Ejercicio 3 - TIR'!$E$24-SQRT(('Ejercicio 3 - TIR'!$E$24-'Ejercicio 3 - TIR'!$C$24)*('Ejercicio 3 - TIR'!$E$24-'Ejercicio 3 - TIR'!$D$24)*(1-T209)))</f>
        <v>0.2005159212</v>
      </c>
      <c r="V209" s="3">
        <f t="shared" si="14"/>
        <v>0.6099075304</v>
      </c>
      <c r="W209" s="7">
        <f>IF(V209&lt;=('Ejercicio 3 - TIR'!$D$25-'Ejercicio 3 - TIR'!$C$25)/('Ejercicio 3 - TIR'!$E$25-'Ejercicio 3 - TIR'!$C$25),'Ejercicio 3 - TIR'!$C$25+SQRT(('Ejercicio 3 - TIR'!$E$25-'Ejercicio 3 - TIR'!$C$25)*('Ejercicio 3 - TIR'!$D$25-'Ejercicio 3 - TIR'!$C$25)*V209),'Ejercicio 3 - TIR'!$E$25-SQRT(('Ejercicio 3 - TIR'!$E$25-'Ejercicio 3 - TIR'!$C$25)*('Ejercicio 3 - TIR'!$E$25-'Ejercicio 3 - TIR'!$D$25)*(1-V209)))</f>
        <v>0.2130497139</v>
      </c>
      <c r="X209" s="3">
        <f t="shared" si="15"/>
        <v>0.3346367307</v>
      </c>
      <c r="Y209" s="7">
        <f>IF(X209&lt;=('Ejercicio 3 - TIR'!$D$26-'Ejercicio 3 - TIR'!$C$26)/('Ejercicio 3 - TIR'!$E$26-'Ejercicio 3 - TIR'!$C$26),'Ejercicio 3 - TIR'!$C$26+SQRT(('Ejercicio 3 - TIR'!$E$26-'Ejercicio 3 - TIR'!$C$26)*('Ejercicio 3 - TIR'!$D$26-'Ejercicio 3 - TIR'!$C$26)*X209),'Ejercicio 3 - TIR'!$E$26-SQRT(('Ejercicio 3 - TIR'!$E$26-'Ejercicio 3 - TIR'!$C$26)*('Ejercicio 3 - TIR'!$E$26-'Ejercicio 3 - TIR'!$D$26)*(1-X209)))</f>
        <v>0.2200586816</v>
      </c>
      <c r="Z209" s="3">
        <f t="shared" si="16"/>
        <v>1.155273598</v>
      </c>
      <c r="AA209" s="3">
        <f t="shared" si="17"/>
        <v>1.332409816</v>
      </c>
      <c r="AB209" s="3">
        <f t="shared" si="18"/>
        <v>1.599579198</v>
      </c>
      <c r="AC209" s="3">
        <f t="shared" si="19"/>
        <v>1.940369088</v>
      </c>
      <c r="AD209" s="3">
        <f t="shared" si="20"/>
        <v>2.367364151</v>
      </c>
      <c r="AE209" s="2">
        <f t="shared" si="21"/>
        <v>4825.990696</v>
      </c>
      <c r="AF209" s="2">
        <f t="shared" si="22"/>
        <v>5565.951985</v>
      </c>
      <c r="AG209" s="2">
        <f t="shared" si="23"/>
        <v>6682.013974</v>
      </c>
      <c r="AH209" s="2">
        <f t="shared" si="24"/>
        <v>8105.61514</v>
      </c>
      <c r="AI209" s="2">
        <f t="shared" si="25"/>
        <v>9889.326121</v>
      </c>
      <c r="AJ209" s="4">
        <f t="shared" si="26"/>
        <v>43297.92292</v>
      </c>
      <c r="AK209" s="4">
        <f t="shared" si="27"/>
        <v>56476.02147</v>
      </c>
      <c r="AL209" s="4">
        <f t="shared" si="28"/>
        <v>60901.76472</v>
      </c>
      <c r="AM209" s="4">
        <f t="shared" si="29"/>
        <v>73029.29735</v>
      </c>
      <c r="AN209" s="4">
        <f t="shared" si="30"/>
        <v>97073.8294</v>
      </c>
      <c r="AO209" s="4">
        <f>C209/'Ejercicio 3 - TIR'!$D$7</f>
        <v>14895.02542</v>
      </c>
      <c r="AP209" s="4">
        <f t="shared" si="31"/>
        <v>28402.8975</v>
      </c>
      <c r="AQ209" s="4">
        <f t="shared" si="32"/>
        <v>41580.99606</v>
      </c>
      <c r="AR209" s="4">
        <f t="shared" si="33"/>
        <v>46006.7393</v>
      </c>
      <c r="AS209" s="4">
        <f t="shared" si="34"/>
        <v>58134.27193</v>
      </c>
      <c r="AT209" s="4">
        <f t="shared" si="35"/>
        <v>82178.80399</v>
      </c>
      <c r="AU209" s="4">
        <f>AP209*'Ejercicio 3 - TIR'!$D$5</f>
        <v>14201.44875</v>
      </c>
      <c r="AV209" s="4">
        <f>AQ209*'Ejercicio 3 - TIR'!$D$5</f>
        <v>20790.49803</v>
      </c>
      <c r="AW209" s="4">
        <f>AR209*'Ejercicio 3 - TIR'!$D$5</f>
        <v>23003.36965</v>
      </c>
      <c r="AX209" s="4">
        <f>AS209*'Ejercicio 3 - TIR'!$D$5</f>
        <v>29067.13596</v>
      </c>
      <c r="AY209" s="4">
        <f>AT209*'Ejercicio 3 - TIR'!$D$5</f>
        <v>41089.40199</v>
      </c>
      <c r="AZ209" s="4">
        <f t="shared" ref="AZ209:BD209" si="662">AJ209-AU209-AE209</f>
        <v>24270.48347</v>
      </c>
      <c r="BA209" s="4">
        <f t="shared" si="662"/>
        <v>30119.57146</v>
      </c>
      <c r="BB209" s="4">
        <f t="shared" si="662"/>
        <v>31216.38109</v>
      </c>
      <c r="BC209" s="4">
        <f t="shared" si="662"/>
        <v>35856.54624</v>
      </c>
      <c r="BD209" s="4">
        <f t="shared" si="662"/>
        <v>46095.10129</v>
      </c>
      <c r="BE209" s="4">
        <f t="shared" ref="BE209:BI209" si="663">AZ209/Z209</f>
        <v>21008.4291</v>
      </c>
      <c r="BF209" s="4">
        <f t="shared" si="663"/>
        <v>22605.33591</v>
      </c>
      <c r="BG209" s="4">
        <f t="shared" si="663"/>
        <v>19515.37075</v>
      </c>
      <c r="BH209" s="4">
        <f t="shared" si="663"/>
        <v>18479.24009</v>
      </c>
      <c r="BI209" s="4">
        <f t="shared" si="663"/>
        <v>19471.06501</v>
      </c>
      <c r="BJ209" s="4">
        <f t="shared" si="38"/>
        <v>73579.00835</v>
      </c>
      <c r="BK209" s="4">
        <f t="shared" si="39"/>
        <v>35261.94921</v>
      </c>
      <c r="BL209" s="4">
        <f t="shared" si="40"/>
        <v>108840.9576</v>
      </c>
      <c r="BM209" s="4">
        <f>BK209*'Ejercicio 3 - TIR'!$D$5</f>
        <v>17630.9746</v>
      </c>
      <c r="BN209" s="4">
        <f t="shared" si="41"/>
        <v>91209.98296</v>
      </c>
      <c r="BO209" s="4">
        <f t="shared" si="42"/>
        <v>38528.07474</v>
      </c>
      <c r="BP209" s="4">
        <f t="shared" si="43"/>
        <v>-105555.6891</v>
      </c>
      <c r="BQ209" s="4">
        <f t="shared" ref="BQ209:BT209" si="664">BE209</f>
        <v>21008.4291</v>
      </c>
      <c r="BR209" s="4">
        <f t="shared" si="664"/>
        <v>22605.33591</v>
      </c>
      <c r="BS209" s="4">
        <f t="shared" si="664"/>
        <v>19515.37075</v>
      </c>
      <c r="BT209" s="4">
        <f t="shared" si="664"/>
        <v>18479.24009</v>
      </c>
      <c r="BU209" s="4">
        <f t="shared" si="45"/>
        <v>57999.13975</v>
      </c>
      <c r="BV209" s="36">
        <f t="shared" si="46"/>
        <v>8.560286229</v>
      </c>
    </row>
    <row r="210" ht="15.0" customHeight="1">
      <c r="A210" s="2">
        <v>209.0</v>
      </c>
      <c r="B210" s="3">
        <f t="shared" si="4"/>
        <v>0.136011498</v>
      </c>
      <c r="C210" s="4">
        <f>IF(B210&lt;=('Ejercicio 3 - TIR'!$D$13-'Ejercicio 3 - TIR'!$C$13)/('Ejercicio 3 - TIR'!$E$13-'Ejercicio 3 - TIR'!$C$13),'Ejercicio 3 - TIR'!$C$13+SQRT(('Ejercicio 3 - TIR'!$E$13-'Ejercicio 3 - TIR'!$C$13)*('Ejercicio 3 - TIR'!$D$13-'Ejercicio 3 - TIR'!$C$13)*B210),'Ejercicio 3 - TIR'!$E$13-SQRT(('Ejercicio 3 - TIR'!$E$13-'Ejercicio 3 - TIR'!$C$13)*('Ejercicio 3 - TIR'!$E$13-'Ejercicio 3 - TIR'!$D$13)*(1-B210)))</f>
        <v>67375.94734</v>
      </c>
      <c r="D210" s="3">
        <f t="shared" si="5"/>
        <v>0.3799525121</v>
      </c>
      <c r="E210" s="4">
        <f>IF(D210&lt;=('Ejercicio 3 - TIR'!$D$14-'Ejercicio 3 - TIR'!$C$14)/('Ejercicio 3 - TIR'!$E$14-'Ejercicio 3 - TIR'!$C$14),'Ejercicio 3 - TIR'!$C$14+SQRT(('Ejercicio 3 - TIR'!$E$14-'Ejercicio 3 - TIR'!$C$14)*('Ejercicio 3 - TIR'!$D$14-'Ejercicio 3 - TIR'!$C$14)*D210),'Ejercicio 3 - TIR'!$E$14-SQRT(('Ejercicio 3 - TIR'!$E$14-'Ejercicio 3 - TIR'!$C$14)*('Ejercicio 3 - TIR'!$E$14-'Ejercicio 3 - TIR'!$D$14)*(1-D210)))</f>
        <v>30355.97993</v>
      </c>
      <c r="F210" s="3">
        <f t="shared" si="6"/>
        <v>0.5347509056</v>
      </c>
      <c r="G210" s="4">
        <f>IF(F210&lt;=('Ejercicio 3 - TIR'!$D$18-'Ejercicio 3 - TIR'!$C$18)/('Ejercicio 3 - TIR'!$E$18-'Ejercicio 3 - TIR'!$C$18),'Ejercicio 3 - TIR'!$C$18+SQRT(('Ejercicio 3 - TIR'!$E$18-'Ejercicio 3 - TIR'!$C$18)*('Ejercicio 3 - TIR'!$D$18-'Ejercicio 3 - TIR'!$C$18)*F210),'Ejercicio 3 - TIR'!$E$18-SQRT(('Ejercicio 3 - TIR'!$E$18-'Ejercicio 3 - TIR'!$C$18)*('Ejercicio 3 - TIR'!$E$18-'Ejercicio 3 - TIR'!$D$18)*(1-F210)))</f>
        <v>38956.15073</v>
      </c>
      <c r="H210" s="3">
        <f t="shared" si="7"/>
        <v>0.9315721842</v>
      </c>
      <c r="I210" s="4">
        <f>IF(H210&lt;=('Ejercicio 3 - TIR'!$D$18-'Ejercicio 3 - TIR'!$C$18)/('Ejercicio 3 - TIR'!$E$18-'Ejercicio 3 - TIR'!$C$18),'Ejercicio 3 - TIR'!$C$18+SQRT(('Ejercicio 3 - TIR'!$E$18-'Ejercicio 3 - TIR'!$C$18)*('Ejercicio 3 - TIR'!$D$18-'Ejercicio 3 - TIR'!$C$18)*H210),'Ejercicio 3 - TIR'!$E$18-SQRT(('Ejercicio 3 - TIR'!$E$18-'Ejercicio 3 - TIR'!$C$18)*('Ejercicio 3 - TIR'!$E$18-'Ejercicio 3 - TIR'!$D$18)*(1-H210)))</f>
        <v>42734.58918</v>
      </c>
      <c r="J210" s="3">
        <f t="shared" si="8"/>
        <v>0.06685463748</v>
      </c>
      <c r="K210" s="4">
        <f>IF(J210&lt;=('Ejercicio 3 - TIR'!$D$18-'Ejercicio 3 - TIR'!$C$18)/('Ejercicio 3 - TIR'!$E$18-'Ejercicio 3 - TIR'!$C$18),'Ejercicio 3 - TIR'!$C$18+SQRT(('Ejercicio 3 - TIR'!$E$18-'Ejercicio 3 - TIR'!$C$18)*('Ejercicio 3 - TIR'!$D$18-'Ejercicio 3 - TIR'!$C$18)*J210),'Ejercicio 3 - TIR'!$E$18-SQRT(('Ejercicio 3 - TIR'!$E$18-'Ejercicio 3 - TIR'!$C$18)*('Ejercicio 3 - TIR'!$E$18-'Ejercicio 3 - TIR'!$D$18)*(1-J210)))</f>
        <v>33166.73264</v>
      </c>
      <c r="L210" s="3">
        <f t="shared" si="9"/>
        <v>0.1448154244</v>
      </c>
      <c r="M210" s="4">
        <f>IF(L210&lt;=('Ejercicio 3 - TIR'!$D$18-'Ejercicio 3 - TIR'!$C$18)/('Ejercicio 3 - TIR'!$E$18-'Ejercicio 3 - TIR'!$C$18),'Ejercicio 3 - TIR'!$C$18+SQRT(('Ejercicio 3 - TIR'!$E$18-'Ejercicio 3 - TIR'!$C$18)*('Ejercicio 3 - TIR'!$D$18-'Ejercicio 3 - TIR'!$C$18)*L210),'Ejercicio 3 - TIR'!$E$18-SQRT(('Ejercicio 3 - TIR'!$E$18-'Ejercicio 3 - TIR'!$C$18)*('Ejercicio 3 - TIR'!$E$18-'Ejercicio 3 - TIR'!$D$18)*(1-L210)))</f>
        <v>34660.72029</v>
      </c>
      <c r="N210" s="3">
        <f t="shared" si="10"/>
        <v>0.05117028953</v>
      </c>
      <c r="O210" s="4">
        <f>IF(N210&lt;=('Ejercicio 3 - TIR'!$D$18-'Ejercicio 3 - TIR'!$C$18)/('Ejercicio 3 - TIR'!$E$18-'Ejercicio 3 - TIR'!$C$18),'Ejercicio 3 - TIR'!$C$18+SQRT(('Ejercicio 3 - TIR'!$E$18-'Ejercicio 3 - TIR'!$C$18)*('Ejercicio 3 - TIR'!$D$18-'Ejercicio 3 - TIR'!$C$18)*N210),'Ejercicio 3 - TIR'!$E$18-SQRT(('Ejercicio 3 - TIR'!$E$18-'Ejercicio 3 - TIR'!$C$18)*('Ejercicio 3 - TIR'!$E$18-'Ejercicio 3 - TIR'!$D$18)*(1-N210)))</f>
        <v>32770.47711</v>
      </c>
      <c r="P210" s="3">
        <f t="shared" si="11"/>
        <v>0.1447852889</v>
      </c>
      <c r="Q210" s="7">
        <f>IF(P210&lt;=('Ejercicio 3 - TIR'!$D$22-'Ejercicio 3 - TIR'!$C$22)/('Ejercicio 3 - TIR'!$E$22-'Ejercicio 3 - TIR'!$C$22),'Ejercicio 3 - TIR'!$C$22+SQRT(('Ejercicio 3 - TIR'!$E$22-'Ejercicio 3 - TIR'!$C$22)*('Ejercicio 3 - TIR'!$D$22-'Ejercicio 3 - TIR'!$C$22)*P210),'Ejercicio 3 - TIR'!$E$22-SQRT(('Ejercicio 3 - TIR'!$E$22-'Ejercicio 3 - TIR'!$C$22)*('Ejercicio 3 - TIR'!$E$22-'Ejercicio 3 - TIR'!$D$22)*(1-P210)))</f>
        <v>0.1361435287</v>
      </c>
      <c r="R210" s="3">
        <f t="shared" si="12"/>
        <v>0.503979266</v>
      </c>
      <c r="S210" s="7">
        <f>IF(R210&lt;=('Ejercicio 3 - TIR'!$D$23-'Ejercicio 3 - TIR'!$C$23)/('Ejercicio 3 - TIR'!$E$23-'Ejercicio 3 - TIR'!$C$23),'Ejercicio 3 - TIR'!$C$23+SQRT(('Ejercicio 3 - TIR'!$E$23-'Ejercicio 3 - TIR'!$C$23)*('Ejercicio 3 - TIR'!$D$23-'Ejercicio 3 - TIR'!$C$23)*R210),'Ejercicio 3 - TIR'!$E$23-SQRT(('Ejercicio 3 - TIR'!$E$23-'Ejercicio 3 - TIR'!$C$23)*('Ejercicio 3 - TIR'!$E$23-'Ejercicio 3 - TIR'!$D$23)*(1-R210)))</f>
        <v>0.1501196164</v>
      </c>
      <c r="T210" s="3">
        <f t="shared" si="13"/>
        <v>0.5141962267</v>
      </c>
      <c r="U210" s="7">
        <f>IF(T210&lt;=('Ejercicio 3 - TIR'!$D$24-'Ejercicio 3 - TIR'!$C$24)/('Ejercicio 3 - TIR'!$E$24-'Ejercicio 3 - TIR'!$C$24),'Ejercicio 3 - TIR'!$C$24+SQRT(('Ejercicio 3 - TIR'!$E$24-'Ejercicio 3 - TIR'!$C$24)*('Ejercicio 3 - TIR'!$D$24-'Ejercicio 3 - TIR'!$C$24)*T210),'Ejercicio 3 - TIR'!$E$24-SQRT(('Ejercicio 3 - TIR'!$E$24-'Ejercicio 3 - TIR'!$C$24)*('Ejercicio 3 - TIR'!$E$24-'Ejercicio 3 - TIR'!$D$24)*(1-T210)))</f>
        <v>0.1831184251</v>
      </c>
      <c r="V210" s="3">
        <f t="shared" si="14"/>
        <v>0.9337658827</v>
      </c>
      <c r="W210" s="7">
        <f>IF(V210&lt;=('Ejercicio 3 - TIR'!$D$25-'Ejercicio 3 - TIR'!$C$25)/('Ejercicio 3 - TIR'!$E$25-'Ejercicio 3 - TIR'!$C$25),'Ejercicio 3 - TIR'!$C$25+SQRT(('Ejercicio 3 - TIR'!$E$25-'Ejercicio 3 - TIR'!$C$25)*('Ejercicio 3 - TIR'!$D$25-'Ejercicio 3 - TIR'!$C$25)*V210),'Ejercicio 3 - TIR'!$E$25-SQRT(('Ejercicio 3 - TIR'!$E$25-'Ejercicio 3 - TIR'!$C$25)*('Ejercicio 3 - TIR'!$E$25-'Ejercicio 3 - TIR'!$D$25)*(1-V210)))</f>
        <v>0.2347743831</v>
      </c>
      <c r="X210" s="3">
        <f t="shared" si="15"/>
        <v>0.8244713712</v>
      </c>
      <c r="Y210" s="7">
        <f>IF(X210&lt;=('Ejercicio 3 - TIR'!$D$26-'Ejercicio 3 - TIR'!$C$26)/('Ejercicio 3 - TIR'!$E$26-'Ejercicio 3 - TIR'!$C$26),'Ejercicio 3 - TIR'!$C$26+SQRT(('Ejercicio 3 - TIR'!$E$26-'Ejercicio 3 - TIR'!$C$26)*('Ejercicio 3 - TIR'!$D$26-'Ejercicio 3 - TIR'!$C$26)*X210),'Ejercicio 3 - TIR'!$E$26-SQRT(('Ejercicio 3 - TIR'!$E$26-'Ejercicio 3 - TIR'!$C$26)*('Ejercicio 3 - TIR'!$E$26-'Ejercicio 3 - TIR'!$D$26)*(1-X210)))</f>
        <v>0.2492127527</v>
      </c>
      <c r="Z210" s="3">
        <f t="shared" si="16"/>
        <v>1.136143529</v>
      </c>
      <c r="AA210" s="3">
        <f t="shared" si="17"/>
        <v>1.306700959</v>
      </c>
      <c r="AB210" s="3">
        <f t="shared" si="18"/>
        <v>1.545981981</v>
      </c>
      <c r="AC210" s="3">
        <f t="shared" si="19"/>
        <v>1.908938947</v>
      </c>
      <c r="AD210" s="3">
        <f t="shared" si="20"/>
        <v>2.384670877</v>
      </c>
      <c r="AE210" s="2">
        <f t="shared" si="21"/>
        <v>4132.770225</v>
      </c>
      <c r="AF210" s="2">
        <f t="shared" si="22"/>
        <v>4753.180106</v>
      </c>
      <c r="AG210" s="2">
        <f t="shared" si="23"/>
        <v>5623.574962</v>
      </c>
      <c r="AH210" s="2">
        <f t="shared" si="24"/>
        <v>6943.846304</v>
      </c>
      <c r="AI210" s="2">
        <f t="shared" si="25"/>
        <v>8674.341356</v>
      </c>
      <c r="AJ210" s="4">
        <f t="shared" si="26"/>
        <v>44259.77855</v>
      </c>
      <c r="AK210" s="4">
        <f t="shared" si="27"/>
        <v>55841.32869</v>
      </c>
      <c r="AL210" s="4">
        <f t="shared" si="28"/>
        <v>51275.17104</v>
      </c>
      <c r="AM210" s="4">
        <f t="shared" si="29"/>
        <v>66165.19891</v>
      </c>
      <c r="AN210" s="4">
        <f t="shared" si="30"/>
        <v>78146.8024</v>
      </c>
      <c r="AO210" s="4">
        <f>C210/'Ejercicio 3 - TIR'!$D$7</f>
        <v>13475.18947</v>
      </c>
      <c r="AP210" s="4">
        <f t="shared" si="31"/>
        <v>30784.58908</v>
      </c>
      <c r="AQ210" s="4">
        <f t="shared" si="32"/>
        <v>42366.13922</v>
      </c>
      <c r="AR210" s="4">
        <f t="shared" si="33"/>
        <v>37799.98157</v>
      </c>
      <c r="AS210" s="4">
        <f t="shared" si="34"/>
        <v>52690.00944</v>
      </c>
      <c r="AT210" s="4">
        <f t="shared" si="35"/>
        <v>64671.61293</v>
      </c>
      <c r="AU210" s="4">
        <f>AP210*'Ejercicio 3 - TIR'!$D$5</f>
        <v>15392.29454</v>
      </c>
      <c r="AV210" s="4">
        <f>AQ210*'Ejercicio 3 - TIR'!$D$5</f>
        <v>21183.06961</v>
      </c>
      <c r="AW210" s="4">
        <f>AR210*'Ejercicio 3 - TIR'!$D$5</f>
        <v>18899.99079</v>
      </c>
      <c r="AX210" s="4">
        <f>AS210*'Ejercicio 3 - TIR'!$D$5</f>
        <v>26345.00472</v>
      </c>
      <c r="AY210" s="4">
        <f>AT210*'Ejercicio 3 - TIR'!$D$5</f>
        <v>32335.80646</v>
      </c>
      <c r="AZ210" s="4">
        <f t="shared" ref="AZ210:BD210" si="665">AJ210-AU210-AE210</f>
        <v>24734.71379</v>
      </c>
      <c r="BA210" s="4">
        <f t="shared" si="665"/>
        <v>29905.07897</v>
      </c>
      <c r="BB210" s="4">
        <f t="shared" si="665"/>
        <v>26751.60529</v>
      </c>
      <c r="BC210" s="4">
        <f t="shared" si="665"/>
        <v>32876.34788</v>
      </c>
      <c r="BD210" s="4">
        <f t="shared" si="665"/>
        <v>37136.65458</v>
      </c>
      <c r="BE210" s="4">
        <f t="shared" ref="BE210:BI210" si="666">AZ210/Z210</f>
        <v>21770.76501</v>
      </c>
      <c r="BF210" s="4">
        <f t="shared" si="666"/>
        <v>22885.9394</v>
      </c>
      <c r="BG210" s="4">
        <f t="shared" si="666"/>
        <v>17303.95672</v>
      </c>
      <c r="BH210" s="4">
        <f t="shared" si="666"/>
        <v>17222.31501</v>
      </c>
      <c r="BI210" s="4">
        <f t="shared" si="666"/>
        <v>15573.07339</v>
      </c>
      <c r="BJ210" s="4">
        <f t="shared" si="38"/>
        <v>72389.02127</v>
      </c>
      <c r="BK210" s="4">
        <f t="shared" si="39"/>
        <v>32133.89189</v>
      </c>
      <c r="BL210" s="4">
        <f t="shared" si="40"/>
        <v>104522.9132</v>
      </c>
      <c r="BM210" s="4">
        <f>BK210*'Ejercicio 3 - TIR'!$D$5</f>
        <v>16066.94594</v>
      </c>
      <c r="BN210" s="4">
        <f t="shared" si="41"/>
        <v>88455.96722</v>
      </c>
      <c r="BO210" s="4">
        <f t="shared" si="42"/>
        <v>37093.57466</v>
      </c>
      <c r="BP210" s="4">
        <f t="shared" si="43"/>
        <v>-97731.92727</v>
      </c>
      <c r="BQ210" s="4">
        <f t="shared" ref="BQ210:BT210" si="667">BE210</f>
        <v>21770.76501</v>
      </c>
      <c r="BR210" s="4">
        <f t="shared" si="667"/>
        <v>22885.9394</v>
      </c>
      <c r="BS210" s="4">
        <f t="shared" si="667"/>
        <v>17303.95672</v>
      </c>
      <c r="BT210" s="4">
        <f t="shared" si="667"/>
        <v>17222.31501</v>
      </c>
      <c r="BU210" s="4">
        <f t="shared" si="45"/>
        <v>52666.64805</v>
      </c>
      <c r="BV210" s="36">
        <f t="shared" si="46"/>
        <v>9.448078896</v>
      </c>
    </row>
    <row r="211" ht="15.0" customHeight="1">
      <c r="A211" s="2">
        <v>210.0</v>
      </c>
      <c r="B211" s="3">
        <f t="shared" si="4"/>
        <v>0.5193687047</v>
      </c>
      <c r="C211" s="4">
        <f>IF(B211&lt;=('Ejercicio 3 - TIR'!$D$13-'Ejercicio 3 - TIR'!$C$13)/('Ejercicio 3 - TIR'!$E$13-'Ejercicio 3 - TIR'!$C$13),'Ejercicio 3 - TIR'!$C$13+SQRT(('Ejercicio 3 - TIR'!$E$13-'Ejercicio 3 - TIR'!$C$13)*('Ejercicio 3 - TIR'!$D$13-'Ejercicio 3 - TIR'!$C$13)*B211),'Ejercicio 3 - TIR'!$E$13-SQRT(('Ejercicio 3 - TIR'!$E$13-'Ejercicio 3 - TIR'!$C$13)*('Ejercicio 3 - TIR'!$E$13-'Ejercicio 3 - TIR'!$D$13)*(1-B211)))</f>
        <v>75984.2228</v>
      </c>
      <c r="D211" s="3">
        <f t="shared" si="5"/>
        <v>0.4021850303</v>
      </c>
      <c r="E211" s="4">
        <f>IF(D211&lt;=('Ejercicio 3 - TIR'!$D$14-'Ejercicio 3 - TIR'!$C$14)/('Ejercicio 3 - TIR'!$E$14-'Ejercicio 3 - TIR'!$C$14),'Ejercicio 3 - TIR'!$C$14+SQRT(('Ejercicio 3 - TIR'!$E$14-'Ejercicio 3 - TIR'!$C$14)*('Ejercicio 3 - TIR'!$D$14-'Ejercicio 3 - TIR'!$C$14)*D211),'Ejercicio 3 - TIR'!$E$14-SQRT(('Ejercicio 3 - TIR'!$E$14-'Ejercicio 3 - TIR'!$C$14)*('Ejercicio 3 - TIR'!$E$14-'Ejercicio 3 - TIR'!$D$14)*(1-D211)))</f>
        <v>30530.45696</v>
      </c>
      <c r="F211" s="3">
        <f t="shared" si="6"/>
        <v>0.4310391104</v>
      </c>
      <c r="G211" s="4">
        <f>IF(F211&lt;=('Ejercicio 3 - TIR'!$D$18-'Ejercicio 3 - TIR'!$C$18)/('Ejercicio 3 - TIR'!$E$18-'Ejercicio 3 - TIR'!$C$18),'Ejercicio 3 - TIR'!$C$18+SQRT(('Ejercicio 3 - TIR'!$E$18-'Ejercicio 3 - TIR'!$C$18)*('Ejercicio 3 - TIR'!$D$18-'Ejercicio 3 - TIR'!$C$18)*F211),'Ejercicio 3 - TIR'!$E$18-SQRT(('Ejercicio 3 - TIR'!$E$18-'Ejercicio 3 - TIR'!$C$18)*('Ejercicio 3 - TIR'!$E$18-'Ejercicio 3 - TIR'!$D$18)*(1-F211)))</f>
        <v>38040.88718</v>
      </c>
      <c r="H211" s="3">
        <f t="shared" si="7"/>
        <v>0.861766801</v>
      </c>
      <c r="I211" s="4">
        <f>IF(H211&lt;=('Ejercicio 3 - TIR'!$D$18-'Ejercicio 3 - TIR'!$C$18)/('Ejercicio 3 - TIR'!$E$18-'Ejercicio 3 - TIR'!$C$18),'Ejercicio 3 - TIR'!$C$18+SQRT(('Ejercicio 3 - TIR'!$E$18-'Ejercicio 3 - TIR'!$C$18)*('Ejercicio 3 - TIR'!$D$18-'Ejercicio 3 - TIR'!$C$18)*H211),'Ejercicio 3 - TIR'!$E$18-SQRT(('Ejercicio 3 - TIR'!$E$18-'Ejercicio 3 - TIR'!$C$18)*('Ejercicio 3 - TIR'!$E$18-'Ejercicio 3 - TIR'!$D$18)*(1-H211)))</f>
        <v>41780.14132</v>
      </c>
      <c r="J211" s="3">
        <f t="shared" si="8"/>
        <v>0.4957730058</v>
      </c>
      <c r="K211" s="4">
        <f>IF(J211&lt;=('Ejercicio 3 - TIR'!$D$18-'Ejercicio 3 - TIR'!$C$18)/('Ejercicio 3 - TIR'!$E$18-'Ejercicio 3 - TIR'!$C$18),'Ejercicio 3 - TIR'!$C$18+SQRT(('Ejercicio 3 - TIR'!$E$18-'Ejercicio 3 - TIR'!$C$18)*('Ejercicio 3 - TIR'!$D$18-'Ejercicio 3 - TIR'!$C$18)*J211),'Ejercicio 3 - TIR'!$E$18-SQRT(('Ejercicio 3 - TIR'!$E$18-'Ejercicio 3 - TIR'!$C$18)*('Ejercicio 3 - TIR'!$E$18-'Ejercicio 3 - TIR'!$D$18)*(1-J211)))</f>
        <v>38623.5695</v>
      </c>
      <c r="L211" s="3">
        <f t="shared" si="9"/>
        <v>0.4591026028</v>
      </c>
      <c r="M211" s="4">
        <f>IF(L211&lt;=('Ejercicio 3 - TIR'!$D$18-'Ejercicio 3 - TIR'!$C$18)/('Ejercicio 3 - TIR'!$E$18-'Ejercicio 3 - TIR'!$C$18),'Ejercicio 3 - TIR'!$C$18+SQRT(('Ejercicio 3 - TIR'!$E$18-'Ejercicio 3 - TIR'!$C$18)*('Ejercicio 3 - TIR'!$D$18-'Ejercicio 3 - TIR'!$C$18)*L211),'Ejercicio 3 - TIR'!$E$18-SQRT(('Ejercicio 3 - TIR'!$E$18-'Ejercicio 3 - TIR'!$C$18)*('Ejercicio 3 - TIR'!$E$18-'Ejercicio 3 - TIR'!$D$18)*(1-L211)))</f>
        <v>38298.51736</v>
      </c>
      <c r="N211" s="3">
        <f t="shared" si="10"/>
        <v>0.1651660162</v>
      </c>
      <c r="O211" s="4">
        <f>IF(N211&lt;=('Ejercicio 3 - TIR'!$D$18-'Ejercicio 3 - TIR'!$C$18)/('Ejercicio 3 - TIR'!$E$18-'Ejercicio 3 - TIR'!$C$18),'Ejercicio 3 - TIR'!$C$18+SQRT(('Ejercicio 3 - TIR'!$E$18-'Ejercicio 3 - TIR'!$C$18)*('Ejercicio 3 - TIR'!$D$18-'Ejercicio 3 - TIR'!$C$18)*N211),'Ejercicio 3 - TIR'!$E$18-SQRT(('Ejercicio 3 - TIR'!$E$18-'Ejercicio 3 - TIR'!$C$18)*('Ejercicio 3 - TIR'!$E$18-'Ejercicio 3 - TIR'!$D$18)*(1-N211)))</f>
        <v>34977.43935</v>
      </c>
      <c r="P211" s="3">
        <f t="shared" si="11"/>
        <v>0.06658839217</v>
      </c>
      <c r="Q211" s="7">
        <f>IF(P211&lt;=('Ejercicio 3 - TIR'!$D$22-'Ejercicio 3 - TIR'!$C$22)/('Ejercicio 3 - TIR'!$E$22-'Ejercicio 3 - TIR'!$C$22),'Ejercicio 3 - TIR'!$C$22+SQRT(('Ejercicio 3 - TIR'!$E$22-'Ejercicio 3 - TIR'!$C$22)*('Ejercicio 3 - TIR'!$D$22-'Ejercicio 3 - TIR'!$C$22)*P211),'Ejercicio 3 - TIR'!$E$22-SQRT(('Ejercicio 3 - TIR'!$E$22-'Ejercicio 3 - TIR'!$C$22)*('Ejercicio 3 - TIR'!$E$22-'Ejercicio 3 - TIR'!$D$22)*(1-P211)))</f>
        <v>0.1309480184</v>
      </c>
      <c r="R211" s="3">
        <f t="shared" si="12"/>
        <v>0.05165116159</v>
      </c>
      <c r="S211" s="7">
        <f>IF(R211&lt;=('Ejercicio 3 - TIR'!$D$23-'Ejercicio 3 - TIR'!$C$23)/('Ejercicio 3 - TIR'!$E$23-'Ejercicio 3 - TIR'!$C$23),'Ejercicio 3 - TIR'!$C$23+SQRT(('Ejercicio 3 - TIR'!$E$23-'Ejercicio 3 - TIR'!$C$23)*('Ejercicio 3 - TIR'!$D$23-'Ejercicio 3 - TIR'!$C$23)*R211),'Ejercicio 3 - TIR'!$E$23-SQRT(('Ejercicio 3 - TIR'!$E$23-'Ejercicio 3 - TIR'!$C$23)*('Ejercicio 3 - TIR'!$E$23-'Ejercicio 3 - TIR'!$D$23)*(1-R211)))</f>
        <v>0.1296422036</v>
      </c>
      <c r="T211" s="3">
        <f t="shared" si="13"/>
        <v>0.5907943308</v>
      </c>
      <c r="U211" s="7">
        <f>IF(T211&lt;=('Ejercicio 3 - TIR'!$D$24-'Ejercicio 3 - TIR'!$C$24)/('Ejercicio 3 - TIR'!$E$24-'Ejercicio 3 - TIR'!$C$24),'Ejercicio 3 - TIR'!$C$24+SQRT(('Ejercicio 3 - TIR'!$E$24-'Ejercicio 3 - TIR'!$C$24)*('Ejercicio 3 - TIR'!$D$24-'Ejercicio 3 - TIR'!$C$24)*T211),'Ejercicio 3 - TIR'!$E$24-SQRT(('Ejercicio 3 - TIR'!$E$24-'Ejercicio 3 - TIR'!$C$24)*('Ejercicio 3 - TIR'!$E$24-'Ejercicio 3 - TIR'!$D$24)*(1-T211)))</f>
        <v>0.1861506887</v>
      </c>
      <c r="V211" s="3">
        <f t="shared" si="14"/>
        <v>0.9886490204</v>
      </c>
      <c r="W211" s="7">
        <f>IF(V211&lt;=('Ejercicio 3 - TIR'!$D$25-'Ejercicio 3 - TIR'!$C$25)/('Ejercicio 3 - TIR'!$E$25-'Ejercicio 3 - TIR'!$C$25),'Ejercicio 3 - TIR'!$C$25+SQRT(('Ejercicio 3 - TIR'!$E$25-'Ejercicio 3 - TIR'!$C$25)*('Ejercicio 3 - TIR'!$D$25-'Ejercicio 3 - TIR'!$C$25)*V211),'Ejercicio 3 - TIR'!$E$25-SQRT(('Ejercicio 3 - TIR'!$E$25-'Ejercicio 3 - TIR'!$C$25)*('Ejercicio 3 - TIR'!$E$25-'Ejercicio 3 - TIR'!$D$25)*(1-V211)))</f>
        <v>0.2436969509</v>
      </c>
      <c r="X211" s="3">
        <f t="shared" si="15"/>
        <v>0.3470680492</v>
      </c>
      <c r="Y211" s="7">
        <f>IF(X211&lt;=('Ejercicio 3 - TIR'!$D$26-'Ejercicio 3 - TIR'!$C$26)/('Ejercicio 3 - TIR'!$E$26-'Ejercicio 3 - TIR'!$C$26),'Ejercicio 3 - TIR'!$C$26+SQRT(('Ejercicio 3 - TIR'!$E$26-'Ejercicio 3 - TIR'!$C$26)*('Ejercicio 3 - TIR'!$D$26-'Ejercicio 3 - TIR'!$C$26)*X211),'Ejercicio 3 - TIR'!$E$26-SQRT(('Ejercicio 3 - TIR'!$E$26-'Ejercicio 3 - TIR'!$C$26)*('Ejercicio 3 - TIR'!$E$26-'Ejercicio 3 - TIR'!$D$26)*(1-X211)))</f>
        <v>0.2206212788</v>
      </c>
      <c r="Z211" s="3">
        <f t="shared" si="16"/>
        <v>1.130948018</v>
      </c>
      <c r="AA211" s="3">
        <f t="shared" si="17"/>
        <v>1.277566612</v>
      </c>
      <c r="AB211" s="3">
        <f t="shared" si="18"/>
        <v>1.515386516</v>
      </c>
      <c r="AC211" s="3">
        <f t="shared" si="19"/>
        <v>1.88468159</v>
      </c>
      <c r="AD211" s="3">
        <f t="shared" si="20"/>
        <v>2.300482452</v>
      </c>
      <c r="AE211" s="2">
        <f t="shared" si="21"/>
        <v>3997.902838</v>
      </c>
      <c r="AF211" s="2">
        <f t="shared" si="22"/>
        <v>4516.199772</v>
      </c>
      <c r="AG211" s="2">
        <f t="shared" si="23"/>
        <v>5356.89347</v>
      </c>
      <c r="AH211" s="2">
        <f t="shared" si="24"/>
        <v>6662.352074</v>
      </c>
      <c r="AI211" s="2">
        <f t="shared" si="25"/>
        <v>8132.208709</v>
      </c>
      <c r="AJ211" s="4">
        <f t="shared" si="26"/>
        <v>43022.26597</v>
      </c>
      <c r="AK211" s="4">
        <f t="shared" si="27"/>
        <v>53376.91358</v>
      </c>
      <c r="AL211" s="4">
        <f t="shared" si="28"/>
        <v>58529.63643</v>
      </c>
      <c r="AM211" s="4">
        <f t="shared" si="29"/>
        <v>72180.51059</v>
      </c>
      <c r="AN211" s="4">
        <f t="shared" si="30"/>
        <v>80464.98543</v>
      </c>
      <c r="AO211" s="4">
        <f>C211/'Ejercicio 3 - TIR'!$D$7</f>
        <v>15196.84456</v>
      </c>
      <c r="AP211" s="4">
        <f t="shared" si="31"/>
        <v>27825.42141</v>
      </c>
      <c r="AQ211" s="4">
        <f t="shared" si="32"/>
        <v>38180.06902</v>
      </c>
      <c r="AR211" s="4">
        <f t="shared" si="33"/>
        <v>43332.79187</v>
      </c>
      <c r="AS211" s="4">
        <f t="shared" si="34"/>
        <v>56983.66603</v>
      </c>
      <c r="AT211" s="4">
        <f t="shared" si="35"/>
        <v>65268.14087</v>
      </c>
      <c r="AU211" s="4">
        <f>AP211*'Ejercicio 3 - TIR'!$D$5</f>
        <v>13912.7107</v>
      </c>
      <c r="AV211" s="4">
        <f>AQ211*'Ejercicio 3 - TIR'!$D$5</f>
        <v>19090.03451</v>
      </c>
      <c r="AW211" s="4">
        <f>AR211*'Ejercicio 3 - TIR'!$D$5</f>
        <v>21666.39593</v>
      </c>
      <c r="AX211" s="4">
        <f>AS211*'Ejercicio 3 - TIR'!$D$5</f>
        <v>28491.83301</v>
      </c>
      <c r="AY211" s="4">
        <f>AT211*'Ejercicio 3 - TIR'!$D$5</f>
        <v>32634.07044</v>
      </c>
      <c r="AZ211" s="4">
        <f t="shared" ref="AZ211:BD211" si="668">AJ211-AU211-AE211</f>
        <v>25111.65243</v>
      </c>
      <c r="BA211" s="4">
        <f t="shared" si="668"/>
        <v>29770.6793</v>
      </c>
      <c r="BB211" s="4">
        <f t="shared" si="668"/>
        <v>31506.34702</v>
      </c>
      <c r="BC211" s="4">
        <f t="shared" si="668"/>
        <v>37026.3255</v>
      </c>
      <c r="BD211" s="4">
        <f t="shared" si="668"/>
        <v>39698.70629</v>
      </c>
      <c r="BE211" s="4">
        <f t="shared" ref="BE211:BI211" si="669">AZ211/Z211</f>
        <v>22204.07306</v>
      </c>
      <c r="BF211" s="4">
        <f t="shared" si="669"/>
        <v>23302.6435</v>
      </c>
      <c r="BG211" s="4">
        <f t="shared" si="669"/>
        <v>20790.96434</v>
      </c>
      <c r="BH211" s="4">
        <f t="shared" si="669"/>
        <v>19645.93155</v>
      </c>
      <c r="BI211" s="4">
        <f t="shared" si="669"/>
        <v>17256.68729</v>
      </c>
      <c r="BJ211" s="4">
        <f t="shared" si="38"/>
        <v>70234.78048</v>
      </c>
      <c r="BK211" s="4">
        <f t="shared" si="39"/>
        <v>34960.07424</v>
      </c>
      <c r="BL211" s="4">
        <f t="shared" si="40"/>
        <v>105194.8547</v>
      </c>
      <c r="BM211" s="4">
        <f>BK211*'Ejercicio 3 - TIR'!$D$5</f>
        <v>17480.03712</v>
      </c>
      <c r="BN211" s="4">
        <f t="shared" si="41"/>
        <v>87714.8176</v>
      </c>
      <c r="BO211" s="4">
        <f t="shared" si="42"/>
        <v>38128.87924</v>
      </c>
      <c r="BP211" s="4">
        <f t="shared" si="43"/>
        <v>-106514.6798</v>
      </c>
      <c r="BQ211" s="4">
        <f t="shared" ref="BQ211:BT211" si="670">BE211</f>
        <v>22204.07306</v>
      </c>
      <c r="BR211" s="4">
        <f t="shared" si="670"/>
        <v>23302.6435</v>
      </c>
      <c r="BS211" s="4">
        <f t="shared" si="670"/>
        <v>20790.96434</v>
      </c>
      <c r="BT211" s="4">
        <f t="shared" si="670"/>
        <v>19645.93155</v>
      </c>
      <c r="BU211" s="4">
        <f t="shared" si="45"/>
        <v>55385.56653</v>
      </c>
      <c r="BV211" s="36">
        <f t="shared" si="46"/>
        <v>8.82244795</v>
      </c>
    </row>
    <row r="212" ht="15.0" customHeight="1">
      <c r="A212" s="2">
        <v>211.0</v>
      </c>
      <c r="B212" s="3">
        <f t="shared" si="4"/>
        <v>0.8913942265</v>
      </c>
      <c r="C212" s="4">
        <f>IF(B212&lt;=('Ejercicio 3 - TIR'!$D$13-'Ejercicio 3 - TIR'!$C$13)/('Ejercicio 3 - TIR'!$E$13-'Ejercicio 3 - TIR'!$C$13),'Ejercicio 3 - TIR'!$C$13+SQRT(('Ejercicio 3 - TIR'!$E$13-'Ejercicio 3 - TIR'!$C$13)*('Ejercicio 3 - TIR'!$D$13-'Ejercicio 3 - TIR'!$C$13)*B212),'Ejercicio 3 - TIR'!$E$13-SQRT(('Ejercicio 3 - TIR'!$E$13-'Ejercicio 3 - TIR'!$C$13)*('Ejercicio 3 - TIR'!$E$13-'Ejercicio 3 - TIR'!$D$13)*(1-B212)))</f>
        <v>88583.918</v>
      </c>
      <c r="D212" s="3">
        <f t="shared" si="5"/>
        <v>0.06431807803</v>
      </c>
      <c r="E212" s="4">
        <f>IF(D212&lt;=('Ejercicio 3 - TIR'!$D$14-'Ejercicio 3 - TIR'!$C$14)/('Ejercicio 3 - TIR'!$E$14-'Ejercicio 3 - TIR'!$C$14),'Ejercicio 3 - TIR'!$C$14+SQRT(('Ejercicio 3 - TIR'!$E$14-'Ejercicio 3 - TIR'!$C$14)*('Ejercicio 3 - TIR'!$D$14-'Ejercicio 3 - TIR'!$C$14)*D212),'Ejercicio 3 - TIR'!$E$14-SQRT(('Ejercicio 3 - TIR'!$E$14-'Ejercicio 3 - TIR'!$C$14)*('Ejercicio 3 - TIR'!$E$14-'Ejercicio 3 - TIR'!$D$14)*(1-D212)))</f>
        <v>27196.32781</v>
      </c>
      <c r="F212" s="3">
        <f t="shared" si="6"/>
        <v>0.6252606336</v>
      </c>
      <c r="G212" s="4">
        <f>IF(F212&lt;=('Ejercicio 3 - TIR'!$D$18-'Ejercicio 3 - TIR'!$C$18)/('Ejercicio 3 - TIR'!$E$18-'Ejercicio 3 - TIR'!$C$18),'Ejercicio 3 - TIR'!$C$18+SQRT(('Ejercicio 3 - TIR'!$E$18-'Ejercicio 3 - TIR'!$C$18)*('Ejercicio 3 - TIR'!$D$18-'Ejercicio 3 - TIR'!$C$18)*F212),'Ejercicio 3 - TIR'!$E$18-SQRT(('Ejercicio 3 - TIR'!$E$18-'Ejercicio 3 - TIR'!$C$18)*('Ejercicio 3 - TIR'!$E$18-'Ejercicio 3 - TIR'!$D$18)*(1-F212)))</f>
        <v>39684.47701</v>
      </c>
      <c r="H212" s="3">
        <f t="shared" si="7"/>
        <v>0.09599675262</v>
      </c>
      <c r="I212" s="4">
        <f>IF(H212&lt;=('Ejercicio 3 - TIR'!$D$18-'Ejercicio 3 - TIR'!$C$18)/('Ejercicio 3 - TIR'!$E$18-'Ejercicio 3 - TIR'!$C$18),'Ejercicio 3 - TIR'!$C$18+SQRT(('Ejercicio 3 - TIR'!$E$18-'Ejercicio 3 - TIR'!$C$18)*('Ejercicio 3 - TIR'!$D$18-'Ejercicio 3 - TIR'!$C$18)*H212),'Ejercicio 3 - TIR'!$E$18-SQRT(('Ejercicio 3 - TIR'!$E$18-'Ejercicio 3 - TIR'!$C$18)*('Ejercicio 3 - TIR'!$E$18-'Ejercicio 3 - TIR'!$D$18)*(1-H212)))</f>
        <v>33794.66901</v>
      </c>
      <c r="J212" s="3">
        <f t="shared" si="8"/>
        <v>0.783641896</v>
      </c>
      <c r="K212" s="4">
        <f>IF(J212&lt;=('Ejercicio 3 - TIR'!$D$18-'Ejercicio 3 - TIR'!$C$18)/('Ejercicio 3 - TIR'!$E$18-'Ejercicio 3 - TIR'!$C$18),'Ejercicio 3 - TIR'!$C$18+SQRT(('Ejercicio 3 - TIR'!$E$18-'Ejercicio 3 - TIR'!$C$18)*('Ejercicio 3 - TIR'!$D$18-'Ejercicio 3 - TIR'!$C$18)*J212),'Ejercicio 3 - TIR'!$E$18-SQRT(('Ejercicio 3 - TIR'!$E$18-'Ejercicio 3 - TIR'!$C$18)*('Ejercicio 3 - TIR'!$E$18-'Ejercicio 3 - TIR'!$D$18)*(1-J212)))</f>
        <v>40971.74259</v>
      </c>
      <c r="L212" s="3">
        <f t="shared" si="9"/>
        <v>0.004478438507</v>
      </c>
      <c r="M212" s="4">
        <f>IF(L212&lt;=('Ejercicio 3 - TIR'!$D$18-'Ejercicio 3 - TIR'!$C$18)/('Ejercicio 3 - TIR'!$E$18-'Ejercicio 3 - TIR'!$C$18),'Ejercicio 3 - TIR'!$C$18+SQRT(('Ejercicio 3 - TIR'!$E$18-'Ejercicio 3 - TIR'!$C$18)*('Ejercicio 3 - TIR'!$D$18-'Ejercicio 3 - TIR'!$C$18)*L212),'Ejercicio 3 - TIR'!$E$18-SQRT(('Ejercicio 3 - TIR'!$E$18-'Ejercicio 3 - TIR'!$C$18)*('Ejercicio 3 - TIR'!$E$18-'Ejercicio 3 - TIR'!$D$18)*(1-L212)))</f>
        <v>30819.61319</v>
      </c>
      <c r="N212" s="3">
        <f t="shared" si="10"/>
        <v>0.7477846353</v>
      </c>
      <c r="O212" s="4">
        <f>IF(N212&lt;=('Ejercicio 3 - TIR'!$D$18-'Ejercicio 3 - TIR'!$C$18)/('Ejercicio 3 - TIR'!$E$18-'Ejercicio 3 - TIR'!$C$18),'Ejercicio 3 - TIR'!$C$18+SQRT(('Ejercicio 3 - TIR'!$E$18-'Ejercicio 3 - TIR'!$C$18)*('Ejercicio 3 - TIR'!$D$18-'Ejercicio 3 - TIR'!$C$18)*N212),'Ejercicio 3 - TIR'!$E$18-SQRT(('Ejercicio 3 - TIR'!$E$18-'Ejercicio 3 - TIR'!$C$18)*('Ejercicio 3 - TIR'!$E$18-'Ejercicio 3 - TIR'!$D$18)*(1-N212)))</f>
        <v>40650.72968</v>
      </c>
      <c r="P212" s="3">
        <f t="shared" si="11"/>
        <v>0.3538845552</v>
      </c>
      <c r="Q212" s="7">
        <f>IF(P212&lt;=('Ejercicio 3 - TIR'!$D$22-'Ejercicio 3 - TIR'!$C$22)/('Ejercicio 3 - TIR'!$E$22-'Ejercicio 3 - TIR'!$C$22),'Ejercicio 3 - TIR'!$C$22+SQRT(('Ejercicio 3 - TIR'!$E$22-'Ejercicio 3 - TIR'!$C$22)*('Ejercicio 3 - TIR'!$D$22-'Ejercicio 3 - TIR'!$C$22)*P212),'Ejercicio 3 - TIR'!$E$22-SQRT(('Ejercicio 3 - TIR'!$E$22-'Ejercicio 3 - TIR'!$C$22)*('Ejercicio 3 - TIR'!$E$22-'Ejercicio 3 - TIR'!$D$22)*(1-P212)))</f>
        <v>0.1452387044</v>
      </c>
      <c r="R212" s="3">
        <f t="shared" si="12"/>
        <v>0.03063814492</v>
      </c>
      <c r="S212" s="7">
        <f>IF(R212&lt;=('Ejercicio 3 - TIR'!$D$23-'Ejercicio 3 - TIR'!$C$23)/('Ejercicio 3 - TIR'!$E$23-'Ejercicio 3 - TIR'!$C$23),'Ejercicio 3 - TIR'!$C$23+SQRT(('Ejercicio 3 - TIR'!$E$23-'Ejercicio 3 - TIR'!$C$23)*('Ejercicio 3 - TIR'!$D$23-'Ejercicio 3 - TIR'!$C$23)*R212),'Ejercicio 3 - TIR'!$E$23-SQRT(('Ejercicio 3 - TIR'!$E$23-'Ejercicio 3 - TIR'!$C$23)*('Ejercicio 3 - TIR'!$E$23-'Ejercicio 3 - TIR'!$D$23)*(1-R212)))</f>
        <v>0.1274262144</v>
      </c>
      <c r="T212" s="3">
        <f t="shared" si="13"/>
        <v>0.2825898626</v>
      </c>
      <c r="U212" s="7">
        <f>IF(T212&lt;=('Ejercicio 3 - TIR'!$D$24-'Ejercicio 3 - TIR'!$C$24)/('Ejercicio 3 - TIR'!$E$24-'Ejercicio 3 - TIR'!$C$24),'Ejercicio 3 - TIR'!$C$24+SQRT(('Ejercicio 3 - TIR'!$E$24-'Ejercicio 3 - TIR'!$C$24)*('Ejercicio 3 - TIR'!$D$24-'Ejercicio 3 - TIR'!$C$24)*T212),'Ejercicio 3 - TIR'!$E$24-SQRT(('Ejercicio 3 - TIR'!$E$24-'Ejercicio 3 - TIR'!$C$24)*('Ejercicio 3 - TIR'!$E$24-'Ejercicio 3 - TIR'!$D$24)*(1-T212)))</f>
        <v>0.1743605975</v>
      </c>
      <c r="V212" s="3">
        <f t="shared" si="14"/>
        <v>0.5769947708</v>
      </c>
      <c r="W212" s="7">
        <f>IF(V212&lt;=('Ejercicio 3 - TIR'!$D$25-'Ejercicio 3 - TIR'!$C$25)/('Ejercicio 3 - TIR'!$E$25-'Ejercicio 3 - TIR'!$C$25),'Ejercicio 3 - TIR'!$C$25+SQRT(('Ejercicio 3 - TIR'!$E$25-'Ejercicio 3 - TIR'!$C$25)*('Ejercicio 3 - TIR'!$D$25-'Ejercicio 3 - TIR'!$C$25)*V212),'Ejercicio 3 - TIR'!$E$25-SQRT(('Ejercicio 3 - TIR'!$E$25-'Ejercicio 3 - TIR'!$C$25)*('Ejercicio 3 - TIR'!$E$25-'Ejercicio 3 - TIR'!$D$25)*(1-V212)))</f>
        <v>0.2115224962</v>
      </c>
      <c r="X212" s="3">
        <f t="shared" si="15"/>
        <v>0.8209409205</v>
      </c>
      <c r="Y212" s="7">
        <f>IF(X212&lt;=('Ejercicio 3 - TIR'!$D$26-'Ejercicio 3 - TIR'!$C$26)/('Ejercicio 3 - TIR'!$E$26-'Ejercicio 3 - TIR'!$C$26),'Ejercicio 3 - TIR'!$C$26+SQRT(('Ejercicio 3 - TIR'!$E$26-'Ejercicio 3 - TIR'!$C$26)*('Ejercicio 3 - TIR'!$D$26-'Ejercicio 3 - TIR'!$C$26)*X212),'Ejercicio 3 - TIR'!$E$26-SQRT(('Ejercicio 3 - TIR'!$E$26-'Ejercicio 3 - TIR'!$C$26)*('Ejercicio 3 - TIR'!$E$26-'Ejercicio 3 - TIR'!$D$26)*(1-X212)))</f>
        <v>0.2489046783</v>
      </c>
      <c r="Z212" s="3">
        <f t="shared" si="16"/>
        <v>1.145238704</v>
      </c>
      <c r="AA212" s="3">
        <f t="shared" si="17"/>
        <v>1.291172137</v>
      </c>
      <c r="AB212" s="3">
        <f t="shared" si="18"/>
        <v>1.516301682</v>
      </c>
      <c r="AC212" s="3">
        <f t="shared" si="19"/>
        <v>1.837033599</v>
      </c>
      <c r="AD212" s="3">
        <f t="shared" si="20"/>
        <v>2.294279856</v>
      </c>
      <c r="AE212" s="2">
        <f t="shared" si="21"/>
        <v>3949.959415</v>
      </c>
      <c r="AF212" s="2">
        <f t="shared" si="22"/>
        <v>4453.287791</v>
      </c>
      <c r="AG212" s="2">
        <f t="shared" si="23"/>
        <v>5229.765711</v>
      </c>
      <c r="AH212" s="2">
        <f t="shared" si="24"/>
        <v>6335.978809</v>
      </c>
      <c r="AI212" s="2">
        <f t="shared" si="25"/>
        <v>7913.033576</v>
      </c>
      <c r="AJ212" s="4">
        <f t="shared" si="26"/>
        <v>45448.19904</v>
      </c>
      <c r="AK212" s="4">
        <f t="shared" si="27"/>
        <v>43634.73501</v>
      </c>
      <c r="AL212" s="4">
        <f t="shared" si="28"/>
        <v>62125.52222</v>
      </c>
      <c r="AM212" s="4">
        <f t="shared" si="29"/>
        <v>56616.66494</v>
      </c>
      <c r="AN212" s="4">
        <f t="shared" si="30"/>
        <v>93264.15024</v>
      </c>
      <c r="AO212" s="4">
        <f>C212/'Ejercicio 3 - TIR'!$D$7</f>
        <v>17716.7836</v>
      </c>
      <c r="AP212" s="4">
        <f t="shared" si="31"/>
        <v>27731.41544</v>
      </c>
      <c r="AQ212" s="4">
        <f t="shared" si="32"/>
        <v>25917.95141</v>
      </c>
      <c r="AR212" s="4">
        <f t="shared" si="33"/>
        <v>44408.73862</v>
      </c>
      <c r="AS212" s="4">
        <f t="shared" si="34"/>
        <v>38899.88134</v>
      </c>
      <c r="AT212" s="4">
        <f t="shared" si="35"/>
        <v>75547.36664</v>
      </c>
      <c r="AU212" s="4">
        <f>AP212*'Ejercicio 3 - TIR'!$D$5</f>
        <v>13865.70772</v>
      </c>
      <c r="AV212" s="4">
        <f>AQ212*'Ejercicio 3 - TIR'!$D$5</f>
        <v>12958.9757</v>
      </c>
      <c r="AW212" s="4">
        <f>AR212*'Ejercicio 3 - TIR'!$D$5</f>
        <v>22204.36931</v>
      </c>
      <c r="AX212" s="4">
        <f>AS212*'Ejercicio 3 - TIR'!$D$5</f>
        <v>19449.94067</v>
      </c>
      <c r="AY212" s="4">
        <f>AT212*'Ejercicio 3 - TIR'!$D$5</f>
        <v>37773.68332</v>
      </c>
      <c r="AZ212" s="4">
        <f t="shared" ref="AZ212:BD212" si="671">AJ212-AU212-AE212</f>
        <v>27632.5319</v>
      </c>
      <c r="BA212" s="4">
        <f t="shared" si="671"/>
        <v>26222.47151</v>
      </c>
      <c r="BB212" s="4">
        <f t="shared" si="671"/>
        <v>34691.3872</v>
      </c>
      <c r="BC212" s="4">
        <f t="shared" si="671"/>
        <v>30830.74546</v>
      </c>
      <c r="BD212" s="4">
        <f t="shared" si="671"/>
        <v>47577.43335</v>
      </c>
      <c r="BE212" s="4">
        <f t="shared" ref="BE212:BI212" si="672">AZ212/Z212</f>
        <v>24128.1855</v>
      </c>
      <c r="BF212" s="4">
        <f t="shared" si="672"/>
        <v>20309.04382</v>
      </c>
      <c r="BG212" s="4">
        <f t="shared" si="672"/>
        <v>22878.9479</v>
      </c>
      <c r="BH212" s="4">
        <f t="shared" si="672"/>
        <v>16782.89688</v>
      </c>
      <c r="BI212" s="4">
        <f t="shared" si="672"/>
        <v>20737.41493</v>
      </c>
      <c r="BJ212" s="4">
        <f t="shared" si="38"/>
        <v>62395.98706</v>
      </c>
      <c r="BK212" s="4">
        <f t="shared" si="39"/>
        <v>40647.25973</v>
      </c>
      <c r="BL212" s="4">
        <f t="shared" si="40"/>
        <v>103043.2468</v>
      </c>
      <c r="BM212" s="4">
        <f>BK212*'Ejercicio 3 - TIR'!$D$5</f>
        <v>20323.62987</v>
      </c>
      <c r="BN212" s="4">
        <f t="shared" si="41"/>
        <v>82719.61693</v>
      </c>
      <c r="BO212" s="4">
        <f t="shared" si="42"/>
        <v>36054.71961</v>
      </c>
      <c r="BP212" s="4">
        <f t="shared" si="43"/>
        <v>-115780.2458</v>
      </c>
      <c r="BQ212" s="4">
        <f t="shared" ref="BQ212:BT212" si="673">BE212</f>
        <v>24128.1855</v>
      </c>
      <c r="BR212" s="4">
        <f t="shared" si="673"/>
        <v>20309.04382</v>
      </c>
      <c r="BS212" s="4">
        <f t="shared" si="673"/>
        <v>22878.9479</v>
      </c>
      <c r="BT212" s="4">
        <f t="shared" si="673"/>
        <v>16782.89688</v>
      </c>
      <c r="BU212" s="4">
        <f t="shared" si="45"/>
        <v>56792.13454</v>
      </c>
      <c r="BV212" s="36">
        <f t="shared" si="46"/>
        <v>5.999663839</v>
      </c>
    </row>
    <row r="213" ht="15.0" customHeight="1">
      <c r="A213" s="2">
        <v>212.0</v>
      </c>
      <c r="B213" s="3">
        <f t="shared" si="4"/>
        <v>0.8424398752</v>
      </c>
      <c r="C213" s="4">
        <f>IF(B213&lt;=('Ejercicio 3 - TIR'!$D$13-'Ejercicio 3 - TIR'!$C$13)/('Ejercicio 3 - TIR'!$E$13-'Ejercicio 3 - TIR'!$C$13),'Ejercicio 3 - TIR'!$C$13+SQRT(('Ejercicio 3 - TIR'!$E$13-'Ejercicio 3 - TIR'!$C$13)*('Ejercicio 3 - TIR'!$D$13-'Ejercicio 3 - TIR'!$C$13)*B213),'Ejercicio 3 - TIR'!$E$13-SQRT(('Ejercicio 3 - TIR'!$E$13-'Ejercicio 3 - TIR'!$C$13)*('Ejercicio 3 - TIR'!$E$13-'Ejercicio 3 - TIR'!$D$13)*(1-B213)))</f>
        <v>86249.6491</v>
      </c>
      <c r="D213" s="3">
        <f t="shared" si="5"/>
        <v>0.04713207328</v>
      </c>
      <c r="E213" s="4">
        <f>IF(D213&lt;=('Ejercicio 3 - TIR'!$D$14-'Ejercicio 3 - TIR'!$C$14)/('Ejercicio 3 - TIR'!$E$14-'Ejercicio 3 - TIR'!$C$14),'Ejercicio 3 - TIR'!$C$14+SQRT(('Ejercicio 3 - TIR'!$E$14-'Ejercicio 3 - TIR'!$C$14)*('Ejercicio 3 - TIR'!$D$14-'Ejercicio 3 - TIR'!$C$14)*D213),'Ejercicio 3 - TIR'!$E$14-SQRT(('Ejercicio 3 - TIR'!$E$14-'Ejercicio 3 - TIR'!$C$14)*('Ejercicio 3 - TIR'!$E$14-'Ejercicio 3 - TIR'!$D$14)*(1-D213)))</f>
        <v>26880.13444</v>
      </c>
      <c r="F213" s="3">
        <f t="shared" si="6"/>
        <v>0.4208599058</v>
      </c>
      <c r="G213" s="4">
        <f>IF(F213&lt;=('Ejercicio 3 - TIR'!$D$18-'Ejercicio 3 - TIR'!$C$18)/('Ejercicio 3 - TIR'!$E$18-'Ejercicio 3 - TIR'!$C$18),'Ejercicio 3 - TIR'!$C$18+SQRT(('Ejercicio 3 - TIR'!$E$18-'Ejercicio 3 - TIR'!$C$18)*('Ejercicio 3 - TIR'!$D$18-'Ejercicio 3 - TIR'!$C$18)*F213),'Ejercicio 3 - TIR'!$E$18-SQRT(('Ejercicio 3 - TIR'!$E$18-'Ejercicio 3 - TIR'!$C$18)*('Ejercicio 3 - TIR'!$E$18-'Ejercicio 3 - TIR'!$D$18)*(1-F213)))</f>
        <v>37945.37512</v>
      </c>
      <c r="H213" s="3">
        <f t="shared" si="7"/>
        <v>0.2636816983</v>
      </c>
      <c r="I213" s="4">
        <f>IF(H213&lt;=('Ejercicio 3 - TIR'!$D$18-'Ejercicio 3 - TIR'!$C$18)/('Ejercicio 3 - TIR'!$E$18-'Ejercicio 3 - TIR'!$C$18),'Ejercicio 3 - TIR'!$C$18+SQRT(('Ejercicio 3 - TIR'!$E$18-'Ejercicio 3 - TIR'!$C$18)*('Ejercicio 3 - TIR'!$D$18-'Ejercicio 3 - TIR'!$C$18)*H213),'Ejercicio 3 - TIR'!$E$18-SQRT(('Ejercicio 3 - TIR'!$E$18-'Ejercicio 3 - TIR'!$C$18)*('Ejercicio 3 - TIR'!$E$18-'Ejercicio 3 - TIR'!$D$18)*(1-H213)))</f>
        <v>36289.05834</v>
      </c>
      <c r="J213" s="3">
        <f t="shared" si="8"/>
        <v>0.4020047165</v>
      </c>
      <c r="K213" s="4">
        <f>IF(J213&lt;=('Ejercicio 3 - TIR'!$D$18-'Ejercicio 3 - TIR'!$C$18)/('Ejercicio 3 - TIR'!$E$18-'Ejercicio 3 - TIR'!$C$18),'Ejercicio 3 - TIR'!$C$18+SQRT(('Ejercicio 3 - TIR'!$E$18-'Ejercicio 3 - TIR'!$C$18)*('Ejercicio 3 - TIR'!$D$18-'Ejercicio 3 - TIR'!$C$18)*J213),'Ejercicio 3 - TIR'!$E$18-SQRT(('Ejercicio 3 - TIR'!$E$18-'Ejercicio 3 - TIR'!$C$18)*('Ejercicio 3 - TIR'!$E$18-'Ejercicio 3 - TIR'!$D$18)*(1-J213)))</f>
        <v>37765.35302</v>
      </c>
      <c r="L213" s="3">
        <f t="shared" si="9"/>
        <v>0.6859635317</v>
      </c>
      <c r="M213" s="4">
        <f>IF(L213&lt;=('Ejercicio 3 - TIR'!$D$18-'Ejercicio 3 - TIR'!$C$18)/('Ejercicio 3 - TIR'!$E$18-'Ejercicio 3 - TIR'!$C$18),'Ejercicio 3 - TIR'!$C$18+SQRT(('Ejercicio 3 - TIR'!$E$18-'Ejercicio 3 - TIR'!$C$18)*('Ejercicio 3 - TIR'!$D$18-'Ejercicio 3 - TIR'!$C$18)*L213),'Ejercicio 3 - TIR'!$E$18-SQRT(('Ejercicio 3 - TIR'!$E$18-'Ejercicio 3 - TIR'!$C$18)*('Ejercicio 3 - TIR'!$E$18-'Ejercicio 3 - TIR'!$D$18)*(1-L213)))</f>
        <v>40146.88398</v>
      </c>
      <c r="N213" s="3">
        <f t="shared" si="10"/>
        <v>0.09330473766</v>
      </c>
      <c r="O213" s="4">
        <f>IF(N213&lt;=('Ejercicio 3 - TIR'!$D$18-'Ejercicio 3 - TIR'!$C$18)/('Ejercicio 3 - TIR'!$E$18-'Ejercicio 3 - TIR'!$C$18),'Ejercicio 3 - TIR'!$C$18+SQRT(('Ejercicio 3 - TIR'!$E$18-'Ejercicio 3 - TIR'!$C$18)*('Ejercicio 3 - TIR'!$D$18-'Ejercicio 3 - TIR'!$C$18)*N213),'Ejercicio 3 - TIR'!$E$18-SQRT(('Ejercicio 3 - TIR'!$E$18-'Ejercicio 3 - TIR'!$C$18)*('Ejercicio 3 - TIR'!$E$18-'Ejercicio 3 - TIR'!$D$18)*(1-N213)))</f>
        <v>33741.08415</v>
      </c>
      <c r="P213" s="3">
        <f t="shared" si="11"/>
        <v>0.7327467215</v>
      </c>
      <c r="Q213" s="7">
        <f>IF(P213&lt;=('Ejercicio 3 - TIR'!$D$22-'Ejercicio 3 - TIR'!$C$22)/('Ejercicio 3 - TIR'!$E$22-'Ejercicio 3 - TIR'!$C$22),'Ejercicio 3 - TIR'!$C$22+SQRT(('Ejercicio 3 - TIR'!$E$22-'Ejercicio 3 - TIR'!$C$22)*('Ejercicio 3 - TIR'!$D$22-'Ejercicio 3 - TIR'!$C$22)*P213),'Ejercicio 3 - TIR'!$E$22-SQRT(('Ejercicio 3 - TIR'!$E$22-'Ejercicio 3 - TIR'!$C$22)*('Ejercicio 3 - TIR'!$E$22-'Ejercicio 3 - TIR'!$D$22)*(1-P213)))</f>
        <v>0.1580670134</v>
      </c>
      <c r="R213" s="3">
        <f t="shared" si="12"/>
        <v>0.2897833325</v>
      </c>
      <c r="S213" s="7">
        <f>IF(R213&lt;=('Ejercicio 3 - TIR'!$D$23-'Ejercicio 3 - TIR'!$C$23)/('Ejercicio 3 - TIR'!$E$23-'Ejercicio 3 - TIR'!$C$23),'Ejercicio 3 - TIR'!$C$23+SQRT(('Ejercicio 3 - TIR'!$E$23-'Ejercicio 3 - TIR'!$C$23)*('Ejercicio 3 - TIR'!$D$23-'Ejercicio 3 - TIR'!$C$23)*R213),'Ejercicio 3 - TIR'!$E$23-SQRT(('Ejercicio 3 - TIR'!$E$23-'Ejercicio 3 - TIR'!$C$23)*('Ejercicio 3 - TIR'!$E$23-'Ejercicio 3 - TIR'!$D$23)*(1-R213)))</f>
        <v>0.1428387828</v>
      </c>
      <c r="T213" s="3">
        <f t="shared" si="13"/>
        <v>0.7079000999</v>
      </c>
      <c r="U213" s="7">
        <f>IF(T213&lt;=('Ejercicio 3 - TIR'!$D$24-'Ejercicio 3 - TIR'!$C$24)/('Ejercicio 3 - TIR'!$E$24-'Ejercicio 3 - TIR'!$C$24),'Ejercicio 3 - TIR'!$C$24+SQRT(('Ejercicio 3 - TIR'!$E$24-'Ejercicio 3 - TIR'!$C$24)*('Ejercicio 3 - TIR'!$D$24-'Ejercicio 3 - TIR'!$C$24)*T213),'Ejercicio 3 - TIR'!$E$24-SQRT(('Ejercicio 3 - TIR'!$E$24-'Ejercicio 3 - TIR'!$C$24)*('Ejercicio 3 - TIR'!$E$24-'Ejercicio 3 - TIR'!$D$24)*(1-T213)))</f>
        <v>0.1914014035</v>
      </c>
      <c r="V213" s="3">
        <f t="shared" si="14"/>
        <v>0.1481718194</v>
      </c>
      <c r="W213" s="7">
        <f>IF(V213&lt;=('Ejercicio 3 - TIR'!$D$25-'Ejercicio 3 - TIR'!$C$25)/('Ejercicio 3 - TIR'!$E$25-'Ejercicio 3 - TIR'!$C$25),'Ejercicio 3 - TIR'!$C$25+SQRT(('Ejercicio 3 - TIR'!$E$25-'Ejercicio 3 - TIR'!$C$25)*('Ejercicio 3 - TIR'!$D$25-'Ejercicio 3 - TIR'!$C$25)*V213),'Ejercicio 3 - TIR'!$E$25-SQRT(('Ejercicio 3 - TIR'!$E$25-'Ejercicio 3 - TIR'!$C$25)*('Ejercicio 3 - TIR'!$E$25-'Ejercicio 3 - TIR'!$D$25)*(1-V213)))</f>
        <v>0.1944027965</v>
      </c>
      <c r="X213" s="3">
        <f t="shared" si="15"/>
        <v>0.5202102589</v>
      </c>
      <c r="Y213" s="7">
        <f>IF(X213&lt;=('Ejercicio 3 - TIR'!$D$26-'Ejercicio 3 - TIR'!$C$26)/('Ejercicio 3 - TIR'!$E$26-'Ejercicio 3 - TIR'!$C$26),'Ejercicio 3 - TIR'!$C$26+SQRT(('Ejercicio 3 - TIR'!$E$26-'Ejercicio 3 - TIR'!$C$26)*('Ejercicio 3 - TIR'!$D$26-'Ejercicio 3 - TIR'!$C$26)*X213),'Ejercicio 3 - TIR'!$E$26-SQRT(('Ejercicio 3 - TIR'!$E$26-'Ejercicio 3 - TIR'!$C$26)*('Ejercicio 3 - TIR'!$E$26-'Ejercicio 3 - TIR'!$D$26)*(1-X213)))</f>
        <v>0.2290994636</v>
      </c>
      <c r="Z213" s="3">
        <f t="shared" si="16"/>
        <v>1.158067013</v>
      </c>
      <c r="AA213" s="3">
        <f t="shared" si="17"/>
        <v>1.323483896</v>
      </c>
      <c r="AB213" s="3">
        <f t="shared" si="18"/>
        <v>1.576800571</v>
      </c>
      <c r="AC213" s="3">
        <f t="shared" si="19"/>
        <v>1.883335012</v>
      </c>
      <c r="AD213" s="3">
        <f t="shared" si="20"/>
        <v>2.314806053</v>
      </c>
      <c r="AE213" s="2">
        <f t="shared" si="21"/>
        <v>4248.86257</v>
      </c>
      <c r="AF213" s="2">
        <f t="shared" si="22"/>
        <v>4855.764928</v>
      </c>
      <c r="AG213" s="2">
        <f t="shared" si="23"/>
        <v>5785.16515</v>
      </c>
      <c r="AH213" s="2">
        <f t="shared" si="24"/>
        <v>6909.817433</v>
      </c>
      <c r="AI213" s="2">
        <f t="shared" si="25"/>
        <v>8492.852901</v>
      </c>
      <c r="AJ213" s="4">
        <f t="shared" si="26"/>
        <v>43943.28724</v>
      </c>
      <c r="AK213" s="4">
        <f t="shared" si="27"/>
        <v>48027.98431</v>
      </c>
      <c r="AL213" s="4">
        <f t="shared" si="28"/>
        <v>59548.43021</v>
      </c>
      <c r="AM213" s="4">
        <f t="shared" si="29"/>
        <v>75610.03221</v>
      </c>
      <c r="AN213" s="4">
        <f t="shared" si="30"/>
        <v>78104.06583</v>
      </c>
      <c r="AO213" s="4">
        <f>C213/'Ejercicio 3 - TIR'!$D$7</f>
        <v>17249.92982</v>
      </c>
      <c r="AP213" s="4">
        <f t="shared" si="31"/>
        <v>26693.35742</v>
      </c>
      <c r="AQ213" s="4">
        <f t="shared" si="32"/>
        <v>30778.05449</v>
      </c>
      <c r="AR213" s="4">
        <f t="shared" si="33"/>
        <v>42298.50039</v>
      </c>
      <c r="AS213" s="4">
        <f t="shared" si="34"/>
        <v>58360.10239</v>
      </c>
      <c r="AT213" s="4">
        <f t="shared" si="35"/>
        <v>60854.13601</v>
      </c>
      <c r="AU213" s="4">
        <f>AP213*'Ejercicio 3 - TIR'!$D$5</f>
        <v>13346.67871</v>
      </c>
      <c r="AV213" s="4">
        <f>AQ213*'Ejercicio 3 - TIR'!$D$5</f>
        <v>15389.02724</v>
      </c>
      <c r="AW213" s="4">
        <f>AR213*'Ejercicio 3 - TIR'!$D$5</f>
        <v>21149.25019</v>
      </c>
      <c r="AX213" s="4">
        <f>AS213*'Ejercicio 3 - TIR'!$D$5</f>
        <v>29180.05119</v>
      </c>
      <c r="AY213" s="4">
        <f>AT213*'Ejercicio 3 - TIR'!$D$5</f>
        <v>30427.068</v>
      </c>
      <c r="AZ213" s="4">
        <f t="shared" ref="AZ213:BD213" si="674">AJ213-AU213-AE213</f>
        <v>26347.74596</v>
      </c>
      <c r="BA213" s="4">
        <f t="shared" si="674"/>
        <v>27783.19214</v>
      </c>
      <c r="BB213" s="4">
        <f t="shared" si="674"/>
        <v>32614.01486</v>
      </c>
      <c r="BC213" s="4">
        <f t="shared" si="674"/>
        <v>39520.16358</v>
      </c>
      <c r="BD213" s="4">
        <f t="shared" si="674"/>
        <v>39184.14492</v>
      </c>
      <c r="BE213" s="4">
        <f t="shared" ref="BE213:BI213" si="675">AZ213/Z213</f>
        <v>22751.48645</v>
      </c>
      <c r="BF213" s="4">
        <f t="shared" si="675"/>
        <v>20992.46709</v>
      </c>
      <c r="BG213" s="4">
        <f t="shared" si="675"/>
        <v>20683.66505</v>
      </c>
      <c r="BH213" s="4">
        <f t="shared" si="675"/>
        <v>20984.13895</v>
      </c>
      <c r="BI213" s="4">
        <f t="shared" si="675"/>
        <v>16927.61468</v>
      </c>
      <c r="BJ213" s="4">
        <f t="shared" si="38"/>
        <v>62222.29789</v>
      </c>
      <c r="BK213" s="4">
        <f t="shared" si="39"/>
        <v>39930.24196</v>
      </c>
      <c r="BL213" s="4">
        <f t="shared" si="40"/>
        <v>102152.5399</v>
      </c>
      <c r="BM213" s="4">
        <f>BK213*'Ejercicio 3 - TIR'!$D$5</f>
        <v>19965.12098</v>
      </c>
      <c r="BN213" s="4">
        <f t="shared" si="41"/>
        <v>82187.41887</v>
      </c>
      <c r="BO213" s="4">
        <f t="shared" si="42"/>
        <v>35505.09935</v>
      </c>
      <c r="BP213" s="4">
        <f t="shared" si="43"/>
        <v>-113129.7835</v>
      </c>
      <c r="BQ213" s="4">
        <f t="shared" ref="BQ213:BT213" si="676">BE213</f>
        <v>22751.48645</v>
      </c>
      <c r="BR213" s="4">
        <f t="shared" si="676"/>
        <v>20992.46709</v>
      </c>
      <c r="BS213" s="4">
        <f t="shared" si="676"/>
        <v>20683.66505</v>
      </c>
      <c r="BT213" s="4">
        <f t="shared" si="676"/>
        <v>20984.13895</v>
      </c>
      <c r="BU213" s="4">
        <f t="shared" si="45"/>
        <v>52432.71403</v>
      </c>
      <c r="BV213" s="36">
        <f t="shared" si="46"/>
        <v>6.05278929</v>
      </c>
    </row>
    <row r="214" ht="15.0" customHeight="1">
      <c r="A214" s="2">
        <v>213.0</v>
      </c>
      <c r="B214" s="3">
        <f t="shared" si="4"/>
        <v>0.3426503136</v>
      </c>
      <c r="C214" s="4">
        <f>IF(B214&lt;=('Ejercicio 3 - TIR'!$D$13-'Ejercicio 3 - TIR'!$C$13)/('Ejercicio 3 - TIR'!$E$13-'Ejercicio 3 - TIR'!$C$13),'Ejercicio 3 - TIR'!$C$13+SQRT(('Ejercicio 3 - TIR'!$E$13-'Ejercicio 3 - TIR'!$C$13)*('Ejercicio 3 - TIR'!$D$13-'Ejercicio 3 - TIR'!$C$13)*B214),'Ejercicio 3 - TIR'!$E$13-SQRT(('Ejercicio 3 - TIR'!$E$13-'Ejercicio 3 - TIR'!$C$13)*('Ejercicio 3 - TIR'!$E$13-'Ejercicio 3 - TIR'!$D$13)*(1-B214)))</f>
        <v>71914.06716</v>
      </c>
      <c r="D214" s="3">
        <f t="shared" si="5"/>
        <v>0.9783580116</v>
      </c>
      <c r="E214" s="4">
        <f>IF(D214&lt;=('Ejercicio 3 - TIR'!$D$14-'Ejercicio 3 - TIR'!$C$14)/('Ejercicio 3 - TIR'!$E$14-'Ejercicio 3 - TIR'!$C$14),'Ejercicio 3 - TIR'!$C$14+SQRT(('Ejercicio 3 - TIR'!$E$14-'Ejercicio 3 - TIR'!$C$14)*('Ejercicio 3 - TIR'!$D$14-'Ejercicio 3 - TIR'!$C$14)*D214),'Ejercicio 3 - TIR'!$E$14-SQRT(('Ejercicio 3 - TIR'!$E$14-'Ejercicio 3 - TIR'!$C$14)*('Ejercicio 3 - TIR'!$E$14-'Ejercicio 3 - TIR'!$D$14)*(1-D214)))</f>
        <v>38198.25133</v>
      </c>
      <c r="F214" s="3">
        <f t="shared" si="6"/>
        <v>0.4754403495</v>
      </c>
      <c r="G214" s="4">
        <f>IF(F214&lt;=('Ejercicio 3 - TIR'!$D$18-'Ejercicio 3 - TIR'!$C$18)/('Ejercicio 3 - TIR'!$E$18-'Ejercicio 3 - TIR'!$C$18),'Ejercicio 3 - TIR'!$C$18+SQRT(('Ejercicio 3 - TIR'!$E$18-'Ejercicio 3 - TIR'!$C$18)*('Ejercicio 3 - TIR'!$D$18-'Ejercicio 3 - TIR'!$C$18)*F214),'Ejercicio 3 - TIR'!$E$18-SQRT(('Ejercicio 3 - TIR'!$E$18-'Ejercicio 3 - TIR'!$C$18)*('Ejercicio 3 - TIR'!$E$18-'Ejercicio 3 - TIR'!$D$18)*(1-F214)))</f>
        <v>38444.88321</v>
      </c>
      <c r="H214" s="3">
        <f t="shared" si="7"/>
        <v>0.591328515</v>
      </c>
      <c r="I214" s="4">
        <f>IF(H214&lt;=('Ejercicio 3 - TIR'!$D$18-'Ejercicio 3 - TIR'!$C$18)/('Ejercicio 3 - TIR'!$E$18-'Ejercicio 3 - TIR'!$C$18),'Ejercicio 3 - TIR'!$C$18+SQRT(('Ejercicio 3 - TIR'!$E$18-'Ejercicio 3 - TIR'!$C$18)*('Ejercicio 3 - TIR'!$D$18-'Ejercicio 3 - TIR'!$C$18)*H214),'Ejercicio 3 - TIR'!$E$18-SQRT(('Ejercicio 3 - TIR'!$E$18-'Ejercicio 3 - TIR'!$C$18)*('Ejercicio 3 - TIR'!$E$18-'Ejercicio 3 - TIR'!$D$18)*(1-H214)))</f>
        <v>39418.02937</v>
      </c>
      <c r="J214" s="3">
        <f t="shared" si="8"/>
        <v>0.1471911276</v>
      </c>
      <c r="K214" s="4">
        <f>IF(J214&lt;=('Ejercicio 3 - TIR'!$D$18-'Ejercicio 3 - TIR'!$C$18)/('Ejercicio 3 - TIR'!$E$18-'Ejercicio 3 - TIR'!$C$18),'Ejercicio 3 - TIR'!$C$18+SQRT(('Ejercicio 3 - TIR'!$E$18-'Ejercicio 3 - TIR'!$C$18)*('Ejercicio 3 - TIR'!$D$18-'Ejercicio 3 - TIR'!$C$18)*J214),'Ejercicio 3 - TIR'!$E$18-SQRT(('Ejercicio 3 - TIR'!$E$18-'Ejercicio 3 - TIR'!$C$18)*('Ejercicio 3 - TIR'!$E$18-'Ejercicio 3 - TIR'!$D$18)*(1-J214)))</f>
        <v>34698.79444</v>
      </c>
      <c r="L214" s="3">
        <f t="shared" si="9"/>
        <v>0.5412351252</v>
      </c>
      <c r="M214" s="4">
        <f>IF(L214&lt;=('Ejercicio 3 - TIR'!$D$18-'Ejercicio 3 - TIR'!$C$18)/('Ejercicio 3 - TIR'!$E$18-'Ejercicio 3 - TIR'!$C$18),'Ejercicio 3 - TIR'!$C$18+SQRT(('Ejercicio 3 - TIR'!$E$18-'Ejercicio 3 - TIR'!$C$18)*('Ejercicio 3 - TIR'!$D$18-'Ejercicio 3 - TIR'!$C$18)*L214),'Ejercicio 3 - TIR'!$E$18-SQRT(('Ejercicio 3 - TIR'!$E$18-'Ejercicio 3 - TIR'!$C$18)*('Ejercicio 3 - TIR'!$E$18-'Ejercicio 3 - TIR'!$D$18)*(1-L214)))</f>
        <v>39010.28683</v>
      </c>
      <c r="N214" s="3">
        <f t="shared" si="10"/>
        <v>0.6014231068</v>
      </c>
      <c r="O214" s="4">
        <f>IF(N214&lt;=('Ejercicio 3 - TIR'!$D$18-'Ejercicio 3 - TIR'!$C$18)/('Ejercicio 3 - TIR'!$E$18-'Ejercicio 3 - TIR'!$C$18),'Ejercicio 3 - TIR'!$C$18+SQRT(('Ejercicio 3 - TIR'!$E$18-'Ejercicio 3 - TIR'!$C$18)*('Ejercicio 3 - TIR'!$D$18-'Ejercicio 3 - TIR'!$C$18)*N214),'Ejercicio 3 - TIR'!$E$18-SQRT(('Ejercicio 3 - TIR'!$E$18-'Ejercicio 3 - TIR'!$C$18)*('Ejercicio 3 - TIR'!$E$18-'Ejercicio 3 - TIR'!$D$18)*(1-N214)))</f>
        <v>39498.07696</v>
      </c>
      <c r="P214" s="3">
        <f t="shared" si="11"/>
        <v>0.5393260612</v>
      </c>
      <c r="Q214" s="7">
        <f>IF(P214&lt;=('Ejercicio 3 - TIR'!$D$22-'Ejercicio 3 - TIR'!$C$22)/('Ejercicio 3 - TIR'!$E$22-'Ejercicio 3 - TIR'!$C$22),'Ejercicio 3 - TIR'!$C$22+SQRT(('Ejercicio 3 - TIR'!$E$22-'Ejercicio 3 - TIR'!$C$22)*('Ejercicio 3 - TIR'!$D$22-'Ejercicio 3 - TIR'!$C$22)*P214),'Ejercicio 3 - TIR'!$E$22-SQRT(('Ejercicio 3 - TIR'!$E$22-'Ejercicio 3 - TIR'!$C$22)*('Ejercicio 3 - TIR'!$E$22-'Ejercicio 3 - TIR'!$D$22)*(1-P214)))</f>
        <v>0.1512039397</v>
      </c>
      <c r="R214" s="3">
        <f t="shared" si="12"/>
        <v>0.01682995368</v>
      </c>
      <c r="S214" s="7">
        <f>IF(R214&lt;=('Ejercicio 3 - TIR'!$D$23-'Ejercicio 3 - TIR'!$C$23)/('Ejercicio 3 - TIR'!$E$23-'Ejercicio 3 - TIR'!$C$23),'Ejercicio 3 - TIR'!$C$23+SQRT(('Ejercicio 3 - TIR'!$E$23-'Ejercicio 3 - TIR'!$C$23)*('Ejercicio 3 - TIR'!$D$23-'Ejercicio 3 - TIR'!$C$23)*R214),'Ejercicio 3 - TIR'!$E$23-SQRT(('Ejercicio 3 - TIR'!$E$23-'Ejercicio 3 - TIR'!$C$23)*('Ejercicio 3 - TIR'!$E$23-'Ejercicio 3 - TIR'!$D$23)*(1-R214)))</f>
        <v>0.125503991</v>
      </c>
      <c r="T214" s="3">
        <f t="shared" si="13"/>
        <v>0.5874152243</v>
      </c>
      <c r="U214" s="7">
        <f>IF(T214&lt;=('Ejercicio 3 - TIR'!$D$24-'Ejercicio 3 - TIR'!$C$24)/('Ejercicio 3 - TIR'!$E$24-'Ejercicio 3 - TIR'!$C$24),'Ejercicio 3 - TIR'!$C$24+SQRT(('Ejercicio 3 - TIR'!$E$24-'Ejercicio 3 - TIR'!$C$24)*('Ejercicio 3 - TIR'!$D$24-'Ejercicio 3 - TIR'!$C$24)*T214),'Ejercicio 3 - TIR'!$E$24-SQRT(('Ejercicio 3 - TIR'!$E$24-'Ejercicio 3 - TIR'!$C$24)*('Ejercicio 3 - TIR'!$E$24-'Ejercicio 3 - TIR'!$D$24)*(1-T214)))</f>
        <v>0.186011217</v>
      </c>
      <c r="V214" s="3">
        <f t="shared" si="14"/>
        <v>0.02372761902</v>
      </c>
      <c r="W214" s="7">
        <f>IF(V214&lt;=('Ejercicio 3 - TIR'!$D$25-'Ejercicio 3 - TIR'!$C$25)/('Ejercicio 3 - TIR'!$E$25-'Ejercicio 3 - TIR'!$C$25),'Ejercicio 3 - TIR'!$C$25+SQRT(('Ejercicio 3 - TIR'!$E$25-'Ejercicio 3 - TIR'!$C$25)*('Ejercicio 3 - TIR'!$D$25-'Ejercicio 3 - TIR'!$C$25)*V214),'Ejercicio 3 - TIR'!$E$25-SQRT(('Ejercicio 3 - TIR'!$E$25-'Ejercicio 3 - TIR'!$C$25)*('Ejercicio 3 - TIR'!$E$25-'Ejercicio 3 - TIR'!$D$25)*(1-V214)))</f>
        <v>0.1857635637</v>
      </c>
      <c r="X214" s="3">
        <f t="shared" si="15"/>
        <v>0.2931593856</v>
      </c>
      <c r="Y214" s="7">
        <f>IF(X214&lt;=('Ejercicio 3 - TIR'!$D$26-'Ejercicio 3 - TIR'!$C$26)/('Ejercicio 3 - TIR'!$E$26-'Ejercicio 3 - TIR'!$C$26),'Ejercicio 3 - TIR'!$C$26+SQRT(('Ejercicio 3 - TIR'!$E$26-'Ejercicio 3 - TIR'!$C$26)*('Ejercicio 3 - TIR'!$D$26-'Ejercicio 3 - TIR'!$C$26)*X214),'Ejercicio 3 - TIR'!$E$26-SQRT(('Ejercicio 3 - TIR'!$E$26-'Ejercicio 3 - TIR'!$C$26)*('Ejercicio 3 - TIR'!$E$26-'Ejercicio 3 - TIR'!$D$26)*(1-X214)))</f>
        <v>0.218134149</v>
      </c>
      <c r="Z214" s="3">
        <f t="shared" si="16"/>
        <v>1.15120394</v>
      </c>
      <c r="AA214" s="3">
        <f t="shared" si="17"/>
        <v>1.295684629</v>
      </c>
      <c r="AB214" s="3">
        <f t="shared" si="18"/>
        <v>1.536696503</v>
      </c>
      <c r="AC214" s="3">
        <f t="shared" si="19"/>
        <v>1.822158722</v>
      </c>
      <c r="AD214" s="3">
        <f t="shared" si="20"/>
        <v>2.219633764</v>
      </c>
      <c r="AE214" s="2">
        <f t="shared" si="21"/>
        <v>5775.726091</v>
      </c>
      <c r="AF214" s="2">
        <f t="shared" si="22"/>
        <v>6500.602766</v>
      </c>
      <c r="AG214" s="2">
        <f t="shared" si="23"/>
        <v>7709.787797</v>
      </c>
      <c r="AH214" s="2">
        <f t="shared" si="24"/>
        <v>9141.985454</v>
      </c>
      <c r="AI214" s="2">
        <f t="shared" si="25"/>
        <v>11136.16467</v>
      </c>
      <c r="AJ214" s="4">
        <f t="shared" si="26"/>
        <v>44257.90101</v>
      </c>
      <c r="AK214" s="4">
        <f t="shared" si="27"/>
        <v>51073.33474</v>
      </c>
      <c r="AL214" s="4">
        <f t="shared" si="28"/>
        <v>53321.51607</v>
      </c>
      <c r="AM214" s="4">
        <f t="shared" si="29"/>
        <v>71082.93439</v>
      </c>
      <c r="AN214" s="4">
        <f t="shared" si="30"/>
        <v>87671.26524</v>
      </c>
      <c r="AO214" s="4">
        <f>C214/'Ejercicio 3 - TIR'!$D$7</f>
        <v>14382.81343</v>
      </c>
      <c r="AP214" s="4">
        <f t="shared" si="31"/>
        <v>29875.08758</v>
      </c>
      <c r="AQ214" s="4">
        <f t="shared" si="32"/>
        <v>36690.52131</v>
      </c>
      <c r="AR214" s="4">
        <f t="shared" si="33"/>
        <v>38938.70264</v>
      </c>
      <c r="AS214" s="4">
        <f t="shared" si="34"/>
        <v>56700.12096</v>
      </c>
      <c r="AT214" s="4">
        <f t="shared" si="35"/>
        <v>73288.45181</v>
      </c>
      <c r="AU214" s="4">
        <f>AP214*'Ejercicio 3 - TIR'!$D$5</f>
        <v>14937.54379</v>
      </c>
      <c r="AV214" s="4">
        <f>AQ214*'Ejercicio 3 - TIR'!$D$5</f>
        <v>18345.26066</v>
      </c>
      <c r="AW214" s="4">
        <f>AR214*'Ejercicio 3 - TIR'!$D$5</f>
        <v>19469.35132</v>
      </c>
      <c r="AX214" s="4">
        <f>AS214*'Ejercicio 3 - TIR'!$D$5</f>
        <v>28350.06048</v>
      </c>
      <c r="AY214" s="4">
        <f>AT214*'Ejercicio 3 - TIR'!$D$5</f>
        <v>36644.22591</v>
      </c>
      <c r="AZ214" s="4">
        <f t="shared" ref="AZ214:BD214" si="677">AJ214-AU214-AE214</f>
        <v>23544.63113</v>
      </c>
      <c r="BA214" s="4">
        <f t="shared" si="677"/>
        <v>26227.47132</v>
      </c>
      <c r="BB214" s="4">
        <f t="shared" si="677"/>
        <v>26142.37695</v>
      </c>
      <c r="BC214" s="4">
        <f t="shared" si="677"/>
        <v>33590.88846</v>
      </c>
      <c r="BD214" s="4">
        <f t="shared" si="677"/>
        <v>39890.87467</v>
      </c>
      <c r="BE214" s="4">
        <f t="shared" ref="BE214:BI214" si="678">AZ214/Z214</f>
        <v>20452.18082</v>
      </c>
      <c r="BF214" s="4">
        <f t="shared" si="678"/>
        <v>20242.17216</v>
      </c>
      <c r="BG214" s="4">
        <f t="shared" si="678"/>
        <v>17012.0625</v>
      </c>
      <c r="BH214" s="4">
        <f t="shared" si="678"/>
        <v>18434.66656</v>
      </c>
      <c r="BI214" s="4">
        <f t="shared" si="678"/>
        <v>17971.8273</v>
      </c>
      <c r="BJ214" s="4">
        <f t="shared" si="38"/>
        <v>84786.12839</v>
      </c>
      <c r="BK214" s="4">
        <f t="shared" si="39"/>
        <v>31924.57831</v>
      </c>
      <c r="BL214" s="4">
        <f t="shared" si="40"/>
        <v>116710.7067</v>
      </c>
      <c r="BM214" s="4">
        <f>BK214*'Ejercicio 3 - TIR'!$D$5</f>
        <v>15962.28916</v>
      </c>
      <c r="BN214" s="4">
        <f t="shared" si="41"/>
        <v>100748.4175</v>
      </c>
      <c r="BO214" s="4">
        <f t="shared" si="42"/>
        <v>45389.65805</v>
      </c>
      <c r="BP214" s="4">
        <f t="shared" si="43"/>
        <v>-110112.3185</v>
      </c>
      <c r="BQ214" s="4">
        <f t="shared" ref="BQ214:BT214" si="679">BE214</f>
        <v>20452.18082</v>
      </c>
      <c r="BR214" s="4">
        <f t="shared" si="679"/>
        <v>20242.17216</v>
      </c>
      <c r="BS214" s="4">
        <f t="shared" si="679"/>
        <v>17012.0625</v>
      </c>
      <c r="BT214" s="4">
        <f t="shared" si="679"/>
        <v>18434.66656</v>
      </c>
      <c r="BU214" s="4">
        <f t="shared" si="45"/>
        <v>63361.48534</v>
      </c>
      <c r="BV214" s="36">
        <f t="shared" si="46"/>
        <v>6.945946329</v>
      </c>
    </row>
    <row r="215" ht="15.0" customHeight="1">
      <c r="A215" s="2">
        <v>214.0</v>
      </c>
      <c r="B215" s="3">
        <f t="shared" si="4"/>
        <v>0.8777678628</v>
      </c>
      <c r="C215" s="4">
        <f>IF(B215&lt;=('Ejercicio 3 - TIR'!$D$13-'Ejercicio 3 - TIR'!$C$13)/('Ejercicio 3 - TIR'!$E$13-'Ejercicio 3 - TIR'!$C$13),'Ejercicio 3 - TIR'!$C$13+SQRT(('Ejercicio 3 - TIR'!$E$13-'Ejercicio 3 - TIR'!$C$13)*('Ejercicio 3 - TIR'!$D$13-'Ejercicio 3 - TIR'!$C$13)*B215),'Ejercicio 3 - TIR'!$E$13-SQRT(('Ejercicio 3 - TIR'!$E$13-'Ejercicio 3 - TIR'!$C$13)*('Ejercicio 3 - TIR'!$E$13-'Ejercicio 3 - TIR'!$D$13)*(1-B215)))</f>
        <v>87888.90737</v>
      </c>
      <c r="D215" s="3">
        <f t="shared" si="5"/>
        <v>0.9537636635</v>
      </c>
      <c r="E215" s="4">
        <f>IF(D215&lt;=('Ejercicio 3 - TIR'!$D$14-'Ejercicio 3 - TIR'!$C$14)/('Ejercicio 3 - TIR'!$E$14-'Ejercicio 3 - TIR'!$C$14),'Ejercicio 3 - TIR'!$C$14+SQRT(('Ejercicio 3 - TIR'!$E$14-'Ejercicio 3 - TIR'!$C$14)*('Ejercicio 3 - TIR'!$D$14-'Ejercicio 3 - TIR'!$C$14)*D215),'Ejercicio 3 - TIR'!$E$14-SQRT(('Ejercicio 3 - TIR'!$E$14-'Ejercicio 3 - TIR'!$C$14)*('Ejercicio 3 - TIR'!$E$14-'Ejercicio 3 - TIR'!$D$14)*(1-D215)))</f>
        <v>37366.47565</v>
      </c>
      <c r="F215" s="3">
        <f t="shared" si="6"/>
        <v>0.9456615281</v>
      </c>
      <c r="G215" s="4">
        <f>IF(F215&lt;=('Ejercicio 3 - TIR'!$D$18-'Ejercicio 3 - TIR'!$C$18)/('Ejercicio 3 - TIR'!$E$18-'Ejercicio 3 - TIR'!$C$18),'Ejercicio 3 - TIR'!$C$18+SQRT(('Ejercicio 3 - TIR'!$E$18-'Ejercicio 3 - TIR'!$C$18)*('Ejercicio 3 - TIR'!$D$18-'Ejercicio 3 - TIR'!$C$18)*F215),'Ejercicio 3 - TIR'!$E$18-SQRT(('Ejercicio 3 - TIR'!$E$18-'Ejercicio 3 - TIR'!$C$18)*('Ejercicio 3 - TIR'!$E$18-'Ejercicio 3 - TIR'!$D$18)*(1-F215)))</f>
        <v>42981.24162</v>
      </c>
      <c r="H215" s="3">
        <f t="shared" si="7"/>
        <v>0.3729576515</v>
      </c>
      <c r="I215" s="4">
        <f>IF(H215&lt;=('Ejercicio 3 - TIR'!$D$18-'Ejercicio 3 - TIR'!$C$18)/('Ejercicio 3 - TIR'!$E$18-'Ejercicio 3 - TIR'!$C$18),'Ejercicio 3 - TIR'!$C$18+SQRT(('Ejercicio 3 - TIR'!$E$18-'Ejercicio 3 - TIR'!$C$18)*('Ejercicio 3 - TIR'!$D$18-'Ejercicio 3 - TIR'!$C$18)*H215),'Ejercicio 3 - TIR'!$E$18-SQRT(('Ejercicio 3 - TIR'!$E$18-'Ejercicio 3 - TIR'!$C$18)*('Ejercicio 3 - TIR'!$E$18-'Ejercicio 3 - TIR'!$D$18)*(1-H215)))</f>
        <v>37479.54863</v>
      </c>
      <c r="J215" s="3">
        <f t="shared" si="8"/>
        <v>0.7090887513</v>
      </c>
      <c r="K215" s="4">
        <f>IF(J215&lt;=('Ejercicio 3 - TIR'!$D$18-'Ejercicio 3 - TIR'!$C$18)/('Ejercicio 3 - TIR'!$E$18-'Ejercicio 3 - TIR'!$C$18),'Ejercicio 3 - TIR'!$C$18+SQRT(('Ejercicio 3 - TIR'!$E$18-'Ejercicio 3 - TIR'!$C$18)*('Ejercicio 3 - TIR'!$D$18-'Ejercicio 3 - TIR'!$C$18)*J215),'Ejercicio 3 - TIR'!$E$18-SQRT(('Ejercicio 3 - TIR'!$E$18-'Ejercicio 3 - TIR'!$C$18)*('Ejercicio 3 - TIR'!$E$18-'Ejercicio 3 - TIR'!$D$18)*(1-J215)))</f>
        <v>40328.98901</v>
      </c>
      <c r="L215" s="3">
        <f t="shared" si="9"/>
        <v>0.3283190722</v>
      </c>
      <c r="M215" s="4">
        <f>IF(L215&lt;=('Ejercicio 3 - TIR'!$D$18-'Ejercicio 3 - TIR'!$C$18)/('Ejercicio 3 - TIR'!$E$18-'Ejercicio 3 - TIR'!$C$18),'Ejercicio 3 - TIR'!$C$18+SQRT(('Ejercicio 3 - TIR'!$E$18-'Ejercicio 3 - TIR'!$C$18)*('Ejercicio 3 - TIR'!$D$18-'Ejercicio 3 - TIR'!$C$18)*L215),'Ejercicio 3 - TIR'!$E$18-SQRT(('Ejercicio 3 - TIR'!$E$18-'Ejercicio 3 - TIR'!$C$18)*('Ejercicio 3 - TIR'!$E$18-'Ejercicio 3 - TIR'!$D$18)*(1-L215)))</f>
        <v>37017.68201</v>
      </c>
      <c r="N215" s="3">
        <f t="shared" si="10"/>
        <v>0.9976103444</v>
      </c>
      <c r="O215" s="4">
        <f>IF(N215&lt;=('Ejercicio 3 - TIR'!$D$18-'Ejercicio 3 - TIR'!$C$18)/('Ejercicio 3 - TIR'!$E$18-'Ejercicio 3 - TIR'!$C$18),'Ejercicio 3 - TIR'!$C$18+SQRT(('Ejercicio 3 - TIR'!$E$18-'Ejercicio 3 - TIR'!$C$18)*('Ejercicio 3 - TIR'!$D$18-'Ejercicio 3 - TIR'!$C$18)*N215),'Ejercicio 3 - TIR'!$E$18-SQRT(('Ejercicio 3 - TIR'!$E$18-'Ejercicio 3 - TIR'!$C$18)*('Ejercicio 3 - TIR'!$E$18-'Ejercicio 3 - TIR'!$D$18)*(1-N215)))</f>
        <v>44576.65124</v>
      </c>
      <c r="P215" s="3">
        <f t="shared" si="11"/>
        <v>0.8939433113</v>
      </c>
      <c r="Q215" s="7">
        <f>IF(P215&lt;=('Ejercicio 3 - TIR'!$D$22-'Ejercicio 3 - TIR'!$C$22)/('Ejercicio 3 - TIR'!$E$22-'Ejercicio 3 - TIR'!$C$22),'Ejercicio 3 - TIR'!$C$22+SQRT(('Ejercicio 3 - TIR'!$E$22-'Ejercicio 3 - TIR'!$C$22)*('Ejercicio 3 - TIR'!$D$22-'Ejercicio 3 - TIR'!$C$22)*P215),'Ejercicio 3 - TIR'!$E$22-SQRT(('Ejercicio 3 - TIR'!$E$22-'Ejercicio 3 - TIR'!$C$22)*('Ejercicio 3 - TIR'!$E$22-'Ejercicio 3 - TIR'!$D$22)*(1-P215)))</f>
        <v>0.1661832696</v>
      </c>
      <c r="R215" s="3">
        <f t="shared" si="12"/>
        <v>0.3775598307</v>
      </c>
      <c r="S215" s="7">
        <f>IF(R215&lt;=('Ejercicio 3 - TIR'!$D$23-'Ejercicio 3 - TIR'!$C$23)/('Ejercicio 3 - TIR'!$E$23-'Ejercicio 3 - TIR'!$C$23),'Ejercicio 3 - TIR'!$C$23+SQRT(('Ejercicio 3 - TIR'!$E$23-'Ejercicio 3 - TIR'!$C$23)*('Ejercicio 3 - TIR'!$D$23-'Ejercicio 3 - TIR'!$C$23)*R215),'Ejercicio 3 - TIR'!$E$23-SQRT(('Ejercicio 3 - TIR'!$E$23-'Ejercicio 3 - TIR'!$C$23)*('Ejercicio 3 - TIR'!$E$23-'Ejercicio 3 - TIR'!$D$23)*(1-R215)))</f>
        <v>0.1460692864</v>
      </c>
      <c r="T215" s="3">
        <f t="shared" si="13"/>
        <v>0.00159391843</v>
      </c>
      <c r="U215" s="7">
        <f>IF(T215&lt;=('Ejercicio 3 - TIR'!$D$24-'Ejercicio 3 - TIR'!$C$24)/('Ejercicio 3 - TIR'!$E$24-'Ejercicio 3 - TIR'!$C$24),'Ejercicio 3 - TIR'!$C$24+SQRT(('Ejercicio 3 - TIR'!$E$24-'Ejercicio 3 - TIR'!$C$24)*('Ejercicio 3 - TIR'!$D$24-'Ejercicio 3 - TIR'!$C$24)*T215),'Ejercicio 3 - TIR'!$E$24-SQRT(('Ejercicio 3 - TIR'!$E$24-'Ejercicio 3 - TIR'!$C$24)*('Ejercicio 3 - TIR'!$E$24-'Ejercicio 3 - TIR'!$D$24)*(1-T215)))</f>
        <v>0.1518295433</v>
      </c>
      <c r="V215" s="3">
        <f t="shared" si="14"/>
        <v>0.4885609101</v>
      </c>
      <c r="W215" s="7">
        <f>IF(V215&lt;=('Ejercicio 3 - TIR'!$D$25-'Ejercicio 3 - TIR'!$C$25)/('Ejercicio 3 - TIR'!$E$25-'Ejercicio 3 - TIR'!$C$25),'Ejercicio 3 - TIR'!$C$25+SQRT(('Ejercicio 3 - TIR'!$E$25-'Ejercicio 3 - TIR'!$C$25)*('Ejercicio 3 - TIR'!$D$25-'Ejercicio 3 - TIR'!$C$25)*V215),'Ejercicio 3 - TIR'!$E$25-SQRT(('Ejercicio 3 - TIR'!$E$25-'Ejercicio 3 - TIR'!$C$25)*('Ejercicio 3 - TIR'!$E$25-'Ejercicio 3 - TIR'!$D$25)*(1-V215)))</f>
        <v>0.2076911733</v>
      </c>
      <c r="X215" s="3">
        <f t="shared" si="15"/>
        <v>0.6541730873</v>
      </c>
      <c r="Y215" s="7">
        <f>IF(X215&lt;=('Ejercicio 3 - TIR'!$D$26-'Ejercicio 3 - TIR'!$C$26)/('Ejercicio 3 - TIR'!$E$26-'Ejercicio 3 - TIR'!$C$26),'Ejercicio 3 - TIR'!$C$26+SQRT(('Ejercicio 3 - TIR'!$E$26-'Ejercicio 3 - TIR'!$C$26)*('Ejercicio 3 - TIR'!$D$26-'Ejercicio 3 - TIR'!$C$26)*X215),'Ejercicio 3 - TIR'!$E$26-SQRT(('Ejercicio 3 - TIR'!$E$26-'Ejercicio 3 - TIR'!$C$26)*('Ejercicio 3 - TIR'!$E$26-'Ejercicio 3 - TIR'!$D$26)*(1-X215)))</f>
        <v>0.2367858203</v>
      </c>
      <c r="Z215" s="3">
        <f t="shared" si="16"/>
        <v>1.16618327</v>
      </c>
      <c r="AA215" s="3">
        <f t="shared" si="17"/>
        <v>1.336526828</v>
      </c>
      <c r="AB215" s="3">
        <f t="shared" si="18"/>
        <v>1.539451085</v>
      </c>
      <c r="AC215" s="3">
        <f t="shared" si="19"/>
        <v>1.859181488</v>
      </c>
      <c r="AD215" s="3">
        <f t="shared" si="20"/>
        <v>2.299409301</v>
      </c>
      <c r="AE215" s="2">
        <f t="shared" si="21"/>
        <v>6209.683097</v>
      </c>
      <c r="AF215" s="2">
        <f t="shared" si="22"/>
        <v>7116.727076</v>
      </c>
      <c r="AG215" s="2">
        <f t="shared" si="23"/>
        <v>8197.256497</v>
      </c>
      <c r="AH215" s="2">
        <f t="shared" si="24"/>
        <v>9899.754317</v>
      </c>
      <c r="AI215" s="2">
        <f t="shared" si="25"/>
        <v>12243.87576</v>
      </c>
      <c r="AJ215" s="4">
        <f t="shared" si="26"/>
        <v>50124.00488</v>
      </c>
      <c r="AK215" s="4">
        <f t="shared" si="27"/>
        <v>50092.42223</v>
      </c>
      <c r="AL215" s="4">
        <f t="shared" si="28"/>
        <v>62084.50591</v>
      </c>
      <c r="AM215" s="4">
        <f t="shared" si="29"/>
        <v>68822.58911</v>
      </c>
      <c r="AN215" s="4">
        <f t="shared" si="30"/>
        <v>102499.9665</v>
      </c>
      <c r="AO215" s="4">
        <f>C215/'Ejercicio 3 - TIR'!$D$7</f>
        <v>17577.78147</v>
      </c>
      <c r="AP215" s="4">
        <f t="shared" si="31"/>
        <v>32546.22341</v>
      </c>
      <c r="AQ215" s="4">
        <f t="shared" si="32"/>
        <v>32514.64076</v>
      </c>
      <c r="AR215" s="4">
        <f t="shared" si="33"/>
        <v>44506.72444</v>
      </c>
      <c r="AS215" s="4">
        <f t="shared" si="34"/>
        <v>51244.80764</v>
      </c>
      <c r="AT215" s="4">
        <f t="shared" si="35"/>
        <v>84922.18501</v>
      </c>
      <c r="AU215" s="4">
        <f>AP215*'Ejercicio 3 - TIR'!$D$5</f>
        <v>16273.1117</v>
      </c>
      <c r="AV215" s="4">
        <f>AQ215*'Ejercicio 3 - TIR'!$D$5</f>
        <v>16257.32038</v>
      </c>
      <c r="AW215" s="4">
        <f>AR215*'Ejercicio 3 - TIR'!$D$5</f>
        <v>22253.36222</v>
      </c>
      <c r="AX215" s="4">
        <f>AS215*'Ejercicio 3 - TIR'!$D$5</f>
        <v>25622.40382</v>
      </c>
      <c r="AY215" s="4">
        <f>AT215*'Ejercicio 3 - TIR'!$D$5</f>
        <v>42461.09251</v>
      </c>
      <c r="AZ215" s="4">
        <f t="shared" ref="AZ215:BD215" si="680">AJ215-AU215-AE215</f>
        <v>27641.21008</v>
      </c>
      <c r="BA215" s="4">
        <f t="shared" si="680"/>
        <v>26718.37478</v>
      </c>
      <c r="BB215" s="4">
        <f t="shared" si="680"/>
        <v>31633.88719</v>
      </c>
      <c r="BC215" s="4">
        <f t="shared" si="680"/>
        <v>33300.43098</v>
      </c>
      <c r="BD215" s="4">
        <f t="shared" si="680"/>
        <v>47794.99822</v>
      </c>
      <c r="BE215" s="4">
        <f t="shared" ref="BE215:BI215" si="681">AZ215/Z215</f>
        <v>23702.2866</v>
      </c>
      <c r="BF215" s="4">
        <f t="shared" si="681"/>
        <v>19990.90046</v>
      </c>
      <c r="BG215" s="4">
        <f t="shared" si="681"/>
        <v>20548.80957</v>
      </c>
      <c r="BH215" s="4">
        <f t="shared" si="681"/>
        <v>17911.33959</v>
      </c>
      <c r="BI215" s="4">
        <f t="shared" si="681"/>
        <v>20785.77232</v>
      </c>
      <c r="BJ215" s="4">
        <f t="shared" si="38"/>
        <v>85920.82168</v>
      </c>
      <c r="BK215" s="4">
        <f t="shared" si="39"/>
        <v>40418.51422</v>
      </c>
      <c r="BL215" s="4">
        <f t="shared" si="40"/>
        <v>126339.3359</v>
      </c>
      <c r="BM215" s="4">
        <f>BK215*'Ejercicio 3 - TIR'!$D$5</f>
        <v>20209.25711</v>
      </c>
      <c r="BN215" s="4">
        <f t="shared" si="41"/>
        <v>106130.0788</v>
      </c>
      <c r="BO215" s="4">
        <f t="shared" si="42"/>
        <v>46155.36639</v>
      </c>
      <c r="BP215" s="4">
        <f t="shared" si="43"/>
        <v>-125255.383</v>
      </c>
      <c r="BQ215" s="4">
        <f t="shared" ref="BQ215:BT215" si="682">BE215</f>
        <v>23702.2866</v>
      </c>
      <c r="BR215" s="4">
        <f t="shared" si="682"/>
        <v>19990.90046</v>
      </c>
      <c r="BS215" s="4">
        <f t="shared" si="682"/>
        <v>20548.80957</v>
      </c>
      <c r="BT215" s="4">
        <f t="shared" si="682"/>
        <v>17911.33959</v>
      </c>
      <c r="BU215" s="4">
        <f t="shared" si="45"/>
        <v>66941.13872</v>
      </c>
      <c r="BV215" s="36">
        <f t="shared" si="46"/>
        <v>5.094056526</v>
      </c>
    </row>
    <row r="216" ht="15.0" customHeight="1">
      <c r="A216" s="2">
        <v>215.0</v>
      </c>
      <c r="B216" s="3">
        <f t="shared" si="4"/>
        <v>0.9183580164</v>
      </c>
      <c r="C216" s="4">
        <f>IF(B216&lt;=('Ejercicio 3 - TIR'!$D$13-'Ejercicio 3 - TIR'!$C$13)/('Ejercicio 3 - TIR'!$E$13-'Ejercicio 3 - TIR'!$C$13),'Ejercicio 3 - TIR'!$C$13+SQRT(('Ejercicio 3 - TIR'!$E$13-'Ejercicio 3 - TIR'!$C$13)*('Ejercicio 3 - TIR'!$D$13-'Ejercicio 3 - TIR'!$C$13)*B216),'Ejercicio 3 - TIR'!$E$13-SQRT(('Ejercicio 3 - TIR'!$E$13-'Ejercicio 3 - TIR'!$C$13)*('Ejercicio 3 - TIR'!$E$13-'Ejercicio 3 - TIR'!$D$13)*(1-B216)))</f>
        <v>90102.0012</v>
      </c>
      <c r="D216" s="3">
        <f t="shared" si="5"/>
        <v>0.6443847433</v>
      </c>
      <c r="E216" s="4">
        <f>IF(D216&lt;=('Ejercicio 3 - TIR'!$D$14-'Ejercicio 3 - TIR'!$C$14)/('Ejercicio 3 - TIR'!$E$14-'Ejercicio 3 - TIR'!$C$14),'Ejercicio 3 - TIR'!$C$14+SQRT(('Ejercicio 3 - TIR'!$E$14-'Ejercicio 3 - TIR'!$C$14)*('Ejercicio 3 - TIR'!$D$14-'Ejercicio 3 - TIR'!$C$14)*D216),'Ejercicio 3 - TIR'!$E$14-SQRT(('Ejercicio 3 - TIR'!$E$14-'Ejercicio 3 - TIR'!$C$14)*('Ejercicio 3 - TIR'!$E$14-'Ejercicio 3 - TIR'!$D$14)*(1-D216)))</f>
        <v>32696.41947</v>
      </c>
      <c r="F216" s="3">
        <f t="shared" si="6"/>
        <v>0.6643969224</v>
      </c>
      <c r="G216" s="4">
        <f>IF(F216&lt;=('Ejercicio 3 - TIR'!$D$18-'Ejercicio 3 - TIR'!$C$18)/('Ejercicio 3 - TIR'!$E$18-'Ejercicio 3 - TIR'!$C$18),'Ejercicio 3 - TIR'!$C$18+SQRT(('Ejercicio 3 - TIR'!$E$18-'Ejercicio 3 - TIR'!$C$18)*('Ejercicio 3 - TIR'!$D$18-'Ejercicio 3 - TIR'!$C$18)*F216),'Ejercicio 3 - TIR'!$E$18-SQRT(('Ejercicio 3 - TIR'!$E$18-'Ejercicio 3 - TIR'!$C$18)*('Ejercicio 3 - TIR'!$E$18-'Ejercicio 3 - TIR'!$D$18)*(1-F216)))</f>
        <v>39982.9624</v>
      </c>
      <c r="H216" s="3">
        <f t="shared" si="7"/>
        <v>0.0455846872</v>
      </c>
      <c r="I216" s="4">
        <f>IF(H216&lt;=('Ejercicio 3 - TIR'!$D$18-'Ejercicio 3 - TIR'!$C$18)/('Ejercicio 3 - TIR'!$E$18-'Ejercicio 3 - TIR'!$C$18),'Ejercicio 3 - TIR'!$C$18+SQRT(('Ejercicio 3 - TIR'!$E$18-'Ejercicio 3 - TIR'!$C$18)*('Ejercicio 3 - TIR'!$D$18-'Ejercicio 3 - TIR'!$C$18)*H216),'Ejercicio 3 - TIR'!$E$18-SQRT(('Ejercicio 3 - TIR'!$E$18-'Ejercicio 3 - TIR'!$C$18)*('Ejercicio 3 - TIR'!$E$18-'Ejercicio 3 - TIR'!$D$18)*(1-H216)))</f>
        <v>32614.9002</v>
      </c>
      <c r="J216" s="3">
        <f t="shared" si="8"/>
        <v>0.9503889909</v>
      </c>
      <c r="K216" s="4">
        <f>IF(J216&lt;=('Ejercicio 3 - TIR'!$D$18-'Ejercicio 3 - TIR'!$C$18)/('Ejercicio 3 - TIR'!$E$18-'Ejercicio 3 - TIR'!$C$18),'Ejercicio 3 - TIR'!$C$18+SQRT(('Ejercicio 3 - TIR'!$E$18-'Ejercicio 3 - TIR'!$C$18)*('Ejercicio 3 - TIR'!$D$18-'Ejercicio 3 - TIR'!$C$18)*J216),'Ejercicio 3 - TIR'!$E$18-SQRT(('Ejercicio 3 - TIR'!$E$18-'Ejercicio 3 - TIR'!$C$18)*('Ejercicio 3 - TIR'!$E$18-'Ejercicio 3 - TIR'!$D$18)*(1-J216)))</f>
        <v>43071.05581</v>
      </c>
      <c r="L216" s="3">
        <f t="shared" si="9"/>
        <v>0.09040012928</v>
      </c>
      <c r="M216" s="4">
        <f>IF(L216&lt;=('Ejercicio 3 - TIR'!$D$18-'Ejercicio 3 - TIR'!$C$18)/('Ejercicio 3 - TIR'!$E$18-'Ejercicio 3 - TIR'!$C$18),'Ejercicio 3 - TIR'!$C$18+SQRT(('Ejercicio 3 - TIR'!$E$18-'Ejercicio 3 - TIR'!$C$18)*('Ejercicio 3 - TIR'!$D$18-'Ejercicio 3 - TIR'!$C$18)*L216),'Ejercicio 3 - TIR'!$E$18-SQRT(('Ejercicio 3 - TIR'!$E$18-'Ejercicio 3 - TIR'!$C$18)*('Ejercicio 3 - TIR'!$E$18-'Ejercicio 3 - TIR'!$D$18)*(1-L216)))</f>
        <v>33682.39316</v>
      </c>
      <c r="N216" s="3">
        <f t="shared" si="10"/>
        <v>0.5597116326</v>
      </c>
      <c r="O216" s="4">
        <f>IF(N216&lt;=('Ejercicio 3 - TIR'!$D$18-'Ejercicio 3 - TIR'!$C$18)/('Ejercicio 3 - TIR'!$E$18-'Ejercicio 3 - TIR'!$C$18),'Ejercicio 3 - TIR'!$C$18+SQRT(('Ejercicio 3 - TIR'!$E$18-'Ejercicio 3 - TIR'!$C$18)*('Ejercicio 3 - TIR'!$D$18-'Ejercicio 3 - TIR'!$C$18)*N216),'Ejercicio 3 - TIR'!$E$18-SQRT(('Ejercicio 3 - TIR'!$E$18-'Ejercicio 3 - TIR'!$C$18)*('Ejercicio 3 - TIR'!$E$18-'Ejercicio 3 - TIR'!$D$18)*(1-N216)))</f>
        <v>39162.79133</v>
      </c>
      <c r="P216" s="3">
        <f t="shared" si="11"/>
        <v>0.9969486545</v>
      </c>
      <c r="Q216" s="7">
        <f>IF(P216&lt;=('Ejercicio 3 - TIR'!$D$22-'Ejercicio 3 - TIR'!$C$22)/('Ejercicio 3 - TIR'!$E$22-'Ejercicio 3 - TIR'!$C$22),'Ejercicio 3 - TIR'!$C$22+SQRT(('Ejercicio 3 - TIR'!$E$22-'Ejercicio 3 - TIR'!$C$22)*('Ejercicio 3 - TIR'!$D$22-'Ejercicio 3 - TIR'!$C$22)*P216),'Ejercicio 3 - TIR'!$E$22-SQRT(('Ejercicio 3 - TIR'!$E$22-'Ejercicio 3 - TIR'!$C$22)*('Ejercicio 3 - TIR'!$E$22-'Ejercicio 3 - TIR'!$D$22)*(1-P216)))</f>
        <v>0.1776564083</v>
      </c>
      <c r="R216" s="3">
        <f t="shared" si="12"/>
        <v>0.2751893516</v>
      </c>
      <c r="S216" s="7">
        <f>IF(R216&lt;=('Ejercicio 3 - TIR'!$D$23-'Ejercicio 3 - TIR'!$C$23)/('Ejercicio 3 - TIR'!$E$23-'Ejercicio 3 - TIR'!$C$23),'Ejercicio 3 - TIR'!$C$23+SQRT(('Ejercicio 3 - TIR'!$E$23-'Ejercicio 3 - TIR'!$C$23)*('Ejercicio 3 - TIR'!$D$23-'Ejercicio 3 - TIR'!$C$23)*R216),'Ejercicio 3 - TIR'!$E$23-SQRT(('Ejercicio 3 - TIR'!$E$23-'Ejercicio 3 - TIR'!$C$23)*('Ejercicio 3 - TIR'!$E$23-'Ejercicio 3 - TIR'!$D$23)*(1-R216)))</f>
        <v>0.1422562538</v>
      </c>
      <c r="T216" s="3">
        <f t="shared" si="13"/>
        <v>0.1689980027</v>
      </c>
      <c r="U216" s="7">
        <f>IF(T216&lt;=('Ejercicio 3 - TIR'!$D$24-'Ejercicio 3 - TIR'!$C$24)/('Ejercicio 3 - TIR'!$E$24-'Ejercicio 3 - TIR'!$C$24),'Ejercicio 3 - TIR'!$C$24+SQRT(('Ejercicio 3 - TIR'!$E$24-'Ejercicio 3 - TIR'!$C$24)*('Ejercicio 3 - TIR'!$D$24-'Ejercicio 3 - TIR'!$C$24)*T216),'Ejercicio 3 - TIR'!$E$24-SQRT(('Ejercicio 3 - TIR'!$E$24-'Ejercicio 3 - TIR'!$C$24)*('Ejercicio 3 - TIR'!$E$24-'Ejercicio 3 - TIR'!$D$24)*(1-T216)))</f>
        <v>0.1688386784</v>
      </c>
      <c r="V216" s="3">
        <f t="shared" si="14"/>
        <v>0.6977888587</v>
      </c>
      <c r="W216" s="7">
        <f>IF(V216&lt;=('Ejercicio 3 - TIR'!$D$25-'Ejercicio 3 - TIR'!$C$25)/('Ejercicio 3 - TIR'!$E$25-'Ejercicio 3 - TIR'!$C$25),'Ejercicio 3 - TIR'!$C$25+SQRT(('Ejercicio 3 - TIR'!$E$25-'Ejercicio 3 - TIR'!$C$25)*('Ejercicio 3 - TIR'!$D$25-'Ejercicio 3 - TIR'!$C$25)*V216),'Ejercicio 3 - TIR'!$E$25-SQRT(('Ejercicio 3 - TIR'!$E$25-'Ejercicio 3 - TIR'!$C$25)*('Ejercicio 3 - TIR'!$E$25-'Ejercicio 3 - TIR'!$D$25)*(1-V216)))</f>
        <v>0.2174771005</v>
      </c>
      <c r="X216" s="3">
        <f t="shared" si="15"/>
        <v>0.09473918368</v>
      </c>
      <c r="Y216" s="7">
        <f>IF(X216&lt;=('Ejercicio 3 - TIR'!$D$26-'Ejercicio 3 - TIR'!$C$26)/('Ejercicio 3 - TIR'!$E$26-'Ejercicio 3 - TIR'!$C$26),'Ejercicio 3 - TIR'!$C$26+SQRT(('Ejercicio 3 - TIR'!$E$26-'Ejercicio 3 - TIR'!$C$26)*('Ejercicio 3 - TIR'!$D$26-'Ejercicio 3 - TIR'!$C$26)*X216),'Ejercicio 3 - TIR'!$E$26-SQRT(('Ejercicio 3 - TIR'!$E$26-'Ejercicio 3 - TIR'!$C$26)*('Ejercicio 3 - TIR'!$E$26-'Ejercicio 3 - TIR'!$D$26)*(1-X216)))</f>
        <v>0.2059936173</v>
      </c>
      <c r="Z216" s="3">
        <f t="shared" si="16"/>
        <v>1.177656408</v>
      </c>
      <c r="AA216" s="3">
        <f t="shared" si="17"/>
        <v>1.345185397</v>
      </c>
      <c r="AB216" s="3">
        <f t="shared" si="18"/>
        <v>1.572304722</v>
      </c>
      <c r="AC216" s="3">
        <f t="shared" si="19"/>
        <v>1.914244994</v>
      </c>
      <c r="AD216" s="3">
        <f t="shared" si="20"/>
        <v>2.308567245</v>
      </c>
      <c r="AE216" s="2">
        <f t="shared" si="21"/>
        <v>5808.728449</v>
      </c>
      <c r="AF216" s="2">
        <f t="shared" si="22"/>
        <v>6635.056397</v>
      </c>
      <c r="AG216" s="2">
        <f t="shared" si="23"/>
        <v>7755.31055</v>
      </c>
      <c r="AH216" s="2">
        <f t="shared" si="24"/>
        <v>9441.913002</v>
      </c>
      <c r="AI216" s="2">
        <f t="shared" si="25"/>
        <v>11386.88682</v>
      </c>
      <c r="AJ216" s="4">
        <f t="shared" si="26"/>
        <v>47086.1919</v>
      </c>
      <c r="AK216" s="4">
        <f t="shared" si="27"/>
        <v>43873.08749</v>
      </c>
      <c r="AL216" s="4">
        <f t="shared" si="28"/>
        <v>67720.82443</v>
      </c>
      <c r="AM216" s="4">
        <f t="shared" si="29"/>
        <v>64476.35249</v>
      </c>
      <c r="AN216" s="4">
        <f t="shared" si="30"/>
        <v>90409.93727</v>
      </c>
      <c r="AO216" s="4">
        <f>C216/'Ejercicio 3 - TIR'!$D$7</f>
        <v>18020.40024</v>
      </c>
      <c r="AP216" s="4">
        <f t="shared" si="31"/>
        <v>29065.79166</v>
      </c>
      <c r="AQ216" s="4">
        <f t="shared" si="32"/>
        <v>25852.68725</v>
      </c>
      <c r="AR216" s="4">
        <f t="shared" si="33"/>
        <v>49700.42419</v>
      </c>
      <c r="AS216" s="4">
        <f t="shared" si="34"/>
        <v>46455.95225</v>
      </c>
      <c r="AT216" s="4">
        <f t="shared" si="35"/>
        <v>72389.53703</v>
      </c>
      <c r="AU216" s="4">
        <f>AP216*'Ejercicio 3 - TIR'!$D$5</f>
        <v>14532.89583</v>
      </c>
      <c r="AV216" s="4">
        <f>AQ216*'Ejercicio 3 - TIR'!$D$5</f>
        <v>12926.34362</v>
      </c>
      <c r="AW216" s="4">
        <f>AR216*'Ejercicio 3 - TIR'!$D$5</f>
        <v>24850.2121</v>
      </c>
      <c r="AX216" s="4">
        <f>AS216*'Ejercicio 3 - TIR'!$D$5</f>
        <v>23227.97613</v>
      </c>
      <c r="AY216" s="4">
        <f>AT216*'Ejercicio 3 - TIR'!$D$5</f>
        <v>36194.76851</v>
      </c>
      <c r="AZ216" s="4">
        <f t="shared" ref="AZ216:BD216" si="683">AJ216-AU216-AE216</f>
        <v>26744.56762</v>
      </c>
      <c r="BA216" s="4">
        <f t="shared" si="683"/>
        <v>24311.68747</v>
      </c>
      <c r="BB216" s="4">
        <f t="shared" si="683"/>
        <v>35115.30178</v>
      </c>
      <c r="BC216" s="4">
        <f t="shared" si="683"/>
        <v>31806.46336</v>
      </c>
      <c r="BD216" s="4">
        <f t="shared" si="683"/>
        <v>42828.28194</v>
      </c>
      <c r="BE216" s="4">
        <f t="shared" ref="BE216:BI216" si="684">AZ216/Z216</f>
        <v>22709.99201</v>
      </c>
      <c r="BF216" s="4">
        <f t="shared" si="684"/>
        <v>18073.11283</v>
      </c>
      <c r="BG216" s="4">
        <f t="shared" si="684"/>
        <v>22333.649</v>
      </c>
      <c r="BH216" s="4">
        <f t="shared" si="684"/>
        <v>16615.67013</v>
      </c>
      <c r="BI216" s="4">
        <f t="shared" si="684"/>
        <v>18551.88842</v>
      </c>
      <c r="BJ216" s="4">
        <f t="shared" si="38"/>
        <v>75481.88302</v>
      </c>
      <c r="BK216" s="4">
        <f t="shared" si="39"/>
        <v>41601.30573</v>
      </c>
      <c r="BL216" s="4">
        <f t="shared" si="40"/>
        <v>117083.1887</v>
      </c>
      <c r="BM216" s="4">
        <f>BK216*'Ejercicio 3 - TIR'!$D$5</f>
        <v>20800.65286</v>
      </c>
      <c r="BN216" s="4">
        <f t="shared" si="41"/>
        <v>96282.53588</v>
      </c>
      <c r="BO216" s="4">
        <f t="shared" si="42"/>
        <v>41706.61959</v>
      </c>
      <c r="BP216" s="4">
        <f t="shared" si="43"/>
        <v>-122798.4207</v>
      </c>
      <c r="BQ216" s="4">
        <f t="shared" ref="BQ216:BT216" si="685">BE216</f>
        <v>22709.99201</v>
      </c>
      <c r="BR216" s="4">
        <f t="shared" si="685"/>
        <v>18073.11283</v>
      </c>
      <c r="BS216" s="4">
        <f t="shared" si="685"/>
        <v>22333.649</v>
      </c>
      <c r="BT216" s="4">
        <f t="shared" si="685"/>
        <v>16615.67013</v>
      </c>
      <c r="BU216" s="4">
        <f t="shared" si="45"/>
        <v>60258.50801</v>
      </c>
      <c r="BV216" s="36">
        <f t="shared" si="46"/>
        <v>3.835346101</v>
      </c>
    </row>
    <row r="217" ht="15.0" customHeight="1">
      <c r="A217" s="2">
        <v>216.0</v>
      </c>
      <c r="B217" s="3">
        <f t="shared" si="4"/>
        <v>0.171180504</v>
      </c>
      <c r="C217" s="4">
        <f>IF(B217&lt;=('Ejercicio 3 - TIR'!$D$13-'Ejercicio 3 - TIR'!$C$13)/('Ejercicio 3 - TIR'!$E$13-'Ejercicio 3 - TIR'!$C$13),'Ejercicio 3 - TIR'!$C$13+SQRT(('Ejercicio 3 - TIR'!$E$13-'Ejercicio 3 - TIR'!$C$13)*('Ejercicio 3 - TIR'!$D$13-'Ejercicio 3 - TIR'!$C$13)*B217),'Ejercicio 3 - TIR'!$E$13-SQRT(('Ejercicio 3 - TIR'!$E$13-'Ejercicio 3 - TIR'!$C$13)*('Ejercicio 3 - TIR'!$E$13-'Ejercicio 3 - TIR'!$D$13)*(1-B217)))</f>
        <v>68274.79315</v>
      </c>
      <c r="D217" s="3">
        <f t="shared" si="5"/>
        <v>0.4778213004</v>
      </c>
      <c r="E217" s="4">
        <f>IF(D217&lt;=('Ejercicio 3 - TIR'!$D$14-'Ejercicio 3 - TIR'!$C$14)/('Ejercicio 3 - TIR'!$E$14-'Ejercicio 3 - TIR'!$C$14),'Ejercicio 3 - TIR'!$C$14+SQRT(('Ejercicio 3 - TIR'!$E$14-'Ejercicio 3 - TIR'!$C$14)*('Ejercicio 3 - TIR'!$D$14-'Ejercicio 3 - TIR'!$C$14)*D217),'Ejercicio 3 - TIR'!$E$14-SQRT(('Ejercicio 3 - TIR'!$E$14-'Ejercicio 3 - TIR'!$C$14)*('Ejercicio 3 - TIR'!$E$14-'Ejercicio 3 - TIR'!$D$14)*(1-D217)))</f>
        <v>31149.75679</v>
      </c>
      <c r="F217" s="3">
        <f t="shared" si="6"/>
        <v>0.07048127316</v>
      </c>
      <c r="G217" s="4">
        <f>IF(F217&lt;=('Ejercicio 3 - TIR'!$D$18-'Ejercicio 3 - TIR'!$C$18)/('Ejercicio 3 - TIR'!$E$18-'Ejercicio 3 - TIR'!$C$18),'Ejercicio 3 - TIR'!$C$18+SQRT(('Ejercicio 3 - TIR'!$E$18-'Ejercicio 3 - TIR'!$C$18)*('Ejercicio 3 - TIR'!$D$18-'Ejercicio 3 - TIR'!$C$18)*F217),'Ejercicio 3 - TIR'!$E$18-SQRT(('Ejercicio 3 - TIR'!$E$18-'Ejercicio 3 - TIR'!$C$18)*('Ejercicio 3 - TIR'!$E$18-'Ejercicio 3 - TIR'!$D$18)*(1-F217)))</f>
        <v>33251.49058</v>
      </c>
      <c r="H217" s="3">
        <f t="shared" si="7"/>
        <v>0.2964716365</v>
      </c>
      <c r="I217" s="4">
        <f>IF(H217&lt;=('Ejercicio 3 - TIR'!$D$18-'Ejercicio 3 - TIR'!$C$18)/('Ejercicio 3 - TIR'!$E$18-'Ejercicio 3 - TIR'!$C$18),'Ejercicio 3 - TIR'!$C$18+SQRT(('Ejercicio 3 - TIR'!$E$18-'Ejercicio 3 - TIR'!$C$18)*('Ejercicio 3 - TIR'!$D$18-'Ejercicio 3 - TIR'!$C$18)*H217),'Ejercicio 3 - TIR'!$E$18-SQRT(('Ejercicio 3 - TIR'!$E$18-'Ejercicio 3 - TIR'!$C$18)*('Ejercicio 3 - TIR'!$E$18-'Ejercicio 3 - TIR'!$D$18)*(1-H217)))</f>
        <v>36668.63895</v>
      </c>
      <c r="J217" s="3">
        <f t="shared" si="8"/>
        <v>0.9403951437</v>
      </c>
      <c r="K217" s="4">
        <f>IF(J217&lt;=('Ejercicio 3 - TIR'!$D$18-'Ejercicio 3 - TIR'!$C$18)/('Ejercicio 3 - TIR'!$E$18-'Ejercicio 3 - TIR'!$C$18),'Ejercicio 3 - TIR'!$C$18+SQRT(('Ejercicio 3 - TIR'!$E$18-'Ejercicio 3 - TIR'!$C$18)*('Ejercicio 3 - TIR'!$D$18-'Ejercicio 3 - TIR'!$C$18)*J217),'Ejercicio 3 - TIR'!$E$18-SQRT(('Ejercicio 3 - TIR'!$E$18-'Ejercicio 3 - TIR'!$C$18)*('Ejercicio 3 - TIR'!$E$18-'Ejercicio 3 - TIR'!$D$18)*(1-J217)))</f>
        <v>42885.67641</v>
      </c>
      <c r="L217" s="3">
        <f t="shared" si="9"/>
        <v>0.8634616295</v>
      </c>
      <c r="M217" s="4">
        <f>IF(L217&lt;=('Ejercicio 3 - TIR'!$D$18-'Ejercicio 3 - TIR'!$C$18)/('Ejercicio 3 - TIR'!$E$18-'Ejercicio 3 - TIR'!$C$18),'Ejercicio 3 - TIR'!$C$18+SQRT(('Ejercicio 3 - TIR'!$E$18-'Ejercicio 3 - TIR'!$C$18)*('Ejercicio 3 - TIR'!$D$18-'Ejercicio 3 - TIR'!$C$18)*L217),'Ejercicio 3 - TIR'!$E$18-SQRT(('Ejercicio 3 - TIR'!$E$18-'Ejercicio 3 - TIR'!$C$18)*('Ejercicio 3 - TIR'!$E$18-'Ejercicio 3 - TIR'!$D$18)*(1-L217)))</f>
        <v>41799.94097</v>
      </c>
      <c r="N217" s="3">
        <f t="shared" si="10"/>
        <v>0.8918881942</v>
      </c>
      <c r="O217" s="4">
        <f>IF(N217&lt;=('Ejercicio 3 - TIR'!$D$18-'Ejercicio 3 - TIR'!$C$18)/('Ejercicio 3 - TIR'!$E$18-'Ejercicio 3 - TIR'!$C$18),'Ejercicio 3 - TIR'!$C$18+SQRT(('Ejercicio 3 - TIR'!$E$18-'Ejercicio 3 - TIR'!$C$18)*('Ejercicio 3 - TIR'!$D$18-'Ejercicio 3 - TIR'!$C$18)*N217),'Ejercicio 3 - TIR'!$E$18-SQRT(('Ejercicio 3 - TIR'!$E$18-'Ejercicio 3 - TIR'!$C$18)*('Ejercicio 3 - TIR'!$E$18-'Ejercicio 3 - TIR'!$D$18)*(1-N217)))</f>
        <v>42152.47732</v>
      </c>
      <c r="P217" s="3">
        <f t="shared" si="11"/>
        <v>0.6223523716</v>
      </c>
      <c r="Q217" s="7">
        <f>IF(P217&lt;=('Ejercicio 3 - TIR'!$D$22-'Ejercicio 3 - TIR'!$C$22)/('Ejercicio 3 - TIR'!$E$22-'Ejercicio 3 - TIR'!$C$22),'Ejercicio 3 - TIR'!$C$22+SQRT(('Ejercicio 3 - TIR'!$E$22-'Ejercicio 3 - TIR'!$C$22)*('Ejercicio 3 - TIR'!$D$22-'Ejercicio 3 - TIR'!$C$22)*P217),'Ejercicio 3 - TIR'!$E$22-SQRT(('Ejercicio 3 - TIR'!$E$22-'Ejercicio 3 - TIR'!$C$22)*('Ejercicio 3 - TIR'!$E$22-'Ejercicio 3 - TIR'!$D$22)*(1-P217)))</f>
        <v>0.1539276827</v>
      </c>
      <c r="R217" s="3">
        <f t="shared" si="12"/>
        <v>0.06246749523</v>
      </c>
      <c r="S217" s="7">
        <f>IF(R217&lt;=('Ejercicio 3 - TIR'!$D$23-'Ejercicio 3 - TIR'!$C$23)/('Ejercicio 3 - TIR'!$E$23-'Ejercicio 3 - TIR'!$C$23),'Ejercicio 3 - TIR'!$C$23+SQRT(('Ejercicio 3 - TIR'!$E$23-'Ejercicio 3 - TIR'!$C$23)*('Ejercicio 3 - TIR'!$D$23-'Ejercicio 3 - TIR'!$C$23)*R217),'Ejercicio 3 - TIR'!$E$23-SQRT(('Ejercicio 3 - TIR'!$E$23-'Ejercicio 3 - TIR'!$C$23)*('Ejercicio 3 - TIR'!$E$23-'Ejercicio 3 - TIR'!$D$23)*(1-R217)))</f>
        <v>0.1306038432</v>
      </c>
      <c r="T217" s="3">
        <f t="shared" si="13"/>
        <v>0.2742487043</v>
      </c>
      <c r="U217" s="7">
        <f>IF(T217&lt;=('Ejercicio 3 - TIR'!$D$24-'Ejercicio 3 - TIR'!$C$24)/('Ejercicio 3 - TIR'!$E$24-'Ejercicio 3 - TIR'!$C$24),'Ejercicio 3 - TIR'!$C$24+SQRT(('Ejercicio 3 - TIR'!$E$24-'Ejercicio 3 - TIR'!$C$24)*('Ejercicio 3 - TIR'!$D$24-'Ejercicio 3 - TIR'!$C$24)*T217),'Ejercicio 3 - TIR'!$E$24-SQRT(('Ejercicio 3 - TIR'!$E$24-'Ejercicio 3 - TIR'!$C$24)*('Ejercicio 3 - TIR'!$E$24-'Ejercicio 3 - TIR'!$D$24)*(1-T217)))</f>
        <v>0.1739983808</v>
      </c>
      <c r="V217" s="3">
        <f t="shared" si="14"/>
        <v>0.4385383021</v>
      </c>
      <c r="W217" s="7">
        <f>IF(V217&lt;=('Ejercicio 3 - TIR'!$D$25-'Ejercicio 3 - TIR'!$C$25)/('Ejercicio 3 - TIR'!$E$25-'Ejercicio 3 - TIR'!$C$25),'Ejercicio 3 - TIR'!$C$25+SQRT(('Ejercicio 3 - TIR'!$E$25-'Ejercicio 3 - TIR'!$C$25)*('Ejercicio 3 - TIR'!$D$25-'Ejercicio 3 - TIR'!$C$25)*V217),'Ejercicio 3 - TIR'!$E$25-SQRT(('Ejercicio 3 - TIR'!$E$25-'Ejercicio 3 - TIR'!$C$25)*('Ejercicio 3 - TIR'!$E$25-'Ejercicio 3 - TIR'!$D$25)*(1-V217)))</f>
        <v>0.2056703717</v>
      </c>
      <c r="X217" s="3">
        <f t="shared" si="15"/>
        <v>0.008359603194</v>
      </c>
      <c r="Y217" s="7">
        <f>IF(X217&lt;=('Ejercicio 3 - TIR'!$D$26-'Ejercicio 3 - TIR'!$C$26)/('Ejercicio 3 - TIR'!$E$26-'Ejercicio 3 - TIR'!$C$26),'Ejercicio 3 - TIR'!$C$26+SQRT(('Ejercicio 3 - TIR'!$E$26-'Ejercicio 3 - TIR'!$C$26)*('Ejercicio 3 - TIR'!$D$26-'Ejercicio 3 - TIR'!$C$26)*X217),'Ejercicio 3 - TIR'!$E$26-SQRT(('Ejercicio 3 - TIR'!$E$26-'Ejercicio 3 - TIR'!$C$26)*('Ejercicio 3 - TIR'!$E$26-'Ejercicio 3 - TIR'!$D$26)*(1-X217)))</f>
        <v>0.1947508871</v>
      </c>
      <c r="Z217" s="3">
        <f t="shared" si="16"/>
        <v>1.153927683</v>
      </c>
      <c r="AA217" s="3">
        <f t="shared" si="17"/>
        <v>1.304635073</v>
      </c>
      <c r="AB217" s="3">
        <f t="shared" si="18"/>
        <v>1.531639463</v>
      </c>
      <c r="AC217" s="3">
        <f t="shared" si="19"/>
        <v>1.846652321</v>
      </c>
      <c r="AD217" s="3">
        <f t="shared" si="20"/>
        <v>2.206289498</v>
      </c>
      <c r="AE217" s="2">
        <f t="shared" si="21"/>
        <v>4794.809878</v>
      </c>
      <c r="AF217" s="2">
        <f t="shared" si="22"/>
        <v>5421.030475</v>
      </c>
      <c r="AG217" s="2">
        <f t="shared" si="23"/>
        <v>6364.281</v>
      </c>
      <c r="AH217" s="2">
        <f t="shared" si="24"/>
        <v>7673.225039</v>
      </c>
      <c r="AI217" s="2">
        <f t="shared" si="25"/>
        <v>9167.592423</v>
      </c>
      <c r="AJ217" s="4">
        <f t="shared" si="26"/>
        <v>38369.81547</v>
      </c>
      <c r="AK217" s="4">
        <f t="shared" si="27"/>
        <v>47839.19245</v>
      </c>
      <c r="AL217" s="4">
        <f t="shared" si="28"/>
        <v>65685.39439</v>
      </c>
      <c r="AM217" s="4">
        <f t="shared" si="29"/>
        <v>77189.958</v>
      </c>
      <c r="AN217" s="4">
        <f t="shared" si="30"/>
        <v>93000.56803</v>
      </c>
      <c r="AO217" s="4">
        <f>C217/'Ejercicio 3 - TIR'!$D$7</f>
        <v>13654.95863</v>
      </c>
      <c r="AP217" s="4">
        <f t="shared" si="31"/>
        <v>24714.85684</v>
      </c>
      <c r="AQ217" s="4">
        <f t="shared" si="32"/>
        <v>34184.23382</v>
      </c>
      <c r="AR217" s="4">
        <f t="shared" si="33"/>
        <v>52030.43576</v>
      </c>
      <c r="AS217" s="4">
        <f t="shared" si="34"/>
        <v>63534.99937</v>
      </c>
      <c r="AT217" s="4">
        <f t="shared" si="35"/>
        <v>79345.60941</v>
      </c>
      <c r="AU217" s="4">
        <f>AP217*'Ejercicio 3 - TIR'!$D$5</f>
        <v>12357.42842</v>
      </c>
      <c r="AV217" s="4">
        <f>AQ217*'Ejercicio 3 - TIR'!$D$5</f>
        <v>17092.11691</v>
      </c>
      <c r="AW217" s="4">
        <f>AR217*'Ejercicio 3 - TIR'!$D$5</f>
        <v>26015.21788</v>
      </c>
      <c r="AX217" s="4">
        <f>AS217*'Ejercicio 3 - TIR'!$D$5</f>
        <v>31767.49969</v>
      </c>
      <c r="AY217" s="4">
        <f>AT217*'Ejercicio 3 - TIR'!$D$5</f>
        <v>39672.8047</v>
      </c>
      <c r="AZ217" s="4">
        <f t="shared" ref="AZ217:BD217" si="686">AJ217-AU217-AE217</f>
        <v>21217.57717</v>
      </c>
      <c r="BA217" s="4">
        <f t="shared" si="686"/>
        <v>25326.04506</v>
      </c>
      <c r="BB217" s="4">
        <f t="shared" si="686"/>
        <v>33305.89551</v>
      </c>
      <c r="BC217" s="4">
        <f t="shared" si="686"/>
        <v>37749.23328</v>
      </c>
      <c r="BD217" s="4">
        <f t="shared" si="686"/>
        <v>44160.17091</v>
      </c>
      <c r="BE217" s="4">
        <f t="shared" ref="BE217:BI217" si="687">AZ217/Z217</f>
        <v>18387.26767</v>
      </c>
      <c r="BF217" s="4">
        <f t="shared" si="687"/>
        <v>19412.35951</v>
      </c>
      <c r="BG217" s="4">
        <f t="shared" si="687"/>
        <v>21745.25815</v>
      </c>
      <c r="BH217" s="4">
        <f t="shared" si="687"/>
        <v>20441.98188</v>
      </c>
      <c r="BI217" s="4">
        <f t="shared" si="687"/>
        <v>20015.58315</v>
      </c>
      <c r="BJ217" s="4">
        <f t="shared" si="38"/>
        <v>68725.38128</v>
      </c>
      <c r="BK217" s="4">
        <f t="shared" si="39"/>
        <v>30126.79182</v>
      </c>
      <c r="BL217" s="4">
        <f t="shared" si="40"/>
        <v>98852.1731</v>
      </c>
      <c r="BM217" s="4">
        <f>BK217*'Ejercicio 3 - TIR'!$D$5</f>
        <v>15063.39591</v>
      </c>
      <c r="BN217" s="4">
        <f t="shared" si="41"/>
        <v>83788.77719</v>
      </c>
      <c r="BO217" s="4">
        <f t="shared" si="42"/>
        <v>37977.2361</v>
      </c>
      <c r="BP217" s="4">
        <f t="shared" si="43"/>
        <v>-99424.54993</v>
      </c>
      <c r="BQ217" s="4">
        <f t="shared" ref="BQ217:BT217" si="688">BE217</f>
        <v>18387.26767</v>
      </c>
      <c r="BR217" s="4">
        <f t="shared" si="688"/>
        <v>19412.35951</v>
      </c>
      <c r="BS217" s="4">
        <f t="shared" si="688"/>
        <v>21745.25815</v>
      </c>
      <c r="BT217" s="4">
        <f t="shared" si="688"/>
        <v>20441.98188</v>
      </c>
      <c r="BU217" s="4">
        <f t="shared" si="45"/>
        <v>57992.81925</v>
      </c>
      <c r="BV217" s="36">
        <f t="shared" si="46"/>
        <v>9.882665927</v>
      </c>
    </row>
    <row r="218" ht="15.0" customHeight="1">
      <c r="A218" s="2">
        <v>217.0</v>
      </c>
      <c r="B218" s="3">
        <f t="shared" si="4"/>
        <v>0.7111482624</v>
      </c>
      <c r="C218" s="4">
        <f>IF(B218&lt;=('Ejercicio 3 - TIR'!$D$13-'Ejercicio 3 - TIR'!$C$13)/('Ejercicio 3 - TIR'!$E$13-'Ejercicio 3 - TIR'!$C$13),'Ejercicio 3 - TIR'!$C$13+SQRT(('Ejercicio 3 - TIR'!$E$13-'Ejercicio 3 - TIR'!$C$13)*('Ejercicio 3 - TIR'!$D$13-'Ejercicio 3 - TIR'!$C$13)*B218),'Ejercicio 3 - TIR'!$E$13-SQRT(('Ejercicio 3 - TIR'!$E$13-'Ejercicio 3 - TIR'!$C$13)*('Ejercicio 3 - TIR'!$E$13-'Ejercicio 3 - TIR'!$D$13)*(1-B218)))</f>
        <v>81382.21052</v>
      </c>
      <c r="D218" s="3">
        <f t="shared" si="5"/>
        <v>0.6965602718</v>
      </c>
      <c r="E218" s="4">
        <f>IF(D218&lt;=('Ejercicio 3 - TIR'!$D$14-'Ejercicio 3 - TIR'!$C$14)/('Ejercicio 3 - TIR'!$E$14-'Ejercicio 3 - TIR'!$C$14),'Ejercicio 3 - TIR'!$C$14+SQRT(('Ejercicio 3 - TIR'!$E$14-'Ejercicio 3 - TIR'!$C$14)*('Ejercicio 3 - TIR'!$D$14-'Ejercicio 3 - TIR'!$C$14)*D218),'Ejercicio 3 - TIR'!$E$14-SQRT(('Ejercicio 3 - TIR'!$E$14-'Ejercicio 3 - TIR'!$C$14)*('Ejercicio 3 - TIR'!$E$14-'Ejercicio 3 - TIR'!$D$14)*(1-D218)))</f>
        <v>33253.44835</v>
      </c>
      <c r="F218" s="3">
        <f t="shared" si="6"/>
        <v>0.3149480449</v>
      </c>
      <c r="G218" s="4">
        <f>IF(F218&lt;=('Ejercicio 3 - TIR'!$D$18-'Ejercicio 3 - TIR'!$C$18)/('Ejercicio 3 - TIR'!$E$18-'Ejercicio 3 - TIR'!$C$18),'Ejercicio 3 - TIR'!$C$18+SQRT(('Ejercicio 3 - TIR'!$E$18-'Ejercicio 3 - TIR'!$C$18)*('Ejercicio 3 - TIR'!$D$18-'Ejercicio 3 - TIR'!$C$18)*F218),'Ejercicio 3 - TIR'!$E$18-SQRT(('Ejercicio 3 - TIR'!$E$18-'Ejercicio 3 - TIR'!$C$18)*('Ejercicio 3 - TIR'!$E$18-'Ejercicio 3 - TIR'!$D$18)*(1-F218)))</f>
        <v>36873.29664</v>
      </c>
      <c r="H218" s="3">
        <f t="shared" si="7"/>
        <v>0.3933884132</v>
      </c>
      <c r="I218" s="4">
        <f>IF(H218&lt;=('Ejercicio 3 - TIR'!$D$18-'Ejercicio 3 - TIR'!$C$18)/('Ejercicio 3 - TIR'!$E$18-'Ejercicio 3 - TIR'!$C$18),'Ejercicio 3 - TIR'!$C$18+SQRT(('Ejercicio 3 - TIR'!$E$18-'Ejercicio 3 - TIR'!$C$18)*('Ejercicio 3 - TIR'!$D$18-'Ejercicio 3 - TIR'!$C$18)*H218),'Ejercicio 3 - TIR'!$E$18-SQRT(('Ejercicio 3 - TIR'!$E$18-'Ejercicio 3 - TIR'!$C$18)*('Ejercicio 3 - TIR'!$E$18-'Ejercicio 3 - TIR'!$D$18)*(1-H218)))</f>
        <v>37681.68354</v>
      </c>
      <c r="J218" s="3">
        <f t="shared" si="8"/>
        <v>0.4846032486</v>
      </c>
      <c r="K218" s="4">
        <f>IF(J218&lt;=('Ejercicio 3 - TIR'!$D$18-'Ejercicio 3 - TIR'!$C$18)/('Ejercicio 3 - TIR'!$E$18-'Ejercicio 3 - TIR'!$C$18),'Ejercicio 3 - TIR'!$C$18+SQRT(('Ejercicio 3 - TIR'!$E$18-'Ejercicio 3 - TIR'!$C$18)*('Ejercicio 3 - TIR'!$D$18-'Ejercicio 3 - TIR'!$C$18)*J218),'Ejercicio 3 - TIR'!$E$18-SQRT(('Ejercicio 3 - TIR'!$E$18-'Ejercicio 3 - TIR'!$C$18)*('Ejercicio 3 - TIR'!$E$18-'Ejercicio 3 - TIR'!$D$18)*(1-J218)))</f>
        <v>38525.87164</v>
      </c>
      <c r="L218" s="3">
        <f t="shared" si="9"/>
        <v>0.6430472968</v>
      </c>
      <c r="M218" s="4">
        <f>IF(L218&lt;=('Ejercicio 3 - TIR'!$D$18-'Ejercicio 3 - TIR'!$C$18)/('Ejercicio 3 - TIR'!$E$18-'Ejercicio 3 - TIR'!$C$18),'Ejercicio 3 - TIR'!$C$18+SQRT(('Ejercicio 3 - TIR'!$E$18-'Ejercicio 3 - TIR'!$C$18)*('Ejercicio 3 - TIR'!$D$18-'Ejercicio 3 - TIR'!$C$18)*L218),'Ejercicio 3 - TIR'!$E$18-SQRT(('Ejercicio 3 - TIR'!$E$18-'Ejercicio 3 - TIR'!$C$18)*('Ejercicio 3 - TIR'!$E$18-'Ejercicio 3 - TIR'!$D$18)*(1-L218)))</f>
        <v>39821.25728</v>
      </c>
      <c r="N218" s="3">
        <f t="shared" si="10"/>
        <v>0.01111552312</v>
      </c>
      <c r="O218" s="4">
        <f>IF(N218&lt;=('Ejercicio 3 - TIR'!$D$18-'Ejercicio 3 - TIR'!$C$18)/('Ejercicio 3 - TIR'!$E$18-'Ejercicio 3 - TIR'!$C$18),'Ejercicio 3 - TIR'!$C$18+SQRT(('Ejercicio 3 - TIR'!$E$18-'Ejercicio 3 - TIR'!$C$18)*('Ejercicio 3 - TIR'!$D$18-'Ejercicio 3 - TIR'!$C$18)*N218),'Ejercicio 3 - TIR'!$E$18-SQRT(('Ejercicio 3 - TIR'!$E$18-'Ejercicio 3 - TIR'!$C$18)*('Ejercicio 3 - TIR'!$E$18-'Ejercicio 3 - TIR'!$D$18)*(1-N218)))</f>
        <v>31291.25074</v>
      </c>
      <c r="P218" s="3">
        <f t="shared" si="11"/>
        <v>0.3521889122</v>
      </c>
      <c r="Q218" s="7">
        <f>IF(P218&lt;=('Ejercicio 3 - TIR'!$D$22-'Ejercicio 3 - TIR'!$C$22)/('Ejercicio 3 - TIR'!$E$22-'Ejercicio 3 - TIR'!$C$22),'Ejercicio 3 - TIR'!$C$22+SQRT(('Ejercicio 3 - TIR'!$E$22-'Ejercicio 3 - TIR'!$C$22)*('Ejercicio 3 - TIR'!$D$22-'Ejercicio 3 - TIR'!$C$22)*P218),'Ejercicio 3 - TIR'!$E$22-SQRT(('Ejercicio 3 - TIR'!$E$22-'Ejercicio 3 - TIR'!$C$22)*('Ejercicio 3 - TIR'!$E$22-'Ejercicio 3 - TIR'!$D$22)*(1-P218)))</f>
        <v>0.145178166</v>
      </c>
      <c r="R218" s="3">
        <f t="shared" si="12"/>
        <v>0.9172372807</v>
      </c>
      <c r="S218" s="7">
        <f>IF(R218&lt;=('Ejercicio 3 - TIR'!$D$23-'Ejercicio 3 - TIR'!$C$23)/('Ejercicio 3 - TIR'!$E$23-'Ejercicio 3 - TIR'!$C$23),'Ejercicio 3 - TIR'!$C$23+SQRT(('Ejercicio 3 - TIR'!$E$23-'Ejercicio 3 - TIR'!$C$23)*('Ejercicio 3 - TIR'!$D$23-'Ejercicio 3 - TIR'!$C$23)*R218),'Ejercicio 3 - TIR'!$E$23-SQRT(('Ejercicio 3 - TIR'!$E$23-'Ejercicio 3 - TIR'!$C$23)*('Ejercicio 3 - TIR'!$E$23-'Ejercicio 3 - TIR'!$D$23)*(1-R218)))</f>
        <v>0.1677945547</v>
      </c>
      <c r="T218" s="3">
        <f t="shared" si="13"/>
        <v>0.2816981864</v>
      </c>
      <c r="U218" s="7">
        <f>IF(T218&lt;=('Ejercicio 3 - TIR'!$D$24-'Ejercicio 3 - TIR'!$C$24)/('Ejercicio 3 - TIR'!$E$24-'Ejercicio 3 - TIR'!$C$24),'Ejercicio 3 - TIR'!$C$24+SQRT(('Ejercicio 3 - TIR'!$E$24-'Ejercicio 3 - TIR'!$C$24)*('Ejercicio 3 - TIR'!$D$24-'Ejercicio 3 - TIR'!$C$24)*T218),'Ejercicio 3 - TIR'!$E$24-SQRT(('Ejercicio 3 - TIR'!$E$24-'Ejercicio 3 - TIR'!$C$24)*('Ejercicio 3 - TIR'!$E$24-'Ejercicio 3 - TIR'!$D$24)*(1-T218)))</f>
        <v>0.1743221338</v>
      </c>
      <c r="V218" s="3">
        <f t="shared" si="14"/>
        <v>0.03935024621</v>
      </c>
      <c r="W218" s="7">
        <f>IF(V218&lt;=('Ejercicio 3 - TIR'!$D$25-'Ejercicio 3 - TIR'!$C$25)/('Ejercicio 3 - TIR'!$E$25-'Ejercicio 3 - TIR'!$C$25),'Ejercicio 3 - TIR'!$C$25+SQRT(('Ejercicio 3 - TIR'!$E$25-'Ejercicio 3 - TIR'!$C$25)*('Ejercicio 3 - TIR'!$D$25-'Ejercicio 3 - TIR'!$C$25)*V218),'Ejercicio 3 - TIR'!$E$25-SQRT(('Ejercicio 3 - TIR'!$E$25-'Ejercicio 3 - TIR'!$C$25)*('Ejercicio 3 - TIR'!$E$25-'Ejercicio 3 - TIR'!$D$25)*(1-V218)))</f>
        <v>0.187422287</v>
      </c>
      <c r="X218" s="3">
        <f t="shared" si="15"/>
        <v>0.4898999551</v>
      </c>
      <c r="Y218" s="7">
        <f>IF(X218&lt;=('Ejercicio 3 - TIR'!$D$26-'Ejercicio 3 - TIR'!$C$26)/('Ejercicio 3 - TIR'!$E$26-'Ejercicio 3 - TIR'!$C$26),'Ejercicio 3 - TIR'!$C$26+SQRT(('Ejercicio 3 - TIR'!$E$26-'Ejercicio 3 - TIR'!$C$26)*('Ejercicio 3 - TIR'!$D$26-'Ejercicio 3 - TIR'!$C$26)*X218),'Ejercicio 3 - TIR'!$E$26-SQRT(('Ejercicio 3 - TIR'!$E$26-'Ejercicio 3 - TIR'!$C$26)*('Ejercicio 3 - TIR'!$E$26-'Ejercicio 3 - TIR'!$D$26)*(1-X218)))</f>
        <v>0.2275162859</v>
      </c>
      <c r="Z218" s="3">
        <f t="shared" si="16"/>
        <v>1.145178166</v>
      </c>
      <c r="AA218" s="3">
        <f t="shared" si="17"/>
        <v>1.337332826</v>
      </c>
      <c r="AB218" s="3">
        <f t="shared" si="18"/>
        <v>1.570459538</v>
      </c>
      <c r="AC218" s="3">
        <f t="shared" si="19"/>
        <v>1.864798657</v>
      </c>
      <c r="AD218" s="3">
        <f t="shared" si="20"/>
        <v>2.289070721</v>
      </c>
      <c r="AE218" s="2">
        <f t="shared" si="21"/>
        <v>4827.674643</v>
      </c>
      <c r="AF218" s="2">
        <f t="shared" si="22"/>
        <v>5637.73216</v>
      </c>
      <c r="AG218" s="2">
        <f t="shared" si="23"/>
        <v>6620.51366</v>
      </c>
      <c r="AH218" s="2">
        <f t="shared" si="24"/>
        <v>7861.345472</v>
      </c>
      <c r="AI218" s="2">
        <f t="shared" si="25"/>
        <v>9649.929596</v>
      </c>
      <c r="AJ218" s="4">
        <f t="shared" si="26"/>
        <v>42226.49422</v>
      </c>
      <c r="AK218" s="4">
        <f t="shared" si="27"/>
        <v>50392.95235</v>
      </c>
      <c r="AL218" s="4">
        <f t="shared" si="28"/>
        <v>60503.32259</v>
      </c>
      <c r="AM218" s="4">
        <f t="shared" si="29"/>
        <v>74258.62708</v>
      </c>
      <c r="AN218" s="4">
        <f t="shared" si="30"/>
        <v>71627.88589</v>
      </c>
      <c r="AO218" s="4">
        <f>C218/'Ejercicio 3 - TIR'!$D$7</f>
        <v>16276.4421</v>
      </c>
      <c r="AP218" s="4">
        <f t="shared" si="31"/>
        <v>25950.05212</v>
      </c>
      <c r="AQ218" s="4">
        <f t="shared" si="32"/>
        <v>34116.51025</v>
      </c>
      <c r="AR218" s="4">
        <f t="shared" si="33"/>
        <v>44226.88049</v>
      </c>
      <c r="AS218" s="4">
        <f t="shared" si="34"/>
        <v>57982.18497</v>
      </c>
      <c r="AT218" s="4">
        <f t="shared" si="35"/>
        <v>55351.44378</v>
      </c>
      <c r="AU218" s="4">
        <f>AP218*'Ejercicio 3 - TIR'!$D$5</f>
        <v>12975.02606</v>
      </c>
      <c r="AV218" s="4">
        <f>AQ218*'Ejercicio 3 - TIR'!$D$5</f>
        <v>17058.25512</v>
      </c>
      <c r="AW218" s="4">
        <f>AR218*'Ejercicio 3 - TIR'!$D$5</f>
        <v>22113.44024</v>
      </c>
      <c r="AX218" s="4">
        <f>AS218*'Ejercicio 3 - TIR'!$D$5</f>
        <v>28991.09249</v>
      </c>
      <c r="AY218" s="4">
        <f>AT218*'Ejercicio 3 - TIR'!$D$5</f>
        <v>27675.72189</v>
      </c>
      <c r="AZ218" s="4">
        <f t="shared" ref="AZ218:BD218" si="689">AJ218-AU218-AE218</f>
        <v>24423.79352</v>
      </c>
      <c r="BA218" s="4">
        <f t="shared" si="689"/>
        <v>27696.96507</v>
      </c>
      <c r="BB218" s="4">
        <f t="shared" si="689"/>
        <v>31769.36869</v>
      </c>
      <c r="BC218" s="4">
        <f t="shared" si="689"/>
        <v>37406.18912</v>
      </c>
      <c r="BD218" s="4">
        <f t="shared" si="689"/>
        <v>34302.2344</v>
      </c>
      <c r="BE218" s="4">
        <f t="shared" ref="BE218:BI218" si="690">AZ218/Z218</f>
        <v>21327.5054</v>
      </c>
      <c r="BF218" s="4">
        <f t="shared" si="690"/>
        <v>20710.59987</v>
      </c>
      <c r="BG218" s="4">
        <f t="shared" si="690"/>
        <v>20229.34556</v>
      </c>
      <c r="BH218" s="4">
        <f t="shared" si="690"/>
        <v>20059.10342</v>
      </c>
      <c r="BI218" s="4">
        <f t="shared" si="690"/>
        <v>14985.22264</v>
      </c>
      <c r="BJ218" s="4">
        <f t="shared" si="38"/>
        <v>76119.49498</v>
      </c>
      <c r="BK218" s="4">
        <f t="shared" si="39"/>
        <v>37257.92706</v>
      </c>
      <c r="BL218" s="4">
        <f t="shared" si="40"/>
        <v>113377.422</v>
      </c>
      <c r="BM218" s="4">
        <f>BK218*'Ejercicio 3 - TIR'!$D$5</f>
        <v>18628.96353</v>
      </c>
      <c r="BN218" s="4">
        <f t="shared" si="41"/>
        <v>94748.45851</v>
      </c>
      <c r="BO218" s="4">
        <f t="shared" si="42"/>
        <v>41391.6694</v>
      </c>
      <c r="BP218" s="4">
        <f t="shared" si="43"/>
        <v>-114635.6589</v>
      </c>
      <c r="BQ218" s="4">
        <f t="shared" ref="BQ218:BT218" si="691">BE218</f>
        <v>21327.5054</v>
      </c>
      <c r="BR218" s="4">
        <f t="shared" si="691"/>
        <v>20710.59987</v>
      </c>
      <c r="BS218" s="4">
        <f t="shared" si="691"/>
        <v>20229.34556</v>
      </c>
      <c r="BT218" s="4">
        <f t="shared" si="691"/>
        <v>20059.10342</v>
      </c>
      <c r="BU218" s="4">
        <f t="shared" si="45"/>
        <v>56376.89204</v>
      </c>
      <c r="BV218" s="36">
        <f t="shared" si="46"/>
        <v>5.702197424</v>
      </c>
    </row>
    <row r="219" ht="15.0" customHeight="1">
      <c r="A219" s="2">
        <v>218.0</v>
      </c>
      <c r="B219" s="3">
        <f t="shared" si="4"/>
        <v>0.1821577074</v>
      </c>
      <c r="C219" s="4">
        <f>IF(B219&lt;=('Ejercicio 3 - TIR'!$D$13-'Ejercicio 3 - TIR'!$C$13)/('Ejercicio 3 - TIR'!$E$13-'Ejercicio 3 - TIR'!$C$13),'Ejercicio 3 - TIR'!$C$13+SQRT(('Ejercicio 3 - TIR'!$E$13-'Ejercicio 3 - TIR'!$C$13)*('Ejercicio 3 - TIR'!$D$13-'Ejercicio 3 - TIR'!$C$13)*B219),'Ejercicio 3 - TIR'!$E$13-SQRT(('Ejercicio 3 - TIR'!$E$13-'Ejercicio 3 - TIR'!$C$13)*('Ejercicio 3 - TIR'!$E$13-'Ejercicio 3 - TIR'!$D$13)*(1-B219)))</f>
        <v>68535.98752</v>
      </c>
      <c r="D219" s="3">
        <f t="shared" si="5"/>
        <v>0.2751498568</v>
      </c>
      <c r="E219" s="4">
        <f>IF(D219&lt;=('Ejercicio 3 - TIR'!$D$14-'Ejercicio 3 - TIR'!$C$14)/('Ejercicio 3 - TIR'!$E$14-'Ejercicio 3 - TIR'!$C$14),'Ejercicio 3 - TIR'!$C$14+SQRT(('Ejercicio 3 - TIR'!$E$14-'Ejercicio 3 - TIR'!$C$14)*('Ejercicio 3 - TIR'!$D$14-'Ejercicio 3 - TIR'!$C$14)*D219),'Ejercicio 3 - TIR'!$E$14-SQRT(('Ejercicio 3 - TIR'!$E$14-'Ejercicio 3 - TIR'!$C$14)*('Ejercicio 3 - TIR'!$E$14-'Ejercicio 3 - TIR'!$D$14)*(1-D219)))</f>
        <v>29542.71276</v>
      </c>
      <c r="F219" s="3">
        <f t="shared" si="6"/>
        <v>0.5783787412</v>
      </c>
      <c r="G219" s="4">
        <f>IF(F219&lt;=('Ejercicio 3 - TIR'!$D$18-'Ejercicio 3 - TIR'!$C$18)/('Ejercicio 3 - TIR'!$E$18-'Ejercicio 3 - TIR'!$C$18),'Ejercicio 3 - TIR'!$C$18+SQRT(('Ejercicio 3 - TIR'!$E$18-'Ejercicio 3 - TIR'!$C$18)*('Ejercicio 3 - TIR'!$D$18-'Ejercicio 3 - TIR'!$C$18)*F219),'Ejercicio 3 - TIR'!$E$18-SQRT(('Ejercicio 3 - TIR'!$E$18-'Ejercicio 3 - TIR'!$C$18)*('Ejercicio 3 - TIR'!$E$18-'Ejercicio 3 - TIR'!$D$18)*(1-F219)))</f>
        <v>39314.33364</v>
      </c>
      <c r="H219" s="3">
        <f t="shared" si="7"/>
        <v>0.9825054877</v>
      </c>
      <c r="I219" s="4">
        <f>IF(H219&lt;=('Ejercicio 3 - TIR'!$D$18-'Ejercicio 3 - TIR'!$C$18)/('Ejercicio 3 - TIR'!$E$18-'Ejercicio 3 - TIR'!$C$18),'Ejercicio 3 - TIR'!$C$18+SQRT(('Ejercicio 3 - TIR'!$E$18-'Ejercicio 3 - TIR'!$C$18)*('Ejercicio 3 - TIR'!$D$18-'Ejercicio 3 - TIR'!$C$18)*H219),'Ejercicio 3 - TIR'!$E$18-SQRT(('Ejercicio 3 - TIR'!$E$18-'Ejercicio 3 - TIR'!$C$18)*('Ejercicio 3 - TIR'!$E$18-'Ejercicio 3 - TIR'!$D$18)*(1-H219)))</f>
        <v>43854.53572</v>
      </c>
      <c r="J219" s="3">
        <f t="shared" si="8"/>
        <v>0.3160799994</v>
      </c>
      <c r="K219" s="4">
        <f>IF(J219&lt;=('Ejercicio 3 - TIR'!$D$18-'Ejercicio 3 - TIR'!$C$18)/('Ejercicio 3 - TIR'!$E$18-'Ejercicio 3 - TIR'!$C$18),'Ejercicio 3 - TIR'!$C$18+SQRT(('Ejercicio 3 - TIR'!$E$18-'Ejercicio 3 - TIR'!$C$18)*('Ejercicio 3 - TIR'!$D$18-'Ejercicio 3 - TIR'!$C$18)*J219),'Ejercicio 3 - TIR'!$E$18-SQRT(('Ejercicio 3 - TIR'!$E$18-'Ejercicio 3 - TIR'!$C$18)*('Ejercicio 3 - TIR'!$E$18-'Ejercicio 3 - TIR'!$D$18)*(1-J219)))</f>
        <v>36885.63722</v>
      </c>
      <c r="L219" s="3">
        <f t="shared" si="9"/>
        <v>0.6194237367</v>
      </c>
      <c r="M219" s="4">
        <f>IF(L219&lt;=('Ejercicio 3 - TIR'!$D$18-'Ejercicio 3 - TIR'!$C$18)/('Ejercicio 3 - TIR'!$E$18-'Ejercicio 3 - TIR'!$C$18),'Ejercicio 3 - TIR'!$C$18+SQRT(('Ejercicio 3 - TIR'!$E$18-'Ejercicio 3 - TIR'!$C$18)*('Ejercicio 3 - TIR'!$D$18-'Ejercicio 3 - TIR'!$C$18)*L219),'Ejercicio 3 - TIR'!$E$18-SQRT(('Ejercicio 3 - TIR'!$E$18-'Ejercicio 3 - TIR'!$C$18)*('Ejercicio 3 - TIR'!$E$18-'Ejercicio 3 - TIR'!$D$18)*(1-L219)))</f>
        <v>39639.16804</v>
      </c>
      <c r="N219" s="3">
        <f t="shared" si="10"/>
        <v>0.3873237605</v>
      </c>
      <c r="O219" s="4">
        <f>IF(N219&lt;=('Ejercicio 3 - TIR'!$D$18-'Ejercicio 3 - TIR'!$C$18)/('Ejercicio 3 - TIR'!$E$18-'Ejercicio 3 - TIR'!$C$18),'Ejercicio 3 - TIR'!$C$18+SQRT(('Ejercicio 3 - TIR'!$E$18-'Ejercicio 3 - TIR'!$C$18)*('Ejercicio 3 - TIR'!$D$18-'Ejercicio 3 - TIR'!$C$18)*N219),'Ejercicio 3 - TIR'!$E$18-SQRT(('Ejercicio 3 - TIR'!$E$18-'Ejercicio 3 - TIR'!$C$18)*('Ejercicio 3 - TIR'!$E$18-'Ejercicio 3 - TIR'!$D$18)*(1-N219)))</f>
        <v>37622.24141</v>
      </c>
      <c r="P219" s="3">
        <f t="shared" si="11"/>
        <v>0.1360062909</v>
      </c>
      <c r="Q219" s="7">
        <f>IF(P219&lt;=('Ejercicio 3 - TIR'!$D$22-'Ejercicio 3 - TIR'!$C$22)/('Ejercicio 3 - TIR'!$E$22-'Ejercicio 3 - TIR'!$C$22),'Ejercicio 3 - TIR'!$C$22+SQRT(('Ejercicio 3 - TIR'!$E$22-'Ejercicio 3 - TIR'!$C$22)*('Ejercicio 3 - TIR'!$D$22-'Ejercicio 3 - TIR'!$C$22)*P219),'Ejercicio 3 - TIR'!$E$22-SQRT(('Ejercicio 3 - TIR'!$E$22-'Ejercicio 3 - TIR'!$C$22)*('Ejercicio 3 - TIR'!$E$22-'Ejercicio 3 - TIR'!$D$22)*(1-P219)))</f>
        <v>0.1356464476</v>
      </c>
      <c r="R219" s="3">
        <f t="shared" si="12"/>
        <v>0.8998589944</v>
      </c>
      <c r="S219" s="7">
        <f>IF(R219&lt;=('Ejercicio 3 - TIR'!$D$23-'Ejercicio 3 - TIR'!$C$23)/('Ejercicio 3 - TIR'!$E$23-'Ejercicio 3 - TIR'!$C$23),'Ejercicio 3 - TIR'!$C$23+SQRT(('Ejercicio 3 - TIR'!$E$23-'Ejercicio 3 - TIR'!$C$23)*('Ejercicio 3 - TIR'!$D$23-'Ejercicio 3 - TIR'!$C$23)*R219),'Ejercicio 3 - TIR'!$E$23-SQRT(('Ejercicio 3 - TIR'!$E$23-'Ejercicio 3 - TIR'!$C$23)*('Ejercicio 3 - TIR'!$E$23-'Ejercicio 3 - TIR'!$D$23)*(1-R219)))</f>
        <v>0.1665741365</v>
      </c>
      <c r="T219" s="3">
        <f t="shared" si="13"/>
        <v>0.5133704688</v>
      </c>
      <c r="U219" s="7">
        <f>IF(T219&lt;=('Ejercicio 3 - TIR'!$D$24-'Ejercicio 3 - TIR'!$C$24)/('Ejercicio 3 - TIR'!$E$24-'Ejercicio 3 - TIR'!$C$24),'Ejercicio 3 - TIR'!$C$24+SQRT(('Ejercicio 3 - TIR'!$E$24-'Ejercicio 3 - TIR'!$C$24)*('Ejercicio 3 - TIR'!$D$24-'Ejercicio 3 - TIR'!$C$24)*T219),'Ejercicio 3 - TIR'!$E$24-SQRT(('Ejercicio 3 - TIR'!$E$24-'Ejercicio 3 - TIR'!$C$24)*('Ejercicio 3 - TIR'!$E$24-'Ejercicio 3 - TIR'!$D$24)*(1-T219)))</f>
        <v>0.1830870932</v>
      </c>
      <c r="V219" s="3">
        <f t="shared" si="14"/>
        <v>0.7837558041</v>
      </c>
      <c r="W219" s="7">
        <f>IF(V219&lt;=('Ejercicio 3 - TIR'!$D$25-'Ejercicio 3 - TIR'!$C$25)/('Ejercicio 3 - TIR'!$E$25-'Ejercicio 3 - TIR'!$C$25),'Ejercicio 3 - TIR'!$C$25+SQRT(('Ejercicio 3 - TIR'!$E$25-'Ejercicio 3 - TIR'!$C$25)*('Ejercicio 3 - TIR'!$D$25-'Ejercicio 3 - TIR'!$C$25)*V219),'Ejercicio 3 - TIR'!$E$25-SQRT(('Ejercicio 3 - TIR'!$E$25-'Ejercicio 3 - TIR'!$C$25)*('Ejercicio 3 - TIR'!$E$25-'Ejercicio 3 - TIR'!$D$25)*(1-V219)))</f>
        <v>0.2224890079</v>
      </c>
      <c r="X219" s="3">
        <f t="shared" si="15"/>
        <v>0.9097368745</v>
      </c>
      <c r="Y219" s="7">
        <f>IF(X219&lt;=('Ejercicio 3 - TIR'!$D$26-'Ejercicio 3 - TIR'!$C$26)/('Ejercicio 3 - TIR'!$E$26-'Ejercicio 3 - TIR'!$C$26),'Ejercicio 3 - TIR'!$C$26+SQRT(('Ejercicio 3 - TIR'!$E$26-'Ejercicio 3 - TIR'!$C$26)*('Ejercicio 3 - TIR'!$D$26-'Ejercicio 3 - TIR'!$C$26)*X219),'Ejercicio 3 - TIR'!$E$26-SQRT(('Ejercicio 3 - TIR'!$E$26-'Ejercicio 3 - TIR'!$C$26)*('Ejercicio 3 - TIR'!$E$26-'Ejercicio 3 - TIR'!$D$26)*(1-X219)))</f>
        <v>0.2579223897</v>
      </c>
      <c r="Z219" s="3">
        <f t="shared" si="16"/>
        <v>1.135646448</v>
      </c>
      <c r="AA219" s="3">
        <f t="shared" si="17"/>
        <v>1.324815774</v>
      </c>
      <c r="AB219" s="3">
        <f t="shared" si="18"/>
        <v>1.567372443</v>
      </c>
      <c r="AC219" s="3">
        <f t="shared" si="19"/>
        <v>1.916095583</v>
      </c>
      <c r="AD219" s="3">
        <f t="shared" si="20"/>
        <v>2.410299535</v>
      </c>
      <c r="AE219" s="2">
        <f t="shared" si="21"/>
        <v>4007.36404</v>
      </c>
      <c r="AF219" s="2">
        <f t="shared" si="22"/>
        <v>4674.887245</v>
      </c>
      <c r="AG219" s="2">
        <f t="shared" si="23"/>
        <v>5530.798762</v>
      </c>
      <c r="AH219" s="2">
        <f t="shared" si="24"/>
        <v>6761.340691</v>
      </c>
      <c r="AI219" s="2">
        <f t="shared" si="25"/>
        <v>8505.241839</v>
      </c>
      <c r="AJ219" s="4">
        <f t="shared" si="26"/>
        <v>44647.18334</v>
      </c>
      <c r="AK219" s="4">
        <f t="shared" si="27"/>
        <v>58099.18068</v>
      </c>
      <c r="AL219" s="4">
        <f t="shared" si="28"/>
        <v>57813.53132</v>
      </c>
      <c r="AM219" s="4">
        <f t="shared" si="29"/>
        <v>75952.4348</v>
      </c>
      <c r="AN219" s="4">
        <f t="shared" si="30"/>
        <v>90680.87096</v>
      </c>
      <c r="AO219" s="4">
        <f>C219/'Ejercicio 3 - TIR'!$D$7</f>
        <v>13707.1975</v>
      </c>
      <c r="AP219" s="4">
        <f t="shared" si="31"/>
        <v>30939.98584</v>
      </c>
      <c r="AQ219" s="4">
        <f t="shared" si="32"/>
        <v>44391.98318</v>
      </c>
      <c r="AR219" s="4">
        <f t="shared" si="33"/>
        <v>44106.33382</v>
      </c>
      <c r="AS219" s="4">
        <f t="shared" si="34"/>
        <v>62245.23729</v>
      </c>
      <c r="AT219" s="4">
        <f t="shared" si="35"/>
        <v>76973.67345</v>
      </c>
      <c r="AU219" s="4">
        <f>AP219*'Ejercicio 3 - TIR'!$D$5</f>
        <v>15469.99292</v>
      </c>
      <c r="AV219" s="4">
        <f>AQ219*'Ejercicio 3 - TIR'!$D$5</f>
        <v>22195.99159</v>
      </c>
      <c r="AW219" s="4">
        <f>AR219*'Ejercicio 3 - TIR'!$D$5</f>
        <v>22053.16691</v>
      </c>
      <c r="AX219" s="4">
        <f>AS219*'Ejercicio 3 - TIR'!$D$5</f>
        <v>31122.61865</v>
      </c>
      <c r="AY219" s="4">
        <f>AT219*'Ejercicio 3 - TIR'!$D$5</f>
        <v>38486.83673</v>
      </c>
      <c r="AZ219" s="4">
        <f t="shared" ref="AZ219:BD219" si="692">AJ219-AU219-AE219</f>
        <v>25169.82638</v>
      </c>
      <c r="BA219" s="4">
        <f t="shared" si="692"/>
        <v>31228.30185</v>
      </c>
      <c r="BB219" s="4">
        <f t="shared" si="692"/>
        <v>30229.56565</v>
      </c>
      <c r="BC219" s="4">
        <f t="shared" si="692"/>
        <v>38068.47546</v>
      </c>
      <c r="BD219" s="4">
        <f t="shared" si="692"/>
        <v>43688.79239</v>
      </c>
      <c r="BE219" s="4">
        <f t="shared" ref="BE219:BI219" si="693">AZ219/Z219</f>
        <v>22163.43514</v>
      </c>
      <c r="BF219" s="4">
        <f t="shared" si="693"/>
        <v>23571.80708</v>
      </c>
      <c r="BG219" s="4">
        <f t="shared" si="693"/>
        <v>19286.77883</v>
      </c>
      <c r="BH219" s="4">
        <f t="shared" si="693"/>
        <v>19867.73301</v>
      </c>
      <c r="BI219" s="4">
        <f t="shared" si="693"/>
        <v>18125.87679</v>
      </c>
      <c r="BJ219" s="4">
        <f t="shared" si="38"/>
        <v>71206.78683</v>
      </c>
      <c r="BK219" s="4">
        <f t="shared" si="39"/>
        <v>33038.45177</v>
      </c>
      <c r="BL219" s="4">
        <f t="shared" si="40"/>
        <v>104245.2386</v>
      </c>
      <c r="BM219" s="4">
        <f>BK219*'Ejercicio 3 - TIR'!$D$5</f>
        <v>16519.22588</v>
      </c>
      <c r="BN219" s="4">
        <f t="shared" si="41"/>
        <v>87726.01271</v>
      </c>
      <c r="BO219" s="4">
        <f t="shared" si="42"/>
        <v>36396.31152</v>
      </c>
      <c r="BP219" s="4">
        <f t="shared" si="43"/>
        <v>-98078.70029</v>
      </c>
      <c r="BQ219" s="4">
        <f t="shared" ref="BQ219:BT219" si="694">BE219</f>
        <v>22163.43514</v>
      </c>
      <c r="BR219" s="4">
        <f t="shared" si="694"/>
        <v>23571.80708</v>
      </c>
      <c r="BS219" s="4">
        <f t="shared" si="694"/>
        <v>19286.77883</v>
      </c>
      <c r="BT219" s="4">
        <f t="shared" si="694"/>
        <v>19867.73301</v>
      </c>
      <c r="BU219" s="4">
        <f t="shared" si="45"/>
        <v>54522.18831</v>
      </c>
      <c r="BV219" s="36">
        <f t="shared" si="46"/>
        <v>11.20049675</v>
      </c>
    </row>
    <row r="220" ht="15.0" customHeight="1">
      <c r="A220" s="2">
        <v>219.0</v>
      </c>
      <c r="B220" s="3">
        <f t="shared" si="4"/>
        <v>0.02578561024</v>
      </c>
      <c r="C220" s="4">
        <f>IF(B220&lt;=('Ejercicio 3 - TIR'!$D$13-'Ejercicio 3 - TIR'!$C$13)/('Ejercicio 3 - TIR'!$E$13-'Ejercicio 3 - TIR'!$C$13),'Ejercicio 3 - TIR'!$C$13+SQRT(('Ejercicio 3 - TIR'!$E$13-'Ejercicio 3 - TIR'!$C$13)*('Ejercicio 3 - TIR'!$D$13-'Ejercicio 3 - TIR'!$C$13)*B220),'Ejercicio 3 - TIR'!$E$13-SQRT(('Ejercicio 3 - TIR'!$E$13-'Ejercicio 3 - TIR'!$C$13)*('Ejercicio 3 - TIR'!$E$13-'Ejercicio 3 - TIR'!$D$13)*(1-B220)))</f>
        <v>63211.57969</v>
      </c>
      <c r="D220" s="3">
        <f t="shared" si="5"/>
        <v>0.6940886537</v>
      </c>
      <c r="E220" s="4">
        <f>IF(D220&lt;=('Ejercicio 3 - TIR'!$D$14-'Ejercicio 3 - TIR'!$C$14)/('Ejercicio 3 - TIR'!$E$14-'Ejercicio 3 - TIR'!$C$14),'Ejercicio 3 - TIR'!$C$14+SQRT(('Ejercicio 3 - TIR'!$E$14-'Ejercicio 3 - TIR'!$C$14)*('Ejercicio 3 - TIR'!$D$14-'Ejercicio 3 - TIR'!$C$14)*D220),'Ejercicio 3 - TIR'!$E$14-SQRT(('Ejercicio 3 - TIR'!$E$14-'Ejercicio 3 - TIR'!$C$14)*('Ejercicio 3 - TIR'!$E$14-'Ejercicio 3 - TIR'!$D$14)*(1-D220)))</f>
        <v>33226.02761</v>
      </c>
      <c r="F220" s="3">
        <f t="shared" si="6"/>
        <v>0.5492189018</v>
      </c>
      <c r="G220" s="4">
        <f>IF(F220&lt;=('Ejercicio 3 - TIR'!$D$18-'Ejercicio 3 - TIR'!$C$18)/('Ejercicio 3 - TIR'!$E$18-'Ejercicio 3 - TIR'!$C$18),'Ejercicio 3 - TIR'!$C$18+SQRT(('Ejercicio 3 - TIR'!$E$18-'Ejercicio 3 - TIR'!$C$18)*('Ejercicio 3 - TIR'!$D$18-'Ejercicio 3 - TIR'!$C$18)*F220),'Ejercicio 3 - TIR'!$E$18-SQRT(('Ejercicio 3 - TIR'!$E$18-'Ejercicio 3 - TIR'!$C$18)*('Ejercicio 3 - TIR'!$E$18-'Ejercicio 3 - TIR'!$D$18)*(1-F220)))</f>
        <v>39076.49906</v>
      </c>
      <c r="H220" s="3">
        <f t="shared" si="7"/>
        <v>0.2035573331</v>
      </c>
      <c r="I220" s="4">
        <f>IF(H220&lt;=('Ejercicio 3 - TIR'!$D$18-'Ejercicio 3 - TIR'!$C$18)/('Ejercicio 3 - TIR'!$E$18-'Ejercicio 3 - TIR'!$C$18),'Ejercicio 3 - TIR'!$C$18+SQRT(('Ejercicio 3 - TIR'!$E$18-'Ejercicio 3 - TIR'!$C$18)*('Ejercicio 3 - TIR'!$D$18-'Ejercicio 3 - TIR'!$C$18)*H220),'Ejercicio 3 - TIR'!$E$18-SQRT(('Ejercicio 3 - TIR'!$E$18-'Ejercicio 3 - TIR'!$C$18)*('Ejercicio 3 - TIR'!$E$18-'Ejercicio 3 - TIR'!$D$18)*(1-H220)))</f>
        <v>35525.72167</v>
      </c>
      <c r="J220" s="3">
        <f t="shared" si="8"/>
        <v>0.5867707666</v>
      </c>
      <c r="K220" s="4">
        <f>IF(J220&lt;=('Ejercicio 3 - TIR'!$D$18-'Ejercicio 3 - TIR'!$C$18)/('Ejercicio 3 - TIR'!$E$18-'Ejercicio 3 - TIR'!$C$18),'Ejercicio 3 - TIR'!$C$18+SQRT(('Ejercicio 3 - TIR'!$E$18-'Ejercicio 3 - TIR'!$C$18)*('Ejercicio 3 - TIR'!$D$18-'Ejercicio 3 - TIR'!$C$18)*J220),'Ejercicio 3 - TIR'!$E$18-SQRT(('Ejercicio 3 - TIR'!$E$18-'Ejercicio 3 - TIR'!$C$18)*('Ejercicio 3 - TIR'!$E$18-'Ejercicio 3 - TIR'!$D$18)*(1-J220)))</f>
        <v>39381.66376</v>
      </c>
      <c r="L220" s="3">
        <f t="shared" si="9"/>
        <v>0.8436494223</v>
      </c>
      <c r="M220" s="4">
        <f>IF(L220&lt;=('Ejercicio 3 - TIR'!$D$18-'Ejercicio 3 - TIR'!$C$18)/('Ejercicio 3 - TIR'!$E$18-'Ejercicio 3 - TIR'!$C$18),'Ejercicio 3 - TIR'!$C$18+SQRT(('Ejercicio 3 - TIR'!$E$18-'Ejercicio 3 - TIR'!$C$18)*('Ejercicio 3 - TIR'!$D$18-'Ejercicio 3 - TIR'!$C$18)*L220),'Ejercicio 3 - TIR'!$E$18-SQRT(('Ejercicio 3 - TIR'!$E$18-'Ejercicio 3 - TIR'!$C$18)*('Ejercicio 3 - TIR'!$E$18-'Ejercicio 3 - TIR'!$D$18)*(1-L220)))</f>
        <v>41575.63242</v>
      </c>
      <c r="N220" s="3">
        <f t="shared" si="10"/>
        <v>0.1133532997</v>
      </c>
      <c r="O220" s="4">
        <f>IF(N220&lt;=('Ejercicio 3 - TIR'!$D$18-'Ejercicio 3 - TIR'!$C$18)/('Ejercicio 3 - TIR'!$E$18-'Ejercicio 3 - TIR'!$C$18),'Ejercicio 3 - TIR'!$C$18+SQRT(('Ejercicio 3 - TIR'!$E$18-'Ejercicio 3 - TIR'!$C$18)*('Ejercicio 3 - TIR'!$D$18-'Ejercicio 3 - TIR'!$C$18)*N220),'Ejercicio 3 - TIR'!$E$18-SQRT(('Ejercicio 3 - TIR'!$E$18-'Ejercicio 3 - TIR'!$C$18)*('Ejercicio 3 - TIR'!$E$18-'Ejercicio 3 - TIR'!$D$18)*(1-N220)))</f>
        <v>34123.4688</v>
      </c>
      <c r="P220" s="3">
        <f t="shared" si="11"/>
        <v>0.5142859492</v>
      </c>
      <c r="Q220" s="7">
        <f>IF(P220&lt;=('Ejercicio 3 - TIR'!$D$22-'Ejercicio 3 - TIR'!$C$22)/('Ejercicio 3 - TIR'!$E$22-'Ejercicio 3 - TIR'!$C$22),'Ejercicio 3 - TIR'!$C$22+SQRT(('Ejercicio 3 - TIR'!$E$22-'Ejercicio 3 - TIR'!$C$22)*('Ejercicio 3 - TIR'!$D$22-'Ejercicio 3 - TIR'!$C$22)*P220),'Ejercicio 3 - TIR'!$E$22-SQRT(('Ejercicio 3 - TIR'!$E$22-'Ejercicio 3 - TIR'!$C$22)*('Ejercicio 3 - TIR'!$E$22-'Ejercicio 3 - TIR'!$D$22)*(1-P220)))</f>
        <v>0.1504316843</v>
      </c>
      <c r="R220" s="3">
        <f t="shared" si="12"/>
        <v>0.90881435</v>
      </c>
      <c r="S220" s="7">
        <f>IF(R220&lt;=('Ejercicio 3 - TIR'!$D$23-'Ejercicio 3 - TIR'!$C$23)/('Ejercicio 3 - TIR'!$E$23-'Ejercicio 3 - TIR'!$C$23),'Ejercicio 3 - TIR'!$C$23+SQRT(('Ejercicio 3 - TIR'!$E$23-'Ejercicio 3 - TIR'!$C$23)*('Ejercicio 3 - TIR'!$D$23-'Ejercicio 3 - TIR'!$C$23)*R220),'Ejercicio 3 - TIR'!$E$23-SQRT(('Ejercicio 3 - TIR'!$E$23-'Ejercicio 3 - TIR'!$C$23)*('Ejercicio 3 - TIR'!$E$23-'Ejercicio 3 - TIR'!$D$23)*(1-R220)))</f>
        <v>0.1671885141</v>
      </c>
      <c r="T220" s="3">
        <f t="shared" si="13"/>
        <v>0.2720539565</v>
      </c>
      <c r="U220" s="7">
        <f>IF(T220&lt;=('Ejercicio 3 - TIR'!$D$24-'Ejercicio 3 - TIR'!$C$24)/('Ejercicio 3 - TIR'!$E$24-'Ejercicio 3 - TIR'!$C$24),'Ejercicio 3 - TIR'!$C$24+SQRT(('Ejercicio 3 - TIR'!$E$24-'Ejercicio 3 - TIR'!$C$24)*('Ejercicio 3 - TIR'!$D$24-'Ejercicio 3 - TIR'!$C$24)*T220),'Ejercicio 3 - TIR'!$E$24-SQRT(('Ejercicio 3 - TIR'!$E$24-'Ejercicio 3 - TIR'!$C$24)*('Ejercicio 3 - TIR'!$E$24-'Ejercicio 3 - TIR'!$D$24)*(1-T220)))</f>
        <v>0.1739021612</v>
      </c>
      <c r="V220" s="3">
        <f t="shared" si="14"/>
        <v>0.7389371269</v>
      </c>
      <c r="W220" s="7">
        <f>IF(V220&lt;=('Ejercicio 3 - TIR'!$D$25-'Ejercicio 3 - TIR'!$C$25)/('Ejercicio 3 - TIR'!$E$25-'Ejercicio 3 - TIR'!$C$25),'Ejercicio 3 - TIR'!$C$25+SQRT(('Ejercicio 3 - TIR'!$E$25-'Ejercicio 3 - TIR'!$C$25)*('Ejercicio 3 - TIR'!$D$25-'Ejercicio 3 - TIR'!$C$25)*V220),'Ejercicio 3 - TIR'!$E$25-SQRT(('Ejercicio 3 - TIR'!$E$25-'Ejercicio 3 - TIR'!$C$25)*('Ejercicio 3 - TIR'!$E$25-'Ejercicio 3 - TIR'!$D$25)*(1-V220)))</f>
        <v>0.2197721973</v>
      </c>
      <c r="X220" s="3">
        <f t="shared" si="15"/>
        <v>0.6537843901</v>
      </c>
      <c r="Y220" s="7">
        <f>IF(X220&lt;=('Ejercicio 3 - TIR'!$D$26-'Ejercicio 3 - TIR'!$C$26)/('Ejercicio 3 - TIR'!$E$26-'Ejercicio 3 - TIR'!$C$26),'Ejercicio 3 - TIR'!$C$26+SQRT(('Ejercicio 3 - TIR'!$E$26-'Ejercicio 3 - TIR'!$C$26)*('Ejercicio 3 - TIR'!$D$26-'Ejercicio 3 - TIR'!$C$26)*X220),'Ejercicio 3 - TIR'!$E$26-SQRT(('Ejercicio 3 - TIR'!$E$26-'Ejercicio 3 - TIR'!$C$26)*('Ejercicio 3 - TIR'!$E$26-'Ejercicio 3 - TIR'!$D$26)*(1-X220)))</f>
        <v>0.2367615415</v>
      </c>
      <c r="Z220" s="3">
        <f t="shared" si="16"/>
        <v>1.150431684</v>
      </c>
      <c r="AA220" s="3">
        <f t="shared" si="17"/>
        <v>1.342770648</v>
      </c>
      <c r="AB220" s="3">
        <f t="shared" si="18"/>
        <v>1.576281366</v>
      </c>
      <c r="AC220" s="3">
        <f t="shared" si="19"/>
        <v>1.922704185</v>
      </c>
      <c r="AD220" s="3">
        <f t="shared" si="20"/>
        <v>2.377926592</v>
      </c>
      <c r="AE220" s="2">
        <f t="shared" si="21"/>
        <v>4998.247297</v>
      </c>
      <c r="AF220" s="2">
        <f t="shared" si="22"/>
        <v>5833.896836</v>
      </c>
      <c r="AG220" s="2">
        <f t="shared" si="23"/>
        <v>6848.424104</v>
      </c>
      <c r="AH220" s="2">
        <f t="shared" si="24"/>
        <v>8353.517317</v>
      </c>
      <c r="AI220" s="2">
        <f t="shared" si="25"/>
        <v>10331.30895</v>
      </c>
      <c r="AJ220" s="4">
        <f t="shared" si="26"/>
        <v>44954.84264</v>
      </c>
      <c r="AK220" s="4">
        <f t="shared" si="27"/>
        <v>47702.89632</v>
      </c>
      <c r="AL220" s="4">
        <f t="shared" si="28"/>
        <v>62076.58275</v>
      </c>
      <c r="AM220" s="4">
        <f t="shared" si="29"/>
        <v>79937.64246</v>
      </c>
      <c r="AN220" s="4">
        <f t="shared" si="30"/>
        <v>81143.10388</v>
      </c>
      <c r="AO220" s="4">
        <f>C220/'Ejercicio 3 - TIR'!$D$7</f>
        <v>12642.31594</v>
      </c>
      <c r="AP220" s="4">
        <f t="shared" si="31"/>
        <v>32312.5267</v>
      </c>
      <c r="AQ220" s="4">
        <f t="shared" si="32"/>
        <v>35060.58038</v>
      </c>
      <c r="AR220" s="4">
        <f t="shared" si="33"/>
        <v>49434.26681</v>
      </c>
      <c r="AS220" s="4">
        <f t="shared" si="34"/>
        <v>67295.32652</v>
      </c>
      <c r="AT220" s="4">
        <f t="shared" si="35"/>
        <v>68500.78794</v>
      </c>
      <c r="AU220" s="4">
        <f>AP220*'Ejercicio 3 - TIR'!$D$5</f>
        <v>16156.26335</v>
      </c>
      <c r="AV220" s="4">
        <f>AQ220*'Ejercicio 3 - TIR'!$D$5</f>
        <v>17530.29019</v>
      </c>
      <c r="AW220" s="4">
        <f>AR220*'Ejercicio 3 - TIR'!$D$5</f>
        <v>24717.13341</v>
      </c>
      <c r="AX220" s="4">
        <f>AS220*'Ejercicio 3 - TIR'!$D$5</f>
        <v>33647.66326</v>
      </c>
      <c r="AY220" s="4">
        <f>AT220*'Ejercicio 3 - TIR'!$D$5</f>
        <v>34250.39397</v>
      </c>
      <c r="AZ220" s="4">
        <f t="shared" ref="AZ220:BD220" si="695">AJ220-AU220-AE220</f>
        <v>23800.33199</v>
      </c>
      <c r="BA220" s="4">
        <f t="shared" si="695"/>
        <v>24338.70929</v>
      </c>
      <c r="BB220" s="4">
        <f t="shared" si="695"/>
        <v>30511.02524</v>
      </c>
      <c r="BC220" s="4">
        <f t="shared" si="695"/>
        <v>37936.46188</v>
      </c>
      <c r="BD220" s="4">
        <f t="shared" si="695"/>
        <v>36561.40095</v>
      </c>
      <c r="BE220" s="4">
        <f t="shared" ref="BE220:BI220" si="696">AZ220/Z220</f>
        <v>20688.17498</v>
      </c>
      <c r="BF220" s="4">
        <f t="shared" si="696"/>
        <v>18125.73824</v>
      </c>
      <c r="BG220" s="4">
        <f t="shared" si="696"/>
        <v>19356.33187</v>
      </c>
      <c r="BH220" s="4">
        <f t="shared" si="696"/>
        <v>19730.78447</v>
      </c>
      <c r="BI220" s="4">
        <f t="shared" si="696"/>
        <v>15375.32785</v>
      </c>
      <c r="BJ220" s="4">
        <f t="shared" si="38"/>
        <v>79009.0546</v>
      </c>
      <c r="BK220" s="4">
        <f t="shared" si="39"/>
        <v>30062.49925</v>
      </c>
      <c r="BL220" s="4">
        <f t="shared" si="40"/>
        <v>109071.5539</v>
      </c>
      <c r="BM220" s="4">
        <f>BK220*'Ejercicio 3 - TIR'!$D$5</f>
        <v>15031.24963</v>
      </c>
      <c r="BN220" s="4">
        <f t="shared" si="41"/>
        <v>94040.30423</v>
      </c>
      <c r="BO220" s="4">
        <f t="shared" si="42"/>
        <v>39547.18558</v>
      </c>
      <c r="BP220" s="4">
        <f t="shared" si="43"/>
        <v>-96437.6073</v>
      </c>
      <c r="BQ220" s="4">
        <f t="shared" ref="BQ220:BT220" si="697">BE220</f>
        <v>20688.17498</v>
      </c>
      <c r="BR220" s="4">
        <f t="shared" si="697"/>
        <v>18125.73824</v>
      </c>
      <c r="BS220" s="4">
        <f t="shared" si="697"/>
        <v>19356.33187</v>
      </c>
      <c r="BT220" s="4">
        <f t="shared" si="697"/>
        <v>19730.78447</v>
      </c>
      <c r="BU220" s="4">
        <f t="shared" si="45"/>
        <v>54922.51343</v>
      </c>
      <c r="BV220" s="36">
        <f t="shared" si="46"/>
        <v>9.817241189</v>
      </c>
    </row>
    <row r="221" ht="15.0" customHeight="1">
      <c r="A221" s="2">
        <v>220.0</v>
      </c>
      <c r="B221" s="3">
        <f t="shared" si="4"/>
        <v>0.7378481686</v>
      </c>
      <c r="C221" s="4">
        <f>IF(B221&lt;=('Ejercicio 3 - TIR'!$D$13-'Ejercicio 3 - TIR'!$C$13)/('Ejercicio 3 - TIR'!$E$13-'Ejercicio 3 - TIR'!$C$13),'Ejercicio 3 - TIR'!$C$13+SQRT(('Ejercicio 3 - TIR'!$E$13-'Ejercicio 3 - TIR'!$C$13)*('Ejercicio 3 - TIR'!$D$13-'Ejercicio 3 - TIR'!$C$13)*B221),'Ejercicio 3 - TIR'!$E$13-SQRT(('Ejercicio 3 - TIR'!$E$13-'Ejercicio 3 - TIR'!$C$13)*('Ejercicio 3 - TIR'!$E$13-'Ejercicio 3 - TIR'!$D$13)*(1-B221)))</f>
        <v>82263.5348</v>
      </c>
      <c r="D221" s="3">
        <f t="shared" si="5"/>
        <v>0.4031953439</v>
      </c>
      <c r="E221" s="4">
        <f>IF(D221&lt;=('Ejercicio 3 - TIR'!$D$14-'Ejercicio 3 - TIR'!$C$14)/('Ejercicio 3 - TIR'!$E$14-'Ejercicio 3 - TIR'!$C$14),'Ejercicio 3 - TIR'!$C$14+SQRT(('Ejercicio 3 - TIR'!$E$14-'Ejercicio 3 - TIR'!$C$14)*('Ejercicio 3 - TIR'!$D$14-'Ejercicio 3 - TIR'!$C$14)*D221),'Ejercicio 3 - TIR'!$E$14-SQRT(('Ejercicio 3 - TIR'!$E$14-'Ejercicio 3 - TIR'!$C$14)*('Ejercicio 3 - TIR'!$E$14-'Ejercicio 3 - TIR'!$D$14)*(1-D221)))</f>
        <v>30538.46215</v>
      </c>
      <c r="F221" s="3">
        <f t="shared" si="6"/>
        <v>0.2042818809</v>
      </c>
      <c r="G221" s="4">
        <f>IF(F221&lt;=('Ejercicio 3 - TIR'!$D$18-'Ejercicio 3 - TIR'!$C$18)/('Ejercicio 3 - TIR'!$E$18-'Ejercicio 3 - TIR'!$C$18),'Ejercicio 3 - TIR'!$C$18+SQRT(('Ejercicio 3 - TIR'!$E$18-'Ejercicio 3 - TIR'!$C$18)*('Ejercicio 3 - TIR'!$D$18-'Ejercicio 3 - TIR'!$C$18)*F221),'Ejercicio 3 - TIR'!$E$18-SQRT(('Ejercicio 3 - TIR'!$E$18-'Ejercicio 3 - TIR'!$C$18)*('Ejercicio 3 - TIR'!$E$18-'Ejercicio 3 - TIR'!$D$18)*(1-F221)))</f>
        <v>35535.54714</v>
      </c>
      <c r="H221" s="3">
        <f t="shared" si="7"/>
        <v>0.4377741248</v>
      </c>
      <c r="I221" s="4">
        <f>IF(H221&lt;=('Ejercicio 3 - TIR'!$D$18-'Ejercicio 3 - TIR'!$C$18)/('Ejercicio 3 - TIR'!$E$18-'Ejercicio 3 - TIR'!$C$18),'Ejercicio 3 - TIR'!$C$18+SQRT(('Ejercicio 3 - TIR'!$E$18-'Ejercicio 3 - TIR'!$C$18)*('Ejercicio 3 - TIR'!$D$18-'Ejercicio 3 - TIR'!$C$18)*H221),'Ejercicio 3 - TIR'!$E$18-SQRT(('Ejercicio 3 - TIR'!$E$18-'Ejercicio 3 - TIR'!$C$18)*('Ejercicio 3 - TIR'!$E$18-'Ejercicio 3 - TIR'!$D$18)*(1-H221)))</f>
        <v>38103.46338</v>
      </c>
      <c r="J221" s="3">
        <f t="shared" si="8"/>
        <v>0.5607216037</v>
      </c>
      <c r="K221" s="4">
        <f>IF(J221&lt;=('Ejercicio 3 - TIR'!$D$18-'Ejercicio 3 - TIR'!$C$18)/('Ejercicio 3 - TIR'!$E$18-'Ejercicio 3 - TIR'!$C$18),'Ejercicio 3 - TIR'!$C$18+SQRT(('Ejercicio 3 - TIR'!$E$18-'Ejercicio 3 - TIR'!$C$18)*('Ejercicio 3 - TIR'!$D$18-'Ejercicio 3 - TIR'!$C$18)*J221),'Ejercicio 3 - TIR'!$E$18-SQRT(('Ejercicio 3 - TIR'!$E$18-'Ejercicio 3 - TIR'!$C$18)*('Ejercicio 3 - TIR'!$E$18-'Ejercicio 3 - TIR'!$D$18)*(1-J221)))</f>
        <v>39171.0545</v>
      </c>
      <c r="L221" s="3">
        <f t="shared" si="9"/>
        <v>0.927864418</v>
      </c>
      <c r="M221" s="4">
        <f>IF(L221&lt;=('Ejercicio 3 - TIR'!$D$18-'Ejercicio 3 - TIR'!$C$18)/('Ejercicio 3 - TIR'!$E$18-'Ejercicio 3 - TIR'!$C$18),'Ejercicio 3 - TIR'!$C$18+SQRT(('Ejercicio 3 - TIR'!$E$18-'Ejercicio 3 - TIR'!$C$18)*('Ejercicio 3 - TIR'!$D$18-'Ejercicio 3 - TIR'!$C$18)*L221),'Ejercicio 3 - TIR'!$E$18-SQRT(('Ejercicio 3 - TIR'!$E$18-'Ejercicio 3 - TIR'!$C$18)*('Ejercicio 3 - TIR'!$E$18-'Ejercicio 3 - TIR'!$D$18)*(1-L221)))</f>
        <v>42674.02308</v>
      </c>
      <c r="N221" s="3">
        <f t="shared" si="10"/>
        <v>0.4831036152</v>
      </c>
      <c r="O221" s="4">
        <f>IF(N221&lt;=('Ejercicio 3 - TIR'!$D$18-'Ejercicio 3 - TIR'!$C$18)/('Ejercicio 3 - TIR'!$E$18-'Ejercicio 3 - TIR'!$C$18),'Ejercicio 3 - TIR'!$C$18+SQRT(('Ejercicio 3 - TIR'!$E$18-'Ejercicio 3 - TIR'!$C$18)*('Ejercicio 3 - TIR'!$D$18-'Ejercicio 3 - TIR'!$C$18)*N221),'Ejercicio 3 - TIR'!$E$18-SQRT(('Ejercicio 3 - TIR'!$E$18-'Ejercicio 3 - TIR'!$C$18)*('Ejercicio 3 - TIR'!$E$18-'Ejercicio 3 - TIR'!$D$18)*(1-N221)))</f>
        <v>38512.66952</v>
      </c>
      <c r="P221" s="3">
        <f t="shared" si="11"/>
        <v>0.4481024037</v>
      </c>
      <c r="Q221" s="7">
        <f>IF(P221&lt;=('Ejercicio 3 - TIR'!$D$22-'Ejercicio 3 - TIR'!$C$22)/('Ejercicio 3 - TIR'!$E$22-'Ejercicio 3 - TIR'!$C$22),'Ejercicio 3 - TIR'!$C$22+SQRT(('Ejercicio 3 - TIR'!$E$22-'Ejercicio 3 - TIR'!$C$22)*('Ejercicio 3 - TIR'!$D$22-'Ejercicio 3 - TIR'!$C$22)*P221),'Ejercicio 3 - TIR'!$E$22-SQRT(('Ejercicio 3 - TIR'!$E$22-'Ejercicio 3 - TIR'!$C$22)*('Ejercicio 3 - TIR'!$E$22-'Ejercicio 3 - TIR'!$D$22)*(1-P221)))</f>
        <v>0.1484004283</v>
      </c>
      <c r="R221" s="3">
        <f t="shared" si="12"/>
        <v>0.3009879952</v>
      </c>
      <c r="S221" s="7">
        <f>IF(R221&lt;=('Ejercicio 3 - TIR'!$D$23-'Ejercicio 3 - TIR'!$C$23)/('Ejercicio 3 - TIR'!$E$23-'Ejercicio 3 - TIR'!$C$23),'Ejercicio 3 - TIR'!$C$23+SQRT(('Ejercicio 3 - TIR'!$E$23-'Ejercicio 3 - TIR'!$C$23)*('Ejercicio 3 - TIR'!$D$23-'Ejercicio 3 - TIR'!$C$23)*R221),'Ejercicio 3 - TIR'!$E$23-SQRT(('Ejercicio 3 - TIR'!$E$23-'Ejercicio 3 - TIR'!$C$23)*('Ejercicio 3 - TIR'!$E$23-'Ejercicio 3 - TIR'!$D$23)*(1-R221)))</f>
        <v>0.1432761335</v>
      </c>
      <c r="T221" s="3">
        <f t="shared" si="13"/>
        <v>0.5881219068</v>
      </c>
      <c r="U221" s="7">
        <f>IF(T221&lt;=('Ejercicio 3 - TIR'!$D$24-'Ejercicio 3 - TIR'!$C$24)/('Ejercicio 3 - TIR'!$E$24-'Ejercicio 3 - TIR'!$C$24),'Ejercicio 3 - TIR'!$C$24+SQRT(('Ejercicio 3 - TIR'!$E$24-'Ejercicio 3 - TIR'!$C$24)*('Ejercicio 3 - TIR'!$D$24-'Ejercicio 3 - TIR'!$C$24)*T221),'Ejercicio 3 - TIR'!$E$24-SQRT(('Ejercicio 3 - TIR'!$E$24-'Ejercicio 3 - TIR'!$C$24)*('Ejercicio 3 - TIR'!$E$24-'Ejercicio 3 - TIR'!$D$24)*(1-T221)))</f>
        <v>0.1860403377</v>
      </c>
      <c r="V221" s="3">
        <f t="shared" si="14"/>
        <v>0.3619080589</v>
      </c>
      <c r="W221" s="7">
        <f>IF(V221&lt;=('Ejercicio 3 - TIR'!$D$25-'Ejercicio 3 - TIR'!$C$25)/('Ejercicio 3 - TIR'!$E$25-'Ejercicio 3 - TIR'!$C$25),'Ejercicio 3 - TIR'!$C$25+SQRT(('Ejercicio 3 - TIR'!$E$25-'Ejercicio 3 - TIR'!$C$25)*('Ejercicio 3 - TIR'!$D$25-'Ejercicio 3 - TIR'!$C$25)*V221),'Ejercicio 3 - TIR'!$E$25-SQRT(('Ejercicio 3 - TIR'!$E$25-'Ejercicio 3 - TIR'!$C$25)*('Ejercicio 3 - TIR'!$E$25-'Ejercicio 3 - TIR'!$D$25)*(1-V221)))</f>
        <v>0.2027419658</v>
      </c>
      <c r="X221" s="3">
        <f t="shared" si="15"/>
        <v>0.287607057</v>
      </c>
      <c r="Y221" s="7">
        <f>IF(X221&lt;=('Ejercicio 3 - TIR'!$D$26-'Ejercicio 3 - TIR'!$C$26)/('Ejercicio 3 - TIR'!$E$26-'Ejercicio 3 - TIR'!$C$26),'Ejercicio 3 - TIR'!$C$26+SQRT(('Ejercicio 3 - TIR'!$E$26-'Ejercicio 3 - TIR'!$C$26)*('Ejercicio 3 - TIR'!$D$26-'Ejercicio 3 - TIR'!$C$26)*X221),'Ejercicio 3 - TIR'!$E$26-SQRT(('Ejercicio 3 - TIR'!$E$26-'Ejercicio 3 - TIR'!$C$26)*('Ejercicio 3 - TIR'!$E$26-'Ejercicio 3 - TIR'!$D$26)*(1-X221)))</f>
        <v>0.2178664503</v>
      </c>
      <c r="Z221" s="3">
        <f t="shared" si="16"/>
        <v>1.148400428</v>
      </c>
      <c r="AA221" s="3">
        <f t="shared" si="17"/>
        <v>1.312938801</v>
      </c>
      <c r="AB221" s="3">
        <f t="shared" si="18"/>
        <v>1.557198379</v>
      </c>
      <c r="AC221" s="3">
        <f t="shared" si="19"/>
        <v>1.87290784</v>
      </c>
      <c r="AD221" s="3">
        <f t="shared" si="20"/>
        <v>2.280951623</v>
      </c>
      <c r="AE221" s="2">
        <f t="shared" si="21"/>
        <v>4531.920863</v>
      </c>
      <c r="AF221" s="2">
        <f t="shared" si="22"/>
        <v>5181.236961</v>
      </c>
      <c r="AG221" s="2">
        <f t="shared" si="23"/>
        <v>6145.156036</v>
      </c>
      <c r="AH221" s="2">
        <f t="shared" si="24"/>
        <v>7391.037051</v>
      </c>
      <c r="AI221" s="2">
        <f t="shared" si="25"/>
        <v>9001.296057</v>
      </c>
      <c r="AJ221" s="4">
        <f t="shared" si="26"/>
        <v>40809.03755</v>
      </c>
      <c r="AK221" s="4">
        <f t="shared" si="27"/>
        <v>50027.51554</v>
      </c>
      <c r="AL221" s="4">
        <f t="shared" si="28"/>
        <v>60997.10258</v>
      </c>
      <c r="AM221" s="4">
        <f t="shared" si="29"/>
        <v>79924.51238</v>
      </c>
      <c r="AN221" s="4">
        <f t="shared" si="30"/>
        <v>87845.53604</v>
      </c>
      <c r="AO221" s="4">
        <f>C221/'Ejercicio 3 - TIR'!$D$7</f>
        <v>16452.70696</v>
      </c>
      <c r="AP221" s="4">
        <f t="shared" si="31"/>
        <v>24356.33059</v>
      </c>
      <c r="AQ221" s="4">
        <f t="shared" si="32"/>
        <v>33574.80857</v>
      </c>
      <c r="AR221" s="4">
        <f t="shared" si="33"/>
        <v>44544.39562</v>
      </c>
      <c r="AS221" s="4">
        <f t="shared" si="34"/>
        <v>63471.80542</v>
      </c>
      <c r="AT221" s="4">
        <f t="shared" si="35"/>
        <v>71392.82907</v>
      </c>
      <c r="AU221" s="4">
        <f>AP221*'Ejercicio 3 - TIR'!$D$5</f>
        <v>12178.1653</v>
      </c>
      <c r="AV221" s="4">
        <f>AQ221*'Ejercicio 3 - TIR'!$D$5</f>
        <v>16787.40429</v>
      </c>
      <c r="AW221" s="4">
        <f>AR221*'Ejercicio 3 - TIR'!$D$5</f>
        <v>22272.19781</v>
      </c>
      <c r="AX221" s="4">
        <f>AS221*'Ejercicio 3 - TIR'!$D$5</f>
        <v>31735.90271</v>
      </c>
      <c r="AY221" s="4">
        <f>AT221*'Ejercicio 3 - TIR'!$D$5</f>
        <v>35696.41454</v>
      </c>
      <c r="AZ221" s="4">
        <f t="shared" ref="AZ221:BD221" si="698">AJ221-AU221-AE221</f>
        <v>24098.9514</v>
      </c>
      <c r="BA221" s="4">
        <f t="shared" si="698"/>
        <v>28058.87429</v>
      </c>
      <c r="BB221" s="4">
        <f t="shared" si="698"/>
        <v>32579.74873</v>
      </c>
      <c r="BC221" s="4">
        <f t="shared" si="698"/>
        <v>40797.57262</v>
      </c>
      <c r="BD221" s="4">
        <f t="shared" si="698"/>
        <v>43147.82544</v>
      </c>
      <c r="BE221" s="4">
        <f t="shared" ref="BE221:BI221" si="699">AZ221/Z221</f>
        <v>20984.79833</v>
      </c>
      <c r="BF221" s="4">
        <f t="shared" si="699"/>
        <v>21371.04506</v>
      </c>
      <c r="BG221" s="4">
        <f t="shared" si="699"/>
        <v>20922.02841</v>
      </c>
      <c r="BH221" s="4">
        <f t="shared" si="699"/>
        <v>21783.01129</v>
      </c>
      <c r="BI221" s="4">
        <f t="shared" si="699"/>
        <v>18916.58947</v>
      </c>
      <c r="BJ221" s="4">
        <f t="shared" si="38"/>
        <v>69656.75481</v>
      </c>
      <c r="BK221" s="4">
        <f t="shared" si="39"/>
        <v>37527.82864</v>
      </c>
      <c r="BL221" s="4">
        <f t="shared" si="40"/>
        <v>107184.5835</v>
      </c>
      <c r="BM221" s="4">
        <f>BK221*'Ejercicio 3 - TIR'!$D$5</f>
        <v>18763.91432</v>
      </c>
      <c r="BN221" s="4">
        <f t="shared" si="41"/>
        <v>88420.66913</v>
      </c>
      <c r="BO221" s="4">
        <f t="shared" si="42"/>
        <v>38764.81563</v>
      </c>
      <c r="BP221" s="4">
        <f t="shared" si="43"/>
        <v>-112801.997</v>
      </c>
      <c r="BQ221" s="4">
        <f t="shared" ref="BQ221:BT221" si="700">BE221</f>
        <v>20984.79833</v>
      </c>
      <c r="BR221" s="4">
        <f t="shared" si="700"/>
        <v>21371.04506</v>
      </c>
      <c r="BS221" s="4">
        <f t="shared" si="700"/>
        <v>20922.02841</v>
      </c>
      <c r="BT221" s="4">
        <f t="shared" si="700"/>
        <v>21783.01129</v>
      </c>
      <c r="BU221" s="4">
        <f t="shared" si="45"/>
        <v>57681.4051</v>
      </c>
      <c r="BV221" s="36">
        <f t="shared" si="46"/>
        <v>7.084316624</v>
      </c>
    </row>
    <row r="222" ht="15.0" customHeight="1">
      <c r="A222" s="2">
        <v>221.0</v>
      </c>
      <c r="B222" s="3">
        <f t="shared" si="4"/>
        <v>0.2616299824</v>
      </c>
      <c r="C222" s="4">
        <f>IF(B222&lt;=('Ejercicio 3 - TIR'!$D$13-'Ejercicio 3 - TIR'!$C$13)/('Ejercicio 3 - TIR'!$E$13-'Ejercicio 3 - TIR'!$C$13),'Ejercicio 3 - TIR'!$C$13+SQRT(('Ejercicio 3 - TIR'!$E$13-'Ejercicio 3 - TIR'!$C$13)*('Ejercicio 3 - TIR'!$D$13-'Ejercicio 3 - TIR'!$C$13)*B222),'Ejercicio 3 - TIR'!$E$13-SQRT(('Ejercicio 3 - TIR'!$E$13-'Ejercicio 3 - TIR'!$C$13)*('Ejercicio 3 - TIR'!$E$13-'Ejercicio 3 - TIR'!$D$13)*(1-B222)))</f>
        <v>70233.50842</v>
      </c>
      <c r="D222" s="3">
        <f t="shared" si="5"/>
        <v>0.6659252367</v>
      </c>
      <c r="E222" s="4">
        <f>IF(D222&lt;=('Ejercicio 3 - TIR'!$D$14-'Ejercicio 3 - TIR'!$C$14)/('Ejercicio 3 - TIR'!$E$14-'Ejercicio 3 - TIR'!$C$14),'Ejercicio 3 - TIR'!$C$14+SQRT(('Ejercicio 3 - TIR'!$E$14-'Ejercicio 3 - TIR'!$C$14)*('Ejercicio 3 - TIR'!$D$14-'Ejercicio 3 - TIR'!$C$14)*D222),'Ejercicio 3 - TIR'!$E$14-SQRT(('Ejercicio 3 - TIR'!$E$14-'Ejercicio 3 - TIR'!$C$14)*('Ejercicio 3 - TIR'!$E$14-'Ejercicio 3 - TIR'!$D$14)*(1-D222)))</f>
        <v>32921.0725</v>
      </c>
      <c r="F222" s="3">
        <f t="shared" si="6"/>
        <v>0.8664094538</v>
      </c>
      <c r="G222" s="4">
        <f>IF(F222&lt;=('Ejercicio 3 - TIR'!$D$18-'Ejercicio 3 - TIR'!$C$18)/('Ejercicio 3 - TIR'!$E$18-'Ejercicio 3 - TIR'!$C$18),'Ejercicio 3 - TIR'!$C$18+SQRT(('Ejercicio 3 - TIR'!$E$18-'Ejercicio 3 - TIR'!$C$18)*('Ejercicio 3 - TIR'!$D$18-'Ejercicio 3 - TIR'!$C$18)*F222),'Ejercicio 3 - TIR'!$E$18-SQRT(('Ejercicio 3 - TIR'!$E$18-'Ejercicio 3 - TIR'!$C$18)*('Ejercicio 3 - TIR'!$E$18-'Ejercicio 3 - TIR'!$D$18)*(1-F222)))</f>
        <v>41834.67364</v>
      </c>
      <c r="H222" s="3">
        <f t="shared" si="7"/>
        <v>0.3622532733</v>
      </c>
      <c r="I222" s="4">
        <f>IF(H222&lt;=('Ejercicio 3 - TIR'!$D$18-'Ejercicio 3 - TIR'!$C$18)/('Ejercicio 3 - TIR'!$E$18-'Ejercicio 3 - TIR'!$C$18),'Ejercicio 3 - TIR'!$C$18+SQRT(('Ejercicio 3 - TIR'!$E$18-'Ejercicio 3 - TIR'!$C$18)*('Ejercicio 3 - TIR'!$D$18-'Ejercicio 3 - TIR'!$C$18)*H222),'Ejercicio 3 - TIR'!$E$18-SQRT(('Ejercicio 3 - TIR'!$E$18-'Ejercicio 3 - TIR'!$C$18)*('Ejercicio 3 - TIR'!$E$18-'Ejercicio 3 - TIR'!$D$18)*(1-H222)))</f>
        <v>37371.43073</v>
      </c>
      <c r="J222" s="3">
        <f t="shared" si="8"/>
        <v>0.4173925726</v>
      </c>
      <c r="K222" s="4">
        <f>IF(J222&lt;=('Ejercicio 3 - TIR'!$D$18-'Ejercicio 3 - TIR'!$C$18)/('Ejercicio 3 - TIR'!$E$18-'Ejercicio 3 - TIR'!$C$18),'Ejercicio 3 - TIR'!$C$18+SQRT(('Ejercicio 3 - TIR'!$E$18-'Ejercicio 3 - TIR'!$C$18)*('Ejercicio 3 - TIR'!$D$18-'Ejercicio 3 - TIR'!$C$18)*J222),'Ejercicio 3 - TIR'!$E$18-SQRT(('Ejercicio 3 - TIR'!$E$18-'Ejercicio 3 - TIR'!$C$18)*('Ejercicio 3 - TIR'!$E$18-'Ejercicio 3 - TIR'!$D$18)*(1-J222)))</f>
        <v>37912.5777</v>
      </c>
      <c r="L222" s="3">
        <f t="shared" si="9"/>
        <v>0.9851453919</v>
      </c>
      <c r="M222" s="4">
        <f>IF(L222&lt;=('Ejercicio 3 - TIR'!$D$18-'Ejercicio 3 - TIR'!$C$18)/('Ejercicio 3 - TIR'!$E$18-'Ejercicio 3 - TIR'!$C$18),'Ejercicio 3 - TIR'!$C$18+SQRT(('Ejercicio 3 - TIR'!$E$18-'Ejercicio 3 - TIR'!$C$18)*('Ejercicio 3 - TIR'!$D$18-'Ejercicio 3 - TIR'!$C$18)*L222),'Ejercicio 3 - TIR'!$E$18-SQRT(('Ejercicio 3 - TIR'!$E$18-'Ejercicio 3 - TIR'!$C$18)*('Ejercicio 3 - TIR'!$E$18-'Ejercicio 3 - TIR'!$D$18)*(1-L222)))</f>
        <v>43944.49273</v>
      </c>
      <c r="N222" s="3">
        <f t="shared" si="10"/>
        <v>0.4761514163</v>
      </c>
      <c r="O222" s="4">
        <f>IF(N222&lt;=('Ejercicio 3 - TIR'!$D$18-'Ejercicio 3 - TIR'!$C$18)/('Ejercicio 3 - TIR'!$E$18-'Ejercicio 3 - TIR'!$C$18),'Ejercicio 3 - TIR'!$C$18+SQRT(('Ejercicio 3 - TIR'!$E$18-'Ejercicio 3 - TIR'!$C$18)*('Ejercicio 3 - TIR'!$D$18-'Ejercicio 3 - TIR'!$C$18)*N222),'Ejercicio 3 - TIR'!$E$18-SQRT(('Ejercicio 3 - TIR'!$E$18-'Ejercicio 3 - TIR'!$C$18)*('Ejercicio 3 - TIR'!$E$18-'Ejercicio 3 - TIR'!$D$18)*(1-N222)))</f>
        <v>38451.19592</v>
      </c>
      <c r="P222" s="3">
        <f t="shared" si="11"/>
        <v>0.8813530137</v>
      </c>
      <c r="Q222" s="7">
        <f>IF(P222&lt;=('Ejercicio 3 - TIR'!$D$22-'Ejercicio 3 - TIR'!$C$22)/('Ejercicio 3 - TIR'!$E$22-'Ejercicio 3 - TIR'!$C$22),'Ejercicio 3 - TIR'!$C$22+SQRT(('Ejercicio 3 - TIR'!$E$22-'Ejercicio 3 - TIR'!$C$22)*('Ejercicio 3 - TIR'!$D$22-'Ejercicio 3 - TIR'!$C$22)*P222),'Ejercicio 3 - TIR'!$E$22-SQRT(('Ejercicio 3 - TIR'!$E$22-'Ejercicio 3 - TIR'!$C$22)*('Ejercicio 3 - TIR'!$E$22-'Ejercicio 3 - TIR'!$D$22)*(1-P222)))</f>
        <v>0.1653861512</v>
      </c>
      <c r="R222" s="3">
        <f t="shared" si="12"/>
        <v>0.01173667</v>
      </c>
      <c r="S222" s="7">
        <f>IF(R222&lt;=('Ejercicio 3 - TIR'!$D$23-'Ejercicio 3 - TIR'!$C$23)/('Ejercicio 3 - TIR'!$E$23-'Ejercicio 3 - TIR'!$C$23),'Ejercicio 3 - TIR'!$C$23+SQRT(('Ejercicio 3 - TIR'!$E$23-'Ejercicio 3 - TIR'!$C$23)*('Ejercicio 3 - TIR'!$D$23-'Ejercicio 3 - TIR'!$C$23)*R222),'Ejercicio 3 - TIR'!$E$23-SQRT(('Ejercicio 3 - TIR'!$E$23-'Ejercicio 3 - TIR'!$C$23)*('Ejercicio 3 - TIR'!$E$23-'Ejercicio 3 - TIR'!$D$23)*(1-R222)))</f>
        <v>0.1245963035</v>
      </c>
      <c r="T222" s="3">
        <f t="shared" si="13"/>
        <v>0.866553217</v>
      </c>
      <c r="U222" s="7">
        <f>IF(T222&lt;=('Ejercicio 3 - TIR'!$D$24-'Ejercicio 3 - TIR'!$C$24)/('Ejercicio 3 - TIR'!$E$24-'Ejercicio 3 - TIR'!$C$24),'Ejercicio 3 - TIR'!$C$24+SQRT(('Ejercicio 3 - TIR'!$E$24-'Ejercicio 3 - TIR'!$C$24)*('Ejercicio 3 - TIR'!$D$24-'Ejercicio 3 - TIR'!$C$24)*T222),'Ejercicio 3 - TIR'!$E$24-SQRT(('Ejercicio 3 - TIR'!$E$24-'Ejercicio 3 - TIR'!$C$24)*('Ejercicio 3 - TIR'!$E$24-'Ejercicio 3 - TIR'!$D$24)*(1-T222)))</f>
        <v>0.2006699459</v>
      </c>
      <c r="V222" s="3">
        <f t="shared" si="14"/>
        <v>0.3917359389</v>
      </c>
      <c r="W222" s="7">
        <f>IF(V222&lt;=('Ejercicio 3 - TIR'!$D$25-'Ejercicio 3 - TIR'!$C$25)/('Ejercicio 3 - TIR'!$E$25-'Ejercicio 3 - TIR'!$C$25),'Ejercicio 3 - TIR'!$C$25+SQRT(('Ejercicio 3 - TIR'!$E$25-'Ejercicio 3 - TIR'!$C$25)*('Ejercicio 3 - TIR'!$D$25-'Ejercicio 3 - TIR'!$C$25)*V222),'Ejercicio 3 - TIR'!$E$25-SQRT(('Ejercicio 3 - TIR'!$E$25-'Ejercicio 3 - TIR'!$C$25)*('Ejercicio 3 - TIR'!$E$25-'Ejercicio 3 - TIR'!$D$25)*(1-V222)))</f>
        <v>0.2038597333</v>
      </c>
      <c r="X222" s="3">
        <f t="shared" si="15"/>
        <v>0.1402352302</v>
      </c>
      <c r="Y222" s="7">
        <f>IF(X222&lt;=('Ejercicio 3 - TIR'!$D$26-'Ejercicio 3 - TIR'!$C$26)/('Ejercicio 3 - TIR'!$E$26-'Ejercicio 3 - TIR'!$C$26),'Ejercicio 3 - TIR'!$C$26+SQRT(('Ejercicio 3 - TIR'!$E$26-'Ejercicio 3 - TIR'!$C$26)*('Ejercicio 3 - TIR'!$D$26-'Ejercicio 3 - TIR'!$C$26)*X222),'Ejercicio 3 - TIR'!$E$26-SQRT(('Ejercicio 3 - TIR'!$E$26-'Ejercicio 3 - TIR'!$C$26)*('Ejercicio 3 - TIR'!$E$26-'Ejercicio 3 - TIR'!$D$26)*(1-X222)))</f>
        <v>0.2094585488</v>
      </c>
      <c r="Z222" s="3">
        <f t="shared" si="16"/>
        <v>1.165386151</v>
      </c>
      <c r="AA222" s="3">
        <f t="shared" si="17"/>
        <v>1.310588958</v>
      </c>
      <c r="AB222" s="3">
        <f t="shared" si="18"/>
        <v>1.573584773</v>
      </c>
      <c r="AC222" s="3">
        <f t="shared" si="19"/>
        <v>1.894375345</v>
      </c>
      <c r="AD222" s="3">
        <f t="shared" si="20"/>
        <v>2.291168456</v>
      </c>
      <c r="AE222" s="2">
        <f t="shared" si="21"/>
        <v>5444.689476</v>
      </c>
      <c r="AF222" s="2">
        <f t="shared" si="22"/>
        <v>6123.077659</v>
      </c>
      <c r="AG222" s="2">
        <f t="shared" si="23"/>
        <v>7351.795321</v>
      </c>
      <c r="AH222" s="2">
        <f t="shared" si="24"/>
        <v>8850.530355</v>
      </c>
      <c r="AI222" s="2">
        <f t="shared" si="25"/>
        <v>10704.3496</v>
      </c>
      <c r="AJ222" s="4">
        <f t="shared" si="26"/>
        <v>48753.5493</v>
      </c>
      <c r="AK222" s="4">
        <f t="shared" si="27"/>
        <v>48978.58445</v>
      </c>
      <c r="AL222" s="4">
        <f t="shared" si="28"/>
        <v>59658.65498</v>
      </c>
      <c r="AM222" s="4">
        <f t="shared" si="29"/>
        <v>83247.36358</v>
      </c>
      <c r="AN222" s="4">
        <f t="shared" si="30"/>
        <v>88098.16718</v>
      </c>
      <c r="AO222" s="4">
        <f>C222/'Ejercicio 3 - TIR'!$D$7</f>
        <v>14046.70168</v>
      </c>
      <c r="AP222" s="4">
        <f t="shared" si="31"/>
        <v>34706.84762</v>
      </c>
      <c r="AQ222" s="4">
        <f t="shared" si="32"/>
        <v>34931.88277</v>
      </c>
      <c r="AR222" s="4">
        <f t="shared" si="33"/>
        <v>45611.9533</v>
      </c>
      <c r="AS222" s="4">
        <f t="shared" si="34"/>
        <v>69200.66189</v>
      </c>
      <c r="AT222" s="4">
        <f t="shared" si="35"/>
        <v>74051.4655</v>
      </c>
      <c r="AU222" s="4">
        <f>AP222*'Ejercicio 3 - TIR'!$D$5</f>
        <v>17353.42381</v>
      </c>
      <c r="AV222" s="4">
        <f>AQ222*'Ejercicio 3 - TIR'!$D$5</f>
        <v>17465.94139</v>
      </c>
      <c r="AW222" s="4">
        <f>AR222*'Ejercicio 3 - TIR'!$D$5</f>
        <v>22805.97665</v>
      </c>
      <c r="AX222" s="4">
        <f>AS222*'Ejercicio 3 - TIR'!$D$5</f>
        <v>34600.33095</v>
      </c>
      <c r="AY222" s="4">
        <f>AT222*'Ejercicio 3 - TIR'!$D$5</f>
        <v>37025.73275</v>
      </c>
      <c r="AZ222" s="4">
        <f t="shared" ref="AZ222:BD222" si="701">AJ222-AU222-AE222</f>
        <v>25955.43602</v>
      </c>
      <c r="BA222" s="4">
        <f t="shared" si="701"/>
        <v>25389.56541</v>
      </c>
      <c r="BB222" s="4">
        <f t="shared" si="701"/>
        <v>29500.88301</v>
      </c>
      <c r="BC222" s="4">
        <f t="shared" si="701"/>
        <v>39796.50228</v>
      </c>
      <c r="BD222" s="4">
        <f t="shared" si="701"/>
        <v>40368.08483</v>
      </c>
      <c r="BE222" s="4">
        <f t="shared" ref="BE222:BI222" si="702">AZ222/Z222</f>
        <v>22271.96195</v>
      </c>
      <c r="BF222" s="4">
        <f t="shared" si="702"/>
        <v>19372.63797</v>
      </c>
      <c r="BG222" s="4">
        <f t="shared" si="702"/>
        <v>18747.56512</v>
      </c>
      <c r="BH222" s="4">
        <f t="shared" si="702"/>
        <v>21007.7176</v>
      </c>
      <c r="BI222" s="4">
        <f t="shared" si="702"/>
        <v>17618.99468</v>
      </c>
      <c r="BJ222" s="4">
        <f t="shared" si="38"/>
        <v>75427.72286</v>
      </c>
      <c r="BK222" s="4">
        <f t="shared" si="39"/>
        <v>32183.35981</v>
      </c>
      <c r="BL222" s="4">
        <f t="shared" si="40"/>
        <v>107611.0827</v>
      </c>
      <c r="BM222" s="4">
        <f>BK222*'Ejercicio 3 - TIR'!$D$5</f>
        <v>16091.6799</v>
      </c>
      <c r="BN222" s="4">
        <f t="shared" si="41"/>
        <v>91519.40276</v>
      </c>
      <c r="BO222" s="4">
        <f t="shared" si="42"/>
        <v>39944.42335</v>
      </c>
      <c r="BP222" s="4">
        <f t="shared" si="43"/>
        <v>-103154.5809</v>
      </c>
      <c r="BQ222" s="4">
        <f t="shared" ref="BQ222:BT222" si="703">BE222</f>
        <v>22271.96195</v>
      </c>
      <c r="BR222" s="4">
        <f t="shared" si="703"/>
        <v>19372.63797</v>
      </c>
      <c r="BS222" s="4">
        <f t="shared" si="703"/>
        <v>18747.56512</v>
      </c>
      <c r="BT222" s="4">
        <f t="shared" si="703"/>
        <v>21007.7176</v>
      </c>
      <c r="BU222" s="4">
        <f t="shared" si="45"/>
        <v>57563.41802</v>
      </c>
      <c r="BV222" s="36">
        <f t="shared" si="46"/>
        <v>9.113152369</v>
      </c>
    </row>
    <row r="223" ht="15.0" customHeight="1">
      <c r="A223" s="2">
        <v>222.0</v>
      </c>
      <c r="B223" s="3">
        <f t="shared" si="4"/>
        <v>0.2058813778</v>
      </c>
      <c r="C223" s="4">
        <f>IF(B223&lt;=('Ejercicio 3 - TIR'!$D$13-'Ejercicio 3 - TIR'!$C$13)/('Ejercicio 3 - TIR'!$E$13-'Ejercicio 3 - TIR'!$C$13),'Ejercicio 3 - TIR'!$C$13+SQRT(('Ejercicio 3 - TIR'!$E$13-'Ejercicio 3 - TIR'!$C$13)*('Ejercicio 3 - TIR'!$D$13-'Ejercicio 3 - TIR'!$C$13)*B223),'Ejercicio 3 - TIR'!$E$13-SQRT(('Ejercicio 3 - TIR'!$E$13-'Ejercicio 3 - TIR'!$C$13)*('Ejercicio 3 - TIR'!$E$13-'Ejercicio 3 - TIR'!$D$13)*(1-B223)))</f>
        <v>69074.83064</v>
      </c>
      <c r="D223" s="3">
        <f t="shared" si="5"/>
        <v>0.508030738</v>
      </c>
      <c r="E223" s="4">
        <f>IF(D223&lt;=('Ejercicio 3 - TIR'!$D$14-'Ejercicio 3 - TIR'!$C$14)/('Ejercicio 3 - TIR'!$E$14-'Ejercicio 3 - TIR'!$C$14),'Ejercicio 3 - TIR'!$C$14+SQRT(('Ejercicio 3 - TIR'!$E$14-'Ejercicio 3 - TIR'!$C$14)*('Ejercicio 3 - TIR'!$D$14-'Ejercicio 3 - TIR'!$C$14)*D223),'Ejercicio 3 - TIR'!$E$14-SQRT(('Ejercicio 3 - TIR'!$E$14-'Ejercicio 3 - TIR'!$C$14)*('Ejercicio 3 - TIR'!$E$14-'Ejercicio 3 - TIR'!$D$14)*(1-D223)))</f>
        <v>31409.57572</v>
      </c>
      <c r="F223" s="3">
        <f t="shared" si="6"/>
        <v>0.04674052416</v>
      </c>
      <c r="G223" s="4">
        <f>IF(F223&lt;=('Ejercicio 3 - TIR'!$D$18-'Ejercicio 3 - TIR'!$C$18)/('Ejercicio 3 - TIR'!$E$18-'Ejercicio 3 - TIR'!$C$18),'Ejercicio 3 - TIR'!$C$18+SQRT(('Ejercicio 3 - TIR'!$E$18-'Ejercicio 3 - TIR'!$C$18)*('Ejercicio 3 - TIR'!$D$18-'Ejercicio 3 - TIR'!$C$18)*F223),'Ejercicio 3 - TIR'!$E$18-SQRT(('Ejercicio 3 - TIR'!$E$18-'Ejercicio 3 - TIR'!$C$18)*('Ejercicio 3 - TIR'!$E$18-'Ejercicio 3 - TIR'!$D$18)*(1-F223)))</f>
        <v>32647.84415</v>
      </c>
      <c r="H223" s="3">
        <f t="shared" si="7"/>
        <v>0.1083564768</v>
      </c>
      <c r="I223" s="4">
        <f>IF(H223&lt;=('Ejercicio 3 - TIR'!$D$18-'Ejercicio 3 - TIR'!$C$18)/('Ejercicio 3 - TIR'!$E$18-'Ejercicio 3 - TIR'!$C$18),'Ejercicio 3 - TIR'!$C$18+SQRT(('Ejercicio 3 - TIR'!$E$18-'Ejercicio 3 - TIR'!$C$18)*('Ejercicio 3 - TIR'!$D$18-'Ejercicio 3 - TIR'!$C$18)*H223),'Ejercicio 3 - TIR'!$E$18-SQRT(('Ejercicio 3 - TIR'!$E$18-'Ejercicio 3 - TIR'!$C$18)*('Ejercicio 3 - TIR'!$E$18-'Ejercicio 3 - TIR'!$D$18)*(1-H223)))</f>
        <v>34031.55944</v>
      </c>
      <c r="J223" s="3">
        <f t="shared" si="8"/>
        <v>0.1724389333</v>
      </c>
      <c r="K223" s="4">
        <f>IF(J223&lt;=('Ejercicio 3 - TIR'!$D$18-'Ejercicio 3 - TIR'!$C$18)/('Ejercicio 3 - TIR'!$E$18-'Ejercicio 3 - TIR'!$C$18),'Ejercicio 3 - TIR'!$C$18+SQRT(('Ejercicio 3 - TIR'!$E$18-'Ejercicio 3 - TIR'!$C$18)*('Ejercicio 3 - TIR'!$D$18-'Ejercicio 3 - TIR'!$C$18)*J223),'Ejercicio 3 - TIR'!$E$18-SQRT(('Ejercicio 3 - TIR'!$E$18-'Ejercicio 3 - TIR'!$C$18)*('Ejercicio 3 - TIR'!$E$18-'Ejercicio 3 - TIR'!$D$18)*(1-J223)))</f>
        <v>35085.84703</v>
      </c>
      <c r="L223" s="3">
        <f t="shared" si="9"/>
        <v>0.01557110913</v>
      </c>
      <c r="M223" s="4">
        <f>IF(L223&lt;=('Ejercicio 3 - TIR'!$D$18-'Ejercicio 3 - TIR'!$C$18)/('Ejercicio 3 - TIR'!$E$18-'Ejercicio 3 - TIR'!$C$18),'Ejercicio 3 - TIR'!$C$18+SQRT(('Ejercicio 3 - TIR'!$E$18-'Ejercicio 3 - TIR'!$C$18)*('Ejercicio 3 - TIR'!$D$18-'Ejercicio 3 - TIR'!$C$18)*L223),'Ejercicio 3 - TIR'!$E$18-SQRT(('Ejercicio 3 - TIR'!$E$18-'Ejercicio 3 - TIR'!$C$18)*('Ejercicio 3 - TIR'!$E$18-'Ejercicio 3 - TIR'!$D$18)*(1-L223)))</f>
        <v>31528.28871</v>
      </c>
      <c r="N223" s="3">
        <f t="shared" si="10"/>
        <v>0.2703067798</v>
      </c>
      <c r="O223" s="4">
        <f>IF(N223&lt;=('Ejercicio 3 - TIR'!$D$18-'Ejercicio 3 - TIR'!$C$18)/('Ejercicio 3 - TIR'!$E$18-'Ejercicio 3 - TIR'!$C$18),'Ejercicio 3 - TIR'!$C$18+SQRT(('Ejercicio 3 - TIR'!$E$18-'Ejercicio 3 - TIR'!$C$18)*('Ejercicio 3 - TIR'!$D$18-'Ejercicio 3 - TIR'!$C$18)*N223),'Ejercicio 3 - TIR'!$E$18-SQRT(('Ejercicio 3 - TIR'!$E$18-'Ejercicio 3 - TIR'!$C$18)*('Ejercicio 3 - TIR'!$E$18-'Ejercicio 3 - TIR'!$D$18)*(1-N223)))</f>
        <v>36367.57544</v>
      </c>
      <c r="P223" s="3">
        <f t="shared" si="11"/>
        <v>0.1697256775</v>
      </c>
      <c r="Q223" s="7">
        <f>IF(P223&lt;=('Ejercicio 3 - TIR'!$D$22-'Ejercicio 3 - TIR'!$C$22)/('Ejercicio 3 - TIR'!$E$22-'Ejercicio 3 - TIR'!$C$22),'Ejercicio 3 - TIR'!$C$22+SQRT(('Ejercicio 3 - TIR'!$E$22-'Ejercicio 3 - TIR'!$C$22)*('Ejercicio 3 - TIR'!$D$22-'Ejercicio 3 - TIR'!$C$22)*P223),'Ejercicio 3 - TIR'!$E$22-SQRT(('Ejercicio 3 - TIR'!$E$22-'Ejercicio 3 - TIR'!$C$22)*('Ejercicio 3 - TIR'!$E$22-'Ejercicio 3 - TIR'!$D$22)*(1-P223)))</f>
        <v>0.1374787362</v>
      </c>
      <c r="R223" s="3">
        <f t="shared" si="12"/>
        <v>0.458065707</v>
      </c>
      <c r="S223" s="7">
        <f>IF(R223&lt;=('Ejercicio 3 - TIR'!$D$23-'Ejercicio 3 - TIR'!$C$23)/('Ejercicio 3 - TIR'!$E$23-'Ejercicio 3 - TIR'!$C$23),'Ejercicio 3 - TIR'!$C$23+SQRT(('Ejercicio 3 - TIR'!$E$23-'Ejercicio 3 - TIR'!$C$23)*('Ejercicio 3 - TIR'!$D$23-'Ejercicio 3 - TIR'!$C$23)*R223),'Ejercicio 3 - TIR'!$E$23-SQRT(('Ejercicio 3 - TIR'!$E$23-'Ejercicio 3 - TIR'!$C$23)*('Ejercicio 3 - TIR'!$E$23-'Ejercicio 3 - TIR'!$D$23)*(1-R223)))</f>
        <v>0.1487144262</v>
      </c>
      <c r="T223" s="3">
        <f t="shared" si="13"/>
        <v>0.6979004346</v>
      </c>
      <c r="U223" s="7">
        <f>IF(T223&lt;=('Ejercicio 3 - TIR'!$D$24-'Ejercicio 3 - TIR'!$C$24)/('Ejercicio 3 - TIR'!$E$24-'Ejercicio 3 - TIR'!$C$24),'Ejercicio 3 - TIR'!$C$24+SQRT(('Ejercicio 3 - TIR'!$E$24-'Ejercicio 3 - TIR'!$C$24)*('Ejercicio 3 - TIR'!$D$24-'Ejercicio 3 - TIR'!$C$24)*T223),'Ejercicio 3 - TIR'!$E$24-SQRT(('Ejercicio 3 - TIR'!$E$24-'Ejercicio 3 - TIR'!$C$24)*('Ejercicio 3 - TIR'!$E$24-'Ejercicio 3 - TIR'!$D$24)*(1-T223)))</f>
        <v>0.1909160047</v>
      </c>
      <c r="V223" s="3">
        <f t="shared" si="14"/>
        <v>0.4543307407</v>
      </c>
      <c r="W223" s="7">
        <f>IF(V223&lt;=('Ejercicio 3 - TIR'!$D$25-'Ejercicio 3 - TIR'!$C$25)/('Ejercicio 3 - TIR'!$E$25-'Ejercicio 3 - TIR'!$C$25),'Ejercicio 3 - TIR'!$C$25+SQRT(('Ejercicio 3 - TIR'!$E$25-'Ejercicio 3 - TIR'!$C$25)*('Ejercicio 3 - TIR'!$D$25-'Ejercicio 3 - TIR'!$C$25)*V223),'Ejercicio 3 - TIR'!$E$25-SQRT(('Ejercicio 3 - TIR'!$E$25-'Ejercicio 3 - TIR'!$C$25)*('Ejercicio 3 - TIR'!$E$25-'Ejercicio 3 - TIR'!$D$25)*(1-V223)))</f>
        <v>0.2062982562</v>
      </c>
      <c r="X223" s="3">
        <f t="shared" si="15"/>
        <v>0.08665954273</v>
      </c>
      <c r="Y223" s="7">
        <f>IF(X223&lt;=('Ejercicio 3 - TIR'!$D$26-'Ejercicio 3 - TIR'!$C$26)/('Ejercicio 3 - TIR'!$E$26-'Ejercicio 3 - TIR'!$C$26),'Ejercicio 3 - TIR'!$C$26+SQRT(('Ejercicio 3 - TIR'!$E$26-'Ejercicio 3 - TIR'!$C$26)*('Ejercicio 3 - TIR'!$D$26-'Ejercicio 3 - TIR'!$C$26)*X223),'Ejercicio 3 - TIR'!$E$26-SQRT(('Ejercicio 3 - TIR'!$E$26-'Ejercicio 3 - TIR'!$C$26)*('Ejercicio 3 - TIR'!$E$26-'Ejercicio 3 - TIR'!$D$26)*(1-X223)))</f>
        <v>0.2052964298</v>
      </c>
      <c r="Z223" s="3">
        <f t="shared" si="16"/>
        <v>1.137478736</v>
      </c>
      <c r="AA223" s="3">
        <f t="shared" si="17"/>
        <v>1.306638234</v>
      </c>
      <c r="AB223" s="3">
        <f t="shared" si="18"/>
        <v>1.556096385</v>
      </c>
      <c r="AC223" s="3">
        <f t="shared" si="19"/>
        <v>1.877116356</v>
      </c>
      <c r="AD223" s="3">
        <f t="shared" si="20"/>
        <v>2.262481642</v>
      </c>
      <c r="AE223" s="2">
        <f t="shared" si="21"/>
        <v>4318.148775</v>
      </c>
      <c r="AF223" s="2">
        <f t="shared" si="22"/>
        <v>4960.319792</v>
      </c>
      <c r="AG223" s="2">
        <f t="shared" si="23"/>
        <v>5907.324229</v>
      </c>
      <c r="AH223" s="2">
        <f t="shared" si="24"/>
        <v>7125.994917</v>
      </c>
      <c r="AI223" s="2">
        <f t="shared" si="25"/>
        <v>8588.936232</v>
      </c>
      <c r="AJ223" s="4">
        <f t="shared" si="26"/>
        <v>37136.2285</v>
      </c>
      <c r="AK223" s="4">
        <f t="shared" si="27"/>
        <v>44466.93672</v>
      </c>
      <c r="AL223" s="4">
        <f t="shared" si="28"/>
        <v>54596.95972</v>
      </c>
      <c r="AM223" s="4">
        <f t="shared" si="29"/>
        <v>59182.2664</v>
      </c>
      <c r="AN223" s="4">
        <f t="shared" si="30"/>
        <v>82280.97179</v>
      </c>
      <c r="AO223" s="4">
        <f>C223/'Ejercicio 3 - TIR'!$D$7</f>
        <v>13814.96613</v>
      </c>
      <c r="AP223" s="4">
        <f t="shared" si="31"/>
        <v>23321.26237</v>
      </c>
      <c r="AQ223" s="4">
        <f t="shared" si="32"/>
        <v>30651.97059</v>
      </c>
      <c r="AR223" s="4">
        <f t="shared" si="33"/>
        <v>40781.9936</v>
      </c>
      <c r="AS223" s="4">
        <f t="shared" si="34"/>
        <v>45367.30027</v>
      </c>
      <c r="AT223" s="4">
        <f t="shared" si="35"/>
        <v>68466.00566</v>
      </c>
      <c r="AU223" s="4">
        <f>AP223*'Ejercicio 3 - TIR'!$D$5</f>
        <v>11660.63119</v>
      </c>
      <c r="AV223" s="4">
        <f>AQ223*'Ejercicio 3 - TIR'!$D$5</f>
        <v>15325.9853</v>
      </c>
      <c r="AW223" s="4">
        <f>AR223*'Ejercicio 3 - TIR'!$D$5</f>
        <v>20390.9968</v>
      </c>
      <c r="AX223" s="4">
        <f>AS223*'Ejercicio 3 - TIR'!$D$5</f>
        <v>22683.65014</v>
      </c>
      <c r="AY223" s="4">
        <f>AT223*'Ejercicio 3 - TIR'!$D$5</f>
        <v>34233.00283</v>
      </c>
      <c r="AZ223" s="4">
        <f t="shared" ref="AZ223:BD223" si="704">AJ223-AU223-AE223</f>
        <v>21157.44854</v>
      </c>
      <c r="BA223" s="4">
        <f t="shared" si="704"/>
        <v>24180.63163</v>
      </c>
      <c r="BB223" s="4">
        <f t="shared" si="704"/>
        <v>28298.6387</v>
      </c>
      <c r="BC223" s="4">
        <f t="shared" si="704"/>
        <v>29372.62135</v>
      </c>
      <c r="BD223" s="4">
        <f t="shared" si="704"/>
        <v>39459.03273</v>
      </c>
      <c r="BE223" s="4">
        <f t="shared" ref="BE223:BI223" si="705">AZ223/Z223</f>
        <v>18600.30246</v>
      </c>
      <c r="BF223" s="4">
        <f t="shared" si="705"/>
        <v>18505.98812</v>
      </c>
      <c r="BG223" s="4">
        <f t="shared" si="705"/>
        <v>18185.6593</v>
      </c>
      <c r="BH223" s="4">
        <f t="shared" si="705"/>
        <v>15647.73609</v>
      </c>
      <c r="BI223" s="4">
        <f t="shared" si="705"/>
        <v>17440.59797</v>
      </c>
      <c r="BJ223" s="4">
        <f t="shared" si="38"/>
        <v>71063.58845</v>
      </c>
      <c r="BK223" s="4">
        <f t="shared" si="39"/>
        <v>31256.10725</v>
      </c>
      <c r="BL223" s="4">
        <f t="shared" si="40"/>
        <v>102319.6957</v>
      </c>
      <c r="BM223" s="4">
        <f>BK223*'Ejercicio 3 - TIR'!$D$5</f>
        <v>15628.05362</v>
      </c>
      <c r="BN223" s="4">
        <f t="shared" si="41"/>
        <v>86691.64207</v>
      </c>
      <c r="BO223" s="4">
        <f t="shared" si="42"/>
        <v>38317.05878</v>
      </c>
      <c r="BP223" s="4">
        <f t="shared" si="43"/>
        <v>-100484.4064</v>
      </c>
      <c r="BQ223" s="4">
        <f t="shared" ref="BQ223:BT223" si="706">BE223</f>
        <v>18600.30246</v>
      </c>
      <c r="BR223" s="4">
        <f t="shared" si="706"/>
        <v>18505.98812</v>
      </c>
      <c r="BS223" s="4">
        <f t="shared" si="706"/>
        <v>18185.6593</v>
      </c>
      <c r="BT223" s="4">
        <f t="shared" si="706"/>
        <v>15647.73609</v>
      </c>
      <c r="BU223" s="4">
        <f t="shared" si="45"/>
        <v>55757.65675</v>
      </c>
      <c r="BV223" s="36">
        <f t="shared" si="46"/>
        <v>6.874726089</v>
      </c>
    </row>
    <row r="224" ht="15.0" customHeight="1">
      <c r="A224" s="2">
        <v>223.0</v>
      </c>
      <c r="B224" s="3">
        <f t="shared" si="4"/>
        <v>0.7280437729</v>
      </c>
      <c r="C224" s="4">
        <f>IF(B224&lt;=('Ejercicio 3 - TIR'!$D$13-'Ejercicio 3 - TIR'!$C$13)/('Ejercicio 3 - TIR'!$E$13-'Ejercicio 3 - TIR'!$C$13),'Ejercicio 3 - TIR'!$C$13+SQRT(('Ejercicio 3 - TIR'!$E$13-'Ejercicio 3 - TIR'!$C$13)*('Ejercicio 3 - TIR'!$D$13-'Ejercicio 3 - TIR'!$C$13)*B224),'Ejercicio 3 - TIR'!$E$13-SQRT(('Ejercicio 3 - TIR'!$E$13-'Ejercicio 3 - TIR'!$C$13)*('Ejercicio 3 - TIR'!$E$13-'Ejercicio 3 - TIR'!$D$13)*(1-B224)))</f>
        <v>81934.91011</v>
      </c>
      <c r="D224" s="3">
        <f t="shared" si="5"/>
        <v>0.9308029616</v>
      </c>
      <c r="E224" s="4">
        <f>IF(D224&lt;=('Ejercicio 3 - TIR'!$D$14-'Ejercicio 3 - TIR'!$C$14)/('Ejercicio 3 - TIR'!$E$14-'Ejercicio 3 - TIR'!$C$14),'Ejercicio 3 - TIR'!$C$14+SQRT(('Ejercicio 3 - TIR'!$E$14-'Ejercicio 3 - TIR'!$C$14)*('Ejercicio 3 - TIR'!$D$14-'Ejercicio 3 - TIR'!$C$14)*D224),'Ejercicio 3 - TIR'!$E$14-SQRT(('Ejercicio 3 - TIR'!$E$14-'Ejercicio 3 - TIR'!$C$14)*('Ejercicio 3 - TIR'!$E$14-'Ejercicio 3 - TIR'!$D$14)*(1-D224)))</f>
        <v>36778.26821</v>
      </c>
      <c r="F224" s="3">
        <f t="shared" si="6"/>
        <v>0.9874329761</v>
      </c>
      <c r="G224" s="4">
        <f>IF(F224&lt;=('Ejercicio 3 - TIR'!$D$18-'Ejercicio 3 - TIR'!$C$18)/('Ejercicio 3 - TIR'!$E$18-'Ejercicio 3 - TIR'!$C$18),'Ejercicio 3 - TIR'!$C$18+SQRT(('Ejercicio 3 - TIR'!$E$18-'Ejercicio 3 - TIR'!$C$18)*('Ejercicio 3 - TIR'!$D$18-'Ejercicio 3 - TIR'!$C$18)*F224),'Ejercicio 3 - TIR'!$E$18-SQRT(('Ejercicio 3 - TIR'!$E$18-'Ejercicio 3 - TIR'!$C$18)*('Ejercicio 3 - TIR'!$E$18-'Ejercicio 3 - TIR'!$D$18)*(1-F224)))</f>
        <v>44029.16181</v>
      </c>
      <c r="H224" s="3">
        <f t="shared" si="7"/>
        <v>0.9004580589</v>
      </c>
      <c r="I224" s="4">
        <f>IF(H224&lt;=('Ejercicio 3 - TIR'!$D$18-'Ejercicio 3 - TIR'!$C$18)/('Ejercicio 3 - TIR'!$E$18-'Ejercicio 3 - TIR'!$C$18),'Ejercicio 3 - TIR'!$C$18+SQRT(('Ejercicio 3 - TIR'!$E$18-'Ejercicio 3 - TIR'!$C$18)*('Ejercicio 3 - TIR'!$D$18-'Ejercicio 3 - TIR'!$C$18)*H224),'Ejercicio 3 - TIR'!$E$18-SQRT(('Ejercicio 3 - TIR'!$E$18-'Ejercicio 3 - TIR'!$C$18)*('Ejercicio 3 - TIR'!$E$18-'Ejercicio 3 - TIR'!$D$18)*(1-H224)))</f>
        <v>42267.66664</v>
      </c>
      <c r="J224" s="3">
        <f t="shared" si="8"/>
        <v>0.4329298405</v>
      </c>
      <c r="K224" s="4">
        <f>IF(J224&lt;=('Ejercicio 3 - TIR'!$D$18-'Ejercicio 3 - TIR'!$C$18)/('Ejercicio 3 - TIR'!$E$18-'Ejercicio 3 - TIR'!$C$18),'Ejercicio 3 - TIR'!$C$18+SQRT(('Ejercicio 3 - TIR'!$E$18-'Ejercicio 3 - TIR'!$C$18)*('Ejercicio 3 - TIR'!$D$18-'Ejercicio 3 - TIR'!$C$18)*J224),'Ejercicio 3 - TIR'!$E$18-SQRT(('Ejercicio 3 - TIR'!$E$18-'Ejercicio 3 - TIR'!$C$18)*('Ejercicio 3 - TIR'!$E$18-'Ejercicio 3 - TIR'!$D$18)*(1-J224)))</f>
        <v>38058.50334</v>
      </c>
      <c r="L224" s="3">
        <f t="shared" si="9"/>
        <v>0.757821395</v>
      </c>
      <c r="M224" s="4">
        <f>IF(L224&lt;=('Ejercicio 3 - TIR'!$D$18-'Ejercicio 3 - TIR'!$C$18)/('Ejercicio 3 - TIR'!$E$18-'Ejercicio 3 - TIR'!$C$18),'Ejercicio 3 - TIR'!$C$18+SQRT(('Ejercicio 3 - TIR'!$E$18-'Ejercicio 3 - TIR'!$C$18)*('Ejercicio 3 - TIR'!$D$18-'Ejercicio 3 - TIR'!$C$18)*L224),'Ejercicio 3 - TIR'!$E$18-SQRT(('Ejercicio 3 - TIR'!$E$18-'Ejercicio 3 - TIR'!$C$18)*('Ejercicio 3 - TIR'!$E$18-'Ejercicio 3 - TIR'!$D$18)*(1-L224)))</f>
        <v>40738.14649</v>
      </c>
      <c r="N224" s="3">
        <f t="shared" si="10"/>
        <v>0.0532830289</v>
      </c>
      <c r="O224" s="4">
        <f>IF(N224&lt;=('Ejercicio 3 - TIR'!$D$18-'Ejercicio 3 - TIR'!$C$18)/('Ejercicio 3 - TIR'!$E$18-'Ejercicio 3 - TIR'!$C$18),'Ejercicio 3 - TIR'!$C$18+SQRT(('Ejercicio 3 - TIR'!$E$18-'Ejercicio 3 - TIR'!$C$18)*('Ejercicio 3 - TIR'!$D$18-'Ejercicio 3 - TIR'!$C$18)*N224),'Ejercicio 3 - TIR'!$E$18-SQRT(('Ejercicio 3 - TIR'!$E$18-'Ejercicio 3 - TIR'!$C$18)*('Ejercicio 3 - TIR'!$E$18-'Ejercicio 3 - TIR'!$D$18)*(1-N224)))</f>
        <v>32827.09291</v>
      </c>
      <c r="P224" s="3">
        <f t="shared" si="11"/>
        <v>0.7429787956</v>
      </c>
      <c r="Q224" s="7">
        <f>IF(P224&lt;=('Ejercicio 3 - TIR'!$D$22-'Ejercicio 3 - TIR'!$C$22)/('Ejercicio 3 - TIR'!$E$22-'Ejercicio 3 - TIR'!$C$22),'Ejercicio 3 - TIR'!$C$22+SQRT(('Ejercicio 3 - TIR'!$E$22-'Ejercicio 3 - TIR'!$C$22)*('Ejercicio 3 - TIR'!$D$22-'Ejercicio 3 - TIR'!$C$22)*P224),'Ejercicio 3 - TIR'!$E$22-SQRT(('Ejercicio 3 - TIR'!$E$22-'Ejercicio 3 - TIR'!$C$22)*('Ejercicio 3 - TIR'!$E$22-'Ejercicio 3 - TIR'!$D$22)*(1-P224)))</f>
        <v>0.1584909747</v>
      </c>
      <c r="R224" s="3">
        <f t="shared" si="12"/>
        <v>0.3307221342</v>
      </c>
      <c r="S224" s="7">
        <f>IF(R224&lt;=('Ejercicio 3 - TIR'!$D$23-'Ejercicio 3 - TIR'!$C$23)/('Ejercicio 3 - TIR'!$E$23-'Ejercicio 3 - TIR'!$C$23),'Ejercicio 3 - TIR'!$C$23+SQRT(('Ejercicio 3 - TIR'!$E$23-'Ejercicio 3 - TIR'!$C$23)*('Ejercicio 3 - TIR'!$D$23-'Ejercicio 3 - TIR'!$C$23)*R224),'Ejercicio 3 - TIR'!$E$23-SQRT(('Ejercicio 3 - TIR'!$E$23-'Ejercicio 3 - TIR'!$C$23)*('Ejercicio 3 - TIR'!$E$23-'Ejercicio 3 - TIR'!$D$23)*(1-R224)))</f>
        <v>0.1443987672</v>
      </c>
      <c r="T224" s="3">
        <f t="shared" si="13"/>
        <v>0.02862973643</v>
      </c>
      <c r="U224" s="7">
        <f>IF(T224&lt;=('Ejercicio 3 - TIR'!$D$24-'Ejercicio 3 - TIR'!$C$24)/('Ejercicio 3 - TIR'!$E$24-'Ejercicio 3 - TIR'!$C$24),'Ejercicio 3 - TIR'!$C$24+SQRT(('Ejercicio 3 - TIR'!$E$24-'Ejercicio 3 - TIR'!$C$24)*('Ejercicio 3 - TIR'!$D$24-'Ejercicio 3 - TIR'!$C$24)*T224),'Ejercicio 3 - TIR'!$E$24-SQRT(('Ejercicio 3 - TIR'!$E$24-'Ejercicio 3 - TIR'!$C$24)*('Ejercicio 3 - TIR'!$E$24-'Ejercicio 3 - TIR'!$D$24)*(1-T224)))</f>
        <v>0.1577538666</v>
      </c>
      <c r="V224" s="3">
        <f t="shared" si="14"/>
        <v>0.6280121223</v>
      </c>
      <c r="W224" s="7">
        <f>IF(V224&lt;=('Ejercicio 3 - TIR'!$D$25-'Ejercicio 3 - TIR'!$C$25)/('Ejercicio 3 - TIR'!$E$25-'Ejercicio 3 - TIR'!$C$25),'Ejercicio 3 - TIR'!$C$25+SQRT(('Ejercicio 3 - TIR'!$E$25-'Ejercicio 3 - TIR'!$C$25)*('Ejercicio 3 - TIR'!$D$25-'Ejercicio 3 - TIR'!$C$25)*V224),'Ejercicio 3 - TIR'!$E$25-SQRT(('Ejercicio 3 - TIR'!$E$25-'Ejercicio 3 - TIR'!$C$25)*('Ejercicio 3 - TIR'!$E$25-'Ejercicio 3 - TIR'!$D$25)*(1-V224)))</f>
        <v>0.2139173508</v>
      </c>
      <c r="X224" s="3">
        <f t="shared" si="15"/>
        <v>0.3122198573</v>
      </c>
      <c r="Y224" s="7">
        <f>IF(X224&lt;=('Ejercicio 3 - TIR'!$D$26-'Ejercicio 3 - TIR'!$C$26)/('Ejercicio 3 - TIR'!$E$26-'Ejercicio 3 - TIR'!$C$26),'Ejercicio 3 - TIR'!$C$26+SQRT(('Ejercicio 3 - TIR'!$E$26-'Ejercicio 3 - TIR'!$C$26)*('Ejercicio 3 - TIR'!$D$26-'Ejercicio 3 - TIR'!$C$26)*X224),'Ejercicio 3 - TIR'!$E$26-SQRT(('Ejercicio 3 - TIR'!$E$26-'Ejercicio 3 - TIR'!$C$26)*('Ejercicio 3 - TIR'!$E$26-'Ejercicio 3 - TIR'!$D$26)*(1-X224)))</f>
        <v>0.2190343523</v>
      </c>
      <c r="Z224" s="3">
        <f t="shared" si="16"/>
        <v>1.158490975</v>
      </c>
      <c r="AA224" s="3">
        <f t="shared" si="17"/>
        <v>1.325775643</v>
      </c>
      <c r="AB224" s="3">
        <f t="shared" si="18"/>
        <v>1.534921877</v>
      </c>
      <c r="AC224" s="3">
        <f t="shared" si="19"/>
        <v>1.863268299</v>
      </c>
      <c r="AD224" s="3">
        <f t="shared" si="20"/>
        <v>2.271388064</v>
      </c>
      <c r="AE224" s="2">
        <f t="shared" si="21"/>
        <v>5829.023577</v>
      </c>
      <c r="AF224" s="2">
        <f t="shared" si="22"/>
        <v>6670.727395</v>
      </c>
      <c r="AG224" s="2">
        <f t="shared" si="23"/>
        <v>7723.060435</v>
      </c>
      <c r="AH224" s="2">
        <f t="shared" si="24"/>
        <v>9375.157063</v>
      </c>
      <c r="AI224" s="2">
        <f t="shared" si="25"/>
        <v>11428.63852</v>
      </c>
      <c r="AJ224" s="4">
        <f t="shared" si="26"/>
        <v>51007.38658</v>
      </c>
      <c r="AK224" s="4">
        <f t="shared" si="27"/>
        <v>56037.44293</v>
      </c>
      <c r="AL224" s="4">
        <f t="shared" si="28"/>
        <v>58416.82939</v>
      </c>
      <c r="AM224" s="4">
        <f t="shared" si="29"/>
        <v>75906.0969</v>
      </c>
      <c r="AN224" s="4">
        <f t="shared" si="30"/>
        <v>74563.06702</v>
      </c>
      <c r="AO224" s="4">
        <f>C224/'Ejercicio 3 - TIR'!$D$7</f>
        <v>16386.98202</v>
      </c>
      <c r="AP224" s="4">
        <f t="shared" si="31"/>
        <v>34620.40456</v>
      </c>
      <c r="AQ224" s="4">
        <f t="shared" si="32"/>
        <v>39650.46091</v>
      </c>
      <c r="AR224" s="4">
        <f t="shared" si="33"/>
        <v>42029.84737</v>
      </c>
      <c r="AS224" s="4">
        <f t="shared" si="34"/>
        <v>59519.11488</v>
      </c>
      <c r="AT224" s="4">
        <f t="shared" si="35"/>
        <v>58176.08499</v>
      </c>
      <c r="AU224" s="4">
        <f>AP224*'Ejercicio 3 - TIR'!$D$5</f>
        <v>17310.20228</v>
      </c>
      <c r="AV224" s="4">
        <f>AQ224*'Ejercicio 3 - TIR'!$D$5</f>
        <v>19825.23045</v>
      </c>
      <c r="AW224" s="4">
        <f>AR224*'Ejercicio 3 - TIR'!$D$5</f>
        <v>21014.92368</v>
      </c>
      <c r="AX224" s="4">
        <f>AS224*'Ejercicio 3 - TIR'!$D$5</f>
        <v>29759.55744</v>
      </c>
      <c r="AY224" s="4">
        <f>AT224*'Ejercicio 3 - TIR'!$D$5</f>
        <v>29088.0425</v>
      </c>
      <c r="AZ224" s="4">
        <f t="shared" ref="AZ224:BD224" si="707">AJ224-AU224-AE224</f>
        <v>27868.16072</v>
      </c>
      <c r="BA224" s="4">
        <f t="shared" si="707"/>
        <v>29541.48508</v>
      </c>
      <c r="BB224" s="4">
        <f t="shared" si="707"/>
        <v>29678.84527</v>
      </c>
      <c r="BC224" s="4">
        <f t="shared" si="707"/>
        <v>36771.3824</v>
      </c>
      <c r="BD224" s="4">
        <f t="shared" si="707"/>
        <v>34046.386</v>
      </c>
      <c r="BE224" s="4">
        <f t="shared" ref="BE224:BI224" si="708">AZ224/Z224</f>
        <v>24055.56999</v>
      </c>
      <c r="BF224" s="4">
        <f t="shared" si="708"/>
        <v>22282.41651</v>
      </c>
      <c r="BG224" s="4">
        <f t="shared" si="708"/>
        <v>19335.7367</v>
      </c>
      <c r="BH224" s="4">
        <f t="shared" si="708"/>
        <v>19734.88328</v>
      </c>
      <c r="BI224" s="4">
        <f t="shared" si="708"/>
        <v>14989.24228</v>
      </c>
      <c r="BJ224" s="4">
        <f t="shared" si="38"/>
        <v>83537.71942</v>
      </c>
      <c r="BK224" s="4">
        <f t="shared" si="39"/>
        <v>37221.19537</v>
      </c>
      <c r="BL224" s="4">
        <f t="shared" si="40"/>
        <v>120758.9148</v>
      </c>
      <c r="BM224" s="4">
        <f>BK224*'Ejercicio 3 - TIR'!$D$5</f>
        <v>18610.59769</v>
      </c>
      <c r="BN224" s="4">
        <f t="shared" si="41"/>
        <v>102148.3171</v>
      </c>
      <c r="BO224" s="4">
        <f t="shared" si="42"/>
        <v>44971.75922</v>
      </c>
      <c r="BP224" s="4">
        <f t="shared" si="43"/>
        <v>-118713.1783</v>
      </c>
      <c r="BQ224" s="4">
        <f t="shared" ref="BQ224:BT224" si="709">BE224</f>
        <v>24055.56999</v>
      </c>
      <c r="BR224" s="4">
        <f t="shared" si="709"/>
        <v>22282.41651</v>
      </c>
      <c r="BS224" s="4">
        <f t="shared" si="709"/>
        <v>19335.7367</v>
      </c>
      <c r="BT224" s="4">
        <f t="shared" si="709"/>
        <v>19734.88328</v>
      </c>
      <c r="BU224" s="4">
        <f t="shared" si="45"/>
        <v>59961.0015</v>
      </c>
      <c r="BV224" s="36">
        <f t="shared" si="46"/>
        <v>6.129671183</v>
      </c>
    </row>
    <row r="225" ht="15.0" customHeight="1">
      <c r="A225" s="2">
        <v>224.0</v>
      </c>
      <c r="B225" s="3">
        <f t="shared" si="4"/>
        <v>0.06006448607</v>
      </c>
      <c r="C225" s="4">
        <f>IF(B225&lt;=('Ejercicio 3 - TIR'!$D$13-'Ejercicio 3 - TIR'!$C$13)/('Ejercicio 3 - TIR'!$E$13-'Ejercicio 3 - TIR'!$C$13),'Ejercicio 3 - TIR'!$C$13+SQRT(('Ejercicio 3 - TIR'!$E$13-'Ejercicio 3 - TIR'!$C$13)*('Ejercicio 3 - TIR'!$D$13-'Ejercicio 3 - TIR'!$C$13)*B225),'Ejercicio 3 - TIR'!$E$13-SQRT(('Ejercicio 3 - TIR'!$E$13-'Ejercicio 3 - TIR'!$C$13)*('Ejercicio 3 - TIR'!$E$13-'Ejercicio 3 - TIR'!$D$13)*(1-B225)))</f>
        <v>64901.61141</v>
      </c>
      <c r="D225" s="3">
        <f t="shared" si="5"/>
        <v>0.8254882449</v>
      </c>
      <c r="E225" s="4">
        <f>IF(D225&lt;=('Ejercicio 3 - TIR'!$D$14-'Ejercicio 3 - TIR'!$C$14)/('Ejercicio 3 - TIR'!$E$14-'Ejercicio 3 - TIR'!$C$14),'Ejercicio 3 - TIR'!$C$14+SQRT(('Ejercicio 3 - TIR'!$E$14-'Ejercicio 3 - TIR'!$C$14)*('Ejercicio 3 - TIR'!$D$14-'Ejercicio 3 - TIR'!$C$14)*D225),'Ejercicio 3 - TIR'!$E$14-SQRT(('Ejercicio 3 - TIR'!$E$14-'Ejercicio 3 - TIR'!$C$14)*('Ejercicio 3 - TIR'!$E$14-'Ejercicio 3 - TIR'!$D$14)*(1-D225)))</f>
        <v>34883.67678</v>
      </c>
      <c r="F225" s="3">
        <f t="shared" si="6"/>
        <v>0.2853818652</v>
      </c>
      <c r="G225" s="4">
        <f>IF(F225&lt;=('Ejercicio 3 - TIR'!$D$18-'Ejercicio 3 - TIR'!$C$18)/('Ejercicio 3 - TIR'!$E$18-'Ejercicio 3 - TIR'!$C$18),'Ejercicio 3 - TIR'!$C$18+SQRT(('Ejercicio 3 - TIR'!$E$18-'Ejercicio 3 - TIR'!$C$18)*('Ejercicio 3 - TIR'!$D$18-'Ejercicio 3 - TIR'!$C$18)*F225),'Ejercicio 3 - TIR'!$E$18-SQRT(('Ejercicio 3 - TIR'!$E$18-'Ejercicio 3 - TIR'!$C$18)*('Ejercicio 3 - TIR'!$E$18-'Ejercicio 3 - TIR'!$D$18)*(1-F225)))</f>
        <v>36542.72724</v>
      </c>
      <c r="H225" s="3">
        <f t="shared" si="7"/>
        <v>0.9837659699</v>
      </c>
      <c r="I225" s="4">
        <f>IF(H225&lt;=('Ejercicio 3 - TIR'!$D$18-'Ejercicio 3 - TIR'!$C$18)/('Ejercicio 3 - TIR'!$E$18-'Ejercicio 3 - TIR'!$C$18),'Ejercicio 3 - TIR'!$C$18+SQRT(('Ejercicio 3 - TIR'!$E$18-'Ejercicio 3 - TIR'!$C$18)*('Ejercicio 3 - TIR'!$D$18-'Ejercicio 3 - TIR'!$C$18)*H225),'Ejercicio 3 - TIR'!$E$18-SQRT(('Ejercicio 3 - TIR'!$E$18-'Ejercicio 3 - TIR'!$C$18)*('Ejercicio 3 - TIR'!$E$18-'Ejercicio 3 - TIR'!$D$18)*(1-H225)))</f>
        <v>43896.5725</v>
      </c>
      <c r="J225" s="3">
        <f t="shared" si="8"/>
        <v>0.8638982835</v>
      </c>
      <c r="K225" s="4">
        <f>IF(J225&lt;=('Ejercicio 3 - TIR'!$D$18-'Ejercicio 3 - TIR'!$C$18)/('Ejercicio 3 - TIR'!$E$18-'Ejercicio 3 - TIR'!$C$18),'Ejercicio 3 - TIR'!$C$18+SQRT(('Ejercicio 3 - TIR'!$E$18-'Ejercicio 3 - TIR'!$C$18)*('Ejercicio 3 - TIR'!$D$18-'Ejercicio 3 - TIR'!$C$18)*J225),'Ejercicio 3 - TIR'!$E$18-SQRT(('Ejercicio 3 - TIR'!$E$18-'Ejercicio 3 - TIR'!$C$18)*('Ejercicio 3 - TIR'!$E$18-'Ejercicio 3 - TIR'!$D$18)*(1-J225)))</f>
        <v>41805.06201</v>
      </c>
      <c r="L225" s="3">
        <f t="shared" si="9"/>
        <v>0.903377758</v>
      </c>
      <c r="M225" s="4">
        <f>IF(L225&lt;=('Ejercicio 3 - TIR'!$D$18-'Ejercicio 3 - TIR'!$C$18)/('Ejercicio 3 - TIR'!$E$18-'Ejercicio 3 - TIR'!$C$18),'Ejercicio 3 - TIR'!$C$18+SQRT(('Ejercicio 3 - TIR'!$E$18-'Ejercicio 3 - TIR'!$C$18)*('Ejercicio 3 - TIR'!$D$18-'Ejercicio 3 - TIR'!$C$18)*L225),'Ejercicio 3 - TIR'!$E$18-SQRT(('Ejercicio 3 - TIR'!$E$18-'Ejercicio 3 - TIR'!$C$18)*('Ejercicio 3 - TIR'!$E$18-'Ejercicio 3 - TIR'!$D$18)*(1-L225)))</f>
        <v>42308.03638</v>
      </c>
      <c r="N225" s="3">
        <f t="shared" si="10"/>
        <v>0.4709894777</v>
      </c>
      <c r="O225" s="4">
        <f>IF(N225&lt;=('Ejercicio 3 - TIR'!$D$18-'Ejercicio 3 - TIR'!$C$18)/('Ejercicio 3 - TIR'!$E$18-'Ejercicio 3 - TIR'!$C$18),'Ejercicio 3 - TIR'!$C$18+SQRT(('Ejercicio 3 - TIR'!$E$18-'Ejercicio 3 - TIR'!$C$18)*('Ejercicio 3 - TIR'!$D$18-'Ejercicio 3 - TIR'!$C$18)*N225),'Ejercicio 3 - TIR'!$E$18-SQRT(('Ejercicio 3 - TIR'!$E$18-'Ejercicio 3 - TIR'!$C$18)*('Ejercicio 3 - TIR'!$E$18-'Ejercicio 3 - TIR'!$D$18)*(1-N225)))</f>
        <v>38405.26155</v>
      </c>
      <c r="P225" s="3">
        <f t="shared" si="11"/>
        <v>0.8232589664</v>
      </c>
      <c r="Q225" s="7">
        <f>IF(P225&lt;=('Ejercicio 3 - TIR'!$D$22-'Ejercicio 3 - TIR'!$C$22)/('Ejercicio 3 - TIR'!$E$22-'Ejercicio 3 - TIR'!$C$22),'Ejercicio 3 - TIR'!$C$22+SQRT(('Ejercicio 3 - TIR'!$E$22-'Ejercicio 3 - TIR'!$C$22)*('Ejercicio 3 - TIR'!$D$22-'Ejercicio 3 - TIR'!$C$22)*P225),'Ejercicio 3 - TIR'!$E$22-SQRT(('Ejercicio 3 - TIR'!$E$22-'Ejercicio 3 - TIR'!$C$22)*('Ejercicio 3 - TIR'!$E$22-'Ejercicio 3 - TIR'!$D$22)*(1-P225)))</f>
        <v>0.1621636926</v>
      </c>
      <c r="R225" s="3">
        <f t="shared" si="12"/>
        <v>0.4086849881</v>
      </c>
      <c r="S225" s="7">
        <f>IF(R225&lt;=('Ejercicio 3 - TIR'!$D$23-'Ejercicio 3 - TIR'!$C$23)/('Ejercicio 3 - TIR'!$E$23-'Ejercicio 3 - TIR'!$C$23),'Ejercicio 3 - TIR'!$C$23+SQRT(('Ejercicio 3 - TIR'!$E$23-'Ejercicio 3 - TIR'!$C$23)*('Ejercicio 3 - TIR'!$D$23-'Ejercicio 3 - TIR'!$C$23)*R225),'Ejercicio 3 - TIR'!$E$23-SQRT(('Ejercicio 3 - TIR'!$E$23-'Ejercicio 3 - TIR'!$C$23)*('Ejercicio 3 - TIR'!$E$23-'Ejercicio 3 - TIR'!$D$23)*(1-R225)))</f>
        <v>0.1471225548</v>
      </c>
      <c r="T225" s="3">
        <f t="shared" si="13"/>
        <v>0.8976188609</v>
      </c>
      <c r="U225" s="7">
        <f>IF(T225&lt;=('Ejercicio 3 - TIR'!$D$24-'Ejercicio 3 - TIR'!$C$24)/('Ejercicio 3 - TIR'!$E$24-'Ejercicio 3 - TIR'!$C$24),'Ejercicio 3 - TIR'!$C$24+SQRT(('Ejercicio 3 - TIR'!$E$24-'Ejercicio 3 - TIR'!$C$24)*('Ejercicio 3 - TIR'!$D$24-'Ejercicio 3 - TIR'!$C$24)*T225),'Ejercicio 3 - TIR'!$E$24-SQRT(('Ejercicio 3 - TIR'!$E$24-'Ejercicio 3 - TIR'!$C$24)*('Ejercicio 3 - TIR'!$E$24-'Ejercicio 3 - TIR'!$D$24)*(1-T225)))</f>
        <v>0.2030687511</v>
      </c>
      <c r="V225" s="3">
        <f t="shared" si="14"/>
        <v>0.1057599332</v>
      </c>
      <c r="W225" s="7">
        <f>IF(V225&lt;=('Ejercicio 3 - TIR'!$D$25-'Ejercicio 3 - TIR'!$C$25)/('Ejercicio 3 - TIR'!$E$25-'Ejercicio 3 - TIR'!$C$25),'Ejercicio 3 - TIR'!$C$25+SQRT(('Ejercicio 3 - TIR'!$E$25-'Ejercicio 3 - TIR'!$C$25)*('Ejercicio 3 - TIR'!$D$25-'Ejercicio 3 - TIR'!$C$25)*V225),'Ejercicio 3 - TIR'!$E$25-SQRT(('Ejercicio 3 - TIR'!$E$25-'Ejercicio 3 - TIR'!$C$25)*('Ejercicio 3 - TIR'!$E$25-'Ejercicio 3 - TIR'!$D$25)*(1-V225)))</f>
        <v>0.1921681513</v>
      </c>
      <c r="X225" s="3">
        <f t="shared" si="15"/>
        <v>0.22923525</v>
      </c>
      <c r="Y225" s="7">
        <f>IF(X225&lt;=('Ejercicio 3 - TIR'!$D$26-'Ejercicio 3 - TIR'!$C$26)/('Ejercicio 3 - TIR'!$E$26-'Ejercicio 3 - TIR'!$C$26),'Ejercicio 3 - TIR'!$C$26+SQRT(('Ejercicio 3 - TIR'!$E$26-'Ejercicio 3 - TIR'!$C$26)*('Ejercicio 3 - TIR'!$D$26-'Ejercicio 3 - TIR'!$C$26)*X225),'Ejercicio 3 - TIR'!$E$26-SQRT(('Ejercicio 3 - TIR'!$E$26-'Ejercicio 3 - TIR'!$C$26)*('Ejercicio 3 - TIR'!$E$26-'Ejercicio 3 - TIR'!$D$26)*(1-X225)))</f>
        <v>0.2148784078</v>
      </c>
      <c r="Z225" s="3">
        <f t="shared" si="16"/>
        <v>1.162163693</v>
      </c>
      <c r="AA225" s="3">
        <f t="shared" si="17"/>
        <v>1.333144184</v>
      </c>
      <c r="AB225" s="3">
        <f t="shared" si="18"/>
        <v>1.603864109</v>
      </c>
      <c r="AC225" s="3">
        <f t="shared" si="19"/>
        <v>1.912075709</v>
      </c>
      <c r="AD225" s="3">
        <f t="shared" si="20"/>
        <v>2.322939493</v>
      </c>
      <c r="AE225" s="2">
        <f t="shared" si="21"/>
        <v>5656.86584</v>
      </c>
      <c r="AF225" s="2">
        <f t="shared" si="22"/>
        <v>6489.118394</v>
      </c>
      <c r="AG225" s="2">
        <f t="shared" si="23"/>
        <v>7806.855562</v>
      </c>
      <c r="AH225" s="2">
        <f t="shared" si="24"/>
        <v>9307.084563</v>
      </c>
      <c r="AI225" s="2">
        <f t="shared" si="25"/>
        <v>11306.97608</v>
      </c>
      <c r="AJ225" s="4">
        <f t="shared" si="26"/>
        <v>42468.63083</v>
      </c>
      <c r="AK225" s="4">
        <f t="shared" si="27"/>
        <v>58520.46033</v>
      </c>
      <c r="AL225" s="4">
        <f t="shared" si="28"/>
        <v>67049.63852</v>
      </c>
      <c r="AM225" s="4">
        <f t="shared" si="29"/>
        <v>80896.16867</v>
      </c>
      <c r="AN225" s="4">
        <f t="shared" si="30"/>
        <v>89213.0988</v>
      </c>
      <c r="AO225" s="4">
        <f>C225/'Ejercicio 3 - TIR'!$D$7</f>
        <v>12980.32228</v>
      </c>
      <c r="AP225" s="4">
        <f t="shared" si="31"/>
        <v>29488.30855</v>
      </c>
      <c r="AQ225" s="4">
        <f t="shared" si="32"/>
        <v>45540.13805</v>
      </c>
      <c r="AR225" s="4">
        <f t="shared" si="33"/>
        <v>54069.31624</v>
      </c>
      <c r="AS225" s="4">
        <f t="shared" si="34"/>
        <v>67915.84639</v>
      </c>
      <c r="AT225" s="4">
        <f t="shared" si="35"/>
        <v>76232.77652</v>
      </c>
      <c r="AU225" s="4">
        <f>AP225*'Ejercicio 3 - TIR'!$D$5</f>
        <v>14744.15427</v>
      </c>
      <c r="AV225" s="4">
        <f>AQ225*'Ejercicio 3 - TIR'!$D$5</f>
        <v>22770.06902</v>
      </c>
      <c r="AW225" s="4">
        <f>AR225*'Ejercicio 3 - TIR'!$D$5</f>
        <v>27034.65812</v>
      </c>
      <c r="AX225" s="4">
        <f>AS225*'Ejercicio 3 - TIR'!$D$5</f>
        <v>33957.92319</v>
      </c>
      <c r="AY225" s="4">
        <f>AT225*'Ejercicio 3 - TIR'!$D$5</f>
        <v>38116.38826</v>
      </c>
      <c r="AZ225" s="4">
        <f t="shared" ref="AZ225:BD225" si="710">AJ225-AU225-AE225</f>
        <v>22067.61072</v>
      </c>
      <c r="BA225" s="4">
        <f t="shared" si="710"/>
        <v>29261.27291</v>
      </c>
      <c r="BB225" s="4">
        <f t="shared" si="710"/>
        <v>32208.12484</v>
      </c>
      <c r="BC225" s="4">
        <f t="shared" si="710"/>
        <v>37631.16091</v>
      </c>
      <c r="BD225" s="4">
        <f t="shared" si="710"/>
        <v>39789.73447</v>
      </c>
      <c r="BE225" s="4">
        <f t="shared" ref="BE225:BI225" si="711">AZ225/Z225</f>
        <v>18988.38422</v>
      </c>
      <c r="BF225" s="4">
        <f t="shared" si="711"/>
        <v>21949.06842</v>
      </c>
      <c r="BG225" s="4">
        <f t="shared" si="711"/>
        <v>20081.57965</v>
      </c>
      <c r="BH225" s="4">
        <f t="shared" si="711"/>
        <v>19680.79022</v>
      </c>
      <c r="BI225" s="4">
        <f t="shared" si="711"/>
        <v>17129.04472</v>
      </c>
      <c r="BJ225" s="4">
        <f t="shared" si="38"/>
        <v>81032.67048</v>
      </c>
      <c r="BK225" s="4">
        <f t="shared" si="39"/>
        <v>30152.50327</v>
      </c>
      <c r="BL225" s="4">
        <f t="shared" si="40"/>
        <v>111185.1737</v>
      </c>
      <c r="BM225" s="4">
        <f>BK225*'Ejercicio 3 - TIR'!$D$5</f>
        <v>15076.25163</v>
      </c>
      <c r="BN225" s="4">
        <f t="shared" si="41"/>
        <v>96108.92211</v>
      </c>
      <c r="BO225" s="4">
        <f t="shared" si="42"/>
        <v>41373.83792</v>
      </c>
      <c r="BP225" s="4">
        <f t="shared" si="43"/>
        <v>-99785.28819</v>
      </c>
      <c r="BQ225" s="4">
        <f t="shared" ref="BQ225:BT225" si="712">BE225</f>
        <v>18988.38422</v>
      </c>
      <c r="BR225" s="4">
        <f t="shared" si="712"/>
        <v>21949.06842</v>
      </c>
      <c r="BS225" s="4">
        <f t="shared" si="712"/>
        <v>20081.57965</v>
      </c>
      <c r="BT225" s="4">
        <f t="shared" si="712"/>
        <v>19680.79022</v>
      </c>
      <c r="BU225" s="4">
        <f t="shared" si="45"/>
        <v>58502.88264</v>
      </c>
      <c r="BV225" s="36">
        <f t="shared" si="46"/>
        <v>10.15595146</v>
      </c>
    </row>
    <row r="226" ht="15.0" customHeight="1">
      <c r="A226" s="2">
        <v>225.0</v>
      </c>
      <c r="B226" s="3">
        <f t="shared" si="4"/>
        <v>0.3417152657</v>
      </c>
      <c r="C226" s="4">
        <f>IF(B226&lt;=('Ejercicio 3 - TIR'!$D$13-'Ejercicio 3 - TIR'!$C$13)/('Ejercicio 3 - TIR'!$E$13-'Ejercicio 3 - TIR'!$C$13),'Ejercicio 3 - TIR'!$C$13+SQRT(('Ejercicio 3 - TIR'!$E$13-'Ejercicio 3 - TIR'!$C$13)*('Ejercicio 3 - TIR'!$D$13-'Ejercicio 3 - TIR'!$C$13)*B226),'Ejercicio 3 - TIR'!$E$13-SQRT(('Ejercicio 3 - TIR'!$E$13-'Ejercicio 3 - TIR'!$C$13)*('Ejercicio 3 - TIR'!$E$13-'Ejercicio 3 - TIR'!$D$13)*(1-B226)))</f>
        <v>71894.09882</v>
      </c>
      <c r="D226" s="3">
        <f t="shared" si="5"/>
        <v>0.3550937633</v>
      </c>
      <c r="E226" s="4">
        <f>IF(D226&lt;=('Ejercicio 3 - TIR'!$D$14-'Ejercicio 3 - TIR'!$C$14)/('Ejercicio 3 - TIR'!$E$14-'Ejercicio 3 - TIR'!$C$14),'Ejercicio 3 - TIR'!$C$14+SQRT(('Ejercicio 3 - TIR'!$E$14-'Ejercicio 3 - TIR'!$C$14)*('Ejercicio 3 - TIR'!$D$14-'Ejercicio 3 - TIR'!$C$14)*D226),'Ejercicio 3 - TIR'!$E$14-SQRT(('Ejercicio 3 - TIR'!$E$14-'Ejercicio 3 - TIR'!$C$14)*('Ejercicio 3 - TIR'!$E$14-'Ejercicio 3 - TIR'!$D$14)*(1-D226)))</f>
        <v>30164.55718</v>
      </c>
      <c r="F226" s="3">
        <f t="shared" si="6"/>
        <v>0.2387793587</v>
      </c>
      <c r="G226" s="4">
        <f>IF(F226&lt;=('Ejercicio 3 - TIR'!$D$18-'Ejercicio 3 - TIR'!$C$18)/('Ejercicio 3 - TIR'!$E$18-'Ejercicio 3 - TIR'!$C$18),'Ejercicio 3 - TIR'!$C$18+SQRT(('Ejercicio 3 - TIR'!$E$18-'Ejercicio 3 - TIR'!$C$18)*('Ejercicio 3 - TIR'!$D$18-'Ejercicio 3 - TIR'!$C$18)*F226),'Ejercicio 3 - TIR'!$E$18-SQRT(('Ejercicio 3 - TIR'!$E$18-'Ejercicio 3 - TIR'!$C$18)*('Ejercicio 3 - TIR'!$E$18-'Ejercicio 3 - TIR'!$D$18)*(1-F226)))</f>
        <v>35984.72253</v>
      </c>
      <c r="H226" s="3">
        <f t="shared" si="7"/>
        <v>0.8317541952</v>
      </c>
      <c r="I226" s="4">
        <f>IF(H226&lt;=('Ejercicio 3 - TIR'!$D$18-'Ejercicio 3 - TIR'!$C$18)/('Ejercicio 3 - TIR'!$E$18-'Ejercicio 3 - TIR'!$C$18),'Ejercicio 3 - TIR'!$C$18+SQRT(('Ejercicio 3 - TIR'!$E$18-'Ejercicio 3 - TIR'!$C$18)*('Ejercicio 3 - TIR'!$D$18-'Ejercicio 3 - TIR'!$C$18)*H226),'Ejercicio 3 - TIR'!$E$18-SQRT(('Ejercicio 3 - TIR'!$E$18-'Ejercicio 3 - TIR'!$C$18)*('Ejercicio 3 - TIR'!$E$18-'Ejercicio 3 - TIR'!$D$18)*(1-H226)))</f>
        <v>41447.75629</v>
      </c>
      <c r="J226" s="3">
        <f t="shared" si="8"/>
        <v>0.2834930006</v>
      </c>
      <c r="K226" s="4">
        <f>IF(J226&lt;=('Ejercicio 3 - TIR'!$D$18-'Ejercicio 3 - TIR'!$C$18)/('Ejercicio 3 - TIR'!$E$18-'Ejercicio 3 - TIR'!$C$18),'Ejercicio 3 - TIR'!$C$18+SQRT(('Ejercicio 3 - TIR'!$E$18-'Ejercicio 3 - TIR'!$C$18)*('Ejercicio 3 - TIR'!$D$18-'Ejercicio 3 - TIR'!$C$18)*J226),'Ejercicio 3 - TIR'!$E$18-SQRT(('Ejercicio 3 - TIR'!$E$18-'Ejercicio 3 - TIR'!$C$18)*('Ejercicio 3 - TIR'!$E$18-'Ejercicio 3 - TIR'!$D$18)*(1-J226)))</f>
        <v>36521.03904</v>
      </c>
      <c r="L226" s="3">
        <f t="shared" si="9"/>
        <v>0.6066010343</v>
      </c>
      <c r="M226" s="4">
        <f>IF(L226&lt;=('Ejercicio 3 - TIR'!$D$18-'Ejercicio 3 - TIR'!$C$18)/('Ejercicio 3 - TIR'!$E$18-'Ejercicio 3 - TIR'!$C$18),'Ejercicio 3 - TIR'!$C$18+SQRT(('Ejercicio 3 - TIR'!$E$18-'Ejercicio 3 - TIR'!$C$18)*('Ejercicio 3 - TIR'!$D$18-'Ejercicio 3 - TIR'!$C$18)*L226),'Ejercicio 3 - TIR'!$E$18-SQRT(('Ejercicio 3 - TIR'!$E$18-'Ejercicio 3 - TIR'!$C$18)*('Ejercicio 3 - TIR'!$E$18-'Ejercicio 3 - TIR'!$D$18)*(1-L226)))</f>
        <v>39538.87599</v>
      </c>
      <c r="N226" s="3">
        <f t="shared" si="10"/>
        <v>0.6684781166</v>
      </c>
      <c r="O226" s="4">
        <f>IF(N226&lt;=('Ejercicio 3 - TIR'!$D$18-'Ejercicio 3 - TIR'!$C$18)/('Ejercicio 3 - TIR'!$E$18-'Ejercicio 3 - TIR'!$C$18),'Ejercicio 3 - TIR'!$C$18+SQRT(('Ejercicio 3 - TIR'!$E$18-'Ejercicio 3 - TIR'!$C$18)*('Ejercicio 3 - TIR'!$D$18-'Ejercicio 3 - TIR'!$C$18)*N226),'Ejercicio 3 - TIR'!$E$18-SQRT(('Ejercicio 3 - TIR'!$E$18-'Ejercicio 3 - TIR'!$C$18)*('Ejercicio 3 - TIR'!$E$18-'Ejercicio 3 - TIR'!$D$18)*(1-N226)))</f>
        <v>40013.60438</v>
      </c>
      <c r="P226" s="3">
        <f t="shared" si="11"/>
        <v>0.5087271292</v>
      </c>
      <c r="Q226" s="7">
        <f>IF(P226&lt;=('Ejercicio 3 - TIR'!$D$22-'Ejercicio 3 - TIR'!$C$22)/('Ejercicio 3 - TIR'!$E$22-'Ejercicio 3 - TIR'!$C$22),'Ejercicio 3 - TIR'!$C$22+SQRT(('Ejercicio 3 - TIR'!$E$22-'Ejercicio 3 - TIR'!$C$22)*('Ejercicio 3 - TIR'!$D$22-'Ejercicio 3 - TIR'!$C$22)*P226),'Ejercicio 3 - TIR'!$E$22-SQRT(('Ejercicio 3 - TIR'!$E$22-'Ejercicio 3 - TIR'!$C$22)*('Ejercicio 3 - TIR'!$E$22-'Ejercicio 3 - TIR'!$D$22)*(1-P226)))</f>
        <v>0.1502629664</v>
      </c>
      <c r="R226" s="3">
        <f t="shared" si="12"/>
        <v>0.1190259572</v>
      </c>
      <c r="S226" s="7">
        <f>IF(R226&lt;=('Ejercicio 3 - TIR'!$D$23-'Ejercicio 3 - TIR'!$C$23)/('Ejercicio 3 - TIR'!$E$23-'Ejercicio 3 - TIR'!$C$23),'Ejercicio 3 - TIR'!$C$23+SQRT(('Ejercicio 3 - TIR'!$E$23-'Ejercicio 3 - TIR'!$C$23)*('Ejercicio 3 - TIR'!$D$23-'Ejercicio 3 - TIR'!$C$23)*R226),'Ejercicio 3 - TIR'!$E$23-SQRT(('Ejercicio 3 - TIR'!$E$23-'Ejercicio 3 - TIR'!$C$23)*('Ejercicio 3 - TIR'!$E$23-'Ejercicio 3 - TIR'!$D$23)*(1-R226)))</f>
        <v>0.1346371692</v>
      </c>
      <c r="T226" s="3">
        <f t="shared" si="13"/>
        <v>0.07218161155</v>
      </c>
      <c r="U226" s="7">
        <f>IF(T226&lt;=('Ejercicio 3 - TIR'!$D$24-'Ejercicio 3 - TIR'!$C$24)/('Ejercicio 3 - TIR'!$E$24-'Ejercicio 3 - TIR'!$C$24),'Ejercicio 3 - TIR'!$C$24+SQRT(('Ejercicio 3 - TIR'!$E$24-'Ejercicio 3 - TIR'!$C$24)*('Ejercicio 3 - TIR'!$D$24-'Ejercicio 3 - TIR'!$C$24)*T226),'Ejercicio 3 - TIR'!$E$24-SQRT(('Ejercicio 3 - TIR'!$E$24-'Ejercicio 3 - TIR'!$C$24)*('Ejercicio 3 - TIR'!$E$24-'Ejercicio 3 - TIR'!$D$24)*(1-T226)))</f>
        <v>0.1623118392</v>
      </c>
      <c r="V226" s="3">
        <f t="shared" si="14"/>
        <v>0.6370850775</v>
      </c>
      <c r="W226" s="7">
        <f>IF(V226&lt;=('Ejercicio 3 - TIR'!$D$25-'Ejercicio 3 - TIR'!$C$25)/('Ejercicio 3 - TIR'!$E$25-'Ejercicio 3 - TIR'!$C$25),'Ejercicio 3 - TIR'!$C$25+SQRT(('Ejercicio 3 - TIR'!$E$25-'Ejercicio 3 - TIR'!$C$25)*('Ejercicio 3 - TIR'!$D$25-'Ejercicio 3 - TIR'!$C$25)*V226),'Ejercicio 3 - TIR'!$E$25-SQRT(('Ejercicio 3 - TIR'!$E$25-'Ejercicio 3 - TIR'!$C$25)*('Ejercicio 3 - TIR'!$E$25-'Ejercicio 3 - TIR'!$D$25)*(1-V226)))</f>
        <v>0.2143601034</v>
      </c>
      <c r="X226" s="3">
        <f t="shared" si="15"/>
        <v>0.2662860233</v>
      </c>
      <c r="Y226" s="7">
        <f>IF(X226&lt;=('Ejercicio 3 - TIR'!$D$26-'Ejercicio 3 - TIR'!$C$26)/('Ejercicio 3 - TIR'!$E$26-'Ejercicio 3 - TIR'!$C$26),'Ejercicio 3 - TIR'!$C$26+SQRT(('Ejercicio 3 - TIR'!$E$26-'Ejercicio 3 - TIR'!$C$26)*('Ejercicio 3 - TIR'!$D$26-'Ejercicio 3 - TIR'!$C$26)*X226),'Ejercicio 3 - TIR'!$E$26-SQRT(('Ejercicio 3 - TIR'!$E$26-'Ejercicio 3 - TIR'!$C$26)*('Ejercicio 3 - TIR'!$E$26-'Ejercicio 3 - TIR'!$D$26)*(1-X226)))</f>
        <v>0.2168136581</v>
      </c>
      <c r="Z226" s="3">
        <f t="shared" si="16"/>
        <v>1.150262966</v>
      </c>
      <c r="AA226" s="3">
        <f t="shared" si="17"/>
        <v>1.305131116</v>
      </c>
      <c r="AB226" s="3">
        <f t="shared" si="18"/>
        <v>1.516969348</v>
      </c>
      <c r="AC226" s="3">
        <f t="shared" si="19"/>
        <v>1.842147054</v>
      </c>
      <c r="AD226" s="3">
        <f t="shared" si="20"/>
        <v>2.241549696</v>
      </c>
      <c r="AE226" s="2">
        <f t="shared" si="21"/>
        <v>4532.615842</v>
      </c>
      <c r="AF226" s="2">
        <f t="shared" si="22"/>
        <v>5142.874408</v>
      </c>
      <c r="AG226" s="2">
        <f t="shared" si="23"/>
        <v>5977.623812</v>
      </c>
      <c r="AH226" s="2">
        <f t="shared" si="24"/>
        <v>7258.98787</v>
      </c>
      <c r="AI226" s="2">
        <f t="shared" si="25"/>
        <v>8832.835585</v>
      </c>
      <c r="AJ226" s="4">
        <f t="shared" si="26"/>
        <v>41391.89369</v>
      </c>
      <c r="AK226" s="4">
        <f t="shared" si="27"/>
        <v>54094.75643</v>
      </c>
      <c r="AL226" s="4">
        <f t="shared" si="28"/>
        <v>55401.29677</v>
      </c>
      <c r="AM226" s="4">
        <f t="shared" si="29"/>
        <v>72836.42393</v>
      </c>
      <c r="AN226" s="4">
        <f t="shared" si="30"/>
        <v>89692.48273</v>
      </c>
      <c r="AO226" s="4">
        <f>C226/'Ejercicio 3 - TIR'!$D$7</f>
        <v>14378.81976</v>
      </c>
      <c r="AP226" s="4">
        <f t="shared" si="31"/>
        <v>27013.07392</v>
      </c>
      <c r="AQ226" s="4">
        <f t="shared" si="32"/>
        <v>39715.93666</v>
      </c>
      <c r="AR226" s="4">
        <f t="shared" si="33"/>
        <v>41022.47701</v>
      </c>
      <c r="AS226" s="4">
        <f t="shared" si="34"/>
        <v>58457.60417</v>
      </c>
      <c r="AT226" s="4">
        <f t="shared" si="35"/>
        <v>75313.66297</v>
      </c>
      <c r="AU226" s="4">
        <f>AP226*'Ejercicio 3 - TIR'!$D$5</f>
        <v>13506.53696</v>
      </c>
      <c r="AV226" s="4">
        <f>AQ226*'Ejercicio 3 - TIR'!$D$5</f>
        <v>19857.96833</v>
      </c>
      <c r="AW226" s="4">
        <f>AR226*'Ejercicio 3 - TIR'!$D$5</f>
        <v>20511.2385</v>
      </c>
      <c r="AX226" s="4">
        <f>AS226*'Ejercicio 3 - TIR'!$D$5</f>
        <v>29228.80208</v>
      </c>
      <c r="AY226" s="4">
        <f>AT226*'Ejercicio 3 - TIR'!$D$5</f>
        <v>37656.83148</v>
      </c>
      <c r="AZ226" s="4">
        <f t="shared" ref="AZ226:BD226" si="713">AJ226-AU226-AE226</f>
        <v>23352.74088</v>
      </c>
      <c r="BA226" s="4">
        <f t="shared" si="713"/>
        <v>29093.91369</v>
      </c>
      <c r="BB226" s="4">
        <f t="shared" si="713"/>
        <v>28912.43445</v>
      </c>
      <c r="BC226" s="4">
        <f t="shared" si="713"/>
        <v>36348.63398</v>
      </c>
      <c r="BD226" s="4">
        <f t="shared" si="713"/>
        <v>43202.81566</v>
      </c>
      <c r="BE226" s="4">
        <f t="shared" ref="BE226:BI226" si="714">AZ226/Z226</f>
        <v>20302.0888</v>
      </c>
      <c r="BF226" s="4">
        <f t="shared" si="714"/>
        <v>22291.94702</v>
      </c>
      <c r="BG226" s="4">
        <f t="shared" si="714"/>
        <v>19059.33992</v>
      </c>
      <c r="BH226" s="4">
        <f t="shared" si="714"/>
        <v>19731.66794</v>
      </c>
      <c r="BI226" s="4">
        <f t="shared" si="714"/>
        <v>19273.63723</v>
      </c>
      <c r="BJ226" s="4">
        <f t="shared" si="38"/>
        <v>67615.35397</v>
      </c>
      <c r="BK226" s="4">
        <f t="shared" si="39"/>
        <v>32230.83907</v>
      </c>
      <c r="BL226" s="4">
        <f t="shared" si="40"/>
        <v>99846.19304</v>
      </c>
      <c r="BM226" s="4">
        <f>BK226*'Ejercicio 3 - TIR'!$D$5</f>
        <v>16115.41953</v>
      </c>
      <c r="BN226" s="4">
        <f t="shared" si="41"/>
        <v>83730.7735</v>
      </c>
      <c r="BO226" s="4">
        <f t="shared" si="42"/>
        <v>37353.96706</v>
      </c>
      <c r="BP226" s="4">
        <f t="shared" si="43"/>
        <v>-102058.656</v>
      </c>
      <c r="BQ226" s="4">
        <f t="shared" ref="BQ226:BT226" si="715">BE226</f>
        <v>20302.0888</v>
      </c>
      <c r="BR226" s="4">
        <f t="shared" si="715"/>
        <v>22291.94702</v>
      </c>
      <c r="BS226" s="4">
        <f t="shared" si="715"/>
        <v>19059.33992</v>
      </c>
      <c r="BT226" s="4">
        <f t="shared" si="715"/>
        <v>19731.66794</v>
      </c>
      <c r="BU226" s="4">
        <f t="shared" si="45"/>
        <v>56627.60429</v>
      </c>
      <c r="BV226" s="36">
        <f t="shared" si="46"/>
        <v>9.267406949</v>
      </c>
    </row>
    <row r="227" ht="15.0" customHeight="1">
      <c r="A227" s="2">
        <v>226.0</v>
      </c>
      <c r="B227" s="3">
        <f t="shared" si="4"/>
        <v>0.3467671733</v>
      </c>
      <c r="C227" s="4">
        <f>IF(B227&lt;=('Ejercicio 3 - TIR'!$D$13-'Ejercicio 3 - TIR'!$C$13)/('Ejercicio 3 - TIR'!$E$13-'Ejercicio 3 - TIR'!$C$13),'Ejercicio 3 - TIR'!$C$13+SQRT(('Ejercicio 3 - TIR'!$E$13-'Ejercicio 3 - TIR'!$C$13)*('Ejercicio 3 - TIR'!$D$13-'Ejercicio 3 - TIR'!$C$13)*B227),'Ejercicio 3 - TIR'!$E$13-SQRT(('Ejercicio 3 - TIR'!$E$13-'Ejercicio 3 - TIR'!$C$13)*('Ejercicio 3 - TIR'!$E$13-'Ejercicio 3 - TIR'!$D$13)*(1-B227)))</f>
        <v>72002.1538</v>
      </c>
      <c r="D227" s="3">
        <f t="shared" si="5"/>
        <v>0.6062980542</v>
      </c>
      <c r="E227" s="4">
        <f>IF(D227&lt;=('Ejercicio 3 - TIR'!$D$14-'Ejercicio 3 - TIR'!$C$14)/('Ejercicio 3 - TIR'!$E$14-'Ejercicio 3 - TIR'!$C$14),'Ejercicio 3 - TIR'!$C$14+SQRT(('Ejercicio 3 - TIR'!$E$14-'Ejercicio 3 - TIR'!$C$14)*('Ejercicio 3 - TIR'!$D$14-'Ejercicio 3 - TIR'!$C$14)*D227),'Ejercicio 3 - TIR'!$E$14-SQRT(('Ejercicio 3 - TIR'!$E$14-'Ejercicio 3 - TIR'!$C$14)*('Ejercicio 3 - TIR'!$E$14-'Ejercicio 3 - TIR'!$D$14)*(1-D227)))</f>
        <v>32315.2559</v>
      </c>
      <c r="F227" s="3">
        <f t="shared" si="6"/>
        <v>0.5264155139</v>
      </c>
      <c r="G227" s="4">
        <f>IF(F227&lt;=('Ejercicio 3 - TIR'!$D$18-'Ejercicio 3 - TIR'!$C$18)/('Ejercicio 3 - TIR'!$E$18-'Ejercicio 3 - TIR'!$C$18),'Ejercicio 3 - TIR'!$C$18+SQRT(('Ejercicio 3 - TIR'!$E$18-'Ejercicio 3 - TIR'!$C$18)*('Ejercicio 3 - TIR'!$D$18-'Ejercicio 3 - TIR'!$C$18)*F227),'Ejercicio 3 - TIR'!$E$18-SQRT(('Ejercicio 3 - TIR'!$E$18-'Ejercicio 3 - TIR'!$C$18)*('Ejercicio 3 - TIR'!$E$18-'Ejercicio 3 - TIR'!$D$18)*(1-F227)))</f>
        <v>38886.0749</v>
      </c>
      <c r="H227" s="3">
        <f t="shared" si="7"/>
        <v>0.7568077368</v>
      </c>
      <c r="I227" s="4">
        <f>IF(H227&lt;=('Ejercicio 3 - TIR'!$D$18-'Ejercicio 3 - TIR'!$C$18)/('Ejercicio 3 - TIR'!$E$18-'Ejercicio 3 - TIR'!$C$18),'Ejercicio 3 - TIR'!$C$18+SQRT(('Ejercicio 3 - TIR'!$E$18-'Ejercicio 3 - TIR'!$C$18)*('Ejercicio 3 - TIR'!$D$18-'Ejercicio 3 - TIR'!$C$18)*H227),'Ejercicio 3 - TIR'!$E$18-SQRT(('Ejercicio 3 - TIR'!$E$18-'Ejercicio 3 - TIR'!$C$18)*('Ejercicio 3 - TIR'!$E$18-'Ejercicio 3 - TIR'!$D$18)*(1-H227)))</f>
        <v>40729.23663</v>
      </c>
      <c r="J227" s="3">
        <f t="shared" si="8"/>
        <v>0.5035065836</v>
      </c>
      <c r="K227" s="4">
        <f>IF(J227&lt;=('Ejercicio 3 - TIR'!$D$18-'Ejercicio 3 - TIR'!$C$18)/('Ejercicio 3 - TIR'!$E$18-'Ejercicio 3 - TIR'!$C$18),'Ejercicio 3 - TIR'!$C$18+SQRT(('Ejercicio 3 - TIR'!$E$18-'Ejercicio 3 - TIR'!$C$18)*('Ejercicio 3 - TIR'!$D$18-'Ejercicio 3 - TIR'!$C$18)*J227),'Ejercicio 3 - TIR'!$E$18-SQRT(('Ejercicio 3 - TIR'!$E$18-'Ejercicio 3 - TIR'!$C$18)*('Ejercicio 3 - TIR'!$E$18-'Ejercicio 3 - TIR'!$D$18)*(1-J227)))</f>
        <v>38690.56888</v>
      </c>
      <c r="L227" s="3">
        <f t="shared" si="9"/>
        <v>0.3093012047</v>
      </c>
      <c r="M227" s="4">
        <f>IF(L227&lt;=('Ejercicio 3 - TIR'!$D$18-'Ejercicio 3 - TIR'!$C$18)/('Ejercicio 3 - TIR'!$E$18-'Ejercicio 3 - TIR'!$C$18),'Ejercicio 3 - TIR'!$C$18+SQRT(('Ejercicio 3 - TIR'!$E$18-'Ejercicio 3 - TIR'!$C$18)*('Ejercicio 3 - TIR'!$D$18-'Ejercicio 3 - TIR'!$C$18)*L227),'Ejercicio 3 - TIR'!$E$18-SQRT(('Ejercicio 3 - TIR'!$E$18-'Ejercicio 3 - TIR'!$C$18)*('Ejercicio 3 - TIR'!$E$18-'Ejercicio 3 - TIR'!$D$18)*(1-L227)))</f>
        <v>36811.40079</v>
      </c>
      <c r="N227" s="3">
        <f t="shared" si="10"/>
        <v>0.8381190595</v>
      </c>
      <c r="O227" s="4">
        <f>IF(N227&lt;=('Ejercicio 3 - TIR'!$D$18-'Ejercicio 3 - TIR'!$C$18)/('Ejercicio 3 - TIR'!$E$18-'Ejercicio 3 - TIR'!$C$18),'Ejercicio 3 - TIR'!$C$18+SQRT(('Ejercicio 3 - TIR'!$E$18-'Ejercicio 3 - TIR'!$C$18)*('Ejercicio 3 - TIR'!$D$18-'Ejercicio 3 - TIR'!$C$18)*N227),'Ejercicio 3 - TIR'!$E$18-SQRT(('Ejercicio 3 - TIR'!$E$18-'Ejercicio 3 - TIR'!$C$18)*('Ejercicio 3 - TIR'!$E$18-'Ejercicio 3 - TIR'!$D$18)*(1-N227)))</f>
        <v>41515.5961</v>
      </c>
      <c r="P227" s="3">
        <f t="shared" si="11"/>
        <v>0.7688426938</v>
      </c>
      <c r="Q227" s="7">
        <f>IF(P227&lt;=('Ejercicio 3 - TIR'!$D$22-'Ejercicio 3 - TIR'!$C$22)/('Ejercicio 3 - TIR'!$E$22-'Ejercicio 3 - TIR'!$C$22),'Ejercicio 3 - TIR'!$C$22+SQRT(('Ejercicio 3 - TIR'!$E$22-'Ejercicio 3 - TIR'!$C$22)*('Ejercicio 3 - TIR'!$D$22-'Ejercicio 3 - TIR'!$C$22)*P227),'Ejercicio 3 - TIR'!$E$22-SQRT(('Ejercicio 3 - TIR'!$E$22-'Ejercicio 3 - TIR'!$C$22)*('Ejercicio 3 - TIR'!$E$22-'Ejercicio 3 - TIR'!$D$22)*(1-P227)))</f>
        <v>0.1596018836</v>
      </c>
      <c r="R227" s="3">
        <f t="shared" si="12"/>
        <v>0.1540316062</v>
      </c>
      <c r="S227" s="7">
        <f>IF(R227&lt;=('Ejercicio 3 - TIR'!$D$23-'Ejercicio 3 - TIR'!$C$23)/('Ejercicio 3 - TIR'!$E$23-'Ejercicio 3 - TIR'!$C$23),'Ejercicio 3 - TIR'!$C$23+SQRT(('Ejercicio 3 - TIR'!$E$23-'Ejercicio 3 - TIR'!$C$23)*('Ejercicio 3 - TIR'!$D$23-'Ejercicio 3 - TIR'!$C$23)*R227),'Ejercicio 3 - TIR'!$E$23-SQRT(('Ejercicio 3 - TIR'!$E$23-'Ejercicio 3 - TIR'!$C$23)*('Ejercicio 3 - TIR'!$E$23-'Ejercicio 3 - TIR'!$D$23)*(1-R227)))</f>
        <v>0.1366510327</v>
      </c>
      <c r="T227" s="3">
        <f t="shared" si="13"/>
        <v>0.849017503</v>
      </c>
      <c r="U227" s="7">
        <f>IF(T227&lt;=('Ejercicio 3 - TIR'!$D$24-'Ejercicio 3 - TIR'!$C$24)/('Ejercicio 3 - TIR'!$E$24-'Ejercicio 3 - TIR'!$C$24),'Ejercicio 3 - TIR'!$C$24+SQRT(('Ejercicio 3 - TIR'!$E$24-'Ejercicio 3 - TIR'!$C$24)*('Ejercicio 3 - TIR'!$D$24-'Ejercicio 3 - TIR'!$C$24)*T227),'Ejercicio 3 - TIR'!$E$24-SQRT(('Ejercicio 3 - TIR'!$E$24-'Ejercicio 3 - TIR'!$C$24)*('Ejercicio 3 - TIR'!$E$24-'Ejercicio 3 - TIR'!$D$24)*(1-T227)))</f>
        <v>0.1994390907</v>
      </c>
      <c r="V227" s="3">
        <f t="shared" si="14"/>
        <v>0.8668417873</v>
      </c>
      <c r="W227" s="7">
        <f>IF(V227&lt;=('Ejercicio 3 - TIR'!$D$25-'Ejercicio 3 - TIR'!$C$25)/('Ejercicio 3 - TIR'!$E$25-'Ejercicio 3 - TIR'!$C$25),'Ejercicio 3 - TIR'!$C$25+SQRT(('Ejercicio 3 - TIR'!$E$25-'Ejercicio 3 - TIR'!$C$25)*('Ejercicio 3 - TIR'!$D$25-'Ejercicio 3 - TIR'!$C$25)*V227),'Ejercicio 3 - TIR'!$E$25-SQRT(('Ejercicio 3 - TIR'!$E$25-'Ejercicio 3 - TIR'!$C$25)*('Ejercicio 3 - TIR'!$E$25-'Ejercicio 3 - TIR'!$D$25)*(1-V227)))</f>
        <v>0.2284117221</v>
      </c>
      <c r="X227" s="3">
        <f t="shared" si="15"/>
        <v>0.7645041722</v>
      </c>
      <c r="Y227" s="7">
        <f>IF(X227&lt;=('Ejercicio 3 - TIR'!$D$26-'Ejercicio 3 - TIR'!$C$26)/('Ejercicio 3 - TIR'!$E$26-'Ejercicio 3 - TIR'!$C$26),'Ejercicio 3 - TIR'!$C$26+SQRT(('Ejercicio 3 - TIR'!$E$26-'Ejercicio 3 - TIR'!$C$26)*('Ejercicio 3 - TIR'!$D$26-'Ejercicio 3 - TIR'!$C$26)*X227),'Ejercicio 3 - TIR'!$E$26-SQRT(('Ejercicio 3 - TIR'!$E$26-'Ejercicio 3 - TIR'!$C$26)*('Ejercicio 3 - TIR'!$E$26-'Ejercicio 3 - TIR'!$D$26)*(1-X227)))</f>
        <v>0.2443394129</v>
      </c>
      <c r="Z227" s="3">
        <f t="shared" si="16"/>
        <v>1.159601884</v>
      </c>
      <c r="AA227" s="3">
        <f t="shared" si="17"/>
        <v>1.318062679</v>
      </c>
      <c r="AB227" s="3">
        <f t="shared" si="18"/>
        <v>1.580935901</v>
      </c>
      <c r="AC227" s="3">
        <f t="shared" si="19"/>
        <v>1.942040192</v>
      </c>
      <c r="AD227" s="3">
        <f t="shared" si="20"/>
        <v>2.416557153</v>
      </c>
      <c r="AE227" s="2">
        <f t="shared" si="21"/>
        <v>5157.575712</v>
      </c>
      <c r="AF227" s="2">
        <f t="shared" si="22"/>
        <v>5862.36376</v>
      </c>
      <c r="AG227" s="2">
        <f t="shared" si="23"/>
        <v>7031.548257</v>
      </c>
      <c r="AH227" s="2">
        <f t="shared" si="24"/>
        <v>8637.636303</v>
      </c>
      <c r="AI227" s="2">
        <f t="shared" si="25"/>
        <v>10748.15129</v>
      </c>
      <c r="AJ227" s="4">
        <f t="shared" si="26"/>
        <v>45092.3657</v>
      </c>
      <c r="AK227" s="4">
        <f t="shared" si="27"/>
        <v>53683.68673</v>
      </c>
      <c r="AL227" s="4">
        <f t="shared" si="28"/>
        <v>61167.30937</v>
      </c>
      <c r="AM227" s="4">
        <f t="shared" si="29"/>
        <v>71489.21986</v>
      </c>
      <c r="AN227" s="4">
        <f t="shared" si="30"/>
        <v>100324.8107</v>
      </c>
      <c r="AO227" s="4">
        <f>C227/'Ejercicio 3 - TIR'!$D$7</f>
        <v>14400.43076</v>
      </c>
      <c r="AP227" s="4">
        <f t="shared" si="31"/>
        <v>30691.93494</v>
      </c>
      <c r="AQ227" s="4">
        <f t="shared" si="32"/>
        <v>39283.25597</v>
      </c>
      <c r="AR227" s="4">
        <f t="shared" si="33"/>
        <v>46766.87861</v>
      </c>
      <c r="AS227" s="4">
        <f t="shared" si="34"/>
        <v>57088.78911</v>
      </c>
      <c r="AT227" s="4">
        <f t="shared" si="35"/>
        <v>85924.37994</v>
      </c>
      <c r="AU227" s="4">
        <f>AP227*'Ejercicio 3 - TIR'!$D$5</f>
        <v>15345.96747</v>
      </c>
      <c r="AV227" s="4">
        <f>AQ227*'Ejercicio 3 - TIR'!$D$5</f>
        <v>19641.62799</v>
      </c>
      <c r="AW227" s="4">
        <f>AR227*'Ejercicio 3 - TIR'!$D$5</f>
        <v>23383.4393</v>
      </c>
      <c r="AX227" s="4">
        <f>AS227*'Ejercicio 3 - TIR'!$D$5</f>
        <v>28544.39455</v>
      </c>
      <c r="AY227" s="4">
        <f>AT227*'Ejercicio 3 - TIR'!$D$5</f>
        <v>42962.18997</v>
      </c>
      <c r="AZ227" s="4">
        <f t="shared" ref="AZ227:BD227" si="716">AJ227-AU227-AE227</f>
        <v>24588.82252</v>
      </c>
      <c r="BA227" s="4">
        <f t="shared" si="716"/>
        <v>28179.69499</v>
      </c>
      <c r="BB227" s="4">
        <f t="shared" si="716"/>
        <v>30752.32181</v>
      </c>
      <c r="BC227" s="4">
        <f t="shared" si="716"/>
        <v>34307.18901</v>
      </c>
      <c r="BD227" s="4">
        <f t="shared" si="716"/>
        <v>46614.46944</v>
      </c>
      <c r="BE227" s="4">
        <f t="shared" ref="BE227:BI227" si="717">AZ227/Z227</f>
        <v>21204.53827</v>
      </c>
      <c r="BF227" s="4">
        <f t="shared" si="717"/>
        <v>21379.63197</v>
      </c>
      <c r="BG227" s="4">
        <f t="shared" si="717"/>
        <v>19451.97259</v>
      </c>
      <c r="BH227" s="4">
        <f t="shared" si="717"/>
        <v>17665.54016</v>
      </c>
      <c r="BI227" s="4">
        <f t="shared" si="717"/>
        <v>19289.62011</v>
      </c>
      <c r="BJ227" s="4">
        <f t="shared" si="38"/>
        <v>78091.66279</v>
      </c>
      <c r="BK227" s="4">
        <f t="shared" si="39"/>
        <v>34799.46395</v>
      </c>
      <c r="BL227" s="4">
        <f t="shared" si="40"/>
        <v>112891.1267</v>
      </c>
      <c r="BM227" s="4">
        <f>BK227*'Ejercicio 3 - TIR'!$D$5</f>
        <v>17399.73198</v>
      </c>
      <c r="BN227" s="4">
        <f t="shared" si="41"/>
        <v>95491.39477</v>
      </c>
      <c r="BO227" s="4">
        <f t="shared" si="42"/>
        <v>39515.47128</v>
      </c>
      <c r="BP227" s="4">
        <f t="shared" si="43"/>
        <v>-104317.4097</v>
      </c>
      <c r="BQ227" s="4">
        <f t="shared" ref="BQ227:BT227" si="718">BE227</f>
        <v>21204.53827</v>
      </c>
      <c r="BR227" s="4">
        <f t="shared" si="718"/>
        <v>21379.63197</v>
      </c>
      <c r="BS227" s="4">
        <f t="shared" si="718"/>
        <v>19451.97259</v>
      </c>
      <c r="BT227" s="4">
        <f t="shared" si="718"/>
        <v>17665.54016</v>
      </c>
      <c r="BU227" s="4">
        <f t="shared" si="45"/>
        <v>58805.09139</v>
      </c>
      <c r="BV227" s="36">
        <f t="shared" si="46"/>
        <v>8.647365417</v>
      </c>
    </row>
    <row r="228" ht="15.0" customHeight="1">
      <c r="A228" s="2">
        <v>227.0</v>
      </c>
      <c r="B228" s="3">
        <f t="shared" si="4"/>
        <v>0.00143068574</v>
      </c>
      <c r="C228" s="4">
        <f>IF(B228&lt;=('Ejercicio 3 - TIR'!$D$13-'Ejercicio 3 - TIR'!$C$13)/('Ejercicio 3 - TIR'!$E$13-'Ejercicio 3 - TIR'!$C$13),'Ejercicio 3 - TIR'!$C$13+SQRT(('Ejercicio 3 - TIR'!$E$13-'Ejercicio 3 - TIR'!$C$13)*('Ejercicio 3 - TIR'!$D$13-'Ejercicio 3 - TIR'!$C$13)*B228),'Ejercicio 3 - TIR'!$E$13-SQRT(('Ejercicio 3 - TIR'!$E$13-'Ejercicio 3 - TIR'!$C$13)*('Ejercicio 3 - TIR'!$E$13-'Ejercicio 3 - TIR'!$D$13)*(1-B228)))</f>
        <v>60756.48813</v>
      </c>
      <c r="D228" s="3">
        <f t="shared" si="5"/>
        <v>0.9313634304</v>
      </c>
      <c r="E228" s="4">
        <f>IF(D228&lt;=('Ejercicio 3 - TIR'!$D$14-'Ejercicio 3 - TIR'!$C$14)/('Ejercicio 3 - TIR'!$E$14-'Ejercicio 3 - TIR'!$C$14),'Ejercicio 3 - TIR'!$C$14+SQRT(('Ejercicio 3 - TIR'!$E$14-'Ejercicio 3 - TIR'!$C$14)*('Ejercicio 3 - TIR'!$D$14-'Ejercicio 3 - TIR'!$C$14)*D228),'Ejercicio 3 - TIR'!$E$14-SQRT(('Ejercicio 3 - TIR'!$E$14-'Ejercicio 3 - TIR'!$C$14)*('Ejercicio 3 - TIR'!$E$14-'Ejercicio 3 - TIR'!$D$14)*(1-D228)))</f>
        <v>36791.34211</v>
      </c>
      <c r="F228" s="3">
        <f t="shared" si="6"/>
        <v>0.03270199661</v>
      </c>
      <c r="G228" s="4">
        <f>IF(F228&lt;=('Ejercicio 3 - TIR'!$D$18-'Ejercicio 3 - TIR'!$C$18)/('Ejercicio 3 - TIR'!$E$18-'Ejercicio 3 - TIR'!$C$18),'Ejercicio 3 - TIR'!$C$18+SQRT(('Ejercicio 3 - TIR'!$E$18-'Ejercicio 3 - TIR'!$C$18)*('Ejercicio 3 - TIR'!$D$18-'Ejercicio 3 - TIR'!$C$18)*F228),'Ejercicio 3 - TIR'!$E$18-SQRT(('Ejercicio 3 - TIR'!$E$18-'Ejercicio 3 - TIR'!$C$18)*('Ejercicio 3 - TIR'!$E$18-'Ejercicio 3 - TIR'!$D$18)*(1-F228)))</f>
        <v>32214.79107</v>
      </c>
      <c r="H228" s="3">
        <f t="shared" si="7"/>
        <v>0.006162862763</v>
      </c>
      <c r="I228" s="4">
        <f>IF(H228&lt;=('Ejercicio 3 - TIR'!$D$18-'Ejercicio 3 - TIR'!$C$18)/('Ejercicio 3 - TIR'!$E$18-'Ejercicio 3 - TIR'!$C$18),'Ejercicio 3 - TIR'!$C$18+SQRT(('Ejercicio 3 - TIR'!$E$18-'Ejercicio 3 - TIR'!$C$18)*('Ejercicio 3 - TIR'!$D$18-'Ejercicio 3 - TIR'!$C$18)*H228),'Ejercicio 3 - TIR'!$E$18-SQRT(('Ejercicio 3 - TIR'!$E$18-'Ejercicio 3 - TIR'!$C$18)*('Ejercicio 3 - TIR'!$E$18-'Ejercicio 3 - TIR'!$D$18)*(1-H228)))</f>
        <v>30961.47252</v>
      </c>
      <c r="J228" s="3">
        <f t="shared" si="8"/>
        <v>0.05214514918</v>
      </c>
      <c r="K228" s="4">
        <f>IF(J228&lt;=('Ejercicio 3 - TIR'!$D$18-'Ejercicio 3 - TIR'!$C$18)/('Ejercicio 3 - TIR'!$E$18-'Ejercicio 3 - TIR'!$C$18),'Ejercicio 3 - TIR'!$C$18+SQRT(('Ejercicio 3 - TIR'!$E$18-'Ejercicio 3 - TIR'!$C$18)*('Ejercicio 3 - TIR'!$D$18-'Ejercicio 3 - TIR'!$C$18)*J228),'Ejercicio 3 - TIR'!$E$18-SQRT(('Ejercicio 3 - TIR'!$E$18-'Ejercicio 3 - TIR'!$C$18)*('Ejercicio 3 - TIR'!$E$18-'Ejercicio 3 - TIR'!$D$18)*(1-J228)))</f>
        <v>32796.74317</v>
      </c>
      <c r="L228" s="3">
        <f t="shared" si="9"/>
        <v>0.6730482844</v>
      </c>
      <c r="M228" s="4">
        <f>IF(L228&lt;=('Ejercicio 3 - TIR'!$D$18-'Ejercicio 3 - TIR'!$C$18)/('Ejercicio 3 - TIR'!$E$18-'Ejercicio 3 - TIR'!$C$18),'Ejercicio 3 - TIR'!$C$18+SQRT(('Ejercicio 3 - TIR'!$E$18-'Ejercicio 3 - TIR'!$C$18)*('Ejercicio 3 - TIR'!$D$18-'Ejercicio 3 - TIR'!$C$18)*L228),'Ejercicio 3 - TIR'!$E$18-SQRT(('Ejercicio 3 - TIR'!$E$18-'Ejercicio 3 - TIR'!$C$18)*('Ejercicio 3 - TIR'!$E$18-'Ejercicio 3 - TIR'!$D$18)*(1-L228)))</f>
        <v>40048.09343</v>
      </c>
      <c r="N228" s="3">
        <f t="shared" si="10"/>
        <v>0.04840455008</v>
      </c>
      <c r="O228" s="4">
        <f>IF(N228&lt;=('Ejercicio 3 - TIR'!$D$18-'Ejercicio 3 - TIR'!$C$18)/('Ejercicio 3 - TIR'!$E$18-'Ejercicio 3 - TIR'!$C$18),'Ejercicio 3 - TIR'!$C$18+SQRT(('Ejercicio 3 - TIR'!$E$18-'Ejercicio 3 - TIR'!$C$18)*('Ejercicio 3 - TIR'!$D$18-'Ejercicio 3 - TIR'!$C$18)*N228),'Ejercicio 3 - TIR'!$E$18-SQRT(('Ejercicio 3 - TIR'!$E$18-'Ejercicio 3 - TIR'!$C$18)*('Ejercicio 3 - TIR'!$E$18-'Ejercicio 3 - TIR'!$D$18)*(1-N228)))</f>
        <v>32694.56537</v>
      </c>
      <c r="P228" s="3">
        <f t="shared" si="11"/>
        <v>0.05704537542</v>
      </c>
      <c r="Q228" s="7">
        <f>IF(P228&lt;=('Ejercicio 3 - TIR'!$D$22-'Ejercicio 3 - TIR'!$C$22)/('Ejercicio 3 - TIR'!$E$22-'Ejercicio 3 - TIR'!$C$22),'Ejercicio 3 - TIR'!$C$22+SQRT(('Ejercicio 3 - TIR'!$E$22-'Ejercicio 3 - TIR'!$C$22)*('Ejercicio 3 - TIR'!$D$22-'Ejercicio 3 - TIR'!$C$22)*P228),'Ejercicio 3 - TIR'!$E$22-SQRT(('Ejercicio 3 - TIR'!$E$22-'Ejercicio 3 - TIR'!$C$22)*('Ejercicio 3 - TIR'!$E$22-'Ejercicio 3 - TIR'!$D$22)*(1-P228)))</f>
        <v>0.1301331967</v>
      </c>
      <c r="R228" s="3">
        <f t="shared" si="12"/>
        <v>0.2705199562</v>
      </c>
      <c r="S228" s="7">
        <f>IF(R228&lt;=('Ejercicio 3 - TIR'!$D$23-'Ejercicio 3 - TIR'!$C$23)/('Ejercicio 3 - TIR'!$E$23-'Ejercicio 3 - TIR'!$C$23),'Ejercicio 3 - TIR'!$C$23+SQRT(('Ejercicio 3 - TIR'!$E$23-'Ejercicio 3 - TIR'!$C$23)*('Ejercicio 3 - TIR'!$D$23-'Ejercicio 3 - TIR'!$C$23)*R228),'Ejercicio 3 - TIR'!$E$23-SQRT(('Ejercicio 3 - TIR'!$E$23-'Ejercicio 3 - TIR'!$C$23)*('Ejercicio 3 - TIR'!$E$23-'Ejercicio 3 - TIR'!$D$23)*(1-R228)))</f>
        <v>0.1420666246</v>
      </c>
      <c r="T228" s="3">
        <f t="shared" si="13"/>
        <v>0.491985182</v>
      </c>
      <c r="U228" s="7">
        <f>IF(T228&lt;=('Ejercicio 3 - TIR'!$D$24-'Ejercicio 3 - TIR'!$C$24)/('Ejercicio 3 - TIR'!$E$24-'Ejercicio 3 - TIR'!$C$24),'Ejercicio 3 - TIR'!$C$24+SQRT(('Ejercicio 3 - TIR'!$E$24-'Ejercicio 3 - TIR'!$C$24)*('Ejercicio 3 - TIR'!$D$24-'Ejercicio 3 - TIR'!$C$24)*T228),'Ejercicio 3 - TIR'!$E$24-SQRT(('Ejercicio 3 - TIR'!$E$24-'Ejercicio 3 - TIR'!$C$24)*('Ejercicio 3 - TIR'!$E$24-'Ejercicio 3 - TIR'!$D$24)*(1-T228)))</f>
        <v>0.1822847313</v>
      </c>
      <c r="V228" s="3">
        <f t="shared" si="14"/>
        <v>0.6647854547</v>
      </c>
      <c r="W228" s="7">
        <f>IF(V228&lt;=('Ejercicio 3 - TIR'!$D$25-'Ejercicio 3 - TIR'!$C$25)/('Ejercicio 3 - TIR'!$E$25-'Ejercicio 3 - TIR'!$C$25),'Ejercicio 3 - TIR'!$C$25+SQRT(('Ejercicio 3 - TIR'!$E$25-'Ejercicio 3 - TIR'!$C$25)*('Ejercicio 3 - TIR'!$D$25-'Ejercicio 3 - TIR'!$C$25)*V228),'Ejercicio 3 - TIR'!$E$25-SQRT(('Ejercicio 3 - TIR'!$E$25-'Ejercicio 3 - TIR'!$C$25)*('Ejercicio 3 - TIR'!$E$25-'Ejercicio 3 - TIR'!$D$25)*(1-V228)))</f>
        <v>0.2157472496</v>
      </c>
      <c r="X228" s="3">
        <f t="shared" si="15"/>
        <v>0.2249412686</v>
      </c>
      <c r="Y228" s="7">
        <f>IF(X228&lt;=('Ejercicio 3 - TIR'!$D$26-'Ejercicio 3 - TIR'!$C$26)/('Ejercicio 3 - TIR'!$E$26-'Ejercicio 3 - TIR'!$C$26),'Ejercicio 3 - TIR'!$C$26+SQRT(('Ejercicio 3 - TIR'!$E$26-'Ejercicio 3 - TIR'!$C$26)*('Ejercicio 3 - TIR'!$D$26-'Ejercicio 3 - TIR'!$C$26)*X228),'Ejercicio 3 - TIR'!$E$26-SQRT(('Ejercicio 3 - TIR'!$E$26-'Ejercicio 3 - TIR'!$C$26)*('Ejercicio 3 - TIR'!$E$26-'Ejercicio 3 - TIR'!$D$26)*(1-X228)))</f>
        <v>0.214644298</v>
      </c>
      <c r="Z228" s="3">
        <f t="shared" si="16"/>
        <v>1.130133197</v>
      </c>
      <c r="AA228" s="3">
        <f t="shared" si="17"/>
        <v>1.290687405</v>
      </c>
      <c r="AB228" s="3">
        <f t="shared" si="18"/>
        <v>1.525960012</v>
      </c>
      <c r="AC228" s="3">
        <f t="shared" si="19"/>
        <v>1.855181688</v>
      </c>
      <c r="AD228" s="3">
        <f t="shared" si="20"/>
        <v>2.253385859</v>
      </c>
      <c r="AE228" s="2">
        <f t="shared" si="21"/>
        <v>4787.774961</v>
      </c>
      <c r="AF228" s="2">
        <f t="shared" si="22"/>
        <v>5467.957989</v>
      </c>
      <c r="AG228" s="2">
        <f t="shared" si="23"/>
        <v>6464.683242</v>
      </c>
      <c r="AH228" s="2">
        <f t="shared" si="24"/>
        <v>7859.420871</v>
      </c>
      <c r="AI228" s="2">
        <f t="shared" si="25"/>
        <v>9546.400747</v>
      </c>
      <c r="AJ228" s="4">
        <f t="shared" si="26"/>
        <v>36407.00482</v>
      </c>
      <c r="AK228" s="4">
        <f t="shared" si="27"/>
        <v>39961.58264</v>
      </c>
      <c r="AL228" s="4">
        <f t="shared" si="28"/>
        <v>50046.51861</v>
      </c>
      <c r="AM228" s="4">
        <f t="shared" si="29"/>
        <v>74296.48957</v>
      </c>
      <c r="AN228" s="4">
        <f t="shared" si="30"/>
        <v>73673.47126</v>
      </c>
      <c r="AO228" s="4">
        <f>C228/'Ejercicio 3 - TIR'!$D$7</f>
        <v>12151.29763</v>
      </c>
      <c r="AP228" s="4">
        <f t="shared" si="31"/>
        <v>24255.70719</v>
      </c>
      <c r="AQ228" s="4">
        <f t="shared" si="32"/>
        <v>27810.28501</v>
      </c>
      <c r="AR228" s="4">
        <f t="shared" si="33"/>
        <v>37895.22099</v>
      </c>
      <c r="AS228" s="4">
        <f t="shared" si="34"/>
        <v>62145.19194</v>
      </c>
      <c r="AT228" s="4">
        <f t="shared" si="35"/>
        <v>61522.17364</v>
      </c>
      <c r="AU228" s="4">
        <f>AP228*'Ejercicio 3 - TIR'!$D$5</f>
        <v>12127.85359</v>
      </c>
      <c r="AV228" s="4">
        <f>AQ228*'Ejercicio 3 - TIR'!$D$5</f>
        <v>13905.14251</v>
      </c>
      <c r="AW228" s="4">
        <f>AR228*'Ejercicio 3 - TIR'!$D$5</f>
        <v>18947.61049</v>
      </c>
      <c r="AX228" s="4">
        <f>AS228*'Ejercicio 3 - TIR'!$D$5</f>
        <v>31072.59597</v>
      </c>
      <c r="AY228" s="4">
        <f>AT228*'Ejercicio 3 - TIR'!$D$5</f>
        <v>30761.08682</v>
      </c>
      <c r="AZ228" s="4">
        <f t="shared" ref="AZ228:BD228" si="719">AJ228-AU228-AE228</f>
        <v>19491.37626</v>
      </c>
      <c r="BA228" s="4">
        <f t="shared" si="719"/>
        <v>20588.48214</v>
      </c>
      <c r="BB228" s="4">
        <f t="shared" si="719"/>
        <v>24634.22488</v>
      </c>
      <c r="BC228" s="4">
        <f t="shared" si="719"/>
        <v>35364.47273</v>
      </c>
      <c r="BD228" s="4">
        <f t="shared" si="719"/>
        <v>33365.9837</v>
      </c>
      <c r="BE228" s="4">
        <f t="shared" ref="BE228:BI228" si="720">AZ228/Z228</f>
        <v>17246.97258</v>
      </c>
      <c r="BF228" s="4">
        <f t="shared" si="720"/>
        <v>15951.56353</v>
      </c>
      <c r="BG228" s="4">
        <f t="shared" si="720"/>
        <v>16143.42753</v>
      </c>
      <c r="BH228" s="4">
        <f t="shared" si="720"/>
        <v>19062.5387</v>
      </c>
      <c r="BI228" s="4">
        <f t="shared" si="720"/>
        <v>14807.04406</v>
      </c>
      <c r="BJ228" s="4">
        <f t="shared" si="38"/>
        <v>82905.09005</v>
      </c>
      <c r="BK228" s="4">
        <f t="shared" si="39"/>
        <v>27381.56224</v>
      </c>
      <c r="BL228" s="4">
        <f t="shared" si="40"/>
        <v>110286.6523</v>
      </c>
      <c r="BM228" s="4">
        <f>BK228*'Ejercicio 3 - TIR'!$D$5</f>
        <v>13690.78112</v>
      </c>
      <c r="BN228" s="4">
        <f t="shared" si="41"/>
        <v>96595.87117</v>
      </c>
      <c r="BO228" s="4">
        <f t="shared" si="42"/>
        <v>42866.99093</v>
      </c>
      <c r="BP228" s="4">
        <f t="shared" si="43"/>
        <v>-97547.83025</v>
      </c>
      <c r="BQ228" s="4">
        <f t="shared" ref="BQ228:BT228" si="721">BE228</f>
        <v>17246.97258</v>
      </c>
      <c r="BR228" s="4">
        <f t="shared" si="721"/>
        <v>15951.56353</v>
      </c>
      <c r="BS228" s="4">
        <f t="shared" si="721"/>
        <v>16143.42753</v>
      </c>
      <c r="BT228" s="4">
        <f t="shared" si="721"/>
        <v>19062.5387</v>
      </c>
      <c r="BU228" s="4">
        <f t="shared" si="45"/>
        <v>57674.03499</v>
      </c>
      <c r="BV228" s="36">
        <f t="shared" si="46"/>
        <v>7.418565937</v>
      </c>
    </row>
    <row r="229" ht="15.0" customHeight="1">
      <c r="A229" s="2">
        <v>228.0</v>
      </c>
      <c r="B229" s="3">
        <f t="shared" si="4"/>
        <v>0.6460138523</v>
      </c>
      <c r="C229" s="4">
        <f>IF(B229&lt;=('Ejercicio 3 - TIR'!$D$13-'Ejercicio 3 - TIR'!$C$13)/('Ejercicio 3 - TIR'!$E$13-'Ejercicio 3 - TIR'!$C$13),'Ejercicio 3 - TIR'!$C$13+SQRT(('Ejercicio 3 - TIR'!$E$13-'Ejercicio 3 - TIR'!$C$13)*('Ejercicio 3 - TIR'!$D$13-'Ejercicio 3 - TIR'!$C$13)*B229),'Ejercicio 3 - TIR'!$E$13-SQRT(('Ejercicio 3 - TIR'!$E$13-'Ejercicio 3 - TIR'!$C$13)*('Ejercicio 3 - TIR'!$E$13-'Ejercicio 3 - TIR'!$D$13)*(1-B229)))</f>
        <v>79389.72641</v>
      </c>
      <c r="D229" s="3">
        <f t="shared" si="5"/>
        <v>0.2831751489</v>
      </c>
      <c r="E229" s="4">
        <f>IF(D229&lt;=('Ejercicio 3 - TIR'!$D$14-'Ejercicio 3 - TIR'!$C$14)/('Ejercicio 3 - TIR'!$E$14-'Ejercicio 3 - TIR'!$C$14),'Ejercicio 3 - TIR'!$C$14+SQRT(('Ejercicio 3 - TIR'!$E$14-'Ejercicio 3 - TIR'!$C$14)*('Ejercicio 3 - TIR'!$D$14-'Ejercicio 3 - TIR'!$C$14)*D229),'Ejercicio 3 - TIR'!$E$14-SQRT(('Ejercicio 3 - TIR'!$E$14-'Ejercicio 3 - TIR'!$C$14)*('Ejercicio 3 - TIR'!$E$14-'Ejercicio 3 - TIR'!$D$14)*(1-D229)))</f>
        <v>29608.48524</v>
      </c>
      <c r="F229" s="3">
        <f t="shared" si="6"/>
        <v>0.9440296308</v>
      </c>
      <c r="G229" s="4">
        <f>IF(F229&lt;=('Ejercicio 3 - TIR'!$D$18-'Ejercicio 3 - TIR'!$C$18)/('Ejercicio 3 - TIR'!$E$18-'Ejercicio 3 - TIR'!$C$18),'Ejercicio 3 - TIR'!$C$18+SQRT(('Ejercicio 3 - TIR'!$E$18-'Ejercicio 3 - TIR'!$C$18)*('Ejercicio 3 - TIR'!$D$18-'Ejercicio 3 - TIR'!$C$18)*F229),'Ejercicio 3 - TIR'!$E$18-SQRT(('Ejercicio 3 - TIR'!$E$18-'Ejercicio 3 - TIR'!$C$18)*('Ejercicio 3 - TIR'!$E$18-'Ejercicio 3 - TIR'!$D$18)*(1-F229)))</f>
        <v>42951.15211</v>
      </c>
      <c r="H229" s="3">
        <f t="shared" si="7"/>
        <v>0.8704401163</v>
      </c>
      <c r="I229" s="4">
        <f>IF(H229&lt;=('Ejercicio 3 - TIR'!$D$18-'Ejercicio 3 - TIR'!$C$18)/('Ejercicio 3 - TIR'!$E$18-'Ejercicio 3 - TIR'!$C$18),'Ejercicio 3 - TIR'!$C$18+SQRT(('Ejercicio 3 - TIR'!$E$18-'Ejercicio 3 - TIR'!$C$18)*('Ejercicio 3 - TIR'!$D$18-'Ejercicio 3 - TIR'!$C$18)*H229),'Ejercicio 3 - TIR'!$E$18-SQRT(('Ejercicio 3 - TIR'!$E$18-'Ejercicio 3 - TIR'!$C$18)*('Ejercicio 3 - TIR'!$E$18-'Ejercicio 3 - TIR'!$D$18)*(1-H229)))</f>
        <v>41882.79111</v>
      </c>
      <c r="J229" s="3">
        <f t="shared" si="8"/>
        <v>0.5523609694</v>
      </c>
      <c r="K229" s="4">
        <f>IF(J229&lt;=('Ejercicio 3 - TIR'!$D$18-'Ejercicio 3 - TIR'!$C$18)/('Ejercicio 3 - TIR'!$E$18-'Ejercicio 3 - TIR'!$C$18),'Ejercicio 3 - TIR'!$C$18+SQRT(('Ejercicio 3 - TIR'!$E$18-'Ejercicio 3 - TIR'!$C$18)*('Ejercicio 3 - TIR'!$D$18-'Ejercicio 3 - TIR'!$C$18)*J229),'Ejercicio 3 - TIR'!$E$18-SQRT(('Ejercicio 3 - TIR'!$E$18-'Ejercicio 3 - TIR'!$C$18)*('Ejercicio 3 - TIR'!$E$18-'Ejercicio 3 - TIR'!$D$18)*(1-J229)))</f>
        <v>39102.42525</v>
      </c>
      <c r="L229" s="3">
        <f t="shared" si="9"/>
        <v>0.9042937051</v>
      </c>
      <c r="M229" s="4">
        <f>IF(L229&lt;=('Ejercicio 3 - TIR'!$D$18-'Ejercicio 3 - TIR'!$C$18)/('Ejercicio 3 - TIR'!$E$18-'Ejercicio 3 - TIR'!$C$18),'Ejercicio 3 - TIR'!$C$18+SQRT(('Ejercicio 3 - TIR'!$E$18-'Ejercicio 3 - TIR'!$C$18)*('Ejercicio 3 - TIR'!$D$18-'Ejercicio 3 - TIR'!$C$18)*L229),'Ejercicio 3 - TIR'!$E$18-SQRT(('Ejercicio 3 - TIR'!$E$18-'Ejercicio 3 - TIR'!$C$18)*('Ejercicio 3 - TIR'!$E$18-'Ejercicio 3 - TIR'!$D$18)*(1-L229)))</f>
        <v>42320.82622</v>
      </c>
      <c r="N229" s="3">
        <f t="shared" si="10"/>
        <v>0.9935612211</v>
      </c>
      <c r="O229" s="4">
        <f>IF(N229&lt;=('Ejercicio 3 - TIR'!$D$18-'Ejercicio 3 - TIR'!$C$18)/('Ejercicio 3 - TIR'!$E$18-'Ejercicio 3 - TIR'!$C$18),'Ejercicio 3 - TIR'!$C$18+SQRT(('Ejercicio 3 - TIR'!$E$18-'Ejercicio 3 - TIR'!$C$18)*('Ejercicio 3 - TIR'!$D$18-'Ejercicio 3 - TIR'!$C$18)*N229),'Ejercicio 3 - TIR'!$E$18-SQRT(('Ejercicio 3 - TIR'!$E$18-'Ejercicio 3 - TIR'!$C$18)*('Ejercicio 3 - TIR'!$E$18-'Ejercicio 3 - TIR'!$D$18)*(1-N229)))</f>
        <v>44305.08388</v>
      </c>
      <c r="P229" s="3">
        <f t="shared" si="11"/>
        <v>0.1133698327</v>
      </c>
      <c r="Q229" s="7">
        <f>IF(P229&lt;=('Ejercicio 3 - TIR'!$D$22-'Ejercicio 3 - TIR'!$C$22)/('Ejercicio 3 - TIR'!$E$22-'Ejercicio 3 - TIR'!$C$22),'Ejercicio 3 - TIR'!$C$22+SQRT(('Ejercicio 3 - TIR'!$E$22-'Ejercicio 3 - TIR'!$C$22)*('Ejercicio 3 - TIR'!$D$22-'Ejercicio 3 - TIR'!$C$22)*P229),'Ejercicio 3 - TIR'!$E$22-SQRT(('Ejercicio 3 - TIR'!$E$22-'Ejercicio 3 - TIR'!$C$22)*('Ejercicio 3 - TIR'!$E$22-'Ejercicio 3 - TIR'!$D$22)*(1-P229)))</f>
        <v>0.1342851566</v>
      </c>
      <c r="R229" s="3">
        <f t="shared" si="12"/>
        <v>0.243627525</v>
      </c>
      <c r="S229" s="7">
        <f>IF(R229&lt;=('Ejercicio 3 - TIR'!$D$23-'Ejercicio 3 - TIR'!$C$23)/('Ejercicio 3 - TIR'!$E$23-'Ejercicio 3 - TIR'!$C$23),'Ejercicio 3 - TIR'!$C$23+SQRT(('Ejercicio 3 - TIR'!$E$23-'Ejercicio 3 - TIR'!$C$23)*('Ejercicio 3 - TIR'!$D$23-'Ejercicio 3 - TIR'!$C$23)*R229),'Ejercicio 3 - TIR'!$E$23-SQRT(('Ejercicio 3 - TIR'!$E$23-'Ejercicio 3 - TIR'!$C$23)*('Ejercicio 3 - TIR'!$E$23-'Ejercicio 3 - TIR'!$D$23)*(1-R229)))</f>
        <v>0.140941097</v>
      </c>
      <c r="T229" s="3">
        <f t="shared" si="13"/>
        <v>0.192487308</v>
      </c>
      <c r="U229" s="7">
        <f>IF(T229&lt;=('Ejercicio 3 - TIR'!$D$24-'Ejercicio 3 - TIR'!$C$24)/('Ejercicio 3 - TIR'!$E$24-'Ejercicio 3 - TIR'!$C$24),'Ejercicio 3 - TIR'!$C$24+SQRT(('Ejercicio 3 - TIR'!$E$24-'Ejercicio 3 - TIR'!$C$24)*('Ejercicio 3 - TIR'!$D$24-'Ejercicio 3 - TIR'!$C$24)*T229),'Ejercicio 3 - TIR'!$E$24-SQRT(('Ejercicio 3 - TIR'!$E$24-'Ejercicio 3 - TIR'!$C$24)*('Ejercicio 3 - TIR'!$E$24-'Ejercicio 3 - TIR'!$D$24)*(1-T229)))</f>
        <v>0.1701053064</v>
      </c>
      <c r="V229" s="3">
        <f t="shared" si="14"/>
        <v>0.9615845158</v>
      </c>
      <c r="W229" s="7">
        <f>IF(V229&lt;=('Ejercicio 3 - TIR'!$D$25-'Ejercicio 3 - TIR'!$C$25)/('Ejercicio 3 - TIR'!$E$25-'Ejercicio 3 - TIR'!$C$25),'Ejercicio 3 - TIR'!$C$25+SQRT(('Ejercicio 3 - TIR'!$E$25-'Ejercicio 3 - TIR'!$C$25)*('Ejercicio 3 - TIR'!$D$25-'Ejercicio 3 - TIR'!$C$25)*V229),'Ejercicio 3 - TIR'!$E$25-SQRT(('Ejercicio 3 - TIR'!$E$25-'Ejercicio 3 - TIR'!$C$25)*('Ejercicio 3 - TIR'!$E$25-'Ejercicio 3 - TIR'!$D$25)*(1-V229)))</f>
        <v>0.2384045615</v>
      </c>
      <c r="X229" s="3">
        <f t="shared" si="15"/>
        <v>0.127936627</v>
      </c>
      <c r="Y229" s="7">
        <f>IF(X229&lt;=('Ejercicio 3 - TIR'!$D$26-'Ejercicio 3 - TIR'!$C$26)/('Ejercicio 3 - TIR'!$E$26-'Ejercicio 3 - TIR'!$C$26),'Ejercicio 3 - TIR'!$C$26+SQRT(('Ejercicio 3 - TIR'!$E$26-'Ejercicio 3 - TIR'!$C$26)*('Ejercicio 3 - TIR'!$D$26-'Ejercicio 3 - TIR'!$C$26)*X229),'Ejercicio 3 - TIR'!$E$26-SQRT(('Ejercicio 3 - TIR'!$E$26-'Ejercicio 3 - TIR'!$C$26)*('Ejercicio 3 - TIR'!$E$26-'Ejercicio 3 - TIR'!$D$26)*(1-X229)))</f>
        <v>0.2085857174</v>
      </c>
      <c r="Z229" s="3">
        <f t="shared" si="16"/>
        <v>1.134285157</v>
      </c>
      <c r="AA229" s="3">
        <f t="shared" si="17"/>
        <v>1.294152551</v>
      </c>
      <c r="AB229" s="3">
        <f t="shared" si="18"/>
        <v>1.514294767</v>
      </c>
      <c r="AC229" s="3">
        <f t="shared" si="19"/>
        <v>1.875309547</v>
      </c>
      <c r="AD229" s="3">
        <f t="shared" si="20"/>
        <v>2.266472334</v>
      </c>
      <c r="AE229" s="2">
        <f t="shared" si="21"/>
        <v>3975.980076</v>
      </c>
      <c r="AF229" s="2">
        <f t="shared" si="22"/>
        <v>4536.35907</v>
      </c>
      <c r="AG229" s="2">
        <f t="shared" si="23"/>
        <v>5308.01782</v>
      </c>
      <c r="AH229" s="2">
        <f t="shared" si="24"/>
        <v>6573.47348</v>
      </c>
      <c r="AI229" s="2">
        <f t="shared" si="25"/>
        <v>7944.606162</v>
      </c>
      <c r="AJ229" s="4">
        <f t="shared" si="26"/>
        <v>48718.85429</v>
      </c>
      <c r="AK229" s="4">
        <f t="shared" si="27"/>
        <v>54202.72095</v>
      </c>
      <c r="AL229" s="4">
        <f t="shared" si="28"/>
        <v>59212.59794</v>
      </c>
      <c r="AM229" s="4">
        <f t="shared" si="29"/>
        <v>79364.64946</v>
      </c>
      <c r="AN229" s="4">
        <f t="shared" si="30"/>
        <v>100416.2469</v>
      </c>
      <c r="AO229" s="4">
        <f>C229/'Ejercicio 3 - TIR'!$D$7</f>
        <v>15877.94528</v>
      </c>
      <c r="AP229" s="4">
        <f t="shared" si="31"/>
        <v>32840.90901</v>
      </c>
      <c r="AQ229" s="4">
        <f t="shared" si="32"/>
        <v>38324.77567</v>
      </c>
      <c r="AR229" s="4">
        <f t="shared" si="33"/>
        <v>43334.65266</v>
      </c>
      <c r="AS229" s="4">
        <f t="shared" si="34"/>
        <v>63486.70417</v>
      </c>
      <c r="AT229" s="4">
        <f t="shared" si="35"/>
        <v>84538.3016</v>
      </c>
      <c r="AU229" s="4">
        <f>AP229*'Ejercicio 3 - TIR'!$D$5</f>
        <v>16420.45451</v>
      </c>
      <c r="AV229" s="4">
        <f>AQ229*'Ejercicio 3 - TIR'!$D$5</f>
        <v>19162.38783</v>
      </c>
      <c r="AW229" s="4">
        <f>AR229*'Ejercicio 3 - TIR'!$D$5</f>
        <v>21667.32633</v>
      </c>
      <c r="AX229" s="4">
        <f>AS229*'Ejercicio 3 - TIR'!$D$5</f>
        <v>31743.35209</v>
      </c>
      <c r="AY229" s="4">
        <f>AT229*'Ejercicio 3 - TIR'!$D$5</f>
        <v>42269.1508</v>
      </c>
      <c r="AZ229" s="4">
        <f t="shared" ref="AZ229:BD229" si="722">AJ229-AU229-AE229</f>
        <v>28322.41971</v>
      </c>
      <c r="BA229" s="4">
        <f t="shared" si="722"/>
        <v>30503.97405</v>
      </c>
      <c r="BB229" s="4">
        <f t="shared" si="722"/>
        <v>32237.25379</v>
      </c>
      <c r="BC229" s="4">
        <f t="shared" si="722"/>
        <v>41047.82389</v>
      </c>
      <c r="BD229" s="4">
        <f t="shared" si="722"/>
        <v>50202.48992</v>
      </c>
      <c r="BE229" s="4">
        <f t="shared" ref="BE229:BI229" si="723">AZ229/Z229</f>
        <v>24969.39993</v>
      </c>
      <c r="BF229" s="4">
        <f t="shared" si="723"/>
        <v>23570.61695</v>
      </c>
      <c r="BG229" s="4">
        <f t="shared" si="723"/>
        <v>21288.62523</v>
      </c>
      <c r="BH229" s="4">
        <f t="shared" si="723"/>
        <v>21888.55912</v>
      </c>
      <c r="BI229" s="4">
        <f t="shared" si="723"/>
        <v>22150.05635</v>
      </c>
      <c r="BJ229" s="4">
        <f t="shared" si="38"/>
        <v>67106.81265</v>
      </c>
      <c r="BK229" s="4">
        <f t="shared" si="39"/>
        <v>35986.92371</v>
      </c>
      <c r="BL229" s="4">
        <f t="shared" si="40"/>
        <v>103093.7364</v>
      </c>
      <c r="BM229" s="4">
        <f>BK229*'Ejercicio 3 - TIR'!$D$5</f>
        <v>17993.46185</v>
      </c>
      <c r="BN229" s="4">
        <f t="shared" si="41"/>
        <v>85100.2745</v>
      </c>
      <c r="BO229" s="4">
        <f t="shared" si="42"/>
        <v>37547.45788</v>
      </c>
      <c r="BP229" s="4">
        <f t="shared" si="43"/>
        <v>-108998.2116</v>
      </c>
      <c r="BQ229" s="4">
        <f t="shared" ref="BQ229:BT229" si="724">BE229</f>
        <v>24969.39993</v>
      </c>
      <c r="BR229" s="4">
        <f t="shared" si="724"/>
        <v>23570.61695</v>
      </c>
      <c r="BS229" s="4">
        <f t="shared" si="724"/>
        <v>21288.62523</v>
      </c>
      <c r="BT229" s="4">
        <f t="shared" si="724"/>
        <v>21888.55912</v>
      </c>
      <c r="BU229" s="4">
        <f t="shared" si="45"/>
        <v>59697.51423</v>
      </c>
      <c r="BV229" s="36">
        <f t="shared" si="46"/>
        <v>10.37307528</v>
      </c>
    </row>
    <row r="230" ht="15.0" customHeight="1">
      <c r="A230" s="2">
        <v>229.0</v>
      </c>
      <c r="B230" s="3">
        <f t="shared" si="4"/>
        <v>0.2013953711</v>
      </c>
      <c r="C230" s="4">
        <f>IF(B230&lt;=('Ejercicio 3 - TIR'!$D$13-'Ejercicio 3 - TIR'!$C$13)/('Ejercicio 3 - TIR'!$E$13-'Ejercicio 3 - TIR'!$C$13),'Ejercicio 3 - TIR'!$C$13+SQRT(('Ejercicio 3 - TIR'!$E$13-'Ejercicio 3 - TIR'!$C$13)*('Ejercicio 3 - TIR'!$D$13-'Ejercicio 3 - TIR'!$C$13)*B230),'Ejercicio 3 - TIR'!$E$13-SQRT(('Ejercicio 3 - TIR'!$E$13-'Ejercicio 3 - TIR'!$C$13)*('Ejercicio 3 - TIR'!$E$13-'Ejercicio 3 - TIR'!$D$13)*(1-B230)))</f>
        <v>68975.41912</v>
      </c>
      <c r="D230" s="3">
        <f t="shared" si="5"/>
        <v>0.4927942959</v>
      </c>
      <c r="E230" s="4">
        <f>IF(D230&lt;=('Ejercicio 3 - TIR'!$D$14-'Ejercicio 3 - TIR'!$C$14)/('Ejercicio 3 - TIR'!$E$14-'Ejercicio 3 - TIR'!$C$14),'Ejercicio 3 - TIR'!$C$14+SQRT(('Ejercicio 3 - TIR'!$E$14-'Ejercicio 3 - TIR'!$C$14)*('Ejercicio 3 - TIR'!$D$14-'Ejercicio 3 - TIR'!$C$14)*D230),'Ejercicio 3 - TIR'!$E$14-SQRT(('Ejercicio 3 - TIR'!$E$14-'Ejercicio 3 - TIR'!$C$14)*('Ejercicio 3 - TIR'!$E$14-'Ejercicio 3 - TIR'!$D$14)*(1-D230)))</f>
        <v>31277.56596</v>
      </c>
      <c r="F230" s="3">
        <f t="shared" si="6"/>
        <v>0.2405157448</v>
      </c>
      <c r="G230" s="4">
        <f>IF(F230&lt;=('Ejercicio 3 - TIR'!$D$18-'Ejercicio 3 - TIR'!$C$18)/('Ejercicio 3 - TIR'!$E$18-'Ejercicio 3 - TIR'!$C$18),'Ejercicio 3 - TIR'!$C$18+SQRT(('Ejercicio 3 - TIR'!$E$18-'Ejercicio 3 - TIR'!$C$18)*('Ejercicio 3 - TIR'!$D$18-'Ejercicio 3 - TIR'!$C$18)*F230),'Ejercicio 3 - TIR'!$E$18-SQRT(('Ejercicio 3 - TIR'!$E$18-'Ejercicio 3 - TIR'!$C$18)*('Ejercicio 3 - TIR'!$E$18-'Ejercicio 3 - TIR'!$D$18)*(1-F230)))</f>
        <v>36006.44335</v>
      </c>
      <c r="H230" s="3">
        <f t="shared" si="7"/>
        <v>0.6734792461</v>
      </c>
      <c r="I230" s="4">
        <f>IF(H230&lt;=('Ejercicio 3 - TIR'!$D$18-'Ejercicio 3 - TIR'!$C$18)/('Ejercicio 3 - TIR'!$E$18-'Ejercicio 3 - TIR'!$C$18),'Ejercicio 3 - TIR'!$C$18+SQRT(('Ejercicio 3 - TIR'!$E$18-'Ejercicio 3 - TIR'!$C$18)*('Ejercicio 3 - TIR'!$D$18-'Ejercicio 3 - TIR'!$C$18)*H230),'Ejercicio 3 - TIR'!$E$18-SQRT(('Ejercicio 3 - TIR'!$E$18-'Ejercicio 3 - TIR'!$C$18)*('Ejercicio 3 - TIR'!$E$18-'Ejercicio 3 - TIR'!$D$18)*(1-H230)))</f>
        <v>40051.35811</v>
      </c>
      <c r="J230" s="3">
        <f t="shared" si="8"/>
        <v>0.528450739</v>
      </c>
      <c r="K230" s="4">
        <f>IF(J230&lt;=('Ejercicio 3 - TIR'!$D$18-'Ejercicio 3 - TIR'!$C$18)/('Ejercicio 3 - TIR'!$E$18-'Ejercicio 3 - TIR'!$C$18),'Ejercicio 3 - TIR'!$C$18+SQRT(('Ejercicio 3 - TIR'!$E$18-'Ejercicio 3 - TIR'!$C$18)*('Ejercicio 3 - TIR'!$D$18-'Ejercicio 3 - TIR'!$C$18)*J230),'Ejercicio 3 - TIR'!$E$18-SQRT(('Ejercicio 3 - TIR'!$E$18-'Ejercicio 3 - TIR'!$C$18)*('Ejercicio 3 - TIR'!$E$18-'Ejercicio 3 - TIR'!$D$18)*(1-J230)))</f>
        <v>38903.23598</v>
      </c>
      <c r="L230" s="3">
        <f t="shared" si="9"/>
        <v>0.3039439453</v>
      </c>
      <c r="M230" s="4">
        <f>IF(L230&lt;=('Ejercicio 3 - TIR'!$D$18-'Ejercicio 3 - TIR'!$C$18)/('Ejercicio 3 - TIR'!$E$18-'Ejercicio 3 - TIR'!$C$18),'Ejercicio 3 - TIR'!$C$18+SQRT(('Ejercicio 3 - TIR'!$E$18-'Ejercicio 3 - TIR'!$C$18)*('Ejercicio 3 - TIR'!$D$18-'Ejercicio 3 - TIR'!$C$18)*L230),'Ejercicio 3 - TIR'!$E$18-SQRT(('Ejercicio 3 - TIR'!$E$18-'Ejercicio 3 - TIR'!$C$18)*('Ejercicio 3 - TIR'!$E$18-'Ejercicio 3 - TIR'!$D$18)*(1-L230)))</f>
        <v>36752.1546</v>
      </c>
      <c r="N230" s="3">
        <f t="shared" si="10"/>
        <v>0.1113509678</v>
      </c>
      <c r="O230" s="4">
        <f>IF(N230&lt;=('Ejercicio 3 - TIR'!$D$18-'Ejercicio 3 - TIR'!$C$18)/('Ejercicio 3 - TIR'!$E$18-'Ejercicio 3 - TIR'!$C$18),'Ejercicio 3 - TIR'!$C$18+SQRT(('Ejercicio 3 - TIR'!$E$18-'Ejercicio 3 - TIR'!$C$18)*('Ejercicio 3 - TIR'!$D$18-'Ejercicio 3 - TIR'!$C$18)*N230),'Ejercicio 3 - TIR'!$E$18-SQRT(('Ejercicio 3 - TIR'!$E$18-'Ejercicio 3 - TIR'!$C$18)*('Ejercicio 3 - TIR'!$E$18-'Ejercicio 3 - TIR'!$D$18)*(1-N230)))</f>
        <v>34086.88698</v>
      </c>
      <c r="P230" s="3">
        <f t="shared" si="11"/>
        <v>0.3850204715</v>
      </c>
      <c r="Q230" s="7">
        <f>IF(P230&lt;=('Ejercicio 3 - TIR'!$D$22-'Ejercicio 3 - TIR'!$C$22)/('Ejercicio 3 - TIR'!$E$22-'Ejercicio 3 - TIR'!$C$22),'Ejercicio 3 - TIR'!$C$22+SQRT(('Ejercicio 3 - TIR'!$E$22-'Ejercicio 3 - TIR'!$C$22)*('Ejercicio 3 - TIR'!$D$22-'Ejercicio 3 - TIR'!$C$22)*P230),'Ejercicio 3 - TIR'!$E$22-SQRT(('Ejercicio 3 - TIR'!$E$22-'Ejercicio 3 - TIR'!$C$22)*('Ejercicio 3 - TIR'!$E$22-'Ejercicio 3 - TIR'!$D$22)*(1-P230)))</f>
        <v>0.146325593</v>
      </c>
      <c r="R230" s="3">
        <f t="shared" si="12"/>
        <v>0.963002446</v>
      </c>
      <c r="S230" s="7">
        <f>IF(R230&lt;=('Ejercicio 3 - TIR'!$D$23-'Ejercicio 3 - TIR'!$C$23)/('Ejercicio 3 - TIR'!$E$23-'Ejercicio 3 - TIR'!$C$23),'Ejercicio 3 - TIR'!$C$23+SQRT(('Ejercicio 3 - TIR'!$E$23-'Ejercicio 3 - TIR'!$C$23)*('Ejercicio 3 - TIR'!$D$23-'Ejercicio 3 - TIR'!$C$23)*R230),'Ejercicio 3 - TIR'!$E$23-SQRT(('Ejercicio 3 - TIR'!$E$23-'Ejercicio 3 - TIR'!$C$23)*('Ejercicio 3 - TIR'!$E$23-'Ejercicio 3 - TIR'!$D$23)*(1-R230)))</f>
        <v>0.1718393874</v>
      </c>
      <c r="T230" s="3">
        <f t="shared" si="13"/>
        <v>0.3001782261</v>
      </c>
      <c r="U230" s="7">
        <f>IF(T230&lt;=('Ejercicio 3 - TIR'!$D$24-'Ejercicio 3 - TIR'!$C$24)/('Ejercicio 3 - TIR'!$E$24-'Ejercicio 3 - TIR'!$C$24),'Ejercicio 3 - TIR'!$C$24+SQRT(('Ejercicio 3 - TIR'!$E$24-'Ejercicio 3 - TIR'!$C$24)*('Ejercicio 3 - TIR'!$D$24-'Ejercicio 3 - TIR'!$C$24)*T230),'Ejercicio 3 - TIR'!$E$24-SQRT(('Ejercicio 3 - TIR'!$E$24-'Ejercicio 3 - TIR'!$C$24)*('Ejercicio 3 - TIR'!$E$24-'Ejercicio 3 - TIR'!$D$24)*(1-T230)))</f>
        <v>0.1751072554</v>
      </c>
      <c r="V230" s="3">
        <f t="shared" si="14"/>
        <v>0.825494391</v>
      </c>
      <c r="W230" s="7">
        <f>IF(V230&lt;=('Ejercicio 3 - TIR'!$D$25-'Ejercicio 3 - TIR'!$C$25)/('Ejercicio 3 - TIR'!$E$25-'Ejercicio 3 - TIR'!$C$25),'Ejercicio 3 - TIR'!$C$25+SQRT(('Ejercicio 3 - TIR'!$E$25-'Ejercicio 3 - TIR'!$C$25)*('Ejercicio 3 - TIR'!$D$25-'Ejercicio 3 - TIR'!$C$25)*V230),'Ejercicio 3 - TIR'!$E$25-SQRT(('Ejercicio 3 - TIR'!$E$25-'Ejercicio 3 - TIR'!$C$25)*('Ejercicio 3 - TIR'!$E$25-'Ejercicio 3 - TIR'!$D$25)*(1-V230)))</f>
        <v>0.2252862461</v>
      </c>
      <c r="X230" s="3">
        <f t="shared" si="15"/>
        <v>0.7050196709</v>
      </c>
      <c r="Y230" s="7">
        <f>IF(X230&lt;=('Ejercicio 3 - TIR'!$D$26-'Ejercicio 3 - TIR'!$C$26)/('Ejercicio 3 - TIR'!$E$26-'Ejercicio 3 - TIR'!$C$26),'Ejercicio 3 - TIR'!$C$26+SQRT(('Ejercicio 3 - TIR'!$E$26-'Ejercicio 3 - TIR'!$C$26)*('Ejercicio 3 - TIR'!$D$26-'Ejercicio 3 - TIR'!$C$26)*X230),'Ejercicio 3 - TIR'!$E$26-SQRT(('Ejercicio 3 - TIR'!$E$26-'Ejercicio 3 - TIR'!$C$26)*('Ejercicio 3 - TIR'!$E$26-'Ejercicio 3 - TIR'!$D$26)*(1-X230)))</f>
        <v>0.2400889266</v>
      </c>
      <c r="Z230" s="3">
        <f t="shared" si="16"/>
        <v>1.146325593</v>
      </c>
      <c r="AA230" s="3">
        <f t="shared" si="17"/>
        <v>1.343309481</v>
      </c>
      <c r="AB230" s="3">
        <f t="shared" si="18"/>
        <v>1.578532717</v>
      </c>
      <c r="AC230" s="3">
        <f t="shared" si="19"/>
        <v>1.934154427</v>
      </c>
      <c r="AD230" s="3">
        <f t="shared" si="20"/>
        <v>2.398523488</v>
      </c>
      <c r="AE230" s="2">
        <f t="shared" si="21"/>
        <v>4576.708388</v>
      </c>
      <c r="AF230" s="2">
        <f t="shared" si="22"/>
        <v>5363.167153</v>
      </c>
      <c r="AG230" s="2">
        <f t="shared" si="23"/>
        <v>6302.296634</v>
      </c>
      <c r="AH230" s="2">
        <f t="shared" si="24"/>
        <v>7722.117385</v>
      </c>
      <c r="AI230" s="2">
        <f t="shared" si="25"/>
        <v>9576.112259</v>
      </c>
      <c r="AJ230" s="4">
        <f t="shared" si="26"/>
        <v>41275.10753</v>
      </c>
      <c r="AK230" s="4">
        <f t="shared" si="27"/>
        <v>53801.36907</v>
      </c>
      <c r="AL230" s="4">
        <f t="shared" si="28"/>
        <v>61410.03079</v>
      </c>
      <c r="AM230" s="4">
        <f t="shared" si="29"/>
        <v>71084.34254</v>
      </c>
      <c r="AN230" s="4">
        <f t="shared" si="30"/>
        <v>81758.19904</v>
      </c>
      <c r="AO230" s="4">
        <f>C230/'Ejercicio 3 - TIR'!$D$7</f>
        <v>13795.08382</v>
      </c>
      <c r="AP230" s="4">
        <f t="shared" si="31"/>
        <v>27480.0237</v>
      </c>
      <c r="AQ230" s="4">
        <f t="shared" si="32"/>
        <v>40006.28524</v>
      </c>
      <c r="AR230" s="4">
        <f t="shared" si="33"/>
        <v>47614.94697</v>
      </c>
      <c r="AS230" s="4">
        <f t="shared" si="34"/>
        <v>57289.25872</v>
      </c>
      <c r="AT230" s="4">
        <f t="shared" si="35"/>
        <v>67963.11522</v>
      </c>
      <c r="AU230" s="4">
        <f>AP230*'Ejercicio 3 - TIR'!$D$5</f>
        <v>13740.01185</v>
      </c>
      <c r="AV230" s="4">
        <f>AQ230*'Ejercicio 3 - TIR'!$D$5</f>
        <v>20003.14262</v>
      </c>
      <c r="AW230" s="4">
        <f>AR230*'Ejercicio 3 - TIR'!$D$5</f>
        <v>23807.47348</v>
      </c>
      <c r="AX230" s="4">
        <f>AS230*'Ejercicio 3 - TIR'!$D$5</f>
        <v>28644.62936</v>
      </c>
      <c r="AY230" s="4">
        <f>AT230*'Ejercicio 3 - TIR'!$D$5</f>
        <v>33981.55761</v>
      </c>
      <c r="AZ230" s="4">
        <f t="shared" ref="AZ230:BD230" si="725">AJ230-AU230-AE230</f>
        <v>22958.38729</v>
      </c>
      <c r="BA230" s="4">
        <f t="shared" si="725"/>
        <v>28435.05929</v>
      </c>
      <c r="BB230" s="4">
        <f t="shared" si="725"/>
        <v>31300.26067</v>
      </c>
      <c r="BC230" s="4">
        <f t="shared" si="725"/>
        <v>34717.5958</v>
      </c>
      <c r="BD230" s="4">
        <f t="shared" si="725"/>
        <v>38200.52917</v>
      </c>
      <c r="BE230" s="4">
        <f t="shared" ref="BE230:BI230" si="726">AZ230/Z230</f>
        <v>20027.80661</v>
      </c>
      <c r="BF230" s="4">
        <f t="shared" si="726"/>
        <v>21167.9138</v>
      </c>
      <c r="BG230" s="4">
        <f t="shared" si="726"/>
        <v>19828.70569</v>
      </c>
      <c r="BH230" s="4">
        <f t="shared" si="726"/>
        <v>17949.75381</v>
      </c>
      <c r="BI230" s="4">
        <f t="shared" si="726"/>
        <v>15926.68547</v>
      </c>
      <c r="BJ230" s="4">
        <f t="shared" si="38"/>
        <v>75019.97659</v>
      </c>
      <c r="BK230" s="4">
        <f t="shared" si="39"/>
        <v>33087.83257</v>
      </c>
      <c r="BL230" s="4">
        <f t="shared" si="40"/>
        <v>108107.8092</v>
      </c>
      <c r="BM230" s="4">
        <f>BK230*'Ejercicio 3 - TIR'!$D$5</f>
        <v>16543.91628</v>
      </c>
      <c r="BN230" s="4">
        <f t="shared" si="41"/>
        <v>91563.89287</v>
      </c>
      <c r="BO230" s="4">
        <f t="shared" si="42"/>
        <v>38175.10787</v>
      </c>
      <c r="BP230" s="4">
        <f t="shared" si="43"/>
        <v>-100252.9851</v>
      </c>
      <c r="BQ230" s="4">
        <f t="shared" ref="BQ230:BT230" si="727">BE230</f>
        <v>20027.80661</v>
      </c>
      <c r="BR230" s="4">
        <f t="shared" si="727"/>
        <v>21167.9138</v>
      </c>
      <c r="BS230" s="4">
        <f t="shared" si="727"/>
        <v>19828.70569</v>
      </c>
      <c r="BT230" s="4">
        <f t="shared" si="727"/>
        <v>17949.75381</v>
      </c>
      <c r="BU230" s="4">
        <f t="shared" si="45"/>
        <v>54101.79334</v>
      </c>
      <c r="BV230" s="36">
        <f t="shared" si="46"/>
        <v>8.710816143</v>
      </c>
    </row>
    <row r="231" ht="15.0" customHeight="1">
      <c r="A231" s="2">
        <v>230.0</v>
      </c>
      <c r="B231" s="3">
        <f t="shared" si="4"/>
        <v>0.3594346216</v>
      </c>
      <c r="C231" s="4">
        <f>IF(B231&lt;=('Ejercicio 3 - TIR'!$D$13-'Ejercicio 3 - TIR'!$C$13)/('Ejercicio 3 - TIR'!$E$13-'Ejercicio 3 - TIR'!$C$13),'Ejercicio 3 - TIR'!$C$13+SQRT(('Ejercicio 3 - TIR'!$E$13-'Ejercicio 3 - TIR'!$C$13)*('Ejercicio 3 - TIR'!$D$13-'Ejercicio 3 - TIR'!$C$13)*B231),'Ejercicio 3 - TIR'!$E$13-SQRT(('Ejercicio 3 - TIR'!$E$13-'Ejercicio 3 - TIR'!$C$13)*('Ejercicio 3 - TIR'!$E$13-'Ejercicio 3 - TIR'!$D$13)*(1-B231)))</f>
        <v>72274.94898</v>
      </c>
      <c r="D231" s="3">
        <f t="shared" si="5"/>
        <v>0.3194739248</v>
      </c>
      <c r="E231" s="4">
        <f>IF(D231&lt;=('Ejercicio 3 - TIR'!$D$14-'Ejercicio 3 - TIR'!$C$14)/('Ejercicio 3 - TIR'!$E$14-'Ejercicio 3 - TIR'!$C$14),'Ejercicio 3 - TIR'!$C$14+SQRT(('Ejercicio 3 - TIR'!$E$14-'Ejercicio 3 - TIR'!$C$14)*('Ejercicio 3 - TIR'!$D$14-'Ejercicio 3 - TIR'!$C$14)*D231),'Ejercicio 3 - TIR'!$E$14-SQRT(('Ejercicio 3 - TIR'!$E$14-'Ejercicio 3 - TIR'!$C$14)*('Ejercicio 3 - TIR'!$E$14-'Ejercicio 3 - TIR'!$D$14)*(1-D231)))</f>
        <v>29894.9509</v>
      </c>
      <c r="F231" s="3">
        <f t="shared" si="6"/>
        <v>0.1563664742</v>
      </c>
      <c r="G231" s="4">
        <f>IF(F231&lt;=('Ejercicio 3 - TIR'!$D$18-'Ejercicio 3 - TIR'!$C$18)/('Ejercicio 3 - TIR'!$E$18-'Ejercicio 3 - TIR'!$C$18),'Ejercicio 3 - TIR'!$C$18+SQRT(('Ejercicio 3 - TIR'!$E$18-'Ejercicio 3 - TIR'!$C$18)*('Ejercicio 3 - TIR'!$D$18-'Ejercicio 3 - TIR'!$C$18)*F231),'Ejercicio 3 - TIR'!$E$18-SQRT(('Ejercicio 3 - TIR'!$E$18-'Ejercicio 3 - TIR'!$C$18)*('Ejercicio 3 - TIR'!$E$18-'Ejercicio 3 - TIR'!$D$18)*(1-F231)))</f>
        <v>34843.03326</v>
      </c>
      <c r="H231" s="3">
        <f t="shared" si="7"/>
        <v>0.9684993369</v>
      </c>
      <c r="I231" s="4">
        <f>IF(H231&lt;=('Ejercicio 3 - TIR'!$D$18-'Ejercicio 3 - TIR'!$C$18)/('Ejercicio 3 - TIR'!$E$18-'Ejercicio 3 - TIR'!$C$18),'Ejercicio 3 - TIR'!$C$18+SQRT(('Ejercicio 3 - TIR'!$E$18-'Ejercicio 3 - TIR'!$C$18)*('Ejercicio 3 - TIR'!$D$18-'Ejercicio 3 - TIR'!$C$18)*H231),'Ejercicio 3 - TIR'!$E$18-SQRT(('Ejercicio 3 - TIR'!$E$18-'Ejercicio 3 - TIR'!$C$18)*('Ejercicio 3 - TIR'!$E$18-'Ejercicio 3 - TIR'!$D$18)*(1-H231)))</f>
        <v>43462.94121</v>
      </c>
      <c r="J231" s="3">
        <f t="shared" si="8"/>
        <v>0.3585865355</v>
      </c>
      <c r="K231" s="4">
        <f>IF(J231&lt;=('Ejercicio 3 - TIR'!$D$18-'Ejercicio 3 - TIR'!$C$18)/('Ejercicio 3 - TIR'!$E$18-'Ejercicio 3 - TIR'!$C$18),'Ejercicio 3 - TIR'!$C$18+SQRT(('Ejercicio 3 - TIR'!$E$18-'Ejercicio 3 - TIR'!$C$18)*('Ejercicio 3 - TIR'!$D$18-'Ejercicio 3 - TIR'!$C$18)*J231),'Ejercicio 3 - TIR'!$E$18-SQRT(('Ejercicio 3 - TIR'!$E$18-'Ejercicio 3 - TIR'!$C$18)*('Ejercicio 3 - TIR'!$E$18-'Ejercicio 3 - TIR'!$D$18)*(1-J231)))</f>
        <v>37334.02893</v>
      </c>
      <c r="L231" s="3">
        <f t="shared" si="9"/>
        <v>0.08111761166</v>
      </c>
      <c r="M231" s="4">
        <f>IF(L231&lt;=('Ejercicio 3 - TIR'!$D$18-'Ejercicio 3 - TIR'!$C$18)/('Ejercicio 3 - TIR'!$E$18-'Ejercicio 3 - TIR'!$C$18),'Ejercicio 3 - TIR'!$C$18+SQRT(('Ejercicio 3 - TIR'!$E$18-'Ejercicio 3 - TIR'!$C$18)*('Ejercicio 3 - TIR'!$D$18-'Ejercicio 3 - TIR'!$C$18)*L231),'Ejercicio 3 - TIR'!$E$18-SQRT(('Ejercicio 3 - TIR'!$E$18-'Ejercicio 3 - TIR'!$C$18)*('Ejercicio 3 - TIR'!$E$18-'Ejercicio 3 - TIR'!$D$18)*(1-L231)))</f>
        <v>33488.21469</v>
      </c>
      <c r="N231" s="3">
        <f t="shared" si="10"/>
        <v>0.305101505</v>
      </c>
      <c r="O231" s="4">
        <f>IF(N231&lt;=('Ejercicio 3 - TIR'!$D$18-'Ejercicio 3 - TIR'!$C$18)/('Ejercicio 3 - TIR'!$E$18-'Ejercicio 3 - TIR'!$C$18),'Ejercicio 3 - TIR'!$C$18+SQRT(('Ejercicio 3 - TIR'!$E$18-'Ejercicio 3 - TIR'!$C$18)*('Ejercicio 3 - TIR'!$D$18-'Ejercicio 3 - TIR'!$C$18)*N231),'Ejercicio 3 - TIR'!$E$18-SQRT(('Ejercicio 3 - TIR'!$E$18-'Ejercicio 3 - TIR'!$C$18)*('Ejercicio 3 - TIR'!$E$18-'Ejercicio 3 - TIR'!$D$18)*(1-N231)))</f>
        <v>36765.00006</v>
      </c>
      <c r="P231" s="3">
        <f t="shared" si="11"/>
        <v>0.972574742</v>
      </c>
      <c r="Q231" s="7">
        <f>IF(P231&lt;=('Ejercicio 3 - TIR'!$D$22-'Ejercicio 3 - TIR'!$C$22)/('Ejercicio 3 - TIR'!$E$22-'Ejercicio 3 - TIR'!$C$22),'Ejercicio 3 - TIR'!$C$22+SQRT(('Ejercicio 3 - TIR'!$E$22-'Ejercicio 3 - TIR'!$C$22)*('Ejercicio 3 - TIR'!$D$22-'Ejercicio 3 - TIR'!$C$22)*P231),'Ejercicio 3 - TIR'!$E$22-SQRT(('Ejercicio 3 - TIR'!$E$22-'Ejercicio 3 - TIR'!$C$22)*('Ejercicio 3 - TIR'!$E$22-'Ejercicio 3 - TIR'!$D$22)*(1-P231)))</f>
        <v>0.1729739439</v>
      </c>
      <c r="R231" s="3">
        <f t="shared" si="12"/>
        <v>0.9833424257</v>
      </c>
      <c r="S231" s="7">
        <f>IF(R231&lt;=('Ejercicio 3 - TIR'!$D$23-'Ejercicio 3 - TIR'!$C$23)/('Ejercicio 3 - TIR'!$E$23-'Ejercicio 3 - TIR'!$C$23),'Ejercicio 3 - TIR'!$C$23+SQRT(('Ejercicio 3 - TIR'!$E$23-'Ejercicio 3 - TIR'!$C$23)*('Ejercicio 3 - TIR'!$D$23-'Ejercicio 3 - TIR'!$C$23)*R231),'Ejercicio 3 - TIR'!$E$23-SQRT(('Ejercicio 3 - TIR'!$E$23-'Ejercicio 3 - TIR'!$C$23)*('Ejercicio 3 - TIR'!$E$23-'Ejercicio 3 - TIR'!$D$23)*(1-R231)))</f>
        <v>0.1745242687</v>
      </c>
      <c r="T231" s="3">
        <f t="shared" si="13"/>
        <v>0.1864209075</v>
      </c>
      <c r="U231" s="7">
        <f>IF(T231&lt;=('Ejercicio 3 - TIR'!$D$24-'Ejercicio 3 - TIR'!$C$24)/('Ejercicio 3 - TIR'!$E$24-'Ejercicio 3 - TIR'!$C$24),'Ejercicio 3 - TIR'!$C$24+SQRT(('Ejercicio 3 - TIR'!$E$24-'Ejercicio 3 - TIR'!$C$24)*('Ejercicio 3 - TIR'!$D$24-'Ejercicio 3 - TIR'!$C$24)*T231),'Ejercicio 3 - TIR'!$E$24-SQRT(('Ejercicio 3 - TIR'!$E$24-'Ejercicio 3 - TIR'!$C$24)*('Ejercicio 3 - TIR'!$E$24-'Ejercicio 3 - TIR'!$D$24)*(1-T231)))</f>
        <v>0.1697859522</v>
      </c>
      <c r="V231" s="3">
        <f t="shared" si="14"/>
        <v>0.4086508651</v>
      </c>
      <c r="W231" s="7">
        <f>IF(V231&lt;=('Ejercicio 3 - TIR'!$D$25-'Ejercicio 3 - TIR'!$C$25)/('Ejercicio 3 - TIR'!$E$25-'Ejercicio 3 - TIR'!$C$25),'Ejercicio 3 - TIR'!$C$25+SQRT(('Ejercicio 3 - TIR'!$E$25-'Ejercicio 3 - TIR'!$C$25)*('Ejercicio 3 - TIR'!$D$25-'Ejercicio 3 - TIR'!$C$25)*V231),'Ejercicio 3 - TIR'!$E$25-SQRT(('Ejercicio 3 - TIR'!$E$25-'Ejercicio 3 - TIR'!$C$25)*('Ejercicio 3 - TIR'!$E$25-'Ejercicio 3 - TIR'!$D$25)*(1-V231)))</f>
        <v>0.2045058029</v>
      </c>
      <c r="X231" s="3">
        <f t="shared" si="15"/>
        <v>0.0009495991847</v>
      </c>
      <c r="Y231" s="7">
        <f>IF(X231&lt;=('Ejercicio 3 - TIR'!$D$26-'Ejercicio 3 - TIR'!$C$26)/('Ejercicio 3 - TIR'!$E$26-'Ejercicio 3 - TIR'!$C$26),'Ejercicio 3 - TIR'!$C$26+SQRT(('Ejercicio 3 - TIR'!$E$26-'Ejercicio 3 - TIR'!$C$26)*('Ejercicio 3 - TIR'!$D$26-'Ejercicio 3 - TIR'!$C$26)*X231),'Ejercicio 3 - TIR'!$E$26-SQRT(('Ejercicio 3 - TIR'!$E$26-'Ejercicio 3 - TIR'!$C$26)*('Ejercicio 3 - TIR'!$E$26-'Ejercicio 3 - TIR'!$D$26)*(1-X231)))</f>
        <v>0.1916012238</v>
      </c>
      <c r="Z231" s="3">
        <f t="shared" si="16"/>
        <v>1.172973944</v>
      </c>
      <c r="AA231" s="3">
        <f t="shared" si="17"/>
        <v>1.377686364</v>
      </c>
      <c r="AB231" s="3">
        <f t="shared" si="18"/>
        <v>1.611598155</v>
      </c>
      <c r="AC231" s="3">
        <f t="shared" si="19"/>
        <v>1.941179329</v>
      </c>
      <c r="AD231" s="3">
        <f t="shared" si="20"/>
        <v>2.313111664</v>
      </c>
      <c r="AE231" s="2">
        <f t="shared" si="21"/>
        <v>5171.047561</v>
      </c>
      <c r="AF231" s="2">
        <f t="shared" si="22"/>
        <v>6073.520854</v>
      </c>
      <c r="AG231" s="2">
        <f t="shared" si="23"/>
        <v>7104.719376</v>
      </c>
      <c r="AH231" s="2">
        <f t="shared" si="24"/>
        <v>8557.675716</v>
      </c>
      <c r="AI231" s="2">
        <f t="shared" si="25"/>
        <v>10197.33686</v>
      </c>
      <c r="AJ231" s="4">
        <f t="shared" si="26"/>
        <v>40869.97014</v>
      </c>
      <c r="AK231" s="4">
        <f t="shared" si="27"/>
        <v>59878.30142</v>
      </c>
      <c r="AL231" s="4">
        <f t="shared" si="28"/>
        <v>60167.45213</v>
      </c>
      <c r="AM231" s="4">
        <f t="shared" si="29"/>
        <v>65006.63014</v>
      </c>
      <c r="AN231" s="4">
        <f t="shared" si="30"/>
        <v>85041.55047</v>
      </c>
      <c r="AO231" s="4">
        <f>C231/'Ejercicio 3 - TIR'!$D$7</f>
        <v>14454.9898</v>
      </c>
      <c r="AP231" s="4">
        <f t="shared" si="31"/>
        <v>26414.98034</v>
      </c>
      <c r="AQ231" s="4">
        <f t="shared" si="32"/>
        <v>45423.31163</v>
      </c>
      <c r="AR231" s="4">
        <f t="shared" si="33"/>
        <v>45712.46233</v>
      </c>
      <c r="AS231" s="4">
        <f t="shared" si="34"/>
        <v>50551.64034</v>
      </c>
      <c r="AT231" s="4">
        <f t="shared" si="35"/>
        <v>70586.56068</v>
      </c>
      <c r="AU231" s="4">
        <f>AP231*'Ejercicio 3 - TIR'!$D$5</f>
        <v>13207.49017</v>
      </c>
      <c r="AV231" s="4">
        <f>AQ231*'Ejercicio 3 - TIR'!$D$5</f>
        <v>22711.65581</v>
      </c>
      <c r="AW231" s="4">
        <f>AR231*'Ejercicio 3 - TIR'!$D$5</f>
        <v>22856.23117</v>
      </c>
      <c r="AX231" s="4">
        <f>AS231*'Ejercicio 3 - TIR'!$D$5</f>
        <v>25275.82017</v>
      </c>
      <c r="AY231" s="4">
        <f>AT231*'Ejercicio 3 - TIR'!$D$5</f>
        <v>35293.28034</v>
      </c>
      <c r="AZ231" s="4">
        <f t="shared" ref="AZ231:BD231" si="728">AJ231-AU231-AE231</f>
        <v>22491.43241</v>
      </c>
      <c r="BA231" s="4">
        <f t="shared" si="728"/>
        <v>31093.12475</v>
      </c>
      <c r="BB231" s="4">
        <f t="shared" si="728"/>
        <v>30206.50159</v>
      </c>
      <c r="BC231" s="4">
        <f t="shared" si="728"/>
        <v>31173.13425</v>
      </c>
      <c r="BD231" s="4">
        <f t="shared" si="728"/>
        <v>39550.93328</v>
      </c>
      <c r="BE231" s="4">
        <f t="shared" ref="BE231:BI231" si="729">AZ231/Z231</f>
        <v>19174.70761</v>
      </c>
      <c r="BF231" s="4">
        <f t="shared" si="729"/>
        <v>22569.08798</v>
      </c>
      <c r="BG231" s="4">
        <f t="shared" si="729"/>
        <v>18743.19693</v>
      </c>
      <c r="BH231" s="4">
        <f t="shared" si="729"/>
        <v>16058.86369</v>
      </c>
      <c r="BI231" s="4">
        <f t="shared" si="729"/>
        <v>17098.58365</v>
      </c>
      <c r="BJ231" s="4">
        <f t="shared" si="38"/>
        <v>69150.35965</v>
      </c>
      <c r="BK231" s="4">
        <f t="shared" si="39"/>
        <v>33436.00551</v>
      </c>
      <c r="BL231" s="4">
        <f t="shared" si="40"/>
        <v>102586.3652</v>
      </c>
      <c r="BM231" s="4">
        <f>BK231*'Ejercicio 3 - TIR'!$D$5</f>
        <v>16718.00275</v>
      </c>
      <c r="BN231" s="4">
        <f t="shared" si="41"/>
        <v>85868.3624</v>
      </c>
      <c r="BO231" s="4">
        <f t="shared" si="42"/>
        <v>37122.4458</v>
      </c>
      <c r="BP231" s="4">
        <f t="shared" si="43"/>
        <v>-102169.8999</v>
      </c>
      <c r="BQ231" s="4">
        <f t="shared" ref="BQ231:BT231" si="730">BE231</f>
        <v>19174.70761</v>
      </c>
      <c r="BR231" s="4">
        <f t="shared" si="730"/>
        <v>22569.08798</v>
      </c>
      <c r="BS231" s="4">
        <f t="shared" si="730"/>
        <v>18743.19693</v>
      </c>
      <c r="BT231" s="4">
        <f t="shared" si="730"/>
        <v>16058.86369</v>
      </c>
      <c r="BU231" s="4">
        <f t="shared" si="45"/>
        <v>54221.02945</v>
      </c>
      <c r="BV231" s="36">
        <f t="shared" si="46"/>
        <v>7.524535786</v>
      </c>
    </row>
    <row r="232" ht="15.0" customHeight="1">
      <c r="A232" s="2">
        <v>231.0</v>
      </c>
      <c r="B232" s="3">
        <f t="shared" si="4"/>
        <v>0.06725487566</v>
      </c>
      <c r="C232" s="4">
        <f>IF(B232&lt;=('Ejercicio 3 - TIR'!$D$13-'Ejercicio 3 - TIR'!$C$13)/('Ejercicio 3 - TIR'!$E$13-'Ejercicio 3 - TIR'!$C$13),'Ejercicio 3 - TIR'!$C$13+SQRT(('Ejercicio 3 - TIR'!$E$13-'Ejercicio 3 - TIR'!$C$13)*('Ejercicio 3 - TIR'!$D$13-'Ejercicio 3 - TIR'!$C$13)*B232),'Ejercicio 3 - TIR'!$E$13-SQRT(('Ejercicio 3 - TIR'!$E$13-'Ejercicio 3 - TIR'!$C$13)*('Ejercicio 3 - TIR'!$E$13-'Ejercicio 3 - TIR'!$D$13)*(1-B232)))</f>
        <v>65186.709</v>
      </c>
      <c r="D232" s="3">
        <f t="shared" si="5"/>
        <v>0.1489177095</v>
      </c>
      <c r="E232" s="4">
        <f>IF(D232&lt;=('Ejercicio 3 - TIR'!$D$14-'Ejercicio 3 - TIR'!$C$14)/('Ejercicio 3 - TIR'!$E$14-'Ejercicio 3 - TIR'!$C$14),'Ejercicio 3 - TIR'!$C$14+SQRT(('Ejercicio 3 - TIR'!$E$14-'Ejercicio 3 - TIR'!$C$14)*('Ejercicio 3 - TIR'!$D$14-'Ejercicio 3 - TIR'!$C$14)*D232),'Ejercicio 3 - TIR'!$E$14-SQRT(('Ejercicio 3 - TIR'!$E$14-'Ejercicio 3 - TIR'!$C$14)*('Ejercicio 3 - TIR'!$E$14-'Ejercicio 3 - TIR'!$D$14)*(1-D232)))</f>
        <v>28341.97968</v>
      </c>
      <c r="F232" s="3">
        <f t="shared" si="6"/>
        <v>0.5639025202</v>
      </c>
      <c r="G232" s="4">
        <f>IF(F232&lt;=('Ejercicio 3 - TIR'!$D$18-'Ejercicio 3 - TIR'!$C$18)/('Ejercicio 3 - TIR'!$E$18-'Ejercicio 3 - TIR'!$C$18),'Ejercicio 3 - TIR'!$C$18+SQRT(('Ejercicio 3 - TIR'!$E$18-'Ejercicio 3 - TIR'!$C$18)*('Ejercicio 3 - TIR'!$D$18-'Ejercicio 3 - TIR'!$C$18)*F232),'Ejercicio 3 - TIR'!$E$18-SQRT(('Ejercicio 3 - TIR'!$E$18-'Ejercicio 3 - TIR'!$C$18)*('Ejercicio 3 - TIR'!$E$18-'Ejercicio 3 - TIR'!$D$18)*(1-F232)))</f>
        <v>39197.03094</v>
      </c>
      <c r="H232" s="3">
        <f t="shared" si="7"/>
        <v>0.6861209742</v>
      </c>
      <c r="I232" s="4">
        <f>IF(H232&lt;=('Ejercicio 3 - TIR'!$D$18-'Ejercicio 3 - TIR'!$C$18)/('Ejercicio 3 - TIR'!$E$18-'Ejercicio 3 - TIR'!$C$18),'Ejercicio 3 - TIR'!$C$18+SQRT(('Ejercicio 3 - TIR'!$E$18-'Ejercicio 3 - TIR'!$C$18)*('Ejercicio 3 - TIR'!$D$18-'Ejercicio 3 - TIR'!$C$18)*H232),'Ejercicio 3 - TIR'!$E$18-SQRT(('Ejercicio 3 - TIR'!$E$18-'Ejercicio 3 - TIR'!$C$18)*('Ejercicio 3 - TIR'!$E$18-'Ejercicio 3 - TIR'!$D$18)*(1-H232)))</f>
        <v>40148.10069</v>
      </c>
      <c r="J232" s="3">
        <f t="shared" si="8"/>
        <v>0.7645684284</v>
      </c>
      <c r="K232" s="4">
        <f>IF(J232&lt;=('Ejercicio 3 - TIR'!$D$18-'Ejercicio 3 - TIR'!$C$18)/('Ejercicio 3 - TIR'!$E$18-'Ejercicio 3 - TIR'!$C$18),'Ejercicio 3 - TIR'!$C$18+SQRT(('Ejercicio 3 - TIR'!$E$18-'Ejercicio 3 - TIR'!$C$18)*('Ejercicio 3 - TIR'!$D$18-'Ejercicio 3 - TIR'!$C$18)*J232),'Ejercicio 3 - TIR'!$E$18-SQRT(('Ejercicio 3 - TIR'!$E$18-'Ejercicio 3 - TIR'!$C$18)*('Ejercicio 3 - TIR'!$E$18-'Ejercicio 3 - TIR'!$D$18)*(1-J232)))</f>
        <v>40797.93291</v>
      </c>
      <c r="L232" s="3">
        <f t="shared" si="9"/>
        <v>0.373682342</v>
      </c>
      <c r="M232" s="4">
        <f>IF(L232&lt;=('Ejercicio 3 - TIR'!$D$18-'Ejercicio 3 - TIR'!$C$18)/('Ejercicio 3 - TIR'!$E$18-'Ejercicio 3 - TIR'!$C$18),'Ejercicio 3 - TIR'!$C$18+SQRT(('Ejercicio 3 - TIR'!$E$18-'Ejercicio 3 - TIR'!$C$18)*('Ejercicio 3 - TIR'!$D$18-'Ejercicio 3 - TIR'!$C$18)*L232),'Ejercicio 3 - TIR'!$E$18-SQRT(('Ejercicio 3 - TIR'!$E$18-'Ejercicio 3 - TIR'!$C$18)*('Ejercicio 3 - TIR'!$E$18-'Ejercicio 3 - TIR'!$D$18)*(1-L232)))</f>
        <v>37486.81182</v>
      </c>
      <c r="N232" s="3">
        <f t="shared" si="10"/>
        <v>0.6259686872</v>
      </c>
      <c r="O232" s="4">
        <f>IF(N232&lt;=('Ejercicio 3 - TIR'!$D$18-'Ejercicio 3 - TIR'!$C$18)/('Ejercicio 3 - TIR'!$E$18-'Ejercicio 3 - TIR'!$C$18),'Ejercicio 3 - TIR'!$C$18+SQRT(('Ejercicio 3 - TIR'!$E$18-'Ejercicio 3 - TIR'!$C$18)*('Ejercicio 3 - TIR'!$D$18-'Ejercicio 3 - TIR'!$C$18)*N232),'Ejercicio 3 - TIR'!$E$18-SQRT(('Ejercicio 3 - TIR'!$E$18-'Ejercicio 3 - TIR'!$C$18)*('Ejercicio 3 - TIR'!$E$18-'Ejercicio 3 - TIR'!$D$18)*(1-N232)))</f>
        <v>39689.95888</v>
      </c>
      <c r="P232" s="3">
        <f t="shared" si="11"/>
        <v>0.5961153165</v>
      </c>
      <c r="Q232" s="7">
        <f>IF(P232&lt;=('Ejercicio 3 - TIR'!$D$22-'Ejercicio 3 - TIR'!$C$22)/('Ejercicio 3 - TIR'!$E$22-'Ejercicio 3 - TIR'!$C$22),'Ejercicio 3 - TIR'!$C$22+SQRT(('Ejercicio 3 - TIR'!$E$22-'Ejercicio 3 - TIR'!$C$22)*('Ejercicio 3 - TIR'!$D$22-'Ejercicio 3 - TIR'!$C$22)*P232),'Ejercicio 3 - TIR'!$E$22-SQRT(('Ejercicio 3 - TIR'!$E$22-'Ejercicio 3 - TIR'!$C$22)*('Ejercicio 3 - TIR'!$E$22-'Ejercicio 3 - TIR'!$D$22)*(1-P232)))</f>
        <v>0.1530372028</v>
      </c>
      <c r="R232" s="3">
        <f t="shared" si="12"/>
        <v>0.6558106666</v>
      </c>
      <c r="S232" s="7">
        <f>IF(R232&lt;=('Ejercicio 3 - TIR'!$D$23-'Ejercicio 3 - TIR'!$C$23)/('Ejercicio 3 - TIR'!$E$23-'Ejercicio 3 - TIR'!$C$23),'Ejercicio 3 - TIR'!$C$23+SQRT(('Ejercicio 3 - TIR'!$E$23-'Ejercicio 3 - TIR'!$C$23)*('Ejercicio 3 - TIR'!$D$23-'Ejercicio 3 - TIR'!$C$23)*R232),'Ejercicio 3 - TIR'!$E$23-SQRT(('Ejercicio 3 - TIR'!$E$23-'Ejercicio 3 - TIR'!$C$23)*('Ejercicio 3 - TIR'!$E$23-'Ejercicio 3 - TIR'!$D$23)*(1-R232)))</f>
        <v>0.1551094235</v>
      </c>
      <c r="T232" s="3">
        <f t="shared" si="13"/>
        <v>0.6684870483</v>
      </c>
      <c r="U232" s="7">
        <f>IF(T232&lt;=('Ejercicio 3 - TIR'!$D$24-'Ejercicio 3 - TIR'!$C$24)/('Ejercicio 3 - TIR'!$E$24-'Ejercicio 3 - TIR'!$C$24),'Ejercicio 3 - TIR'!$C$24+SQRT(('Ejercicio 3 - TIR'!$E$24-'Ejercicio 3 - TIR'!$C$24)*('Ejercicio 3 - TIR'!$D$24-'Ejercicio 3 - TIR'!$C$24)*T232),'Ejercicio 3 - TIR'!$E$24-SQRT(('Ejercicio 3 - TIR'!$E$24-'Ejercicio 3 - TIR'!$C$24)*('Ejercicio 3 - TIR'!$E$24-'Ejercicio 3 - TIR'!$D$24)*(1-T232)))</f>
        <v>0.1895330299</v>
      </c>
      <c r="V232" s="3">
        <f t="shared" si="14"/>
        <v>0.2432068207</v>
      </c>
      <c r="W232" s="7">
        <f>IF(V232&lt;=('Ejercicio 3 - TIR'!$D$25-'Ejercicio 3 - TIR'!$C$25)/('Ejercicio 3 - TIR'!$E$25-'Ejercicio 3 - TIR'!$C$25),'Ejercicio 3 - TIR'!$C$25+SQRT(('Ejercicio 3 - TIR'!$E$25-'Ejercicio 3 - TIR'!$C$25)*('Ejercicio 3 - TIR'!$D$25-'Ejercicio 3 - TIR'!$C$25)*V232),'Ejercicio 3 - TIR'!$E$25-SQRT(('Ejercicio 3 - TIR'!$E$25-'Ejercicio 3 - TIR'!$C$25)*('Ejercicio 3 - TIR'!$E$25-'Ejercicio 3 - TIR'!$D$25)*(1-V232)))</f>
        <v>0.1984523589</v>
      </c>
      <c r="X232" s="3">
        <f t="shared" si="15"/>
        <v>0.4969103637</v>
      </c>
      <c r="Y232" s="7">
        <f>IF(X232&lt;=('Ejercicio 3 - TIR'!$D$26-'Ejercicio 3 - TIR'!$C$26)/('Ejercicio 3 - TIR'!$E$26-'Ejercicio 3 - TIR'!$C$26),'Ejercicio 3 - TIR'!$C$26+SQRT(('Ejercicio 3 - TIR'!$E$26-'Ejercicio 3 - TIR'!$C$26)*('Ejercicio 3 - TIR'!$D$26-'Ejercicio 3 - TIR'!$C$26)*X232),'Ejercicio 3 - TIR'!$E$26-SQRT(('Ejercicio 3 - TIR'!$E$26-'Ejercicio 3 - TIR'!$C$26)*('Ejercicio 3 - TIR'!$E$26-'Ejercicio 3 - TIR'!$D$26)*(1-X232)))</f>
        <v>0.2278781808</v>
      </c>
      <c r="Z232" s="3">
        <f t="shared" si="16"/>
        <v>1.153037203</v>
      </c>
      <c r="AA232" s="3">
        <f t="shared" si="17"/>
        <v>1.331884139</v>
      </c>
      <c r="AB232" s="3">
        <f t="shared" si="18"/>
        <v>1.584320175</v>
      </c>
      <c r="AC232" s="3">
        <f t="shared" si="19"/>
        <v>1.898732251</v>
      </c>
      <c r="AD232" s="3">
        <f t="shared" si="20"/>
        <v>2.331411902</v>
      </c>
      <c r="AE232" s="2">
        <f t="shared" si="21"/>
        <v>4337.377294</v>
      </c>
      <c r="AF232" s="2">
        <f t="shared" si="22"/>
        <v>5010.145385</v>
      </c>
      <c r="AG232" s="2">
        <f t="shared" si="23"/>
        <v>5959.733421</v>
      </c>
      <c r="AH232" s="2">
        <f t="shared" si="24"/>
        <v>7142.456577</v>
      </c>
      <c r="AI232" s="2">
        <f t="shared" si="25"/>
        <v>8770.066588</v>
      </c>
      <c r="AJ232" s="4">
        <f t="shared" si="26"/>
        <v>45195.63491</v>
      </c>
      <c r="AK232" s="4">
        <f t="shared" si="27"/>
        <v>53472.6185</v>
      </c>
      <c r="AL232" s="4">
        <f t="shared" si="28"/>
        <v>64636.9882</v>
      </c>
      <c r="AM232" s="4">
        <f t="shared" si="29"/>
        <v>71177.41859</v>
      </c>
      <c r="AN232" s="4">
        <f t="shared" si="30"/>
        <v>92533.64252</v>
      </c>
      <c r="AO232" s="4">
        <f>C232/'Ejercicio 3 - TIR'!$D$7</f>
        <v>13037.3418</v>
      </c>
      <c r="AP232" s="4">
        <f t="shared" si="31"/>
        <v>32158.29311</v>
      </c>
      <c r="AQ232" s="4">
        <f t="shared" si="32"/>
        <v>40435.2767</v>
      </c>
      <c r="AR232" s="4">
        <f t="shared" si="33"/>
        <v>51599.6464</v>
      </c>
      <c r="AS232" s="4">
        <f t="shared" si="34"/>
        <v>58140.07679</v>
      </c>
      <c r="AT232" s="4">
        <f t="shared" si="35"/>
        <v>79496.30072</v>
      </c>
      <c r="AU232" s="4">
        <f>AP232*'Ejercicio 3 - TIR'!$D$5</f>
        <v>16079.14655</v>
      </c>
      <c r="AV232" s="4">
        <f>AQ232*'Ejercicio 3 - TIR'!$D$5</f>
        <v>20217.63835</v>
      </c>
      <c r="AW232" s="4">
        <f>AR232*'Ejercicio 3 - TIR'!$D$5</f>
        <v>25799.8232</v>
      </c>
      <c r="AX232" s="4">
        <f>AS232*'Ejercicio 3 - TIR'!$D$5</f>
        <v>29070.0384</v>
      </c>
      <c r="AY232" s="4">
        <f>AT232*'Ejercicio 3 - TIR'!$D$5</f>
        <v>39748.15036</v>
      </c>
      <c r="AZ232" s="4">
        <f t="shared" ref="AZ232:BD232" si="731">AJ232-AU232-AE232</f>
        <v>24779.11106</v>
      </c>
      <c r="BA232" s="4">
        <f t="shared" si="731"/>
        <v>28244.83477</v>
      </c>
      <c r="BB232" s="4">
        <f t="shared" si="731"/>
        <v>32877.43158</v>
      </c>
      <c r="BC232" s="4">
        <f t="shared" si="731"/>
        <v>34964.92362</v>
      </c>
      <c r="BD232" s="4">
        <f t="shared" si="731"/>
        <v>44015.42557</v>
      </c>
      <c r="BE232" s="4">
        <f t="shared" ref="BE232:BI232" si="732">AZ232/Z232</f>
        <v>21490.29624</v>
      </c>
      <c r="BF232" s="4">
        <f t="shared" si="732"/>
        <v>21206.67553</v>
      </c>
      <c r="BG232" s="4">
        <f t="shared" si="732"/>
        <v>20751.75971</v>
      </c>
      <c r="BH232" s="4">
        <f t="shared" si="732"/>
        <v>18414.87846</v>
      </c>
      <c r="BI232" s="4">
        <f t="shared" si="732"/>
        <v>18879.30037</v>
      </c>
      <c r="BJ232" s="4">
        <f t="shared" si="38"/>
        <v>66076.82876</v>
      </c>
      <c r="BK232" s="4">
        <f t="shared" si="39"/>
        <v>30395.41384</v>
      </c>
      <c r="BL232" s="4">
        <f t="shared" si="40"/>
        <v>96472.24261</v>
      </c>
      <c r="BM232" s="4">
        <f>BK232*'Ejercicio 3 - TIR'!$D$5</f>
        <v>15197.70692</v>
      </c>
      <c r="BN232" s="4">
        <f t="shared" si="41"/>
        <v>81274.53569</v>
      </c>
      <c r="BO232" s="4">
        <f t="shared" si="42"/>
        <v>34860.65058</v>
      </c>
      <c r="BP232" s="4">
        <f t="shared" si="43"/>
        <v>-93528.68869</v>
      </c>
      <c r="BQ232" s="4">
        <f t="shared" ref="BQ232:BT232" si="733">BE232</f>
        <v>21490.29624</v>
      </c>
      <c r="BR232" s="4">
        <f t="shared" si="733"/>
        <v>21206.67553</v>
      </c>
      <c r="BS232" s="4">
        <f t="shared" si="733"/>
        <v>20751.75971</v>
      </c>
      <c r="BT232" s="4">
        <f t="shared" si="733"/>
        <v>18414.87846</v>
      </c>
      <c r="BU232" s="4">
        <f t="shared" si="45"/>
        <v>53739.95095</v>
      </c>
      <c r="BV232" s="36">
        <f t="shared" si="46"/>
        <v>11.82398776</v>
      </c>
    </row>
    <row r="233" ht="15.0" customHeight="1">
      <c r="A233" s="2">
        <v>232.0</v>
      </c>
      <c r="B233" s="3">
        <f t="shared" si="4"/>
        <v>0.5873150275</v>
      </c>
      <c r="C233" s="4">
        <f>IF(B233&lt;=('Ejercicio 3 - TIR'!$D$13-'Ejercicio 3 - TIR'!$C$13)/('Ejercicio 3 - TIR'!$E$13-'Ejercicio 3 - TIR'!$C$13),'Ejercicio 3 - TIR'!$C$13+SQRT(('Ejercicio 3 - TIR'!$E$13-'Ejercicio 3 - TIR'!$C$13)*('Ejercicio 3 - TIR'!$D$13-'Ejercicio 3 - TIR'!$C$13)*B233),'Ejercicio 3 - TIR'!$E$13-SQRT(('Ejercicio 3 - TIR'!$E$13-'Ejercicio 3 - TIR'!$C$13)*('Ejercicio 3 - TIR'!$E$13-'Ejercicio 3 - TIR'!$D$13)*(1-B233)))</f>
        <v>77746.41676</v>
      </c>
      <c r="D233" s="3">
        <f t="shared" si="5"/>
        <v>0.4418812106</v>
      </c>
      <c r="E233" s="4">
        <f>IF(D233&lt;=('Ejercicio 3 - TIR'!$D$14-'Ejercicio 3 - TIR'!$C$14)/('Ejercicio 3 - TIR'!$E$14-'Ejercicio 3 - TIR'!$C$14),'Ejercicio 3 - TIR'!$C$14+SQRT(('Ejercicio 3 - TIR'!$E$14-'Ejercicio 3 - TIR'!$C$14)*('Ejercicio 3 - TIR'!$D$14-'Ejercicio 3 - TIR'!$C$14)*D233),'Ejercicio 3 - TIR'!$E$14-SQRT(('Ejercicio 3 - TIR'!$E$14-'Ejercicio 3 - TIR'!$C$14)*('Ejercicio 3 - TIR'!$E$14-'Ejercicio 3 - TIR'!$D$14)*(1-D233)))</f>
        <v>30850.25583</v>
      </c>
      <c r="F233" s="3">
        <f t="shared" si="6"/>
        <v>0.88600624</v>
      </c>
      <c r="G233" s="4">
        <f>IF(F233&lt;=('Ejercicio 3 - TIR'!$D$18-'Ejercicio 3 - TIR'!$C$18)/('Ejercicio 3 - TIR'!$E$18-'Ejercicio 3 - TIR'!$C$18),'Ejercicio 3 - TIR'!$C$18+SQRT(('Ejercicio 3 - TIR'!$E$18-'Ejercicio 3 - TIR'!$C$18)*('Ejercicio 3 - TIR'!$D$18-'Ejercicio 3 - TIR'!$C$18)*F233),'Ejercicio 3 - TIR'!$E$18-SQRT(('Ejercicio 3 - TIR'!$E$18-'Ejercicio 3 - TIR'!$C$18)*('Ejercicio 3 - TIR'!$E$18-'Ejercicio 3 - TIR'!$D$18)*(1-F233)))</f>
        <v>42076.04172</v>
      </c>
      <c r="H233" s="3">
        <f t="shared" si="7"/>
        <v>0.7424009003</v>
      </c>
      <c r="I233" s="4">
        <f>IF(H233&lt;=('Ejercicio 3 - TIR'!$D$18-'Ejercicio 3 - TIR'!$C$18)/('Ejercicio 3 - TIR'!$E$18-'Ejercicio 3 - TIR'!$C$18),'Ejercicio 3 - TIR'!$C$18+SQRT(('Ejercicio 3 - TIR'!$E$18-'Ejercicio 3 - TIR'!$C$18)*('Ejercicio 3 - TIR'!$D$18-'Ejercicio 3 - TIR'!$C$18)*H233),'Ejercicio 3 - TIR'!$E$18-SQRT(('Ejercicio 3 - TIR'!$E$18-'Ejercicio 3 - TIR'!$C$18)*('Ejercicio 3 - TIR'!$E$18-'Ejercicio 3 - TIR'!$D$18)*(1-H233)))</f>
        <v>40604.55549</v>
      </c>
      <c r="J233" s="3">
        <f t="shared" si="8"/>
        <v>0.5255860133</v>
      </c>
      <c r="K233" s="4">
        <f>IF(J233&lt;=('Ejercicio 3 - TIR'!$D$18-'Ejercicio 3 - TIR'!$C$18)/('Ejercicio 3 - TIR'!$E$18-'Ejercicio 3 - TIR'!$C$18),'Ejercicio 3 - TIR'!$C$18+SQRT(('Ejercicio 3 - TIR'!$E$18-'Ejercicio 3 - TIR'!$C$18)*('Ejercicio 3 - TIR'!$D$18-'Ejercicio 3 - TIR'!$C$18)*J233),'Ejercicio 3 - TIR'!$E$18-SQRT(('Ejercicio 3 - TIR'!$E$18-'Ejercicio 3 - TIR'!$C$18)*('Ejercicio 3 - TIR'!$E$18-'Ejercicio 3 - TIR'!$D$18)*(1-J233)))</f>
        <v>38879.07101</v>
      </c>
      <c r="L233" s="3">
        <f t="shared" si="9"/>
        <v>0.6470039647</v>
      </c>
      <c r="M233" s="4">
        <f>IF(L233&lt;=('Ejercicio 3 - TIR'!$D$18-'Ejercicio 3 - TIR'!$C$18)/('Ejercicio 3 - TIR'!$E$18-'Ejercicio 3 - TIR'!$C$18),'Ejercicio 3 - TIR'!$C$18+SQRT(('Ejercicio 3 - TIR'!$E$18-'Ejercicio 3 - TIR'!$C$18)*('Ejercicio 3 - TIR'!$D$18-'Ejercicio 3 - TIR'!$C$18)*L233),'Ejercicio 3 - TIR'!$E$18-SQRT(('Ejercicio 3 - TIR'!$E$18-'Ejercicio 3 - TIR'!$C$18)*('Ejercicio 3 - TIR'!$E$18-'Ejercicio 3 - TIR'!$D$18)*(1-L233)))</f>
        <v>39851.42602</v>
      </c>
      <c r="N233" s="3">
        <f t="shared" si="10"/>
        <v>0.06452710771</v>
      </c>
      <c r="O233" s="4">
        <f>IF(N233&lt;=('Ejercicio 3 - TIR'!$D$18-'Ejercicio 3 - TIR'!$C$18)/('Ejercicio 3 - TIR'!$E$18-'Ejercicio 3 - TIR'!$C$18),'Ejercicio 3 - TIR'!$C$18+SQRT(('Ejercicio 3 - TIR'!$E$18-'Ejercicio 3 - TIR'!$C$18)*('Ejercicio 3 - TIR'!$D$18-'Ejercicio 3 - TIR'!$C$18)*N233),'Ejercicio 3 - TIR'!$E$18-SQRT(('Ejercicio 3 - TIR'!$E$18-'Ejercicio 3 - TIR'!$C$18)*('Ejercicio 3 - TIR'!$E$18-'Ejercicio 3 - TIR'!$D$18)*(1-N233)))</f>
        <v>33111.11976</v>
      </c>
      <c r="P233" s="3">
        <f t="shared" si="11"/>
        <v>0.5443320059</v>
      </c>
      <c r="Q233" s="7">
        <f>IF(P233&lt;=('Ejercicio 3 - TIR'!$D$22-'Ejercicio 3 - TIR'!$C$22)/('Ejercicio 3 - TIR'!$E$22-'Ejercicio 3 - TIR'!$C$22),'Ejercicio 3 - TIR'!$C$22+SQRT(('Ejercicio 3 - TIR'!$E$22-'Ejercicio 3 - TIR'!$C$22)*('Ejercicio 3 - TIR'!$D$22-'Ejercicio 3 - TIR'!$C$22)*P233),'Ejercicio 3 - TIR'!$E$22-SQRT(('Ejercicio 3 - TIR'!$E$22-'Ejercicio 3 - TIR'!$C$22)*('Ejercicio 3 - TIR'!$E$22-'Ejercicio 3 - TIR'!$D$22)*(1-P233)))</f>
        <v>0.1513608242</v>
      </c>
      <c r="R233" s="3">
        <f t="shared" si="12"/>
        <v>0.9531081248</v>
      </c>
      <c r="S233" s="7">
        <f>IF(R233&lt;=('Ejercicio 3 - TIR'!$D$23-'Ejercicio 3 - TIR'!$C$23)/('Ejercicio 3 - TIR'!$E$23-'Ejercicio 3 - TIR'!$C$23),'Ejercicio 3 - TIR'!$C$23+SQRT(('Ejercicio 3 - TIR'!$E$23-'Ejercicio 3 - TIR'!$C$23)*('Ejercicio 3 - TIR'!$D$23-'Ejercicio 3 - TIR'!$C$23)*R233),'Ejercicio 3 - TIR'!$E$23-SQRT(('Ejercicio 3 - TIR'!$E$23-'Ejercicio 3 - TIR'!$C$23)*('Ejercicio 3 - TIR'!$E$23-'Ejercicio 3 - TIR'!$D$23)*(1-R233)))</f>
        <v>0.1708127602</v>
      </c>
      <c r="T233" s="3">
        <f t="shared" si="13"/>
        <v>0.2485696746</v>
      </c>
      <c r="U233" s="7">
        <f>IF(T233&lt;=('Ejercicio 3 - TIR'!$D$24-'Ejercicio 3 - TIR'!$C$24)/('Ejercicio 3 - TIR'!$E$24-'Ejercicio 3 - TIR'!$C$24),'Ejercicio 3 - TIR'!$C$24+SQRT(('Ejercicio 3 - TIR'!$E$24-'Ejercicio 3 - TIR'!$C$24)*('Ejercicio 3 - TIR'!$D$24-'Ejercicio 3 - TIR'!$C$24)*T233),'Ejercicio 3 - TIR'!$E$24-SQRT(('Ejercicio 3 - TIR'!$E$24-'Ejercicio 3 - TIR'!$C$24)*('Ejercicio 3 - TIR'!$E$24-'Ejercicio 3 - TIR'!$D$24)*(1-T233)))</f>
        <v>0.1728472387</v>
      </c>
      <c r="V233" s="3">
        <f t="shared" si="14"/>
        <v>0.0862395045</v>
      </c>
      <c r="W233" s="7">
        <f>IF(V233&lt;=('Ejercicio 3 - TIR'!$D$25-'Ejercicio 3 - TIR'!$C$25)/('Ejercicio 3 - TIR'!$E$25-'Ejercicio 3 - TIR'!$C$25),'Ejercicio 3 - TIR'!$C$25+SQRT(('Ejercicio 3 - TIR'!$E$25-'Ejercicio 3 - TIR'!$C$25)*('Ejercicio 3 - TIR'!$D$25-'Ejercicio 3 - TIR'!$C$25)*V233),'Ejercicio 3 - TIR'!$E$25-SQRT(('Ejercicio 3 - TIR'!$E$25-'Ejercicio 3 - TIR'!$C$25)*('Ejercicio 3 - TIR'!$E$25-'Ejercicio 3 - TIR'!$D$25)*(1-V233)))</f>
        <v>0.1909879619</v>
      </c>
      <c r="X233" s="3">
        <f t="shared" si="15"/>
        <v>0.2104737428</v>
      </c>
      <c r="Y233" s="7">
        <f>IF(X233&lt;=('Ejercicio 3 - TIR'!$D$26-'Ejercicio 3 - TIR'!$C$26)/('Ejercicio 3 - TIR'!$E$26-'Ejercicio 3 - TIR'!$C$26),'Ejercicio 3 - TIR'!$C$26+SQRT(('Ejercicio 3 - TIR'!$E$26-'Ejercicio 3 - TIR'!$C$26)*('Ejercicio 3 - TIR'!$D$26-'Ejercicio 3 - TIR'!$C$26)*X233),'Ejercicio 3 - TIR'!$E$26-SQRT(('Ejercicio 3 - TIR'!$E$26-'Ejercicio 3 - TIR'!$C$26)*('Ejercicio 3 - TIR'!$E$26-'Ejercicio 3 - TIR'!$D$26)*(1-X233)))</f>
        <v>0.2138386054</v>
      </c>
      <c r="Z233" s="3">
        <f t="shared" si="16"/>
        <v>1.151360824</v>
      </c>
      <c r="AA233" s="3">
        <f t="shared" si="17"/>
        <v>1.348027945</v>
      </c>
      <c r="AB233" s="3">
        <f t="shared" si="18"/>
        <v>1.581030852</v>
      </c>
      <c r="AC233" s="3">
        <f t="shared" si="19"/>
        <v>1.882988713</v>
      </c>
      <c r="AD233" s="3">
        <f t="shared" si="20"/>
        <v>2.285644393</v>
      </c>
      <c r="AE233" s="2">
        <f t="shared" si="21"/>
        <v>4669.52015</v>
      </c>
      <c r="AF233" s="2">
        <f t="shared" si="22"/>
        <v>5467.133775</v>
      </c>
      <c r="AG233" s="2">
        <f t="shared" si="23"/>
        <v>6412.112752</v>
      </c>
      <c r="AH233" s="2">
        <f t="shared" si="24"/>
        <v>7636.749097</v>
      </c>
      <c r="AI233" s="2">
        <f t="shared" si="25"/>
        <v>9269.780874</v>
      </c>
      <c r="AJ233" s="4">
        <f t="shared" si="26"/>
        <v>48444.70608</v>
      </c>
      <c r="AK233" s="4">
        <f t="shared" si="27"/>
        <v>54736.07547</v>
      </c>
      <c r="AL233" s="4">
        <f t="shared" si="28"/>
        <v>61469.01078</v>
      </c>
      <c r="AM233" s="4">
        <f t="shared" si="29"/>
        <v>75039.78539</v>
      </c>
      <c r="AN233" s="4">
        <f t="shared" si="30"/>
        <v>75680.24522</v>
      </c>
      <c r="AO233" s="4">
        <f>C233/'Ejercicio 3 - TIR'!$D$7</f>
        <v>15549.28335</v>
      </c>
      <c r="AP233" s="4">
        <f t="shared" si="31"/>
        <v>32895.42273</v>
      </c>
      <c r="AQ233" s="4">
        <f t="shared" si="32"/>
        <v>39186.79212</v>
      </c>
      <c r="AR233" s="4">
        <f t="shared" si="33"/>
        <v>45919.72743</v>
      </c>
      <c r="AS233" s="4">
        <f t="shared" si="34"/>
        <v>59490.50203</v>
      </c>
      <c r="AT233" s="4">
        <f t="shared" si="35"/>
        <v>60130.96187</v>
      </c>
      <c r="AU233" s="4">
        <f>AP233*'Ejercicio 3 - TIR'!$D$5</f>
        <v>16447.71136</v>
      </c>
      <c r="AV233" s="4">
        <f>AQ233*'Ejercicio 3 - TIR'!$D$5</f>
        <v>19593.39606</v>
      </c>
      <c r="AW233" s="4">
        <f>AR233*'Ejercicio 3 - TIR'!$D$5</f>
        <v>22959.86372</v>
      </c>
      <c r="AX233" s="4">
        <f>AS233*'Ejercicio 3 - TIR'!$D$5</f>
        <v>29745.25102</v>
      </c>
      <c r="AY233" s="4">
        <f>AT233*'Ejercicio 3 - TIR'!$D$5</f>
        <v>30065.48093</v>
      </c>
      <c r="AZ233" s="4">
        <f t="shared" ref="AZ233:BD233" si="734">AJ233-AU233-AE233</f>
        <v>27327.47457</v>
      </c>
      <c r="BA233" s="4">
        <f t="shared" si="734"/>
        <v>29675.54564</v>
      </c>
      <c r="BB233" s="4">
        <f t="shared" si="734"/>
        <v>32097.03432</v>
      </c>
      <c r="BC233" s="4">
        <f t="shared" si="734"/>
        <v>37657.78527</v>
      </c>
      <c r="BD233" s="4">
        <f t="shared" si="734"/>
        <v>36344.98341</v>
      </c>
      <c r="BE233" s="4">
        <f t="shared" ref="BE233:BI233" si="735">AZ233/Z233</f>
        <v>23734.93521</v>
      </c>
      <c r="BF233" s="4">
        <f t="shared" si="735"/>
        <v>22014.04337</v>
      </c>
      <c r="BG233" s="4">
        <f t="shared" si="735"/>
        <v>20301.33331</v>
      </c>
      <c r="BH233" s="4">
        <f t="shared" si="735"/>
        <v>19998.94371</v>
      </c>
      <c r="BI233" s="4">
        <f t="shared" si="735"/>
        <v>15901.41648</v>
      </c>
      <c r="BJ233" s="4">
        <f t="shared" si="38"/>
        <v>70512.71425</v>
      </c>
      <c r="BK233" s="4">
        <f t="shared" si="39"/>
        <v>35540.13231</v>
      </c>
      <c r="BL233" s="4">
        <f t="shared" si="40"/>
        <v>106052.8466</v>
      </c>
      <c r="BM233" s="4">
        <f>BK233*'Ejercicio 3 - TIR'!$D$5</f>
        <v>17770.06615</v>
      </c>
      <c r="BN233" s="4">
        <f t="shared" si="41"/>
        <v>88282.78041</v>
      </c>
      <c r="BO233" s="4">
        <f t="shared" si="42"/>
        <v>38624.8975</v>
      </c>
      <c r="BP233" s="4">
        <f t="shared" si="43"/>
        <v>-108596.6726</v>
      </c>
      <c r="BQ233" s="4">
        <f t="shared" ref="BQ233:BT233" si="736">BE233</f>
        <v>23734.93521</v>
      </c>
      <c r="BR233" s="4">
        <f t="shared" si="736"/>
        <v>22014.04337</v>
      </c>
      <c r="BS233" s="4">
        <f t="shared" si="736"/>
        <v>20301.33331</v>
      </c>
      <c r="BT233" s="4">
        <f t="shared" si="736"/>
        <v>19998.94371</v>
      </c>
      <c r="BU233" s="4">
        <f t="shared" si="45"/>
        <v>54526.31398</v>
      </c>
      <c r="BV233" s="36">
        <f t="shared" si="46"/>
        <v>8.054918562</v>
      </c>
    </row>
    <row r="234" ht="15.0" customHeight="1">
      <c r="A234" s="2">
        <v>233.0</v>
      </c>
      <c r="B234" s="3">
        <f t="shared" si="4"/>
        <v>0.1836020839</v>
      </c>
      <c r="C234" s="4">
        <f>IF(B234&lt;=('Ejercicio 3 - TIR'!$D$13-'Ejercicio 3 - TIR'!$C$13)/('Ejercicio 3 - TIR'!$E$13-'Ejercicio 3 - TIR'!$C$13),'Ejercicio 3 - TIR'!$C$13+SQRT(('Ejercicio 3 - TIR'!$E$13-'Ejercicio 3 - TIR'!$C$13)*('Ejercicio 3 - TIR'!$D$13-'Ejercicio 3 - TIR'!$C$13)*B234),'Ejercicio 3 - TIR'!$E$13-SQRT(('Ejercicio 3 - TIR'!$E$13-'Ejercicio 3 - TIR'!$C$13)*('Ejercicio 3 - TIR'!$E$13-'Ejercicio 3 - TIR'!$D$13)*(1-B234)))</f>
        <v>68569.76275</v>
      </c>
      <c r="D234" s="3">
        <f t="shared" si="5"/>
        <v>0.02791857215</v>
      </c>
      <c r="E234" s="4">
        <f>IF(D234&lt;=('Ejercicio 3 - TIR'!$D$14-'Ejercicio 3 - TIR'!$C$14)/('Ejercicio 3 - TIR'!$E$14-'Ejercicio 3 - TIR'!$C$14),'Ejercicio 3 - TIR'!$C$14+SQRT(('Ejercicio 3 - TIR'!$E$14-'Ejercicio 3 - TIR'!$C$14)*('Ejercicio 3 - TIR'!$D$14-'Ejercicio 3 - TIR'!$C$14)*D234),'Ejercicio 3 - TIR'!$E$14-SQRT(('Ejercicio 3 - TIR'!$E$14-'Ejercicio 3 - TIR'!$C$14)*('Ejercicio 3 - TIR'!$E$14-'Ejercicio 3 - TIR'!$D$14)*(1-D234)))</f>
        <v>26447.02899</v>
      </c>
      <c r="F234" s="3">
        <f t="shared" si="6"/>
        <v>0.4647528248</v>
      </c>
      <c r="G234" s="4">
        <f>IF(F234&lt;=('Ejercicio 3 - TIR'!$D$18-'Ejercicio 3 - TIR'!$C$18)/('Ejercicio 3 - TIR'!$E$18-'Ejercicio 3 - TIR'!$C$18),'Ejercicio 3 - TIR'!$C$18+SQRT(('Ejercicio 3 - TIR'!$E$18-'Ejercicio 3 - TIR'!$C$18)*('Ejercicio 3 - TIR'!$D$18-'Ejercicio 3 - TIR'!$C$18)*F234),'Ejercicio 3 - TIR'!$E$18-SQRT(('Ejercicio 3 - TIR'!$E$18-'Ejercicio 3 - TIR'!$C$18)*('Ejercicio 3 - TIR'!$E$18-'Ejercicio 3 - TIR'!$D$18)*(1-F234)))</f>
        <v>38349.42655</v>
      </c>
      <c r="H234" s="3">
        <f t="shared" si="7"/>
        <v>0.82357194</v>
      </c>
      <c r="I234" s="4">
        <f>IF(H234&lt;=('Ejercicio 3 - TIR'!$D$18-'Ejercicio 3 - TIR'!$C$18)/('Ejercicio 3 - TIR'!$E$18-'Ejercicio 3 - TIR'!$C$18),'Ejercicio 3 - TIR'!$C$18+SQRT(('Ejercicio 3 - TIR'!$E$18-'Ejercicio 3 - TIR'!$C$18)*('Ejercicio 3 - TIR'!$D$18-'Ejercicio 3 - TIR'!$C$18)*H234),'Ejercicio 3 - TIR'!$E$18-SQRT(('Ejercicio 3 - TIR'!$E$18-'Ejercicio 3 - TIR'!$C$18)*('Ejercicio 3 - TIR'!$E$18-'Ejercicio 3 - TIR'!$D$18)*(1-H234)))</f>
        <v>41362.40402</v>
      </c>
      <c r="J234" s="3">
        <f t="shared" si="8"/>
        <v>0.4513142601</v>
      </c>
      <c r="K234" s="4">
        <f>IF(J234&lt;=('Ejercicio 3 - TIR'!$D$18-'Ejercicio 3 - TIR'!$C$18)/('Ejercicio 3 - TIR'!$E$18-'Ejercicio 3 - TIR'!$C$18),'Ejercicio 3 - TIR'!$C$18+SQRT(('Ejercicio 3 - TIR'!$E$18-'Ejercicio 3 - TIR'!$C$18)*('Ejercicio 3 - TIR'!$D$18-'Ejercicio 3 - TIR'!$C$18)*J234),'Ejercicio 3 - TIR'!$E$18-SQRT(('Ejercicio 3 - TIR'!$E$18-'Ejercicio 3 - TIR'!$C$18)*('Ejercicio 3 - TIR'!$E$18-'Ejercicio 3 - TIR'!$D$18)*(1-J234)))</f>
        <v>38227.82711</v>
      </c>
      <c r="L234" s="3">
        <f t="shared" si="9"/>
        <v>0.3345465976</v>
      </c>
      <c r="M234" s="4">
        <f>IF(L234&lt;=('Ejercicio 3 - TIR'!$D$18-'Ejercicio 3 - TIR'!$C$18)/('Ejercicio 3 - TIR'!$E$18-'Ejercicio 3 - TIR'!$C$18),'Ejercicio 3 - TIR'!$C$18+SQRT(('Ejercicio 3 - TIR'!$E$18-'Ejercicio 3 - TIR'!$C$18)*('Ejercicio 3 - TIR'!$D$18-'Ejercicio 3 - TIR'!$C$18)*L234),'Ejercicio 3 - TIR'!$E$18-SQRT(('Ejercicio 3 - TIR'!$E$18-'Ejercicio 3 - TIR'!$C$18)*('Ejercicio 3 - TIR'!$E$18-'Ejercicio 3 - TIR'!$D$18)*(1-L234)))</f>
        <v>37083.92473</v>
      </c>
      <c r="N234" s="3">
        <f t="shared" si="10"/>
        <v>0.03955340411</v>
      </c>
      <c r="O234" s="4">
        <f>IF(N234&lt;=('Ejercicio 3 - TIR'!$D$18-'Ejercicio 3 - TIR'!$C$18)/('Ejercicio 3 - TIR'!$E$18-'Ejercicio 3 - TIR'!$C$18),'Ejercicio 3 - TIR'!$C$18+SQRT(('Ejercicio 3 - TIR'!$E$18-'Ejercicio 3 - TIR'!$C$18)*('Ejercicio 3 - TIR'!$D$18-'Ejercicio 3 - TIR'!$C$18)*N234),'Ejercicio 3 - TIR'!$E$18-SQRT(('Ejercicio 3 - TIR'!$E$18-'Ejercicio 3 - TIR'!$C$18)*('Ejercicio 3 - TIR'!$E$18-'Ejercicio 3 - TIR'!$D$18)*(1-N234)))</f>
        <v>32435.77721</v>
      </c>
      <c r="P234" s="3">
        <f t="shared" si="11"/>
        <v>0.6070768909</v>
      </c>
      <c r="Q234" s="7">
        <f>IF(P234&lt;=('Ejercicio 3 - TIR'!$D$22-'Ejercicio 3 - TIR'!$C$22)/('Ejercicio 3 - TIR'!$E$22-'Ejercicio 3 - TIR'!$C$22),'Ejercicio 3 - TIR'!$C$22+SQRT(('Ejercicio 3 - TIR'!$E$22-'Ejercicio 3 - TIR'!$C$22)*('Ejercicio 3 - TIR'!$D$22-'Ejercicio 3 - TIR'!$C$22)*P234),'Ejercicio 3 - TIR'!$E$22-SQRT(('Ejercicio 3 - TIR'!$E$22-'Ejercicio 3 - TIR'!$C$22)*('Ejercicio 3 - TIR'!$E$22-'Ejercicio 3 - TIR'!$D$22)*(1-P234)))</f>
        <v>0.1534056097</v>
      </c>
      <c r="R234" s="3">
        <f t="shared" si="12"/>
        <v>0.2884267273</v>
      </c>
      <c r="S234" s="7">
        <f>IF(R234&lt;=('Ejercicio 3 - TIR'!$D$23-'Ejercicio 3 - TIR'!$C$23)/('Ejercicio 3 - TIR'!$E$23-'Ejercicio 3 - TIR'!$C$23),'Ejercicio 3 - TIR'!$C$23+SQRT(('Ejercicio 3 - TIR'!$E$23-'Ejercicio 3 - TIR'!$C$23)*('Ejercicio 3 - TIR'!$D$23-'Ejercicio 3 - TIR'!$C$23)*R234),'Ejercicio 3 - TIR'!$E$23-SQRT(('Ejercicio 3 - TIR'!$E$23-'Ejercicio 3 - TIR'!$C$23)*('Ejercicio 3 - TIR'!$E$23-'Ejercicio 3 - TIR'!$D$23)*(1-R234)))</f>
        <v>0.1427852608</v>
      </c>
      <c r="T234" s="3">
        <f t="shared" si="13"/>
        <v>0.2596782732</v>
      </c>
      <c r="U234" s="7">
        <f>IF(T234&lt;=('Ejercicio 3 - TIR'!$D$24-'Ejercicio 3 - TIR'!$C$24)/('Ejercicio 3 - TIR'!$E$24-'Ejercicio 3 - TIR'!$C$24),'Ejercicio 3 - TIR'!$C$24+SQRT(('Ejercicio 3 - TIR'!$E$24-'Ejercicio 3 - TIR'!$C$24)*('Ejercicio 3 - TIR'!$D$24-'Ejercicio 3 - TIR'!$C$24)*T234),'Ejercicio 3 - TIR'!$E$24-SQRT(('Ejercicio 3 - TIR'!$E$24-'Ejercicio 3 - TIR'!$C$24)*('Ejercicio 3 - TIR'!$E$24-'Ejercicio 3 - TIR'!$D$24)*(1-T234)))</f>
        <v>0.1733521813</v>
      </c>
      <c r="V234" s="3">
        <f t="shared" si="14"/>
        <v>0.7006775928</v>
      </c>
      <c r="W234" s="7">
        <f>IF(V234&lt;=('Ejercicio 3 - TIR'!$D$25-'Ejercicio 3 - TIR'!$C$25)/('Ejercicio 3 - TIR'!$E$25-'Ejercicio 3 - TIR'!$C$25),'Ejercicio 3 - TIR'!$C$25+SQRT(('Ejercicio 3 - TIR'!$E$25-'Ejercicio 3 - TIR'!$C$25)*('Ejercicio 3 - TIR'!$D$25-'Ejercicio 3 - TIR'!$C$25)*V234),'Ejercicio 3 - TIR'!$E$25-SQRT(('Ejercicio 3 - TIR'!$E$25-'Ejercicio 3 - TIR'!$C$25)*('Ejercicio 3 - TIR'!$E$25-'Ejercicio 3 - TIR'!$D$25)*(1-V234)))</f>
        <v>0.2176329114</v>
      </c>
      <c r="X234" s="3">
        <f t="shared" si="15"/>
        <v>0.8755728532</v>
      </c>
      <c r="Y234" s="7">
        <f>IF(X234&lt;=('Ejercicio 3 - TIR'!$D$26-'Ejercicio 3 - TIR'!$C$26)/('Ejercicio 3 - TIR'!$E$26-'Ejercicio 3 - TIR'!$C$26),'Ejercicio 3 - TIR'!$C$26+SQRT(('Ejercicio 3 - TIR'!$E$26-'Ejercicio 3 - TIR'!$C$26)*('Ejercicio 3 - TIR'!$D$26-'Ejercicio 3 - TIR'!$C$26)*X234),'Ejercicio 3 - TIR'!$E$26-SQRT(('Ejercicio 3 - TIR'!$E$26-'Ejercicio 3 - TIR'!$C$26)*('Ejercicio 3 - TIR'!$E$26-'Ejercicio 3 - TIR'!$D$26)*(1-X234)))</f>
        <v>0.2540788389</v>
      </c>
      <c r="Z234" s="3">
        <f t="shared" si="16"/>
        <v>1.15340561</v>
      </c>
      <c r="AA234" s="3">
        <f t="shared" si="17"/>
        <v>1.31809493</v>
      </c>
      <c r="AB234" s="3">
        <f t="shared" si="18"/>
        <v>1.546589562</v>
      </c>
      <c r="AC234" s="3">
        <f t="shared" si="19"/>
        <v>1.883178351</v>
      </c>
      <c r="AD234" s="3">
        <f t="shared" si="20"/>
        <v>2.36165412</v>
      </c>
      <c r="AE234" s="2">
        <f t="shared" si="21"/>
        <v>4057.122607</v>
      </c>
      <c r="AF234" s="2">
        <f t="shared" si="22"/>
        <v>4636.419917</v>
      </c>
      <c r="AG234" s="2">
        <f t="shared" si="23"/>
        <v>5440.153423</v>
      </c>
      <c r="AH234" s="2">
        <f t="shared" si="24"/>
        <v>6624.109851</v>
      </c>
      <c r="AI234" s="2">
        <f t="shared" si="25"/>
        <v>8307.155991</v>
      </c>
      <c r="AJ234" s="4">
        <f t="shared" si="26"/>
        <v>44232.44371</v>
      </c>
      <c r="AK234" s="4">
        <f t="shared" si="27"/>
        <v>54519.57505</v>
      </c>
      <c r="AL234" s="4">
        <f t="shared" si="28"/>
        <v>59122.75839</v>
      </c>
      <c r="AM234" s="4">
        <f t="shared" si="29"/>
        <v>69835.64423</v>
      </c>
      <c r="AN234" s="4">
        <f t="shared" si="30"/>
        <v>76602.08688</v>
      </c>
      <c r="AO234" s="4">
        <f>C234/'Ejercicio 3 - TIR'!$D$7</f>
        <v>13713.95255</v>
      </c>
      <c r="AP234" s="4">
        <f t="shared" si="31"/>
        <v>30518.49116</v>
      </c>
      <c r="AQ234" s="4">
        <f t="shared" si="32"/>
        <v>40805.6225</v>
      </c>
      <c r="AR234" s="4">
        <f t="shared" si="33"/>
        <v>45408.80584</v>
      </c>
      <c r="AS234" s="4">
        <f t="shared" si="34"/>
        <v>56121.69168</v>
      </c>
      <c r="AT234" s="4">
        <f t="shared" si="35"/>
        <v>62888.13433</v>
      </c>
      <c r="AU234" s="4">
        <f>AP234*'Ejercicio 3 - TIR'!$D$5</f>
        <v>15259.24558</v>
      </c>
      <c r="AV234" s="4">
        <f>AQ234*'Ejercicio 3 - TIR'!$D$5</f>
        <v>20402.81125</v>
      </c>
      <c r="AW234" s="4">
        <f>AR234*'Ejercicio 3 - TIR'!$D$5</f>
        <v>22704.40292</v>
      </c>
      <c r="AX234" s="4">
        <f>AS234*'Ejercicio 3 - TIR'!$D$5</f>
        <v>28060.84584</v>
      </c>
      <c r="AY234" s="4">
        <f>AT234*'Ejercicio 3 - TIR'!$D$5</f>
        <v>31444.06716</v>
      </c>
      <c r="AZ234" s="4">
        <f t="shared" ref="AZ234:BD234" si="737">AJ234-AU234-AE234</f>
        <v>24916.07552</v>
      </c>
      <c r="BA234" s="4">
        <f t="shared" si="737"/>
        <v>29480.34388</v>
      </c>
      <c r="BB234" s="4">
        <f t="shared" si="737"/>
        <v>30978.20205</v>
      </c>
      <c r="BC234" s="4">
        <f t="shared" si="737"/>
        <v>35150.68854</v>
      </c>
      <c r="BD234" s="4">
        <f t="shared" si="737"/>
        <v>36850.86372</v>
      </c>
      <c r="BE234" s="4">
        <f t="shared" ref="BE234:BI234" si="738">AZ234/Z234</f>
        <v>21602.17994</v>
      </c>
      <c r="BF234" s="4">
        <f t="shared" si="738"/>
        <v>22365.87305</v>
      </c>
      <c r="BG234" s="4">
        <f t="shared" si="738"/>
        <v>20030.00848</v>
      </c>
      <c r="BH234" s="4">
        <f t="shared" si="738"/>
        <v>18665.61843</v>
      </c>
      <c r="BI234" s="4">
        <f t="shared" si="738"/>
        <v>15603.83606</v>
      </c>
      <c r="BJ234" s="4">
        <f t="shared" si="38"/>
        <v>62458.73498</v>
      </c>
      <c r="BK234" s="4">
        <f t="shared" si="39"/>
        <v>32387.61254</v>
      </c>
      <c r="BL234" s="4">
        <f t="shared" si="40"/>
        <v>94846.34752</v>
      </c>
      <c r="BM234" s="4">
        <f>BK234*'Ejercicio 3 - TIR'!$D$5</f>
        <v>16193.80627</v>
      </c>
      <c r="BN234" s="4">
        <f t="shared" si="41"/>
        <v>78652.54125</v>
      </c>
      <c r="BO234" s="4">
        <f t="shared" si="42"/>
        <v>33304.00527</v>
      </c>
      <c r="BP234" s="4">
        <f t="shared" si="43"/>
        <v>-95016.79174</v>
      </c>
      <c r="BQ234" s="4">
        <f t="shared" ref="BQ234:BT234" si="739">BE234</f>
        <v>21602.17994</v>
      </c>
      <c r="BR234" s="4">
        <f t="shared" si="739"/>
        <v>22365.87305</v>
      </c>
      <c r="BS234" s="4">
        <f t="shared" si="739"/>
        <v>20030.00848</v>
      </c>
      <c r="BT234" s="4">
        <f t="shared" si="739"/>
        <v>18665.61843</v>
      </c>
      <c r="BU234" s="4">
        <f t="shared" si="45"/>
        <v>48907.84133</v>
      </c>
      <c r="BV234" s="36">
        <f t="shared" si="46"/>
        <v>10.46391485</v>
      </c>
    </row>
    <row r="235" ht="15.0" customHeight="1">
      <c r="A235" s="2">
        <v>234.0</v>
      </c>
      <c r="B235" s="3">
        <f t="shared" si="4"/>
        <v>0.9096915315</v>
      </c>
      <c r="C235" s="4">
        <f>IF(B235&lt;=('Ejercicio 3 - TIR'!$D$13-'Ejercicio 3 - TIR'!$C$13)/('Ejercicio 3 - TIR'!$E$13-'Ejercicio 3 - TIR'!$C$13),'Ejercicio 3 - TIR'!$C$13+SQRT(('Ejercicio 3 - TIR'!$E$13-'Ejercicio 3 - TIR'!$C$13)*('Ejercicio 3 - TIR'!$D$13-'Ejercicio 3 - TIR'!$C$13)*B235),'Ejercicio 3 - TIR'!$E$13-SQRT(('Ejercicio 3 - TIR'!$E$13-'Ejercicio 3 - TIR'!$C$13)*('Ejercicio 3 - TIR'!$E$13-'Ejercicio 3 - TIR'!$D$13)*(1-B235)))</f>
        <v>89589.90095</v>
      </c>
      <c r="D235" s="3">
        <f t="shared" si="5"/>
        <v>0.4818090927</v>
      </c>
      <c r="E235" s="4">
        <f>IF(D235&lt;=('Ejercicio 3 - TIR'!$D$14-'Ejercicio 3 - TIR'!$C$14)/('Ejercicio 3 - TIR'!$E$14-'Ejercicio 3 - TIR'!$C$14),'Ejercicio 3 - TIR'!$C$14+SQRT(('Ejercicio 3 - TIR'!$E$14-'Ejercicio 3 - TIR'!$C$14)*('Ejercicio 3 - TIR'!$D$14-'Ejercicio 3 - TIR'!$C$14)*D235),'Ejercicio 3 - TIR'!$E$14-SQRT(('Ejercicio 3 - TIR'!$E$14-'Ejercicio 3 - TIR'!$C$14)*('Ejercicio 3 - TIR'!$E$14-'Ejercicio 3 - TIR'!$D$14)*(1-D235)))</f>
        <v>31183.61547</v>
      </c>
      <c r="F235" s="3">
        <f t="shared" si="6"/>
        <v>0.7121858248</v>
      </c>
      <c r="G235" s="4">
        <f>IF(F235&lt;=('Ejercicio 3 - TIR'!$D$18-'Ejercicio 3 - TIR'!$C$18)/('Ejercicio 3 - TIR'!$E$18-'Ejercicio 3 - TIR'!$C$18),'Ejercicio 3 - TIR'!$C$18+SQRT(('Ejercicio 3 - TIR'!$E$18-'Ejercicio 3 - TIR'!$C$18)*('Ejercicio 3 - TIR'!$D$18-'Ejercicio 3 - TIR'!$C$18)*F235),'Ejercicio 3 - TIR'!$E$18-SQRT(('Ejercicio 3 - TIR'!$E$18-'Ejercicio 3 - TIR'!$C$18)*('Ejercicio 3 - TIR'!$E$18-'Ejercicio 3 - TIR'!$D$18)*(1-F235)))</f>
        <v>40353.91959</v>
      </c>
      <c r="H235" s="3">
        <f t="shared" si="7"/>
        <v>0.4239609225</v>
      </c>
      <c r="I235" s="4">
        <f>IF(H235&lt;=('Ejercicio 3 - TIR'!$D$18-'Ejercicio 3 - TIR'!$C$18)/('Ejercicio 3 - TIR'!$E$18-'Ejercicio 3 - TIR'!$C$18),'Ejercicio 3 - TIR'!$C$18+SQRT(('Ejercicio 3 - TIR'!$E$18-'Ejercicio 3 - TIR'!$C$18)*('Ejercicio 3 - TIR'!$D$18-'Ejercicio 3 - TIR'!$C$18)*H235),'Ejercicio 3 - TIR'!$E$18-SQRT(('Ejercicio 3 - TIR'!$E$18-'Ejercicio 3 - TIR'!$C$18)*('Ejercicio 3 - TIR'!$E$18-'Ejercicio 3 - TIR'!$D$18)*(1-H235)))</f>
        <v>37974.5933</v>
      </c>
      <c r="J235" s="3">
        <f t="shared" si="8"/>
        <v>0.09511367837</v>
      </c>
      <c r="K235" s="4">
        <f>IF(J235&lt;=('Ejercicio 3 - TIR'!$D$18-'Ejercicio 3 - TIR'!$C$18)/('Ejercicio 3 - TIR'!$E$18-'Ejercicio 3 - TIR'!$C$18),'Ejercicio 3 - TIR'!$C$18+SQRT(('Ejercicio 3 - TIR'!$E$18-'Ejercicio 3 - TIR'!$C$18)*('Ejercicio 3 - TIR'!$D$18-'Ejercicio 3 - TIR'!$C$18)*J235),'Ejercicio 3 - TIR'!$E$18-SQRT(('Ejercicio 3 - TIR'!$E$18-'Ejercicio 3 - TIR'!$C$18)*('Ejercicio 3 - TIR'!$E$18-'Ejercicio 3 - TIR'!$D$18)*(1-J235)))</f>
        <v>33777.1751</v>
      </c>
      <c r="L235" s="3">
        <f t="shared" si="9"/>
        <v>0.9071266345</v>
      </c>
      <c r="M235" s="4">
        <f>IF(L235&lt;=('Ejercicio 3 - TIR'!$D$18-'Ejercicio 3 - TIR'!$C$18)/('Ejercicio 3 - TIR'!$E$18-'Ejercicio 3 - TIR'!$C$18),'Ejercicio 3 - TIR'!$C$18+SQRT(('Ejercicio 3 - TIR'!$E$18-'Ejercicio 3 - TIR'!$C$18)*('Ejercicio 3 - TIR'!$D$18-'Ejercicio 3 - TIR'!$C$18)*L235),'Ejercicio 3 - TIR'!$E$18-SQRT(('Ejercicio 3 - TIR'!$E$18-'Ejercicio 3 - TIR'!$C$18)*('Ejercicio 3 - TIR'!$E$18-'Ejercicio 3 - TIR'!$D$18)*(1-L235)))</f>
        <v>42360.77617</v>
      </c>
      <c r="N235" s="3">
        <f t="shared" si="10"/>
        <v>0.08277227145</v>
      </c>
      <c r="O235" s="4">
        <f>IF(N235&lt;=('Ejercicio 3 - TIR'!$D$18-'Ejercicio 3 - TIR'!$C$18)/('Ejercicio 3 - TIR'!$E$18-'Ejercicio 3 - TIR'!$C$18),'Ejercicio 3 - TIR'!$C$18+SQRT(('Ejercicio 3 - TIR'!$E$18-'Ejercicio 3 - TIR'!$C$18)*('Ejercicio 3 - TIR'!$D$18-'Ejercicio 3 - TIR'!$C$18)*N235),'Ejercicio 3 - TIR'!$E$18-SQRT(('Ejercicio 3 - TIR'!$E$18-'Ejercicio 3 - TIR'!$C$18)*('Ejercicio 3 - TIR'!$E$18-'Ejercicio 3 - TIR'!$D$18)*(1-N235)))</f>
        <v>33523.61189</v>
      </c>
      <c r="P235" s="3">
        <f t="shared" si="11"/>
        <v>0.3684920316</v>
      </c>
      <c r="Q235" s="7">
        <f>IF(P235&lt;=('Ejercicio 3 - TIR'!$D$22-'Ejercicio 3 - TIR'!$C$22)/('Ejercicio 3 - TIR'!$E$22-'Ejercicio 3 - TIR'!$C$22),'Ejercicio 3 - TIR'!$C$22+SQRT(('Ejercicio 3 - TIR'!$E$22-'Ejercicio 3 - TIR'!$C$22)*('Ejercicio 3 - TIR'!$D$22-'Ejercicio 3 - TIR'!$C$22)*P235),'Ejercicio 3 - TIR'!$E$22-SQRT(('Ejercicio 3 - TIR'!$E$22-'Ejercicio 3 - TIR'!$C$22)*('Ejercicio 3 - TIR'!$E$22-'Ejercicio 3 - TIR'!$D$22)*(1-P235)))</f>
        <v>0.1457543328</v>
      </c>
      <c r="R235" s="3">
        <f t="shared" si="12"/>
        <v>0.7668361675</v>
      </c>
      <c r="S235" s="7">
        <f>IF(R235&lt;=('Ejercicio 3 - TIR'!$D$23-'Ejercicio 3 - TIR'!$C$23)/('Ejercicio 3 - TIR'!$E$23-'Ejercicio 3 - TIR'!$C$23),'Ejercicio 3 - TIR'!$C$23+SQRT(('Ejercicio 3 - TIR'!$E$23-'Ejercicio 3 - TIR'!$C$23)*('Ejercicio 3 - TIR'!$D$23-'Ejercicio 3 - TIR'!$C$23)*R235),'Ejercicio 3 - TIR'!$E$23-SQRT(('Ejercicio 3 - TIR'!$E$23-'Ejercicio 3 - TIR'!$C$23)*('Ejercicio 3 - TIR'!$E$23-'Ejercicio 3 - TIR'!$D$23)*(1-R235)))</f>
        <v>0.1595135435</v>
      </c>
      <c r="T235" s="3">
        <f t="shared" si="13"/>
        <v>0.8744336671</v>
      </c>
      <c r="U235" s="7">
        <f>IF(T235&lt;=('Ejercicio 3 - TIR'!$D$24-'Ejercicio 3 - TIR'!$C$24)/('Ejercicio 3 - TIR'!$E$24-'Ejercicio 3 - TIR'!$C$24),'Ejercicio 3 - TIR'!$C$24+SQRT(('Ejercicio 3 - TIR'!$E$24-'Ejercicio 3 - TIR'!$C$24)*('Ejercicio 3 - TIR'!$D$24-'Ejercicio 3 - TIR'!$C$24)*T235),'Ejercicio 3 - TIR'!$E$24-SQRT(('Ejercicio 3 - TIR'!$E$24-'Ejercicio 3 - TIR'!$C$24)*('Ejercicio 3 - TIR'!$E$24-'Ejercicio 3 - TIR'!$D$24)*(1-T235)))</f>
        <v>0.2012493805</v>
      </c>
      <c r="V235" s="3">
        <f t="shared" si="14"/>
        <v>0.4309604844</v>
      </c>
      <c r="W235" s="7">
        <f>IF(V235&lt;=('Ejercicio 3 - TIR'!$D$25-'Ejercicio 3 - TIR'!$C$25)/('Ejercicio 3 - TIR'!$E$25-'Ejercicio 3 - TIR'!$C$25),'Ejercicio 3 - TIR'!$C$25+SQRT(('Ejercicio 3 - TIR'!$E$25-'Ejercicio 3 - TIR'!$C$25)*('Ejercicio 3 - TIR'!$D$25-'Ejercicio 3 - TIR'!$C$25)*V235),'Ejercicio 3 - TIR'!$E$25-SQRT(('Ejercicio 3 - TIR'!$E$25-'Ejercicio 3 - TIR'!$C$25)*('Ejercicio 3 - TIR'!$E$25-'Ejercicio 3 - TIR'!$D$25)*(1-V235)))</f>
        <v>0.205372225</v>
      </c>
      <c r="X235" s="3">
        <f t="shared" si="15"/>
        <v>0.9345751429</v>
      </c>
      <c r="Y235" s="7">
        <f>IF(X235&lt;=('Ejercicio 3 - TIR'!$D$26-'Ejercicio 3 - TIR'!$C$26)/('Ejercicio 3 - TIR'!$E$26-'Ejercicio 3 - TIR'!$C$26),'Ejercicio 3 - TIR'!$C$26+SQRT(('Ejercicio 3 - TIR'!$E$26-'Ejercicio 3 - TIR'!$C$26)*('Ejercicio 3 - TIR'!$D$26-'Ejercicio 3 - TIR'!$C$26)*X235),'Ejercicio 3 - TIR'!$E$26-SQRT(('Ejercicio 3 - TIR'!$E$26-'Ejercicio 3 - TIR'!$C$26)*('Ejercicio 3 - TIR'!$E$26-'Ejercicio 3 - TIR'!$D$26)*(1-X235)))</f>
        <v>0.2612038773</v>
      </c>
      <c r="Z235" s="3">
        <f t="shared" si="16"/>
        <v>1.145754333</v>
      </c>
      <c r="AA235" s="3">
        <f t="shared" si="17"/>
        <v>1.328517666</v>
      </c>
      <c r="AB235" s="3">
        <f t="shared" si="18"/>
        <v>1.595881024</v>
      </c>
      <c r="AC235" s="3">
        <f t="shared" si="19"/>
        <v>1.92363066</v>
      </c>
      <c r="AD235" s="3">
        <f t="shared" si="20"/>
        <v>2.426090447</v>
      </c>
      <c r="AE235" s="2">
        <f t="shared" si="21"/>
        <v>4545.147067</v>
      </c>
      <c r="AF235" s="2">
        <f t="shared" si="22"/>
        <v>5270.159582</v>
      </c>
      <c r="AG235" s="2">
        <f t="shared" si="23"/>
        <v>6330.775933</v>
      </c>
      <c r="AH235" s="2">
        <f t="shared" si="24"/>
        <v>7630.941472</v>
      </c>
      <c r="AI235" s="2">
        <f t="shared" si="25"/>
        <v>9624.172971</v>
      </c>
      <c r="AJ235" s="4">
        <f t="shared" si="26"/>
        <v>46235.67822</v>
      </c>
      <c r="AK235" s="4">
        <f t="shared" si="27"/>
        <v>50449.91808</v>
      </c>
      <c r="AL235" s="4">
        <f t="shared" si="28"/>
        <v>53904.35278</v>
      </c>
      <c r="AM235" s="4">
        <f t="shared" si="29"/>
        <v>81486.48784</v>
      </c>
      <c r="AN235" s="4">
        <f t="shared" si="30"/>
        <v>81331.31456</v>
      </c>
      <c r="AO235" s="4">
        <f>C235/'Ejercicio 3 - TIR'!$D$7</f>
        <v>17917.98019</v>
      </c>
      <c r="AP235" s="4">
        <f t="shared" si="31"/>
        <v>28317.69803</v>
      </c>
      <c r="AQ235" s="4">
        <f t="shared" si="32"/>
        <v>32531.93789</v>
      </c>
      <c r="AR235" s="4">
        <f t="shared" si="33"/>
        <v>35986.37259</v>
      </c>
      <c r="AS235" s="4">
        <f t="shared" si="34"/>
        <v>63568.50765</v>
      </c>
      <c r="AT235" s="4">
        <f t="shared" si="35"/>
        <v>63413.33437</v>
      </c>
      <c r="AU235" s="4">
        <f>AP235*'Ejercicio 3 - TIR'!$D$5</f>
        <v>14158.84901</v>
      </c>
      <c r="AV235" s="4">
        <f>AQ235*'Ejercicio 3 - TIR'!$D$5</f>
        <v>16265.96895</v>
      </c>
      <c r="AW235" s="4">
        <f>AR235*'Ejercicio 3 - TIR'!$D$5</f>
        <v>17993.1863</v>
      </c>
      <c r="AX235" s="4">
        <f>AS235*'Ejercicio 3 - TIR'!$D$5</f>
        <v>31784.25383</v>
      </c>
      <c r="AY235" s="4">
        <f>AT235*'Ejercicio 3 - TIR'!$D$5</f>
        <v>31706.66718</v>
      </c>
      <c r="AZ235" s="4">
        <f t="shared" ref="AZ235:BD235" si="740">AJ235-AU235-AE235</f>
        <v>27531.68214</v>
      </c>
      <c r="BA235" s="4">
        <f t="shared" si="740"/>
        <v>28913.78955</v>
      </c>
      <c r="BB235" s="4">
        <f t="shared" si="740"/>
        <v>29580.39055</v>
      </c>
      <c r="BC235" s="4">
        <f t="shared" si="740"/>
        <v>42071.29255</v>
      </c>
      <c r="BD235" s="4">
        <f t="shared" si="740"/>
        <v>40000.4744</v>
      </c>
      <c r="BE235" s="4">
        <f t="shared" ref="BE235:BI235" si="741">AZ235/Z235</f>
        <v>24029.30659</v>
      </c>
      <c r="BF235" s="4">
        <f t="shared" si="741"/>
        <v>21763.94811</v>
      </c>
      <c r="BG235" s="4">
        <f t="shared" si="741"/>
        <v>18535.46105</v>
      </c>
      <c r="BH235" s="4">
        <f t="shared" si="741"/>
        <v>21870.77458</v>
      </c>
      <c r="BI235" s="4">
        <f t="shared" si="741"/>
        <v>16487.62702</v>
      </c>
      <c r="BJ235" s="4">
        <f t="shared" si="38"/>
        <v>75654.27162</v>
      </c>
      <c r="BK235" s="4">
        <f t="shared" si="39"/>
        <v>43470.64057</v>
      </c>
      <c r="BL235" s="4">
        <f t="shared" si="40"/>
        <v>119124.9122</v>
      </c>
      <c r="BM235" s="4">
        <f>BK235*'Ejercicio 3 - TIR'!$D$5</f>
        <v>21735.32029</v>
      </c>
      <c r="BN235" s="4">
        <f t="shared" si="41"/>
        <v>97389.59191</v>
      </c>
      <c r="BO235" s="4">
        <f t="shared" si="42"/>
        <v>40142.60557</v>
      </c>
      <c r="BP235" s="4">
        <f t="shared" si="43"/>
        <v>-120773.5164</v>
      </c>
      <c r="BQ235" s="4">
        <f t="shared" ref="BQ235:BT235" si="742">BE235</f>
        <v>24029.30659</v>
      </c>
      <c r="BR235" s="4">
        <f t="shared" si="742"/>
        <v>21763.94811</v>
      </c>
      <c r="BS235" s="4">
        <f t="shared" si="742"/>
        <v>18535.46105</v>
      </c>
      <c r="BT235" s="4">
        <f t="shared" si="742"/>
        <v>21870.77458</v>
      </c>
      <c r="BU235" s="4">
        <f t="shared" si="45"/>
        <v>56630.23259</v>
      </c>
      <c r="BV235" s="36">
        <f t="shared" si="46"/>
        <v>5.059339074</v>
      </c>
    </row>
    <row r="236" ht="15.0" customHeight="1">
      <c r="A236" s="2">
        <v>235.0</v>
      </c>
      <c r="B236" s="3">
        <f t="shared" si="4"/>
        <v>0.04770261216</v>
      </c>
      <c r="C236" s="4">
        <f>IF(B236&lt;=('Ejercicio 3 - TIR'!$D$13-'Ejercicio 3 - TIR'!$C$13)/('Ejercicio 3 - TIR'!$E$13-'Ejercicio 3 - TIR'!$C$13),'Ejercicio 3 - TIR'!$C$13+SQRT(('Ejercicio 3 - TIR'!$E$13-'Ejercicio 3 - TIR'!$C$13)*('Ejercicio 3 - TIR'!$D$13-'Ejercicio 3 - TIR'!$C$13)*B236),'Ejercicio 3 - TIR'!$E$13-SQRT(('Ejercicio 3 - TIR'!$E$13-'Ejercicio 3 - TIR'!$C$13)*('Ejercicio 3 - TIR'!$E$13-'Ejercicio 3 - TIR'!$D$13)*(1-B236)))</f>
        <v>64368.18553</v>
      </c>
      <c r="D236" s="3">
        <f t="shared" si="5"/>
        <v>0.5473751897</v>
      </c>
      <c r="E236" s="4">
        <f>IF(D236&lt;=('Ejercicio 3 - TIR'!$D$14-'Ejercicio 3 - TIR'!$C$14)/('Ejercicio 3 - TIR'!$E$14-'Ejercicio 3 - TIR'!$C$14),'Ejercicio 3 - TIR'!$C$14+SQRT(('Ejercicio 3 - TIR'!$E$14-'Ejercicio 3 - TIR'!$C$14)*('Ejercicio 3 - TIR'!$D$14-'Ejercicio 3 - TIR'!$C$14)*D236),'Ejercicio 3 - TIR'!$E$14-SQRT(('Ejercicio 3 - TIR'!$E$14-'Ejercicio 3 - TIR'!$C$14)*('Ejercicio 3 - TIR'!$E$14-'Ejercicio 3 - TIR'!$D$14)*(1-D236)))</f>
        <v>31760.23535</v>
      </c>
      <c r="F236" s="3">
        <f t="shared" si="6"/>
        <v>0.9119509743</v>
      </c>
      <c r="G236" s="4">
        <f>IF(F236&lt;=('Ejercicio 3 - TIR'!$D$18-'Ejercicio 3 - TIR'!$C$18)/('Ejercicio 3 - TIR'!$E$18-'Ejercicio 3 - TIR'!$C$18),'Ejercicio 3 - TIR'!$C$18+SQRT(('Ejercicio 3 - TIR'!$E$18-'Ejercicio 3 - TIR'!$C$18)*('Ejercicio 3 - TIR'!$D$18-'Ejercicio 3 - TIR'!$C$18)*F236),'Ejercicio 3 - TIR'!$E$18-SQRT(('Ejercicio 3 - TIR'!$E$18-'Ejercicio 3 - TIR'!$C$18)*('Ejercicio 3 - TIR'!$E$18-'Ejercicio 3 - TIR'!$D$18)*(1-F236)))</f>
        <v>42430.23796</v>
      </c>
      <c r="H236" s="3">
        <f t="shared" si="7"/>
        <v>0.3702887633</v>
      </c>
      <c r="I236" s="4">
        <f>IF(H236&lt;=('Ejercicio 3 - TIR'!$D$18-'Ejercicio 3 - TIR'!$C$18)/('Ejercicio 3 - TIR'!$E$18-'Ejercicio 3 - TIR'!$C$18),'Ejercicio 3 - TIR'!$C$18+SQRT(('Ejercicio 3 - TIR'!$E$18-'Ejercicio 3 - TIR'!$C$18)*('Ejercicio 3 - TIR'!$D$18-'Ejercicio 3 - TIR'!$C$18)*H236),'Ejercicio 3 - TIR'!$E$18-SQRT(('Ejercicio 3 - TIR'!$E$18-'Ejercicio 3 - TIR'!$C$18)*('Ejercicio 3 - TIR'!$E$18-'Ejercicio 3 - TIR'!$D$18)*(1-H236)))</f>
        <v>37452.73872</v>
      </c>
      <c r="J236" s="3">
        <f t="shared" si="8"/>
        <v>0.1439349086</v>
      </c>
      <c r="K236" s="4">
        <f>IF(J236&lt;=('Ejercicio 3 - TIR'!$D$18-'Ejercicio 3 - TIR'!$C$18)/('Ejercicio 3 - TIR'!$E$18-'Ejercicio 3 - TIR'!$C$18),'Ejercicio 3 - TIR'!$C$18+SQRT(('Ejercicio 3 - TIR'!$E$18-'Ejercicio 3 - TIR'!$C$18)*('Ejercicio 3 - TIR'!$D$18-'Ejercicio 3 - TIR'!$C$18)*J236),'Ejercicio 3 - TIR'!$E$18-SQRT(('Ejercicio 3 - TIR'!$E$18-'Ejercicio 3 - TIR'!$C$18)*('Ejercicio 3 - TIR'!$E$18-'Ejercicio 3 - TIR'!$D$18)*(1-J236)))</f>
        <v>34646.52949</v>
      </c>
      <c r="L236" s="3">
        <f t="shared" si="9"/>
        <v>0.1343895226</v>
      </c>
      <c r="M236" s="4">
        <f>IF(L236&lt;=('Ejercicio 3 - TIR'!$D$18-'Ejercicio 3 - TIR'!$C$18)/('Ejercicio 3 - TIR'!$E$18-'Ejercicio 3 - TIR'!$C$18),'Ejercicio 3 - TIR'!$C$18+SQRT(('Ejercicio 3 - TIR'!$E$18-'Ejercicio 3 - TIR'!$C$18)*('Ejercicio 3 - TIR'!$D$18-'Ejercicio 3 - TIR'!$C$18)*L236),'Ejercicio 3 - TIR'!$E$18-SQRT(('Ejercicio 3 - TIR'!$E$18-'Ejercicio 3 - TIR'!$C$18)*('Ejercicio 3 - TIR'!$E$18-'Ejercicio 3 - TIR'!$D$18)*(1-L236)))</f>
        <v>34489.81385</v>
      </c>
      <c r="N236" s="3">
        <f t="shared" si="10"/>
        <v>0.1245941211</v>
      </c>
      <c r="O236" s="4">
        <f>IF(N236&lt;=('Ejercicio 3 - TIR'!$D$18-'Ejercicio 3 - TIR'!$C$18)/('Ejercicio 3 - TIR'!$E$18-'Ejercicio 3 - TIR'!$C$18),'Ejercicio 3 - TIR'!$C$18+SQRT(('Ejercicio 3 - TIR'!$E$18-'Ejercicio 3 - TIR'!$C$18)*('Ejercicio 3 - TIR'!$D$18-'Ejercicio 3 - TIR'!$C$18)*N236),'Ejercicio 3 - TIR'!$E$18-SQRT(('Ejercicio 3 - TIR'!$E$18-'Ejercicio 3 - TIR'!$C$18)*('Ejercicio 3 - TIR'!$E$18-'Ejercicio 3 - TIR'!$D$18)*(1-N236)))</f>
        <v>34323.09127</v>
      </c>
      <c r="P236" s="3">
        <f t="shared" si="11"/>
        <v>0.318859032</v>
      </c>
      <c r="Q236" s="7">
        <f>IF(P236&lt;=('Ejercicio 3 - TIR'!$D$22-'Ejercicio 3 - TIR'!$C$22)/('Ejercicio 3 - TIR'!$E$22-'Ejercicio 3 - TIR'!$C$22),'Ejercicio 3 - TIR'!$C$22+SQRT(('Ejercicio 3 - TIR'!$E$22-'Ejercicio 3 - TIR'!$C$22)*('Ejercicio 3 - TIR'!$D$22-'Ejercicio 3 - TIR'!$C$22)*P236),'Ejercicio 3 - TIR'!$E$22-SQRT(('Ejercicio 3 - TIR'!$E$22-'Ejercicio 3 - TIR'!$C$22)*('Ejercicio 3 - TIR'!$E$22-'Ejercicio 3 - TIR'!$D$22)*(1-P236)))</f>
        <v>0.1439571755</v>
      </c>
      <c r="R236" s="3">
        <f t="shared" si="12"/>
        <v>0.2954496787</v>
      </c>
      <c r="S236" s="7">
        <f>IF(R236&lt;=('Ejercicio 3 - TIR'!$D$23-'Ejercicio 3 - TIR'!$C$23)/('Ejercicio 3 - TIR'!$E$23-'Ejercicio 3 - TIR'!$C$23),'Ejercicio 3 - TIR'!$C$23+SQRT(('Ejercicio 3 - TIR'!$E$23-'Ejercicio 3 - TIR'!$C$23)*('Ejercicio 3 - TIR'!$D$23-'Ejercicio 3 - TIR'!$C$23)*R236),'Ejercicio 3 - TIR'!$E$23-SQRT(('Ejercicio 3 - TIR'!$E$23-'Ejercicio 3 - TIR'!$C$23)*('Ejercicio 3 - TIR'!$E$23-'Ejercicio 3 - TIR'!$D$23)*(1-R236)))</f>
        <v>0.1430609935</v>
      </c>
      <c r="T236" s="3">
        <f t="shared" si="13"/>
        <v>0.6960500767</v>
      </c>
      <c r="U236" s="7">
        <f>IF(T236&lt;=('Ejercicio 3 - TIR'!$D$24-'Ejercicio 3 - TIR'!$C$24)/('Ejercicio 3 - TIR'!$E$24-'Ejercicio 3 - TIR'!$C$24),'Ejercicio 3 - TIR'!$C$24+SQRT(('Ejercicio 3 - TIR'!$E$24-'Ejercicio 3 - TIR'!$C$24)*('Ejercicio 3 - TIR'!$D$24-'Ejercicio 3 - TIR'!$C$24)*T236),'Ejercicio 3 - TIR'!$E$24-SQRT(('Ejercicio 3 - TIR'!$E$24-'Ejercicio 3 - TIR'!$C$24)*('Ejercicio 3 - TIR'!$E$24-'Ejercicio 3 - TIR'!$D$24)*(1-T236)))</f>
        <v>0.190827071</v>
      </c>
      <c r="V236" s="3">
        <f t="shared" si="14"/>
        <v>0.2263226742</v>
      </c>
      <c r="W236" s="7">
        <f>IF(V236&lt;=('Ejercicio 3 - TIR'!$D$25-'Ejercicio 3 - TIR'!$C$25)/('Ejercicio 3 - TIR'!$E$25-'Ejercicio 3 - TIR'!$C$25),'Ejercicio 3 - TIR'!$C$25+SQRT(('Ejercicio 3 - TIR'!$E$25-'Ejercicio 3 - TIR'!$C$25)*('Ejercicio 3 - TIR'!$D$25-'Ejercicio 3 - TIR'!$C$25)*V236),'Ejercicio 3 - TIR'!$E$25-SQRT(('Ejercicio 3 - TIR'!$E$25-'Ejercicio 3 - TIR'!$C$25)*('Ejercicio 3 - TIR'!$E$25-'Ejercicio 3 - TIR'!$D$25)*(1-V236)))</f>
        <v>0.1978003299</v>
      </c>
      <c r="X236" s="3">
        <f t="shared" si="15"/>
        <v>0.7917831953</v>
      </c>
      <c r="Y236" s="7">
        <f>IF(X236&lt;=('Ejercicio 3 - TIR'!$D$26-'Ejercicio 3 - TIR'!$C$26)/('Ejercicio 3 - TIR'!$E$26-'Ejercicio 3 - TIR'!$C$26),'Ejercicio 3 - TIR'!$C$26+SQRT(('Ejercicio 3 - TIR'!$E$26-'Ejercicio 3 - TIR'!$C$26)*('Ejercicio 3 - TIR'!$D$26-'Ejercicio 3 - TIR'!$C$26)*X236),'Ejercicio 3 - TIR'!$E$26-SQRT(('Ejercicio 3 - TIR'!$E$26-'Ejercicio 3 - TIR'!$C$26)*('Ejercicio 3 - TIR'!$E$26-'Ejercicio 3 - TIR'!$D$26)*(1-X236)))</f>
        <v>0.246468362</v>
      </c>
      <c r="Z236" s="3">
        <f t="shared" si="16"/>
        <v>1.143957175</v>
      </c>
      <c r="AA236" s="3">
        <f t="shared" si="17"/>
        <v>1.307612826</v>
      </c>
      <c r="AB236" s="3">
        <f t="shared" si="18"/>
        <v>1.557140751</v>
      </c>
      <c r="AC236" s="3">
        <f t="shared" si="19"/>
        <v>1.865143705</v>
      </c>
      <c r="AD236" s="3">
        <f t="shared" si="20"/>
        <v>2.324842619</v>
      </c>
      <c r="AE236" s="2">
        <f t="shared" si="21"/>
        <v>4572.113773</v>
      </c>
      <c r="AF236" s="2">
        <f t="shared" si="22"/>
        <v>5226.204912</v>
      </c>
      <c r="AG236" s="2">
        <f t="shared" si="23"/>
        <v>6223.506288</v>
      </c>
      <c r="AH236" s="2">
        <f t="shared" si="24"/>
        <v>7454.517885</v>
      </c>
      <c r="AI236" s="2">
        <f t="shared" si="25"/>
        <v>9291.820698</v>
      </c>
      <c r="AJ236" s="4">
        <f t="shared" si="26"/>
        <v>48538.37517</v>
      </c>
      <c r="AK236" s="4">
        <f t="shared" si="27"/>
        <v>48973.68151</v>
      </c>
      <c r="AL236" s="4">
        <f t="shared" si="28"/>
        <v>53949.52295</v>
      </c>
      <c r="AM236" s="4">
        <f t="shared" si="29"/>
        <v>64328.45919</v>
      </c>
      <c r="AN236" s="4">
        <f t="shared" si="30"/>
        <v>79795.78542</v>
      </c>
      <c r="AO236" s="4">
        <f>C236/'Ejercicio 3 - TIR'!$D$7</f>
        <v>12873.63711</v>
      </c>
      <c r="AP236" s="4">
        <f t="shared" si="31"/>
        <v>35664.73807</v>
      </c>
      <c r="AQ236" s="4">
        <f t="shared" si="32"/>
        <v>36100.0444</v>
      </c>
      <c r="AR236" s="4">
        <f t="shared" si="33"/>
        <v>41075.88584</v>
      </c>
      <c r="AS236" s="4">
        <f t="shared" si="34"/>
        <v>51454.82209</v>
      </c>
      <c r="AT236" s="4">
        <f t="shared" si="35"/>
        <v>66922.14831</v>
      </c>
      <c r="AU236" s="4">
        <f>AP236*'Ejercicio 3 - TIR'!$D$5</f>
        <v>17832.36903</v>
      </c>
      <c r="AV236" s="4">
        <f>AQ236*'Ejercicio 3 - TIR'!$D$5</f>
        <v>18050.0222</v>
      </c>
      <c r="AW236" s="4">
        <f>AR236*'Ejercicio 3 - TIR'!$D$5</f>
        <v>20537.94292</v>
      </c>
      <c r="AX236" s="4">
        <f>AS236*'Ejercicio 3 - TIR'!$D$5</f>
        <v>25727.41104</v>
      </c>
      <c r="AY236" s="4">
        <f>AT236*'Ejercicio 3 - TIR'!$D$5</f>
        <v>33461.07416</v>
      </c>
      <c r="AZ236" s="4">
        <f t="shared" ref="AZ236:BD236" si="743">AJ236-AU236-AE236</f>
        <v>26133.89237</v>
      </c>
      <c r="BA236" s="4">
        <f t="shared" si="743"/>
        <v>25697.4544</v>
      </c>
      <c r="BB236" s="4">
        <f t="shared" si="743"/>
        <v>27188.07374</v>
      </c>
      <c r="BC236" s="4">
        <f t="shared" si="743"/>
        <v>31146.53027</v>
      </c>
      <c r="BD236" s="4">
        <f t="shared" si="743"/>
        <v>37042.89057</v>
      </c>
      <c r="BE236" s="4">
        <f t="shared" ref="BE236:BI236" si="744">AZ236/Z236</f>
        <v>22845.1667</v>
      </c>
      <c r="BF236" s="4">
        <f t="shared" si="744"/>
        <v>19652.18901</v>
      </c>
      <c r="BG236" s="4">
        <f t="shared" si="744"/>
        <v>17460.25446</v>
      </c>
      <c r="BH236" s="4">
        <f t="shared" si="744"/>
        <v>16699.26568</v>
      </c>
      <c r="BI236" s="4">
        <f t="shared" si="744"/>
        <v>15933.5046</v>
      </c>
      <c r="BJ236" s="4">
        <f t="shared" si="38"/>
        <v>73837.54873</v>
      </c>
      <c r="BK236" s="4">
        <f t="shared" si="39"/>
        <v>29929.18021</v>
      </c>
      <c r="BL236" s="4">
        <f t="shared" si="40"/>
        <v>103766.7289</v>
      </c>
      <c r="BM236" s="4">
        <f>BK236*'Ejercicio 3 - TIR'!$D$5</f>
        <v>14964.59011</v>
      </c>
      <c r="BN236" s="4">
        <f t="shared" si="41"/>
        <v>88802.13884</v>
      </c>
      <c r="BO236" s="4">
        <f t="shared" si="42"/>
        <v>38197.0539</v>
      </c>
      <c r="BP236" s="4">
        <f t="shared" si="43"/>
        <v>-96128.42088</v>
      </c>
      <c r="BQ236" s="4">
        <f t="shared" ref="BQ236:BT236" si="745">BE236</f>
        <v>22845.1667</v>
      </c>
      <c r="BR236" s="4">
        <f t="shared" si="745"/>
        <v>19652.18901</v>
      </c>
      <c r="BS236" s="4">
        <f t="shared" si="745"/>
        <v>17460.25446</v>
      </c>
      <c r="BT236" s="4">
        <f t="shared" si="745"/>
        <v>16699.26568</v>
      </c>
      <c r="BU236" s="4">
        <f t="shared" si="45"/>
        <v>54130.5585</v>
      </c>
      <c r="BV236" s="36">
        <f t="shared" si="46"/>
        <v>9.649479968</v>
      </c>
    </row>
    <row r="237" ht="15.0" customHeight="1">
      <c r="A237" s="2">
        <v>236.0</v>
      </c>
      <c r="B237" s="3">
        <f t="shared" si="4"/>
        <v>0.1330568745</v>
      </c>
      <c r="C237" s="4">
        <f>IF(B237&lt;=('Ejercicio 3 - TIR'!$D$13-'Ejercicio 3 - TIR'!$C$13)/('Ejercicio 3 - TIR'!$E$13-'Ejercicio 3 - TIR'!$C$13),'Ejercicio 3 - TIR'!$C$13+SQRT(('Ejercicio 3 - TIR'!$E$13-'Ejercicio 3 - TIR'!$C$13)*('Ejercicio 3 - TIR'!$D$13-'Ejercicio 3 - TIR'!$C$13)*B237),'Ejercicio 3 - TIR'!$E$13-SQRT(('Ejercicio 3 - TIR'!$E$13-'Ejercicio 3 - TIR'!$C$13)*('Ejercicio 3 - TIR'!$E$13-'Ejercicio 3 - TIR'!$D$13)*(1-B237)))</f>
        <v>67295.39237</v>
      </c>
      <c r="D237" s="3">
        <f t="shared" si="5"/>
        <v>0.5904659185</v>
      </c>
      <c r="E237" s="4">
        <f>IF(D237&lt;=('Ejercicio 3 - TIR'!$D$14-'Ejercicio 3 - TIR'!$C$14)/('Ejercicio 3 - TIR'!$E$14-'Ejercicio 3 - TIR'!$C$14),'Ejercicio 3 - TIR'!$C$14+SQRT(('Ejercicio 3 - TIR'!$E$14-'Ejercicio 3 - TIR'!$C$14)*('Ejercicio 3 - TIR'!$D$14-'Ejercicio 3 - TIR'!$C$14)*D237),'Ejercicio 3 - TIR'!$E$14-SQRT(('Ejercicio 3 - TIR'!$E$14-'Ejercicio 3 - TIR'!$C$14)*('Ejercicio 3 - TIR'!$E$14-'Ejercicio 3 - TIR'!$D$14)*(1-D237)))</f>
        <v>32162.26358</v>
      </c>
      <c r="F237" s="3">
        <f t="shared" si="6"/>
        <v>0.07162238232</v>
      </c>
      <c r="G237" s="4">
        <f>IF(F237&lt;=('Ejercicio 3 - TIR'!$D$18-'Ejercicio 3 - TIR'!$C$18)/('Ejercicio 3 - TIR'!$E$18-'Ejercicio 3 - TIR'!$C$18),'Ejercicio 3 - TIR'!$C$18+SQRT(('Ejercicio 3 - TIR'!$E$18-'Ejercicio 3 - TIR'!$C$18)*('Ejercicio 3 - TIR'!$D$18-'Ejercicio 3 - TIR'!$C$18)*F237),'Ejercicio 3 - TIR'!$E$18-SQRT(('Ejercicio 3 - TIR'!$E$18-'Ejercicio 3 - TIR'!$C$18)*('Ejercicio 3 - TIR'!$E$18-'Ejercicio 3 - TIR'!$D$18)*(1-F237)))</f>
        <v>33277.70611</v>
      </c>
      <c r="H237" s="3">
        <f t="shared" si="7"/>
        <v>0.8490756683</v>
      </c>
      <c r="I237" s="4">
        <f>IF(H237&lt;=('Ejercicio 3 - TIR'!$D$18-'Ejercicio 3 - TIR'!$C$18)/('Ejercicio 3 - TIR'!$E$18-'Ejercicio 3 - TIR'!$C$18),'Ejercicio 3 - TIR'!$C$18+SQRT(('Ejercicio 3 - TIR'!$E$18-'Ejercicio 3 - TIR'!$C$18)*('Ejercicio 3 - TIR'!$D$18-'Ejercicio 3 - TIR'!$C$18)*H237),'Ejercicio 3 - TIR'!$E$18-SQRT(('Ejercicio 3 - TIR'!$E$18-'Ejercicio 3 - TIR'!$C$18)*('Ejercicio 3 - TIR'!$E$18-'Ejercicio 3 - TIR'!$D$18)*(1-H237)))</f>
        <v>41635.57956</v>
      </c>
      <c r="J237" s="3">
        <f t="shared" si="8"/>
        <v>0.3012559264</v>
      </c>
      <c r="K237" s="4">
        <f>IF(J237&lt;=('Ejercicio 3 - TIR'!$D$18-'Ejercicio 3 - TIR'!$C$18)/('Ejercicio 3 - TIR'!$E$18-'Ejercicio 3 - TIR'!$C$18),'Ejercicio 3 - TIR'!$C$18+SQRT(('Ejercicio 3 - TIR'!$E$18-'Ejercicio 3 - TIR'!$C$18)*('Ejercicio 3 - TIR'!$D$18-'Ejercicio 3 - TIR'!$C$18)*J237),'Ejercicio 3 - TIR'!$E$18-SQRT(('Ejercicio 3 - TIR'!$E$18-'Ejercicio 3 - TIR'!$C$18)*('Ejercicio 3 - TIR'!$E$18-'Ejercicio 3 - TIR'!$D$18)*(1-J237)))</f>
        <v>36722.23095</v>
      </c>
      <c r="L237" s="3">
        <f t="shared" si="9"/>
        <v>0.4772960504</v>
      </c>
      <c r="M237" s="4">
        <f>IF(L237&lt;=('Ejercicio 3 - TIR'!$D$18-'Ejercicio 3 - TIR'!$C$18)/('Ejercicio 3 - TIR'!$E$18-'Ejercicio 3 - TIR'!$C$18),'Ejercicio 3 - TIR'!$C$18+SQRT(('Ejercicio 3 - TIR'!$E$18-'Ejercicio 3 - TIR'!$C$18)*('Ejercicio 3 - TIR'!$D$18-'Ejercicio 3 - TIR'!$C$18)*L237),'Ejercicio 3 - TIR'!$E$18-SQRT(('Ejercicio 3 - TIR'!$E$18-'Ejercicio 3 - TIR'!$C$18)*('Ejercicio 3 - TIR'!$E$18-'Ejercicio 3 - TIR'!$D$18)*(1-L237)))</f>
        <v>38461.34786</v>
      </c>
      <c r="N237" s="3">
        <f t="shared" si="10"/>
        <v>0.06132910932</v>
      </c>
      <c r="O237" s="4">
        <f>IF(N237&lt;=('Ejercicio 3 - TIR'!$D$18-'Ejercicio 3 - TIR'!$C$18)/('Ejercicio 3 - TIR'!$E$18-'Ejercicio 3 - TIR'!$C$18),'Ejercicio 3 - TIR'!$C$18+SQRT(('Ejercicio 3 - TIR'!$E$18-'Ejercicio 3 - TIR'!$C$18)*('Ejercicio 3 - TIR'!$D$18-'Ejercicio 3 - TIR'!$C$18)*N237),'Ejercicio 3 - TIR'!$E$18-SQRT(('Ejercicio 3 - TIR'!$E$18-'Ejercicio 3 - TIR'!$C$18)*('Ejercicio 3 - TIR'!$E$18-'Ejercicio 3 - TIR'!$D$18)*(1-N237)))</f>
        <v>33033.04573</v>
      </c>
      <c r="P237" s="3">
        <f t="shared" si="11"/>
        <v>0.2792294007</v>
      </c>
      <c r="Q237" s="7">
        <f>IF(P237&lt;=('Ejercicio 3 - TIR'!$D$22-'Ejercicio 3 - TIR'!$C$22)/('Ejercicio 3 - TIR'!$E$22-'Ejercicio 3 - TIR'!$C$22),'Ejercicio 3 - TIR'!$C$22+SQRT(('Ejercicio 3 - TIR'!$E$22-'Ejercicio 3 - TIR'!$C$22)*('Ejercicio 3 - TIR'!$D$22-'Ejercicio 3 - TIR'!$C$22)*P237),'Ejercicio 3 - TIR'!$E$22-SQRT(('Ejercicio 3 - TIR'!$E$22-'Ejercicio 3 - TIR'!$C$22)*('Ejercicio 3 - TIR'!$E$22-'Ejercicio 3 - TIR'!$D$22)*(1-P237)))</f>
        <v>0.1424190303</v>
      </c>
      <c r="R237" s="3">
        <f t="shared" si="12"/>
        <v>0.5407662834</v>
      </c>
      <c r="S237" s="7">
        <f>IF(R237&lt;=('Ejercicio 3 - TIR'!$D$23-'Ejercicio 3 - TIR'!$C$23)/('Ejercicio 3 - TIR'!$E$23-'Ejercicio 3 - TIR'!$C$23),'Ejercicio 3 - TIR'!$C$23+SQRT(('Ejercicio 3 - TIR'!$E$23-'Ejercicio 3 - TIR'!$C$23)*('Ejercicio 3 - TIR'!$D$23-'Ejercicio 3 - TIR'!$C$23)*R237),'Ejercicio 3 - TIR'!$E$23-SQRT(('Ejercicio 3 - TIR'!$E$23-'Ejercicio 3 - TIR'!$C$23)*('Ejercicio 3 - TIR'!$E$23-'Ejercicio 3 - TIR'!$D$23)*(1-R237)))</f>
        <v>0.151248988</v>
      </c>
      <c r="T237" s="3">
        <f t="shared" si="13"/>
        <v>0.8601391342</v>
      </c>
      <c r="U237" s="7">
        <f>IF(T237&lt;=('Ejercicio 3 - TIR'!$D$24-'Ejercicio 3 - TIR'!$C$24)/('Ejercicio 3 - TIR'!$E$24-'Ejercicio 3 - TIR'!$C$24),'Ejercicio 3 - TIR'!$C$24+SQRT(('Ejercicio 3 - TIR'!$E$24-'Ejercicio 3 - TIR'!$C$24)*('Ejercicio 3 - TIR'!$D$24-'Ejercicio 3 - TIR'!$C$24)*T237),'Ejercicio 3 - TIR'!$E$24-SQRT(('Ejercicio 3 - TIR'!$E$24-'Ejercicio 3 - TIR'!$C$24)*('Ejercicio 3 - TIR'!$E$24-'Ejercicio 3 - TIR'!$D$24)*(1-T237)))</f>
        <v>0.2002108508</v>
      </c>
      <c r="V237" s="3">
        <f t="shared" si="14"/>
        <v>0.3478626977</v>
      </c>
      <c r="W237" s="7">
        <f>IF(V237&lt;=('Ejercicio 3 - TIR'!$D$25-'Ejercicio 3 - TIR'!$C$25)/('Ejercicio 3 - TIR'!$E$25-'Ejercicio 3 - TIR'!$C$25),'Ejercicio 3 - TIR'!$C$25+SQRT(('Ejercicio 3 - TIR'!$E$25-'Ejercicio 3 - TIR'!$C$25)*('Ejercicio 3 - TIR'!$D$25-'Ejercicio 3 - TIR'!$C$25)*V237),'Ejercicio 3 - TIR'!$E$25-SQRT(('Ejercicio 3 - TIR'!$E$25-'Ejercicio 3 - TIR'!$C$25)*('Ejercicio 3 - TIR'!$E$25-'Ejercicio 3 - TIR'!$D$25)*(1-V237)))</f>
        <v>0.2022246867</v>
      </c>
      <c r="X237" s="3">
        <f t="shared" si="15"/>
        <v>0.3169709722</v>
      </c>
      <c r="Y237" s="7">
        <f>IF(X237&lt;=('Ejercicio 3 - TIR'!$D$26-'Ejercicio 3 - TIR'!$C$26)/('Ejercicio 3 - TIR'!$E$26-'Ejercicio 3 - TIR'!$C$26),'Ejercicio 3 - TIR'!$C$26+SQRT(('Ejercicio 3 - TIR'!$E$26-'Ejercicio 3 - TIR'!$C$26)*('Ejercicio 3 - TIR'!$D$26-'Ejercicio 3 - TIR'!$C$26)*X237),'Ejercicio 3 - TIR'!$E$26-SQRT(('Ejercicio 3 - TIR'!$E$26-'Ejercicio 3 - TIR'!$C$26)*('Ejercicio 3 - TIR'!$E$26-'Ejercicio 3 - TIR'!$D$26)*(1-X237)))</f>
        <v>0.2192544292</v>
      </c>
      <c r="Z237" s="3">
        <f t="shared" si="16"/>
        <v>1.14241903</v>
      </c>
      <c r="AA237" s="3">
        <f t="shared" si="17"/>
        <v>1.315208753</v>
      </c>
      <c r="AB237" s="3">
        <f t="shared" si="18"/>
        <v>1.578527816</v>
      </c>
      <c r="AC237" s="3">
        <f t="shared" si="19"/>
        <v>1.897745109</v>
      </c>
      <c r="AD237" s="3">
        <f t="shared" si="20"/>
        <v>2.31383413</v>
      </c>
      <c r="AE237" s="2">
        <f t="shared" si="21"/>
        <v>4580.518392</v>
      </c>
      <c r="AF237" s="2">
        <f t="shared" si="22"/>
        <v>5273.317164</v>
      </c>
      <c r="AG237" s="2">
        <f t="shared" si="23"/>
        <v>6329.09248</v>
      </c>
      <c r="AH237" s="2">
        <f t="shared" si="24"/>
        <v>7608.991224</v>
      </c>
      <c r="AI237" s="2">
        <f t="shared" si="25"/>
        <v>9277.296251</v>
      </c>
      <c r="AJ237" s="4">
        <f t="shared" si="26"/>
        <v>38017.08475</v>
      </c>
      <c r="AK237" s="4">
        <f t="shared" si="27"/>
        <v>54759.47866</v>
      </c>
      <c r="AL237" s="4">
        <f t="shared" si="28"/>
        <v>57967.06302</v>
      </c>
      <c r="AM237" s="4">
        <f t="shared" si="29"/>
        <v>72989.83478</v>
      </c>
      <c r="AN237" s="4">
        <f t="shared" si="30"/>
        <v>76432.98861</v>
      </c>
      <c r="AO237" s="4">
        <f>C237/'Ejercicio 3 - TIR'!$D$7</f>
        <v>13459.07847</v>
      </c>
      <c r="AP237" s="4">
        <f t="shared" si="31"/>
        <v>24558.00627</v>
      </c>
      <c r="AQ237" s="4">
        <f t="shared" si="32"/>
        <v>41300.40019</v>
      </c>
      <c r="AR237" s="4">
        <f t="shared" si="33"/>
        <v>44507.98455</v>
      </c>
      <c r="AS237" s="4">
        <f t="shared" si="34"/>
        <v>59530.75631</v>
      </c>
      <c r="AT237" s="4">
        <f t="shared" si="35"/>
        <v>62973.91014</v>
      </c>
      <c r="AU237" s="4">
        <f>AP237*'Ejercicio 3 - TIR'!$D$5</f>
        <v>12279.00314</v>
      </c>
      <c r="AV237" s="4">
        <f>AQ237*'Ejercicio 3 - TIR'!$D$5</f>
        <v>20650.20009</v>
      </c>
      <c r="AW237" s="4">
        <f>AR237*'Ejercicio 3 - TIR'!$D$5</f>
        <v>22253.99227</v>
      </c>
      <c r="AX237" s="4">
        <f>AS237*'Ejercicio 3 - TIR'!$D$5</f>
        <v>29765.37815</v>
      </c>
      <c r="AY237" s="4">
        <f>AT237*'Ejercicio 3 - TIR'!$D$5</f>
        <v>31486.95507</v>
      </c>
      <c r="AZ237" s="4">
        <f t="shared" ref="AZ237:BD237" si="746">AJ237-AU237-AE237</f>
        <v>21157.56322</v>
      </c>
      <c r="BA237" s="4">
        <f t="shared" si="746"/>
        <v>28835.9614</v>
      </c>
      <c r="BB237" s="4">
        <f t="shared" si="746"/>
        <v>29383.97827</v>
      </c>
      <c r="BC237" s="4">
        <f t="shared" si="746"/>
        <v>35615.4654</v>
      </c>
      <c r="BD237" s="4">
        <f t="shared" si="746"/>
        <v>35668.73729</v>
      </c>
      <c r="BE237" s="4">
        <f t="shared" ref="BE237:BI237" si="747">AZ237/Z237</f>
        <v>18519.96742</v>
      </c>
      <c r="BF237" s="4">
        <f t="shared" si="747"/>
        <v>21925.00723</v>
      </c>
      <c r="BG237" s="4">
        <f t="shared" si="747"/>
        <v>18614.79916</v>
      </c>
      <c r="BH237" s="4">
        <f t="shared" si="747"/>
        <v>18767.25448</v>
      </c>
      <c r="BI237" s="4">
        <f t="shared" si="747"/>
        <v>15415.42535</v>
      </c>
      <c r="BJ237" s="4">
        <f t="shared" si="38"/>
        <v>74418.14315</v>
      </c>
      <c r="BK237" s="4">
        <f t="shared" si="39"/>
        <v>31142.07513</v>
      </c>
      <c r="BL237" s="4">
        <f t="shared" si="40"/>
        <v>105560.2183</v>
      </c>
      <c r="BM237" s="4">
        <f>BK237*'Ejercicio 3 - TIR'!$D$5</f>
        <v>15571.03756</v>
      </c>
      <c r="BN237" s="4">
        <f t="shared" si="41"/>
        <v>89989.18071</v>
      </c>
      <c r="BO237" s="4">
        <f t="shared" si="42"/>
        <v>38891.80281</v>
      </c>
      <c r="BP237" s="4">
        <f t="shared" si="43"/>
        <v>-99457.65595</v>
      </c>
      <c r="BQ237" s="4">
        <f t="shared" ref="BQ237:BT237" si="748">BE237</f>
        <v>18519.96742</v>
      </c>
      <c r="BR237" s="4">
        <f t="shared" si="748"/>
        <v>21925.00723</v>
      </c>
      <c r="BS237" s="4">
        <f t="shared" si="748"/>
        <v>18614.79916</v>
      </c>
      <c r="BT237" s="4">
        <f t="shared" si="748"/>
        <v>18767.25448</v>
      </c>
      <c r="BU237" s="4">
        <f t="shared" si="45"/>
        <v>54307.22816</v>
      </c>
      <c r="BV237" s="36">
        <f t="shared" si="46"/>
        <v>8.653180738</v>
      </c>
    </row>
    <row r="238" ht="15.0" customHeight="1">
      <c r="A238" s="2">
        <v>237.0</v>
      </c>
      <c r="B238" s="3">
        <f t="shared" si="4"/>
        <v>0.7167798036</v>
      </c>
      <c r="C238" s="4">
        <f>IF(B238&lt;=('Ejercicio 3 - TIR'!$D$13-'Ejercicio 3 - TIR'!$C$13)/('Ejercicio 3 - TIR'!$E$13-'Ejercicio 3 - TIR'!$C$13),'Ejercicio 3 - TIR'!$C$13+SQRT(('Ejercicio 3 - TIR'!$E$13-'Ejercicio 3 - TIR'!$C$13)*('Ejercicio 3 - TIR'!$D$13-'Ejercicio 3 - TIR'!$C$13)*B238),'Ejercicio 3 - TIR'!$E$13-SQRT(('Ejercicio 3 - TIR'!$E$13-'Ejercicio 3 - TIR'!$C$13)*('Ejercicio 3 - TIR'!$E$13-'Ejercicio 3 - TIR'!$D$13)*(1-B238)))</f>
        <v>81564.59288</v>
      </c>
      <c r="D238" s="3">
        <f t="shared" si="5"/>
        <v>0.3815293405</v>
      </c>
      <c r="E238" s="4">
        <f>IF(D238&lt;=('Ejercicio 3 - TIR'!$D$14-'Ejercicio 3 - TIR'!$C$14)/('Ejercicio 3 - TIR'!$E$14-'Ejercicio 3 - TIR'!$C$14),'Ejercicio 3 - TIR'!$C$14+SQRT(('Ejercicio 3 - TIR'!$E$14-'Ejercicio 3 - TIR'!$C$14)*('Ejercicio 3 - TIR'!$D$14-'Ejercicio 3 - TIR'!$C$14)*D238),'Ejercicio 3 - TIR'!$E$14-SQRT(('Ejercicio 3 - TIR'!$E$14-'Ejercicio 3 - TIR'!$C$14)*('Ejercicio 3 - TIR'!$E$14-'Ejercicio 3 - TIR'!$D$14)*(1-D238)))</f>
        <v>30368.25047</v>
      </c>
      <c r="F238" s="3">
        <f t="shared" si="6"/>
        <v>0.5039914975</v>
      </c>
      <c r="G238" s="4">
        <f>IF(F238&lt;=('Ejercicio 3 - TIR'!$D$18-'Ejercicio 3 - TIR'!$C$18)/('Ejercicio 3 - TIR'!$E$18-'Ejercicio 3 - TIR'!$C$18),'Ejercicio 3 - TIR'!$C$18+SQRT(('Ejercicio 3 - TIR'!$E$18-'Ejercicio 3 - TIR'!$C$18)*('Ejercicio 3 - TIR'!$D$18-'Ejercicio 3 - TIR'!$C$18)*F238),'Ejercicio 3 - TIR'!$E$18-SQRT(('Ejercicio 3 - TIR'!$E$18-'Ejercicio 3 - TIR'!$C$18)*('Ejercicio 3 - TIR'!$E$18-'Ejercicio 3 - TIR'!$D$18)*(1-F238)))</f>
        <v>38694.75271</v>
      </c>
      <c r="H238" s="3">
        <f t="shared" si="7"/>
        <v>0.8742889976</v>
      </c>
      <c r="I238" s="4">
        <f>IF(H238&lt;=('Ejercicio 3 - TIR'!$D$18-'Ejercicio 3 - TIR'!$C$18)/('Ejercicio 3 - TIR'!$E$18-'Ejercicio 3 - TIR'!$C$18),'Ejercicio 3 - TIR'!$C$18+SQRT(('Ejercicio 3 - TIR'!$E$18-'Ejercicio 3 - TIR'!$C$18)*('Ejercicio 3 - TIR'!$D$18-'Ejercicio 3 - TIR'!$C$18)*H238),'Ejercicio 3 - TIR'!$E$18-SQRT(('Ejercicio 3 - TIR'!$E$18-'Ejercicio 3 - TIR'!$C$18)*('Ejercicio 3 - TIR'!$E$18-'Ejercicio 3 - TIR'!$D$18)*(1-H238)))</f>
        <v>41929.4422</v>
      </c>
      <c r="J238" s="3">
        <f t="shared" si="8"/>
        <v>0.7981814548</v>
      </c>
      <c r="K238" s="4">
        <f>IF(J238&lt;=('Ejercicio 3 - TIR'!$D$18-'Ejercicio 3 - TIR'!$C$18)/('Ejercicio 3 - TIR'!$E$18-'Ejercicio 3 - TIR'!$C$18),'Ejercicio 3 - TIR'!$C$18+SQRT(('Ejercicio 3 - TIR'!$E$18-'Ejercicio 3 - TIR'!$C$18)*('Ejercicio 3 - TIR'!$D$18-'Ejercicio 3 - TIR'!$C$18)*J238),'Ejercicio 3 - TIR'!$E$18-SQRT(('Ejercicio 3 - TIR'!$E$18-'Ejercicio 3 - TIR'!$C$18)*('Ejercicio 3 - TIR'!$E$18-'Ejercicio 3 - TIR'!$D$18)*(1-J238)))</f>
        <v>41109.44851</v>
      </c>
      <c r="L238" s="3">
        <f t="shared" si="9"/>
        <v>0.348220373</v>
      </c>
      <c r="M238" s="4">
        <f>IF(L238&lt;=('Ejercicio 3 - TIR'!$D$18-'Ejercicio 3 - TIR'!$C$18)/('Ejercicio 3 - TIR'!$E$18-'Ejercicio 3 - TIR'!$C$18),'Ejercicio 3 - TIR'!$C$18+SQRT(('Ejercicio 3 - TIR'!$E$18-'Ejercicio 3 - TIR'!$C$18)*('Ejercicio 3 - TIR'!$D$18-'Ejercicio 3 - TIR'!$C$18)*L238),'Ejercicio 3 - TIR'!$E$18-SQRT(('Ejercicio 3 - TIR'!$E$18-'Ejercicio 3 - TIR'!$C$18)*('Ejercicio 3 - TIR'!$E$18-'Ejercicio 3 - TIR'!$D$18)*(1-L238)))</f>
        <v>37227.24401</v>
      </c>
      <c r="N238" s="3">
        <f t="shared" si="10"/>
        <v>0.2160391798</v>
      </c>
      <c r="O238" s="4">
        <f>IF(N238&lt;=('Ejercicio 3 - TIR'!$D$18-'Ejercicio 3 - TIR'!$C$18)/('Ejercicio 3 - TIR'!$E$18-'Ejercicio 3 - TIR'!$C$18),'Ejercicio 3 - TIR'!$C$18+SQRT(('Ejercicio 3 - TIR'!$E$18-'Ejercicio 3 - TIR'!$C$18)*('Ejercicio 3 - TIR'!$D$18-'Ejercicio 3 - TIR'!$C$18)*N238),'Ejercicio 3 - TIR'!$E$18-SQRT(('Ejercicio 3 - TIR'!$E$18-'Ejercicio 3 - TIR'!$C$18)*('Ejercicio 3 - TIR'!$E$18-'Ejercicio 3 - TIR'!$D$18)*(1-N238)))</f>
        <v>35692.616</v>
      </c>
      <c r="P238" s="3">
        <f t="shared" si="11"/>
        <v>0.1774974979</v>
      </c>
      <c r="Q238" s="7">
        <f>IF(P238&lt;=('Ejercicio 3 - TIR'!$D$22-'Ejercicio 3 - TIR'!$C$22)/('Ejercicio 3 - TIR'!$E$22-'Ejercicio 3 - TIR'!$C$22),'Ejercicio 3 - TIR'!$C$22+SQRT(('Ejercicio 3 - TIR'!$E$22-'Ejercicio 3 - TIR'!$C$22)*('Ejercicio 3 - TIR'!$D$22-'Ejercicio 3 - TIR'!$C$22)*P238),'Ejercicio 3 - TIR'!$E$22-SQRT(('Ejercicio 3 - TIR'!$E$22-'Ejercicio 3 - TIR'!$C$22)*('Ejercicio 3 - TIR'!$E$22-'Ejercicio 3 - TIR'!$D$22)*(1-P238)))</f>
        <v>0.1378744369</v>
      </c>
      <c r="R238" s="3">
        <f t="shared" si="12"/>
        <v>0.4323979791</v>
      </c>
      <c r="S238" s="7">
        <f>IF(R238&lt;=('Ejercicio 3 - TIR'!$D$23-'Ejercicio 3 - TIR'!$C$23)/('Ejercicio 3 - TIR'!$E$23-'Ejercicio 3 - TIR'!$C$23),'Ejercicio 3 - TIR'!$C$23+SQRT(('Ejercicio 3 - TIR'!$E$23-'Ejercicio 3 - TIR'!$C$23)*('Ejercicio 3 - TIR'!$D$23-'Ejercicio 3 - TIR'!$C$23)*R238),'Ejercicio 3 - TIR'!$E$23-SQRT(('Ejercicio 3 - TIR'!$E$23-'Ejercicio 3 - TIR'!$C$23)*('Ejercicio 3 - TIR'!$E$23-'Ejercicio 3 - TIR'!$D$23)*(1-R238)))</f>
        <v>0.1478983219</v>
      </c>
      <c r="T238" s="3">
        <f t="shared" si="13"/>
        <v>0.3304947905</v>
      </c>
      <c r="U238" s="7">
        <f>IF(T238&lt;=('Ejercicio 3 - TIR'!$D$24-'Ejercicio 3 - TIR'!$C$24)/('Ejercicio 3 - TIR'!$E$24-'Ejercicio 3 - TIR'!$C$24),'Ejercicio 3 - TIR'!$C$24+SQRT(('Ejercicio 3 - TIR'!$E$24-'Ejercicio 3 - TIR'!$C$24)*('Ejercicio 3 - TIR'!$D$24-'Ejercicio 3 - TIR'!$C$24)*T238),'Ejercicio 3 - TIR'!$E$24-SQRT(('Ejercicio 3 - TIR'!$E$24-'Ejercicio 3 - TIR'!$C$24)*('Ejercicio 3 - TIR'!$E$24-'Ejercicio 3 - TIR'!$D$24)*(1-T238)))</f>
        <v>0.1763446211</v>
      </c>
      <c r="V238" s="3">
        <f t="shared" si="14"/>
        <v>0.2455121604</v>
      </c>
      <c r="W238" s="7">
        <f>IF(V238&lt;=('Ejercicio 3 - TIR'!$D$25-'Ejercicio 3 - TIR'!$C$25)/('Ejercicio 3 - TIR'!$E$25-'Ejercicio 3 - TIR'!$C$25),'Ejercicio 3 - TIR'!$C$25+SQRT(('Ejercicio 3 - TIR'!$E$25-'Ejercicio 3 - TIR'!$C$25)*('Ejercicio 3 - TIR'!$D$25-'Ejercicio 3 - TIR'!$C$25)*V238),'Ejercicio 3 - TIR'!$E$25-SQRT(('Ejercicio 3 - TIR'!$E$25-'Ejercicio 3 - TIR'!$C$25)*('Ejercicio 3 - TIR'!$E$25-'Ejercicio 3 - TIR'!$D$25)*(1-V238)))</f>
        <v>0.1985396069</v>
      </c>
      <c r="X238" s="3">
        <f t="shared" si="15"/>
        <v>0.608892245</v>
      </c>
      <c r="Y238" s="7">
        <f>IF(X238&lt;=('Ejercicio 3 - TIR'!$D$26-'Ejercicio 3 - TIR'!$C$26)/('Ejercicio 3 - TIR'!$E$26-'Ejercicio 3 - TIR'!$C$26),'Ejercicio 3 - TIR'!$C$26+SQRT(('Ejercicio 3 - TIR'!$E$26-'Ejercicio 3 - TIR'!$C$26)*('Ejercicio 3 - TIR'!$D$26-'Ejercicio 3 - TIR'!$C$26)*X238),'Ejercicio 3 - TIR'!$E$26-SQRT(('Ejercicio 3 - TIR'!$E$26-'Ejercicio 3 - TIR'!$C$26)*('Ejercicio 3 - TIR'!$E$26-'Ejercicio 3 - TIR'!$D$26)*(1-X238)))</f>
        <v>0.234043696</v>
      </c>
      <c r="Z238" s="3">
        <f t="shared" si="16"/>
        <v>1.137874437</v>
      </c>
      <c r="AA238" s="3">
        <f t="shared" si="17"/>
        <v>1.306164157</v>
      </c>
      <c r="AB238" s="3">
        <f t="shared" si="18"/>
        <v>1.53649918</v>
      </c>
      <c r="AC238" s="3">
        <f t="shared" si="19"/>
        <v>1.841555123</v>
      </c>
      <c r="AD238" s="3">
        <f t="shared" si="20"/>
        <v>2.272559491</v>
      </c>
      <c r="AE238" s="2">
        <f t="shared" si="21"/>
        <v>4187.005435</v>
      </c>
      <c r="AF238" s="2">
        <f t="shared" si="22"/>
        <v>4806.256513</v>
      </c>
      <c r="AG238" s="2">
        <f t="shared" si="23"/>
        <v>5653.813996</v>
      </c>
      <c r="AH238" s="2">
        <f t="shared" si="24"/>
        <v>6776.320005</v>
      </c>
      <c r="AI238" s="2">
        <f t="shared" si="25"/>
        <v>8362.274984</v>
      </c>
      <c r="AJ238" s="4">
        <f t="shared" si="26"/>
        <v>44029.76995</v>
      </c>
      <c r="AK238" s="4">
        <f t="shared" si="27"/>
        <v>54766.73452</v>
      </c>
      <c r="AL238" s="4">
        <f t="shared" si="28"/>
        <v>63164.63393</v>
      </c>
      <c r="AM238" s="4">
        <f t="shared" si="29"/>
        <v>68556.02192</v>
      </c>
      <c r="AN238" s="4">
        <f t="shared" si="30"/>
        <v>81113.59324</v>
      </c>
      <c r="AO238" s="4">
        <f>C238/'Ejercicio 3 - TIR'!$D$7</f>
        <v>16312.91858</v>
      </c>
      <c r="AP238" s="4">
        <f t="shared" si="31"/>
        <v>27716.85137</v>
      </c>
      <c r="AQ238" s="4">
        <f t="shared" si="32"/>
        <v>38453.81594</v>
      </c>
      <c r="AR238" s="4">
        <f t="shared" si="33"/>
        <v>46851.71535</v>
      </c>
      <c r="AS238" s="4">
        <f t="shared" si="34"/>
        <v>52243.10335</v>
      </c>
      <c r="AT238" s="4">
        <f t="shared" si="35"/>
        <v>64800.67467</v>
      </c>
      <c r="AU238" s="4">
        <f>AP238*'Ejercicio 3 - TIR'!$D$5</f>
        <v>13858.42569</v>
      </c>
      <c r="AV238" s="4">
        <f>AQ238*'Ejercicio 3 - TIR'!$D$5</f>
        <v>19226.90797</v>
      </c>
      <c r="AW238" s="4">
        <f>AR238*'Ejercicio 3 - TIR'!$D$5</f>
        <v>23425.85767</v>
      </c>
      <c r="AX238" s="4">
        <f>AS238*'Ejercicio 3 - TIR'!$D$5</f>
        <v>26121.55167</v>
      </c>
      <c r="AY238" s="4">
        <f>AT238*'Ejercicio 3 - TIR'!$D$5</f>
        <v>32400.33733</v>
      </c>
      <c r="AZ238" s="4">
        <f t="shared" ref="AZ238:BD238" si="749">AJ238-AU238-AE238</f>
        <v>25984.33883</v>
      </c>
      <c r="BA238" s="4">
        <f t="shared" si="749"/>
        <v>30733.57003</v>
      </c>
      <c r="BB238" s="4">
        <f t="shared" si="749"/>
        <v>34084.96225</v>
      </c>
      <c r="BC238" s="4">
        <f t="shared" si="749"/>
        <v>35658.15025</v>
      </c>
      <c r="BD238" s="4">
        <f t="shared" si="749"/>
        <v>40350.98093</v>
      </c>
      <c r="BE238" s="4">
        <f t="shared" ref="BE238:BI238" si="750">AZ238/Z238</f>
        <v>22835.85779</v>
      </c>
      <c r="BF238" s="4">
        <f t="shared" si="750"/>
        <v>23529.6382</v>
      </c>
      <c r="BG238" s="4">
        <f t="shared" si="750"/>
        <v>22183.52128</v>
      </c>
      <c r="BH238" s="4">
        <f t="shared" si="750"/>
        <v>19363.06429</v>
      </c>
      <c r="BI238" s="4">
        <f t="shared" si="750"/>
        <v>17755.74241</v>
      </c>
      <c r="BJ238" s="4">
        <f t="shared" si="38"/>
        <v>69013.65583</v>
      </c>
      <c r="BK238" s="4">
        <f t="shared" si="39"/>
        <v>37072.07793</v>
      </c>
      <c r="BL238" s="4">
        <f t="shared" si="40"/>
        <v>106085.7338</v>
      </c>
      <c r="BM238" s="4">
        <f>BK238*'Ejercicio 3 - TIR'!$D$5</f>
        <v>18536.03896</v>
      </c>
      <c r="BN238" s="4">
        <f t="shared" si="41"/>
        <v>87549.69479</v>
      </c>
      <c r="BO238" s="4">
        <f t="shared" si="42"/>
        <v>38524.70976</v>
      </c>
      <c r="BP238" s="4">
        <f t="shared" si="43"/>
        <v>-111932.8434</v>
      </c>
      <c r="BQ238" s="4">
        <f t="shared" ref="BQ238:BT238" si="751">BE238</f>
        <v>22835.85779</v>
      </c>
      <c r="BR238" s="4">
        <f t="shared" si="751"/>
        <v>23529.6382</v>
      </c>
      <c r="BS238" s="4">
        <f t="shared" si="751"/>
        <v>22183.52128</v>
      </c>
      <c r="BT238" s="4">
        <f t="shared" si="751"/>
        <v>19363.06429</v>
      </c>
      <c r="BU238" s="4">
        <f t="shared" si="45"/>
        <v>56280.45217</v>
      </c>
      <c r="BV238" s="36">
        <f t="shared" si="46"/>
        <v>7.860613499</v>
      </c>
    </row>
    <row r="239" ht="15.0" customHeight="1">
      <c r="A239" s="2">
        <v>238.0</v>
      </c>
      <c r="B239" s="3">
        <f t="shared" si="4"/>
        <v>0.4666778159</v>
      </c>
      <c r="C239" s="4">
        <f>IF(B239&lt;=('Ejercicio 3 - TIR'!$D$13-'Ejercicio 3 - TIR'!$C$13)/('Ejercicio 3 - TIR'!$E$13-'Ejercicio 3 - TIR'!$C$13),'Ejercicio 3 - TIR'!$C$13+SQRT(('Ejercicio 3 - TIR'!$E$13-'Ejercicio 3 - TIR'!$C$13)*('Ejercicio 3 - TIR'!$D$13-'Ejercicio 3 - TIR'!$C$13)*B239),'Ejercicio 3 - TIR'!$E$13-SQRT(('Ejercicio 3 - TIR'!$E$13-'Ejercicio 3 - TIR'!$C$13)*('Ejercicio 3 - TIR'!$E$13-'Ejercicio 3 - TIR'!$D$13)*(1-B239)))</f>
        <v>74702.04315</v>
      </c>
      <c r="D239" s="3">
        <f t="shared" si="5"/>
        <v>0.3004436902</v>
      </c>
      <c r="E239" s="4">
        <f>IF(D239&lt;=('Ejercicio 3 - TIR'!$D$14-'Ejercicio 3 - TIR'!$C$14)/('Ejercicio 3 - TIR'!$E$14-'Ejercicio 3 - TIR'!$C$14),'Ejercicio 3 - TIR'!$C$14+SQRT(('Ejercicio 3 - TIR'!$E$14-'Ejercicio 3 - TIR'!$C$14)*('Ejercicio 3 - TIR'!$D$14-'Ejercicio 3 - TIR'!$C$14)*D239),'Ejercicio 3 - TIR'!$E$14-SQRT(('Ejercicio 3 - TIR'!$E$14-'Ejercicio 3 - TIR'!$C$14)*('Ejercicio 3 - TIR'!$E$14-'Ejercicio 3 - TIR'!$D$14)*(1-D239)))</f>
        <v>29746.92287</v>
      </c>
      <c r="F239" s="3">
        <f t="shared" si="6"/>
        <v>0.4437159037</v>
      </c>
      <c r="G239" s="4">
        <f>IF(F239&lt;=('Ejercicio 3 - TIR'!$D$18-'Ejercicio 3 - TIR'!$C$18)/('Ejercicio 3 - TIR'!$E$18-'Ejercicio 3 - TIR'!$C$18),'Ejercicio 3 - TIR'!$C$18+SQRT(('Ejercicio 3 - TIR'!$E$18-'Ejercicio 3 - TIR'!$C$18)*('Ejercicio 3 - TIR'!$D$18-'Ejercicio 3 - TIR'!$C$18)*F239),'Ejercicio 3 - TIR'!$E$18-SQRT(('Ejercicio 3 - TIR'!$E$18-'Ejercicio 3 - TIR'!$C$18)*('Ejercicio 3 - TIR'!$E$18-'Ejercicio 3 - TIR'!$D$18)*(1-F239)))</f>
        <v>38158.27099</v>
      </c>
      <c r="H239" s="3">
        <f t="shared" si="7"/>
        <v>0.6325712236</v>
      </c>
      <c r="I239" s="4">
        <f>IF(H239&lt;=('Ejercicio 3 - TIR'!$D$18-'Ejercicio 3 - TIR'!$C$18)/('Ejercicio 3 - TIR'!$E$18-'Ejercicio 3 - TIR'!$C$18),'Ejercicio 3 - TIR'!$C$18+SQRT(('Ejercicio 3 - TIR'!$E$18-'Ejercicio 3 - TIR'!$C$18)*('Ejercicio 3 - TIR'!$D$18-'Ejercicio 3 - TIR'!$C$18)*H239),'Ejercicio 3 - TIR'!$E$18-SQRT(('Ejercicio 3 - TIR'!$E$18-'Ejercicio 3 - TIR'!$C$18)*('Ejercicio 3 - TIR'!$E$18-'Ejercicio 3 - TIR'!$D$18)*(1-H239)))</f>
        <v>39740.92827</v>
      </c>
      <c r="J239" s="3">
        <f t="shared" si="8"/>
        <v>0.8692703002</v>
      </c>
      <c r="K239" s="4">
        <f>IF(J239&lt;=('Ejercicio 3 - TIR'!$D$18-'Ejercicio 3 - TIR'!$C$18)/('Ejercicio 3 - TIR'!$E$18-'Ejercicio 3 - TIR'!$C$18),'Ejercicio 3 - TIR'!$C$18+SQRT(('Ejercicio 3 - TIR'!$E$18-'Ejercicio 3 - TIR'!$C$18)*('Ejercicio 3 - TIR'!$D$18-'Ejercicio 3 - TIR'!$C$18)*J239),'Ejercicio 3 - TIR'!$E$18-SQRT(('Ejercicio 3 - TIR'!$E$18-'Ejercicio 3 - TIR'!$C$18)*('Ejercicio 3 - TIR'!$E$18-'Ejercicio 3 - TIR'!$D$18)*(1-J239)))</f>
        <v>41868.74985</v>
      </c>
      <c r="L239" s="3">
        <f t="shared" si="9"/>
        <v>0.7500652615</v>
      </c>
      <c r="M239" s="4">
        <f>IF(L239&lt;=('Ejercicio 3 - TIR'!$D$18-'Ejercicio 3 - TIR'!$C$18)/('Ejercicio 3 - TIR'!$E$18-'Ejercicio 3 - TIR'!$C$18),'Ejercicio 3 - TIR'!$C$18+SQRT(('Ejercicio 3 - TIR'!$E$18-'Ejercicio 3 - TIR'!$C$18)*('Ejercicio 3 - TIR'!$D$18-'Ejercicio 3 - TIR'!$C$18)*L239),'Ejercicio 3 - TIR'!$E$18-SQRT(('Ejercicio 3 - TIR'!$E$18-'Ejercicio 3 - TIR'!$C$18)*('Ejercicio 3 - TIR'!$E$18-'Ejercicio 3 - TIR'!$D$18)*(1-L239)))</f>
        <v>40670.4382</v>
      </c>
      <c r="N239" s="3">
        <f t="shared" si="10"/>
        <v>0.8184587197</v>
      </c>
      <c r="O239" s="4">
        <f>IF(N239&lt;=('Ejercicio 3 - TIR'!$D$18-'Ejercicio 3 - TIR'!$C$18)/('Ejercicio 3 - TIR'!$E$18-'Ejercicio 3 - TIR'!$C$18),'Ejercicio 3 - TIR'!$C$18+SQRT(('Ejercicio 3 - TIR'!$E$18-'Ejercicio 3 - TIR'!$C$18)*('Ejercicio 3 - TIR'!$D$18-'Ejercicio 3 - TIR'!$C$18)*N239),'Ejercicio 3 - TIR'!$E$18-SQRT(('Ejercicio 3 - TIR'!$E$18-'Ejercicio 3 - TIR'!$C$18)*('Ejercicio 3 - TIR'!$E$18-'Ejercicio 3 - TIR'!$D$18)*(1-N239)))</f>
        <v>41310.06829</v>
      </c>
      <c r="P239" s="3">
        <f t="shared" si="11"/>
        <v>0.1743832555</v>
      </c>
      <c r="Q239" s="7">
        <f>IF(P239&lt;=('Ejercicio 3 - TIR'!$D$22-'Ejercicio 3 - TIR'!$C$22)/('Ejercicio 3 - TIR'!$E$22-'Ejercicio 3 - TIR'!$C$22),'Ejercicio 3 - TIR'!$C$22+SQRT(('Ejercicio 3 - TIR'!$E$22-'Ejercicio 3 - TIR'!$C$22)*('Ejercicio 3 - TIR'!$D$22-'Ejercicio 3 - TIR'!$C$22)*P239),'Ejercicio 3 - TIR'!$E$22-SQRT(('Ejercicio 3 - TIR'!$E$22-'Ejercicio 3 - TIR'!$C$22)*('Ejercicio 3 - TIR'!$E$22-'Ejercicio 3 - TIR'!$D$22)*(1-P239)))</f>
        <v>0.1377169371</v>
      </c>
      <c r="R239" s="3">
        <f t="shared" si="12"/>
        <v>0.8197701643</v>
      </c>
      <c r="S239" s="7">
        <f>IF(R239&lt;=('Ejercicio 3 - TIR'!$D$23-'Ejercicio 3 - TIR'!$C$23)/('Ejercicio 3 - TIR'!$E$23-'Ejercicio 3 - TIR'!$C$23),'Ejercicio 3 - TIR'!$C$23+SQRT(('Ejercicio 3 - TIR'!$E$23-'Ejercicio 3 - TIR'!$C$23)*('Ejercicio 3 - TIR'!$D$23-'Ejercicio 3 - TIR'!$C$23)*R239),'Ejercicio 3 - TIR'!$E$23-SQRT(('Ejercicio 3 - TIR'!$E$23-'Ejercicio 3 - TIR'!$C$23)*('Ejercicio 3 - TIR'!$E$23-'Ejercicio 3 - TIR'!$D$23)*(1-R239)))</f>
        <v>0.1619885119</v>
      </c>
      <c r="T239" s="3">
        <f t="shared" si="13"/>
        <v>0.4709759112</v>
      </c>
      <c r="U239" s="7">
        <f>IF(T239&lt;=('Ejercicio 3 - TIR'!$D$24-'Ejercicio 3 - TIR'!$C$24)/('Ejercicio 3 - TIR'!$E$24-'Ejercicio 3 - TIR'!$C$24),'Ejercicio 3 - TIR'!$C$24+SQRT(('Ejercicio 3 - TIR'!$E$24-'Ejercicio 3 - TIR'!$C$24)*('Ejercicio 3 - TIR'!$D$24-'Ejercicio 3 - TIR'!$C$24)*T239),'Ejercicio 3 - TIR'!$E$24-SQRT(('Ejercicio 3 - TIR'!$E$24-'Ejercicio 3 - TIR'!$C$24)*('Ejercicio 3 - TIR'!$E$24-'Ejercicio 3 - TIR'!$D$24)*(1-T239)))</f>
        <v>0.1815127625</v>
      </c>
      <c r="V239" s="3">
        <f t="shared" si="14"/>
        <v>0.8185354154</v>
      </c>
      <c r="W239" s="7">
        <f>IF(V239&lt;=('Ejercicio 3 - TIR'!$D$25-'Ejercicio 3 - TIR'!$C$25)/('Ejercicio 3 - TIR'!$E$25-'Ejercicio 3 - TIR'!$C$25),'Ejercicio 3 - TIR'!$C$25+SQRT(('Ejercicio 3 - TIR'!$E$25-'Ejercicio 3 - TIR'!$C$25)*('Ejercicio 3 - TIR'!$D$25-'Ejercicio 3 - TIR'!$C$25)*V239),'Ejercicio 3 - TIR'!$E$25-SQRT(('Ejercicio 3 - TIR'!$E$25-'Ejercicio 3 - TIR'!$C$25)*('Ejercicio 3 - TIR'!$E$25-'Ejercicio 3 - TIR'!$D$25)*(1-V239)))</f>
        <v>0.2247982928</v>
      </c>
      <c r="X239" s="3">
        <f t="shared" si="15"/>
        <v>0.464710707</v>
      </c>
      <c r="Y239" s="7">
        <f>IF(X239&lt;=('Ejercicio 3 - TIR'!$D$26-'Ejercicio 3 - TIR'!$C$26)/('Ejercicio 3 - TIR'!$E$26-'Ejercicio 3 - TIR'!$C$26),'Ejercicio 3 - TIR'!$C$26+SQRT(('Ejercicio 3 - TIR'!$E$26-'Ejercicio 3 - TIR'!$C$26)*('Ejercicio 3 - TIR'!$D$26-'Ejercicio 3 - TIR'!$C$26)*X239),'Ejercicio 3 - TIR'!$E$26-SQRT(('Ejercicio 3 - TIR'!$E$26-'Ejercicio 3 - TIR'!$C$26)*('Ejercicio 3 - TIR'!$E$26-'Ejercicio 3 - TIR'!$D$26)*(1-X239)))</f>
        <v>0.2262360513</v>
      </c>
      <c r="Z239" s="3">
        <f t="shared" si="16"/>
        <v>1.137716937</v>
      </c>
      <c r="AA239" s="3">
        <f t="shared" si="17"/>
        <v>1.322014011</v>
      </c>
      <c r="AB239" s="3">
        <f t="shared" si="18"/>
        <v>1.561976426</v>
      </c>
      <c r="AC239" s="3">
        <f t="shared" si="19"/>
        <v>1.91310606</v>
      </c>
      <c r="AD239" s="3">
        <f t="shared" si="20"/>
        <v>2.34591962</v>
      </c>
      <c r="AE239" s="2">
        <f t="shared" si="21"/>
        <v>4096.655106</v>
      </c>
      <c r="AF239" s="2">
        <f t="shared" si="22"/>
        <v>4760.26617</v>
      </c>
      <c r="AG239" s="2">
        <f t="shared" si="23"/>
        <v>5624.315233</v>
      </c>
      <c r="AH239" s="2">
        <f t="shared" si="24"/>
        <v>6888.651696</v>
      </c>
      <c r="AI239" s="2">
        <f t="shared" si="25"/>
        <v>8447.113054</v>
      </c>
      <c r="AJ239" s="4">
        <f t="shared" si="26"/>
        <v>43413.3112</v>
      </c>
      <c r="AK239" s="4">
        <f t="shared" si="27"/>
        <v>52538.06397</v>
      </c>
      <c r="AL239" s="4">
        <f t="shared" si="28"/>
        <v>65398.00025</v>
      </c>
      <c r="AM239" s="4">
        <f t="shared" si="29"/>
        <v>77806.86177</v>
      </c>
      <c r="AN239" s="4">
        <f t="shared" si="30"/>
        <v>96910.09972</v>
      </c>
      <c r="AO239" s="4">
        <f>C239/'Ejercicio 3 - TIR'!$D$7</f>
        <v>14940.40863</v>
      </c>
      <c r="AP239" s="4">
        <f t="shared" si="31"/>
        <v>28472.90257</v>
      </c>
      <c r="AQ239" s="4">
        <f t="shared" si="32"/>
        <v>37597.65534</v>
      </c>
      <c r="AR239" s="4">
        <f t="shared" si="33"/>
        <v>50457.59162</v>
      </c>
      <c r="AS239" s="4">
        <f t="shared" si="34"/>
        <v>62866.45314</v>
      </c>
      <c r="AT239" s="4">
        <f t="shared" si="35"/>
        <v>81969.69109</v>
      </c>
      <c r="AU239" s="4">
        <f>AP239*'Ejercicio 3 - TIR'!$D$5</f>
        <v>14236.45128</v>
      </c>
      <c r="AV239" s="4">
        <f>AQ239*'Ejercicio 3 - TIR'!$D$5</f>
        <v>18798.82767</v>
      </c>
      <c r="AW239" s="4">
        <f>AR239*'Ejercicio 3 - TIR'!$D$5</f>
        <v>25228.79581</v>
      </c>
      <c r="AX239" s="4">
        <f>AS239*'Ejercicio 3 - TIR'!$D$5</f>
        <v>31433.22657</v>
      </c>
      <c r="AY239" s="4">
        <f>AT239*'Ejercicio 3 - TIR'!$D$5</f>
        <v>40984.84555</v>
      </c>
      <c r="AZ239" s="4">
        <f t="shared" ref="AZ239:BD239" si="752">AJ239-AU239-AE239</f>
        <v>25080.20481</v>
      </c>
      <c r="BA239" s="4">
        <f t="shared" si="752"/>
        <v>28978.97013</v>
      </c>
      <c r="BB239" s="4">
        <f t="shared" si="752"/>
        <v>34544.88921</v>
      </c>
      <c r="BC239" s="4">
        <f t="shared" si="752"/>
        <v>39484.9835</v>
      </c>
      <c r="BD239" s="4">
        <f t="shared" si="752"/>
        <v>47478.14112</v>
      </c>
      <c r="BE239" s="4">
        <f t="shared" ref="BE239:BI239" si="753">AZ239/Z239</f>
        <v>22044.32754</v>
      </c>
      <c r="BF239" s="4">
        <f t="shared" si="753"/>
        <v>21920.31998</v>
      </c>
      <c r="BG239" s="4">
        <f t="shared" si="753"/>
        <v>22116.13993</v>
      </c>
      <c r="BH239" s="4">
        <f t="shared" si="753"/>
        <v>20639.20257</v>
      </c>
      <c r="BI239" s="4">
        <f t="shared" si="753"/>
        <v>20238.60524</v>
      </c>
      <c r="BJ239" s="4">
        <f t="shared" si="38"/>
        <v>69783.89002</v>
      </c>
      <c r="BK239" s="4">
        <f t="shared" si="39"/>
        <v>35048.99774</v>
      </c>
      <c r="BL239" s="4">
        <f t="shared" si="40"/>
        <v>104832.8878</v>
      </c>
      <c r="BM239" s="4">
        <f>BK239*'Ejercicio 3 - TIR'!$D$5</f>
        <v>17524.49887</v>
      </c>
      <c r="BN239" s="4">
        <f t="shared" si="41"/>
        <v>87308.38889</v>
      </c>
      <c r="BO239" s="4">
        <f t="shared" si="42"/>
        <v>37217.12719</v>
      </c>
      <c r="BP239" s="4">
        <f t="shared" si="43"/>
        <v>-104448.966</v>
      </c>
      <c r="BQ239" s="4">
        <f t="shared" ref="BQ239:BT239" si="754">BE239</f>
        <v>22044.32754</v>
      </c>
      <c r="BR239" s="4">
        <f t="shared" si="754"/>
        <v>21920.31998</v>
      </c>
      <c r="BS239" s="4">
        <f t="shared" si="754"/>
        <v>22116.13993</v>
      </c>
      <c r="BT239" s="4">
        <f t="shared" si="754"/>
        <v>20639.20257</v>
      </c>
      <c r="BU239" s="4">
        <f t="shared" si="45"/>
        <v>57455.73243</v>
      </c>
      <c r="BV239" s="36">
        <f t="shared" si="46"/>
        <v>10.03094316</v>
      </c>
    </row>
    <row r="240" ht="15.0" customHeight="1">
      <c r="A240" s="2">
        <v>239.0</v>
      </c>
      <c r="B240" s="3">
        <f t="shared" si="4"/>
        <v>0.7164479837</v>
      </c>
      <c r="C240" s="4">
        <f>IF(B240&lt;=('Ejercicio 3 - TIR'!$D$13-'Ejercicio 3 - TIR'!$C$13)/('Ejercicio 3 - TIR'!$E$13-'Ejercicio 3 - TIR'!$C$13),'Ejercicio 3 - TIR'!$C$13+SQRT(('Ejercicio 3 - TIR'!$E$13-'Ejercicio 3 - TIR'!$C$13)*('Ejercicio 3 - TIR'!$D$13-'Ejercicio 3 - TIR'!$C$13)*B240),'Ejercicio 3 - TIR'!$E$13-SQRT(('Ejercicio 3 - TIR'!$E$13-'Ejercicio 3 - TIR'!$C$13)*('Ejercicio 3 - TIR'!$E$13-'Ejercicio 3 - TIR'!$D$13)*(1-B240)))</f>
        <v>81553.79661</v>
      </c>
      <c r="D240" s="3">
        <f t="shared" si="5"/>
        <v>0.7375208337</v>
      </c>
      <c r="E240" s="4">
        <f>IF(D240&lt;=('Ejercicio 3 - TIR'!$D$14-'Ejercicio 3 - TIR'!$C$14)/('Ejercicio 3 - TIR'!$E$14-'Ejercicio 3 - TIR'!$C$14),'Ejercicio 3 - TIR'!$C$14+SQRT(('Ejercicio 3 - TIR'!$E$14-'Ejercicio 3 - TIR'!$C$14)*('Ejercicio 3 - TIR'!$D$14-'Ejercicio 3 - TIR'!$C$14)*D240),'Ejercicio 3 - TIR'!$E$14-SQRT(('Ejercicio 3 - TIR'!$E$14-'Ejercicio 3 - TIR'!$C$14)*('Ejercicio 3 - TIR'!$E$14-'Ejercicio 3 - TIR'!$D$14)*(1-D240)))</f>
        <v>33725.29882</v>
      </c>
      <c r="F240" s="3">
        <f t="shared" si="6"/>
        <v>0.3053714793</v>
      </c>
      <c r="G240" s="4">
        <f>IF(F240&lt;=('Ejercicio 3 - TIR'!$D$18-'Ejercicio 3 - TIR'!$C$18)/('Ejercicio 3 - TIR'!$E$18-'Ejercicio 3 - TIR'!$C$18),'Ejercicio 3 - TIR'!$C$18+SQRT(('Ejercicio 3 - TIR'!$E$18-'Ejercicio 3 - TIR'!$C$18)*('Ejercicio 3 - TIR'!$D$18-'Ejercicio 3 - TIR'!$C$18)*F240),'Ejercicio 3 - TIR'!$E$18-SQRT(('Ejercicio 3 - TIR'!$E$18-'Ejercicio 3 - TIR'!$C$18)*('Ejercicio 3 - TIR'!$E$18-'Ejercicio 3 - TIR'!$D$18)*(1-F240)))</f>
        <v>36767.99246</v>
      </c>
      <c r="H240" s="3">
        <f t="shared" si="7"/>
        <v>0.5180392842</v>
      </c>
      <c r="I240" s="4">
        <f>IF(H240&lt;=('Ejercicio 3 - TIR'!$D$18-'Ejercicio 3 - TIR'!$C$18)/('Ejercicio 3 - TIR'!$E$18-'Ejercicio 3 - TIR'!$C$18),'Ejercicio 3 - TIR'!$C$18+SQRT(('Ejercicio 3 - TIR'!$E$18-'Ejercicio 3 - TIR'!$C$18)*('Ejercicio 3 - TIR'!$D$18-'Ejercicio 3 - TIR'!$C$18)*H240),'Ejercicio 3 - TIR'!$E$18-SQRT(('Ejercicio 3 - TIR'!$E$18-'Ejercicio 3 - TIR'!$C$18)*('Ejercicio 3 - TIR'!$E$18-'Ejercicio 3 - TIR'!$D$18)*(1-H240)))</f>
        <v>38815.09459</v>
      </c>
      <c r="J240" s="3">
        <f t="shared" si="8"/>
        <v>0.6976396126</v>
      </c>
      <c r="K240" s="4">
        <f>IF(J240&lt;=('Ejercicio 3 - TIR'!$D$18-'Ejercicio 3 - TIR'!$C$18)/('Ejercicio 3 - TIR'!$E$18-'Ejercicio 3 - TIR'!$C$18),'Ejercicio 3 - TIR'!$C$18+SQRT(('Ejercicio 3 - TIR'!$E$18-'Ejercicio 3 - TIR'!$C$18)*('Ejercicio 3 - TIR'!$D$18-'Ejercicio 3 - TIR'!$C$18)*J240),'Ejercicio 3 - TIR'!$E$18-SQRT(('Ejercicio 3 - TIR'!$E$18-'Ejercicio 3 - TIR'!$C$18)*('Ejercicio 3 - TIR'!$E$18-'Ejercicio 3 - TIR'!$D$18)*(1-J240)))</f>
        <v>40237.95957</v>
      </c>
      <c r="L240" s="3">
        <f t="shared" si="9"/>
        <v>0.9971554332</v>
      </c>
      <c r="M240" s="4">
        <f>IF(L240&lt;=('Ejercicio 3 - TIR'!$D$18-'Ejercicio 3 - TIR'!$C$18)/('Ejercicio 3 - TIR'!$E$18-'Ejercicio 3 - TIR'!$C$18),'Ejercicio 3 - TIR'!$C$18+SQRT(('Ejercicio 3 - TIR'!$E$18-'Ejercicio 3 - TIR'!$C$18)*('Ejercicio 3 - TIR'!$D$18-'Ejercicio 3 - TIR'!$C$18)*L240),'Ejercicio 3 - TIR'!$E$18-SQRT(('Ejercicio 3 - TIR'!$E$18-'Ejercicio 3 - TIR'!$C$18)*('Ejercicio 3 - TIR'!$E$18-'Ejercicio 3 - TIR'!$D$18)*(1-L240)))</f>
        <v>44538.10985</v>
      </c>
      <c r="N240" s="3">
        <f t="shared" si="10"/>
        <v>0.8359030419</v>
      </c>
      <c r="O240" s="4">
        <f>IF(N240&lt;=('Ejercicio 3 - TIR'!$D$18-'Ejercicio 3 - TIR'!$C$18)/('Ejercicio 3 - TIR'!$E$18-'Ejercicio 3 - TIR'!$C$18),'Ejercicio 3 - TIR'!$C$18+SQRT(('Ejercicio 3 - TIR'!$E$18-'Ejercicio 3 - TIR'!$C$18)*('Ejercicio 3 - TIR'!$D$18-'Ejercicio 3 - TIR'!$C$18)*N240),'Ejercicio 3 - TIR'!$E$18-SQRT(('Ejercicio 3 - TIR'!$E$18-'Ejercicio 3 - TIR'!$C$18)*('Ejercicio 3 - TIR'!$E$18-'Ejercicio 3 - TIR'!$D$18)*(1-N240)))</f>
        <v>41491.82785</v>
      </c>
      <c r="P240" s="3">
        <f t="shared" si="11"/>
        <v>0.3628909608</v>
      </c>
      <c r="Q240" s="7">
        <f>IF(P240&lt;=('Ejercicio 3 - TIR'!$D$22-'Ejercicio 3 - TIR'!$C$22)/('Ejercicio 3 - TIR'!$E$22-'Ejercicio 3 - TIR'!$C$22),'Ejercicio 3 - TIR'!$C$22+SQRT(('Ejercicio 3 - TIR'!$E$22-'Ejercicio 3 - TIR'!$C$22)*('Ejercicio 3 - TIR'!$D$22-'Ejercicio 3 - TIR'!$C$22)*P240),'Ejercicio 3 - TIR'!$E$22-SQRT(('Ejercicio 3 - TIR'!$E$22-'Ejercicio 3 - TIR'!$C$22)*('Ejercicio 3 - TIR'!$E$22-'Ejercicio 3 - TIR'!$D$22)*(1-P240)))</f>
        <v>0.1455578506</v>
      </c>
      <c r="R240" s="3">
        <f t="shared" si="12"/>
        <v>0.397290688</v>
      </c>
      <c r="S240" s="7">
        <f>IF(R240&lt;=('Ejercicio 3 - TIR'!$D$23-'Ejercicio 3 - TIR'!$C$23)/('Ejercicio 3 - TIR'!$E$23-'Ejercicio 3 - TIR'!$C$23),'Ejercicio 3 - TIR'!$C$23+SQRT(('Ejercicio 3 - TIR'!$E$23-'Ejercicio 3 - TIR'!$C$23)*('Ejercicio 3 - TIR'!$D$23-'Ejercicio 3 - TIR'!$C$23)*R240),'Ejercicio 3 - TIR'!$E$23-SQRT(('Ejercicio 3 - TIR'!$E$23-'Ejercicio 3 - TIR'!$C$23)*('Ejercicio 3 - TIR'!$E$23-'Ejercicio 3 - TIR'!$D$23)*(1-R240)))</f>
        <v>0.1467417882</v>
      </c>
      <c r="T240" s="3">
        <f t="shared" si="13"/>
        <v>0.5452378593</v>
      </c>
      <c r="U240" s="7">
        <f>IF(T240&lt;=('Ejercicio 3 - TIR'!$D$24-'Ejercicio 3 - TIR'!$C$24)/('Ejercicio 3 - TIR'!$E$24-'Ejercicio 3 - TIR'!$C$24),'Ejercicio 3 - TIR'!$C$24+SQRT(('Ejercicio 3 - TIR'!$E$24-'Ejercicio 3 - TIR'!$C$24)*('Ejercicio 3 - TIR'!$D$24-'Ejercicio 3 - TIR'!$C$24)*T240),'Ejercicio 3 - TIR'!$E$24-SQRT(('Ejercicio 3 - TIR'!$E$24-'Ejercicio 3 - TIR'!$C$24)*('Ejercicio 3 - TIR'!$E$24-'Ejercicio 3 - TIR'!$D$24)*(1-T240)))</f>
        <v>0.1843161942</v>
      </c>
      <c r="V240" s="3">
        <f t="shared" si="14"/>
        <v>0.4421829046</v>
      </c>
      <c r="W240" s="7">
        <f>IF(V240&lt;=('Ejercicio 3 - TIR'!$D$25-'Ejercicio 3 - TIR'!$C$25)/('Ejercicio 3 - TIR'!$E$25-'Ejercicio 3 - TIR'!$C$25),'Ejercicio 3 - TIR'!$C$25+SQRT(('Ejercicio 3 - TIR'!$E$25-'Ejercicio 3 - TIR'!$C$25)*('Ejercicio 3 - TIR'!$D$25-'Ejercicio 3 - TIR'!$C$25)*V240),'Ejercicio 3 - TIR'!$E$25-SQRT(('Ejercicio 3 - TIR'!$E$25-'Ejercicio 3 - TIR'!$C$25)*('Ejercicio 3 - TIR'!$E$25-'Ejercicio 3 - TIR'!$D$25)*(1-V240)))</f>
        <v>0.2058144839</v>
      </c>
      <c r="X240" s="3">
        <f t="shared" si="15"/>
        <v>0.3200096932</v>
      </c>
      <c r="Y240" s="7">
        <f>IF(X240&lt;=('Ejercicio 3 - TIR'!$D$26-'Ejercicio 3 - TIR'!$C$26)/('Ejercicio 3 - TIR'!$E$26-'Ejercicio 3 - TIR'!$C$26),'Ejercicio 3 - TIR'!$C$26+SQRT(('Ejercicio 3 - TIR'!$E$26-'Ejercicio 3 - TIR'!$C$26)*('Ejercicio 3 - TIR'!$D$26-'Ejercicio 3 - TIR'!$C$26)*X240),'Ejercicio 3 - TIR'!$E$26-SQRT(('Ejercicio 3 - TIR'!$E$26-'Ejercicio 3 - TIR'!$C$26)*('Ejercicio 3 - TIR'!$E$26-'Ejercicio 3 - TIR'!$D$26)*(1-X240)))</f>
        <v>0.2193943221</v>
      </c>
      <c r="Z240" s="3">
        <f t="shared" si="16"/>
        <v>1.145557851</v>
      </c>
      <c r="AA240" s="3">
        <f t="shared" si="17"/>
        <v>1.313659058</v>
      </c>
      <c r="AB240" s="3">
        <f t="shared" si="18"/>
        <v>1.555787696</v>
      </c>
      <c r="AC240" s="3">
        <f t="shared" si="19"/>
        <v>1.875991338</v>
      </c>
      <c r="AD240" s="3">
        <f t="shared" si="20"/>
        <v>2.287573186</v>
      </c>
      <c r="AE240" s="2">
        <f t="shared" si="21"/>
        <v>4908.982008</v>
      </c>
      <c r="AF240" s="2">
        <f t="shared" si="22"/>
        <v>5629.334806</v>
      </c>
      <c r="AG240" s="2">
        <f t="shared" si="23"/>
        <v>6666.912374</v>
      </c>
      <c r="AH240" s="2">
        <f t="shared" si="24"/>
        <v>8039.059503</v>
      </c>
      <c r="AI240" s="2">
        <f t="shared" si="25"/>
        <v>9802.783513</v>
      </c>
      <c r="AJ240" s="4">
        <f t="shared" si="26"/>
        <v>42119.86241</v>
      </c>
      <c r="AK240" s="4">
        <f t="shared" si="27"/>
        <v>50989.8006</v>
      </c>
      <c r="AL240" s="4">
        <f t="shared" si="28"/>
        <v>62601.72242</v>
      </c>
      <c r="AM240" s="4">
        <f t="shared" si="29"/>
        <v>83553.10829</v>
      </c>
      <c r="AN240" s="4">
        <f t="shared" si="30"/>
        <v>94915.59282</v>
      </c>
      <c r="AO240" s="4">
        <f>C240/'Ejercicio 3 - TIR'!$D$7</f>
        <v>16310.75932</v>
      </c>
      <c r="AP240" s="4">
        <f t="shared" si="31"/>
        <v>25809.10309</v>
      </c>
      <c r="AQ240" s="4">
        <f t="shared" si="32"/>
        <v>34679.04128</v>
      </c>
      <c r="AR240" s="4">
        <f t="shared" si="33"/>
        <v>46290.9631</v>
      </c>
      <c r="AS240" s="4">
        <f t="shared" si="34"/>
        <v>67242.34897</v>
      </c>
      <c r="AT240" s="4">
        <f t="shared" si="35"/>
        <v>78604.8335</v>
      </c>
      <c r="AU240" s="4">
        <f>AP240*'Ejercicio 3 - TIR'!$D$5</f>
        <v>12904.55154</v>
      </c>
      <c r="AV240" s="4">
        <f>AQ240*'Ejercicio 3 - TIR'!$D$5</f>
        <v>17339.52064</v>
      </c>
      <c r="AW240" s="4">
        <f>AR240*'Ejercicio 3 - TIR'!$D$5</f>
        <v>23145.48155</v>
      </c>
      <c r="AX240" s="4">
        <f>AS240*'Ejercicio 3 - TIR'!$D$5</f>
        <v>33621.17448</v>
      </c>
      <c r="AY240" s="4">
        <f>AT240*'Ejercicio 3 - TIR'!$D$5</f>
        <v>39302.41675</v>
      </c>
      <c r="AZ240" s="4">
        <f t="shared" ref="AZ240:BD240" si="755">AJ240-AU240-AE240</f>
        <v>24306.32886</v>
      </c>
      <c r="BA240" s="4">
        <f t="shared" si="755"/>
        <v>28020.94516</v>
      </c>
      <c r="BB240" s="4">
        <f t="shared" si="755"/>
        <v>32789.3285</v>
      </c>
      <c r="BC240" s="4">
        <f t="shared" si="755"/>
        <v>41892.8743</v>
      </c>
      <c r="BD240" s="4">
        <f t="shared" si="755"/>
        <v>45810.39256</v>
      </c>
      <c r="BE240" s="4">
        <f t="shared" ref="BE240:BI240" si="756">AZ240/Z240</f>
        <v>21217.89733</v>
      </c>
      <c r="BF240" s="4">
        <f t="shared" si="756"/>
        <v>21330.45479</v>
      </c>
      <c r="BG240" s="4">
        <f t="shared" si="756"/>
        <v>21075.70884</v>
      </c>
      <c r="BH240" s="4">
        <f t="shared" si="756"/>
        <v>22331.05956</v>
      </c>
      <c r="BI240" s="4">
        <f t="shared" si="756"/>
        <v>20025.76042</v>
      </c>
      <c r="BJ240" s="4">
        <f t="shared" si="38"/>
        <v>77149.08926</v>
      </c>
      <c r="BK240" s="4">
        <f t="shared" si="39"/>
        <v>37312.05567</v>
      </c>
      <c r="BL240" s="4">
        <f t="shared" si="40"/>
        <v>114461.1449</v>
      </c>
      <c r="BM240" s="4">
        <f>BK240*'Ejercicio 3 - TIR'!$D$5</f>
        <v>18656.02783</v>
      </c>
      <c r="BN240" s="4">
        <f t="shared" si="41"/>
        <v>95805.11709</v>
      </c>
      <c r="BO240" s="4">
        <f t="shared" si="42"/>
        <v>41880.67848</v>
      </c>
      <c r="BP240" s="4">
        <f t="shared" si="43"/>
        <v>-115279.0954</v>
      </c>
      <c r="BQ240" s="4">
        <f t="shared" ref="BQ240:BT240" si="757">BE240</f>
        <v>21217.89733</v>
      </c>
      <c r="BR240" s="4">
        <f t="shared" si="757"/>
        <v>21330.45479</v>
      </c>
      <c r="BS240" s="4">
        <f t="shared" si="757"/>
        <v>21075.70884</v>
      </c>
      <c r="BT240" s="4">
        <f t="shared" si="757"/>
        <v>22331.05956</v>
      </c>
      <c r="BU240" s="4">
        <f t="shared" si="45"/>
        <v>61906.43889</v>
      </c>
      <c r="BV240" s="36">
        <f t="shared" si="46"/>
        <v>7.424207793</v>
      </c>
    </row>
    <row r="241" ht="15.0" customHeight="1">
      <c r="A241" s="2">
        <v>240.0</v>
      </c>
      <c r="B241" s="3">
        <f t="shared" si="4"/>
        <v>0.7533292923</v>
      </c>
      <c r="C241" s="4">
        <f>IF(B241&lt;=('Ejercicio 3 - TIR'!$D$13-'Ejercicio 3 - TIR'!$C$13)/('Ejercicio 3 - TIR'!$E$13-'Ejercicio 3 - TIR'!$C$13),'Ejercicio 3 - TIR'!$C$13+SQRT(('Ejercicio 3 - TIR'!$E$13-'Ejercicio 3 - TIR'!$C$13)*('Ejercicio 3 - TIR'!$D$13-'Ejercicio 3 - TIR'!$C$13)*B241),'Ejercicio 3 - TIR'!$E$13-SQRT(('Ejercicio 3 - TIR'!$E$13-'Ejercicio 3 - TIR'!$C$13)*('Ejercicio 3 - TIR'!$E$13-'Ejercicio 3 - TIR'!$D$13)*(1-B241)))</f>
        <v>82795.20854</v>
      </c>
      <c r="D241" s="3">
        <f t="shared" si="5"/>
        <v>0.07209821225</v>
      </c>
      <c r="E241" s="4">
        <f>IF(D241&lt;=('Ejercicio 3 - TIR'!$D$14-'Ejercicio 3 - TIR'!$C$14)/('Ejercicio 3 - TIR'!$E$14-'Ejercicio 3 - TIR'!$C$14),'Ejercicio 3 - TIR'!$C$14+SQRT(('Ejercicio 3 - TIR'!$E$14-'Ejercicio 3 - TIR'!$C$14)*('Ejercicio 3 - TIR'!$D$14-'Ejercicio 3 - TIR'!$C$14)*D241),'Ejercicio 3 - TIR'!$E$14-SQRT(('Ejercicio 3 - TIR'!$E$14-'Ejercicio 3 - TIR'!$C$14)*('Ejercicio 3 - TIR'!$E$14-'Ejercicio 3 - TIR'!$D$14)*(1-D241)))</f>
        <v>27325.37436</v>
      </c>
      <c r="F241" s="3">
        <f t="shared" si="6"/>
        <v>0.8416082623</v>
      </c>
      <c r="G241" s="4">
        <f>IF(F241&lt;=('Ejercicio 3 - TIR'!$D$18-'Ejercicio 3 - TIR'!$C$18)/('Ejercicio 3 - TIR'!$E$18-'Ejercicio 3 - TIR'!$C$18),'Ejercicio 3 - TIR'!$C$18+SQRT(('Ejercicio 3 - TIR'!$E$18-'Ejercicio 3 - TIR'!$C$18)*('Ejercicio 3 - TIR'!$D$18-'Ejercicio 3 - TIR'!$C$18)*F241),'Ejercicio 3 - TIR'!$E$18-SQRT(('Ejercicio 3 - TIR'!$E$18-'Ejercicio 3 - TIR'!$C$18)*('Ejercicio 3 - TIR'!$E$18-'Ejercicio 3 - TIR'!$D$18)*(1-F241)))</f>
        <v>41553.35231</v>
      </c>
      <c r="H241" s="3">
        <f t="shared" si="7"/>
        <v>0.2161273215</v>
      </c>
      <c r="I241" s="4">
        <f>IF(H241&lt;=('Ejercicio 3 - TIR'!$D$18-'Ejercicio 3 - TIR'!$C$18)/('Ejercicio 3 - TIR'!$E$18-'Ejercicio 3 - TIR'!$C$18),'Ejercicio 3 - TIR'!$C$18+SQRT(('Ejercicio 3 - TIR'!$E$18-'Ejercicio 3 - TIR'!$C$18)*('Ejercicio 3 - TIR'!$D$18-'Ejercicio 3 - TIR'!$C$18)*H241),'Ejercicio 3 - TIR'!$E$18-SQRT(('Ejercicio 3 - TIR'!$E$18-'Ejercicio 3 - TIR'!$C$18)*('Ejercicio 3 - TIR'!$E$18-'Ejercicio 3 - TIR'!$D$18)*(1-H241)))</f>
        <v>35693.77715</v>
      </c>
      <c r="J241" s="3">
        <f t="shared" si="8"/>
        <v>0.1063399854</v>
      </c>
      <c r="K241" s="4">
        <f>IF(J241&lt;=('Ejercicio 3 - TIR'!$D$18-'Ejercicio 3 - TIR'!$C$18)/('Ejercicio 3 - TIR'!$E$18-'Ejercicio 3 - TIR'!$C$18),'Ejercicio 3 - TIR'!$C$18+SQRT(('Ejercicio 3 - TIR'!$E$18-'Ejercicio 3 - TIR'!$C$18)*('Ejercicio 3 - TIR'!$D$18-'Ejercicio 3 - TIR'!$C$18)*J241),'Ejercicio 3 - TIR'!$E$18-SQRT(('Ejercicio 3 - TIR'!$E$18-'Ejercicio 3 - TIR'!$C$18)*('Ejercicio 3 - TIR'!$E$18-'Ejercicio 3 - TIR'!$D$18)*(1-J241)))</f>
        <v>33993.87003</v>
      </c>
      <c r="L241" s="3">
        <f t="shared" si="9"/>
        <v>0.2786850845</v>
      </c>
      <c r="M241" s="4">
        <f>IF(L241&lt;=('Ejercicio 3 - TIR'!$D$18-'Ejercicio 3 - TIR'!$C$18)/('Ejercicio 3 - TIR'!$E$18-'Ejercicio 3 - TIR'!$C$18),'Ejercicio 3 - TIR'!$C$18+SQRT(('Ejercicio 3 - TIR'!$E$18-'Ejercicio 3 - TIR'!$C$18)*('Ejercicio 3 - TIR'!$D$18-'Ejercicio 3 - TIR'!$C$18)*L241),'Ejercicio 3 - TIR'!$E$18-SQRT(('Ejercicio 3 - TIR'!$E$18-'Ejercicio 3 - TIR'!$C$18)*('Ejercicio 3 - TIR'!$E$18-'Ejercicio 3 - TIR'!$D$18)*(1-L241)))</f>
        <v>36465.5056</v>
      </c>
      <c r="N241" s="3">
        <f t="shared" si="10"/>
        <v>0.8717465545</v>
      </c>
      <c r="O241" s="4">
        <f>IF(N241&lt;=('Ejercicio 3 - TIR'!$D$18-'Ejercicio 3 - TIR'!$C$18)/('Ejercicio 3 - TIR'!$E$18-'Ejercicio 3 - TIR'!$C$18),'Ejercicio 3 - TIR'!$C$18+SQRT(('Ejercicio 3 - TIR'!$E$18-'Ejercicio 3 - TIR'!$C$18)*('Ejercicio 3 - TIR'!$D$18-'Ejercicio 3 - TIR'!$C$18)*N241),'Ejercicio 3 - TIR'!$E$18-SQRT(('Ejercicio 3 - TIR'!$E$18-'Ejercicio 3 - TIR'!$C$18)*('Ejercicio 3 - TIR'!$E$18-'Ejercicio 3 - TIR'!$D$18)*(1-N241)))</f>
        <v>41898.54737</v>
      </c>
      <c r="P241" s="3">
        <f t="shared" si="11"/>
        <v>0.2476661377</v>
      </c>
      <c r="Q241" s="7">
        <f>IF(P241&lt;=('Ejercicio 3 - TIR'!$D$22-'Ejercicio 3 - TIR'!$C$22)/('Ejercicio 3 - TIR'!$E$22-'Ejercicio 3 - TIR'!$C$22),'Ejercicio 3 - TIR'!$C$22+SQRT(('Ejercicio 3 - TIR'!$E$22-'Ejercicio 3 - TIR'!$C$22)*('Ejercicio 3 - TIR'!$D$22-'Ejercicio 3 - TIR'!$C$22)*P241),'Ejercicio 3 - TIR'!$E$22-SQRT(('Ejercicio 3 - TIR'!$E$22-'Ejercicio 3 - TIR'!$C$22)*('Ejercicio 3 - TIR'!$E$22-'Ejercicio 3 - TIR'!$D$22)*(1-P241)))</f>
        <v>0.1411139539</v>
      </c>
      <c r="R241" s="3">
        <f t="shared" si="12"/>
        <v>0.3465469713</v>
      </c>
      <c r="S241" s="7">
        <f>IF(R241&lt;=('Ejercicio 3 - TIR'!$D$23-'Ejercicio 3 - TIR'!$C$23)/('Ejercicio 3 - TIR'!$E$23-'Ejercicio 3 - TIR'!$C$23),'Ejercicio 3 - TIR'!$C$23+SQRT(('Ejercicio 3 - TIR'!$E$23-'Ejercicio 3 - TIR'!$C$23)*('Ejercicio 3 - TIR'!$D$23-'Ejercicio 3 - TIR'!$C$23)*R241),'Ejercicio 3 - TIR'!$E$23-SQRT(('Ejercicio 3 - TIR'!$E$23-'Ejercicio 3 - TIR'!$C$23)*('Ejercicio 3 - TIR'!$E$23-'Ejercicio 3 - TIR'!$D$23)*(1-R241)))</f>
        <v>0.1449756791</v>
      </c>
      <c r="T241" s="3">
        <f t="shared" si="13"/>
        <v>0.9618164455</v>
      </c>
      <c r="U241" s="7">
        <f>IF(T241&lt;=('Ejercicio 3 - TIR'!$D$24-'Ejercicio 3 - TIR'!$C$24)/('Ejercicio 3 - TIR'!$E$24-'Ejercicio 3 - TIR'!$C$24),'Ejercicio 3 - TIR'!$C$24+SQRT(('Ejercicio 3 - TIR'!$E$24-'Ejercicio 3 - TIR'!$C$24)*('Ejercicio 3 - TIR'!$D$24-'Ejercicio 3 - TIR'!$C$24)*T241),'Ejercicio 3 - TIR'!$E$24-SQRT(('Ejercicio 3 - TIR'!$E$24-'Ejercicio 3 - TIR'!$C$24)*('Ejercicio 3 - TIR'!$E$24-'Ejercicio 3 - TIR'!$D$24)*(1-T241)))</f>
        <v>0.2096600797</v>
      </c>
      <c r="V241" s="3">
        <f t="shared" si="14"/>
        <v>0.6045174833</v>
      </c>
      <c r="W241" s="7">
        <f>IF(V241&lt;=('Ejercicio 3 - TIR'!$D$25-'Ejercicio 3 - TIR'!$C$25)/('Ejercicio 3 - TIR'!$E$25-'Ejercicio 3 - TIR'!$C$25),'Ejercicio 3 - TIR'!$C$25+SQRT(('Ejercicio 3 - TIR'!$E$25-'Ejercicio 3 - TIR'!$C$25)*('Ejercicio 3 - TIR'!$D$25-'Ejercicio 3 - TIR'!$C$25)*V241),'Ejercicio 3 - TIR'!$E$25-SQRT(('Ejercicio 3 - TIR'!$E$25-'Ejercicio 3 - TIR'!$C$25)*('Ejercicio 3 - TIR'!$E$25-'Ejercicio 3 - TIR'!$D$25)*(1-V241)))</f>
        <v>0.212795312</v>
      </c>
      <c r="X241" s="3">
        <f t="shared" si="15"/>
        <v>0.8744966483</v>
      </c>
      <c r="Y241" s="7">
        <f>IF(X241&lt;=('Ejercicio 3 - TIR'!$D$26-'Ejercicio 3 - TIR'!$C$26)/('Ejercicio 3 - TIR'!$E$26-'Ejercicio 3 - TIR'!$C$26),'Ejercicio 3 - TIR'!$C$26+SQRT(('Ejercicio 3 - TIR'!$E$26-'Ejercicio 3 - TIR'!$C$26)*('Ejercicio 3 - TIR'!$D$26-'Ejercicio 3 - TIR'!$C$26)*X241),'Ejercicio 3 - TIR'!$E$26-SQRT(('Ejercicio 3 - TIR'!$E$26-'Ejercicio 3 - TIR'!$C$26)*('Ejercicio 3 - TIR'!$E$26-'Ejercicio 3 - TIR'!$D$26)*(1-X241)))</f>
        <v>0.2539669806</v>
      </c>
      <c r="Z241" s="3">
        <f t="shared" si="16"/>
        <v>1.141113954</v>
      </c>
      <c r="AA241" s="3">
        <f t="shared" si="17"/>
        <v>1.306547724</v>
      </c>
      <c r="AB241" s="3">
        <f t="shared" si="18"/>
        <v>1.580478624</v>
      </c>
      <c r="AC241" s="3">
        <f t="shared" si="19"/>
        <v>1.916797066</v>
      </c>
      <c r="AD241" s="3">
        <f t="shared" si="20"/>
        <v>2.40360023</v>
      </c>
      <c r="AE241" s="2">
        <f t="shared" si="21"/>
        <v>3855.991617</v>
      </c>
      <c r="AF241" s="2">
        <f t="shared" si="22"/>
        <v>4415.01662</v>
      </c>
      <c r="AG241" s="2">
        <f t="shared" si="23"/>
        <v>5340.669357</v>
      </c>
      <c r="AH241" s="2">
        <f t="shared" si="24"/>
        <v>6477.138759</v>
      </c>
      <c r="AI241" s="2">
        <f t="shared" si="25"/>
        <v>8122.118132</v>
      </c>
      <c r="AJ241" s="4">
        <f t="shared" si="26"/>
        <v>47417.11015</v>
      </c>
      <c r="AK241" s="4">
        <f t="shared" si="27"/>
        <v>46635.62331</v>
      </c>
      <c r="AL241" s="4">
        <f t="shared" si="28"/>
        <v>53726.58494</v>
      </c>
      <c r="AM241" s="4">
        <f t="shared" si="29"/>
        <v>69896.97416</v>
      </c>
      <c r="AN241" s="4">
        <f t="shared" si="30"/>
        <v>100707.3581</v>
      </c>
      <c r="AO241" s="4">
        <f>C241/'Ejercicio 3 - TIR'!$D$7</f>
        <v>16559.04171</v>
      </c>
      <c r="AP241" s="4">
        <f t="shared" si="31"/>
        <v>30858.06844</v>
      </c>
      <c r="AQ241" s="4">
        <f t="shared" si="32"/>
        <v>30076.5816</v>
      </c>
      <c r="AR241" s="4">
        <f t="shared" si="33"/>
        <v>37167.54323</v>
      </c>
      <c r="AS241" s="4">
        <f t="shared" si="34"/>
        <v>53337.93245</v>
      </c>
      <c r="AT241" s="4">
        <f t="shared" si="35"/>
        <v>84148.31637</v>
      </c>
      <c r="AU241" s="4">
        <f>AP241*'Ejercicio 3 - TIR'!$D$5</f>
        <v>15429.03422</v>
      </c>
      <c r="AV241" s="4">
        <f>AQ241*'Ejercicio 3 - TIR'!$D$5</f>
        <v>15038.2908</v>
      </c>
      <c r="AW241" s="4">
        <f>AR241*'Ejercicio 3 - TIR'!$D$5</f>
        <v>18583.77161</v>
      </c>
      <c r="AX241" s="4">
        <f>AS241*'Ejercicio 3 - TIR'!$D$5</f>
        <v>26668.96622</v>
      </c>
      <c r="AY241" s="4">
        <f>AT241*'Ejercicio 3 - TIR'!$D$5</f>
        <v>42074.15818</v>
      </c>
      <c r="AZ241" s="4">
        <f t="shared" ref="AZ241:BD241" si="758">AJ241-AU241-AE241</f>
        <v>28132.08431</v>
      </c>
      <c r="BA241" s="4">
        <f t="shared" si="758"/>
        <v>27182.31589</v>
      </c>
      <c r="BB241" s="4">
        <f t="shared" si="758"/>
        <v>29802.14397</v>
      </c>
      <c r="BC241" s="4">
        <f t="shared" si="758"/>
        <v>36750.86917</v>
      </c>
      <c r="BD241" s="4">
        <f t="shared" si="758"/>
        <v>50511.08176</v>
      </c>
      <c r="BE241" s="4">
        <f t="shared" ref="BE241:BI241" si="759">AZ241/Z241</f>
        <v>24653.17702</v>
      </c>
      <c r="BF241" s="4">
        <f t="shared" si="759"/>
        <v>20804.68657</v>
      </c>
      <c r="BG241" s="4">
        <f t="shared" si="759"/>
        <v>18856.40432</v>
      </c>
      <c r="BH241" s="4">
        <f t="shared" si="759"/>
        <v>19173.06209</v>
      </c>
      <c r="BI241" s="4">
        <f t="shared" si="759"/>
        <v>21014.75992</v>
      </c>
      <c r="BJ241" s="4">
        <f t="shared" si="38"/>
        <v>65679.27609</v>
      </c>
      <c r="BK241" s="4">
        <f t="shared" si="39"/>
        <v>39801.31645</v>
      </c>
      <c r="BL241" s="4">
        <f t="shared" si="40"/>
        <v>105480.5925</v>
      </c>
      <c r="BM241" s="4">
        <f>BK241*'Ejercicio 3 - TIR'!$D$5</f>
        <v>19900.65822</v>
      </c>
      <c r="BN241" s="4">
        <f t="shared" si="41"/>
        <v>85579.93431</v>
      </c>
      <c r="BO241" s="4">
        <f t="shared" si="42"/>
        <v>35604.89521</v>
      </c>
      <c r="BP241" s="4">
        <f t="shared" si="43"/>
        <v>-110120.5829</v>
      </c>
      <c r="BQ241" s="4">
        <f t="shared" ref="BQ241:BT241" si="760">BE241</f>
        <v>24653.17702</v>
      </c>
      <c r="BR241" s="4">
        <f t="shared" si="760"/>
        <v>20804.68657</v>
      </c>
      <c r="BS241" s="4">
        <f t="shared" si="760"/>
        <v>18856.40432</v>
      </c>
      <c r="BT241" s="4">
        <f t="shared" si="760"/>
        <v>19173.06209</v>
      </c>
      <c r="BU241" s="4">
        <f t="shared" si="45"/>
        <v>56619.65513</v>
      </c>
      <c r="BV241" s="36">
        <f t="shared" si="46"/>
        <v>7.437211148</v>
      </c>
    </row>
    <row r="242" ht="15.0" customHeight="1">
      <c r="A242" s="2">
        <v>241.0</v>
      </c>
      <c r="B242" s="3">
        <f t="shared" si="4"/>
        <v>0.8123720216</v>
      </c>
      <c r="C242" s="4">
        <f>IF(B242&lt;=('Ejercicio 3 - TIR'!$D$13-'Ejercicio 3 - TIR'!$C$13)/('Ejercicio 3 - TIR'!$E$13-'Ejercicio 3 - TIR'!$C$13),'Ejercicio 3 - TIR'!$C$13+SQRT(('Ejercicio 3 - TIR'!$E$13-'Ejercicio 3 - TIR'!$C$13)*('Ejercicio 3 - TIR'!$D$13-'Ejercicio 3 - TIR'!$C$13)*B242),'Ejercicio 3 - TIR'!$E$13-SQRT(('Ejercicio 3 - TIR'!$E$13-'Ejercicio 3 - TIR'!$C$13)*('Ejercicio 3 - TIR'!$E$13-'Ejercicio 3 - TIR'!$D$13)*(1-B242)))</f>
        <v>84994.88174</v>
      </c>
      <c r="D242" s="3">
        <f t="shared" si="5"/>
        <v>0.4495710081</v>
      </c>
      <c r="E242" s="4">
        <f>IF(D242&lt;=('Ejercicio 3 - TIR'!$D$14-'Ejercicio 3 - TIR'!$C$14)/('Ejercicio 3 - TIR'!$E$14-'Ejercicio 3 - TIR'!$C$14),'Ejercicio 3 - TIR'!$C$14+SQRT(('Ejercicio 3 - TIR'!$E$14-'Ejercicio 3 - TIR'!$C$14)*('Ejercicio 3 - TIR'!$D$14-'Ejercicio 3 - TIR'!$C$14)*D242),'Ejercicio 3 - TIR'!$E$14-SQRT(('Ejercicio 3 - TIR'!$E$14-'Ejercicio 3 - TIR'!$C$14)*('Ejercicio 3 - TIR'!$E$14-'Ejercicio 3 - TIR'!$D$14)*(1-D242)))</f>
        <v>30913.50734</v>
      </c>
      <c r="F242" s="3">
        <f t="shared" si="6"/>
        <v>0.6339374032</v>
      </c>
      <c r="G242" s="4">
        <f>IF(F242&lt;=('Ejercicio 3 - TIR'!$D$18-'Ejercicio 3 - TIR'!$C$18)/('Ejercicio 3 - TIR'!$E$18-'Ejercicio 3 - TIR'!$C$18),'Ejercicio 3 - TIR'!$C$18+SQRT(('Ejercicio 3 - TIR'!$E$18-'Ejercicio 3 - TIR'!$C$18)*('Ejercicio 3 - TIR'!$D$18-'Ejercicio 3 - TIR'!$C$18)*F242),'Ejercicio 3 - TIR'!$E$18-SQRT(('Ejercicio 3 - TIR'!$E$18-'Ejercicio 3 - TIR'!$C$18)*('Ejercicio 3 - TIR'!$E$18-'Ejercicio 3 - TIR'!$D$18)*(1-F242)))</f>
        <v>39751.44146</v>
      </c>
      <c r="H242" s="3">
        <f t="shared" si="7"/>
        <v>0.07580687718</v>
      </c>
      <c r="I242" s="4">
        <f>IF(H242&lt;=('Ejercicio 3 - TIR'!$D$18-'Ejercicio 3 - TIR'!$C$18)/('Ejercicio 3 - TIR'!$E$18-'Ejercicio 3 - TIR'!$C$18),'Ejercicio 3 - TIR'!$C$18+SQRT(('Ejercicio 3 - TIR'!$E$18-'Ejercicio 3 - TIR'!$C$18)*('Ejercicio 3 - TIR'!$D$18-'Ejercicio 3 - TIR'!$C$18)*H242),'Ejercicio 3 - TIR'!$E$18-SQRT(('Ejercicio 3 - TIR'!$E$18-'Ejercicio 3 - TIR'!$C$18)*('Ejercicio 3 - TIR'!$E$18-'Ejercicio 3 - TIR'!$D$18)*(1-H242)))</f>
        <v>33372.09602</v>
      </c>
      <c r="J242" s="3">
        <f t="shared" si="8"/>
        <v>0.6797527853</v>
      </c>
      <c r="K242" s="4">
        <f>IF(J242&lt;=('Ejercicio 3 - TIR'!$D$18-'Ejercicio 3 - TIR'!$C$18)/('Ejercicio 3 - TIR'!$E$18-'Ejercicio 3 - TIR'!$C$18),'Ejercicio 3 - TIR'!$C$18+SQRT(('Ejercicio 3 - TIR'!$E$18-'Ejercicio 3 - TIR'!$C$18)*('Ejercicio 3 - TIR'!$D$18-'Ejercicio 3 - TIR'!$C$18)*J242),'Ejercicio 3 - TIR'!$E$18-SQRT(('Ejercicio 3 - TIR'!$E$18-'Ejercicio 3 - TIR'!$C$18)*('Ejercicio 3 - TIR'!$E$18-'Ejercicio 3 - TIR'!$D$18)*(1-J242)))</f>
        <v>40099.12854</v>
      </c>
      <c r="L242" s="3">
        <f t="shared" si="9"/>
        <v>0.2792311352</v>
      </c>
      <c r="M242" s="4">
        <f>IF(L242&lt;=('Ejercicio 3 - TIR'!$D$18-'Ejercicio 3 - TIR'!$C$18)/('Ejercicio 3 - TIR'!$E$18-'Ejercicio 3 - TIR'!$C$18),'Ejercicio 3 - TIR'!$C$18+SQRT(('Ejercicio 3 - TIR'!$E$18-'Ejercicio 3 - TIR'!$C$18)*('Ejercicio 3 - TIR'!$D$18-'Ejercicio 3 - TIR'!$C$18)*L242),'Ejercicio 3 - TIR'!$E$18-SQRT(('Ejercicio 3 - TIR'!$E$18-'Ejercicio 3 - TIR'!$C$18)*('Ejercicio 3 - TIR'!$E$18-'Ejercicio 3 - TIR'!$D$18)*(1-L242)))</f>
        <v>36471.8367</v>
      </c>
      <c r="N242" s="3">
        <f t="shared" si="10"/>
        <v>0.8180637922</v>
      </c>
      <c r="O242" s="4">
        <f>IF(N242&lt;=('Ejercicio 3 - TIR'!$D$18-'Ejercicio 3 - TIR'!$C$18)/('Ejercicio 3 - TIR'!$E$18-'Ejercicio 3 - TIR'!$C$18),'Ejercicio 3 - TIR'!$C$18+SQRT(('Ejercicio 3 - TIR'!$E$18-'Ejercicio 3 - TIR'!$C$18)*('Ejercicio 3 - TIR'!$D$18-'Ejercicio 3 - TIR'!$C$18)*N242),'Ejercicio 3 - TIR'!$E$18-SQRT(('Ejercicio 3 - TIR'!$E$18-'Ejercicio 3 - TIR'!$C$18)*('Ejercicio 3 - TIR'!$E$18-'Ejercicio 3 - TIR'!$D$18)*(1-N242)))</f>
        <v>41306.05691</v>
      </c>
      <c r="P242" s="3">
        <f t="shared" si="11"/>
        <v>0.3654788695</v>
      </c>
      <c r="Q242" s="7">
        <f>IF(P242&lt;=('Ejercicio 3 - TIR'!$D$22-'Ejercicio 3 - TIR'!$C$22)/('Ejercicio 3 - TIR'!$E$22-'Ejercicio 3 - TIR'!$C$22),'Ejercicio 3 - TIR'!$C$22+SQRT(('Ejercicio 3 - TIR'!$E$22-'Ejercicio 3 - TIR'!$C$22)*('Ejercicio 3 - TIR'!$D$22-'Ejercicio 3 - TIR'!$C$22)*P242),'Ejercicio 3 - TIR'!$E$22-SQRT(('Ejercicio 3 - TIR'!$E$22-'Ejercicio 3 - TIR'!$C$22)*('Ejercicio 3 - TIR'!$E$22-'Ejercicio 3 - TIR'!$D$22)*(1-P242)))</f>
        <v>0.14564882</v>
      </c>
      <c r="R242" s="3">
        <f t="shared" si="12"/>
        <v>0.6014271026</v>
      </c>
      <c r="S242" s="7">
        <f>IF(R242&lt;=('Ejercicio 3 - TIR'!$D$23-'Ejercicio 3 - TIR'!$C$23)/('Ejercicio 3 - TIR'!$E$23-'Ejercicio 3 - TIR'!$C$23),'Ejercicio 3 - TIR'!$C$23+SQRT(('Ejercicio 3 - TIR'!$E$23-'Ejercicio 3 - TIR'!$C$23)*('Ejercicio 3 - TIR'!$D$23-'Ejercicio 3 - TIR'!$C$23)*R242),'Ejercicio 3 - TIR'!$E$23-SQRT(('Ejercicio 3 - TIR'!$E$23-'Ejercicio 3 - TIR'!$C$23)*('Ejercicio 3 - TIR'!$E$23-'Ejercicio 3 - TIR'!$D$23)*(1-R242)))</f>
        <v>0.1532150935</v>
      </c>
      <c r="T242" s="3">
        <f t="shared" si="13"/>
        <v>0.65889264</v>
      </c>
      <c r="U242" s="7">
        <f>IF(T242&lt;=('Ejercicio 3 - TIR'!$D$24-'Ejercicio 3 - TIR'!$C$24)/('Ejercicio 3 - TIR'!$E$24-'Ejercicio 3 - TIR'!$C$24),'Ejercicio 3 - TIR'!$C$24+SQRT(('Ejercicio 3 - TIR'!$E$24-'Ejercicio 3 - TIR'!$C$24)*('Ejercicio 3 - TIR'!$D$24-'Ejercicio 3 - TIR'!$C$24)*T242),'Ejercicio 3 - TIR'!$E$24-SQRT(('Ejercicio 3 - TIR'!$E$24-'Ejercicio 3 - TIR'!$C$24)*('Ejercicio 3 - TIR'!$E$24-'Ejercicio 3 - TIR'!$D$24)*(1-T242)))</f>
        <v>0.189095298</v>
      </c>
      <c r="V242" s="3">
        <f t="shared" si="14"/>
        <v>0.4599174175</v>
      </c>
      <c r="W242" s="7">
        <f>IF(V242&lt;=('Ejercicio 3 - TIR'!$D$25-'Ejercicio 3 - TIR'!$C$25)/('Ejercicio 3 - TIR'!$E$25-'Ejercicio 3 - TIR'!$C$25),'Ejercicio 3 - TIR'!$C$25+SQRT(('Ejercicio 3 - TIR'!$E$25-'Ejercicio 3 - TIR'!$C$25)*('Ejercicio 3 - TIR'!$D$25-'Ejercicio 3 - TIR'!$C$25)*V242),'Ejercicio 3 - TIR'!$E$25-SQRT(('Ejercicio 3 - TIR'!$E$25-'Ejercicio 3 - TIR'!$C$25)*('Ejercicio 3 - TIR'!$E$25-'Ejercicio 3 - TIR'!$D$25)*(1-V242)))</f>
        <v>0.2065225456</v>
      </c>
      <c r="X242" s="3">
        <f t="shared" si="15"/>
        <v>0.9320574781</v>
      </c>
      <c r="Y242" s="7">
        <f>IF(X242&lt;=('Ejercicio 3 - TIR'!$D$26-'Ejercicio 3 - TIR'!$C$26)/('Ejercicio 3 - TIR'!$E$26-'Ejercicio 3 - TIR'!$C$26),'Ejercicio 3 - TIR'!$C$26+SQRT(('Ejercicio 3 - TIR'!$E$26-'Ejercicio 3 - TIR'!$C$26)*('Ejercicio 3 - TIR'!$D$26-'Ejercicio 3 - TIR'!$C$26)*X242),'Ejercicio 3 - TIR'!$E$26-SQRT(('Ejercicio 3 - TIR'!$E$26-'Ejercicio 3 - TIR'!$C$26)*('Ejercicio 3 - TIR'!$E$26-'Ejercicio 3 - TIR'!$D$26)*(1-X242)))</f>
        <v>0.2608456371</v>
      </c>
      <c r="Z242" s="3">
        <f t="shared" si="16"/>
        <v>1.14564882</v>
      </c>
      <c r="AA242" s="3">
        <f t="shared" si="17"/>
        <v>1.321179511</v>
      </c>
      <c r="AB242" s="3">
        <f t="shared" si="18"/>
        <v>1.571008344</v>
      </c>
      <c r="AC242" s="3">
        <f t="shared" si="19"/>
        <v>1.895456987</v>
      </c>
      <c r="AD242" s="3">
        <f t="shared" si="20"/>
        <v>2.389878672</v>
      </c>
      <c r="AE242" s="2">
        <f t="shared" si="21"/>
        <v>4502.515865</v>
      </c>
      <c r="AF242" s="2">
        <f t="shared" si="22"/>
        <v>5192.369255</v>
      </c>
      <c r="AG242" s="2">
        <f t="shared" si="23"/>
        <v>6174.221866</v>
      </c>
      <c r="AH242" s="2">
        <f t="shared" si="24"/>
        <v>7449.337883</v>
      </c>
      <c r="AI242" s="2">
        <f t="shared" si="25"/>
        <v>9392.465169</v>
      </c>
      <c r="AJ242" s="4">
        <f t="shared" si="26"/>
        <v>45541.192</v>
      </c>
      <c r="AK242" s="4">
        <f t="shared" si="27"/>
        <v>44090.5295</v>
      </c>
      <c r="AL242" s="4">
        <f t="shared" si="28"/>
        <v>62996.06553</v>
      </c>
      <c r="AM242" s="4">
        <f t="shared" si="29"/>
        <v>69130.7977</v>
      </c>
      <c r="AN242" s="4">
        <f t="shared" si="30"/>
        <v>98716.46443</v>
      </c>
      <c r="AO242" s="4">
        <f>C242/'Ejercicio 3 - TIR'!$D$7</f>
        <v>16998.97635</v>
      </c>
      <c r="AP242" s="4">
        <f t="shared" si="31"/>
        <v>28542.21565</v>
      </c>
      <c r="AQ242" s="4">
        <f t="shared" si="32"/>
        <v>27091.55316</v>
      </c>
      <c r="AR242" s="4">
        <f t="shared" si="33"/>
        <v>45997.08918</v>
      </c>
      <c r="AS242" s="4">
        <f t="shared" si="34"/>
        <v>52131.82135</v>
      </c>
      <c r="AT242" s="4">
        <f t="shared" si="35"/>
        <v>81717.48808</v>
      </c>
      <c r="AU242" s="4">
        <f>AP242*'Ejercicio 3 - TIR'!$D$5</f>
        <v>14271.10782</v>
      </c>
      <c r="AV242" s="4">
        <f>AQ242*'Ejercicio 3 - TIR'!$D$5</f>
        <v>13545.77658</v>
      </c>
      <c r="AW242" s="4">
        <f>AR242*'Ejercicio 3 - TIR'!$D$5</f>
        <v>22998.54459</v>
      </c>
      <c r="AX242" s="4">
        <f>AS242*'Ejercicio 3 - TIR'!$D$5</f>
        <v>26065.91067</v>
      </c>
      <c r="AY242" s="4">
        <f>AT242*'Ejercicio 3 - TIR'!$D$5</f>
        <v>40858.74404</v>
      </c>
      <c r="AZ242" s="4">
        <f t="shared" ref="AZ242:BD242" si="761">AJ242-AU242-AE242</f>
        <v>26767.56831</v>
      </c>
      <c r="BA242" s="4">
        <f t="shared" si="761"/>
        <v>25352.38367</v>
      </c>
      <c r="BB242" s="4">
        <f t="shared" si="761"/>
        <v>33823.29907</v>
      </c>
      <c r="BC242" s="4">
        <f t="shared" si="761"/>
        <v>35615.54914</v>
      </c>
      <c r="BD242" s="4">
        <f t="shared" si="761"/>
        <v>48465.25522</v>
      </c>
      <c r="BE242" s="4">
        <f t="shared" ref="BE242:BI242" si="762">AZ242/Z242</f>
        <v>23364.54928</v>
      </c>
      <c r="BF242" s="4">
        <f t="shared" si="762"/>
        <v>19189.20439</v>
      </c>
      <c r="BG242" s="4">
        <f t="shared" si="762"/>
        <v>21529.675</v>
      </c>
      <c r="BH242" s="4">
        <f t="shared" si="762"/>
        <v>18789.95376</v>
      </c>
      <c r="BI242" s="4">
        <f t="shared" si="762"/>
        <v>20279.37894</v>
      </c>
      <c r="BJ242" s="4">
        <f t="shared" si="38"/>
        <v>73879.53188</v>
      </c>
      <c r="BK242" s="4">
        <f t="shared" si="39"/>
        <v>40625.49102</v>
      </c>
      <c r="BL242" s="4">
        <f t="shared" si="40"/>
        <v>114505.0229</v>
      </c>
      <c r="BM242" s="4">
        <f>BK242*'Ejercicio 3 - TIR'!$D$5</f>
        <v>20312.74551</v>
      </c>
      <c r="BN242" s="4">
        <f t="shared" si="41"/>
        <v>94192.27739</v>
      </c>
      <c r="BO242" s="4">
        <f t="shared" si="42"/>
        <v>39412.99552</v>
      </c>
      <c r="BP242" s="4">
        <f t="shared" si="43"/>
        <v>-115908.3891</v>
      </c>
      <c r="BQ242" s="4">
        <f t="shared" ref="BQ242:BT242" si="763">BE242</f>
        <v>23364.54928</v>
      </c>
      <c r="BR242" s="4">
        <f t="shared" si="763"/>
        <v>19189.20439</v>
      </c>
      <c r="BS242" s="4">
        <f t="shared" si="763"/>
        <v>21529.675</v>
      </c>
      <c r="BT242" s="4">
        <f t="shared" si="763"/>
        <v>18789.95376</v>
      </c>
      <c r="BU242" s="4">
        <f t="shared" si="45"/>
        <v>59692.37446</v>
      </c>
      <c r="BV242" s="36">
        <f t="shared" si="46"/>
        <v>6.210831343</v>
      </c>
    </row>
    <row r="243" ht="15.0" customHeight="1">
      <c r="A243" s="2">
        <v>242.0</v>
      </c>
      <c r="B243" s="3">
        <f t="shared" si="4"/>
        <v>0.7915754351</v>
      </c>
      <c r="C243" s="4">
        <f>IF(B243&lt;=('Ejercicio 3 - TIR'!$D$13-'Ejercicio 3 - TIR'!$C$13)/('Ejercicio 3 - TIR'!$E$13-'Ejercicio 3 - TIR'!$C$13),'Ejercicio 3 - TIR'!$C$13+SQRT(('Ejercicio 3 - TIR'!$E$13-'Ejercicio 3 - TIR'!$C$13)*('Ejercicio 3 - TIR'!$D$13-'Ejercicio 3 - TIR'!$C$13)*B243),'Ejercicio 3 - TIR'!$E$13-SQRT(('Ejercicio 3 - TIR'!$E$13-'Ejercicio 3 - TIR'!$C$13)*('Ejercicio 3 - TIR'!$E$13-'Ejercicio 3 - TIR'!$D$13)*(1-B243)))</f>
        <v>84185.15009</v>
      </c>
      <c r="D243" s="3">
        <f t="shared" si="5"/>
        <v>0.2666846886</v>
      </c>
      <c r="E243" s="4">
        <f>IF(D243&lt;=('Ejercicio 3 - TIR'!$D$14-'Ejercicio 3 - TIR'!$C$14)/('Ejercicio 3 - TIR'!$E$14-'Ejercicio 3 - TIR'!$C$14),'Ejercicio 3 - TIR'!$C$14+SQRT(('Ejercicio 3 - TIR'!$E$14-'Ejercicio 3 - TIR'!$C$14)*('Ejercicio 3 - TIR'!$D$14-'Ejercicio 3 - TIR'!$C$14)*D243),'Ejercicio 3 - TIR'!$E$14-SQRT(('Ejercicio 3 - TIR'!$E$14-'Ejercicio 3 - TIR'!$C$14)*('Ejercicio 3 - TIR'!$E$14-'Ejercicio 3 - TIR'!$D$14)*(1-D243)))</f>
        <v>29472.28707</v>
      </c>
      <c r="F243" s="3">
        <f t="shared" si="6"/>
        <v>0.1912423909</v>
      </c>
      <c r="G243" s="4">
        <f>IF(F243&lt;=('Ejercicio 3 - TIR'!$D$18-'Ejercicio 3 - TIR'!$C$18)/('Ejercicio 3 - TIR'!$E$18-'Ejercicio 3 - TIR'!$C$18),'Ejercicio 3 - TIR'!$C$18+SQRT(('Ejercicio 3 - TIR'!$E$18-'Ejercicio 3 - TIR'!$C$18)*('Ejercicio 3 - TIR'!$D$18-'Ejercicio 3 - TIR'!$C$18)*F243),'Ejercicio 3 - TIR'!$E$18-SQRT(('Ejercicio 3 - TIR'!$E$18-'Ejercicio 3 - TIR'!$C$18)*('Ejercicio 3 - TIR'!$E$18-'Ejercicio 3 - TIR'!$D$18)*(1-F243)))</f>
        <v>35355.96477</v>
      </c>
      <c r="H243" s="3">
        <f t="shared" si="7"/>
        <v>0.434453562</v>
      </c>
      <c r="I243" s="4">
        <f>IF(H243&lt;=('Ejercicio 3 - TIR'!$D$18-'Ejercicio 3 - TIR'!$C$18)/('Ejercicio 3 - TIR'!$E$18-'Ejercicio 3 - TIR'!$C$18),'Ejercicio 3 - TIR'!$C$18+SQRT(('Ejercicio 3 - TIR'!$E$18-'Ejercicio 3 - TIR'!$C$18)*('Ejercicio 3 - TIR'!$D$18-'Ejercicio 3 - TIR'!$C$18)*H243),'Ejercicio 3 - TIR'!$E$18-SQRT(('Ejercicio 3 - TIR'!$E$18-'Ejercicio 3 - TIR'!$C$18)*('Ejercicio 3 - TIR'!$E$18-'Ejercicio 3 - TIR'!$D$18)*(1-H243)))</f>
        <v>38072.67207</v>
      </c>
      <c r="J243" s="3">
        <f t="shared" si="8"/>
        <v>0.6028075411</v>
      </c>
      <c r="K243" s="4">
        <f>IF(J243&lt;=('Ejercicio 3 - TIR'!$D$18-'Ejercicio 3 - TIR'!$C$18)/('Ejercicio 3 - TIR'!$E$18-'Ejercicio 3 - TIR'!$C$18),'Ejercicio 3 - TIR'!$C$18+SQRT(('Ejercicio 3 - TIR'!$E$18-'Ejercicio 3 - TIR'!$C$18)*('Ejercicio 3 - TIR'!$D$18-'Ejercicio 3 - TIR'!$C$18)*J243),'Ejercicio 3 - TIR'!$E$18-SQRT(('Ejercicio 3 - TIR'!$E$18-'Ejercicio 3 - TIR'!$C$18)*('Ejercicio 3 - TIR'!$E$18-'Ejercicio 3 - TIR'!$D$18)*(1-J243)))</f>
        <v>39509.00264</v>
      </c>
      <c r="L243" s="3">
        <f t="shared" si="9"/>
        <v>0.8687093785</v>
      </c>
      <c r="M243" s="4">
        <f>IF(L243&lt;=('Ejercicio 3 - TIR'!$D$18-'Ejercicio 3 - TIR'!$C$18)/('Ejercicio 3 - TIR'!$E$18-'Ejercicio 3 - TIR'!$C$18),'Ejercicio 3 - TIR'!$C$18+SQRT(('Ejercicio 3 - TIR'!$E$18-'Ejercicio 3 - TIR'!$C$18)*('Ejercicio 3 - TIR'!$D$18-'Ejercicio 3 - TIR'!$C$18)*L243),'Ejercicio 3 - TIR'!$E$18-SQRT(('Ejercicio 3 - TIR'!$E$18-'Ejercicio 3 - TIR'!$C$18)*('Ejercicio 3 - TIR'!$E$18-'Ejercicio 3 - TIR'!$D$18)*(1-L243)))</f>
        <v>41862.03942</v>
      </c>
      <c r="N243" s="3">
        <f t="shared" si="10"/>
        <v>0.6233910049</v>
      </c>
      <c r="O243" s="4">
        <f>IF(N243&lt;=('Ejercicio 3 - TIR'!$D$18-'Ejercicio 3 - TIR'!$C$18)/('Ejercicio 3 - TIR'!$E$18-'Ejercicio 3 - TIR'!$C$18),'Ejercicio 3 - TIR'!$C$18+SQRT(('Ejercicio 3 - TIR'!$E$18-'Ejercicio 3 - TIR'!$C$18)*('Ejercicio 3 - TIR'!$D$18-'Ejercicio 3 - TIR'!$C$18)*N243),'Ejercicio 3 - TIR'!$E$18-SQRT(('Ejercicio 3 - TIR'!$E$18-'Ejercicio 3 - TIR'!$C$18)*('Ejercicio 3 - TIR'!$E$18-'Ejercicio 3 - TIR'!$D$18)*(1-N243)))</f>
        <v>39669.98711</v>
      </c>
      <c r="P243" s="3">
        <f t="shared" si="11"/>
        <v>0.5595710453</v>
      </c>
      <c r="Q243" s="7">
        <f>IF(P243&lt;=('Ejercicio 3 - TIR'!$D$22-'Ejercicio 3 - TIR'!$C$22)/('Ejercicio 3 - TIR'!$E$22-'Ejercicio 3 - TIR'!$C$22),'Ejercicio 3 - TIR'!$C$22+SQRT(('Ejercicio 3 - TIR'!$E$22-'Ejercicio 3 - TIR'!$C$22)*('Ejercicio 3 - TIR'!$D$22-'Ejercicio 3 - TIR'!$C$22)*P243),'Ejercicio 3 - TIR'!$E$22-SQRT(('Ejercicio 3 - TIR'!$E$22-'Ejercicio 3 - TIR'!$C$22)*('Ejercicio 3 - TIR'!$E$22-'Ejercicio 3 - TIR'!$D$22)*(1-P243)))</f>
        <v>0.1518437908</v>
      </c>
      <c r="R243" s="3">
        <f t="shared" si="12"/>
        <v>0.03933169125</v>
      </c>
      <c r="S243" s="7">
        <f>IF(R243&lt;=('Ejercicio 3 - TIR'!$D$23-'Ejercicio 3 - TIR'!$C$23)/('Ejercicio 3 - TIR'!$E$23-'Ejercicio 3 - TIR'!$C$23),'Ejercicio 3 - TIR'!$C$23+SQRT(('Ejercicio 3 - TIR'!$E$23-'Ejercicio 3 - TIR'!$C$23)*('Ejercicio 3 - TIR'!$D$23-'Ejercicio 3 - TIR'!$C$23)*R243),'Ejercicio 3 - TIR'!$E$23-SQRT(('Ejercicio 3 - TIR'!$E$23-'Ejercicio 3 - TIR'!$C$23)*('Ejercicio 3 - TIR'!$E$23-'Ejercicio 3 - TIR'!$D$23)*(1-R243)))</f>
        <v>0.1284140979</v>
      </c>
      <c r="T243" s="3">
        <f t="shared" si="13"/>
        <v>0.8526818337</v>
      </c>
      <c r="U243" s="7">
        <f>IF(T243&lt;=('Ejercicio 3 - TIR'!$D$24-'Ejercicio 3 - TIR'!$C$24)/('Ejercicio 3 - TIR'!$E$24-'Ejercicio 3 - TIR'!$C$24),'Ejercicio 3 - TIR'!$C$24+SQRT(('Ejercicio 3 - TIR'!$E$24-'Ejercicio 3 - TIR'!$C$24)*('Ejercicio 3 - TIR'!$D$24-'Ejercicio 3 - TIR'!$C$24)*T243),'Ejercicio 3 - TIR'!$E$24-SQRT(('Ejercicio 3 - TIR'!$E$24-'Ejercicio 3 - TIR'!$C$24)*('Ejercicio 3 - TIR'!$E$24-'Ejercicio 3 - TIR'!$D$24)*(1-T243)))</f>
        <v>0.1996901289</v>
      </c>
      <c r="V243" s="3">
        <f t="shared" si="14"/>
        <v>0.7222748753</v>
      </c>
      <c r="W243" s="7">
        <f>IF(V243&lt;=('Ejercicio 3 - TIR'!$D$25-'Ejercicio 3 - TIR'!$C$25)/('Ejercicio 3 - TIR'!$E$25-'Ejercicio 3 - TIR'!$C$25),'Ejercicio 3 - TIR'!$C$25+SQRT(('Ejercicio 3 - TIR'!$E$25-'Ejercicio 3 - TIR'!$C$25)*('Ejercicio 3 - TIR'!$D$25-'Ejercicio 3 - TIR'!$C$25)*V243),'Ejercicio 3 - TIR'!$E$25-SQRT(('Ejercicio 3 - TIR'!$E$25-'Ejercicio 3 - TIR'!$C$25)*('Ejercicio 3 - TIR'!$E$25-'Ejercicio 3 - TIR'!$D$25)*(1-V243)))</f>
        <v>0.2188224771</v>
      </c>
      <c r="X243" s="3">
        <f t="shared" si="15"/>
        <v>0.1597500629</v>
      </c>
      <c r="Y243" s="7">
        <f>IF(X243&lt;=('Ejercicio 3 - TIR'!$D$26-'Ejercicio 3 - TIR'!$C$26)/('Ejercicio 3 - TIR'!$E$26-'Ejercicio 3 - TIR'!$C$26),'Ejercicio 3 - TIR'!$C$26+SQRT(('Ejercicio 3 - TIR'!$E$26-'Ejercicio 3 - TIR'!$C$26)*('Ejercicio 3 - TIR'!$D$26-'Ejercicio 3 - TIR'!$C$26)*X243),'Ejercicio 3 - TIR'!$E$26-SQRT(('Ejercicio 3 - TIR'!$E$26-'Ejercicio 3 - TIR'!$C$26)*('Ejercicio 3 - TIR'!$E$26-'Ejercicio 3 - TIR'!$D$26)*(1-X243)))</f>
        <v>0.2107683695</v>
      </c>
      <c r="Z243" s="3">
        <f t="shared" si="16"/>
        <v>1.151843791</v>
      </c>
      <c r="AA243" s="3">
        <f t="shared" si="17"/>
        <v>1.299756772</v>
      </c>
      <c r="AB243" s="3">
        <f t="shared" si="18"/>
        <v>1.559305369</v>
      </c>
      <c r="AC243" s="3">
        <f t="shared" si="19"/>
        <v>1.900516433</v>
      </c>
      <c r="AD243" s="3">
        <f t="shared" si="20"/>
        <v>2.301085183</v>
      </c>
      <c r="AE243" s="2">
        <f t="shared" si="21"/>
        <v>4475.183791</v>
      </c>
      <c r="AF243" s="2">
        <f t="shared" si="22"/>
        <v>5049.860481</v>
      </c>
      <c r="AG243" s="2">
        <f t="shared" si="23"/>
        <v>6058.267771</v>
      </c>
      <c r="AH243" s="2">
        <f t="shared" si="24"/>
        <v>7383.952932</v>
      </c>
      <c r="AI243" s="2">
        <f t="shared" si="25"/>
        <v>8940.256651</v>
      </c>
      <c r="AJ243" s="4">
        <f t="shared" si="26"/>
        <v>40724.54849</v>
      </c>
      <c r="AK243" s="4">
        <f t="shared" si="27"/>
        <v>49485.21335</v>
      </c>
      <c r="AL243" s="4">
        <f t="shared" si="28"/>
        <v>61606.59995</v>
      </c>
      <c r="AM243" s="4">
        <f t="shared" si="29"/>
        <v>79559.49383</v>
      </c>
      <c r="AN243" s="4">
        <f t="shared" si="30"/>
        <v>91284.01953</v>
      </c>
      <c r="AO243" s="4">
        <f>C243/'Ejercicio 3 - TIR'!$D$7</f>
        <v>16837.03002</v>
      </c>
      <c r="AP243" s="4">
        <f t="shared" si="31"/>
        <v>23887.51847</v>
      </c>
      <c r="AQ243" s="4">
        <f t="shared" si="32"/>
        <v>32648.18334</v>
      </c>
      <c r="AR243" s="4">
        <f t="shared" si="33"/>
        <v>44769.56994</v>
      </c>
      <c r="AS243" s="4">
        <f t="shared" si="34"/>
        <v>62722.46381</v>
      </c>
      <c r="AT243" s="4">
        <f t="shared" si="35"/>
        <v>74446.98952</v>
      </c>
      <c r="AU243" s="4">
        <f>AP243*'Ejercicio 3 - TIR'!$D$5</f>
        <v>11943.75924</v>
      </c>
      <c r="AV243" s="4">
        <f>AQ243*'Ejercicio 3 - TIR'!$D$5</f>
        <v>16324.09167</v>
      </c>
      <c r="AW243" s="4">
        <f>AR243*'Ejercicio 3 - TIR'!$D$5</f>
        <v>22384.78497</v>
      </c>
      <c r="AX243" s="4">
        <f>AS243*'Ejercicio 3 - TIR'!$D$5</f>
        <v>31361.23191</v>
      </c>
      <c r="AY243" s="4">
        <f>AT243*'Ejercicio 3 - TIR'!$D$5</f>
        <v>37223.49476</v>
      </c>
      <c r="AZ243" s="4">
        <f t="shared" ref="AZ243:BD243" si="764">AJ243-AU243-AE243</f>
        <v>24305.60546</v>
      </c>
      <c r="BA243" s="4">
        <f t="shared" si="764"/>
        <v>28111.2612</v>
      </c>
      <c r="BB243" s="4">
        <f t="shared" si="764"/>
        <v>33163.54721</v>
      </c>
      <c r="BC243" s="4">
        <f t="shared" si="764"/>
        <v>40814.30899</v>
      </c>
      <c r="BD243" s="4">
        <f t="shared" si="764"/>
        <v>45120.26812</v>
      </c>
      <c r="BE243" s="4">
        <f t="shared" ref="BE243:BI243" si="765">AZ243/Z243</f>
        <v>21101.47718</v>
      </c>
      <c r="BF243" s="4">
        <f t="shared" si="765"/>
        <v>21628.09366</v>
      </c>
      <c r="BG243" s="4">
        <f t="shared" si="765"/>
        <v>21268.15431</v>
      </c>
      <c r="BH243" s="4">
        <f t="shared" si="765"/>
        <v>21475.37811</v>
      </c>
      <c r="BI243" s="4">
        <f t="shared" si="765"/>
        <v>19608.25634</v>
      </c>
      <c r="BJ243" s="4">
        <f t="shared" si="38"/>
        <v>67818.24308</v>
      </c>
      <c r="BK243" s="4">
        <f t="shared" si="39"/>
        <v>38743.44029</v>
      </c>
      <c r="BL243" s="4">
        <f t="shared" si="40"/>
        <v>106561.6834</v>
      </c>
      <c r="BM243" s="4">
        <f>BK243*'Ejercicio 3 - TIR'!$D$5</f>
        <v>19371.72015</v>
      </c>
      <c r="BN243" s="4">
        <f t="shared" si="41"/>
        <v>87189.96322</v>
      </c>
      <c r="BO243" s="4">
        <f t="shared" si="42"/>
        <v>37890.80208</v>
      </c>
      <c r="BP243" s="4">
        <f t="shared" si="43"/>
        <v>-113657.4372</v>
      </c>
      <c r="BQ243" s="4">
        <f t="shared" ref="BQ243:BT243" si="766">BE243</f>
        <v>21101.47718</v>
      </c>
      <c r="BR243" s="4">
        <f t="shared" si="766"/>
        <v>21628.09366</v>
      </c>
      <c r="BS243" s="4">
        <f t="shared" si="766"/>
        <v>21268.15431</v>
      </c>
      <c r="BT243" s="4">
        <f t="shared" si="766"/>
        <v>21475.37811</v>
      </c>
      <c r="BU243" s="4">
        <f t="shared" si="45"/>
        <v>57499.05842</v>
      </c>
      <c r="BV243" s="36">
        <f t="shared" si="46"/>
        <v>6.914323068</v>
      </c>
    </row>
    <row r="244" ht="15.0" customHeight="1">
      <c r="A244" s="2">
        <v>243.0</v>
      </c>
      <c r="B244" s="3">
        <f t="shared" si="4"/>
        <v>0.09818678962</v>
      </c>
      <c r="C244" s="4">
        <f>IF(B244&lt;=('Ejercicio 3 - TIR'!$D$13-'Ejercicio 3 - TIR'!$C$13)/('Ejercicio 3 - TIR'!$E$13-'Ejercicio 3 - TIR'!$C$13),'Ejercicio 3 - TIR'!$C$13+SQRT(('Ejercicio 3 - TIR'!$E$13-'Ejercicio 3 - TIR'!$C$13)*('Ejercicio 3 - TIR'!$D$13-'Ejercicio 3 - TIR'!$C$13)*B244),'Ejercicio 3 - TIR'!$E$13-SQRT(('Ejercicio 3 - TIR'!$E$13-'Ejercicio 3 - TIR'!$C$13)*('Ejercicio 3 - TIR'!$E$13-'Ejercicio 3 - TIR'!$D$13)*(1-B244)))</f>
        <v>66266.95427</v>
      </c>
      <c r="D244" s="3">
        <f t="shared" si="5"/>
        <v>0.7185835532</v>
      </c>
      <c r="E244" s="4">
        <f>IF(D244&lt;=('Ejercicio 3 - TIR'!$D$14-'Ejercicio 3 - TIR'!$C$14)/('Ejercicio 3 - TIR'!$E$14-'Ejercicio 3 - TIR'!$C$14),'Ejercicio 3 - TIR'!$C$14+SQRT(('Ejercicio 3 - TIR'!$E$14-'Ejercicio 3 - TIR'!$C$14)*('Ejercicio 3 - TIR'!$D$14-'Ejercicio 3 - TIR'!$C$14)*D244),'Ejercicio 3 - TIR'!$E$14-SQRT(('Ejercicio 3 - TIR'!$E$14-'Ejercicio 3 - TIR'!$C$14)*('Ejercicio 3 - TIR'!$E$14-'Ejercicio 3 - TIR'!$D$14)*(1-D244)))</f>
        <v>33502.88779</v>
      </c>
      <c r="F244" s="3">
        <f t="shared" si="6"/>
        <v>0.7130052571</v>
      </c>
      <c r="G244" s="4">
        <f>IF(F244&lt;=('Ejercicio 3 - TIR'!$D$18-'Ejercicio 3 - TIR'!$C$18)/('Ejercicio 3 - TIR'!$E$18-'Ejercicio 3 - TIR'!$C$18),'Ejercicio 3 - TIR'!$C$18+SQRT(('Ejercicio 3 - TIR'!$E$18-'Ejercicio 3 - TIR'!$C$18)*('Ejercicio 3 - TIR'!$D$18-'Ejercicio 3 - TIR'!$C$18)*F244),'Ejercicio 3 - TIR'!$E$18-SQRT(('Ejercicio 3 - TIR'!$E$18-'Ejercicio 3 - TIR'!$C$18)*('Ejercicio 3 - TIR'!$E$18-'Ejercicio 3 - TIR'!$D$18)*(1-F244)))</f>
        <v>40360.53821</v>
      </c>
      <c r="H244" s="3">
        <f t="shared" si="7"/>
        <v>0.3570564046</v>
      </c>
      <c r="I244" s="4">
        <f>IF(H244&lt;=('Ejercicio 3 - TIR'!$D$18-'Ejercicio 3 - TIR'!$C$18)/('Ejercicio 3 - TIR'!$E$18-'Ejercicio 3 - TIR'!$C$18),'Ejercicio 3 - TIR'!$C$18+SQRT(('Ejercicio 3 - TIR'!$E$18-'Ejercicio 3 - TIR'!$C$18)*('Ejercicio 3 - TIR'!$D$18-'Ejercicio 3 - TIR'!$C$18)*H244),'Ejercicio 3 - TIR'!$E$18-SQRT(('Ejercicio 3 - TIR'!$E$18-'Ejercicio 3 - TIR'!$C$18)*('Ejercicio 3 - TIR'!$E$18-'Ejercicio 3 - TIR'!$D$18)*(1-H244)))</f>
        <v>37318.36462</v>
      </c>
      <c r="J244" s="3">
        <f t="shared" si="8"/>
        <v>0.6327979864</v>
      </c>
      <c r="K244" s="4">
        <f>IF(J244&lt;=('Ejercicio 3 - TIR'!$D$18-'Ejercicio 3 - TIR'!$C$18)/('Ejercicio 3 - TIR'!$E$18-'Ejercicio 3 - TIR'!$C$18),'Ejercicio 3 - TIR'!$C$18+SQRT(('Ejercicio 3 - TIR'!$E$18-'Ejercicio 3 - TIR'!$C$18)*('Ejercicio 3 - TIR'!$D$18-'Ejercicio 3 - TIR'!$C$18)*J244),'Ejercicio 3 - TIR'!$E$18-SQRT(('Ejercicio 3 - TIR'!$E$18-'Ejercicio 3 - TIR'!$C$18)*('Ejercicio 3 - TIR'!$E$18-'Ejercicio 3 - TIR'!$D$18)*(1-J244)))</f>
        <v>39742.67407</v>
      </c>
      <c r="L244" s="3">
        <f t="shared" si="9"/>
        <v>0.5314312547</v>
      </c>
      <c r="M244" s="4">
        <f>IF(L244&lt;=('Ejercicio 3 - TIR'!$D$18-'Ejercicio 3 - TIR'!$C$18)/('Ejercicio 3 - TIR'!$E$18-'Ejercicio 3 - TIR'!$C$18),'Ejercicio 3 - TIR'!$C$18+SQRT(('Ejercicio 3 - TIR'!$E$18-'Ejercicio 3 - TIR'!$C$18)*('Ejercicio 3 - TIR'!$D$18-'Ejercicio 3 - TIR'!$C$18)*L244),'Ejercicio 3 - TIR'!$E$18-SQRT(('Ejercicio 3 - TIR'!$E$18-'Ejercicio 3 - TIR'!$C$18)*('Ejercicio 3 - TIR'!$E$18-'Ejercicio 3 - TIR'!$D$18)*(1-L244)))</f>
        <v>38928.30825</v>
      </c>
      <c r="N244" s="3">
        <f t="shared" si="10"/>
        <v>0.06160894396</v>
      </c>
      <c r="O244" s="4">
        <f>IF(N244&lt;=('Ejercicio 3 - TIR'!$D$18-'Ejercicio 3 - TIR'!$C$18)/('Ejercicio 3 - TIR'!$E$18-'Ejercicio 3 - TIR'!$C$18),'Ejercicio 3 - TIR'!$C$18+SQRT(('Ejercicio 3 - TIR'!$E$18-'Ejercicio 3 - TIR'!$C$18)*('Ejercicio 3 - TIR'!$D$18-'Ejercicio 3 - TIR'!$C$18)*N244),'Ejercicio 3 - TIR'!$E$18-SQRT(('Ejercicio 3 - TIR'!$E$18-'Ejercicio 3 - TIR'!$C$18)*('Ejercicio 3 - TIR'!$E$18-'Ejercicio 3 - TIR'!$D$18)*(1-N244)))</f>
        <v>33039.9575</v>
      </c>
      <c r="P244" s="3">
        <f t="shared" si="11"/>
        <v>0.5375928876</v>
      </c>
      <c r="Q244" s="7">
        <f>IF(P244&lt;=('Ejercicio 3 - TIR'!$D$22-'Ejercicio 3 - TIR'!$C$22)/('Ejercicio 3 - TIR'!$E$22-'Ejercicio 3 - TIR'!$C$22),'Ejercicio 3 - TIR'!$C$22+SQRT(('Ejercicio 3 - TIR'!$E$22-'Ejercicio 3 - TIR'!$C$22)*('Ejercicio 3 - TIR'!$D$22-'Ejercicio 3 - TIR'!$C$22)*P244),'Ejercicio 3 - TIR'!$E$22-SQRT(('Ejercicio 3 - TIR'!$E$22-'Ejercicio 3 - TIR'!$C$22)*('Ejercicio 3 - TIR'!$E$22-'Ejercicio 3 - TIR'!$D$22)*(1-P244)))</f>
        <v>0.1511498215</v>
      </c>
      <c r="R244" s="3">
        <f t="shared" si="12"/>
        <v>0.9714762154</v>
      </c>
      <c r="S244" s="7">
        <f>IF(R244&lt;=('Ejercicio 3 - TIR'!$D$23-'Ejercicio 3 - TIR'!$C$23)/('Ejercicio 3 - TIR'!$E$23-'Ejercicio 3 - TIR'!$C$23),'Ejercicio 3 - TIR'!$C$23+SQRT(('Ejercicio 3 - TIR'!$E$23-'Ejercicio 3 - TIR'!$C$23)*('Ejercicio 3 - TIR'!$D$23-'Ejercicio 3 - TIR'!$C$23)*R244),'Ejercicio 3 - TIR'!$E$23-SQRT(('Ejercicio 3 - TIR'!$E$23-'Ejercicio 3 - TIR'!$C$23)*('Ejercicio 3 - TIR'!$E$23-'Ejercicio 3 - TIR'!$D$23)*(1-R244)))</f>
        <v>0.1728346101</v>
      </c>
      <c r="T244" s="3">
        <f t="shared" si="13"/>
        <v>0.6436896552</v>
      </c>
      <c r="U244" s="7">
        <f>IF(T244&lt;=('Ejercicio 3 - TIR'!$D$24-'Ejercicio 3 - TIR'!$C$24)/('Ejercicio 3 - TIR'!$E$24-'Ejercicio 3 - TIR'!$C$24),'Ejercicio 3 - TIR'!$C$24+SQRT(('Ejercicio 3 - TIR'!$E$24-'Ejercicio 3 - TIR'!$C$24)*('Ejercicio 3 - TIR'!$D$24-'Ejercicio 3 - TIR'!$C$24)*T244),'Ejercicio 3 - TIR'!$E$24-SQRT(('Ejercicio 3 - TIR'!$E$24-'Ejercicio 3 - TIR'!$C$24)*('Ejercicio 3 - TIR'!$E$24-'Ejercicio 3 - TIR'!$D$24)*(1-T244)))</f>
        <v>0.1884141018</v>
      </c>
      <c r="V244" s="3">
        <f t="shared" si="14"/>
        <v>0.1760099353</v>
      </c>
      <c r="W244" s="7">
        <f>IF(V244&lt;=('Ejercicio 3 - TIR'!$D$25-'Ejercicio 3 - TIR'!$C$25)/('Ejercicio 3 - TIR'!$E$25-'Ejercicio 3 - TIR'!$C$25),'Ejercicio 3 - TIR'!$C$25+SQRT(('Ejercicio 3 - TIR'!$E$25-'Ejercicio 3 - TIR'!$C$25)*('Ejercicio 3 - TIR'!$D$25-'Ejercicio 3 - TIR'!$C$25)*V244),'Ejercicio 3 - TIR'!$E$25-SQRT(('Ejercicio 3 - TIR'!$E$25-'Ejercicio 3 - TIR'!$C$25)*('Ejercicio 3 - TIR'!$E$25-'Ejercicio 3 - TIR'!$D$25)*(1-V244)))</f>
        <v>0.1956975765</v>
      </c>
      <c r="X244" s="3">
        <f t="shared" si="15"/>
        <v>0.6812895531</v>
      </c>
      <c r="Y244" s="7">
        <f>IF(X244&lt;=('Ejercicio 3 - TIR'!$D$26-'Ejercicio 3 - TIR'!$C$26)/('Ejercicio 3 - TIR'!$E$26-'Ejercicio 3 - TIR'!$C$26),'Ejercicio 3 - TIR'!$C$26+SQRT(('Ejercicio 3 - TIR'!$E$26-'Ejercicio 3 - TIR'!$C$26)*('Ejercicio 3 - TIR'!$D$26-'Ejercicio 3 - TIR'!$C$26)*X244),'Ejercicio 3 - TIR'!$E$26-SQRT(('Ejercicio 3 - TIR'!$E$26-'Ejercicio 3 - TIR'!$C$26)*('Ejercicio 3 - TIR'!$E$26-'Ejercicio 3 - TIR'!$D$26)*(1-X244)))</f>
        <v>0.2385146241</v>
      </c>
      <c r="Z244" s="3">
        <f t="shared" si="16"/>
        <v>1.151149821</v>
      </c>
      <c r="AA244" s="3">
        <f t="shared" si="17"/>
        <v>1.350108352</v>
      </c>
      <c r="AB244" s="3">
        <f t="shared" si="18"/>
        <v>1.604487804</v>
      </c>
      <c r="AC244" s="3">
        <f t="shared" si="19"/>
        <v>1.918482179</v>
      </c>
      <c r="AD244" s="3">
        <f t="shared" si="20"/>
        <v>2.376068235</v>
      </c>
      <c r="AE244" s="2">
        <f t="shared" si="21"/>
        <v>5063.955508</v>
      </c>
      <c r="AF244" s="2">
        <f t="shared" si="22"/>
        <v>5939.182284</v>
      </c>
      <c r="AG244" s="2">
        <f t="shared" si="23"/>
        <v>7058.207979</v>
      </c>
      <c r="AH244" s="2">
        <f t="shared" si="24"/>
        <v>8439.482176</v>
      </c>
      <c r="AI244" s="2">
        <f t="shared" si="25"/>
        <v>10452.42209</v>
      </c>
      <c r="AJ244" s="4">
        <f t="shared" si="26"/>
        <v>46461.02635</v>
      </c>
      <c r="AK244" s="4">
        <f t="shared" si="27"/>
        <v>50383.83576</v>
      </c>
      <c r="AL244" s="4">
        <f t="shared" si="28"/>
        <v>63766.63586</v>
      </c>
      <c r="AM244" s="4">
        <f t="shared" si="29"/>
        <v>74683.26565</v>
      </c>
      <c r="AN244" s="4">
        <f t="shared" si="30"/>
        <v>78505.19351</v>
      </c>
      <c r="AO244" s="4">
        <f>C244/'Ejercicio 3 - TIR'!$D$7</f>
        <v>13253.39085</v>
      </c>
      <c r="AP244" s="4">
        <f t="shared" si="31"/>
        <v>33207.6355</v>
      </c>
      <c r="AQ244" s="4">
        <f t="shared" si="32"/>
        <v>37130.4449</v>
      </c>
      <c r="AR244" s="4">
        <f t="shared" si="33"/>
        <v>50513.245</v>
      </c>
      <c r="AS244" s="4">
        <f t="shared" si="34"/>
        <v>61429.8748</v>
      </c>
      <c r="AT244" s="4">
        <f t="shared" si="35"/>
        <v>65251.80265</v>
      </c>
      <c r="AU244" s="4">
        <f>AP244*'Ejercicio 3 - TIR'!$D$5</f>
        <v>16603.81775</v>
      </c>
      <c r="AV244" s="4">
        <f>AQ244*'Ejercicio 3 - TIR'!$D$5</f>
        <v>18565.22245</v>
      </c>
      <c r="AW244" s="4">
        <f>AR244*'Ejercicio 3 - TIR'!$D$5</f>
        <v>25256.6225</v>
      </c>
      <c r="AX244" s="4">
        <f>AS244*'Ejercicio 3 - TIR'!$D$5</f>
        <v>30714.9374</v>
      </c>
      <c r="AY244" s="4">
        <f>AT244*'Ejercicio 3 - TIR'!$D$5</f>
        <v>32625.90133</v>
      </c>
      <c r="AZ244" s="4">
        <f t="shared" ref="AZ244:BD244" si="767">AJ244-AU244-AE244</f>
        <v>24793.2531</v>
      </c>
      <c r="BA244" s="4">
        <f t="shared" si="767"/>
        <v>25879.43102</v>
      </c>
      <c r="BB244" s="4">
        <f t="shared" si="767"/>
        <v>31451.80538</v>
      </c>
      <c r="BC244" s="4">
        <f t="shared" si="767"/>
        <v>35528.84608</v>
      </c>
      <c r="BD244" s="4">
        <f t="shared" si="767"/>
        <v>35426.87009</v>
      </c>
      <c r="BE244" s="4">
        <f t="shared" ref="BE244:BI244" si="768">AZ244/Z244</f>
        <v>21537.81605</v>
      </c>
      <c r="BF244" s="4">
        <f t="shared" si="768"/>
        <v>19168.41043</v>
      </c>
      <c r="BG244" s="4">
        <f t="shared" si="768"/>
        <v>19602.39603</v>
      </c>
      <c r="BH244" s="4">
        <f t="shared" si="768"/>
        <v>18519.24738</v>
      </c>
      <c r="BI244" s="4">
        <f t="shared" si="768"/>
        <v>14909.87067</v>
      </c>
      <c r="BJ244" s="4">
        <f t="shared" si="38"/>
        <v>79605.14748</v>
      </c>
      <c r="BK244" s="4">
        <f t="shared" si="39"/>
        <v>31490.96102</v>
      </c>
      <c r="BL244" s="4">
        <f t="shared" si="40"/>
        <v>111096.1085</v>
      </c>
      <c r="BM244" s="4">
        <f>BK244*'Ejercicio 3 - TIR'!$D$5</f>
        <v>15745.48051</v>
      </c>
      <c r="BN244" s="4">
        <f t="shared" si="41"/>
        <v>95350.62799</v>
      </c>
      <c r="BO244" s="4">
        <f t="shared" si="42"/>
        <v>40129.58322</v>
      </c>
      <c r="BP244" s="4">
        <f t="shared" si="43"/>
        <v>-99769.84207</v>
      </c>
      <c r="BQ244" s="4">
        <f t="shared" ref="BQ244:BT244" si="769">BE244</f>
        <v>21537.81605</v>
      </c>
      <c r="BR244" s="4">
        <f t="shared" si="769"/>
        <v>19168.41043</v>
      </c>
      <c r="BS244" s="4">
        <f t="shared" si="769"/>
        <v>19602.39603</v>
      </c>
      <c r="BT244" s="4">
        <f t="shared" si="769"/>
        <v>18519.24738</v>
      </c>
      <c r="BU244" s="4">
        <f t="shared" si="45"/>
        <v>55039.45389</v>
      </c>
      <c r="BV244" s="36">
        <f t="shared" si="46"/>
        <v>9.050221461</v>
      </c>
    </row>
    <row r="245" ht="15.0" customHeight="1">
      <c r="A245" s="2">
        <v>244.0</v>
      </c>
      <c r="B245" s="3">
        <f t="shared" si="4"/>
        <v>0.5843698178</v>
      </c>
      <c r="C245" s="4">
        <f>IF(B245&lt;=('Ejercicio 3 - TIR'!$D$13-'Ejercicio 3 - TIR'!$C$13)/('Ejercicio 3 - TIR'!$E$13-'Ejercicio 3 - TIR'!$C$13),'Ejercicio 3 - TIR'!$C$13+SQRT(('Ejercicio 3 - TIR'!$E$13-'Ejercicio 3 - TIR'!$C$13)*('Ejercicio 3 - TIR'!$D$13-'Ejercicio 3 - TIR'!$C$13)*B245),'Ejercicio 3 - TIR'!$E$13-SQRT(('Ejercicio 3 - TIR'!$E$13-'Ejercicio 3 - TIR'!$C$13)*('Ejercicio 3 - TIR'!$E$13-'Ejercicio 3 - TIR'!$D$13)*(1-B245)))</f>
        <v>77667.14934</v>
      </c>
      <c r="D245" s="3">
        <f t="shared" si="5"/>
        <v>0.2514271661</v>
      </c>
      <c r="E245" s="4">
        <f>IF(D245&lt;=('Ejercicio 3 - TIR'!$D$14-'Ejercicio 3 - TIR'!$C$14)/('Ejercicio 3 - TIR'!$E$14-'Ejercicio 3 - TIR'!$C$14),'Ejercicio 3 - TIR'!$C$14+SQRT(('Ejercicio 3 - TIR'!$E$14-'Ejercicio 3 - TIR'!$C$14)*('Ejercicio 3 - TIR'!$D$14-'Ejercicio 3 - TIR'!$C$14)*D245),'Ejercicio 3 - TIR'!$E$14-SQRT(('Ejercicio 3 - TIR'!$E$14-'Ejercicio 3 - TIR'!$C$14)*('Ejercicio 3 - TIR'!$E$14-'Ejercicio 3 - TIR'!$D$14)*(1-D245)))</f>
        <v>29342.46905</v>
      </c>
      <c r="F245" s="3">
        <f t="shared" si="6"/>
        <v>0.4249852684</v>
      </c>
      <c r="G245" s="4">
        <f>IF(F245&lt;=('Ejercicio 3 - TIR'!$D$18-'Ejercicio 3 - TIR'!$C$18)/('Ejercicio 3 - TIR'!$E$18-'Ejercicio 3 - TIR'!$C$18),'Ejercicio 3 - TIR'!$C$18+SQRT(('Ejercicio 3 - TIR'!$E$18-'Ejercicio 3 - TIR'!$C$18)*('Ejercicio 3 - TIR'!$D$18-'Ejercicio 3 - TIR'!$C$18)*F245),'Ejercicio 3 - TIR'!$E$18-SQRT(('Ejercicio 3 - TIR'!$E$18-'Ejercicio 3 - TIR'!$C$18)*('Ejercicio 3 - TIR'!$E$18-'Ejercicio 3 - TIR'!$D$18)*(1-F245)))</f>
        <v>37984.22133</v>
      </c>
      <c r="H245" s="3">
        <f t="shared" si="7"/>
        <v>0.4861410953</v>
      </c>
      <c r="I245" s="4">
        <f>IF(H245&lt;=('Ejercicio 3 - TIR'!$D$18-'Ejercicio 3 - TIR'!$C$18)/('Ejercicio 3 - TIR'!$E$18-'Ejercicio 3 - TIR'!$C$18),'Ejercicio 3 - TIR'!$C$18+SQRT(('Ejercicio 3 - TIR'!$E$18-'Ejercicio 3 - TIR'!$C$18)*('Ejercicio 3 - TIR'!$D$18-'Ejercicio 3 - TIR'!$C$18)*H245),'Ejercicio 3 - TIR'!$E$18-SQRT(('Ejercicio 3 - TIR'!$E$18-'Ejercicio 3 - TIR'!$C$18)*('Ejercicio 3 - TIR'!$E$18-'Ejercicio 3 - TIR'!$D$18)*(1-H245)))</f>
        <v>38539.38899</v>
      </c>
      <c r="J245" s="3">
        <f t="shared" si="8"/>
        <v>0.1161480849</v>
      </c>
      <c r="K245" s="4">
        <f>IF(J245&lt;=('Ejercicio 3 - TIR'!$D$18-'Ejercicio 3 - TIR'!$C$18)/('Ejercicio 3 - TIR'!$E$18-'Ejercicio 3 - TIR'!$C$18),'Ejercicio 3 - TIR'!$C$18+SQRT(('Ejercicio 3 - TIR'!$E$18-'Ejercicio 3 - TIR'!$C$18)*('Ejercicio 3 - TIR'!$D$18-'Ejercicio 3 - TIR'!$C$18)*J245),'Ejercicio 3 - TIR'!$E$18-SQRT(('Ejercicio 3 - TIR'!$E$18-'Ejercicio 3 - TIR'!$C$18)*('Ejercicio 3 - TIR'!$E$18-'Ejercicio 3 - TIR'!$D$18)*(1-J245)))</f>
        <v>34173.99242</v>
      </c>
      <c r="L245" s="3">
        <f t="shared" si="9"/>
        <v>0.9488238508</v>
      </c>
      <c r="M245" s="4">
        <f>IF(L245&lt;=('Ejercicio 3 - TIR'!$D$18-'Ejercicio 3 - TIR'!$C$18)/('Ejercicio 3 - TIR'!$E$18-'Ejercicio 3 - TIR'!$C$18),'Ejercicio 3 - TIR'!$C$18+SQRT(('Ejercicio 3 - TIR'!$E$18-'Ejercicio 3 - TIR'!$C$18)*('Ejercicio 3 - TIR'!$D$18-'Ejercicio 3 - TIR'!$C$18)*L245),'Ejercicio 3 - TIR'!$E$18-SQRT(('Ejercicio 3 - TIR'!$E$18-'Ejercicio 3 - TIR'!$C$18)*('Ejercicio 3 - TIR'!$E$18-'Ejercicio 3 - TIR'!$D$18)*(1-L245)))</f>
        <v>43040.86468</v>
      </c>
      <c r="N245" s="3">
        <f t="shared" si="10"/>
        <v>0.7200890625</v>
      </c>
      <c r="O245" s="4">
        <f>IF(N245&lt;=('Ejercicio 3 - TIR'!$D$18-'Ejercicio 3 - TIR'!$C$18)/('Ejercicio 3 - TIR'!$E$18-'Ejercicio 3 - TIR'!$C$18),'Ejercicio 3 - TIR'!$C$18+SQRT(('Ejercicio 3 - TIR'!$E$18-'Ejercicio 3 - TIR'!$C$18)*('Ejercicio 3 - TIR'!$D$18-'Ejercicio 3 - TIR'!$C$18)*N245),'Ejercicio 3 - TIR'!$E$18-SQRT(('Ejercicio 3 - TIR'!$E$18-'Ejercicio 3 - TIR'!$C$18)*('Ejercicio 3 - TIR'!$E$18-'Ejercicio 3 - TIR'!$D$18)*(1-N245)))</f>
        <v>40418.15318</v>
      </c>
      <c r="P245" s="3">
        <f t="shared" si="11"/>
        <v>0.2076066655</v>
      </c>
      <c r="Q245" s="7">
        <f>IF(P245&lt;=('Ejercicio 3 - TIR'!$D$22-'Ejercicio 3 - TIR'!$C$22)/('Ejercicio 3 - TIR'!$E$22-'Ejercicio 3 - TIR'!$C$22),'Ejercicio 3 - TIR'!$C$22+SQRT(('Ejercicio 3 - TIR'!$E$22-'Ejercicio 3 - TIR'!$C$22)*('Ejercicio 3 - TIR'!$D$22-'Ejercicio 3 - TIR'!$C$22)*P245),'Ejercicio 3 - TIR'!$E$22-SQRT(('Ejercicio 3 - TIR'!$E$22-'Ejercicio 3 - TIR'!$C$22)*('Ejercicio 3 - TIR'!$E$22-'Ejercicio 3 - TIR'!$D$22)*(1-P245)))</f>
        <v>0.1393311148</v>
      </c>
      <c r="R245" s="3">
        <f t="shared" si="12"/>
        <v>0.503489776</v>
      </c>
      <c r="S245" s="7">
        <f>IF(R245&lt;=('Ejercicio 3 - TIR'!$D$23-'Ejercicio 3 - TIR'!$C$23)/('Ejercicio 3 - TIR'!$E$23-'Ejercicio 3 - TIR'!$C$23),'Ejercicio 3 - TIR'!$C$23+SQRT(('Ejercicio 3 - TIR'!$E$23-'Ejercicio 3 - TIR'!$C$23)*('Ejercicio 3 - TIR'!$D$23-'Ejercicio 3 - TIR'!$C$23)*R245),'Ejercicio 3 - TIR'!$E$23-SQRT(('Ejercicio 3 - TIR'!$E$23-'Ejercicio 3 - TIR'!$C$23)*('Ejercicio 3 - TIR'!$E$23-'Ejercicio 3 - TIR'!$D$23)*(1-R245)))</f>
        <v>0.1501048766</v>
      </c>
      <c r="T245" s="3">
        <f t="shared" si="13"/>
        <v>0.4130471259</v>
      </c>
      <c r="U245" s="7">
        <f>IF(T245&lt;=('Ejercicio 3 - TIR'!$D$24-'Ejercicio 3 - TIR'!$C$24)/('Ejercicio 3 - TIR'!$E$24-'Ejercicio 3 - TIR'!$C$24),'Ejercicio 3 - TIR'!$C$24+SQRT(('Ejercicio 3 - TIR'!$E$24-'Ejercicio 3 - TIR'!$C$24)*('Ejercicio 3 - TIR'!$D$24-'Ejercicio 3 - TIR'!$C$24)*T245),'Ejercicio 3 - TIR'!$E$24-SQRT(('Ejercicio 3 - TIR'!$E$24-'Ejercicio 3 - TIR'!$C$24)*('Ejercicio 3 - TIR'!$E$24-'Ejercicio 3 - TIR'!$D$24)*(1-T245)))</f>
        <v>0.1794516377</v>
      </c>
      <c r="V245" s="3">
        <f t="shared" si="14"/>
        <v>0.02253513165</v>
      </c>
      <c r="W245" s="7">
        <f>IF(V245&lt;=('Ejercicio 3 - TIR'!$D$25-'Ejercicio 3 - TIR'!$C$25)/('Ejercicio 3 - TIR'!$E$25-'Ejercicio 3 - TIR'!$C$25),'Ejercicio 3 - TIR'!$C$25+SQRT(('Ejercicio 3 - TIR'!$E$25-'Ejercicio 3 - TIR'!$C$25)*('Ejercicio 3 - TIR'!$D$25-'Ejercicio 3 - TIR'!$C$25)*V245),'Ejercicio 3 - TIR'!$E$25-SQRT(('Ejercicio 3 - TIR'!$E$25-'Ejercicio 3 - TIR'!$C$25)*('Ejercicio 3 - TIR'!$E$25-'Ejercicio 3 - TIR'!$D$25)*(1-V245)))</f>
        <v>0.1856168661</v>
      </c>
      <c r="X245" s="3">
        <f t="shared" si="15"/>
        <v>0.7288847247</v>
      </c>
      <c r="Y245" s="7">
        <f>IF(X245&lt;=('Ejercicio 3 - TIR'!$D$26-'Ejercicio 3 - TIR'!$C$26)/('Ejercicio 3 - TIR'!$E$26-'Ejercicio 3 - TIR'!$C$26),'Ejercicio 3 - TIR'!$C$26+SQRT(('Ejercicio 3 - TIR'!$E$26-'Ejercicio 3 - TIR'!$C$26)*('Ejercicio 3 - TIR'!$D$26-'Ejercicio 3 - TIR'!$C$26)*X245),'Ejercicio 3 - TIR'!$E$26-SQRT(('Ejercicio 3 - TIR'!$E$26-'Ejercicio 3 - TIR'!$C$26)*('Ejercicio 3 - TIR'!$E$26-'Ejercicio 3 - TIR'!$D$26)*(1-X245)))</f>
        <v>0.2417374532</v>
      </c>
      <c r="Z245" s="3">
        <f t="shared" si="16"/>
        <v>1.139331115</v>
      </c>
      <c r="AA245" s="3">
        <f t="shared" si="17"/>
        <v>1.310350271</v>
      </c>
      <c r="AB245" s="3">
        <f t="shared" si="18"/>
        <v>1.545494773</v>
      </c>
      <c r="AC245" s="3">
        <f t="shared" si="19"/>
        <v>1.83236467</v>
      </c>
      <c r="AD245" s="3">
        <f t="shared" si="20"/>
        <v>2.275315838</v>
      </c>
      <c r="AE245" s="2">
        <f t="shared" si="21"/>
        <v>4088.318923</v>
      </c>
      <c r="AF245" s="2">
        <f t="shared" si="22"/>
        <v>4701.99553</v>
      </c>
      <c r="AG245" s="2">
        <f t="shared" si="23"/>
        <v>5545.776329</v>
      </c>
      <c r="AH245" s="2">
        <f t="shared" si="24"/>
        <v>6575.165951</v>
      </c>
      <c r="AI245" s="2">
        <f t="shared" si="25"/>
        <v>8164.629822</v>
      </c>
      <c r="AJ245" s="4">
        <f t="shared" si="26"/>
        <v>43276.60523</v>
      </c>
      <c r="AK245" s="4">
        <f t="shared" si="27"/>
        <v>50500.09881</v>
      </c>
      <c r="AL245" s="4">
        <f t="shared" si="28"/>
        <v>52815.72667</v>
      </c>
      <c r="AM245" s="4">
        <f t="shared" si="29"/>
        <v>78866.55979</v>
      </c>
      <c r="AN245" s="4">
        <f t="shared" si="30"/>
        <v>91964.06407</v>
      </c>
      <c r="AO245" s="4">
        <f>C245/'Ejercicio 3 - TIR'!$D$7</f>
        <v>15533.42987</v>
      </c>
      <c r="AP245" s="4">
        <f t="shared" si="31"/>
        <v>27743.17537</v>
      </c>
      <c r="AQ245" s="4">
        <f t="shared" si="32"/>
        <v>34966.66894</v>
      </c>
      <c r="AR245" s="4">
        <f t="shared" si="33"/>
        <v>37282.2968</v>
      </c>
      <c r="AS245" s="4">
        <f t="shared" si="34"/>
        <v>63333.12993</v>
      </c>
      <c r="AT245" s="4">
        <f t="shared" si="35"/>
        <v>76430.63421</v>
      </c>
      <c r="AU245" s="4">
        <f>AP245*'Ejercicio 3 - TIR'!$D$5</f>
        <v>13871.58768</v>
      </c>
      <c r="AV245" s="4">
        <f>AQ245*'Ejercicio 3 - TIR'!$D$5</f>
        <v>17483.33447</v>
      </c>
      <c r="AW245" s="4">
        <f>AR245*'Ejercicio 3 - TIR'!$D$5</f>
        <v>18641.1484</v>
      </c>
      <c r="AX245" s="4">
        <f>AS245*'Ejercicio 3 - TIR'!$D$5</f>
        <v>31666.56496</v>
      </c>
      <c r="AY245" s="4">
        <f>AT245*'Ejercicio 3 - TIR'!$D$5</f>
        <v>38215.3171</v>
      </c>
      <c r="AZ245" s="4">
        <f t="shared" ref="AZ245:BD245" si="770">AJ245-AU245-AE245</f>
        <v>25316.69863</v>
      </c>
      <c r="BA245" s="4">
        <f t="shared" si="770"/>
        <v>28314.76881</v>
      </c>
      <c r="BB245" s="4">
        <f t="shared" si="770"/>
        <v>28628.80194</v>
      </c>
      <c r="BC245" s="4">
        <f t="shared" si="770"/>
        <v>40624.82888</v>
      </c>
      <c r="BD245" s="4">
        <f t="shared" si="770"/>
        <v>45584.11715</v>
      </c>
      <c r="BE245" s="4">
        <f t="shared" ref="BE245:BI245" si="771">AZ245/Z245</f>
        <v>22220.66816</v>
      </c>
      <c r="BF245" s="4">
        <f t="shared" si="771"/>
        <v>21608.54959</v>
      </c>
      <c r="BG245" s="4">
        <f t="shared" si="771"/>
        <v>18524.03673</v>
      </c>
      <c r="BH245" s="4">
        <f t="shared" si="771"/>
        <v>22170.71173</v>
      </c>
      <c r="BI245" s="4">
        <f t="shared" si="771"/>
        <v>20034.19322</v>
      </c>
      <c r="BJ245" s="4">
        <f t="shared" si="38"/>
        <v>66763.38456</v>
      </c>
      <c r="BK245" s="4">
        <f t="shared" si="39"/>
        <v>35343.459</v>
      </c>
      <c r="BL245" s="4">
        <f t="shared" si="40"/>
        <v>102106.8436</v>
      </c>
      <c r="BM245" s="4">
        <f>BK245*'Ejercicio 3 - TIR'!$D$5</f>
        <v>17671.7295</v>
      </c>
      <c r="BN245" s="4">
        <f t="shared" si="41"/>
        <v>84435.11406</v>
      </c>
      <c r="BO245" s="4">
        <f t="shared" si="42"/>
        <v>37109.18398</v>
      </c>
      <c r="BP245" s="4">
        <f t="shared" si="43"/>
        <v>-107009.6184</v>
      </c>
      <c r="BQ245" s="4">
        <f t="shared" ref="BQ245:BT245" si="772">BE245</f>
        <v>22220.66816</v>
      </c>
      <c r="BR245" s="4">
        <f t="shared" si="772"/>
        <v>21608.54959</v>
      </c>
      <c r="BS245" s="4">
        <f t="shared" si="772"/>
        <v>18524.03673</v>
      </c>
      <c r="BT245" s="4">
        <f t="shared" si="772"/>
        <v>22170.71173</v>
      </c>
      <c r="BU245" s="4">
        <f t="shared" si="45"/>
        <v>57143.37721</v>
      </c>
      <c r="BV245" s="36">
        <f t="shared" si="46"/>
        <v>8.600913359</v>
      </c>
    </row>
    <row r="246" ht="15.0" customHeight="1">
      <c r="A246" s="2">
        <v>245.0</v>
      </c>
      <c r="B246" s="3">
        <f t="shared" si="4"/>
        <v>0.5679848379</v>
      </c>
      <c r="C246" s="4">
        <f>IF(B246&lt;=('Ejercicio 3 - TIR'!$D$13-'Ejercicio 3 - TIR'!$C$13)/('Ejercicio 3 - TIR'!$E$13-'Ejercicio 3 - TIR'!$C$13),'Ejercicio 3 - TIR'!$C$13+SQRT(('Ejercicio 3 - TIR'!$E$13-'Ejercicio 3 - TIR'!$C$13)*('Ejercicio 3 - TIR'!$D$13-'Ejercicio 3 - TIR'!$C$13)*B246),'Ejercicio 3 - TIR'!$E$13-SQRT(('Ejercicio 3 - TIR'!$E$13-'Ejercicio 3 - TIR'!$C$13)*('Ejercicio 3 - TIR'!$E$13-'Ejercicio 3 - TIR'!$D$13)*(1-B246)))</f>
        <v>77231.20129</v>
      </c>
      <c r="D246" s="3">
        <f t="shared" si="5"/>
        <v>0.300405355</v>
      </c>
      <c r="E246" s="4">
        <f>IF(D246&lt;=('Ejercicio 3 - TIR'!$D$14-'Ejercicio 3 - TIR'!$C$14)/('Ejercicio 3 - TIR'!$E$14-'Ejercicio 3 - TIR'!$C$14),'Ejercicio 3 - TIR'!$C$14+SQRT(('Ejercicio 3 - TIR'!$E$14-'Ejercicio 3 - TIR'!$C$14)*('Ejercicio 3 - TIR'!$D$14-'Ejercicio 3 - TIR'!$C$14)*D246),'Ejercicio 3 - TIR'!$E$14-SQRT(('Ejercicio 3 - TIR'!$E$14-'Ejercicio 3 - TIR'!$C$14)*('Ejercicio 3 - TIR'!$E$14-'Ejercicio 3 - TIR'!$D$14)*(1-D246)))</f>
        <v>29746.62002</v>
      </c>
      <c r="F246" s="3">
        <f t="shared" si="6"/>
        <v>0.4789685608</v>
      </c>
      <c r="G246" s="4">
        <f>IF(F246&lt;=('Ejercicio 3 - TIR'!$D$18-'Ejercicio 3 - TIR'!$C$18)/('Ejercicio 3 - TIR'!$E$18-'Ejercicio 3 - TIR'!$C$18),'Ejercicio 3 - TIR'!$C$18+SQRT(('Ejercicio 3 - TIR'!$E$18-'Ejercicio 3 - TIR'!$C$18)*('Ejercicio 3 - TIR'!$D$18-'Ejercicio 3 - TIR'!$C$18)*F246),'Ejercicio 3 - TIR'!$E$18-SQRT(('Ejercicio 3 - TIR'!$E$18-'Ejercicio 3 - TIR'!$C$18)*('Ejercicio 3 - TIR'!$E$18-'Ejercicio 3 - TIR'!$D$18)*(1-F246)))</f>
        <v>38476.15975</v>
      </c>
      <c r="H246" s="3">
        <f t="shared" si="7"/>
        <v>0.9541181598</v>
      </c>
      <c r="I246" s="4">
        <f>IF(H246&lt;=('Ejercicio 3 - TIR'!$D$18-'Ejercicio 3 - TIR'!$C$18)/('Ejercicio 3 - TIR'!$E$18-'Ejercicio 3 - TIR'!$C$18),'Ejercicio 3 - TIR'!$C$18+SQRT(('Ejercicio 3 - TIR'!$E$18-'Ejercicio 3 - TIR'!$C$18)*('Ejercicio 3 - TIR'!$D$18-'Ejercicio 3 - TIR'!$C$18)*H246),'Ejercicio 3 - TIR'!$E$18-SQRT(('Ejercicio 3 - TIR'!$E$18-'Ejercicio 3 - TIR'!$C$18)*('Ejercicio 3 - TIR'!$E$18-'Ejercicio 3 - TIR'!$D$18)*(1-H246)))</f>
        <v>43144.96954</v>
      </c>
      <c r="J246" s="3">
        <f t="shared" si="8"/>
        <v>0.8370910922</v>
      </c>
      <c r="K246" s="4">
        <f>IF(J246&lt;=('Ejercicio 3 - TIR'!$D$18-'Ejercicio 3 - TIR'!$C$18)/('Ejercicio 3 - TIR'!$E$18-'Ejercicio 3 - TIR'!$C$18),'Ejercicio 3 - TIR'!$C$18+SQRT(('Ejercicio 3 - TIR'!$E$18-'Ejercicio 3 - TIR'!$C$18)*('Ejercicio 3 - TIR'!$D$18-'Ejercicio 3 - TIR'!$C$18)*J246),'Ejercicio 3 - TIR'!$E$18-SQRT(('Ejercicio 3 - TIR'!$E$18-'Ejercicio 3 - TIR'!$C$18)*('Ejercicio 3 - TIR'!$E$18-'Ejercicio 3 - TIR'!$D$18)*(1-J246)))</f>
        <v>41504.55037</v>
      </c>
      <c r="L246" s="3">
        <f t="shared" si="9"/>
        <v>0.1662946042</v>
      </c>
      <c r="M246" s="4">
        <f>IF(L246&lt;=('Ejercicio 3 - TIR'!$D$18-'Ejercicio 3 - TIR'!$C$18)/('Ejercicio 3 - TIR'!$E$18-'Ejercicio 3 - TIR'!$C$18),'Ejercicio 3 - TIR'!$C$18+SQRT(('Ejercicio 3 - TIR'!$E$18-'Ejercicio 3 - TIR'!$C$18)*('Ejercicio 3 - TIR'!$D$18-'Ejercicio 3 - TIR'!$C$18)*L246),'Ejercicio 3 - TIR'!$E$18-SQRT(('Ejercicio 3 - TIR'!$E$18-'Ejercicio 3 - TIR'!$C$18)*('Ejercicio 3 - TIR'!$E$18-'Ejercicio 3 - TIR'!$D$18)*(1-L246)))</f>
        <v>34994.41594</v>
      </c>
      <c r="N246" s="3">
        <f t="shared" si="10"/>
        <v>0.4287247625</v>
      </c>
      <c r="O246" s="4">
        <f>IF(N246&lt;=('Ejercicio 3 - TIR'!$D$18-'Ejercicio 3 - TIR'!$C$18)/('Ejercicio 3 - TIR'!$E$18-'Ejercicio 3 - TIR'!$C$18),'Ejercicio 3 - TIR'!$C$18+SQRT(('Ejercicio 3 - TIR'!$E$18-'Ejercicio 3 - TIR'!$C$18)*('Ejercicio 3 - TIR'!$D$18-'Ejercicio 3 - TIR'!$C$18)*N246),'Ejercicio 3 - TIR'!$E$18-SQRT(('Ejercicio 3 - TIR'!$E$18-'Ejercicio 3 - TIR'!$C$18)*('Ejercicio 3 - TIR'!$E$18-'Ejercicio 3 - TIR'!$D$18)*(1-N246)))</f>
        <v>38019.27144</v>
      </c>
      <c r="P246" s="3">
        <f t="shared" si="11"/>
        <v>0.6981453885</v>
      </c>
      <c r="Q246" s="7">
        <f>IF(P246&lt;=('Ejercicio 3 - TIR'!$D$22-'Ejercicio 3 - TIR'!$C$22)/('Ejercicio 3 - TIR'!$E$22-'Ejercicio 3 - TIR'!$C$22),'Ejercicio 3 - TIR'!$C$22+SQRT(('Ejercicio 3 - TIR'!$E$22-'Ejercicio 3 - TIR'!$C$22)*('Ejercicio 3 - TIR'!$D$22-'Ejercicio 3 - TIR'!$C$22)*P246),'Ejercicio 3 - TIR'!$E$22-SQRT(('Ejercicio 3 - TIR'!$E$22-'Ejercicio 3 - TIR'!$C$22)*('Ejercicio 3 - TIR'!$E$22-'Ejercicio 3 - TIR'!$D$22)*(1-P246)))</f>
        <v>0.1566903818</v>
      </c>
      <c r="R246" s="3">
        <f t="shared" si="12"/>
        <v>0.4017457479</v>
      </c>
      <c r="S246" s="7">
        <f>IF(R246&lt;=('Ejercicio 3 - TIR'!$D$23-'Ejercicio 3 - TIR'!$C$23)/('Ejercicio 3 - TIR'!$E$23-'Ejercicio 3 - TIR'!$C$23),'Ejercicio 3 - TIR'!$C$23+SQRT(('Ejercicio 3 - TIR'!$E$23-'Ejercicio 3 - TIR'!$C$23)*('Ejercicio 3 - TIR'!$D$23-'Ejercicio 3 - TIR'!$C$23)*R246),'Ejercicio 3 - TIR'!$E$23-SQRT(('Ejercicio 3 - TIR'!$E$23-'Ejercicio 3 - TIR'!$C$23)*('Ejercicio 3 - TIR'!$E$23-'Ejercicio 3 - TIR'!$D$23)*(1-R246)))</f>
        <v>0.1468913061</v>
      </c>
      <c r="T246" s="3">
        <f t="shared" si="13"/>
        <v>0.9769962755</v>
      </c>
      <c r="U246" s="7">
        <f>IF(T246&lt;=('Ejercicio 3 - TIR'!$D$24-'Ejercicio 3 - TIR'!$C$24)/('Ejercicio 3 - TIR'!$E$24-'Ejercicio 3 - TIR'!$C$24),'Ejercicio 3 - TIR'!$C$24+SQRT(('Ejercicio 3 - TIR'!$E$24-'Ejercicio 3 - TIR'!$C$24)*('Ejercicio 3 - TIR'!$D$24-'Ejercicio 3 - TIR'!$C$24)*T246),'Ejercicio 3 - TIR'!$E$24-SQRT(('Ejercicio 3 - TIR'!$E$24-'Ejercicio 3 - TIR'!$C$24)*('Ejercicio 3 - TIR'!$E$24-'Ejercicio 3 - TIR'!$D$24)*(1-T246)))</f>
        <v>0.2119743892</v>
      </c>
      <c r="V246" s="3">
        <f t="shared" si="14"/>
        <v>0.9304205603</v>
      </c>
      <c r="W246" s="7">
        <f>IF(V246&lt;=('Ejercicio 3 - TIR'!$D$25-'Ejercicio 3 - TIR'!$C$25)/('Ejercicio 3 - TIR'!$E$25-'Ejercicio 3 - TIR'!$C$25),'Ejercicio 3 - TIR'!$C$25+SQRT(('Ejercicio 3 - TIR'!$E$25-'Ejercicio 3 - TIR'!$C$25)*('Ejercicio 3 - TIR'!$D$25-'Ejercicio 3 - TIR'!$C$25)*V246),'Ejercicio 3 - TIR'!$E$25-SQRT(('Ejercicio 3 - TIR'!$E$25-'Ejercicio 3 - TIR'!$C$25)*('Ejercicio 3 - TIR'!$E$25-'Ejercicio 3 - TIR'!$D$25)*(1-V246)))</f>
        <v>0.2343946151</v>
      </c>
      <c r="X246" s="3">
        <f t="shared" si="15"/>
        <v>0.06000271372</v>
      </c>
      <c r="Y246" s="7">
        <f>IF(X246&lt;=('Ejercicio 3 - TIR'!$D$26-'Ejercicio 3 - TIR'!$C$26)/('Ejercicio 3 - TIR'!$E$26-'Ejercicio 3 - TIR'!$C$26),'Ejercicio 3 - TIR'!$C$26+SQRT(('Ejercicio 3 - TIR'!$E$26-'Ejercicio 3 - TIR'!$C$26)*('Ejercicio 3 - TIR'!$D$26-'Ejercicio 3 - TIR'!$C$26)*X246),'Ejercicio 3 - TIR'!$E$26-SQRT(('Ejercicio 3 - TIR'!$E$26-'Ejercicio 3 - TIR'!$C$26)*('Ejercicio 3 - TIR'!$E$26-'Ejercicio 3 - TIR'!$D$26)*(1-X246)))</f>
        <v>0.2027282099</v>
      </c>
      <c r="Z246" s="3">
        <f t="shared" si="16"/>
        <v>1.156690382</v>
      </c>
      <c r="AA246" s="3">
        <f t="shared" si="17"/>
        <v>1.326598143</v>
      </c>
      <c r="AB246" s="3">
        <f t="shared" si="18"/>
        <v>1.607802974</v>
      </c>
      <c r="AC246" s="3">
        <f t="shared" si="19"/>
        <v>1.984663333</v>
      </c>
      <c r="AD246" s="3">
        <f t="shared" si="20"/>
        <v>2.387010578</v>
      </c>
      <c r="AE246" s="2">
        <f t="shared" si="21"/>
        <v>4661.009248</v>
      </c>
      <c r="AF246" s="2">
        <f t="shared" si="22"/>
        <v>5345.670985</v>
      </c>
      <c r="AG246" s="2">
        <f t="shared" si="23"/>
        <v>6478.816327</v>
      </c>
      <c r="AH246" s="2">
        <f t="shared" si="24"/>
        <v>7997.415986</v>
      </c>
      <c r="AI246" s="2">
        <f t="shared" si="25"/>
        <v>9618.717812</v>
      </c>
      <c r="AJ246" s="4">
        <f t="shared" si="26"/>
        <v>44505.00391</v>
      </c>
      <c r="AK246" s="4">
        <f t="shared" si="27"/>
        <v>57236.03646</v>
      </c>
      <c r="AL246" s="4">
        <f t="shared" si="28"/>
        <v>66731.13952</v>
      </c>
      <c r="AM246" s="4">
        <f t="shared" si="29"/>
        <v>69452.13419</v>
      </c>
      <c r="AN246" s="4">
        <f t="shared" si="30"/>
        <v>90752.40308</v>
      </c>
      <c r="AO246" s="4">
        <f>C246/'Ejercicio 3 - TIR'!$D$7</f>
        <v>15446.24026</v>
      </c>
      <c r="AP246" s="4">
        <f t="shared" si="31"/>
        <v>29058.76365</v>
      </c>
      <c r="AQ246" s="4">
        <f t="shared" si="32"/>
        <v>41789.7962</v>
      </c>
      <c r="AR246" s="4">
        <f t="shared" si="33"/>
        <v>51284.89926</v>
      </c>
      <c r="AS246" s="4">
        <f t="shared" si="34"/>
        <v>54005.89393</v>
      </c>
      <c r="AT246" s="4">
        <f t="shared" si="35"/>
        <v>75306.16282</v>
      </c>
      <c r="AU246" s="4">
        <f>AP246*'Ejercicio 3 - TIR'!$D$5</f>
        <v>14529.38183</v>
      </c>
      <c r="AV246" s="4">
        <f>AQ246*'Ejercicio 3 - TIR'!$D$5</f>
        <v>20894.8981</v>
      </c>
      <c r="AW246" s="4">
        <f>AR246*'Ejercicio 3 - TIR'!$D$5</f>
        <v>25642.44963</v>
      </c>
      <c r="AX246" s="4">
        <f>AS246*'Ejercicio 3 - TIR'!$D$5</f>
        <v>27002.94696</v>
      </c>
      <c r="AY246" s="4">
        <f>AT246*'Ejercicio 3 - TIR'!$D$5</f>
        <v>37653.08141</v>
      </c>
      <c r="AZ246" s="4">
        <f t="shared" ref="AZ246:BD246" si="773">AJ246-AU246-AE246</f>
        <v>25314.61284</v>
      </c>
      <c r="BA246" s="4">
        <f t="shared" si="773"/>
        <v>30995.46737</v>
      </c>
      <c r="BB246" s="4">
        <f t="shared" si="773"/>
        <v>34609.87356</v>
      </c>
      <c r="BC246" s="4">
        <f t="shared" si="773"/>
        <v>34451.77124</v>
      </c>
      <c r="BD246" s="4">
        <f t="shared" si="773"/>
        <v>43480.60386</v>
      </c>
      <c r="BE246" s="4">
        <f t="shared" ref="BE246:BI246" si="774">AZ246/Z246</f>
        <v>21885.38371</v>
      </c>
      <c r="BF246" s="4">
        <f t="shared" si="774"/>
        <v>23364.62443</v>
      </c>
      <c r="BG246" s="4">
        <f t="shared" si="774"/>
        <v>21526.19079</v>
      </c>
      <c r="BH246" s="4">
        <f t="shared" si="774"/>
        <v>17359.00022</v>
      </c>
      <c r="BI246" s="4">
        <f t="shared" si="774"/>
        <v>18215.50531</v>
      </c>
      <c r="BJ246" s="4">
        <f t="shared" si="38"/>
        <v>71005.49664</v>
      </c>
      <c r="BK246" s="4">
        <f t="shared" si="39"/>
        <v>36870.33888</v>
      </c>
      <c r="BL246" s="4">
        <f t="shared" si="40"/>
        <v>107875.8355</v>
      </c>
      <c r="BM246" s="4">
        <f>BK246*'Ejercicio 3 - TIR'!$D$5</f>
        <v>18435.16944</v>
      </c>
      <c r="BN246" s="4">
        <f t="shared" si="41"/>
        <v>89440.66608</v>
      </c>
      <c r="BO246" s="4">
        <f t="shared" si="42"/>
        <v>37469.74015</v>
      </c>
      <c r="BP246" s="4">
        <f t="shared" si="43"/>
        <v>-106977.8213</v>
      </c>
      <c r="BQ246" s="4">
        <f t="shared" ref="BQ246:BT246" si="775">BE246</f>
        <v>21885.38371</v>
      </c>
      <c r="BR246" s="4">
        <f t="shared" si="775"/>
        <v>23364.62443</v>
      </c>
      <c r="BS246" s="4">
        <f t="shared" si="775"/>
        <v>21526.19079</v>
      </c>
      <c r="BT246" s="4">
        <f t="shared" si="775"/>
        <v>17359.00022</v>
      </c>
      <c r="BU246" s="4">
        <f t="shared" si="45"/>
        <v>55685.24546</v>
      </c>
      <c r="BV246" s="36">
        <f t="shared" si="46"/>
        <v>8.328773013</v>
      </c>
    </row>
    <row r="247" ht="15.0" customHeight="1">
      <c r="A247" s="2">
        <v>246.0</v>
      </c>
      <c r="B247" s="3">
        <f t="shared" si="4"/>
        <v>0.5561181606</v>
      </c>
      <c r="C247" s="4">
        <f>IF(B247&lt;=('Ejercicio 3 - TIR'!$D$13-'Ejercicio 3 - TIR'!$C$13)/('Ejercicio 3 - TIR'!$E$13-'Ejercicio 3 - TIR'!$C$13),'Ejercicio 3 - TIR'!$C$13+SQRT(('Ejercicio 3 - TIR'!$E$13-'Ejercicio 3 - TIR'!$C$13)*('Ejercicio 3 - TIR'!$D$13-'Ejercicio 3 - TIR'!$C$13)*B247),'Ejercicio 3 - TIR'!$E$13-SQRT(('Ejercicio 3 - TIR'!$E$13-'Ejercicio 3 - TIR'!$C$13)*('Ejercicio 3 - TIR'!$E$13-'Ejercicio 3 - TIR'!$D$13)*(1-B247)))</f>
        <v>76920.61077</v>
      </c>
      <c r="D247" s="3">
        <f t="shared" si="5"/>
        <v>0.7763676636</v>
      </c>
      <c r="E247" s="4">
        <f>IF(D247&lt;=('Ejercicio 3 - TIR'!$D$14-'Ejercicio 3 - TIR'!$C$14)/('Ejercicio 3 - TIR'!$E$14-'Ejercicio 3 - TIR'!$C$14),'Ejercicio 3 - TIR'!$C$14+SQRT(('Ejercicio 3 - TIR'!$E$14-'Ejercicio 3 - TIR'!$C$14)*('Ejercicio 3 - TIR'!$D$14-'Ejercicio 3 - TIR'!$C$14)*D247),'Ejercicio 3 - TIR'!$E$14-SQRT(('Ejercicio 3 - TIR'!$E$14-'Ejercicio 3 - TIR'!$C$14)*('Ejercicio 3 - TIR'!$E$14-'Ejercicio 3 - TIR'!$D$14)*(1-D247)))</f>
        <v>34208.20836</v>
      </c>
      <c r="F247" s="3">
        <f t="shared" si="6"/>
        <v>0.5439629167</v>
      </c>
      <c r="G247" s="4">
        <f>IF(F247&lt;=('Ejercicio 3 - TIR'!$D$18-'Ejercicio 3 - TIR'!$C$18)/('Ejercicio 3 - TIR'!$E$18-'Ejercicio 3 - TIR'!$C$18),'Ejercicio 3 - TIR'!$C$18+SQRT(('Ejercicio 3 - TIR'!$E$18-'Ejercicio 3 - TIR'!$C$18)*('Ejercicio 3 - TIR'!$D$18-'Ejercicio 3 - TIR'!$C$18)*F247),'Ejercicio 3 - TIR'!$E$18-SQRT(('Ejercicio 3 - TIR'!$E$18-'Ejercicio 3 - TIR'!$C$18)*('Ejercicio 3 - TIR'!$E$18-'Ejercicio 3 - TIR'!$D$18)*(1-F247)))</f>
        <v>39032.96394</v>
      </c>
      <c r="H247" s="3">
        <f t="shared" si="7"/>
        <v>0.381743913</v>
      </c>
      <c r="I247" s="4">
        <f>IF(H247&lt;=('Ejercicio 3 - TIR'!$D$18-'Ejercicio 3 - TIR'!$C$18)/('Ejercicio 3 - TIR'!$E$18-'Ejercicio 3 - TIR'!$C$18),'Ejercicio 3 - TIR'!$C$18+SQRT(('Ejercicio 3 - TIR'!$E$18-'Ejercicio 3 - TIR'!$C$18)*('Ejercicio 3 - TIR'!$D$18-'Ejercicio 3 - TIR'!$C$18)*H247),'Ejercicio 3 - TIR'!$E$18-SQRT(('Ejercicio 3 - TIR'!$E$18-'Ejercicio 3 - TIR'!$C$18)*('Ejercicio 3 - TIR'!$E$18-'Ejercicio 3 - TIR'!$D$18)*(1-H247)))</f>
        <v>37567.13862</v>
      </c>
      <c r="J247" s="3">
        <f t="shared" si="8"/>
        <v>0.9202424769</v>
      </c>
      <c r="K247" s="4">
        <f>IF(J247&lt;=('Ejercicio 3 - TIR'!$D$18-'Ejercicio 3 - TIR'!$C$18)/('Ejercicio 3 - TIR'!$E$18-'Ejercicio 3 - TIR'!$C$18),'Ejercicio 3 - TIR'!$C$18+SQRT(('Ejercicio 3 - TIR'!$E$18-'Ejercicio 3 - TIR'!$C$18)*('Ejercicio 3 - TIR'!$D$18-'Ejercicio 3 - TIR'!$C$18)*J247),'Ejercicio 3 - TIR'!$E$18-SQRT(('Ejercicio 3 - TIR'!$E$18-'Ejercicio 3 - TIR'!$C$18)*('Ejercicio 3 - TIR'!$E$18-'Ejercicio 3 - TIR'!$D$18)*(1-J247)))</f>
        <v>42554.22523</v>
      </c>
      <c r="L247" s="3">
        <f t="shared" si="9"/>
        <v>0.792567426</v>
      </c>
      <c r="M247" s="4">
        <f>IF(L247&lt;=('Ejercicio 3 - TIR'!$D$18-'Ejercicio 3 - TIR'!$C$18)/('Ejercicio 3 - TIR'!$E$18-'Ejercicio 3 - TIR'!$C$18),'Ejercicio 3 - TIR'!$C$18+SQRT(('Ejercicio 3 - TIR'!$E$18-'Ejercicio 3 - TIR'!$C$18)*('Ejercicio 3 - TIR'!$D$18-'Ejercicio 3 - TIR'!$C$18)*L247),'Ejercicio 3 - TIR'!$E$18-SQRT(('Ejercicio 3 - TIR'!$E$18-'Ejercicio 3 - TIR'!$C$18)*('Ejercicio 3 - TIR'!$E$18-'Ejercicio 3 - TIR'!$D$18)*(1-L247)))</f>
        <v>41055.70753</v>
      </c>
      <c r="N247" s="3">
        <f t="shared" si="10"/>
        <v>0.2148974692</v>
      </c>
      <c r="O247" s="4">
        <f>IF(N247&lt;=('Ejercicio 3 - TIR'!$D$18-'Ejercicio 3 - TIR'!$C$18)/('Ejercicio 3 - TIR'!$E$18-'Ejercicio 3 - TIR'!$C$18),'Ejercicio 3 - TIR'!$C$18+SQRT(('Ejercicio 3 - TIR'!$E$18-'Ejercicio 3 - TIR'!$C$18)*('Ejercicio 3 - TIR'!$D$18-'Ejercicio 3 - TIR'!$C$18)*N247),'Ejercicio 3 - TIR'!$E$18-SQRT(('Ejercicio 3 - TIR'!$E$18-'Ejercicio 3 - TIR'!$C$18)*('Ejercicio 3 - TIR'!$E$18-'Ejercicio 3 - TIR'!$D$18)*(1-N247)))</f>
        <v>35677.55408</v>
      </c>
      <c r="P247" s="3">
        <f t="shared" si="11"/>
        <v>0.2330509617</v>
      </c>
      <c r="Q247" s="7">
        <f>IF(P247&lt;=('Ejercicio 3 - TIR'!$D$22-'Ejercicio 3 - TIR'!$C$22)/('Ejercicio 3 - TIR'!$E$22-'Ejercicio 3 - TIR'!$C$22),'Ejercicio 3 - TIR'!$C$22+SQRT(('Ejercicio 3 - TIR'!$E$22-'Ejercicio 3 - TIR'!$C$22)*('Ejercicio 3 - TIR'!$D$22-'Ejercicio 3 - TIR'!$C$22)*P247),'Ejercicio 3 - TIR'!$E$22-SQRT(('Ejercicio 3 - TIR'!$E$22-'Ejercicio 3 - TIR'!$C$22)*('Ejercicio 3 - TIR'!$E$22-'Ejercicio 3 - TIR'!$D$22)*(1-P247)))</f>
        <v>0.1404814973</v>
      </c>
      <c r="R247" s="3">
        <f t="shared" si="12"/>
        <v>0.8656007912</v>
      </c>
      <c r="S247" s="7">
        <f>IF(R247&lt;=('Ejercicio 3 - TIR'!$D$23-'Ejercicio 3 - TIR'!$C$23)/('Ejercicio 3 - TIR'!$E$23-'Ejercicio 3 - TIR'!$C$23),'Ejercicio 3 - TIR'!$C$23+SQRT(('Ejercicio 3 - TIR'!$E$23-'Ejercicio 3 - TIR'!$C$23)*('Ejercicio 3 - TIR'!$D$23-'Ejercicio 3 - TIR'!$C$23)*R247),'Ejercicio 3 - TIR'!$E$23-SQRT(('Ejercicio 3 - TIR'!$E$23-'Ejercicio 3 - TIR'!$C$23)*('Ejercicio 3 - TIR'!$E$23-'Ejercicio 3 - TIR'!$D$23)*(1-R247)))</f>
        <v>0.1644462681</v>
      </c>
      <c r="T247" s="3">
        <f t="shared" si="13"/>
        <v>0.6240036888</v>
      </c>
      <c r="U247" s="7">
        <f>IF(T247&lt;=('Ejercicio 3 - TIR'!$D$24-'Ejercicio 3 - TIR'!$C$24)/('Ejercicio 3 - TIR'!$E$24-'Ejercicio 3 - TIR'!$C$24),'Ejercicio 3 - TIR'!$C$24+SQRT(('Ejercicio 3 - TIR'!$E$24-'Ejercicio 3 - TIR'!$C$24)*('Ejercicio 3 - TIR'!$D$24-'Ejercicio 3 - TIR'!$C$24)*T247),'Ejercicio 3 - TIR'!$E$24-SQRT(('Ejercicio 3 - TIR'!$E$24-'Ejercicio 3 - TIR'!$C$24)*('Ejercicio 3 - TIR'!$E$24-'Ejercicio 3 - TIR'!$D$24)*(1-T247)))</f>
        <v>0.1875532795</v>
      </c>
      <c r="V247" s="3">
        <f t="shared" si="14"/>
        <v>0.1402123495</v>
      </c>
      <c r="W247" s="7">
        <f>IF(V247&lt;=('Ejercicio 3 - TIR'!$D$25-'Ejercicio 3 - TIR'!$C$25)/('Ejercicio 3 - TIR'!$E$25-'Ejercicio 3 - TIR'!$C$25),'Ejercicio 3 - TIR'!$C$25+SQRT(('Ejercicio 3 - TIR'!$E$25-'Ejercicio 3 - TIR'!$C$25)*('Ejercicio 3 - TIR'!$D$25-'Ejercicio 3 - TIR'!$C$25)*V247),'Ejercicio 3 - TIR'!$E$25-SQRT(('Ejercicio 3 - TIR'!$E$25-'Ejercicio 3 - TIR'!$C$25)*('Ejercicio 3 - TIR'!$E$25-'Ejercicio 3 - TIR'!$D$25)*(1-V247)))</f>
        <v>0.1940106135</v>
      </c>
      <c r="X247" s="3">
        <f t="shared" si="15"/>
        <v>0.8822391413</v>
      </c>
      <c r="Y247" s="7">
        <f>IF(X247&lt;=('Ejercicio 3 - TIR'!$D$26-'Ejercicio 3 - TIR'!$C$26)/('Ejercicio 3 - TIR'!$E$26-'Ejercicio 3 - TIR'!$C$26),'Ejercicio 3 - TIR'!$C$26+SQRT(('Ejercicio 3 - TIR'!$E$26-'Ejercicio 3 - TIR'!$C$26)*('Ejercicio 3 - TIR'!$D$26-'Ejercicio 3 - TIR'!$C$26)*X247),'Ejercicio 3 - TIR'!$E$26-SQRT(('Ejercicio 3 - TIR'!$E$26-'Ejercicio 3 - TIR'!$C$26)*('Ejercicio 3 - TIR'!$E$26-'Ejercicio 3 - TIR'!$D$26)*(1-X247)))</f>
        <v>0.254782771</v>
      </c>
      <c r="Z247" s="3">
        <f t="shared" si="16"/>
        <v>1.140481497</v>
      </c>
      <c r="AA247" s="3">
        <f t="shared" si="17"/>
        <v>1.328029423</v>
      </c>
      <c r="AB247" s="3">
        <f t="shared" si="18"/>
        <v>1.577105697</v>
      </c>
      <c r="AC247" s="3">
        <f t="shared" si="19"/>
        <v>1.883080941</v>
      </c>
      <c r="AD247" s="3">
        <f t="shared" si="20"/>
        <v>2.362857521</v>
      </c>
      <c r="AE247" s="2">
        <f t="shared" si="21"/>
        <v>4805.620329</v>
      </c>
      <c r="AF247" s="2">
        <f t="shared" si="22"/>
        <v>5595.886658</v>
      </c>
      <c r="AG247" s="2">
        <f t="shared" si="23"/>
        <v>6645.413553</v>
      </c>
      <c r="AH247" s="2">
        <f t="shared" si="24"/>
        <v>7934.694313</v>
      </c>
      <c r="AI247" s="2">
        <f t="shared" si="25"/>
        <v>9956.317717</v>
      </c>
      <c r="AJ247" s="4">
        <f t="shared" si="26"/>
        <v>44516.37316</v>
      </c>
      <c r="AK247" s="4">
        <f t="shared" si="27"/>
        <v>49890.26544</v>
      </c>
      <c r="AL247" s="4">
        <f t="shared" si="28"/>
        <v>67112.51104</v>
      </c>
      <c r="AM247" s="4">
        <f t="shared" si="29"/>
        <v>77311.22037</v>
      </c>
      <c r="AN247" s="4">
        <f t="shared" si="30"/>
        <v>84300.97699</v>
      </c>
      <c r="AO247" s="4">
        <f>C247/'Ejercicio 3 - TIR'!$D$7</f>
        <v>15384.12215</v>
      </c>
      <c r="AP247" s="4">
        <f t="shared" si="31"/>
        <v>29132.251</v>
      </c>
      <c r="AQ247" s="4">
        <f t="shared" si="32"/>
        <v>34506.14329</v>
      </c>
      <c r="AR247" s="4">
        <f t="shared" si="33"/>
        <v>51728.38888</v>
      </c>
      <c r="AS247" s="4">
        <f t="shared" si="34"/>
        <v>61927.09821</v>
      </c>
      <c r="AT247" s="4">
        <f t="shared" si="35"/>
        <v>68916.85484</v>
      </c>
      <c r="AU247" s="4">
        <f>AP247*'Ejercicio 3 - TIR'!$D$5</f>
        <v>14566.1255</v>
      </c>
      <c r="AV247" s="4">
        <f>AQ247*'Ejercicio 3 - TIR'!$D$5</f>
        <v>17253.07164</v>
      </c>
      <c r="AW247" s="4">
        <f>AR247*'Ejercicio 3 - TIR'!$D$5</f>
        <v>25864.19444</v>
      </c>
      <c r="AX247" s="4">
        <f>AS247*'Ejercicio 3 - TIR'!$D$5</f>
        <v>30963.54911</v>
      </c>
      <c r="AY247" s="4">
        <f>AT247*'Ejercicio 3 - TIR'!$D$5</f>
        <v>34458.42742</v>
      </c>
      <c r="AZ247" s="4">
        <f t="shared" ref="AZ247:BD247" si="776">AJ247-AU247-AE247</f>
        <v>25144.62733</v>
      </c>
      <c r="BA247" s="4">
        <f t="shared" si="776"/>
        <v>27041.30714</v>
      </c>
      <c r="BB247" s="4">
        <f t="shared" si="776"/>
        <v>34602.90304</v>
      </c>
      <c r="BC247" s="4">
        <f t="shared" si="776"/>
        <v>38412.97695</v>
      </c>
      <c r="BD247" s="4">
        <f t="shared" si="776"/>
        <v>39886.23186</v>
      </c>
      <c r="BE247" s="4">
        <f t="shared" ref="BE247:BI247" si="777">AZ247/Z247</f>
        <v>22047.37857</v>
      </c>
      <c r="BF247" s="4">
        <f t="shared" si="777"/>
        <v>20361.97893</v>
      </c>
      <c r="BG247" s="4">
        <f t="shared" si="777"/>
        <v>21940.76346</v>
      </c>
      <c r="BH247" s="4">
        <f t="shared" si="777"/>
        <v>20399.00469</v>
      </c>
      <c r="BI247" s="4">
        <f t="shared" si="777"/>
        <v>16880.50655</v>
      </c>
      <c r="BJ247" s="4">
        <f t="shared" si="38"/>
        <v>80829.12239</v>
      </c>
      <c r="BK247" s="4">
        <f t="shared" si="39"/>
        <v>36350.48873</v>
      </c>
      <c r="BL247" s="4">
        <f t="shared" si="40"/>
        <v>117179.6111</v>
      </c>
      <c r="BM247" s="4">
        <f>BK247*'Ejercicio 3 - TIR'!$D$5</f>
        <v>18175.24437</v>
      </c>
      <c r="BN247" s="4">
        <f t="shared" si="41"/>
        <v>99004.36676</v>
      </c>
      <c r="BO247" s="4">
        <f t="shared" si="42"/>
        <v>41900.26943</v>
      </c>
      <c r="BP247" s="4">
        <f t="shared" si="43"/>
        <v>-111128.8191</v>
      </c>
      <c r="BQ247" s="4">
        <f t="shared" ref="BQ247:BT247" si="778">BE247</f>
        <v>22047.37857</v>
      </c>
      <c r="BR247" s="4">
        <f t="shared" si="778"/>
        <v>20361.97893</v>
      </c>
      <c r="BS247" s="4">
        <f t="shared" si="778"/>
        <v>21940.76346</v>
      </c>
      <c r="BT247" s="4">
        <f t="shared" si="778"/>
        <v>20399.00469</v>
      </c>
      <c r="BU247" s="4">
        <f t="shared" si="45"/>
        <v>58780.77598</v>
      </c>
      <c r="BV247" s="36">
        <f t="shared" si="46"/>
        <v>7.7542936</v>
      </c>
    </row>
    <row r="248" ht="15.0" customHeight="1">
      <c r="A248" s="2">
        <v>247.0</v>
      </c>
      <c r="B248" s="3">
        <f t="shared" si="4"/>
        <v>0.9847514514</v>
      </c>
      <c r="C248" s="4">
        <f>IF(B248&lt;=('Ejercicio 3 - TIR'!$D$13-'Ejercicio 3 - TIR'!$C$13)/('Ejercicio 3 - TIR'!$E$13-'Ejercicio 3 - TIR'!$C$13),'Ejercicio 3 - TIR'!$C$13+SQRT(('Ejercicio 3 - TIR'!$E$13-'Ejercicio 3 - TIR'!$C$13)*('Ejercicio 3 - TIR'!$D$13-'Ejercicio 3 - TIR'!$C$13)*B248),'Ejercicio 3 - TIR'!$E$13-SQRT(('Ejercicio 3 - TIR'!$E$13-'Ejercicio 3 - TIR'!$C$13)*('Ejercicio 3 - TIR'!$E$13-'Ejercicio 3 - TIR'!$D$13)*(1-B248)))</f>
        <v>95722.35365</v>
      </c>
      <c r="D248" s="3">
        <f t="shared" si="5"/>
        <v>0.3300258172</v>
      </c>
      <c r="E248" s="4">
        <f>IF(D248&lt;=('Ejercicio 3 - TIR'!$D$14-'Ejercicio 3 - TIR'!$C$14)/('Ejercicio 3 - TIR'!$E$14-'Ejercicio 3 - TIR'!$C$14),'Ejercicio 3 - TIR'!$C$14+SQRT(('Ejercicio 3 - TIR'!$E$14-'Ejercicio 3 - TIR'!$C$14)*('Ejercicio 3 - TIR'!$D$14-'Ejercicio 3 - TIR'!$C$14)*D248),'Ejercicio 3 - TIR'!$E$14-SQRT(('Ejercicio 3 - TIR'!$E$14-'Ejercicio 3 - TIR'!$C$14)*('Ejercicio 3 - TIR'!$E$14-'Ejercicio 3 - TIR'!$D$14)*(1-D248)))</f>
        <v>29975.13179</v>
      </c>
      <c r="F248" s="3">
        <f t="shared" si="6"/>
        <v>0.3507374861</v>
      </c>
      <c r="G248" s="4">
        <f>IF(F248&lt;=('Ejercicio 3 - TIR'!$D$18-'Ejercicio 3 - TIR'!$C$18)/('Ejercicio 3 - TIR'!$E$18-'Ejercicio 3 - TIR'!$C$18),'Ejercicio 3 - TIR'!$C$18+SQRT(('Ejercicio 3 - TIR'!$E$18-'Ejercicio 3 - TIR'!$C$18)*('Ejercicio 3 - TIR'!$D$18-'Ejercicio 3 - TIR'!$C$18)*F248),'Ejercicio 3 - TIR'!$E$18-SQRT(('Ejercicio 3 - TIR'!$E$18-'Ejercicio 3 - TIR'!$C$18)*('Ejercicio 3 - TIR'!$E$18-'Ejercicio 3 - TIR'!$D$18)*(1-F248)))</f>
        <v>37253.31806</v>
      </c>
      <c r="H248" s="3">
        <f t="shared" si="7"/>
        <v>0.1501995507</v>
      </c>
      <c r="I248" s="4">
        <f>IF(H248&lt;=('Ejercicio 3 - TIR'!$D$18-'Ejercicio 3 - TIR'!$C$18)/('Ejercicio 3 - TIR'!$E$18-'Ejercicio 3 - TIR'!$C$18),'Ejercicio 3 - TIR'!$C$18+SQRT(('Ejercicio 3 - TIR'!$E$18-'Ejercicio 3 - TIR'!$C$18)*('Ejercicio 3 - TIR'!$D$18-'Ejercicio 3 - TIR'!$C$18)*H248),'Ejercicio 3 - TIR'!$E$18-SQRT(('Ejercicio 3 - TIR'!$E$18-'Ejercicio 3 - TIR'!$C$18)*('Ejercicio 3 - TIR'!$E$18-'Ejercicio 3 - TIR'!$D$18)*(1-H248)))</f>
        <v>34746.57062</v>
      </c>
      <c r="J248" s="3">
        <f t="shared" si="8"/>
        <v>0.6743857878</v>
      </c>
      <c r="K248" s="4">
        <f>IF(J248&lt;=('Ejercicio 3 - TIR'!$D$18-'Ejercicio 3 - TIR'!$C$18)/('Ejercicio 3 - TIR'!$E$18-'Ejercicio 3 - TIR'!$C$18),'Ejercicio 3 - TIR'!$C$18+SQRT(('Ejercicio 3 - TIR'!$E$18-'Ejercicio 3 - TIR'!$C$18)*('Ejercicio 3 - TIR'!$D$18-'Ejercicio 3 - TIR'!$C$18)*J248),'Ejercicio 3 - TIR'!$E$18-SQRT(('Ejercicio 3 - TIR'!$E$18-'Ejercicio 3 - TIR'!$C$18)*('Ejercicio 3 - TIR'!$E$18-'Ejercicio 3 - TIR'!$D$18)*(1-J248)))</f>
        <v>40058.23251</v>
      </c>
      <c r="L248" s="3">
        <f t="shared" si="9"/>
        <v>0.5806240193</v>
      </c>
      <c r="M248" s="4">
        <f>IF(L248&lt;=('Ejercicio 3 - TIR'!$D$18-'Ejercicio 3 - TIR'!$C$18)/('Ejercicio 3 - TIR'!$E$18-'Ejercicio 3 - TIR'!$C$18),'Ejercicio 3 - TIR'!$C$18+SQRT(('Ejercicio 3 - TIR'!$E$18-'Ejercicio 3 - TIR'!$C$18)*('Ejercicio 3 - TIR'!$D$18-'Ejercicio 3 - TIR'!$C$18)*L248),'Ejercicio 3 - TIR'!$E$18-SQRT(('Ejercicio 3 - TIR'!$E$18-'Ejercicio 3 - TIR'!$C$18)*('Ejercicio 3 - TIR'!$E$18-'Ejercicio 3 - TIR'!$D$18)*(1-L248)))</f>
        <v>39332.39535</v>
      </c>
      <c r="N248" s="3">
        <f t="shared" si="10"/>
        <v>0.2513699964</v>
      </c>
      <c r="O248" s="4">
        <f>IF(N248&lt;=('Ejercicio 3 - TIR'!$D$18-'Ejercicio 3 - TIR'!$C$18)/('Ejercicio 3 - TIR'!$E$18-'Ejercicio 3 - TIR'!$C$18),'Ejercicio 3 - TIR'!$C$18+SQRT(('Ejercicio 3 - TIR'!$E$18-'Ejercicio 3 - TIR'!$C$18)*('Ejercicio 3 - TIR'!$D$18-'Ejercicio 3 - TIR'!$C$18)*N248),'Ejercicio 3 - TIR'!$E$18-SQRT(('Ejercicio 3 - TIR'!$E$18-'Ejercicio 3 - TIR'!$C$18)*('Ejercicio 3 - TIR'!$E$18-'Ejercicio 3 - TIR'!$D$18)*(1-N248)))</f>
        <v>36140.48039</v>
      </c>
      <c r="P248" s="3">
        <f t="shared" si="11"/>
        <v>0.9022806406</v>
      </c>
      <c r="Q248" s="7">
        <f>IF(P248&lt;=('Ejercicio 3 - TIR'!$D$22-'Ejercicio 3 - TIR'!$C$22)/('Ejercicio 3 - TIR'!$E$22-'Ejercicio 3 - TIR'!$C$22),'Ejercicio 3 - TIR'!$C$22+SQRT(('Ejercicio 3 - TIR'!$E$22-'Ejercicio 3 - TIR'!$C$22)*('Ejercicio 3 - TIR'!$D$22-'Ejercicio 3 - TIR'!$C$22)*P248),'Ejercicio 3 - TIR'!$E$22-SQRT(('Ejercicio 3 - TIR'!$E$22-'Ejercicio 3 - TIR'!$C$22)*('Ejercicio 3 - TIR'!$E$22-'Ejercicio 3 - TIR'!$D$22)*(1-P248)))</f>
        <v>0.1667374645</v>
      </c>
      <c r="R248" s="3">
        <f t="shared" si="12"/>
        <v>0.9838054144</v>
      </c>
      <c r="S248" s="7">
        <f>IF(R248&lt;=('Ejercicio 3 - TIR'!$D$23-'Ejercicio 3 - TIR'!$C$23)/('Ejercicio 3 - TIR'!$E$23-'Ejercicio 3 - TIR'!$C$23),'Ejercicio 3 - TIR'!$C$23+SQRT(('Ejercicio 3 - TIR'!$E$23-'Ejercicio 3 - TIR'!$C$23)*('Ejercicio 3 - TIR'!$D$23-'Ejercicio 3 - TIR'!$C$23)*R248),'Ejercicio 3 - TIR'!$E$23-SQRT(('Ejercicio 3 - TIR'!$E$23-'Ejercicio 3 - TIR'!$C$23)*('Ejercicio 3 - TIR'!$E$23-'Ejercicio 3 - TIR'!$D$23)*(1-R248)))</f>
        <v>0.1746009025</v>
      </c>
      <c r="T248" s="3">
        <f t="shared" si="13"/>
        <v>0.325514335</v>
      </c>
      <c r="U248" s="7">
        <f>IF(T248&lt;=('Ejercicio 3 - TIR'!$D$24-'Ejercicio 3 - TIR'!$C$24)/('Ejercicio 3 - TIR'!$E$24-'Ejercicio 3 - TIR'!$C$24),'Ejercicio 3 - TIR'!$C$24+SQRT(('Ejercicio 3 - TIR'!$E$24-'Ejercicio 3 - TIR'!$C$24)*('Ejercicio 3 - TIR'!$D$24-'Ejercicio 3 - TIR'!$C$24)*T248),'Ejercicio 3 - TIR'!$E$24-SQRT(('Ejercicio 3 - TIR'!$E$24-'Ejercicio 3 - TIR'!$C$24)*('Ejercicio 3 - TIR'!$E$24-'Ejercicio 3 - TIR'!$D$24)*(1-T248)))</f>
        <v>0.1761453649</v>
      </c>
      <c r="V248" s="3">
        <f t="shared" si="14"/>
        <v>0.7223817405</v>
      </c>
      <c r="W248" s="7">
        <f>IF(V248&lt;=('Ejercicio 3 - TIR'!$D$25-'Ejercicio 3 - TIR'!$C$25)/('Ejercicio 3 - TIR'!$E$25-'Ejercicio 3 - TIR'!$C$25),'Ejercicio 3 - TIR'!$C$25+SQRT(('Ejercicio 3 - TIR'!$E$25-'Ejercicio 3 - TIR'!$C$25)*('Ejercicio 3 - TIR'!$D$25-'Ejercicio 3 - TIR'!$C$25)*V248),'Ejercicio 3 - TIR'!$E$25-SQRT(('Ejercicio 3 - TIR'!$E$25-'Ejercicio 3 - TIR'!$C$25)*('Ejercicio 3 - TIR'!$E$25-'Ejercicio 3 - TIR'!$D$25)*(1-V248)))</f>
        <v>0.218828476</v>
      </c>
      <c r="X248" s="3">
        <f t="shared" si="15"/>
        <v>0.9122442083</v>
      </c>
      <c r="Y248" s="7">
        <f>IF(X248&lt;=('Ejercicio 3 - TIR'!$D$26-'Ejercicio 3 - TIR'!$C$26)/('Ejercicio 3 - TIR'!$E$26-'Ejercicio 3 - TIR'!$C$26),'Ejercicio 3 - TIR'!$C$26+SQRT(('Ejercicio 3 - TIR'!$E$26-'Ejercicio 3 - TIR'!$C$26)*('Ejercicio 3 - TIR'!$D$26-'Ejercicio 3 - TIR'!$C$26)*X248),'Ejercicio 3 - TIR'!$E$26-SQRT(('Ejercicio 3 - TIR'!$E$26-'Ejercicio 3 - TIR'!$C$26)*('Ejercicio 3 - TIR'!$E$26-'Ejercicio 3 - TIR'!$D$26)*(1-X248)))</f>
        <v>0.2582311857</v>
      </c>
      <c r="Z248" s="3">
        <f t="shared" si="16"/>
        <v>1.166737465</v>
      </c>
      <c r="AA248" s="3">
        <f t="shared" si="17"/>
        <v>1.370450879</v>
      </c>
      <c r="AB248" s="3">
        <f t="shared" si="18"/>
        <v>1.611849449</v>
      </c>
      <c r="AC248" s="3">
        <f t="shared" si="19"/>
        <v>1.964568007</v>
      </c>
      <c r="AD248" s="3">
        <f t="shared" si="20"/>
        <v>2.471880733</v>
      </c>
      <c r="AE248" s="2">
        <f t="shared" si="21"/>
        <v>4997.977473</v>
      </c>
      <c r="AF248" s="2">
        <f t="shared" si="22"/>
        <v>5870.628851</v>
      </c>
      <c r="AG248" s="2">
        <f t="shared" si="23"/>
        <v>6904.712911</v>
      </c>
      <c r="AH248" s="2">
        <f t="shared" si="24"/>
        <v>8415.660715</v>
      </c>
      <c r="AI248" s="2">
        <f t="shared" si="25"/>
        <v>10588.84676</v>
      </c>
      <c r="AJ248" s="4">
        <f t="shared" si="26"/>
        <v>43464.84186</v>
      </c>
      <c r="AK248" s="4">
        <f t="shared" si="27"/>
        <v>47618.46823</v>
      </c>
      <c r="AL248" s="4">
        <f t="shared" si="28"/>
        <v>64567.84</v>
      </c>
      <c r="AM248" s="4">
        <f t="shared" si="29"/>
        <v>77271.16555</v>
      </c>
      <c r="AN248" s="4">
        <f t="shared" si="30"/>
        <v>89334.95717</v>
      </c>
      <c r="AO248" s="4">
        <f>C248/'Ejercicio 3 - TIR'!$D$7</f>
        <v>19144.47073</v>
      </c>
      <c r="AP248" s="4">
        <f t="shared" si="31"/>
        <v>24320.37113</v>
      </c>
      <c r="AQ248" s="4">
        <f t="shared" si="32"/>
        <v>28473.9975</v>
      </c>
      <c r="AR248" s="4">
        <f t="shared" si="33"/>
        <v>45423.36927</v>
      </c>
      <c r="AS248" s="4">
        <f t="shared" si="34"/>
        <v>58126.69482</v>
      </c>
      <c r="AT248" s="4">
        <f t="shared" si="35"/>
        <v>70190.48644</v>
      </c>
      <c r="AU248" s="4">
        <f>AP248*'Ejercicio 3 - TIR'!$D$5</f>
        <v>12160.18557</v>
      </c>
      <c r="AV248" s="4">
        <f>AQ248*'Ejercicio 3 - TIR'!$D$5</f>
        <v>14236.99875</v>
      </c>
      <c r="AW248" s="4">
        <f>AR248*'Ejercicio 3 - TIR'!$D$5</f>
        <v>22711.68463</v>
      </c>
      <c r="AX248" s="4">
        <f>AS248*'Ejercicio 3 - TIR'!$D$5</f>
        <v>29063.34741</v>
      </c>
      <c r="AY248" s="4">
        <f>AT248*'Ejercicio 3 - TIR'!$D$5</f>
        <v>35095.24322</v>
      </c>
      <c r="AZ248" s="4">
        <f t="shared" ref="AZ248:BD248" si="779">AJ248-AU248-AE248</f>
        <v>26306.67882</v>
      </c>
      <c r="BA248" s="4">
        <f t="shared" si="779"/>
        <v>27510.84063</v>
      </c>
      <c r="BB248" s="4">
        <f t="shared" si="779"/>
        <v>34951.44245</v>
      </c>
      <c r="BC248" s="4">
        <f t="shared" si="779"/>
        <v>39792.15742</v>
      </c>
      <c r="BD248" s="4">
        <f t="shared" si="779"/>
        <v>43650.86719</v>
      </c>
      <c r="BE248" s="4">
        <f t="shared" ref="BE248:BI248" si="780">AZ248/Z248</f>
        <v>22547.2136</v>
      </c>
      <c r="BF248" s="4">
        <f t="shared" si="780"/>
        <v>20074.29895</v>
      </c>
      <c r="BG248" s="4">
        <f t="shared" si="780"/>
        <v>21684.06142</v>
      </c>
      <c r="BH248" s="4">
        <f t="shared" si="780"/>
        <v>20254.91471</v>
      </c>
      <c r="BI248" s="4">
        <f t="shared" si="780"/>
        <v>17658.96979</v>
      </c>
      <c r="BJ248" s="4">
        <f t="shared" si="38"/>
        <v>74094.95074</v>
      </c>
      <c r="BK248" s="4">
        <f t="shared" si="39"/>
        <v>47322.84835</v>
      </c>
      <c r="BL248" s="4">
        <f t="shared" si="40"/>
        <v>121417.7991</v>
      </c>
      <c r="BM248" s="4">
        <f>BK248*'Ejercicio 3 - TIR'!$D$5</f>
        <v>23661.42417</v>
      </c>
      <c r="BN248" s="4">
        <f t="shared" si="41"/>
        <v>97756.37491</v>
      </c>
      <c r="BO248" s="4">
        <f t="shared" si="42"/>
        <v>39547.36715</v>
      </c>
      <c r="BP248" s="4">
        <f t="shared" si="43"/>
        <v>-125697.4854</v>
      </c>
      <c r="BQ248" s="4">
        <f t="shared" ref="BQ248:BT248" si="781">BE248</f>
        <v>22547.2136</v>
      </c>
      <c r="BR248" s="4">
        <f t="shared" si="781"/>
        <v>20074.29895</v>
      </c>
      <c r="BS248" s="4">
        <f t="shared" si="781"/>
        <v>21684.06142</v>
      </c>
      <c r="BT248" s="4">
        <f t="shared" si="781"/>
        <v>20254.91471</v>
      </c>
      <c r="BU248" s="4">
        <f t="shared" si="45"/>
        <v>57206.33694</v>
      </c>
      <c r="BV248" s="36">
        <f t="shared" si="46"/>
        <v>3.548703266</v>
      </c>
    </row>
    <row r="249" ht="15.0" customHeight="1">
      <c r="A249" s="2">
        <v>248.0</v>
      </c>
      <c r="B249" s="3">
        <f t="shared" si="4"/>
        <v>0.562485258</v>
      </c>
      <c r="C249" s="4">
        <f>IF(B249&lt;=('Ejercicio 3 - TIR'!$D$13-'Ejercicio 3 - TIR'!$C$13)/('Ejercicio 3 - TIR'!$E$13-'Ejercicio 3 - TIR'!$C$13),'Ejercicio 3 - TIR'!$C$13+SQRT(('Ejercicio 3 - TIR'!$E$13-'Ejercicio 3 - TIR'!$C$13)*('Ejercicio 3 - TIR'!$D$13-'Ejercicio 3 - TIR'!$C$13)*B249),'Ejercicio 3 - TIR'!$E$13-SQRT(('Ejercicio 3 - TIR'!$E$13-'Ejercicio 3 - TIR'!$C$13)*('Ejercicio 3 - TIR'!$E$13-'Ejercicio 3 - TIR'!$D$13)*(1-B249)))</f>
        <v>77086.73549</v>
      </c>
      <c r="D249" s="3">
        <f t="shared" si="5"/>
        <v>0.221492244</v>
      </c>
      <c r="E249" s="4">
        <f>IF(D249&lt;=('Ejercicio 3 - TIR'!$D$14-'Ejercicio 3 - TIR'!$C$14)/('Ejercicio 3 - TIR'!$E$14-'Ejercicio 3 - TIR'!$C$14),'Ejercicio 3 - TIR'!$C$14+SQRT(('Ejercicio 3 - TIR'!$E$14-'Ejercicio 3 - TIR'!$C$14)*('Ejercicio 3 - TIR'!$D$14-'Ejercicio 3 - TIR'!$C$14)*D249),'Ejercicio 3 - TIR'!$E$14-SQRT(('Ejercicio 3 - TIR'!$E$14-'Ejercicio 3 - TIR'!$C$14)*('Ejercicio 3 - TIR'!$E$14-'Ejercicio 3 - TIR'!$D$14)*(1-D249)))</f>
        <v>29075.77211</v>
      </c>
      <c r="F249" s="3">
        <f t="shared" si="6"/>
        <v>0.0540476157</v>
      </c>
      <c r="G249" s="4">
        <f>IF(F249&lt;=('Ejercicio 3 - TIR'!$D$18-'Ejercicio 3 - TIR'!$C$18)/('Ejercicio 3 - TIR'!$E$18-'Ejercicio 3 - TIR'!$C$18),'Ejercicio 3 - TIR'!$C$18+SQRT(('Ejercicio 3 - TIR'!$E$18-'Ejercicio 3 - TIR'!$C$18)*('Ejercicio 3 - TIR'!$D$18-'Ejercicio 3 - TIR'!$C$18)*F249),'Ejercicio 3 - TIR'!$E$18-SQRT(('Ejercicio 3 - TIR'!$E$18-'Ejercicio 3 - TIR'!$C$18)*('Ejercicio 3 - TIR'!$E$18-'Ejercicio 3 - TIR'!$D$18)*(1-F249)))</f>
        <v>32847.3044</v>
      </c>
      <c r="H249" s="3">
        <f t="shared" si="7"/>
        <v>0.800198316</v>
      </c>
      <c r="I249" s="4">
        <f>IF(H249&lt;=('Ejercicio 3 - TIR'!$D$18-'Ejercicio 3 - TIR'!$C$18)/('Ejercicio 3 - TIR'!$E$18-'Ejercicio 3 - TIR'!$C$18),'Ejercicio 3 - TIR'!$C$18+SQRT(('Ejercicio 3 - TIR'!$E$18-'Ejercicio 3 - TIR'!$C$18)*('Ejercicio 3 - TIR'!$D$18-'Ejercicio 3 - TIR'!$C$18)*H249),'Ejercicio 3 - TIR'!$E$18-SQRT(('Ejercicio 3 - TIR'!$E$18-'Ejercicio 3 - TIR'!$C$18)*('Ejercicio 3 - TIR'!$E$18-'Ejercicio 3 - TIR'!$D$18)*(1-H249)))</f>
        <v>41128.93732</v>
      </c>
      <c r="J249" s="3">
        <f t="shared" si="8"/>
        <v>0.4844544583</v>
      </c>
      <c r="K249" s="4">
        <f>IF(J249&lt;=('Ejercicio 3 - TIR'!$D$18-'Ejercicio 3 - TIR'!$C$18)/('Ejercicio 3 - TIR'!$E$18-'Ejercicio 3 - TIR'!$C$18),'Ejercicio 3 - TIR'!$C$18+SQRT(('Ejercicio 3 - TIR'!$E$18-'Ejercicio 3 - TIR'!$C$18)*('Ejercicio 3 - TIR'!$D$18-'Ejercicio 3 - TIR'!$C$18)*J249),'Ejercicio 3 - TIR'!$E$18-SQRT(('Ejercicio 3 - TIR'!$E$18-'Ejercicio 3 - TIR'!$C$18)*('Ejercicio 3 - TIR'!$E$18-'Ejercicio 3 - TIR'!$D$18)*(1-J249)))</f>
        <v>38524.56267</v>
      </c>
      <c r="L249" s="3">
        <f t="shared" si="9"/>
        <v>0.483571962</v>
      </c>
      <c r="M249" s="4">
        <f>IF(L249&lt;=('Ejercicio 3 - TIR'!$D$18-'Ejercicio 3 - TIR'!$C$18)/('Ejercicio 3 - TIR'!$E$18-'Ejercicio 3 - TIR'!$C$18),'Ejercicio 3 - TIR'!$C$18+SQRT(('Ejercicio 3 - TIR'!$E$18-'Ejercicio 3 - TIR'!$C$18)*('Ejercicio 3 - TIR'!$D$18-'Ejercicio 3 - TIR'!$C$18)*L249),'Ejercicio 3 - TIR'!$E$18-SQRT(('Ejercicio 3 - TIR'!$E$18-'Ejercicio 3 - TIR'!$C$18)*('Ejercicio 3 - TIR'!$E$18-'Ejercicio 3 - TIR'!$D$18)*(1-L249)))</f>
        <v>38516.79484</v>
      </c>
      <c r="N249" s="3">
        <f t="shared" si="10"/>
        <v>0.2340442851</v>
      </c>
      <c r="O249" s="4">
        <f>IF(N249&lt;=('Ejercicio 3 - TIR'!$D$18-'Ejercicio 3 - TIR'!$C$18)/('Ejercicio 3 - TIR'!$E$18-'Ejercicio 3 - TIR'!$C$18),'Ejercicio 3 - TIR'!$C$18+SQRT(('Ejercicio 3 - TIR'!$E$18-'Ejercicio 3 - TIR'!$C$18)*('Ejercicio 3 - TIR'!$D$18-'Ejercicio 3 - TIR'!$C$18)*N249),'Ejercicio 3 - TIR'!$E$18-SQRT(('Ejercicio 3 - TIR'!$E$18-'Ejercicio 3 - TIR'!$C$18)*('Ejercicio 3 - TIR'!$E$18-'Ejercicio 3 - TIR'!$D$18)*(1-N249)))</f>
        <v>35925.08589</v>
      </c>
      <c r="P249" s="3">
        <f t="shared" si="11"/>
        <v>0.2472725685</v>
      </c>
      <c r="Q249" s="7">
        <f>IF(P249&lt;=('Ejercicio 3 - TIR'!$D$22-'Ejercicio 3 - TIR'!$C$22)/('Ejercicio 3 - TIR'!$E$22-'Ejercicio 3 - TIR'!$C$22),'Ejercicio 3 - TIR'!$C$22+SQRT(('Ejercicio 3 - TIR'!$E$22-'Ejercicio 3 - TIR'!$C$22)*('Ejercicio 3 - TIR'!$D$22-'Ejercicio 3 - TIR'!$C$22)*P249),'Ejercicio 3 - TIR'!$E$22-SQRT(('Ejercicio 3 - TIR'!$E$22-'Ejercicio 3 - TIR'!$C$22)*('Ejercicio 3 - TIR'!$E$22-'Ejercicio 3 - TIR'!$D$22)*(1-P249)))</f>
        <v>0.141097171</v>
      </c>
      <c r="R249" s="3">
        <f t="shared" si="12"/>
        <v>0.3503826881</v>
      </c>
      <c r="S249" s="7">
        <f>IF(R249&lt;=('Ejercicio 3 - TIR'!$D$23-'Ejercicio 3 - TIR'!$C$23)/('Ejercicio 3 - TIR'!$E$23-'Ejercicio 3 - TIR'!$C$23),'Ejercicio 3 - TIR'!$C$23+SQRT(('Ejercicio 3 - TIR'!$E$23-'Ejercicio 3 - TIR'!$C$23)*('Ejercicio 3 - TIR'!$D$23-'Ejercicio 3 - TIR'!$C$23)*R249),'Ejercicio 3 - TIR'!$E$23-SQRT(('Ejercicio 3 - TIR'!$E$23-'Ejercicio 3 - TIR'!$C$23)*('Ejercicio 3 - TIR'!$E$23-'Ejercicio 3 - TIR'!$D$23)*(1-R249)))</f>
        <v>0.145113519</v>
      </c>
      <c r="T249" s="3">
        <f t="shared" si="13"/>
        <v>0.3206580741</v>
      </c>
      <c r="U249" s="7">
        <f>IF(T249&lt;=('Ejercicio 3 - TIR'!$D$24-'Ejercicio 3 - TIR'!$C$24)/('Ejercicio 3 - TIR'!$E$24-'Ejercicio 3 - TIR'!$C$24),'Ejercicio 3 - TIR'!$C$24+SQRT(('Ejercicio 3 - TIR'!$E$24-'Ejercicio 3 - TIR'!$C$24)*('Ejercicio 3 - TIR'!$D$24-'Ejercicio 3 - TIR'!$C$24)*T249),'Ejercicio 3 - TIR'!$E$24-SQRT(('Ejercicio 3 - TIR'!$E$24-'Ejercicio 3 - TIR'!$C$24)*('Ejercicio 3 - TIR'!$E$24-'Ejercicio 3 - TIR'!$D$24)*(1-T249)))</f>
        <v>0.1759496042</v>
      </c>
      <c r="V249" s="3">
        <f t="shared" si="14"/>
        <v>0.3315569375</v>
      </c>
      <c r="W249" s="7">
        <f>IF(V249&lt;=('Ejercicio 3 - TIR'!$D$25-'Ejercicio 3 - TIR'!$C$25)/('Ejercicio 3 - TIR'!$E$25-'Ejercicio 3 - TIR'!$C$25),'Ejercicio 3 - TIR'!$C$25+SQRT(('Ejercicio 3 - TIR'!$E$25-'Ejercicio 3 - TIR'!$C$25)*('Ejercicio 3 - TIR'!$D$25-'Ejercicio 3 - TIR'!$C$25)*V249),'Ejercicio 3 - TIR'!$E$25-SQRT(('Ejercicio 3 - TIR'!$E$25-'Ejercicio 3 - TIR'!$C$25)*('Ejercicio 3 - TIR'!$E$25-'Ejercicio 3 - TIR'!$D$25)*(1-V249)))</f>
        <v>0.2016310976</v>
      </c>
      <c r="X249" s="3">
        <f t="shared" si="15"/>
        <v>0.8782828131</v>
      </c>
      <c r="Y249" s="7">
        <f>IF(X249&lt;=('Ejercicio 3 - TIR'!$D$26-'Ejercicio 3 - TIR'!$C$26)/('Ejercicio 3 - TIR'!$E$26-'Ejercicio 3 - TIR'!$C$26),'Ejercicio 3 - TIR'!$C$26+SQRT(('Ejercicio 3 - TIR'!$E$26-'Ejercicio 3 - TIR'!$C$26)*('Ejercicio 3 - TIR'!$D$26-'Ejercicio 3 - TIR'!$C$26)*X249),'Ejercicio 3 - TIR'!$E$26-SQRT(('Ejercicio 3 - TIR'!$E$26-'Ejercicio 3 - TIR'!$C$26)*('Ejercicio 3 - TIR'!$E$26-'Ejercicio 3 - TIR'!$D$26)*(1-X249)))</f>
        <v>0.2543626677</v>
      </c>
      <c r="Z249" s="3">
        <f t="shared" si="16"/>
        <v>1.141097171</v>
      </c>
      <c r="AA249" s="3">
        <f t="shared" si="17"/>
        <v>1.306685797</v>
      </c>
      <c r="AB249" s="3">
        <f t="shared" si="18"/>
        <v>1.536596646</v>
      </c>
      <c r="AC249" s="3">
        <f t="shared" si="19"/>
        <v>1.846422314</v>
      </c>
      <c r="AD249" s="3">
        <f t="shared" si="20"/>
        <v>2.316083219</v>
      </c>
      <c r="AE249" s="2">
        <f t="shared" si="21"/>
        <v>4102.509189</v>
      </c>
      <c r="AF249" s="2">
        <f t="shared" si="22"/>
        <v>4697.838734</v>
      </c>
      <c r="AG249" s="2">
        <f t="shared" si="23"/>
        <v>5524.4216</v>
      </c>
      <c r="AH249" s="2">
        <f t="shared" si="24"/>
        <v>6638.316791</v>
      </c>
      <c r="AI249" s="2">
        <f t="shared" si="25"/>
        <v>8326.856758</v>
      </c>
      <c r="AJ249" s="4">
        <f t="shared" si="26"/>
        <v>37481.96613</v>
      </c>
      <c r="AK249" s="4">
        <f t="shared" si="27"/>
        <v>53742.59824</v>
      </c>
      <c r="AL249" s="4">
        <f t="shared" si="28"/>
        <v>59196.71378</v>
      </c>
      <c r="AM249" s="4">
        <f t="shared" si="29"/>
        <v>71118.26945</v>
      </c>
      <c r="AN249" s="4">
        <f t="shared" si="30"/>
        <v>83205.48858</v>
      </c>
      <c r="AO249" s="4">
        <f>C249/'Ejercicio 3 - TIR'!$D$7</f>
        <v>15417.3471</v>
      </c>
      <c r="AP249" s="4">
        <f t="shared" si="31"/>
        <v>22064.61903</v>
      </c>
      <c r="AQ249" s="4">
        <f t="shared" si="32"/>
        <v>38325.25114</v>
      </c>
      <c r="AR249" s="4">
        <f t="shared" si="33"/>
        <v>43779.36668</v>
      </c>
      <c r="AS249" s="4">
        <f t="shared" si="34"/>
        <v>55700.92235</v>
      </c>
      <c r="AT249" s="4">
        <f t="shared" si="35"/>
        <v>67788.14148</v>
      </c>
      <c r="AU249" s="4">
        <f>AP249*'Ejercicio 3 - TIR'!$D$5</f>
        <v>11032.30951</v>
      </c>
      <c r="AV249" s="4">
        <f>AQ249*'Ejercicio 3 - TIR'!$D$5</f>
        <v>19162.62557</v>
      </c>
      <c r="AW249" s="4">
        <f>AR249*'Ejercicio 3 - TIR'!$D$5</f>
        <v>21889.68334</v>
      </c>
      <c r="AX249" s="4">
        <f>AS249*'Ejercicio 3 - TIR'!$D$5</f>
        <v>27850.46118</v>
      </c>
      <c r="AY249" s="4">
        <f>AT249*'Ejercicio 3 - TIR'!$D$5</f>
        <v>33894.07074</v>
      </c>
      <c r="AZ249" s="4">
        <f t="shared" ref="AZ249:BD249" si="782">AJ249-AU249-AE249</f>
        <v>22347.14742</v>
      </c>
      <c r="BA249" s="4">
        <f t="shared" si="782"/>
        <v>29882.13393</v>
      </c>
      <c r="BB249" s="4">
        <f t="shared" si="782"/>
        <v>31782.60884</v>
      </c>
      <c r="BC249" s="4">
        <f t="shared" si="782"/>
        <v>36629.49148</v>
      </c>
      <c r="BD249" s="4">
        <f t="shared" si="782"/>
        <v>40984.56108</v>
      </c>
      <c r="BE249" s="4">
        <f t="shared" ref="BE249:BI249" si="783">AZ249/Z249</f>
        <v>19583.91274</v>
      </c>
      <c r="BF249" s="4">
        <f t="shared" si="783"/>
        <v>22868.64524</v>
      </c>
      <c r="BG249" s="4">
        <f t="shared" si="783"/>
        <v>20683.7682</v>
      </c>
      <c r="BH249" s="4">
        <f t="shared" si="783"/>
        <v>19838.0897</v>
      </c>
      <c r="BI249" s="4">
        <f t="shared" si="783"/>
        <v>17695.63405</v>
      </c>
      <c r="BJ249" s="4">
        <f t="shared" si="38"/>
        <v>67341.90788</v>
      </c>
      <c r="BK249" s="4">
        <f t="shared" si="39"/>
        <v>35707.8589</v>
      </c>
      <c r="BL249" s="4">
        <f t="shared" si="40"/>
        <v>103049.7668</v>
      </c>
      <c r="BM249" s="4">
        <f>BK249*'Ejercicio 3 - TIR'!$D$5</f>
        <v>17853.92945</v>
      </c>
      <c r="BN249" s="4">
        <f t="shared" si="41"/>
        <v>85195.83733</v>
      </c>
      <c r="BO249" s="4">
        <f t="shared" si="42"/>
        <v>36784.44566</v>
      </c>
      <c r="BP249" s="4">
        <f t="shared" si="43"/>
        <v>-106162.5076</v>
      </c>
      <c r="BQ249" s="4">
        <f t="shared" ref="BQ249:BT249" si="784">BE249</f>
        <v>19583.91274</v>
      </c>
      <c r="BR249" s="4">
        <f t="shared" si="784"/>
        <v>22868.64524</v>
      </c>
      <c r="BS249" s="4">
        <f t="shared" si="784"/>
        <v>20683.7682</v>
      </c>
      <c r="BT249" s="4">
        <f t="shared" si="784"/>
        <v>19838.0897</v>
      </c>
      <c r="BU249" s="4">
        <f t="shared" si="45"/>
        <v>54480.07971</v>
      </c>
      <c r="BV249" s="36">
        <f t="shared" si="46"/>
        <v>7.894263922</v>
      </c>
    </row>
    <row r="250" ht="15.0" customHeight="1">
      <c r="A250" s="2">
        <v>249.0</v>
      </c>
      <c r="B250" s="3">
        <f t="shared" si="4"/>
        <v>0.256092341</v>
      </c>
      <c r="C250" s="4">
        <f>IF(B250&lt;=('Ejercicio 3 - TIR'!$D$13-'Ejercicio 3 - TIR'!$C$13)/('Ejercicio 3 - TIR'!$E$13-'Ejercicio 3 - TIR'!$C$13),'Ejercicio 3 - TIR'!$C$13+SQRT(('Ejercicio 3 - TIR'!$E$13-'Ejercicio 3 - TIR'!$C$13)*('Ejercicio 3 - TIR'!$D$13-'Ejercicio 3 - TIR'!$C$13)*B250),'Ejercicio 3 - TIR'!$E$13-SQRT(('Ejercicio 3 - TIR'!$E$13-'Ejercicio 3 - TIR'!$C$13)*('Ejercicio 3 - TIR'!$E$13-'Ejercicio 3 - TIR'!$D$13)*(1-B250)))</f>
        <v>70122.09527</v>
      </c>
      <c r="D250" s="3">
        <f t="shared" si="5"/>
        <v>0.2778965005</v>
      </c>
      <c r="E250" s="4">
        <f>IF(D250&lt;=('Ejercicio 3 - TIR'!$D$14-'Ejercicio 3 - TIR'!$C$14)/('Ejercicio 3 - TIR'!$E$14-'Ejercicio 3 - TIR'!$C$14),'Ejercicio 3 - TIR'!$C$14+SQRT(('Ejercicio 3 - TIR'!$E$14-'Ejercicio 3 - TIR'!$C$14)*('Ejercicio 3 - TIR'!$D$14-'Ejercicio 3 - TIR'!$C$14)*D250),'Ejercicio 3 - TIR'!$E$14-SQRT(('Ejercicio 3 - TIR'!$E$14-'Ejercicio 3 - TIR'!$C$14)*('Ejercicio 3 - TIR'!$E$14-'Ejercicio 3 - TIR'!$D$14)*(1-D250)))</f>
        <v>29565.32995</v>
      </c>
      <c r="F250" s="3">
        <f t="shared" si="6"/>
        <v>0.6258155228</v>
      </c>
      <c r="G250" s="4">
        <f>IF(F250&lt;=('Ejercicio 3 - TIR'!$D$18-'Ejercicio 3 - TIR'!$C$18)/('Ejercicio 3 - TIR'!$E$18-'Ejercicio 3 - TIR'!$C$18),'Ejercicio 3 - TIR'!$C$18+SQRT(('Ejercicio 3 - TIR'!$E$18-'Ejercicio 3 - TIR'!$C$18)*('Ejercicio 3 - TIR'!$D$18-'Ejercicio 3 - TIR'!$C$18)*F250),'Ejercicio 3 - TIR'!$E$18-SQRT(('Ejercicio 3 - TIR'!$E$18-'Ejercicio 3 - TIR'!$C$18)*('Ejercicio 3 - TIR'!$E$18-'Ejercicio 3 - TIR'!$D$18)*(1-F250)))</f>
        <v>39688.77332</v>
      </c>
      <c r="H250" s="3">
        <f t="shared" si="7"/>
        <v>0.8924603312</v>
      </c>
      <c r="I250" s="4">
        <f>IF(H250&lt;=('Ejercicio 3 - TIR'!$D$18-'Ejercicio 3 - TIR'!$C$18)/('Ejercicio 3 - TIR'!$E$18-'Ejercicio 3 - TIR'!$C$18),'Ejercicio 3 - TIR'!$C$18+SQRT(('Ejercicio 3 - TIR'!$E$18-'Ejercicio 3 - TIR'!$C$18)*('Ejercicio 3 - TIR'!$D$18-'Ejercicio 3 - TIR'!$C$18)*H250),'Ejercicio 3 - TIR'!$E$18-SQRT(('Ejercicio 3 - TIR'!$E$18-'Ejercicio 3 - TIR'!$C$18)*('Ejercicio 3 - TIR'!$E$18-'Ejercicio 3 - TIR'!$D$18)*(1-H250)))</f>
        <v>42160.02198</v>
      </c>
      <c r="J250" s="3">
        <f t="shared" si="8"/>
        <v>0.1088897986</v>
      </c>
      <c r="K250" s="4">
        <f>IF(J250&lt;=('Ejercicio 3 - TIR'!$D$18-'Ejercicio 3 - TIR'!$C$18)/('Ejercicio 3 - TIR'!$E$18-'Ejercicio 3 - TIR'!$C$18),'Ejercicio 3 - TIR'!$C$18+SQRT(('Ejercicio 3 - TIR'!$E$18-'Ejercicio 3 - TIR'!$C$18)*('Ejercicio 3 - TIR'!$D$18-'Ejercicio 3 - TIR'!$C$18)*J250),'Ejercicio 3 - TIR'!$E$18-SQRT(('Ejercicio 3 - TIR'!$E$18-'Ejercicio 3 - TIR'!$C$18)*('Ejercicio 3 - TIR'!$E$18-'Ejercicio 3 - TIR'!$D$18)*(1-J250)))</f>
        <v>34041.46877</v>
      </c>
      <c r="L250" s="3">
        <f t="shared" si="9"/>
        <v>0.3847122135</v>
      </c>
      <c r="M250" s="4">
        <f>IF(L250&lt;=('Ejercicio 3 - TIR'!$D$18-'Ejercicio 3 - TIR'!$C$18)/('Ejercicio 3 - TIR'!$E$18-'Ejercicio 3 - TIR'!$C$18),'Ejercicio 3 - TIR'!$C$18+SQRT(('Ejercicio 3 - TIR'!$E$18-'Ejercicio 3 - TIR'!$C$18)*('Ejercicio 3 - TIR'!$D$18-'Ejercicio 3 - TIR'!$C$18)*L250),'Ejercicio 3 - TIR'!$E$18-SQRT(('Ejercicio 3 - TIR'!$E$18-'Ejercicio 3 - TIR'!$C$18)*('Ejercicio 3 - TIR'!$E$18-'Ejercicio 3 - TIR'!$D$18)*(1-L250)))</f>
        <v>37596.5013</v>
      </c>
      <c r="N250" s="3">
        <f t="shared" si="10"/>
        <v>0.373931312</v>
      </c>
      <c r="O250" s="4">
        <f>IF(N250&lt;=('Ejercicio 3 - TIR'!$D$18-'Ejercicio 3 - TIR'!$C$18)/('Ejercicio 3 - TIR'!$E$18-'Ejercicio 3 - TIR'!$C$18),'Ejercicio 3 - TIR'!$C$18+SQRT(('Ejercicio 3 - TIR'!$E$18-'Ejercicio 3 - TIR'!$C$18)*('Ejercicio 3 - TIR'!$D$18-'Ejercicio 3 - TIR'!$C$18)*N250),'Ejercicio 3 - TIR'!$E$18-SQRT(('Ejercicio 3 - TIR'!$E$18-'Ejercicio 3 - TIR'!$C$18)*('Ejercicio 3 - TIR'!$E$18-'Ejercicio 3 - TIR'!$D$18)*(1-N250)))</f>
        <v>37489.30549</v>
      </c>
      <c r="P250" s="3">
        <f t="shared" si="11"/>
        <v>0.7032557456</v>
      </c>
      <c r="Q250" s="7">
        <f>IF(P250&lt;=('Ejercicio 3 - TIR'!$D$22-'Ejercicio 3 - TIR'!$C$22)/('Ejercicio 3 - TIR'!$E$22-'Ejercicio 3 - TIR'!$C$22),'Ejercicio 3 - TIR'!$C$22+SQRT(('Ejercicio 3 - TIR'!$E$22-'Ejercicio 3 - TIR'!$C$22)*('Ejercicio 3 - TIR'!$D$22-'Ejercicio 3 - TIR'!$C$22)*P250),'Ejercicio 3 - TIR'!$E$22-SQRT(('Ejercicio 3 - TIR'!$E$22-'Ejercicio 3 - TIR'!$C$22)*('Ejercicio 3 - TIR'!$E$22-'Ejercicio 3 - TIR'!$D$22)*(1-P250)))</f>
        <v>0.1568885384</v>
      </c>
      <c r="R250" s="3">
        <f t="shared" si="12"/>
        <v>0.749590661</v>
      </c>
      <c r="S250" s="7">
        <f>IF(R250&lt;=('Ejercicio 3 - TIR'!$D$23-'Ejercicio 3 - TIR'!$C$23)/('Ejercicio 3 - TIR'!$E$23-'Ejercicio 3 - TIR'!$C$23),'Ejercicio 3 - TIR'!$C$23+SQRT(('Ejercicio 3 - TIR'!$E$23-'Ejercicio 3 - TIR'!$C$23)*('Ejercicio 3 - TIR'!$D$23-'Ejercicio 3 - TIR'!$C$23)*R250),'Ejercicio 3 - TIR'!$E$23-SQRT(('Ejercicio 3 - TIR'!$E$23-'Ejercicio 3 - TIR'!$C$23)*('Ejercicio 3 - TIR'!$E$23-'Ejercicio 3 - TIR'!$D$23)*(1-R250)))</f>
        <v>0.1587694369</v>
      </c>
      <c r="T250" s="3">
        <f t="shared" si="13"/>
        <v>0.4034300444</v>
      </c>
      <c r="U250" s="7">
        <f>IF(T250&lt;=('Ejercicio 3 - TIR'!$D$24-'Ejercicio 3 - TIR'!$C$24)/('Ejercicio 3 - TIR'!$E$24-'Ejercicio 3 - TIR'!$C$24),'Ejercicio 3 - TIR'!$C$24+SQRT(('Ejercicio 3 - TIR'!$E$24-'Ejercicio 3 - TIR'!$C$24)*('Ejercicio 3 - TIR'!$D$24-'Ejercicio 3 - TIR'!$C$24)*T250),'Ejercicio 3 - TIR'!$E$24-SQRT(('Ejercicio 3 - TIR'!$E$24-'Ejercicio 3 - TIR'!$C$24)*('Ejercicio 3 - TIR'!$E$24-'Ejercicio 3 - TIR'!$D$24)*(1-T250)))</f>
        <v>0.1791067534</v>
      </c>
      <c r="V250" s="3">
        <f t="shared" si="14"/>
        <v>0.7048689471</v>
      </c>
      <c r="W250" s="7">
        <f>IF(V250&lt;=('Ejercicio 3 - TIR'!$D$25-'Ejercicio 3 - TIR'!$C$25)/('Ejercicio 3 - TIR'!$E$25-'Ejercicio 3 - TIR'!$C$25),'Ejercicio 3 - TIR'!$C$25+SQRT(('Ejercicio 3 - TIR'!$E$25-'Ejercicio 3 - TIR'!$C$25)*('Ejercicio 3 - TIR'!$D$25-'Ejercicio 3 - TIR'!$C$25)*V250),'Ejercicio 3 - TIR'!$E$25-SQRT(('Ejercicio 3 - TIR'!$E$25-'Ejercicio 3 - TIR'!$C$25)*('Ejercicio 3 - TIR'!$E$25-'Ejercicio 3 - TIR'!$D$25)*(1-V250)))</f>
        <v>0.2178603254</v>
      </c>
      <c r="X250" s="3">
        <f t="shared" si="15"/>
        <v>0.4889538949</v>
      </c>
      <c r="Y250" s="7">
        <f>IF(X250&lt;=('Ejercicio 3 - TIR'!$D$26-'Ejercicio 3 - TIR'!$C$26)/('Ejercicio 3 - TIR'!$E$26-'Ejercicio 3 - TIR'!$C$26),'Ejercicio 3 - TIR'!$C$26+SQRT(('Ejercicio 3 - TIR'!$E$26-'Ejercicio 3 - TIR'!$C$26)*('Ejercicio 3 - TIR'!$D$26-'Ejercicio 3 - TIR'!$C$26)*X250),'Ejercicio 3 - TIR'!$E$26-SQRT(('Ejercicio 3 - TIR'!$E$26-'Ejercicio 3 - TIR'!$C$26)*('Ejercicio 3 - TIR'!$E$26-'Ejercicio 3 - TIR'!$D$26)*(1-X250)))</f>
        <v>0.2274676389</v>
      </c>
      <c r="Z250" s="3">
        <f t="shared" si="16"/>
        <v>1.156888538</v>
      </c>
      <c r="AA250" s="3">
        <f t="shared" si="17"/>
        <v>1.34056708</v>
      </c>
      <c r="AB250" s="3">
        <f t="shared" si="18"/>
        <v>1.580671698</v>
      </c>
      <c r="AC250" s="3">
        <f t="shared" si="19"/>
        <v>1.925037348</v>
      </c>
      <c r="AD250" s="3">
        <f t="shared" si="20"/>
        <v>2.362921048</v>
      </c>
      <c r="AE250" s="2">
        <f t="shared" si="21"/>
        <v>4638.461402</v>
      </c>
      <c r="AF250" s="2">
        <f t="shared" si="22"/>
        <v>5374.907307</v>
      </c>
      <c r="AG250" s="2">
        <f t="shared" si="23"/>
        <v>6337.589505</v>
      </c>
      <c r="AH250" s="2">
        <f t="shared" si="24"/>
        <v>7718.298817</v>
      </c>
      <c r="AI250" s="2">
        <f t="shared" si="25"/>
        <v>9473.962024</v>
      </c>
      <c r="AJ250" s="4">
        <f t="shared" si="26"/>
        <v>45915.48696</v>
      </c>
      <c r="AK250" s="4">
        <f t="shared" si="27"/>
        <v>56518.33756</v>
      </c>
      <c r="AL250" s="4">
        <f t="shared" si="28"/>
        <v>53808.38623</v>
      </c>
      <c r="AM250" s="4">
        <f t="shared" si="29"/>
        <v>72374.66916</v>
      </c>
      <c r="AN250" s="4">
        <f t="shared" si="30"/>
        <v>88584.26904</v>
      </c>
      <c r="AO250" s="4">
        <f>C250/'Ejercicio 3 - TIR'!$D$7</f>
        <v>14024.41905</v>
      </c>
      <c r="AP250" s="4">
        <f t="shared" si="31"/>
        <v>31891.0679</v>
      </c>
      <c r="AQ250" s="4">
        <f t="shared" si="32"/>
        <v>42493.91851</v>
      </c>
      <c r="AR250" s="4">
        <f t="shared" si="33"/>
        <v>39783.96717</v>
      </c>
      <c r="AS250" s="4">
        <f t="shared" si="34"/>
        <v>58350.2501</v>
      </c>
      <c r="AT250" s="4">
        <f t="shared" si="35"/>
        <v>74559.84998</v>
      </c>
      <c r="AU250" s="4">
        <f>AP250*'Ejercicio 3 - TIR'!$D$5</f>
        <v>15945.53395</v>
      </c>
      <c r="AV250" s="4">
        <f>AQ250*'Ejercicio 3 - TIR'!$D$5</f>
        <v>21246.95925</v>
      </c>
      <c r="AW250" s="4">
        <f>AR250*'Ejercicio 3 - TIR'!$D$5</f>
        <v>19891.98359</v>
      </c>
      <c r="AX250" s="4">
        <f>AS250*'Ejercicio 3 - TIR'!$D$5</f>
        <v>29175.12505</v>
      </c>
      <c r="AY250" s="4">
        <f>AT250*'Ejercicio 3 - TIR'!$D$5</f>
        <v>37279.92499</v>
      </c>
      <c r="AZ250" s="4">
        <f t="shared" ref="AZ250:BD250" si="785">AJ250-AU250-AE250</f>
        <v>25331.4916</v>
      </c>
      <c r="BA250" s="4">
        <f t="shared" si="785"/>
        <v>29896.471</v>
      </c>
      <c r="BB250" s="4">
        <f t="shared" si="785"/>
        <v>27578.81314</v>
      </c>
      <c r="BC250" s="4">
        <f t="shared" si="785"/>
        <v>35481.24529</v>
      </c>
      <c r="BD250" s="4">
        <f t="shared" si="785"/>
        <v>41830.38202</v>
      </c>
      <c r="BE250" s="4">
        <f t="shared" ref="BE250:BI250" si="786">AZ250/Z250</f>
        <v>21896.22488</v>
      </c>
      <c r="BF250" s="4">
        <f t="shared" si="786"/>
        <v>22301.36145</v>
      </c>
      <c r="BG250" s="4">
        <f t="shared" si="786"/>
        <v>17447.52764</v>
      </c>
      <c r="BH250" s="4">
        <f t="shared" si="786"/>
        <v>18431.45814</v>
      </c>
      <c r="BI250" s="4">
        <f t="shared" si="786"/>
        <v>17702.82678</v>
      </c>
      <c r="BJ250" s="4">
        <f t="shared" si="38"/>
        <v>69860.54043</v>
      </c>
      <c r="BK250" s="4">
        <f t="shared" si="39"/>
        <v>33138.59497</v>
      </c>
      <c r="BL250" s="4">
        <f t="shared" si="40"/>
        <v>102999.1354</v>
      </c>
      <c r="BM250" s="4">
        <f>BK250*'Ejercicio 3 - TIR'!$D$5</f>
        <v>16569.29749</v>
      </c>
      <c r="BN250" s="4">
        <f t="shared" si="41"/>
        <v>86429.83792</v>
      </c>
      <c r="BO250" s="4">
        <f t="shared" si="42"/>
        <v>36577.53948</v>
      </c>
      <c r="BP250" s="4">
        <f t="shared" si="43"/>
        <v>-99687.42522</v>
      </c>
      <c r="BQ250" s="4">
        <f t="shared" ref="BQ250:BT250" si="787">BE250</f>
        <v>21896.22488</v>
      </c>
      <c r="BR250" s="4">
        <f t="shared" si="787"/>
        <v>22301.36145</v>
      </c>
      <c r="BS250" s="4">
        <f t="shared" si="787"/>
        <v>17447.52764</v>
      </c>
      <c r="BT250" s="4">
        <f t="shared" si="787"/>
        <v>18431.45814</v>
      </c>
      <c r="BU250" s="4">
        <f t="shared" si="45"/>
        <v>54280.36626</v>
      </c>
      <c r="BV250" s="36">
        <f t="shared" si="46"/>
        <v>9.329465427</v>
      </c>
    </row>
    <row r="251" ht="15.0" customHeight="1">
      <c r="A251" s="2">
        <v>250.0</v>
      </c>
      <c r="B251" s="3">
        <f t="shared" si="4"/>
        <v>0.4297990164</v>
      </c>
      <c r="C251" s="4">
        <f>IF(B251&lt;=('Ejercicio 3 - TIR'!$D$13-'Ejercicio 3 - TIR'!$C$13)/('Ejercicio 3 - TIR'!$E$13-'Ejercicio 3 - TIR'!$C$13),'Ejercicio 3 - TIR'!$C$13+SQRT(('Ejercicio 3 - TIR'!$E$13-'Ejercicio 3 - TIR'!$C$13)*('Ejercicio 3 - TIR'!$D$13-'Ejercicio 3 - TIR'!$C$13)*B251),'Ejercicio 3 - TIR'!$E$13-SQRT(('Ejercicio 3 - TIR'!$E$13-'Ejercicio 3 - TIR'!$C$13)*('Ejercicio 3 - TIR'!$E$13-'Ejercicio 3 - TIR'!$D$13)*(1-B251)))</f>
        <v>73841.99586</v>
      </c>
      <c r="D251" s="3">
        <f t="shared" si="5"/>
        <v>0.5384351947</v>
      </c>
      <c r="E251" s="4">
        <f>IF(D251&lt;=('Ejercicio 3 - TIR'!$D$14-'Ejercicio 3 - TIR'!$C$14)/('Ejercicio 3 - TIR'!$E$14-'Ejercicio 3 - TIR'!$C$14),'Ejercicio 3 - TIR'!$C$14+SQRT(('Ejercicio 3 - TIR'!$E$14-'Ejercicio 3 - TIR'!$C$14)*('Ejercicio 3 - TIR'!$D$14-'Ejercicio 3 - TIR'!$C$14)*D251),'Ejercicio 3 - TIR'!$E$14-SQRT(('Ejercicio 3 - TIR'!$E$14-'Ejercicio 3 - TIR'!$C$14)*('Ejercicio 3 - TIR'!$E$14-'Ejercicio 3 - TIR'!$D$14)*(1-D251)))</f>
        <v>31679.2596</v>
      </c>
      <c r="F251" s="3">
        <f t="shared" si="6"/>
        <v>0.9850978625</v>
      </c>
      <c r="G251" s="4">
        <f>IF(F251&lt;=('Ejercicio 3 - TIR'!$D$18-'Ejercicio 3 - TIR'!$C$18)/('Ejercicio 3 - TIR'!$E$18-'Ejercicio 3 - TIR'!$C$18),'Ejercicio 3 - TIR'!$C$18+SQRT(('Ejercicio 3 - TIR'!$E$18-'Ejercicio 3 - TIR'!$C$18)*('Ejercicio 3 - TIR'!$D$18-'Ejercicio 3 - TIR'!$C$18)*F251),'Ejercicio 3 - TIR'!$E$18-SQRT(('Ejercicio 3 - TIR'!$E$18-'Ejercicio 3 - TIR'!$C$18)*('Ejercicio 3 - TIR'!$E$18-'Ejercicio 3 - TIR'!$D$18)*(1-F251)))</f>
        <v>43942.80545</v>
      </c>
      <c r="H251" s="3">
        <f t="shared" si="7"/>
        <v>0.9338323814</v>
      </c>
      <c r="I251" s="4">
        <f>IF(H251&lt;=('Ejercicio 3 - TIR'!$D$18-'Ejercicio 3 - TIR'!$C$18)/('Ejercicio 3 - TIR'!$E$18-'Ejercicio 3 - TIR'!$C$18),'Ejercicio 3 - TIR'!$C$18+SQRT(('Ejercicio 3 - TIR'!$E$18-'Ejercicio 3 - TIR'!$C$18)*('Ejercicio 3 - TIR'!$D$18-'Ejercicio 3 - TIR'!$C$18)*H251),'Ejercicio 3 - TIR'!$E$18-SQRT(('Ejercicio 3 - TIR'!$E$18-'Ejercicio 3 - TIR'!$C$18)*('Ejercicio 3 - TIR'!$E$18-'Ejercicio 3 - TIR'!$D$18)*(1-H251)))</f>
        <v>42772.31703</v>
      </c>
      <c r="J251" s="3">
        <f t="shared" si="8"/>
        <v>0.1062667067</v>
      </c>
      <c r="K251" s="4">
        <f>IF(J251&lt;=('Ejercicio 3 - TIR'!$D$18-'Ejercicio 3 - TIR'!$C$18)/('Ejercicio 3 - TIR'!$E$18-'Ejercicio 3 - TIR'!$C$18),'Ejercicio 3 - TIR'!$C$18+SQRT(('Ejercicio 3 - TIR'!$E$18-'Ejercicio 3 - TIR'!$C$18)*('Ejercicio 3 - TIR'!$D$18-'Ejercicio 3 - TIR'!$C$18)*J251),'Ejercicio 3 - TIR'!$E$18-SQRT(('Ejercicio 3 - TIR'!$E$18-'Ejercicio 3 - TIR'!$C$18)*('Ejercicio 3 - TIR'!$E$18-'Ejercicio 3 - TIR'!$D$18)*(1-J251)))</f>
        <v>33992.49371</v>
      </c>
      <c r="L251" s="3">
        <f t="shared" si="9"/>
        <v>0.6519296132</v>
      </c>
      <c r="M251" s="4">
        <f>IF(L251&lt;=('Ejercicio 3 - TIR'!$D$18-'Ejercicio 3 - TIR'!$C$18)/('Ejercicio 3 - TIR'!$E$18-'Ejercicio 3 - TIR'!$C$18),'Ejercicio 3 - TIR'!$C$18+SQRT(('Ejercicio 3 - TIR'!$E$18-'Ejercicio 3 - TIR'!$C$18)*('Ejercicio 3 - TIR'!$D$18-'Ejercicio 3 - TIR'!$C$18)*L251),'Ejercicio 3 - TIR'!$E$18-SQRT(('Ejercicio 3 - TIR'!$E$18-'Ejercicio 3 - TIR'!$C$18)*('Ejercicio 3 - TIR'!$E$18-'Ejercicio 3 - TIR'!$D$18)*(1-L251)))</f>
        <v>39888.85443</v>
      </c>
      <c r="N251" s="3">
        <f t="shared" si="10"/>
        <v>0.6280053439</v>
      </c>
      <c r="O251" s="4">
        <f>IF(N251&lt;=('Ejercicio 3 - TIR'!$D$18-'Ejercicio 3 - TIR'!$C$18)/('Ejercicio 3 - TIR'!$E$18-'Ejercicio 3 - TIR'!$C$18),'Ejercicio 3 - TIR'!$C$18+SQRT(('Ejercicio 3 - TIR'!$E$18-'Ejercicio 3 - TIR'!$C$18)*('Ejercicio 3 - TIR'!$D$18-'Ejercicio 3 - TIR'!$C$18)*N251),'Ejercicio 3 - TIR'!$E$18-SQRT(('Ejercicio 3 - TIR'!$E$18-'Ejercicio 3 - TIR'!$C$18)*('Ejercicio 3 - TIR'!$E$18-'Ejercicio 3 - TIR'!$D$18)*(1-N251)))</f>
        <v>39705.70974</v>
      </c>
      <c r="P251" s="3">
        <f t="shared" si="11"/>
        <v>0.4439927277</v>
      </c>
      <c r="Q251" s="7">
        <f>IF(P251&lt;=('Ejercicio 3 - TIR'!$D$22-'Ejercicio 3 - TIR'!$C$22)/('Ejercicio 3 - TIR'!$E$22-'Ejercicio 3 - TIR'!$C$22),'Ejercicio 3 - TIR'!$C$22+SQRT(('Ejercicio 3 - TIR'!$E$22-'Ejercicio 3 - TIR'!$C$22)*('Ejercicio 3 - TIR'!$D$22-'Ejercicio 3 - TIR'!$C$22)*P251),'Ejercicio 3 - TIR'!$E$22-SQRT(('Ejercicio 3 - TIR'!$E$22-'Ejercicio 3 - TIR'!$C$22)*('Ejercicio 3 - TIR'!$E$22-'Ejercicio 3 - TIR'!$D$22)*(1-P251)))</f>
        <v>0.1482698941</v>
      </c>
      <c r="R251" s="3">
        <f t="shared" si="12"/>
        <v>0.8767379034</v>
      </c>
      <c r="S251" s="7">
        <f>IF(R251&lt;=('Ejercicio 3 - TIR'!$D$23-'Ejercicio 3 - TIR'!$C$23)/('Ejercicio 3 - TIR'!$E$23-'Ejercicio 3 - TIR'!$C$23),'Ejercicio 3 - TIR'!$C$23+SQRT(('Ejercicio 3 - TIR'!$E$23-'Ejercicio 3 - TIR'!$C$23)*('Ejercicio 3 - TIR'!$D$23-'Ejercicio 3 - TIR'!$C$23)*R251),'Ejercicio 3 - TIR'!$E$23-SQRT(('Ejercicio 3 - TIR'!$E$23-'Ejercicio 3 - TIR'!$C$23)*('Ejercicio 3 - TIR'!$E$23-'Ejercicio 3 - TIR'!$D$23)*(1-R251)))</f>
        <v>0.1651046392</v>
      </c>
      <c r="T251" s="3">
        <f t="shared" si="13"/>
        <v>0.5113095225</v>
      </c>
      <c r="U251" s="7">
        <f>IF(T251&lt;=('Ejercicio 3 - TIR'!$D$24-'Ejercicio 3 - TIR'!$C$24)/('Ejercicio 3 - TIR'!$E$24-'Ejercicio 3 - TIR'!$C$24),'Ejercicio 3 - TIR'!$C$24+SQRT(('Ejercicio 3 - TIR'!$E$24-'Ejercicio 3 - TIR'!$C$24)*('Ejercicio 3 - TIR'!$D$24-'Ejercicio 3 - TIR'!$C$24)*T251),'Ejercicio 3 - TIR'!$E$24-SQRT(('Ejercicio 3 - TIR'!$E$24-'Ejercicio 3 - TIR'!$C$24)*('Ejercicio 3 - TIR'!$E$24-'Ejercicio 3 - TIR'!$D$24)*(1-T251)))</f>
        <v>0.1830090101</v>
      </c>
      <c r="V251" s="3">
        <f t="shared" si="14"/>
        <v>0.7131847263</v>
      </c>
      <c r="W251" s="7">
        <f>IF(V251&lt;=('Ejercicio 3 - TIR'!$D$25-'Ejercicio 3 - TIR'!$C$25)/('Ejercicio 3 - TIR'!$E$25-'Ejercicio 3 - TIR'!$C$25),'Ejercicio 3 - TIR'!$C$25+SQRT(('Ejercicio 3 - TIR'!$E$25-'Ejercicio 3 - TIR'!$C$25)*('Ejercicio 3 - TIR'!$D$25-'Ejercicio 3 - TIR'!$C$25)*V251),'Ejercicio 3 - TIR'!$E$25-SQRT(('Ejercicio 3 - TIR'!$E$25-'Ejercicio 3 - TIR'!$C$25)*('Ejercicio 3 - TIR'!$E$25-'Ejercicio 3 - TIR'!$D$25)*(1-V251)))</f>
        <v>0.2183163535</v>
      </c>
      <c r="X251" s="3">
        <f t="shared" si="15"/>
        <v>0.4872149869</v>
      </c>
      <c r="Y251" s="7">
        <f>IF(X251&lt;=('Ejercicio 3 - TIR'!$D$26-'Ejercicio 3 - TIR'!$C$26)/('Ejercicio 3 - TIR'!$E$26-'Ejercicio 3 - TIR'!$C$26),'Ejercicio 3 - TIR'!$C$26+SQRT(('Ejercicio 3 - TIR'!$E$26-'Ejercicio 3 - TIR'!$C$26)*('Ejercicio 3 - TIR'!$D$26-'Ejercicio 3 - TIR'!$C$26)*X251),'Ejercicio 3 - TIR'!$E$26-SQRT(('Ejercicio 3 - TIR'!$E$26-'Ejercicio 3 - TIR'!$C$26)*('Ejercicio 3 - TIR'!$E$26-'Ejercicio 3 - TIR'!$D$26)*(1-X251)))</f>
        <v>0.2273783403</v>
      </c>
      <c r="Z251" s="3">
        <f t="shared" si="16"/>
        <v>1.148269894</v>
      </c>
      <c r="AA251" s="3">
        <f t="shared" si="17"/>
        <v>1.337854581</v>
      </c>
      <c r="AB251" s="3">
        <f t="shared" si="18"/>
        <v>1.582694023</v>
      </c>
      <c r="AC251" s="3">
        <f t="shared" si="19"/>
        <v>1.928222011</v>
      </c>
      <c r="AD251" s="3">
        <f t="shared" si="20"/>
        <v>2.366657931</v>
      </c>
      <c r="AE251" s="2">
        <f t="shared" si="21"/>
        <v>4697.080465</v>
      </c>
      <c r="AF251" s="2">
        <f t="shared" si="22"/>
        <v>5472.59024</v>
      </c>
      <c r="AG251" s="2">
        <f t="shared" si="23"/>
        <v>6474.123562</v>
      </c>
      <c r="AH251" s="2">
        <f t="shared" si="24"/>
        <v>7887.53061</v>
      </c>
      <c r="AI251" s="2">
        <f t="shared" si="25"/>
        <v>9680.98423</v>
      </c>
      <c r="AJ251" s="4">
        <f t="shared" si="26"/>
        <v>50458.20056</v>
      </c>
      <c r="AK251" s="4">
        <f t="shared" si="27"/>
        <v>57223.14027</v>
      </c>
      <c r="AL251" s="4">
        <f t="shared" si="28"/>
        <v>53799.71662</v>
      </c>
      <c r="AM251" s="4">
        <f t="shared" si="29"/>
        <v>76914.5671</v>
      </c>
      <c r="AN251" s="4">
        <f t="shared" si="30"/>
        <v>93969.83288</v>
      </c>
      <c r="AO251" s="4">
        <f>C251/'Ejercicio 3 - TIR'!$D$7</f>
        <v>14768.39917</v>
      </c>
      <c r="AP251" s="4">
        <f t="shared" si="31"/>
        <v>35689.80139</v>
      </c>
      <c r="AQ251" s="4">
        <f t="shared" si="32"/>
        <v>42454.74109</v>
      </c>
      <c r="AR251" s="4">
        <f t="shared" si="33"/>
        <v>39031.31745</v>
      </c>
      <c r="AS251" s="4">
        <f t="shared" si="34"/>
        <v>62146.16793</v>
      </c>
      <c r="AT251" s="4">
        <f t="shared" si="35"/>
        <v>79201.4337</v>
      </c>
      <c r="AU251" s="4">
        <f>AP251*'Ejercicio 3 - TIR'!$D$5</f>
        <v>17844.90069</v>
      </c>
      <c r="AV251" s="4">
        <f>AQ251*'Ejercicio 3 - TIR'!$D$5</f>
        <v>21227.37055</v>
      </c>
      <c r="AW251" s="4">
        <f>AR251*'Ejercicio 3 - TIR'!$D$5</f>
        <v>19515.65872</v>
      </c>
      <c r="AX251" s="4">
        <f>AS251*'Ejercicio 3 - TIR'!$D$5</f>
        <v>31073.08396</v>
      </c>
      <c r="AY251" s="4">
        <f>AT251*'Ejercicio 3 - TIR'!$D$5</f>
        <v>39600.71685</v>
      </c>
      <c r="AZ251" s="4">
        <f t="shared" ref="AZ251:BD251" si="788">AJ251-AU251-AE251</f>
        <v>27916.2194</v>
      </c>
      <c r="BA251" s="4">
        <f t="shared" si="788"/>
        <v>30523.17948</v>
      </c>
      <c r="BB251" s="4">
        <f t="shared" si="788"/>
        <v>27809.93433</v>
      </c>
      <c r="BC251" s="4">
        <f t="shared" si="788"/>
        <v>37953.95253</v>
      </c>
      <c r="BD251" s="4">
        <f t="shared" si="788"/>
        <v>44688.13179</v>
      </c>
      <c r="BE251" s="4">
        <f t="shared" ref="BE251:BI251" si="789">AZ251/Z251</f>
        <v>24311.54866</v>
      </c>
      <c r="BF251" s="4">
        <f t="shared" si="789"/>
        <v>22815.02035</v>
      </c>
      <c r="BG251" s="4">
        <f t="shared" si="789"/>
        <v>17571.26389</v>
      </c>
      <c r="BH251" s="4">
        <f t="shared" si="789"/>
        <v>19683.39347</v>
      </c>
      <c r="BI251" s="4">
        <f t="shared" si="789"/>
        <v>18882.3789</v>
      </c>
      <c r="BJ251" s="4">
        <f t="shared" si="38"/>
        <v>74973.97099</v>
      </c>
      <c r="BK251" s="4">
        <f t="shared" si="39"/>
        <v>34951.74903</v>
      </c>
      <c r="BL251" s="4">
        <f t="shared" si="40"/>
        <v>109925.72</v>
      </c>
      <c r="BM251" s="4">
        <f>BK251*'Ejercicio 3 - TIR'!$D$5</f>
        <v>17475.87452</v>
      </c>
      <c r="BN251" s="4">
        <f t="shared" si="41"/>
        <v>92449.84551</v>
      </c>
      <c r="BO251" s="4">
        <f t="shared" si="42"/>
        <v>39063.45919</v>
      </c>
      <c r="BP251" s="4">
        <f t="shared" si="43"/>
        <v>-105521.2555</v>
      </c>
      <c r="BQ251" s="4">
        <f t="shared" ref="BQ251:BT251" si="790">BE251</f>
        <v>24311.54866</v>
      </c>
      <c r="BR251" s="4">
        <f t="shared" si="790"/>
        <v>22815.02035</v>
      </c>
      <c r="BS251" s="4">
        <f t="shared" si="790"/>
        <v>17571.26389</v>
      </c>
      <c r="BT251" s="4">
        <f t="shared" si="790"/>
        <v>19683.39347</v>
      </c>
      <c r="BU251" s="4">
        <f t="shared" si="45"/>
        <v>57945.83809</v>
      </c>
      <c r="BV251" s="36">
        <f t="shared" si="46"/>
        <v>9.368798153</v>
      </c>
    </row>
    <row r="252" ht="15.0" customHeight="1">
      <c r="A252" s="2">
        <v>251.0</v>
      </c>
      <c r="B252" s="3">
        <f t="shared" si="4"/>
        <v>0.530191302</v>
      </c>
      <c r="C252" s="4">
        <f>IF(B252&lt;=('Ejercicio 3 - TIR'!$D$13-'Ejercicio 3 - TIR'!$C$13)/('Ejercicio 3 - TIR'!$E$13-'Ejercicio 3 - TIR'!$C$13),'Ejercicio 3 - TIR'!$C$13+SQRT(('Ejercicio 3 - TIR'!$E$13-'Ejercicio 3 - TIR'!$C$13)*('Ejercicio 3 - TIR'!$D$13-'Ejercicio 3 - TIR'!$C$13)*B252),'Ejercicio 3 - TIR'!$E$13-SQRT(('Ejercicio 3 - TIR'!$E$13-'Ejercicio 3 - TIR'!$C$13)*('Ejercicio 3 - TIR'!$E$13-'Ejercicio 3 - TIR'!$D$13)*(1-B252)))</f>
        <v>76256.14948</v>
      </c>
      <c r="D252" s="3">
        <f t="shared" si="5"/>
        <v>0.3005480919</v>
      </c>
      <c r="E252" s="4">
        <f>IF(D252&lt;=('Ejercicio 3 - TIR'!$D$14-'Ejercicio 3 - TIR'!$C$14)/('Ejercicio 3 - TIR'!$E$14-'Ejercicio 3 - TIR'!$C$14),'Ejercicio 3 - TIR'!$C$14+SQRT(('Ejercicio 3 - TIR'!$E$14-'Ejercicio 3 - TIR'!$C$14)*('Ejercicio 3 - TIR'!$D$14-'Ejercicio 3 - TIR'!$C$14)*D252),'Ejercicio 3 - TIR'!$E$14-SQRT(('Ejercicio 3 - TIR'!$E$14-'Ejercicio 3 - TIR'!$C$14)*('Ejercicio 3 - TIR'!$E$14-'Ejercicio 3 - TIR'!$D$14)*(1-D252)))</f>
        <v>29747.74756</v>
      </c>
      <c r="F252" s="3">
        <f t="shared" si="6"/>
        <v>0.5888449736</v>
      </c>
      <c r="G252" s="4">
        <f>IF(F252&lt;=('Ejercicio 3 - TIR'!$D$18-'Ejercicio 3 - TIR'!$C$18)/('Ejercicio 3 - TIR'!$E$18-'Ejercicio 3 - TIR'!$C$18),'Ejercicio 3 - TIR'!$C$18+SQRT(('Ejercicio 3 - TIR'!$E$18-'Ejercicio 3 - TIR'!$C$18)*('Ejercicio 3 - TIR'!$D$18-'Ejercicio 3 - TIR'!$C$18)*F252),'Ejercicio 3 - TIR'!$E$18-SQRT(('Ejercicio 3 - TIR'!$E$18-'Ejercicio 3 - TIR'!$C$18)*('Ejercicio 3 - TIR'!$E$18-'Ejercicio 3 - TIR'!$D$18)*(1-F252)))</f>
        <v>39398.23101</v>
      </c>
      <c r="H252" s="3">
        <f t="shared" si="7"/>
        <v>0.7015506386</v>
      </c>
      <c r="I252" s="4">
        <f>IF(H252&lt;=('Ejercicio 3 - TIR'!$D$18-'Ejercicio 3 - TIR'!$C$18)/('Ejercicio 3 - TIR'!$E$18-'Ejercicio 3 - TIR'!$C$18),'Ejercicio 3 - TIR'!$C$18+SQRT(('Ejercicio 3 - TIR'!$E$18-'Ejercicio 3 - TIR'!$C$18)*('Ejercicio 3 - TIR'!$D$18-'Ejercicio 3 - TIR'!$C$18)*H252),'Ejercicio 3 - TIR'!$E$18-SQRT(('Ejercicio 3 - TIR'!$E$18-'Ejercicio 3 - TIR'!$C$18)*('Ejercicio 3 - TIR'!$E$18-'Ejercicio 3 - TIR'!$D$18)*(1-H252)))</f>
        <v>40268.85827</v>
      </c>
      <c r="J252" s="3">
        <f t="shared" si="8"/>
        <v>0.7462795812</v>
      </c>
      <c r="K252" s="4">
        <f>IF(J252&lt;=('Ejercicio 3 - TIR'!$D$18-'Ejercicio 3 - TIR'!$C$18)/('Ejercicio 3 - TIR'!$E$18-'Ejercicio 3 - TIR'!$C$18),'Ejercicio 3 - TIR'!$C$18+SQRT(('Ejercicio 3 - TIR'!$E$18-'Ejercicio 3 - TIR'!$C$18)*('Ejercicio 3 - TIR'!$D$18-'Ejercicio 3 - TIR'!$C$18)*J252),'Ejercicio 3 - TIR'!$E$18-SQRT(('Ejercicio 3 - TIR'!$E$18-'Ejercicio 3 - TIR'!$C$18)*('Ejercicio 3 - TIR'!$E$18-'Ejercicio 3 - TIR'!$D$18)*(1-J252)))</f>
        <v>40637.7722</v>
      </c>
      <c r="L252" s="3">
        <f t="shared" si="9"/>
        <v>0.03036215124</v>
      </c>
      <c r="M252" s="4">
        <f>IF(L252&lt;=('Ejercicio 3 - TIR'!$D$18-'Ejercicio 3 - TIR'!$C$18)/('Ejercicio 3 - TIR'!$E$18-'Ejercicio 3 - TIR'!$C$18),'Ejercicio 3 - TIR'!$C$18+SQRT(('Ejercicio 3 - TIR'!$E$18-'Ejercicio 3 - TIR'!$C$18)*('Ejercicio 3 - TIR'!$D$18-'Ejercicio 3 - TIR'!$C$18)*L252),'Ejercicio 3 - TIR'!$E$18-SQRT(('Ejercicio 3 - TIR'!$E$18-'Ejercicio 3 - TIR'!$C$18)*('Ejercicio 3 - TIR'!$E$18-'Ejercicio 3 - TIR'!$D$18)*(1-L252)))</f>
        <v>32134.08591</v>
      </c>
      <c r="N252" s="3">
        <f t="shared" si="10"/>
        <v>0.6064483645</v>
      </c>
      <c r="O252" s="4">
        <f>IF(N252&lt;=('Ejercicio 3 - TIR'!$D$18-'Ejercicio 3 - TIR'!$C$18)/('Ejercicio 3 - TIR'!$E$18-'Ejercicio 3 - TIR'!$C$18),'Ejercicio 3 - TIR'!$C$18+SQRT(('Ejercicio 3 - TIR'!$E$18-'Ejercicio 3 - TIR'!$C$18)*('Ejercicio 3 - TIR'!$D$18-'Ejercicio 3 - TIR'!$C$18)*N252),'Ejercicio 3 - TIR'!$E$18-SQRT(('Ejercicio 3 - TIR'!$E$18-'Ejercicio 3 - TIR'!$C$18)*('Ejercicio 3 - TIR'!$E$18-'Ejercicio 3 - TIR'!$D$18)*(1-N252)))</f>
        <v>39537.67554</v>
      </c>
      <c r="P252" s="3">
        <f t="shared" si="11"/>
        <v>0.289364</v>
      </c>
      <c r="Q252" s="7">
        <f>IF(P252&lt;=('Ejercicio 3 - TIR'!$D$22-'Ejercicio 3 - TIR'!$C$22)/('Ejercicio 3 - TIR'!$E$22-'Ejercicio 3 - TIR'!$C$22),'Ejercicio 3 - TIR'!$C$22+SQRT(('Ejercicio 3 - TIR'!$E$22-'Ejercicio 3 - TIR'!$C$22)*('Ejercicio 3 - TIR'!$D$22-'Ejercicio 3 - TIR'!$C$22)*P252),'Ejercicio 3 - TIR'!$E$22-SQRT(('Ejercicio 3 - TIR'!$E$22-'Ejercicio 3 - TIR'!$C$22)*('Ejercicio 3 - TIR'!$E$22-'Ejercicio 3 - TIR'!$D$22)*(1-P252)))</f>
        <v>0.1428222523</v>
      </c>
      <c r="R252" s="3">
        <f t="shared" si="12"/>
        <v>0.7184381028</v>
      </c>
      <c r="S252" s="7">
        <f>IF(R252&lt;=('Ejercicio 3 - TIR'!$D$23-'Ejercicio 3 - TIR'!$C$23)/('Ejercicio 3 - TIR'!$E$23-'Ejercicio 3 - TIR'!$C$23),'Ejercicio 3 - TIR'!$C$23+SQRT(('Ejercicio 3 - TIR'!$E$23-'Ejercicio 3 - TIR'!$C$23)*('Ejercicio 3 - TIR'!$D$23-'Ejercicio 3 - TIR'!$C$23)*R252),'Ejercicio 3 - TIR'!$E$23-SQRT(('Ejercicio 3 - TIR'!$E$23-'Ejercicio 3 - TIR'!$C$23)*('Ejercicio 3 - TIR'!$E$23-'Ejercicio 3 - TIR'!$D$23)*(1-R252)))</f>
        <v>0.1574875276</v>
      </c>
      <c r="T252" s="3">
        <f t="shared" si="13"/>
        <v>0.2895201614</v>
      </c>
      <c r="U252" s="7">
        <f>IF(T252&lt;=('Ejercicio 3 - TIR'!$D$24-'Ejercicio 3 - TIR'!$C$24)/('Ejercicio 3 - TIR'!$E$24-'Ejercicio 3 - TIR'!$C$24),'Ejercicio 3 - TIR'!$C$24+SQRT(('Ejercicio 3 - TIR'!$E$24-'Ejercicio 3 - TIR'!$C$24)*('Ejercicio 3 - TIR'!$D$24-'Ejercicio 3 - TIR'!$C$24)*T252),'Ejercicio 3 - TIR'!$E$24-SQRT(('Ejercicio 3 - TIR'!$E$24-'Ejercicio 3 - TIR'!$C$24)*('Ejercicio 3 - TIR'!$E$24-'Ejercicio 3 - TIR'!$D$24)*(1-T252)))</f>
        <v>0.1746575007</v>
      </c>
      <c r="V252" s="3">
        <f t="shared" si="14"/>
        <v>0.0309062635</v>
      </c>
      <c r="W252" s="7">
        <f>IF(V252&lt;=('Ejercicio 3 - TIR'!$D$25-'Ejercicio 3 - TIR'!$C$25)/('Ejercicio 3 - TIR'!$E$25-'Ejercicio 3 - TIR'!$C$25),'Ejercicio 3 - TIR'!$C$25+SQRT(('Ejercicio 3 - TIR'!$E$25-'Ejercicio 3 - TIR'!$C$25)*('Ejercicio 3 - TIR'!$D$25-'Ejercicio 3 - TIR'!$C$25)*V252),'Ejercicio 3 - TIR'!$E$25-SQRT(('Ejercicio 3 - TIR'!$E$25-'Ejercicio 3 - TIR'!$C$25)*('Ejercicio 3 - TIR'!$E$25-'Ejercicio 3 - TIR'!$D$25)*(1-V252)))</f>
        <v>0.1865779</v>
      </c>
      <c r="X252" s="3">
        <f t="shared" si="15"/>
        <v>0.7473924777</v>
      </c>
      <c r="Y252" s="7">
        <f>IF(X252&lt;=('Ejercicio 3 - TIR'!$D$26-'Ejercicio 3 - TIR'!$C$26)/('Ejercicio 3 - TIR'!$E$26-'Ejercicio 3 - TIR'!$C$26),'Ejercicio 3 - TIR'!$C$26+SQRT(('Ejercicio 3 - TIR'!$E$26-'Ejercicio 3 - TIR'!$C$26)*('Ejercicio 3 - TIR'!$D$26-'Ejercicio 3 - TIR'!$C$26)*X252),'Ejercicio 3 - TIR'!$E$26-SQRT(('Ejercicio 3 - TIR'!$E$26-'Ejercicio 3 - TIR'!$C$26)*('Ejercicio 3 - TIR'!$E$26-'Ejercicio 3 - TIR'!$D$26)*(1-X252)))</f>
        <v>0.2430665379</v>
      </c>
      <c r="Z252" s="3">
        <f t="shared" si="16"/>
        <v>1.142822252</v>
      </c>
      <c r="AA252" s="3">
        <f t="shared" si="17"/>
        <v>1.322802503</v>
      </c>
      <c r="AB252" s="3">
        <f t="shared" si="18"/>
        <v>1.553839882</v>
      </c>
      <c r="AC252" s="3">
        <f t="shared" si="19"/>
        <v>1.843752065</v>
      </c>
      <c r="AD252" s="3">
        <f t="shared" si="20"/>
        <v>2.291906496</v>
      </c>
      <c r="AE252" s="2">
        <f t="shared" si="21"/>
        <v>4248.640307</v>
      </c>
      <c r="AF252" s="2">
        <f t="shared" si="22"/>
        <v>4917.748165</v>
      </c>
      <c r="AG252" s="2">
        <f t="shared" si="23"/>
        <v>5776.669768</v>
      </c>
      <c r="AH252" s="2">
        <f t="shared" si="24"/>
        <v>6854.468683</v>
      </c>
      <c r="AI252" s="2">
        <f t="shared" si="25"/>
        <v>8520.560655</v>
      </c>
      <c r="AJ252" s="4">
        <f t="shared" si="26"/>
        <v>45025.17509</v>
      </c>
      <c r="AK252" s="4">
        <f t="shared" si="27"/>
        <v>53267.74652</v>
      </c>
      <c r="AL252" s="4">
        <f t="shared" si="28"/>
        <v>63144.59117</v>
      </c>
      <c r="AM252" s="4">
        <f t="shared" si="29"/>
        <v>59247.28725</v>
      </c>
      <c r="AN252" s="4">
        <f t="shared" si="30"/>
        <v>90616.65539</v>
      </c>
      <c r="AO252" s="4">
        <f>C252/'Ejercicio 3 - TIR'!$D$7</f>
        <v>15251.2299</v>
      </c>
      <c r="AP252" s="4">
        <f t="shared" si="31"/>
        <v>29773.9452</v>
      </c>
      <c r="AQ252" s="4">
        <f t="shared" si="32"/>
        <v>38016.51662</v>
      </c>
      <c r="AR252" s="4">
        <f t="shared" si="33"/>
        <v>47893.36127</v>
      </c>
      <c r="AS252" s="4">
        <f t="shared" si="34"/>
        <v>43996.05735</v>
      </c>
      <c r="AT252" s="4">
        <f t="shared" si="35"/>
        <v>75365.4255</v>
      </c>
      <c r="AU252" s="4">
        <f>AP252*'Ejercicio 3 - TIR'!$D$5</f>
        <v>14886.9726</v>
      </c>
      <c r="AV252" s="4">
        <f>AQ252*'Ejercicio 3 - TIR'!$D$5</f>
        <v>19008.25831</v>
      </c>
      <c r="AW252" s="4">
        <f>AR252*'Ejercicio 3 - TIR'!$D$5</f>
        <v>23946.68064</v>
      </c>
      <c r="AX252" s="4">
        <f>AS252*'Ejercicio 3 - TIR'!$D$5</f>
        <v>21998.02868</v>
      </c>
      <c r="AY252" s="4">
        <f>AT252*'Ejercicio 3 - TIR'!$D$5</f>
        <v>37682.71275</v>
      </c>
      <c r="AZ252" s="4">
        <f t="shared" ref="AZ252:BD252" si="791">AJ252-AU252-AE252</f>
        <v>25889.56219</v>
      </c>
      <c r="BA252" s="4">
        <f t="shared" si="791"/>
        <v>29341.74004</v>
      </c>
      <c r="BB252" s="4">
        <f t="shared" si="791"/>
        <v>33421.24076</v>
      </c>
      <c r="BC252" s="4">
        <f t="shared" si="791"/>
        <v>30394.78989</v>
      </c>
      <c r="BD252" s="4">
        <f t="shared" si="791"/>
        <v>44413.38199</v>
      </c>
      <c r="BE252" s="4">
        <f t="shared" ref="BE252:BI252" si="792">AZ252/Z252</f>
        <v>22654.05853</v>
      </c>
      <c r="BF252" s="4">
        <f t="shared" si="792"/>
        <v>22181.49721</v>
      </c>
      <c r="BG252" s="4">
        <f t="shared" si="792"/>
        <v>21508.80612</v>
      </c>
      <c r="BH252" s="4">
        <f t="shared" si="792"/>
        <v>16485.29131</v>
      </c>
      <c r="BI252" s="4">
        <f t="shared" si="792"/>
        <v>19378.35687</v>
      </c>
      <c r="BJ252" s="4">
        <f t="shared" si="38"/>
        <v>68179.05587</v>
      </c>
      <c r="BK252" s="4">
        <f t="shared" si="39"/>
        <v>34954.39287</v>
      </c>
      <c r="BL252" s="4">
        <f t="shared" si="40"/>
        <v>103133.4487</v>
      </c>
      <c r="BM252" s="4">
        <f>BK252*'Ejercicio 3 - TIR'!$D$5</f>
        <v>17477.19643</v>
      </c>
      <c r="BN252" s="4">
        <f t="shared" si="41"/>
        <v>85656.2523</v>
      </c>
      <c r="BO252" s="4">
        <f t="shared" si="42"/>
        <v>37373.36251</v>
      </c>
      <c r="BP252" s="4">
        <f t="shared" si="43"/>
        <v>-106003.897</v>
      </c>
      <c r="BQ252" s="4">
        <f t="shared" ref="BQ252:BT252" si="793">BE252</f>
        <v>22654.05853</v>
      </c>
      <c r="BR252" s="4">
        <f t="shared" si="793"/>
        <v>22181.49721</v>
      </c>
      <c r="BS252" s="4">
        <f t="shared" si="793"/>
        <v>21508.80612</v>
      </c>
      <c r="BT252" s="4">
        <f t="shared" si="793"/>
        <v>16485.29131</v>
      </c>
      <c r="BU252" s="4">
        <f t="shared" si="45"/>
        <v>56751.71938</v>
      </c>
      <c r="BV252" s="36">
        <f t="shared" si="46"/>
        <v>8.561302403</v>
      </c>
    </row>
    <row r="253" ht="15.0" customHeight="1">
      <c r="A253" s="2">
        <v>252.0</v>
      </c>
      <c r="B253" s="3">
        <f t="shared" si="4"/>
        <v>0.0001968872721</v>
      </c>
      <c r="C253" s="4">
        <f>IF(B253&lt;=('Ejercicio 3 - TIR'!$D$13-'Ejercicio 3 - TIR'!$C$13)/('Ejercicio 3 - TIR'!$E$13-'Ejercicio 3 - TIR'!$C$13),'Ejercicio 3 - TIR'!$C$13+SQRT(('Ejercicio 3 - TIR'!$E$13-'Ejercicio 3 - TIR'!$C$13)*('Ejercicio 3 - TIR'!$D$13-'Ejercicio 3 - TIR'!$C$13)*B253),'Ejercicio 3 - TIR'!$E$13-SQRT(('Ejercicio 3 - TIR'!$E$13-'Ejercicio 3 - TIR'!$C$13)*('Ejercicio 3 - TIR'!$E$13-'Ejercicio 3 - TIR'!$D$13)*(1-B253)))</f>
        <v>60280.63305</v>
      </c>
      <c r="D253" s="3">
        <f t="shared" si="5"/>
        <v>0.08780564781</v>
      </c>
      <c r="E253" s="4">
        <f>IF(D253&lt;=('Ejercicio 3 - TIR'!$D$14-'Ejercicio 3 - TIR'!$C$14)/('Ejercicio 3 - TIR'!$E$14-'Ejercicio 3 - TIR'!$C$14),'Ejercicio 3 - TIR'!$C$14+SQRT(('Ejercicio 3 - TIR'!$E$14-'Ejercicio 3 - TIR'!$C$14)*('Ejercicio 3 - TIR'!$D$14-'Ejercicio 3 - TIR'!$C$14)*D253),'Ejercicio 3 - TIR'!$E$14-SQRT(('Ejercicio 3 - TIR'!$E$14-'Ejercicio 3 - TIR'!$C$14)*('Ejercicio 3 - TIR'!$E$14-'Ejercicio 3 - TIR'!$D$14)*(1-D253)))</f>
        <v>27566.20802</v>
      </c>
      <c r="F253" s="3">
        <f t="shared" si="6"/>
        <v>0.7328713162</v>
      </c>
      <c r="G253" s="4">
        <f>IF(F253&lt;=('Ejercicio 3 - TIR'!$D$18-'Ejercicio 3 - TIR'!$C$18)/('Ejercicio 3 - TIR'!$E$18-'Ejercicio 3 - TIR'!$C$18),'Ejercicio 3 - TIR'!$C$18+SQRT(('Ejercicio 3 - TIR'!$E$18-'Ejercicio 3 - TIR'!$C$18)*('Ejercicio 3 - TIR'!$D$18-'Ejercicio 3 - TIR'!$C$18)*F253),'Ejercicio 3 - TIR'!$E$18-SQRT(('Ejercicio 3 - TIR'!$E$18-'Ejercicio 3 - TIR'!$C$18)*('Ejercicio 3 - TIR'!$E$18-'Ejercicio 3 - TIR'!$D$18)*(1-F253)))</f>
        <v>40523.99159</v>
      </c>
      <c r="H253" s="3">
        <f t="shared" si="7"/>
        <v>0.1007385016</v>
      </c>
      <c r="I253" s="4">
        <f>IF(H253&lt;=('Ejercicio 3 - TIR'!$D$18-'Ejercicio 3 - TIR'!$C$18)/('Ejercicio 3 - TIR'!$E$18-'Ejercicio 3 - TIR'!$C$18),'Ejercicio 3 - TIR'!$C$18+SQRT(('Ejercicio 3 - TIR'!$E$18-'Ejercicio 3 - TIR'!$C$18)*('Ejercicio 3 - TIR'!$D$18-'Ejercicio 3 - TIR'!$C$18)*H253),'Ejercicio 3 - TIR'!$E$18-SQRT(('Ejercicio 3 - TIR'!$E$18-'Ejercicio 3 - TIR'!$C$18)*('Ejercicio 3 - TIR'!$E$18-'Ejercicio 3 - TIR'!$D$18)*(1-H253)))</f>
        <v>33887.25806</v>
      </c>
      <c r="J253" s="3">
        <f t="shared" si="8"/>
        <v>0.004077276139</v>
      </c>
      <c r="K253" s="4">
        <f>IF(J253&lt;=('Ejercicio 3 - TIR'!$D$18-'Ejercicio 3 - TIR'!$C$18)/('Ejercicio 3 - TIR'!$E$18-'Ejercicio 3 - TIR'!$C$18),'Ejercicio 3 - TIR'!$C$18+SQRT(('Ejercicio 3 - TIR'!$E$18-'Ejercicio 3 - TIR'!$C$18)*('Ejercicio 3 - TIR'!$D$18-'Ejercicio 3 - TIR'!$C$18)*J253),'Ejercicio 3 - TIR'!$E$18-SQRT(('Ejercicio 3 - TIR'!$E$18-'Ejercicio 3 - TIR'!$C$18)*('Ejercicio 3 - TIR'!$E$18-'Ejercicio 3 - TIR'!$D$18)*(1-J253)))</f>
        <v>30782.04311</v>
      </c>
      <c r="L253" s="3">
        <f t="shared" si="9"/>
        <v>0.09209494093</v>
      </c>
      <c r="M253" s="4">
        <f>IF(L253&lt;=('Ejercicio 3 - TIR'!$D$18-'Ejercicio 3 - TIR'!$C$18)/('Ejercicio 3 - TIR'!$E$18-'Ejercicio 3 - TIR'!$C$18),'Ejercicio 3 - TIR'!$C$18+SQRT(('Ejercicio 3 - TIR'!$E$18-'Ejercicio 3 - TIR'!$C$18)*('Ejercicio 3 - TIR'!$D$18-'Ejercicio 3 - TIR'!$C$18)*L253),'Ejercicio 3 - TIR'!$E$18-SQRT(('Ejercicio 3 - TIR'!$E$18-'Ejercicio 3 - TIR'!$C$18)*('Ejercicio 3 - TIR'!$E$18-'Ejercicio 3 - TIR'!$D$18)*(1-L253)))</f>
        <v>33716.75142</v>
      </c>
      <c r="N253" s="3">
        <f t="shared" si="10"/>
        <v>0.8845354967</v>
      </c>
      <c r="O253" s="4">
        <f>IF(N253&lt;=('Ejercicio 3 - TIR'!$D$18-'Ejercicio 3 - TIR'!$C$18)/('Ejercicio 3 - TIR'!$E$18-'Ejercicio 3 - TIR'!$C$18),'Ejercicio 3 - TIR'!$C$18+SQRT(('Ejercicio 3 - TIR'!$E$18-'Ejercicio 3 - TIR'!$C$18)*('Ejercicio 3 - TIR'!$D$18-'Ejercicio 3 - TIR'!$C$18)*N253),'Ejercicio 3 - TIR'!$E$18-SQRT(('Ejercicio 3 - TIR'!$E$18-'Ejercicio 3 - TIR'!$C$18)*('Ejercicio 3 - TIR'!$E$18-'Ejercicio 3 - TIR'!$D$18)*(1-N253)))</f>
        <v>42057.23977</v>
      </c>
      <c r="P253" s="3">
        <f t="shared" si="11"/>
        <v>0.6934354449</v>
      </c>
      <c r="Q253" s="7">
        <f>IF(P253&lt;=('Ejercicio 3 - TIR'!$D$22-'Ejercicio 3 - TIR'!$C$22)/('Ejercicio 3 - TIR'!$E$22-'Ejercicio 3 - TIR'!$C$22),'Ejercicio 3 - TIR'!$C$22+SQRT(('Ejercicio 3 - TIR'!$E$22-'Ejercicio 3 - TIR'!$C$22)*('Ejercicio 3 - TIR'!$D$22-'Ejercicio 3 - TIR'!$C$22)*P253),'Ejercicio 3 - TIR'!$E$22-SQRT(('Ejercicio 3 - TIR'!$E$22-'Ejercicio 3 - TIR'!$C$22)*('Ejercicio 3 - TIR'!$E$22-'Ejercicio 3 - TIR'!$D$22)*(1-P253)))</f>
        <v>0.1565092316</v>
      </c>
      <c r="R253" s="3">
        <f t="shared" si="12"/>
        <v>0.7256046536</v>
      </c>
      <c r="S253" s="7">
        <f>IF(R253&lt;=('Ejercicio 3 - TIR'!$D$23-'Ejercicio 3 - TIR'!$C$23)/('Ejercicio 3 - TIR'!$E$23-'Ejercicio 3 - TIR'!$C$23),'Ejercicio 3 - TIR'!$C$23+SQRT(('Ejercicio 3 - TIR'!$E$23-'Ejercicio 3 - TIR'!$C$23)*('Ejercicio 3 - TIR'!$D$23-'Ejercicio 3 - TIR'!$C$23)*R253),'Ejercicio 3 - TIR'!$E$23-SQRT(('Ejercicio 3 - TIR'!$E$23-'Ejercicio 3 - TIR'!$C$23)*('Ejercicio 3 - TIR'!$E$23-'Ejercicio 3 - TIR'!$D$23)*(1-R253)))</f>
        <v>0.1577758774</v>
      </c>
      <c r="T253" s="3">
        <f t="shared" si="13"/>
        <v>0.9088011452</v>
      </c>
      <c r="U253" s="7">
        <f>IF(T253&lt;=('Ejercicio 3 - TIR'!$D$24-'Ejercicio 3 - TIR'!$C$24)/('Ejercicio 3 - TIR'!$E$24-'Ejercicio 3 - TIR'!$C$24),'Ejercicio 3 - TIR'!$C$24+SQRT(('Ejercicio 3 - TIR'!$E$24-'Ejercicio 3 - TIR'!$C$24)*('Ejercicio 3 - TIR'!$D$24-'Ejercicio 3 - TIR'!$C$24)*T253),'Ejercicio 3 - TIR'!$E$24-SQRT(('Ejercicio 3 - TIR'!$E$24-'Ejercicio 3 - TIR'!$C$24)*('Ejercicio 3 - TIR'!$E$24-'Ejercicio 3 - TIR'!$D$24)*(1-T253)))</f>
        <v>0.2040201128</v>
      </c>
      <c r="V253" s="3">
        <f t="shared" si="14"/>
        <v>0.2345683243</v>
      </c>
      <c r="W253" s="7">
        <f>IF(V253&lt;=('Ejercicio 3 - TIR'!$D$25-'Ejercicio 3 - TIR'!$C$25)/('Ejercicio 3 - TIR'!$E$25-'Ejercicio 3 - TIR'!$C$25),'Ejercicio 3 - TIR'!$C$25+SQRT(('Ejercicio 3 - TIR'!$E$25-'Ejercicio 3 - TIR'!$C$25)*('Ejercicio 3 - TIR'!$D$25-'Ejercicio 3 - TIR'!$C$25)*V253),'Ejercicio 3 - TIR'!$E$25-SQRT(('Ejercicio 3 - TIR'!$E$25-'Ejercicio 3 - TIR'!$C$25)*('Ejercicio 3 - TIR'!$E$25-'Ejercicio 3 - TIR'!$D$25)*(1-V253)))</f>
        <v>0.1981216902</v>
      </c>
      <c r="X253" s="3">
        <f t="shared" si="15"/>
        <v>0.6607037923</v>
      </c>
      <c r="Y253" s="7">
        <f>IF(X253&lt;=('Ejercicio 3 - TIR'!$D$26-'Ejercicio 3 - TIR'!$C$26)/('Ejercicio 3 - TIR'!$E$26-'Ejercicio 3 - TIR'!$C$26),'Ejercicio 3 - TIR'!$C$26+SQRT(('Ejercicio 3 - TIR'!$E$26-'Ejercicio 3 - TIR'!$C$26)*('Ejercicio 3 - TIR'!$D$26-'Ejercicio 3 - TIR'!$C$26)*X253),'Ejercicio 3 - TIR'!$E$26-SQRT(('Ejercicio 3 - TIR'!$E$26-'Ejercicio 3 - TIR'!$C$26)*('Ejercicio 3 - TIR'!$E$26-'Ejercicio 3 - TIR'!$D$26)*(1-X253)))</f>
        <v>0.2371958002</v>
      </c>
      <c r="Z253" s="3">
        <f t="shared" si="16"/>
        <v>1.156509232</v>
      </c>
      <c r="AA253" s="3">
        <f t="shared" si="17"/>
        <v>1.33897849</v>
      </c>
      <c r="AB253" s="3">
        <f t="shared" si="18"/>
        <v>1.612157033</v>
      </c>
      <c r="AC253" s="3">
        <f t="shared" si="19"/>
        <v>1.931560309</v>
      </c>
      <c r="AD253" s="3">
        <f t="shared" si="20"/>
        <v>2.389718302</v>
      </c>
      <c r="AE253" s="2">
        <f t="shared" si="21"/>
        <v>4314.366035</v>
      </c>
      <c r="AF253" s="2">
        <f t="shared" si="22"/>
        <v>4995.068922</v>
      </c>
      <c r="AG253" s="2">
        <f t="shared" si="23"/>
        <v>6014.163447</v>
      </c>
      <c r="AH253" s="2">
        <f t="shared" si="24"/>
        <v>7205.699674</v>
      </c>
      <c r="AI253" s="2">
        <f t="shared" si="25"/>
        <v>8914.861375</v>
      </c>
      <c r="AJ253" s="4">
        <f t="shared" si="26"/>
        <v>46866.37038</v>
      </c>
      <c r="AK253" s="4">
        <f t="shared" si="27"/>
        <v>45374.30964</v>
      </c>
      <c r="AL253" s="4">
        <f t="shared" si="28"/>
        <v>49625.48729</v>
      </c>
      <c r="AM253" s="4">
        <f t="shared" si="29"/>
        <v>65125.93881</v>
      </c>
      <c r="AN253" s="4">
        <f t="shared" si="30"/>
        <v>100504.9556</v>
      </c>
      <c r="AO253" s="4">
        <f>C253/'Ejercicio 3 - TIR'!$D$7</f>
        <v>12056.12661</v>
      </c>
      <c r="AP253" s="4">
        <f t="shared" si="31"/>
        <v>34810.24377</v>
      </c>
      <c r="AQ253" s="4">
        <f t="shared" si="32"/>
        <v>33318.18303</v>
      </c>
      <c r="AR253" s="4">
        <f t="shared" si="33"/>
        <v>37569.36068</v>
      </c>
      <c r="AS253" s="4">
        <f t="shared" si="34"/>
        <v>53069.8122</v>
      </c>
      <c r="AT253" s="4">
        <f t="shared" si="35"/>
        <v>88448.82903</v>
      </c>
      <c r="AU253" s="4">
        <f>AP253*'Ejercicio 3 - TIR'!$D$5</f>
        <v>17405.12188</v>
      </c>
      <c r="AV253" s="4">
        <f>AQ253*'Ejercicio 3 - TIR'!$D$5</f>
        <v>16659.09152</v>
      </c>
      <c r="AW253" s="4">
        <f>AR253*'Ejercicio 3 - TIR'!$D$5</f>
        <v>18784.68034</v>
      </c>
      <c r="AX253" s="4">
        <f>AS253*'Ejercicio 3 - TIR'!$D$5</f>
        <v>26534.9061</v>
      </c>
      <c r="AY253" s="4">
        <f>AT253*'Ejercicio 3 - TIR'!$D$5</f>
        <v>44224.41452</v>
      </c>
      <c r="AZ253" s="4">
        <f t="shared" ref="AZ253:BD253" si="794">AJ253-AU253-AE253</f>
        <v>25146.88246</v>
      </c>
      <c r="BA253" s="4">
        <f t="shared" si="794"/>
        <v>23720.14921</v>
      </c>
      <c r="BB253" s="4">
        <f t="shared" si="794"/>
        <v>24826.6435</v>
      </c>
      <c r="BC253" s="4">
        <f t="shared" si="794"/>
        <v>31385.33303</v>
      </c>
      <c r="BD253" s="4">
        <f t="shared" si="794"/>
        <v>47365.67975</v>
      </c>
      <c r="BE253" s="4">
        <f t="shared" ref="BE253:BI253" si="795">AZ253/Z253</f>
        <v>21743.78014</v>
      </c>
      <c r="BF253" s="4">
        <f t="shared" si="795"/>
        <v>17715.10848</v>
      </c>
      <c r="BG253" s="4">
        <f t="shared" si="795"/>
        <v>15399.64345</v>
      </c>
      <c r="BH253" s="4">
        <f t="shared" si="795"/>
        <v>16248.69432</v>
      </c>
      <c r="BI253" s="4">
        <f t="shared" si="795"/>
        <v>19820.6122</v>
      </c>
      <c r="BJ253" s="4">
        <f t="shared" si="38"/>
        <v>65875.47183</v>
      </c>
      <c r="BK253" s="4">
        <f t="shared" si="39"/>
        <v>28810.74642</v>
      </c>
      <c r="BL253" s="4">
        <f t="shared" si="40"/>
        <v>94686.21825</v>
      </c>
      <c r="BM253" s="4">
        <f>BK253*'Ejercicio 3 - TIR'!$D$5</f>
        <v>14405.37321</v>
      </c>
      <c r="BN253" s="4">
        <f t="shared" si="41"/>
        <v>80280.84504</v>
      </c>
      <c r="BO253" s="4">
        <f t="shared" si="42"/>
        <v>33594.27132</v>
      </c>
      <c r="BP253" s="4">
        <f t="shared" si="43"/>
        <v>-87846.84107</v>
      </c>
      <c r="BQ253" s="4">
        <f t="shared" ref="BQ253:BT253" si="796">BE253</f>
        <v>21743.78014</v>
      </c>
      <c r="BR253" s="4">
        <f t="shared" si="796"/>
        <v>17715.10848</v>
      </c>
      <c r="BS253" s="4">
        <f t="shared" si="796"/>
        <v>15399.64345</v>
      </c>
      <c r="BT253" s="4">
        <f t="shared" si="796"/>
        <v>16248.69432</v>
      </c>
      <c r="BU253" s="4">
        <f t="shared" si="45"/>
        <v>53414.88353</v>
      </c>
      <c r="BV253" s="36">
        <f t="shared" si="46"/>
        <v>10.91512925</v>
      </c>
    </row>
    <row r="254" ht="15.0" customHeight="1">
      <c r="A254" s="2">
        <v>253.0</v>
      </c>
      <c r="B254" s="3">
        <f t="shared" si="4"/>
        <v>0.9384997137</v>
      </c>
      <c r="C254" s="4">
        <f>IF(B254&lt;=('Ejercicio 3 - TIR'!$D$13-'Ejercicio 3 - TIR'!$C$13)/('Ejercicio 3 - TIR'!$E$13-'Ejercicio 3 - TIR'!$C$13),'Ejercicio 3 - TIR'!$C$13+SQRT(('Ejercicio 3 - TIR'!$E$13-'Ejercicio 3 - TIR'!$C$13)*('Ejercicio 3 - TIR'!$D$13-'Ejercicio 3 - TIR'!$C$13)*B254),'Ejercicio 3 - TIR'!$E$13-SQRT(('Ejercicio 3 - TIR'!$E$13-'Ejercicio 3 - TIR'!$C$13)*('Ejercicio 3 - TIR'!$E$13-'Ejercicio 3 - TIR'!$D$13)*(1-B254)))</f>
        <v>91409.28737</v>
      </c>
      <c r="D254" s="3">
        <f t="shared" si="5"/>
        <v>0.2686200354</v>
      </c>
      <c r="E254" s="4">
        <f>IF(D254&lt;=('Ejercicio 3 - TIR'!$D$14-'Ejercicio 3 - TIR'!$C$14)/('Ejercicio 3 - TIR'!$E$14-'Ejercicio 3 - TIR'!$C$14),'Ejercicio 3 - TIR'!$C$14+SQRT(('Ejercicio 3 - TIR'!$E$14-'Ejercicio 3 - TIR'!$C$14)*('Ejercicio 3 - TIR'!$D$14-'Ejercicio 3 - TIR'!$C$14)*D254),'Ejercicio 3 - TIR'!$E$14-SQRT(('Ejercicio 3 - TIR'!$E$14-'Ejercicio 3 - TIR'!$C$14)*('Ejercicio 3 - TIR'!$E$14-'Ejercicio 3 - TIR'!$D$14)*(1-D254)))</f>
        <v>29488.48556</v>
      </c>
      <c r="F254" s="3">
        <f t="shared" si="6"/>
        <v>0.8873888973</v>
      </c>
      <c r="G254" s="4">
        <f>IF(F254&lt;=('Ejercicio 3 - TIR'!$D$18-'Ejercicio 3 - TIR'!$C$18)/('Ejercicio 3 - TIR'!$E$18-'Ejercicio 3 - TIR'!$C$18),'Ejercicio 3 - TIR'!$C$18+SQRT(('Ejercicio 3 - TIR'!$E$18-'Ejercicio 3 - TIR'!$C$18)*('Ejercicio 3 - TIR'!$D$18-'Ejercicio 3 - TIR'!$C$18)*F254),'Ejercicio 3 - TIR'!$E$18-SQRT(('Ejercicio 3 - TIR'!$E$18-'Ejercicio 3 - TIR'!$C$18)*('Ejercicio 3 - TIR'!$E$18-'Ejercicio 3 - TIR'!$D$18)*(1-F254)))</f>
        <v>42093.82852</v>
      </c>
      <c r="H254" s="3">
        <f t="shared" si="7"/>
        <v>0.446571178</v>
      </c>
      <c r="I254" s="4">
        <f>IF(H254&lt;=('Ejercicio 3 - TIR'!$D$18-'Ejercicio 3 - TIR'!$C$18)/('Ejercicio 3 - TIR'!$E$18-'Ejercicio 3 - TIR'!$C$18),'Ejercicio 3 - TIR'!$C$18+SQRT(('Ejercicio 3 - TIR'!$E$18-'Ejercicio 3 - TIR'!$C$18)*('Ejercicio 3 - TIR'!$D$18-'Ejercicio 3 - TIR'!$C$18)*H254),'Ejercicio 3 - TIR'!$E$18-SQRT(('Ejercicio 3 - TIR'!$E$18-'Ejercicio 3 - TIR'!$C$18)*('Ejercicio 3 - TIR'!$E$18-'Ejercicio 3 - TIR'!$D$18)*(1-H254)))</f>
        <v>38184.47779</v>
      </c>
      <c r="J254" s="3">
        <f t="shared" si="8"/>
        <v>0.0639032971</v>
      </c>
      <c r="K254" s="4">
        <f>IF(J254&lt;=('Ejercicio 3 - TIR'!$D$18-'Ejercicio 3 - TIR'!$C$18)/('Ejercicio 3 - TIR'!$E$18-'Ejercicio 3 - TIR'!$C$18),'Ejercicio 3 - TIR'!$C$18+SQRT(('Ejercicio 3 - TIR'!$E$18-'Ejercicio 3 - TIR'!$C$18)*('Ejercicio 3 - TIR'!$D$18-'Ejercicio 3 - TIR'!$C$18)*J254),'Ejercicio 3 - TIR'!$E$18-SQRT(('Ejercicio 3 - TIR'!$E$18-'Ejercicio 3 - TIR'!$C$18)*('Ejercicio 3 - TIR'!$E$18-'Ejercicio 3 - TIR'!$D$18)*(1-J254)))</f>
        <v>33096.04499</v>
      </c>
      <c r="L254" s="3">
        <f t="shared" si="9"/>
        <v>0.5726611121</v>
      </c>
      <c r="M254" s="4">
        <f>IF(L254&lt;=('Ejercicio 3 - TIR'!$D$18-'Ejercicio 3 - TIR'!$C$18)/('Ejercicio 3 - TIR'!$E$18-'Ejercicio 3 - TIR'!$C$18),'Ejercicio 3 - TIR'!$C$18+SQRT(('Ejercicio 3 - TIR'!$E$18-'Ejercicio 3 - TIR'!$C$18)*('Ejercicio 3 - TIR'!$D$18-'Ejercicio 3 - TIR'!$C$18)*L254),'Ejercicio 3 - TIR'!$E$18-SQRT(('Ejercicio 3 - TIR'!$E$18-'Ejercicio 3 - TIR'!$C$18)*('Ejercicio 3 - TIR'!$E$18-'Ejercicio 3 - TIR'!$D$18)*(1-L254)))</f>
        <v>39268.18034</v>
      </c>
      <c r="N254" s="3">
        <f t="shared" si="10"/>
        <v>0.130175702</v>
      </c>
      <c r="O254" s="4">
        <f>IF(N254&lt;=('Ejercicio 3 - TIR'!$D$18-'Ejercicio 3 - TIR'!$C$18)/('Ejercicio 3 - TIR'!$E$18-'Ejercicio 3 - TIR'!$C$18),'Ejercicio 3 - TIR'!$C$18+SQRT(('Ejercicio 3 - TIR'!$E$18-'Ejercicio 3 - TIR'!$C$18)*('Ejercicio 3 - TIR'!$D$18-'Ejercicio 3 - TIR'!$C$18)*N254),'Ejercicio 3 - TIR'!$E$18-SQRT(('Ejercicio 3 - TIR'!$E$18-'Ejercicio 3 - TIR'!$C$18)*('Ejercicio 3 - TIR'!$E$18-'Ejercicio 3 - TIR'!$D$18)*(1-N254)))</f>
        <v>34418.86358</v>
      </c>
      <c r="P254" s="3">
        <f t="shared" si="11"/>
        <v>0.6970155921</v>
      </c>
      <c r="Q254" s="7">
        <f>IF(P254&lt;=('Ejercicio 3 - TIR'!$D$22-'Ejercicio 3 - TIR'!$C$22)/('Ejercicio 3 - TIR'!$E$22-'Ejercicio 3 - TIR'!$C$22),'Ejercicio 3 - TIR'!$C$22+SQRT(('Ejercicio 3 - TIR'!$E$22-'Ejercicio 3 - TIR'!$C$22)*('Ejercicio 3 - TIR'!$D$22-'Ejercicio 3 - TIR'!$C$22)*P254),'Ejercicio 3 - TIR'!$E$22-SQRT(('Ejercicio 3 - TIR'!$E$22-'Ejercicio 3 - TIR'!$C$22)*('Ejercicio 3 - TIR'!$E$22-'Ejercicio 3 - TIR'!$D$22)*(1-P254)))</f>
        <v>0.1566468003</v>
      </c>
      <c r="R254" s="3">
        <f t="shared" si="12"/>
        <v>0.1485542733</v>
      </c>
      <c r="S254" s="7">
        <f>IF(R254&lt;=('Ejercicio 3 - TIR'!$D$23-'Ejercicio 3 - TIR'!$C$23)/('Ejercicio 3 - TIR'!$E$23-'Ejercicio 3 - TIR'!$C$23),'Ejercicio 3 - TIR'!$C$23+SQRT(('Ejercicio 3 - TIR'!$E$23-'Ejercicio 3 - TIR'!$C$23)*('Ejercicio 3 - TIR'!$D$23-'Ejercicio 3 - TIR'!$C$23)*R254),'Ejercicio 3 - TIR'!$E$23-SQRT(('Ejercicio 3 - TIR'!$E$23-'Ejercicio 3 - TIR'!$C$23)*('Ejercicio 3 - TIR'!$E$23-'Ejercicio 3 - TIR'!$D$23)*(1-R254)))</f>
        <v>0.1363522993</v>
      </c>
      <c r="T254" s="3">
        <f t="shared" si="13"/>
        <v>0.03064165221</v>
      </c>
      <c r="U254" s="7">
        <f>IF(T254&lt;=('Ejercicio 3 - TIR'!$D$24-'Ejercicio 3 - TIR'!$C$24)/('Ejercicio 3 - TIR'!$E$24-'Ejercicio 3 - TIR'!$C$24),'Ejercicio 3 - TIR'!$C$24+SQRT(('Ejercicio 3 - TIR'!$E$24-'Ejercicio 3 - TIR'!$C$24)*('Ejercicio 3 - TIR'!$D$24-'Ejercicio 3 - TIR'!$C$24)*T254),'Ejercicio 3 - TIR'!$E$24-SQRT(('Ejercicio 3 - TIR'!$E$24-'Ejercicio 3 - TIR'!$C$24)*('Ejercicio 3 - TIR'!$E$24-'Ejercicio 3 - TIR'!$D$24)*(1-T254)))</f>
        <v>0.1580216875</v>
      </c>
      <c r="V254" s="3">
        <f t="shared" si="14"/>
        <v>0.2210983975</v>
      </c>
      <c r="W254" s="7">
        <f>IF(V254&lt;=('Ejercicio 3 - TIR'!$D$25-'Ejercicio 3 - TIR'!$C$25)/('Ejercicio 3 - TIR'!$E$25-'Ejercicio 3 - TIR'!$C$25),'Ejercicio 3 - TIR'!$C$25+SQRT(('Ejercicio 3 - TIR'!$E$25-'Ejercicio 3 - TIR'!$C$25)*('Ejercicio 3 - TIR'!$D$25-'Ejercicio 3 - TIR'!$C$25)*V254),'Ejercicio 3 - TIR'!$E$25-SQRT(('Ejercicio 3 - TIR'!$E$25-'Ejercicio 3 - TIR'!$C$25)*('Ejercicio 3 - TIR'!$E$25-'Ejercicio 3 - TIR'!$D$25)*(1-V254)))</f>
        <v>0.1975936851</v>
      </c>
      <c r="X254" s="3">
        <f t="shared" si="15"/>
        <v>0.00875158713</v>
      </c>
      <c r="Y254" s="7">
        <f>IF(X254&lt;=('Ejercicio 3 - TIR'!$D$26-'Ejercicio 3 - TIR'!$C$26)/('Ejercicio 3 - TIR'!$E$26-'Ejercicio 3 - TIR'!$C$26),'Ejercicio 3 - TIR'!$C$26+SQRT(('Ejercicio 3 - TIR'!$E$26-'Ejercicio 3 - TIR'!$C$26)*('Ejercicio 3 - TIR'!$D$26-'Ejercicio 3 - TIR'!$C$26)*X254),'Ejercicio 3 - TIR'!$E$26-SQRT(('Ejercicio 3 - TIR'!$E$26-'Ejercicio 3 - TIR'!$C$26)*('Ejercicio 3 - TIR'!$E$26-'Ejercicio 3 - TIR'!$D$26)*(1-X254)))</f>
        <v>0.1948609963</v>
      </c>
      <c r="Z254" s="3">
        <f t="shared" si="16"/>
        <v>1.1566468</v>
      </c>
      <c r="AA254" s="3">
        <f t="shared" si="17"/>
        <v>1.314358251</v>
      </c>
      <c r="AB254" s="3">
        <f t="shared" si="18"/>
        <v>1.52205536</v>
      </c>
      <c r="AC254" s="3">
        <f t="shared" si="19"/>
        <v>1.822803887</v>
      </c>
      <c r="AD254" s="3">
        <f t="shared" si="20"/>
        <v>2.177997269</v>
      </c>
      <c r="AE254" s="2">
        <f t="shared" si="21"/>
        <v>4619.27691</v>
      </c>
      <c r="AF254" s="2">
        <f t="shared" si="22"/>
        <v>5249.125938</v>
      </c>
      <c r="AG254" s="2">
        <f t="shared" si="23"/>
        <v>6078.601677</v>
      </c>
      <c r="AH254" s="2">
        <f t="shared" si="24"/>
        <v>7279.694982</v>
      </c>
      <c r="AI254" s="2">
        <f t="shared" si="25"/>
        <v>8698.2236</v>
      </c>
      <c r="AJ254" s="4">
        <f t="shared" si="26"/>
        <v>48687.69207</v>
      </c>
      <c r="AK254" s="4">
        <f t="shared" si="27"/>
        <v>50188.08345</v>
      </c>
      <c r="AL254" s="4">
        <f t="shared" si="28"/>
        <v>50374.01266</v>
      </c>
      <c r="AM254" s="4">
        <f t="shared" si="29"/>
        <v>71578.19177</v>
      </c>
      <c r="AN254" s="4">
        <f t="shared" si="30"/>
        <v>74964.19086</v>
      </c>
      <c r="AO254" s="4">
        <f>C254/'Ejercicio 3 - TIR'!$D$7</f>
        <v>18281.85747</v>
      </c>
      <c r="AP254" s="4">
        <f t="shared" si="31"/>
        <v>30405.83459</v>
      </c>
      <c r="AQ254" s="4">
        <f t="shared" si="32"/>
        <v>31906.22597</v>
      </c>
      <c r="AR254" s="4">
        <f t="shared" si="33"/>
        <v>32092.15519</v>
      </c>
      <c r="AS254" s="4">
        <f t="shared" si="34"/>
        <v>53296.3343</v>
      </c>
      <c r="AT254" s="4">
        <f t="shared" si="35"/>
        <v>56682.33339</v>
      </c>
      <c r="AU254" s="4">
        <f>AP254*'Ejercicio 3 - TIR'!$D$5</f>
        <v>15202.9173</v>
      </c>
      <c r="AV254" s="4">
        <f>AQ254*'Ejercicio 3 - TIR'!$D$5</f>
        <v>15953.11299</v>
      </c>
      <c r="AW254" s="4">
        <f>AR254*'Ejercicio 3 - TIR'!$D$5</f>
        <v>16046.07759</v>
      </c>
      <c r="AX254" s="4">
        <f>AS254*'Ejercicio 3 - TIR'!$D$5</f>
        <v>26648.16715</v>
      </c>
      <c r="AY254" s="4">
        <f>AT254*'Ejercicio 3 - TIR'!$D$5</f>
        <v>28341.1667</v>
      </c>
      <c r="AZ254" s="4">
        <f t="shared" ref="AZ254:BD254" si="797">AJ254-AU254-AE254</f>
        <v>28865.49786</v>
      </c>
      <c r="BA254" s="4">
        <f t="shared" si="797"/>
        <v>28985.84452</v>
      </c>
      <c r="BB254" s="4">
        <f t="shared" si="797"/>
        <v>28249.33339</v>
      </c>
      <c r="BC254" s="4">
        <f t="shared" si="797"/>
        <v>37650.32964</v>
      </c>
      <c r="BD254" s="4">
        <f t="shared" si="797"/>
        <v>37924.80057</v>
      </c>
      <c r="BE254" s="4">
        <f t="shared" ref="BE254:BI254" si="798">AZ254/Z254</f>
        <v>24956.19047</v>
      </c>
      <c r="BF254" s="4">
        <f t="shared" si="798"/>
        <v>22053.22978</v>
      </c>
      <c r="BG254" s="4">
        <f t="shared" si="798"/>
        <v>18559.99074</v>
      </c>
      <c r="BH254" s="4">
        <f t="shared" si="798"/>
        <v>20655.173</v>
      </c>
      <c r="BI254" s="4">
        <f t="shared" si="798"/>
        <v>17412.69427</v>
      </c>
      <c r="BJ254" s="4">
        <f t="shared" si="38"/>
        <v>64225.84102</v>
      </c>
      <c r="BK254" s="4">
        <f t="shared" si="39"/>
        <v>39817.83565</v>
      </c>
      <c r="BL254" s="4">
        <f t="shared" si="40"/>
        <v>104043.6767</v>
      </c>
      <c r="BM254" s="4">
        <f>BK254*'Ejercicio 3 - TIR'!$D$5</f>
        <v>19908.91782</v>
      </c>
      <c r="BN254" s="4">
        <f t="shared" si="41"/>
        <v>84134.75884</v>
      </c>
      <c r="BO254" s="4">
        <f t="shared" si="42"/>
        <v>38629.4143</v>
      </c>
      <c r="BP254" s="4">
        <f t="shared" si="43"/>
        <v>-120897.7729</v>
      </c>
      <c r="BQ254" s="4">
        <f t="shared" ref="BQ254:BT254" si="799">BE254</f>
        <v>24956.19047</v>
      </c>
      <c r="BR254" s="4">
        <f t="shared" si="799"/>
        <v>22053.22978</v>
      </c>
      <c r="BS254" s="4">
        <f t="shared" si="799"/>
        <v>18559.99074</v>
      </c>
      <c r="BT254" s="4">
        <f t="shared" si="799"/>
        <v>20655.173</v>
      </c>
      <c r="BU254" s="4">
        <f t="shared" si="45"/>
        <v>56042.10857</v>
      </c>
      <c r="BV254" s="36">
        <f t="shared" si="46"/>
        <v>4.949924758</v>
      </c>
    </row>
    <row r="255" ht="15.0" customHeight="1">
      <c r="A255" s="2">
        <v>254.0</v>
      </c>
      <c r="B255" s="3">
        <f t="shared" si="4"/>
        <v>0.3115867718</v>
      </c>
      <c r="C255" s="4">
        <f>IF(B255&lt;=('Ejercicio 3 - TIR'!$D$13-'Ejercicio 3 - TIR'!$C$13)/('Ejercicio 3 - TIR'!$E$13-'Ejercicio 3 - TIR'!$C$13),'Ejercicio 3 - TIR'!$C$13+SQRT(('Ejercicio 3 - TIR'!$E$13-'Ejercicio 3 - TIR'!$C$13)*('Ejercicio 3 - TIR'!$D$13-'Ejercicio 3 - TIR'!$C$13)*B255),'Ejercicio 3 - TIR'!$E$13-SQRT(('Ejercicio 3 - TIR'!$E$13-'Ejercicio 3 - TIR'!$C$13)*('Ejercicio 3 - TIR'!$E$13-'Ejercicio 3 - TIR'!$D$13)*(1-B255)))</f>
        <v>71258.11638</v>
      </c>
      <c r="D255" s="3">
        <f t="shared" si="5"/>
        <v>0.3752781084</v>
      </c>
      <c r="E255" s="4">
        <f>IF(D255&lt;=('Ejercicio 3 - TIR'!$D$14-'Ejercicio 3 - TIR'!$C$14)/('Ejercicio 3 - TIR'!$E$14-'Ejercicio 3 - TIR'!$C$14),'Ejercicio 3 - TIR'!$C$14+SQRT(('Ejercicio 3 - TIR'!$E$14-'Ejercicio 3 - TIR'!$C$14)*('Ejercicio 3 - TIR'!$D$14-'Ejercicio 3 - TIR'!$C$14)*D255),'Ejercicio 3 - TIR'!$E$14-SQRT(('Ejercicio 3 - TIR'!$E$14-'Ejercicio 3 - TIR'!$C$14)*('Ejercicio 3 - TIR'!$E$14-'Ejercicio 3 - TIR'!$D$14)*(1-D255)))</f>
        <v>30319.69609</v>
      </c>
      <c r="F255" s="3">
        <f t="shared" si="6"/>
        <v>0.679923222</v>
      </c>
      <c r="G255" s="4">
        <f>IF(F255&lt;=('Ejercicio 3 - TIR'!$D$18-'Ejercicio 3 - TIR'!$C$18)/('Ejercicio 3 - TIR'!$E$18-'Ejercicio 3 - TIR'!$C$18),'Ejercicio 3 - TIR'!$C$18+SQRT(('Ejercicio 3 - TIR'!$E$18-'Ejercicio 3 - TIR'!$C$18)*('Ejercicio 3 - TIR'!$D$18-'Ejercicio 3 - TIR'!$C$18)*F255),'Ejercicio 3 - TIR'!$E$18-SQRT(('Ejercicio 3 - TIR'!$E$18-'Ejercicio 3 - TIR'!$C$18)*('Ejercicio 3 - TIR'!$E$18-'Ejercicio 3 - TIR'!$D$18)*(1-F255)))</f>
        <v>40100.43284</v>
      </c>
      <c r="H255" s="3">
        <f t="shared" si="7"/>
        <v>0.3005929815</v>
      </c>
      <c r="I255" s="4">
        <f>IF(H255&lt;=('Ejercicio 3 - TIR'!$D$18-'Ejercicio 3 - TIR'!$C$18)/('Ejercicio 3 - TIR'!$E$18-'Ejercicio 3 - TIR'!$C$18),'Ejercicio 3 - TIR'!$C$18+SQRT(('Ejercicio 3 - TIR'!$E$18-'Ejercicio 3 - TIR'!$C$18)*('Ejercicio 3 - TIR'!$D$18-'Ejercicio 3 - TIR'!$C$18)*H255),'Ejercicio 3 - TIR'!$E$18-SQRT(('Ejercicio 3 - TIR'!$E$18-'Ejercicio 3 - TIR'!$C$18)*('Ejercicio 3 - TIR'!$E$18-'Ejercicio 3 - TIR'!$D$18)*(1-H255)))</f>
        <v>36714.83039</v>
      </c>
      <c r="J255" s="3">
        <f t="shared" si="8"/>
        <v>0.2201151245</v>
      </c>
      <c r="K255" s="4">
        <f>IF(J255&lt;=('Ejercicio 3 - TIR'!$D$18-'Ejercicio 3 - TIR'!$C$18)/('Ejercicio 3 - TIR'!$E$18-'Ejercicio 3 - TIR'!$C$18),'Ejercicio 3 - TIR'!$C$18+SQRT(('Ejercicio 3 - TIR'!$E$18-'Ejercicio 3 - TIR'!$C$18)*('Ejercicio 3 - TIR'!$D$18-'Ejercicio 3 - TIR'!$C$18)*J255),'Ejercicio 3 - TIR'!$E$18-SQRT(('Ejercicio 3 - TIR'!$E$18-'Ejercicio 3 - TIR'!$C$18)*('Ejercicio 3 - TIR'!$E$18-'Ejercicio 3 - TIR'!$D$18)*(1-J255)))</f>
        <v>35746.06549</v>
      </c>
      <c r="L255" s="3">
        <f t="shared" si="9"/>
        <v>0.4277558021</v>
      </c>
      <c r="M255" s="4">
        <f>IF(L255&lt;=('Ejercicio 3 - TIR'!$D$18-'Ejercicio 3 - TIR'!$C$18)/('Ejercicio 3 - TIR'!$E$18-'Ejercicio 3 - TIR'!$C$18),'Ejercicio 3 - TIR'!$C$18+SQRT(('Ejercicio 3 - TIR'!$E$18-'Ejercicio 3 - TIR'!$C$18)*('Ejercicio 3 - TIR'!$D$18-'Ejercicio 3 - TIR'!$C$18)*L255),'Ejercicio 3 - TIR'!$E$18-SQRT(('Ejercicio 3 - TIR'!$E$18-'Ejercicio 3 - TIR'!$C$18)*('Ejercicio 3 - TIR'!$E$18-'Ejercicio 3 - TIR'!$D$18)*(1-L255)))</f>
        <v>38010.20414</v>
      </c>
      <c r="N255" s="3">
        <f t="shared" si="10"/>
        <v>0.6136651578</v>
      </c>
      <c r="O255" s="4">
        <f>IF(N255&lt;=('Ejercicio 3 - TIR'!$D$18-'Ejercicio 3 - TIR'!$C$18)/('Ejercicio 3 - TIR'!$E$18-'Ejercicio 3 - TIR'!$C$18),'Ejercicio 3 - TIR'!$C$18+SQRT(('Ejercicio 3 - TIR'!$E$18-'Ejercicio 3 - TIR'!$C$18)*('Ejercicio 3 - TIR'!$D$18-'Ejercicio 3 - TIR'!$C$18)*N255),'Ejercicio 3 - TIR'!$E$18-SQRT(('Ejercicio 3 - TIR'!$E$18-'Ejercicio 3 - TIR'!$C$18)*('Ejercicio 3 - TIR'!$E$18-'Ejercicio 3 - TIR'!$D$18)*(1-N255)))</f>
        <v>39594.25733</v>
      </c>
      <c r="P255" s="3">
        <f t="shared" si="11"/>
        <v>0.1895558782</v>
      </c>
      <c r="Q255" s="7">
        <f>IF(P255&lt;=('Ejercicio 3 - TIR'!$D$22-'Ejercicio 3 - TIR'!$C$22)/('Ejercicio 3 - TIR'!$E$22-'Ejercicio 3 - TIR'!$C$22),'Ejercicio 3 - TIR'!$C$22+SQRT(('Ejercicio 3 - TIR'!$E$22-'Ejercicio 3 - TIR'!$C$22)*('Ejercicio 3 - TIR'!$D$22-'Ejercicio 3 - TIR'!$C$22)*P255),'Ejercicio 3 - TIR'!$E$22-SQRT(('Ejercicio 3 - TIR'!$E$22-'Ejercicio 3 - TIR'!$C$22)*('Ejercicio 3 - TIR'!$E$22-'Ejercicio 3 - TIR'!$D$22)*(1-P255)))</f>
        <v>0.1384716155</v>
      </c>
      <c r="R255" s="3">
        <f t="shared" si="12"/>
        <v>0.616083315</v>
      </c>
      <c r="S255" s="7">
        <f>IF(R255&lt;=('Ejercicio 3 - TIR'!$D$23-'Ejercicio 3 - TIR'!$C$23)/('Ejercicio 3 - TIR'!$E$23-'Ejercicio 3 - TIR'!$C$23),'Ejercicio 3 - TIR'!$C$23+SQRT(('Ejercicio 3 - TIR'!$E$23-'Ejercicio 3 - TIR'!$C$23)*('Ejercicio 3 - TIR'!$D$23-'Ejercicio 3 - TIR'!$C$23)*R255),'Ejercicio 3 - TIR'!$E$23-SQRT(('Ejercicio 3 - TIR'!$E$23-'Ejercicio 3 - TIR'!$C$23)*('Ejercicio 3 - TIR'!$E$23-'Ejercicio 3 - TIR'!$D$23)*(1-R255)))</f>
        <v>0.1537121695</v>
      </c>
      <c r="T255" s="3">
        <f t="shared" si="13"/>
        <v>0.2673961534</v>
      </c>
      <c r="U255" s="7">
        <f>IF(T255&lt;=('Ejercicio 3 - TIR'!$D$24-'Ejercicio 3 - TIR'!$C$24)/('Ejercicio 3 - TIR'!$E$24-'Ejercicio 3 - TIR'!$C$24),'Ejercicio 3 - TIR'!$C$24+SQRT(('Ejercicio 3 - TIR'!$E$24-'Ejercicio 3 - TIR'!$C$24)*('Ejercicio 3 - TIR'!$D$24-'Ejercicio 3 - TIR'!$C$24)*T255),'Ejercicio 3 - TIR'!$E$24-SQRT(('Ejercicio 3 - TIR'!$E$24-'Ejercicio 3 - TIR'!$C$24)*('Ejercicio 3 - TIR'!$E$24-'Ejercicio 3 - TIR'!$D$24)*(1-T255)))</f>
        <v>0.1736966648</v>
      </c>
      <c r="V255" s="3">
        <f t="shared" si="14"/>
        <v>0.3133260993</v>
      </c>
      <c r="W255" s="7">
        <f>IF(V255&lt;=('Ejercicio 3 - TIR'!$D$25-'Ejercicio 3 - TIR'!$C$25)/('Ejercicio 3 - TIR'!$E$25-'Ejercicio 3 - TIR'!$C$25),'Ejercicio 3 - TIR'!$C$25+SQRT(('Ejercicio 3 - TIR'!$E$25-'Ejercicio 3 - TIR'!$C$25)*('Ejercicio 3 - TIR'!$D$25-'Ejercicio 3 - TIR'!$C$25)*V255),'Ejercicio 3 - TIR'!$E$25-SQRT(('Ejercicio 3 - TIR'!$E$25-'Ejercicio 3 - TIR'!$C$25)*('Ejercicio 3 - TIR'!$E$25-'Ejercicio 3 - TIR'!$D$25)*(1-V255)))</f>
        <v>0.200975938</v>
      </c>
      <c r="X255" s="3">
        <f t="shared" si="15"/>
        <v>0.349685538</v>
      </c>
      <c r="Y255" s="7">
        <f>IF(X255&lt;=('Ejercicio 3 - TIR'!$D$26-'Ejercicio 3 - TIR'!$C$26)/('Ejercicio 3 - TIR'!$E$26-'Ejercicio 3 - TIR'!$C$26),'Ejercicio 3 - TIR'!$C$26+SQRT(('Ejercicio 3 - TIR'!$E$26-'Ejercicio 3 - TIR'!$C$26)*('Ejercicio 3 - TIR'!$D$26-'Ejercicio 3 - TIR'!$C$26)*X255),'Ejercicio 3 - TIR'!$E$26-SQRT(('Ejercicio 3 - TIR'!$E$26-'Ejercicio 3 - TIR'!$C$26)*('Ejercicio 3 - TIR'!$E$26-'Ejercicio 3 - TIR'!$D$26)*(1-X255)))</f>
        <v>0.2207404177</v>
      </c>
      <c r="Z255" s="3">
        <f t="shared" si="16"/>
        <v>1.138471616</v>
      </c>
      <c r="AA255" s="3">
        <f t="shared" si="17"/>
        <v>1.313468557</v>
      </c>
      <c r="AB255" s="3">
        <f t="shared" si="18"/>
        <v>1.541613665</v>
      </c>
      <c r="AC255" s="3">
        <f t="shared" si="19"/>
        <v>1.851440918</v>
      </c>
      <c r="AD255" s="3">
        <f t="shared" si="20"/>
        <v>2.260128759</v>
      </c>
      <c r="AE255" s="2">
        <f t="shared" si="21"/>
        <v>4198.417301</v>
      </c>
      <c r="AF255" s="2">
        <f t="shared" si="22"/>
        <v>4843.765132</v>
      </c>
      <c r="AG255" s="2">
        <f t="shared" si="23"/>
        <v>5685.110981</v>
      </c>
      <c r="AH255" s="2">
        <f t="shared" si="24"/>
        <v>6827.681493</v>
      </c>
      <c r="AI255" s="2">
        <f t="shared" si="25"/>
        <v>8334.826758</v>
      </c>
      <c r="AJ255" s="4">
        <f t="shared" si="26"/>
        <v>45653.20456</v>
      </c>
      <c r="AK255" s="4">
        <f t="shared" si="27"/>
        <v>48223.77532</v>
      </c>
      <c r="AL255" s="4">
        <f t="shared" si="28"/>
        <v>55106.62304</v>
      </c>
      <c r="AM255" s="4">
        <f t="shared" si="29"/>
        <v>70373.64723</v>
      </c>
      <c r="AN255" s="4">
        <f t="shared" si="30"/>
        <v>89488.11968</v>
      </c>
      <c r="AO255" s="4">
        <f>C255/'Ejercicio 3 - TIR'!$D$7</f>
        <v>14251.62328</v>
      </c>
      <c r="AP255" s="4">
        <f t="shared" si="31"/>
        <v>31401.58128</v>
      </c>
      <c r="AQ255" s="4">
        <f t="shared" si="32"/>
        <v>33972.15204</v>
      </c>
      <c r="AR255" s="4">
        <f t="shared" si="33"/>
        <v>40854.99977</v>
      </c>
      <c r="AS255" s="4">
        <f t="shared" si="34"/>
        <v>56122.02395</v>
      </c>
      <c r="AT255" s="4">
        <f t="shared" si="35"/>
        <v>75236.49641</v>
      </c>
      <c r="AU255" s="4">
        <f>AP255*'Ejercicio 3 - TIR'!$D$5</f>
        <v>15700.79064</v>
      </c>
      <c r="AV255" s="4">
        <f>AQ255*'Ejercicio 3 - TIR'!$D$5</f>
        <v>16986.07602</v>
      </c>
      <c r="AW255" s="4">
        <f>AR255*'Ejercicio 3 - TIR'!$D$5</f>
        <v>20427.49988</v>
      </c>
      <c r="AX255" s="4">
        <f>AS255*'Ejercicio 3 - TIR'!$D$5</f>
        <v>28061.01197</v>
      </c>
      <c r="AY255" s="4">
        <f>AT255*'Ejercicio 3 - TIR'!$D$5</f>
        <v>37618.2482</v>
      </c>
      <c r="AZ255" s="4">
        <f t="shared" ref="AZ255:BD255" si="800">AJ255-AU255-AE255</f>
        <v>25753.99662</v>
      </c>
      <c r="BA255" s="4">
        <f t="shared" si="800"/>
        <v>26393.93416</v>
      </c>
      <c r="BB255" s="4">
        <f t="shared" si="800"/>
        <v>28994.01218</v>
      </c>
      <c r="BC255" s="4">
        <f t="shared" si="800"/>
        <v>35484.95376</v>
      </c>
      <c r="BD255" s="4">
        <f t="shared" si="800"/>
        <v>43535.04472</v>
      </c>
      <c r="BE255" s="4">
        <f t="shared" ref="BE255:BI255" si="801">AZ255/Z255</f>
        <v>22621.55355</v>
      </c>
      <c r="BF255" s="4">
        <f t="shared" si="801"/>
        <v>20094.83517</v>
      </c>
      <c r="BG255" s="4">
        <f t="shared" si="801"/>
        <v>18807.57341</v>
      </c>
      <c r="BH255" s="4">
        <f t="shared" si="801"/>
        <v>19166.12808</v>
      </c>
      <c r="BI255" s="4">
        <f t="shared" si="801"/>
        <v>19262.1967</v>
      </c>
      <c r="BJ255" s="4">
        <f t="shared" si="38"/>
        <v>68526.41711</v>
      </c>
      <c r="BK255" s="4">
        <f t="shared" si="39"/>
        <v>32210.50363</v>
      </c>
      <c r="BL255" s="4">
        <f t="shared" si="40"/>
        <v>100736.9207</v>
      </c>
      <c r="BM255" s="4">
        <f>BK255*'Ejercicio 3 - TIR'!$D$5</f>
        <v>16105.25182</v>
      </c>
      <c r="BN255" s="4">
        <f t="shared" si="41"/>
        <v>84631.66892</v>
      </c>
      <c r="BO255" s="4">
        <f t="shared" si="42"/>
        <v>37445.50773</v>
      </c>
      <c r="BP255" s="4">
        <f t="shared" si="43"/>
        <v>-101577.8125</v>
      </c>
      <c r="BQ255" s="4">
        <f t="shared" ref="BQ255:BT255" si="802">BE255</f>
        <v>22621.55355</v>
      </c>
      <c r="BR255" s="4">
        <f t="shared" si="802"/>
        <v>20094.83517</v>
      </c>
      <c r="BS255" s="4">
        <f t="shared" si="802"/>
        <v>18807.57341</v>
      </c>
      <c r="BT255" s="4">
        <f t="shared" si="802"/>
        <v>19166.12808</v>
      </c>
      <c r="BU255" s="4">
        <f t="shared" si="45"/>
        <v>56707.70443</v>
      </c>
      <c r="BV255" s="36">
        <f t="shared" si="46"/>
        <v>9.341287236</v>
      </c>
    </row>
    <row r="256" ht="15.0" customHeight="1">
      <c r="A256" s="2">
        <v>255.0</v>
      </c>
      <c r="B256" s="3">
        <f t="shared" si="4"/>
        <v>0.9631783551</v>
      </c>
      <c r="C256" s="4">
        <f>IF(B256&lt;=('Ejercicio 3 - TIR'!$D$13-'Ejercicio 3 - TIR'!$C$13)/('Ejercicio 3 - TIR'!$E$13-'Ejercicio 3 - TIR'!$C$13),'Ejercicio 3 - TIR'!$C$13+SQRT(('Ejercicio 3 - TIR'!$E$13-'Ejercicio 3 - TIR'!$C$13)*('Ejercicio 3 - TIR'!$D$13-'Ejercicio 3 - TIR'!$C$13)*B256),'Ejercicio 3 - TIR'!$E$13-SQRT(('Ejercicio 3 - TIR'!$E$13-'Ejercicio 3 - TIR'!$C$13)*('Ejercicio 3 - TIR'!$E$13-'Ejercicio 3 - TIR'!$D$13)*(1-B256)))</f>
        <v>93352.74689</v>
      </c>
      <c r="D256" s="3">
        <f t="shared" si="5"/>
        <v>0.3447777791</v>
      </c>
      <c r="E256" s="4">
        <f>IF(D256&lt;=('Ejercicio 3 - TIR'!$D$14-'Ejercicio 3 - TIR'!$C$14)/('Ejercicio 3 - TIR'!$E$14-'Ejercicio 3 - TIR'!$C$14),'Ejercicio 3 - TIR'!$C$14+SQRT(('Ejercicio 3 - TIR'!$E$14-'Ejercicio 3 - TIR'!$C$14)*('Ejercicio 3 - TIR'!$D$14-'Ejercicio 3 - TIR'!$C$14)*D256),'Ejercicio 3 - TIR'!$E$14-SQRT(('Ejercicio 3 - TIR'!$E$14-'Ejercicio 3 - TIR'!$C$14)*('Ejercicio 3 - TIR'!$E$14-'Ejercicio 3 - TIR'!$D$14)*(1-D256)))</f>
        <v>30086.20491</v>
      </c>
      <c r="F256" s="3">
        <f t="shared" si="6"/>
        <v>0.2475432955</v>
      </c>
      <c r="G256" s="4">
        <f>IF(F256&lt;=('Ejercicio 3 - TIR'!$D$18-'Ejercicio 3 - TIR'!$C$18)/('Ejercicio 3 - TIR'!$E$18-'Ejercicio 3 - TIR'!$C$18),'Ejercicio 3 - TIR'!$C$18+SQRT(('Ejercicio 3 - TIR'!$E$18-'Ejercicio 3 - TIR'!$C$18)*('Ejercicio 3 - TIR'!$D$18-'Ejercicio 3 - TIR'!$C$18)*F256),'Ejercicio 3 - TIR'!$E$18-SQRT(('Ejercicio 3 - TIR'!$E$18-'Ejercicio 3 - TIR'!$C$18)*('Ejercicio 3 - TIR'!$E$18-'Ejercicio 3 - TIR'!$D$18)*(1-F256)))</f>
        <v>36093.56171</v>
      </c>
      <c r="H256" s="3">
        <f t="shared" si="7"/>
        <v>0.7513323095</v>
      </c>
      <c r="I256" s="4">
        <f>IF(H256&lt;=('Ejercicio 3 - TIR'!$D$18-'Ejercicio 3 - TIR'!$C$18)/('Ejercicio 3 - TIR'!$E$18-'Ejercicio 3 - TIR'!$C$18),'Ejercicio 3 - TIR'!$C$18+SQRT(('Ejercicio 3 - TIR'!$E$18-'Ejercicio 3 - TIR'!$C$18)*('Ejercicio 3 - TIR'!$D$18-'Ejercicio 3 - TIR'!$C$18)*H256),'Ejercicio 3 - TIR'!$E$18-SQRT(('Ejercicio 3 - TIR'!$E$18-'Ejercicio 3 - TIR'!$C$18)*('Ejercicio 3 - TIR'!$E$18-'Ejercicio 3 - TIR'!$D$18)*(1-H256)))</f>
        <v>40681.42653</v>
      </c>
      <c r="J256" s="3">
        <f t="shared" si="8"/>
        <v>0.9519960712</v>
      </c>
      <c r="K256" s="4">
        <f>IF(J256&lt;=('Ejercicio 3 - TIR'!$D$18-'Ejercicio 3 - TIR'!$C$18)/('Ejercicio 3 - TIR'!$E$18-'Ejercicio 3 - TIR'!$C$18),'Ejercicio 3 - TIR'!$C$18+SQRT(('Ejercicio 3 - TIR'!$E$18-'Ejercicio 3 - TIR'!$C$18)*('Ejercicio 3 - TIR'!$D$18-'Ejercicio 3 - TIR'!$C$18)*J256),'Ejercicio 3 - TIR'!$E$18-SQRT(('Ejercicio 3 - TIR'!$E$18-'Ejercicio 3 - TIR'!$C$18)*('Ejercicio 3 - TIR'!$E$18-'Ejercicio 3 - TIR'!$D$18)*(1-J256)))</f>
        <v>43102.55576</v>
      </c>
      <c r="L256" s="3">
        <f t="shared" si="9"/>
        <v>0.9474436354</v>
      </c>
      <c r="M256" s="4">
        <f>IF(L256&lt;=('Ejercicio 3 - TIR'!$D$18-'Ejercicio 3 - TIR'!$C$18)/('Ejercicio 3 - TIR'!$E$18-'Ejercicio 3 - TIR'!$C$18),'Ejercicio 3 - TIR'!$C$18+SQRT(('Ejercicio 3 - TIR'!$E$18-'Ejercicio 3 - TIR'!$C$18)*('Ejercicio 3 - TIR'!$D$18-'Ejercicio 3 - TIR'!$C$18)*L256),'Ejercicio 3 - TIR'!$E$18-SQRT(('Ejercicio 3 - TIR'!$E$18-'Ejercicio 3 - TIR'!$C$18)*('Ejercicio 3 - TIR'!$E$18-'Ejercicio 3 - TIR'!$D$18)*(1-L256)))</f>
        <v>43014.62161</v>
      </c>
      <c r="N256" s="3">
        <f t="shared" si="10"/>
        <v>0.5351926361</v>
      </c>
      <c r="O256" s="4">
        <f>IF(N256&lt;=('Ejercicio 3 - TIR'!$D$18-'Ejercicio 3 - TIR'!$C$18)/('Ejercicio 3 - TIR'!$E$18-'Ejercicio 3 - TIR'!$C$18),'Ejercicio 3 - TIR'!$C$18+SQRT(('Ejercicio 3 - TIR'!$E$18-'Ejercicio 3 - TIR'!$C$18)*('Ejercicio 3 - TIR'!$D$18-'Ejercicio 3 - TIR'!$C$18)*N256),'Ejercicio 3 - TIR'!$E$18-SQRT(('Ejercicio 3 - TIR'!$E$18-'Ejercicio 3 - TIR'!$C$18)*('Ejercicio 3 - TIR'!$E$18-'Ejercicio 3 - TIR'!$D$18)*(1-N256)))</f>
        <v>38959.84907</v>
      </c>
      <c r="P256" s="3">
        <f t="shared" si="11"/>
        <v>0.3206256295</v>
      </c>
      <c r="Q256" s="7">
        <f>IF(P256&lt;=('Ejercicio 3 - TIR'!$D$22-'Ejercicio 3 - TIR'!$C$22)/('Ejercicio 3 - TIR'!$E$22-'Ejercicio 3 - TIR'!$C$22),'Ejercicio 3 - TIR'!$C$22+SQRT(('Ejercicio 3 - TIR'!$E$22-'Ejercicio 3 - TIR'!$C$22)*('Ejercicio 3 - TIR'!$D$22-'Ejercicio 3 - TIR'!$C$22)*P256),'Ejercicio 3 - TIR'!$E$22-SQRT(('Ejercicio 3 - TIR'!$E$22-'Ejercicio 3 - TIR'!$C$22)*('Ejercicio 3 - TIR'!$E$22-'Ejercicio 3 - TIR'!$D$22)*(1-P256)))</f>
        <v>0.1440234497</v>
      </c>
      <c r="R256" s="3">
        <f t="shared" si="12"/>
        <v>0.1851707465</v>
      </c>
      <c r="S256" s="7">
        <f>IF(R256&lt;=('Ejercicio 3 - TIR'!$D$23-'Ejercicio 3 - TIR'!$C$23)/('Ejercicio 3 - TIR'!$E$23-'Ejercicio 3 - TIR'!$C$23),'Ejercicio 3 - TIR'!$C$23+SQRT(('Ejercicio 3 - TIR'!$E$23-'Ejercicio 3 - TIR'!$C$23)*('Ejercicio 3 - TIR'!$D$23-'Ejercicio 3 - TIR'!$C$23)*R256),'Ejercicio 3 - TIR'!$E$23-SQRT(('Ejercicio 3 - TIR'!$E$23-'Ejercicio 3 - TIR'!$C$23)*('Ejercicio 3 - TIR'!$E$23-'Ejercicio 3 - TIR'!$D$23)*(1-R256)))</f>
        <v>0.1382567068</v>
      </c>
      <c r="T256" s="3">
        <f t="shared" si="13"/>
        <v>0.3136254317</v>
      </c>
      <c r="U256" s="7">
        <f>IF(T256&lt;=('Ejercicio 3 - TIR'!$D$24-'Ejercicio 3 - TIR'!$C$24)/('Ejercicio 3 - TIR'!$E$24-'Ejercicio 3 - TIR'!$C$24),'Ejercicio 3 - TIR'!$C$24+SQRT(('Ejercicio 3 - TIR'!$E$24-'Ejercicio 3 - TIR'!$C$24)*('Ejercicio 3 - TIR'!$D$24-'Ejercicio 3 - TIR'!$C$24)*T256),'Ejercicio 3 - TIR'!$E$24-SQRT(('Ejercicio 3 - TIR'!$E$24-'Ejercicio 3 - TIR'!$C$24)*('Ejercicio 3 - TIR'!$E$24-'Ejercicio 3 - TIR'!$D$24)*(1-T256)))</f>
        <v>0.1756634644</v>
      </c>
      <c r="V256" s="3">
        <f t="shared" si="14"/>
        <v>0.2298419271</v>
      </c>
      <c r="W256" s="7">
        <f>IF(V256&lt;=('Ejercicio 3 - TIR'!$D$25-'Ejercicio 3 - TIR'!$C$25)/('Ejercicio 3 - TIR'!$E$25-'Ejercicio 3 - TIR'!$C$25),'Ejercicio 3 - TIR'!$C$25+SQRT(('Ejercicio 3 - TIR'!$E$25-'Ejercicio 3 - TIR'!$C$25)*('Ejercicio 3 - TIR'!$D$25-'Ejercicio 3 - TIR'!$C$25)*V256),'Ejercicio 3 - TIR'!$E$25-SQRT(('Ejercicio 3 - TIR'!$E$25-'Ejercicio 3 - TIR'!$C$25)*('Ejercicio 3 - TIR'!$E$25-'Ejercicio 3 - TIR'!$D$25)*(1-V256)))</f>
        <v>0.197938191</v>
      </c>
      <c r="X256" s="3">
        <f t="shared" si="15"/>
        <v>0.539993449</v>
      </c>
      <c r="Y256" s="7">
        <f>IF(X256&lt;=('Ejercicio 3 - TIR'!$D$26-'Ejercicio 3 - TIR'!$C$26)/('Ejercicio 3 - TIR'!$E$26-'Ejercicio 3 - TIR'!$C$26),'Ejercicio 3 - TIR'!$C$26+SQRT(('Ejercicio 3 - TIR'!$E$26-'Ejercicio 3 - TIR'!$C$26)*('Ejercicio 3 - TIR'!$D$26-'Ejercicio 3 - TIR'!$C$26)*X256),'Ejercicio 3 - TIR'!$E$26-SQRT(('Ejercicio 3 - TIR'!$E$26-'Ejercicio 3 - TIR'!$C$26)*('Ejercicio 3 - TIR'!$E$26-'Ejercicio 3 - TIR'!$D$26)*(1-X256)))</f>
        <v>0.2301599019</v>
      </c>
      <c r="Z256" s="3">
        <f t="shared" si="16"/>
        <v>1.14402345</v>
      </c>
      <c r="AA256" s="3">
        <f t="shared" si="17"/>
        <v>1.302192364</v>
      </c>
      <c r="AB256" s="3">
        <f t="shared" si="18"/>
        <v>1.530939986</v>
      </c>
      <c r="AC256" s="3">
        <f t="shared" si="19"/>
        <v>1.833971478</v>
      </c>
      <c r="AD256" s="3">
        <f t="shared" si="20"/>
        <v>2.256078173</v>
      </c>
      <c r="AE256" s="2">
        <f t="shared" si="21"/>
        <v>4333.119018</v>
      </c>
      <c r="AF256" s="2">
        <f t="shared" si="22"/>
        <v>4932.201783</v>
      </c>
      <c r="AG256" s="2">
        <f t="shared" si="23"/>
        <v>5798.609436</v>
      </c>
      <c r="AH256" s="2">
        <f t="shared" si="24"/>
        <v>6946.375698</v>
      </c>
      <c r="AI256" s="2">
        <f t="shared" si="25"/>
        <v>8545.152848</v>
      </c>
      <c r="AJ256" s="4">
        <f t="shared" si="26"/>
        <v>41291.88098</v>
      </c>
      <c r="AK256" s="4">
        <f t="shared" si="27"/>
        <v>52975.043</v>
      </c>
      <c r="AL256" s="4">
        <f t="shared" si="28"/>
        <v>65987.42612</v>
      </c>
      <c r="AM256" s="4">
        <f t="shared" si="29"/>
        <v>78887.58917</v>
      </c>
      <c r="AN256" s="4">
        <f t="shared" si="30"/>
        <v>87896.46513</v>
      </c>
      <c r="AO256" s="4">
        <f>C256/'Ejercicio 3 - TIR'!$D$7</f>
        <v>18670.54938</v>
      </c>
      <c r="AP256" s="4">
        <f t="shared" si="31"/>
        <v>22621.3316</v>
      </c>
      <c r="AQ256" s="4">
        <f t="shared" si="32"/>
        <v>34304.49362</v>
      </c>
      <c r="AR256" s="4">
        <f t="shared" si="33"/>
        <v>47316.87674</v>
      </c>
      <c r="AS256" s="4">
        <f t="shared" si="34"/>
        <v>60217.03979</v>
      </c>
      <c r="AT256" s="4">
        <f t="shared" si="35"/>
        <v>69225.91576</v>
      </c>
      <c r="AU256" s="4">
        <f>AP256*'Ejercicio 3 - TIR'!$D$5</f>
        <v>11310.6658</v>
      </c>
      <c r="AV256" s="4">
        <f>AQ256*'Ejercicio 3 - TIR'!$D$5</f>
        <v>17152.24681</v>
      </c>
      <c r="AW256" s="4">
        <f>AR256*'Ejercicio 3 - TIR'!$D$5</f>
        <v>23658.43837</v>
      </c>
      <c r="AX256" s="4">
        <f>AS256*'Ejercicio 3 - TIR'!$D$5</f>
        <v>30108.5199</v>
      </c>
      <c r="AY256" s="4">
        <f>AT256*'Ejercicio 3 - TIR'!$D$5</f>
        <v>34612.95788</v>
      </c>
      <c r="AZ256" s="4">
        <f t="shared" ref="AZ256:BD256" si="803">AJ256-AU256-AE256</f>
        <v>25648.09616</v>
      </c>
      <c r="BA256" s="4">
        <f t="shared" si="803"/>
        <v>30890.59441</v>
      </c>
      <c r="BB256" s="4">
        <f t="shared" si="803"/>
        <v>36530.37831</v>
      </c>
      <c r="BC256" s="4">
        <f t="shared" si="803"/>
        <v>41832.69358</v>
      </c>
      <c r="BD256" s="4">
        <f t="shared" si="803"/>
        <v>44738.35441</v>
      </c>
      <c r="BE256" s="4">
        <f t="shared" ref="BE256:BI256" si="804">AZ256/Z256</f>
        <v>22419.20493</v>
      </c>
      <c r="BF256" s="4">
        <f t="shared" si="804"/>
        <v>23721.99012</v>
      </c>
      <c r="BG256" s="4">
        <f t="shared" si="804"/>
        <v>23861.40452</v>
      </c>
      <c r="BH256" s="4">
        <f t="shared" si="804"/>
        <v>22809.89322</v>
      </c>
      <c r="BI256" s="4">
        <f t="shared" si="804"/>
        <v>19830.14371</v>
      </c>
      <c r="BJ256" s="4">
        <f t="shared" si="38"/>
        <v>67876.83021</v>
      </c>
      <c r="BK256" s="4">
        <f t="shared" si="39"/>
        <v>42122.21894</v>
      </c>
      <c r="BL256" s="4">
        <f t="shared" si="40"/>
        <v>109999.0492</v>
      </c>
      <c r="BM256" s="4">
        <f>BK256*'Ejercicio 3 - TIR'!$D$5</f>
        <v>21061.10947</v>
      </c>
      <c r="BN256" s="4">
        <f t="shared" si="41"/>
        <v>88937.93968</v>
      </c>
      <c r="BO256" s="4">
        <f t="shared" si="42"/>
        <v>39421.4796</v>
      </c>
      <c r="BP256" s="4">
        <f t="shared" si="43"/>
        <v>-123438.9518</v>
      </c>
      <c r="BQ256" s="4">
        <f t="shared" ref="BQ256:BT256" si="805">BE256</f>
        <v>22419.20493</v>
      </c>
      <c r="BR256" s="4">
        <f t="shared" si="805"/>
        <v>23721.99012</v>
      </c>
      <c r="BS256" s="4">
        <f t="shared" si="805"/>
        <v>23861.40452</v>
      </c>
      <c r="BT256" s="4">
        <f t="shared" si="805"/>
        <v>22809.89322</v>
      </c>
      <c r="BU256" s="4">
        <f t="shared" si="45"/>
        <v>59251.62331</v>
      </c>
      <c r="BV256" s="36">
        <f t="shared" si="46"/>
        <v>6.307696587</v>
      </c>
    </row>
    <row r="257" ht="15.0" customHeight="1">
      <c r="A257" s="2">
        <v>256.0</v>
      </c>
      <c r="B257" s="3">
        <f t="shared" si="4"/>
        <v>0.8355967842</v>
      </c>
      <c r="C257" s="4">
        <f>IF(B257&lt;=('Ejercicio 3 - TIR'!$D$13-'Ejercicio 3 - TIR'!$C$13)/('Ejercicio 3 - TIR'!$E$13-'Ejercicio 3 - TIR'!$C$13),'Ejercicio 3 - TIR'!$C$13+SQRT(('Ejercicio 3 - TIR'!$E$13-'Ejercicio 3 - TIR'!$C$13)*('Ejercicio 3 - TIR'!$D$13-'Ejercicio 3 - TIR'!$C$13)*B257),'Ejercicio 3 - TIR'!$E$13-SQRT(('Ejercicio 3 - TIR'!$E$13-'Ejercicio 3 - TIR'!$C$13)*('Ejercicio 3 - TIR'!$E$13-'Ejercicio 3 - TIR'!$D$13)*(1-B257)))</f>
        <v>85954.22274</v>
      </c>
      <c r="D257" s="3">
        <f t="shared" si="5"/>
        <v>0.3320790912</v>
      </c>
      <c r="E257" s="4">
        <f>IF(D257&lt;=('Ejercicio 3 - TIR'!$D$14-'Ejercicio 3 - TIR'!$C$14)/('Ejercicio 3 - TIR'!$E$14-'Ejercicio 3 - TIR'!$C$14),'Ejercicio 3 - TIR'!$C$14+SQRT(('Ejercicio 3 - TIR'!$E$14-'Ejercicio 3 - TIR'!$C$14)*('Ejercicio 3 - TIR'!$D$14-'Ejercicio 3 - TIR'!$C$14)*D257),'Ejercicio 3 - TIR'!$E$14-SQRT(('Ejercicio 3 - TIR'!$E$14-'Ejercicio 3 - TIR'!$C$14)*('Ejercicio 3 - TIR'!$E$14-'Ejercicio 3 - TIR'!$D$14)*(1-D257)))</f>
        <v>29990.58432</v>
      </c>
      <c r="F257" s="3">
        <f t="shared" si="6"/>
        <v>0.5583066232</v>
      </c>
      <c r="G257" s="4">
        <f>IF(F257&lt;=('Ejercicio 3 - TIR'!$D$18-'Ejercicio 3 - TIR'!$C$18)/('Ejercicio 3 - TIR'!$E$18-'Ejercicio 3 - TIR'!$C$18),'Ejercicio 3 - TIR'!$C$18+SQRT(('Ejercicio 3 - TIR'!$E$18-'Ejercicio 3 - TIR'!$C$18)*('Ejercicio 3 - TIR'!$D$18-'Ejercicio 3 - TIR'!$C$18)*F257),'Ejercicio 3 - TIR'!$E$18-SQRT(('Ejercicio 3 - TIR'!$E$18-'Ejercicio 3 - TIR'!$C$18)*('Ejercicio 3 - TIR'!$E$18-'Ejercicio 3 - TIR'!$D$18)*(1-F257)))</f>
        <v>39151.28371</v>
      </c>
      <c r="H257" s="3">
        <f t="shared" si="7"/>
        <v>0.2761509016</v>
      </c>
      <c r="I257" s="4">
        <f>IF(H257&lt;=('Ejercicio 3 - TIR'!$D$18-'Ejercicio 3 - TIR'!$C$18)/('Ejercicio 3 - TIR'!$E$18-'Ejercicio 3 - TIR'!$C$18),'Ejercicio 3 - TIR'!$C$18+SQRT(('Ejercicio 3 - TIR'!$E$18-'Ejercicio 3 - TIR'!$C$18)*('Ejercicio 3 - TIR'!$D$18-'Ejercicio 3 - TIR'!$C$18)*H257),'Ejercicio 3 - TIR'!$E$18-SQRT(('Ejercicio 3 - TIR'!$E$18-'Ejercicio 3 - TIR'!$C$18)*('Ejercicio 3 - TIR'!$E$18-'Ejercicio 3 - TIR'!$D$18)*(1-H257)))</f>
        <v>36436.04189</v>
      </c>
      <c r="J257" s="3">
        <f t="shared" si="8"/>
        <v>0.4648395543</v>
      </c>
      <c r="K257" s="4">
        <f>IF(J257&lt;=('Ejercicio 3 - TIR'!$D$18-'Ejercicio 3 - TIR'!$C$18)/('Ejercicio 3 - TIR'!$E$18-'Ejercicio 3 - TIR'!$C$18),'Ejercicio 3 - TIR'!$C$18+SQRT(('Ejercicio 3 - TIR'!$E$18-'Ejercicio 3 - TIR'!$C$18)*('Ejercicio 3 - TIR'!$D$18-'Ejercicio 3 - TIR'!$C$18)*J257),'Ejercicio 3 - TIR'!$E$18-SQRT(('Ejercicio 3 - TIR'!$E$18-'Ejercicio 3 - TIR'!$C$18)*('Ejercicio 3 - TIR'!$E$18-'Ejercicio 3 - TIR'!$D$18)*(1-J257)))</f>
        <v>38350.20557</v>
      </c>
      <c r="L257" s="3">
        <f t="shared" si="9"/>
        <v>0.181402278</v>
      </c>
      <c r="M257" s="4">
        <f>IF(L257&lt;=('Ejercicio 3 - TIR'!$D$18-'Ejercicio 3 - TIR'!$C$18)/('Ejercicio 3 - TIR'!$E$18-'Ejercicio 3 - TIR'!$C$18),'Ejercicio 3 - TIR'!$C$18+SQRT(('Ejercicio 3 - TIR'!$E$18-'Ejercicio 3 - TIR'!$C$18)*('Ejercicio 3 - TIR'!$D$18-'Ejercicio 3 - TIR'!$C$18)*L257),'Ejercicio 3 - TIR'!$E$18-SQRT(('Ejercicio 3 - TIR'!$E$18-'Ejercicio 3 - TIR'!$C$18)*('Ejercicio 3 - TIR'!$E$18-'Ejercicio 3 - TIR'!$D$18)*(1-L257)))</f>
        <v>35216.3533</v>
      </c>
      <c r="N257" s="3">
        <f t="shared" si="10"/>
        <v>0.5334825296</v>
      </c>
      <c r="O257" s="4">
        <f>IF(N257&lt;=('Ejercicio 3 - TIR'!$D$18-'Ejercicio 3 - TIR'!$C$18)/('Ejercicio 3 - TIR'!$E$18-'Ejercicio 3 - TIR'!$C$18),'Ejercicio 3 - TIR'!$C$18+SQRT(('Ejercicio 3 - TIR'!$E$18-'Ejercicio 3 - TIR'!$C$18)*('Ejercicio 3 - TIR'!$D$18-'Ejercicio 3 - TIR'!$C$18)*N257),'Ejercicio 3 - TIR'!$E$18-SQRT(('Ejercicio 3 - TIR'!$E$18-'Ejercicio 3 - TIR'!$C$18)*('Ejercicio 3 - TIR'!$E$18-'Ejercicio 3 - TIR'!$D$18)*(1-N257)))</f>
        <v>38945.52287</v>
      </c>
      <c r="P257" s="3">
        <f t="shared" si="11"/>
        <v>0.1824837616</v>
      </c>
      <c r="Q257" s="7">
        <f>IF(P257&lt;=('Ejercicio 3 - TIR'!$D$22-'Ejercicio 3 - TIR'!$C$22)/('Ejercicio 3 - TIR'!$E$22-'Ejercicio 3 - TIR'!$C$22),'Ejercicio 3 - TIR'!$C$22+SQRT(('Ejercicio 3 - TIR'!$E$22-'Ejercicio 3 - TIR'!$C$22)*('Ejercicio 3 - TIR'!$D$22-'Ejercicio 3 - TIR'!$C$22)*P257),'Ejercicio 3 - TIR'!$E$22-SQRT(('Ejercicio 3 - TIR'!$E$22-'Ejercicio 3 - TIR'!$C$22)*('Ejercicio 3 - TIR'!$E$22-'Ejercicio 3 - TIR'!$D$22)*(1-P257)))</f>
        <v>0.1381237626</v>
      </c>
      <c r="R257" s="3">
        <f t="shared" si="12"/>
        <v>0.04501872803</v>
      </c>
      <c r="S257" s="7">
        <f>IF(R257&lt;=('Ejercicio 3 - TIR'!$D$23-'Ejercicio 3 - TIR'!$C$23)/('Ejercicio 3 - TIR'!$E$23-'Ejercicio 3 - TIR'!$C$23),'Ejercicio 3 - TIR'!$C$23+SQRT(('Ejercicio 3 - TIR'!$E$23-'Ejercicio 3 - TIR'!$C$23)*('Ejercicio 3 - TIR'!$D$23-'Ejercicio 3 - TIR'!$C$23)*R257),'Ejercicio 3 - TIR'!$E$23-SQRT(('Ejercicio 3 - TIR'!$E$23-'Ejercicio 3 - TIR'!$C$23)*('Ejercicio 3 - TIR'!$E$23-'Ejercicio 3 - TIR'!$D$23)*(1-R257)))</f>
        <v>0.1290018726</v>
      </c>
      <c r="T257" s="3">
        <f t="shared" si="13"/>
        <v>0.1106308935</v>
      </c>
      <c r="U257" s="7">
        <f>IF(T257&lt;=('Ejercicio 3 - TIR'!$D$24-'Ejercicio 3 - TIR'!$C$24)/('Ejercicio 3 - TIR'!$E$24-'Ejercicio 3 - TIR'!$C$24),'Ejercicio 3 - TIR'!$C$24+SQRT(('Ejercicio 3 - TIR'!$E$24-'Ejercicio 3 - TIR'!$C$24)*('Ejercicio 3 - TIR'!$D$24-'Ejercicio 3 - TIR'!$C$24)*T257),'Ejercicio 3 - TIR'!$E$24-SQRT(('Ejercicio 3 - TIR'!$E$24-'Ejercicio 3 - TIR'!$C$24)*('Ejercicio 3 - TIR'!$E$24-'Ejercicio 3 - TIR'!$D$24)*(1-T257)))</f>
        <v>0.1652422071</v>
      </c>
      <c r="V257" s="3">
        <f t="shared" si="14"/>
        <v>0.5437565354</v>
      </c>
      <c r="W257" s="7">
        <f>IF(V257&lt;=('Ejercicio 3 - TIR'!$D$25-'Ejercicio 3 - TIR'!$C$25)/('Ejercicio 3 - TIR'!$E$25-'Ejercicio 3 - TIR'!$C$25),'Ejercicio 3 - TIR'!$C$25+SQRT(('Ejercicio 3 - TIR'!$E$25-'Ejercicio 3 - TIR'!$C$25)*('Ejercicio 3 - TIR'!$D$25-'Ejercicio 3 - TIR'!$C$25)*V257),'Ejercicio 3 - TIR'!$E$25-SQRT(('Ejercicio 3 - TIR'!$E$25-'Ejercicio 3 - TIR'!$C$25)*('Ejercicio 3 - TIR'!$E$25-'Ejercicio 3 - TIR'!$D$25)*(1-V257)))</f>
        <v>0.2100393678</v>
      </c>
      <c r="X257" s="3">
        <f t="shared" si="15"/>
        <v>0.4878962998</v>
      </c>
      <c r="Y257" s="7">
        <f>IF(X257&lt;=('Ejercicio 3 - TIR'!$D$26-'Ejercicio 3 - TIR'!$C$26)/('Ejercicio 3 - TIR'!$E$26-'Ejercicio 3 - TIR'!$C$26),'Ejercicio 3 - TIR'!$C$26+SQRT(('Ejercicio 3 - TIR'!$E$26-'Ejercicio 3 - TIR'!$C$26)*('Ejercicio 3 - TIR'!$D$26-'Ejercicio 3 - TIR'!$C$26)*X257),'Ejercicio 3 - TIR'!$E$26-SQRT(('Ejercicio 3 - TIR'!$E$26-'Ejercicio 3 - TIR'!$C$26)*('Ejercicio 3 - TIR'!$E$26-'Ejercicio 3 - TIR'!$D$26)*(1-X257)))</f>
        <v>0.2274133099</v>
      </c>
      <c r="Z257" s="3">
        <f t="shared" si="16"/>
        <v>1.138123763</v>
      </c>
      <c r="AA257" s="3">
        <f t="shared" si="17"/>
        <v>1.284943859</v>
      </c>
      <c r="AB257" s="3">
        <f t="shared" si="18"/>
        <v>1.497270818</v>
      </c>
      <c r="AC257" s="3">
        <f t="shared" si="19"/>
        <v>1.811756635</v>
      </c>
      <c r="AD257" s="3">
        <f t="shared" si="20"/>
        <v>2.223774208</v>
      </c>
      <c r="AE257" s="2">
        <f t="shared" si="21"/>
        <v>4142.412349</v>
      </c>
      <c r="AF257" s="2">
        <f t="shared" si="22"/>
        <v>4676.791299</v>
      </c>
      <c r="AG257" s="2">
        <f t="shared" si="23"/>
        <v>5449.594615</v>
      </c>
      <c r="AH257" s="2">
        <f t="shared" si="24"/>
        <v>6594.224023</v>
      </c>
      <c r="AI257" s="2">
        <f t="shared" si="25"/>
        <v>8093.838334</v>
      </c>
      <c r="AJ257" s="4">
        <f t="shared" si="26"/>
        <v>44559.00632</v>
      </c>
      <c r="AK257" s="4">
        <f t="shared" si="27"/>
        <v>46818.26828</v>
      </c>
      <c r="AL257" s="4">
        <f t="shared" si="28"/>
        <v>57420.64369</v>
      </c>
      <c r="AM257" s="4">
        <f t="shared" si="29"/>
        <v>63803.46173</v>
      </c>
      <c r="AN257" s="4">
        <f t="shared" si="30"/>
        <v>86606.04926</v>
      </c>
      <c r="AO257" s="4">
        <f>C257/'Ejercicio 3 - TIR'!$D$7</f>
        <v>17190.84455</v>
      </c>
      <c r="AP257" s="4">
        <f t="shared" si="31"/>
        <v>27368.16178</v>
      </c>
      <c r="AQ257" s="4">
        <f t="shared" si="32"/>
        <v>29627.42374</v>
      </c>
      <c r="AR257" s="4">
        <f t="shared" si="33"/>
        <v>40229.79914</v>
      </c>
      <c r="AS257" s="4">
        <f t="shared" si="34"/>
        <v>46612.61718</v>
      </c>
      <c r="AT257" s="4">
        <f t="shared" si="35"/>
        <v>69415.20471</v>
      </c>
      <c r="AU257" s="4">
        <f>AP257*'Ejercicio 3 - TIR'!$D$5</f>
        <v>13684.08089</v>
      </c>
      <c r="AV257" s="4">
        <f>AQ257*'Ejercicio 3 - TIR'!$D$5</f>
        <v>14813.71187</v>
      </c>
      <c r="AW257" s="4">
        <f>AR257*'Ejercicio 3 - TIR'!$D$5</f>
        <v>20114.89957</v>
      </c>
      <c r="AX257" s="4">
        <f>AS257*'Ejercicio 3 - TIR'!$D$5</f>
        <v>23306.30859</v>
      </c>
      <c r="AY257" s="4">
        <f>AT257*'Ejercicio 3 - TIR'!$D$5</f>
        <v>34707.60236</v>
      </c>
      <c r="AZ257" s="4">
        <f t="shared" ref="AZ257:BD257" si="806">AJ257-AU257-AE257</f>
        <v>26732.51309</v>
      </c>
      <c r="BA257" s="4">
        <f t="shared" si="806"/>
        <v>27327.76512</v>
      </c>
      <c r="BB257" s="4">
        <f t="shared" si="806"/>
        <v>31856.1495</v>
      </c>
      <c r="BC257" s="4">
        <f t="shared" si="806"/>
        <v>33902.92912</v>
      </c>
      <c r="BD257" s="4">
        <f t="shared" si="806"/>
        <v>43804.60857</v>
      </c>
      <c r="BE257" s="4">
        <f t="shared" ref="BE257:BI257" si="807">AZ257/Z257</f>
        <v>23488.23034</v>
      </c>
      <c r="BF257" s="4">
        <f t="shared" si="807"/>
        <v>21267.67245</v>
      </c>
      <c r="BG257" s="4">
        <f t="shared" si="807"/>
        <v>21276.14398</v>
      </c>
      <c r="BH257" s="4">
        <f t="shared" si="807"/>
        <v>18712.73904</v>
      </c>
      <c r="BI257" s="4">
        <f t="shared" si="807"/>
        <v>19698.31668</v>
      </c>
      <c r="BJ257" s="4">
        <f t="shared" si="38"/>
        <v>66692.28788</v>
      </c>
      <c r="BK257" s="4">
        <f t="shared" si="39"/>
        <v>38228.55671</v>
      </c>
      <c r="BL257" s="4">
        <f t="shared" si="40"/>
        <v>104920.8446</v>
      </c>
      <c r="BM257" s="4">
        <f>BK257*'Ejercicio 3 - TIR'!$D$5</f>
        <v>19114.27836</v>
      </c>
      <c r="BN257" s="4">
        <f t="shared" si="41"/>
        <v>85806.56623</v>
      </c>
      <c r="BO257" s="4">
        <f t="shared" si="42"/>
        <v>38586.00659</v>
      </c>
      <c r="BP257" s="4">
        <f t="shared" si="43"/>
        <v>-115944.8071</v>
      </c>
      <c r="BQ257" s="4">
        <f t="shared" ref="BQ257:BT257" si="808">BE257</f>
        <v>23488.23034</v>
      </c>
      <c r="BR257" s="4">
        <f t="shared" si="808"/>
        <v>21267.67245</v>
      </c>
      <c r="BS257" s="4">
        <f t="shared" si="808"/>
        <v>21276.14398</v>
      </c>
      <c r="BT257" s="4">
        <f t="shared" si="808"/>
        <v>18712.73904</v>
      </c>
      <c r="BU257" s="4">
        <f t="shared" si="45"/>
        <v>58284.32327</v>
      </c>
      <c r="BV257" s="36">
        <f t="shared" si="46"/>
        <v>6.378259758</v>
      </c>
    </row>
    <row r="258" ht="15.0" customHeight="1">
      <c r="A258" s="2">
        <v>257.0</v>
      </c>
      <c r="B258" s="3">
        <f t="shared" si="4"/>
        <v>0.1883817322</v>
      </c>
      <c r="C258" s="4">
        <f>IF(B258&lt;=('Ejercicio 3 - TIR'!$D$13-'Ejercicio 3 - TIR'!$C$13)/('Ejercicio 3 - TIR'!$E$13-'Ejercicio 3 - TIR'!$C$13),'Ejercicio 3 - TIR'!$C$13+SQRT(('Ejercicio 3 - TIR'!$E$13-'Ejercicio 3 - TIR'!$C$13)*('Ejercicio 3 - TIR'!$D$13-'Ejercicio 3 - TIR'!$C$13)*B258),'Ejercicio 3 - TIR'!$E$13-SQRT(('Ejercicio 3 - TIR'!$E$13-'Ejercicio 3 - TIR'!$C$13)*('Ejercicio 3 - TIR'!$E$13-'Ejercicio 3 - TIR'!$D$13)*(1-B258)))</f>
        <v>68680.59289</v>
      </c>
      <c r="D258" s="3">
        <f t="shared" si="5"/>
        <v>0.2208739917</v>
      </c>
      <c r="E258" s="4">
        <f>IF(D258&lt;=('Ejercicio 3 - TIR'!$D$14-'Ejercicio 3 - TIR'!$C$14)/('Ejercicio 3 - TIR'!$E$14-'Ejercicio 3 - TIR'!$C$14),'Ejercicio 3 - TIR'!$C$14+SQRT(('Ejercicio 3 - TIR'!$E$14-'Ejercicio 3 - TIR'!$C$14)*('Ejercicio 3 - TIR'!$D$14-'Ejercicio 3 - TIR'!$C$14)*D258),'Ejercicio 3 - TIR'!$E$14-SQRT(('Ejercicio 3 - TIR'!$E$14-'Ejercicio 3 - TIR'!$C$14)*('Ejercicio 3 - TIR'!$E$14-'Ejercicio 3 - TIR'!$D$14)*(1-D258)))</f>
        <v>29070.07978</v>
      </c>
      <c r="F258" s="3">
        <f t="shared" si="6"/>
        <v>0.9352907757</v>
      </c>
      <c r="G258" s="4">
        <f>IF(F258&lt;=('Ejercicio 3 - TIR'!$D$18-'Ejercicio 3 - TIR'!$C$18)/('Ejercicio 3 - TIR'!$E$18-'Ejercicio 3 - TIR'!$C$18),'Ejercicio 3 - TIR'!$C$18+SQRT(('Ejercicio 3 - TIR'!$E$18-'Ejercicio 3 - TIR'!$C$18)*('Ejercicio 3 - TIR'!$D$18-'Ejercicio 3 - TIR'!$C$18)*F258),'Ejercicio 3 - TIR'!$E$18-SQRT(('Ejercicio 3 - TIR'!$E$18-'Ejercicio 3 - TIR'!$C$18)*('Ejercicio 3 - TIR'!$E$18-'Ejercicio 3 - TIR'!$D$18)*(1-F258)))</f>
        <v>42797.0039</v>
      </c>
      <c r="H258" s="3">
        <f t="shared" si="7"/>
        <v>0.8681666411</v>
      </c>
      <c r="I258" s="4">
        <f>IF(H258&lt;=('Ejercicio 3 - TIR'!$D$18-'Ejercicio 3 - TIR'!$C$18)/('Ejercicio 3 - TIR'!$E$18-'Ejercicio 3 - TIR'!$C$18),'Ejercicio 3 - TIR'!$C$18+SQRT(('Ejercicio 3 - TIR'!$E$18-'Ejercicio 3 - TIR'!$C$18)*('Ejercicio 3 - TIR'!$D$18-'Ejercicio 3 - TIR'!$C$18)*H258),'Ejercicio 3 - TIR'!$E$18-SQRT(('Ejercicio 3 - TIR'!$E$18-'Ejercicio 3 - TIR'!$C$18)*('Ejercicio 3 - TIR'!$E$18-'Ejercicio 3 - TIR'!$D$18)*(1-H258)))</f>
        <v>41855.56016</v>
      </c>
      <c r="J258" s="3">
        <f t="shared" si="8"/>
        <v>0.1537944702</v>
      </c>
      <c r="K258" s="4">
        <f>IF(J258&lt;=('Ejercicio 3 - TIR'!$D$18-'Ejercicio 3 - TIR'!$C$18)/('Ejercicio 3 - TIR'!$E$18-'Ejercicio 3 - TIR'!$C$18),'Ejercicio 3 - TIR'!$C$18+SQRT(('Ejercicio 3 - TIR'!$E$18-'Ejercicio 3 - TIR'!$C$18)*('Ejercicio 3 - TIR'!$D$18-'Ejercicio 3 - TIR'!$C$18)*J258),'Ejercicio 3 - TIR'!$E$18-SQRT(('Ejercicio 3 - TIR'!$E$18-'Ejercicio 3 - TIR'!$C$18)*('Ejercicio 3 - TIR'!$E$18-'Ejercicio 3 - TIR'!$D$18)*(1-J258)))</f>
        <v>34803.03764</v>
      </c>
      <c r="L258" s="3">
        <f t="shared" si="9"/>
        <v>0.6127521417</v>
      </c>
      <c r="M258" s="4">
        <f>IF(L258&lt;=('Ejercicio 3 - TIR'!$D$18-'Ejercicio 3 - TIR'!$C$18)/('Ejercicio 3 - TIR'!$E$18-'Ejercicio 3 - TIR'!$C$18),'Ejercicio 3 - TIR'!$C$18+SQRT(('Ejercicio 3 - TIR'!$E$18-'Ejercicio 3 - TIR'!$C$18)*('Ejercicio 3 - TIR'!$D$18-'Ejercicio 3 - TIR'!$C$18)*L258),'Ejercicio 3 - TIR'!$E$18-SQRT(('Ejercicio 3 - TIR'!$E$18-'Ejercicio 3 - TIR'!$C$18)*('Ejercicio 3 - TIR'!$E$18-'Ejercicio 3 - TIR'!$D$18)*(1-L258)))</f>
        <v>39587.11746</v>
      </c>
      <c r="N258" s="3">
        <f t="shared" si="10"/>
        <v>0.2950801913</v>
      </c>
      <c r="O258" s="4">
        <f>IF(N258&lt;=('Ejercicio 3 - TIR'!$D$18-'Ejercicio 3 - TIR'!$C$18)/('Ejercicio 3 - TIR'!$E$18-'Ejercicio 3 - TIR'!$C$18),'Ejercicio 3 - TIR'!$C$18+SQRT(('Ejercicio 3 - TIR'!$E$18-'Ejercicio 3 - TIR'!$C$18)*('Ejercicio 3 - TIR'!$D$18-'Ejercicio 3 - TIR'!$C$18)*N258),'Ejercicio 3 - TIR'!$E$18-SQRT(('Ejercicio 3 - TIR'!$E$18-'Ejercicio 3 - TIR'!$C$18)*('Ejercicio 3 - TIR'!$E$18-'Ejercicio 3 - TIR'!$D$18)*(1-N258)))</f>
        <v>36652.97142</v>
      </c>
      <c r="P258" s="3">
        <f t="shared" si="11"/>
        <v>0.3648290279</v>
      </c>
      <c r="Q258" s="7">
        <f>IF(P258&lt;=('Ejercicio 3 - TIR'!$D$22-'Ejercicio 3 - TIR'!$C$22)/('Ejercicio 3 - TIR'!$E$22-'Ejercicio 3 - TIR'!$C$22),'Ejercicio 3 - TIR'!$C$22+SQRT(('Ejercicio 3 - TIR'!$E$22-'Ejercicio 3 - TIR'!$C$22)*('Ejercicio 3 - TIR'!$D$22-'Ejercicio 3 - TIR'!$C$22)*P258),'Ejercicio 3 - TIR'!$E$22-SQRT(('Ejercicio 3 - TIR'!$E$22-'Ejercicio 3 - TIR'!$C$22)*('Ejercicio 3 - TIR'!$E$22-'Ejercicio 3 - TIR'!$D$22)*(1-P258)))</f>
        <v>0.1456260073</v>
      </c>
      <c r="R258" s="3">
        <f t="shared" si="12"/>
        <v>0.4626945124</v>
      </c>
      <c r="S258" s="7">
        <f>IF(R258&lt;=('Ejercicio 3 - TIR'!$D$23-'Ejercicio 3 - TIR'!$C$23)/('Ejercicio 3 - TIR'!$E$23-'Ejercicio 3 - TIR'!$C$23),'Ejercicio 3 - TIR'!$C$23+SQRT(('Ejercicio 3 - TIR'!$E$23-'Ejercicio 3 - TIR'!$C$23)*('Ejercicio 3 - TIR'!$D$23-'Ejercicio 3 - TIR'!$C$23)*R258),'Ejercicio 3 - TIR'!$E$23-SQRT(('Ejercicio 3 - TIR'!$E$23-'Ejercicio 3 - TIR'!$C$23)*('Ejercicio 3 - TIR'!$E$23-'Ejercicio 3 - TIR'!$D$23)*(1-R258)))</f>
        <v>0.1488591428</v>
      </c>
      <c r="T258" s="3">
        <f t="shared" si="13"/>
        <v>0.9334608165</v>
      </c>
      <c r="U258" s="7">
        <f>IF(T258&lt;=('Ejercicio 3 - TIR'!$D$24-'Ejercicio 3 - TIR'!$C$24)/('Ejercicio 3 - TIR'!$E$24-'Ejercicio 3 - TIR'!$C$24),'Ejercicio 3 - TIR'!$C$24+SQRT(('Ejercicio 3 - TIR'!$E$24-'Ejercicio 3 - TIR'!$C$24)*('Ejercicio 3 - TIR'!$D$24-'Ejercicio 3 - TIR'!$C$24)*T258),'Ejercicio 3 - TIR'!$E$24-SQRT(('Ejercicio 3 - TIR'!$E$24-'Ejercicio 3 - TIR'!$C$24)*('Ejercicio 3 - TIR'!$E$24-'Ejercicio 3 - TIR'!$D$24)*(1-T258)))</f>
        <v>0.2063504684</v>
      </c>
      <c r="V258" s="3">
        <f t="shared" si="14"/>
        <v>0.554968825</v>
      </c>
      <c r="W258" s="7">
        <f>IF(V258&lt;=('Ejercicio 3 - TIR'!$D$25-'Ejercicio 3 - TIR'!$C$25)/('Ejercicio 3 - TIR'!$E$25-'Ejercicio 3 - TIR'!$C$25),'Ejercicio 3 - TIR'!$C$25+SQRT(('Ejercicio 3 - TIR'!$E$25-'Ejercicio 3 - TIR'!$C$25)*('Ejercicio 3 - TIR'!$D$25-'Ejercicio 3 - TIR'!$C$25)*V258),'Ejercicio 3 - TIR'!$E$25-SQRT(('Ejercicio 3 - TIR'!$E$25-'Ejercicio 3 - TIR'!$C$25)*('Ejercicio 3 - TIR'!$E$25-'Ejercicio 3 - TIR'!$D$25)*(1-V258)))</f>
        <v>0.2105334431</v>
      </c>
      <c r="X258" s="3">
        <f t="shared" si="15"/>
        <v>0.6553296615</v>
      </c>
      <c r="Y258" s="7">
        <f>IF(X258&lt;=('Ejercicio 3 - TIR'!$D$26-'Ejercicio 3 - TIR'!$C$26)/('Ejercicio 3 - TIR'!$E$26-'Ejercicio 3 - TIR'!$C$26),'Ejercicio 3 - TIR'!$C$26+SQRT(('Ejercicio 3 - TIR'!$E$26-'Ejercicio 3 - TIR'!$C$26)*('Ejercicio 3 - TIR'!$D$26-'Ejercicio 3 - TIR'!$C$26)*X258),'Ejercicio 3 - TIR'!$E$26-SQRT(('Ejercicio 3 - TIR'!$E$26-'Ejercicio 3 - TIR'!$C$26)*('Ejercicio 3 - TIR'!$E$26-'Ejercicio 3 - TIR'!$D$26)*(1-X258)))</f>
        <v>0.236858143</v>
      </c>
      <c r="Z258" s="3">
        <f t="shared" si="16"/>
        <v>1.145626007</v>
      </c>
      <c r="AA258" s="3">
        <f t="shared" si="17"/>
        <v>1.316162913</v>
      </c>
      <c r="AB258" s="3">
        <f t="shared" si="18"/>
        <v>1.587753746</v>
      </c>
      <c r="AC258" s="3">
        <f t="shared" si="19"/>
        <v>1.922029009</v>
      </c>
      <c r="AD258" s="3">
        <f t="shared" si="20"/>
        <v>2.377277231</v>
      </c>
      <c r="AE258" s="2">
        <f t="shared" si="21"/>
        <v>4233.35965</v>
      </c>
      <c r="AF258" s="2">
        <f t="shared" si="22"/>
        <v>4863.533938</v>
      </c>
      <c r="AG258" s="2">
        <f t="shared" si="23"/>
        <v>5867.126444</v>
      </c>
      <c r="AH258" s="2">
        <f t="shared" si="24"/>
        <v>7102.352776</v>
      </c>
      <c r="AI258" s="2">
        <f t="shared" si="25"/>
        <v>8784.602865</v>
      </c>
      <c r="AJ258" s="4">
        <f t="shared" si="26"/>
        <v>49029.3607</v>
      </c>
      <c r="AK258" s="4">
        <f t="shared" si="27"/>
        <v>55088.73597</v>
      </c>
      <c r="AL258" s="4">
        <f t="shared" si="28"/>
        <v>55258.65339</v>
      </c>
      <c r="AM258" s="4">
        <f t="shared" si="29"/>
        <v>76087.58815</v>
      </c>
      <c r="AN258" s="4">
        <f t="shared" si="30"/>
        <v>87134.2744</v>
      </c>
      <c r="AO258" s="4">
        <f>C258/'Ejercicio 3 - TIR'!$D$7</f>
        <v>13736.11858</v>
      </c>
      <c r="AP258" s="4">
        <f t="shared" si="31"/>
        <v>35293.24212</v>
      </c>
      <c r="AQ258" s="4">
        <f t="shared" si="32"/>
        <v>41352.61739</v>
      </c>
      <c r="AR258" s="4">
        <f t="shared" si="33"/>
        <v>41522.53481</v>
      </c>
      <c r="AS258" s="4">
        <f t="shared" si="34"/>
        <v>62351.46958</v>
      </c>
      <c r="AT258" s="4">
        <f t="shared" si="35"/>
        <v>73398.15583</v>
      </c>
      <c r="AU258" s="4">
        <f>AP258*'Ejercicio 3 - TIR'!$D$5</f>
        <v>17646.62106</v>
      </c>
      <c r="AV258" s="4">
        <f>AQ258*'Ejercicio 3 - TIR'!$D$5</f>
        <v>20676.3087</v>
      </c>
      <c r="AW258" s="4">
        <f>AR258*'Ejercicio 3 - TIR'!$D$5</f>
        <v>20761.2674</v>
      </c>
      <c r="AX258" s="4">
        <f>AS258*'Ejercicio 3 - TIR'!$D$5</f>
        <v>31175.73479</v>
      </c>
      <c r="AY258" s="4">
        <f>AT258*'Ejercicio 3 - TIR'!$D$5</f>
        <v>36699.07791</v>
      </c>
      <c r="AZ258" s="4">
        <f t="shared" ref="AZ258:BD258" si="809">AJ258-AU258-AE258</f>
        <v>27149.37999</v>
      </c>
      <c r="BA258" s="4">
        <f t="shared" si="809"/>
        <v>29548.89334</v>
      </c>
      <c r="BB258" s="4">
        <f t="shared" si="809"/>
        <v>28630.25954</v>
      </c>
      <c r="BC258" s="4">
        <f t="shared" si="809"/>
        <v>37809.50059</v>
      </c>
      <c r="BD258" s="4">
        <f t="shared" si="809"/>
        <v>41650.59363</v>
      </c>
      <c r="BE258" s="4">
        <f t="shared" ref="BE258:BI258" si="810">AZ258/Z258</f>
        <v>23698.2923</v>
      </c>
      <c r="BF258" s="4">
        <f t="shared" si="810"/>
        <v>22450.7871</v>
      </c>
      <c r="BG258" s="4">
        <f t="shared" si="810"/>
        <v>18031.92693</v>
      </c>
      <c r="BH258" s="4">
        <f t="shared" si="810"/>
        <v>19671.65969</v>
      </c>
      <c r="BI258" s="4">
        <f t="shared" si="810"/>
        <v>17520.293</v>
      </c>
      <c r="BJ258" s="4">
        <f t="shared" si="38"/>
        <v>69107.63875</v>
      </c>
      <c r="BK258" s="4">
        <f t="shared" si="39"/>
        <v>32654.56194</v>
      </c>
      <c r="BL258" s="4">
        <f t="shared" si="40"/>
        <v>101762.2007</v>
      </c>
      <c r="BM258" s="4">
        <f>BK258*'Ejercicio 3 - TIR'!$D$5</f>
        <v>16327.28097</v>
      </c>
      <c r="BN258" s="4">
        <f t="shared" si="41"/>
        <v>85434.91972</v>
      </c>
      <c r="BO258" s="4">
        <f t="shared" si="42"/>
        <v>35938.13906</v>
      </c>
      <c r="BP258" s="4">
        <f t="shared" si="43"/>
        <v>-97750.67266</v>
      </c>
      <c r="BQ258" s="4">
        <f t="shared" ref="BQ258:BT258" si="811">BE258</f>
        <v>23698.2923</v>
      </c>
      <c r="BR258" s="4">
        <f t="shared" si="811"/>
        <v>22450.7871</v>
      </c>
      <c r="BS258" s="4">
        <f t="shared" si="811"/>
        <v>18031.92693</v>
      </c>
      <c r="BT258" s="4">
        <f t="shared" si="811"/>
        <v>19671.65969</v>
      </c>
      <c r="BU258" s="4">
        <f t="shared" si="45"/>
        <v>53458.43206</v>
      </c>
      <c r="BV258" s="36">
        <f t="shared" si="46"/>
        <v>10.88805591</v>
      </c>
    </row>
    <row r="259" ht="15.0" customHeight="1">
      <c r="A259" s="2">
        <v>258.0</v>
      </c>
      <c r="B259" s="3">
        <f t="shared" si="4"/>
        <v>0.2501279488</v>
      </c>
      <c r="C259" s="4">
        <f>IF(B259&lt;=('Ejercicio 3 - TIR'!$D$13-'Ejercicio 3 - TIR'!$C$13)/('Ejercicio 3 - TIR'!$E$13-'Ejercicio 3 - TIR'!$C$13),'Ejercicio 3 - TIR'!$C$13+SQRT(('Ejercicio 3 - TIR'!$E$13-'Ejercicio 3 - TIR'!$C$13)*('Ejercicio 3 - TIR'!$D$13-'Ejercicio 3 - TIR'!$C$13)*B259),'Ejercicio 3 - TIR'!$E$13-SQRT(('Ejercicio 3 - TIR'!$E$13-'Ejercicio 3 - TIR'!$C$13)*('Ejercicio 3 - TIR'!$E$13-'Ejercicio 3 - TIR'!$D$13)*(1-B259)))</f>
        <v>70002.55909</v>
      </c>
      <c r="D259" s="3">
        <f t="shared" si="5"/>
        <v>0.07404946049</v>
      </c>
      <c r="E259" s="4">
        <f>IF(D259&lt;=('Ejercicio 3 - TIR'!$D$14-'Ejercicio 3 - TIR'!$C$14)/('Ejercicio 3 - TIR'!$E$14-'Ejercicio 3 - TIR'!$C$14),'Ejercicio 3 - TIR'!$C$14+SQRT(('Ejercicio 3 - TIR'!$E$14-'Ejercicio 3 - TIR'!$C$14)*('Ejercicio 3 - TIR'!$D$14-'Ejercicio 3 - TIR'!$C$14)*D259),'Ejercicio 3 - TIR'!$E$14-SQRT(('Ejercicio 3 - TIR'!$E$14-'Ejercicio 3 - TIR'!$C$14)*('Ejercicio 3 - TIR'!$E$14-'Ejercicio 3 - TIR'!$D$14)*(1-D259)))</f>
        <v>27356.63097</v>
      </c>
      <c r="F259" s="3">
        <f t="shared" si="6"/>
        <v>0.8061708236</v>
      </c>
      <c r="G259" s="4">
        <f>IF(F259&lt;=('Ejercicio 3 - TIR'!$D$18-'Ejercicio 3 - TIR'!$C$18)/('Ejercicio 3 - TIR'!$E$18-'Ejercicio 3 - TIR'!$C$18),'Ejercicio 3 - TIR'!$C$18+SQRT(('Ejercicio 3 - TIR'!$E$18-'Ejercicio 3 - TIR'!$C$18)*('Ejercicio 3 - TIR'!$D$18-'Ejercicio 3 - TIR'!$C$18)*F259),'Ejercicio 3 - TIR'!$E$18-SQRT(('Ejercicio 3 - TIR'!$E$18-'Ejercicio 3 - TIR'!$C$18)*('Ejercicio 3 - TIR'!$E$18-'Ejercicio 3 - TIR'!$D$18)*(1-F259)))</f>
        <v>41187.23352</v>
      </c>
      <c r="H259" s="3">
        <f t="shared" si="7"/>
        <v>0.1982807225</v>
      </c>
      <c r="I259" s="4">
        <f>IF(H259&lt;=('Ejercicio 3 - TIR'!$D$18-'Ejercicio 3 - TIR'!$C$18)/('Ejercicio 3 - TIR'!$E$18-'Ejercicio 3 - TIR'!$C$18),'Ejercicio 3 - TIR'!$C$18+SQRT(('Ejercicio 3 - TIR'!$E$18-'Ejercicio 3 - TIR'!$C$18)*('Ejercicio 3 - TIR'!$D$18-'Ejercicio 3 - TIR'!$C$18)*H259),'Ejercicio 3 - TIR'!$E$18-SQRT(('Ejercicio 3 - TIR'!$E$18-'Ejercicio 3 - TIR'!$C$18)*('Ejercicio 3 - TIR'!$E$18-'Ejercicio 3 - TIR'!$D$18)*(1-H259)))</f>
        <v>35453.63259</v>
      </c>
      <c r="J259" s="3">
        <f t="shared" si="8"/>
        <v>0.1218088843</v>
      </c>
      <c r="K259" s="4">
        <f>IF(J259&lt;=('Ejercicio 3 - TIR'!$D$18-'Ejercicio 3 - TIR'!$C$18)/('Ejercicio 3 - TIR'!$E$18-'Ejercicio 3 - TIR'!$C$18),'Ejercicio 3 - TIR'!$C$18+SQRT(('Ejercicio 3 - TIR'!$E$18-'Ejercicio 3 - TIR'!$C$18)*('Ejercicio 3 - TIR'!$D$18-'Ejercicio 3 - TIR'!$C$18)*J259),'Ejercicio 3 - TIR'!$E$18-SQRT(('Ejercicio 3 - TIR'!$E$18-'Ejercicio 3 - TIR'!$C$18)*('Ejercicio 3 - TIR'!$E$18-'Ejercicio 3 - TIR'!$D$18)*(1-J259)))</f>
        <v>34274.49794</v>
      </c>
      <c r="L259" s="3">
        <f t="shared" si="9"/>
        <v>0.4915500862</v>
      </c>
      <c r="M259" s="4">
        <f>IF(L259&lt;=('Ejercicio 3 - TIR'!$D$18-'Ejercicio 3 - TIR'!$C$18)/('Ejercicio 3 - TIR'!$E$18-'Ejercicio 3 - TIR'!$C$18),'Ejercicio 3 - TIR'!$C$18+SQRT(('Ejercicio 3 - TIR'!$E$18-'Ejercicio 3 - TIR'!$C$18)*('Ejercicio 3 - TIR'!$D$18-'Ejercicio 3 - TIR'!$C$18)*L259),'Ejercicio 3 - TIR'!$E$18-SQRT(('Ejercicio 3 - TIR'!$E$18-'Ejercicio 3 - TIR'!$C$18)*('Ejercicio 3 - TIR'!$E$18-'Ejercicio 3 - TIR'!$D$18)*(1-L259)))</f>
        <v>38586.76382</v>
      </c>
      <c r="N259" s="3">
        <f t="shared" si="10"/>
        <v>0.8339807595</v>
      </c>
      <c r="O259" s="4">
        <f>IF(N259&lt;=('Ejercicio 3 - TIR'!$D$18-'Ejercicio 3 - TIR'!$C$18)/('Ejercicio 3 - TIR'!$E$18-'Ejercicio 3 - TIR'!$C$18),'Ejercicio 3 - TIR'!$C$18+SQRT(('Ejercicio 3 - TIR'!$E$18-'Ejercicio 3 - TIR'!$C$18)*('Ejercicio 3 - TIR'!$D$18-'Ejercicio 3 - TIR'!$C$18)*N259),'Ejercicio 3 - TIR'!$E$18-SQRT(('Ejercicio 3 - TIR'!$E$18-'Ejercicio 3 - TIR'!$C$18)*('Ejercicio 3 - TIR'!$E$18-'Ejercicio 3 - TIR'!$D$18)*(1-N259)))</f>
        <v>41471.33977</v>
      </c>
      <c r="P259" s="3">
        <f t="shared" si="11"/>
        <v>0.6056364104</v>
      </c>
      <c r="Q259" s="7">
        <f>IF(P259&lt;=('Ejercicio 3 - TIR'!$D$22-'Ejercicio 3 - TIR'!$C$22)/('Ejercicio 3 - TIR'!$E$22-'Ejercicio 3 - TIR'!$C$22),'Ejercicio 3 - TIR'!$C$22+SQRT(('Ejercicio 3 - TIR'!$E$22-'Ejercicio 3 - TIR'!$C$22)*('Ejercicio 3 - TIR'!$D$22-'Ejercicio 3 - TIR'!$C$22)*P259),'Ejercicio 3 - TIR'!$E$22-SQRT(('Ejercicio 3 - TIR'!$E$22-'Ejercicio 3 - TIR'!$C$22)*('Ejercicio 3 - TIR'!$E$22-'Ejercicio 3 - TIR'!$D$22)*(1-P259)))</f>
        <v>0.1533569059</v>
      </c>
      <c r="R259" s="3">
        <f t="shared" si="12"/>
        <v>0.6170189311</v>
      </c>
      <c r="S259" s="7">
        <f>IF(R259&lt;=('Ejercicio 3 - TIR'!$D$23-'Ejercicio 3 - TIR'!$C$23)/('Ejercicio 3 - TIR'!$E$23-'Ejercicio 3 - TIR'!$C$23),'Ejercicio 3 - TIR'!$C$23+SQRT(('Ejercicio 3 - TIR'!$E$23-'Ejercicio 3 - TIR'!$C$23)*('Ejercicio 3 - TIR'!$D$23-'Ejercicio 3 - TIR'!$C$23)*R259),'Ejercicio 3 - TIR'!$E$23-SQRT(('Ejercicio 3 - TIR'!$E$23-'Ejercicio 3 - TIR'!$C$23)*('Ejercicio 3 - TIR'!$E$23-'Ejercicio 3 - TIR'!$D$23)*(1-R259)))</f>
        <v>0.1537442211</v>
      </c>
      <c r="T259" s="3">
        <f t="shared" si="13"/>
        <v>0.1675023586</v>
      </c>
      <c r="U259" s="7">
        <f>IF(T259&lt;=('Ejercicio 3 - TIR'!$D$24-'Ejercicio 3 - TIR'!$C$24)/('Ejercicio 3 - TIR'!$E$24-'Ejercicio 3 - TIR'!$C$24),'Ejercicio 3 - TIR'!$C$24+SQRT(('Ejercicio 3 - TIR'!$E$24-'Ejercicio 3 - TIR'!$C$24)*('Ejercicio 3 - TIR'!$D$24-'Ejercicio 3 - TIR'!$C$24)*T259),'Ejercicio 3 - TIR'!$E$24-SQRT(('Ejercicio 3 - TIR'!$E$24-'Ejercicio 3 - TIR'!$C$24)*('Ejercicio 3 - TIR'!$E$24-'Ejercicio 3 - TIR'!$D$24)*(1-T259)))</f>
        <v>0.1687551314</v>
      </c>
      <c r="V259" s="3">
        <f t="shared" si="14"/>
        <v>0.7467060578</v>
      </c>
      <c r="W259" s="7">
        <f>IF(V259&lt;=('Ejercicio 3 - TIR'!$D$25-'Ejercicio 3 - TIR'!$C$25)/('Ejercicio 3 - TIR'!$E$25-'Ejercicio 3 - TIR'!$C$25),'Ejercicio 3 - TIR'!$C$25+SQRT(('Ejercicio 3 - TIR'!$E$25-'Ejercicio 3 - TIR'!$C$25)*('Ejercicio 3 - TIR'!$D$25-'Ejercicio 3 - TIR'!$C$25)*V259),'Ejercicio 3 - TIR'!$E$25-SQRT(('Ejercicio 3 - TIR'!$E$25-'Ejercicio 3 - TIR'!$C$25)*('Ejercicio 3 - TIR'!$E$25-'Ejercicio 3 - TIR'!$D$25)*(1-V259)))</f>
        <v>0.2202253665</v>
      </c>
      <c r="X259" s="3">
        <f t="shared" si="15"/>
        <v>0.407803788</v>
      </c>
      <c r="Y259" s="7">
        <f>IF(X259&lt;=('Ejercicio 3 - TIR'!$D$26-'Ejercicio 3 - TIR'!$C$26)/('Ejercicio 3 - TIR'!$E$26-'Ejercicio 3 - TIR'!$C$26),'Ejercicio 3 - TIR'!$C$26+SQRT(('Ejercicio 3 - TIR'!$E$26-'Ejercicio 3 - TIR'!$C$26)*('Ejercicio 3 - TIR'!$D$26-'Ejercicio 3 - TIR'!$C$26)*X259),'Ejercicio 3 - TIR'!$E$26-SQRT(('Ejercicio 3 - TIR'!$E$26-'Ejercicio 3 - TIR'!$C$26)*('Ejercicio 3 - TIR'!$E$26-'Ejercicio 3 - TIR'!$D$26)*(1-X259)))</f>
        <v>0.2234503798</v>
      </c>
      <c r="Z259" s="3">
        <f t="shared" si="16"/>
        <v>1.153356906</v>
      </c>
      <c r="AA259" s="3">
        <f t="shared" si="17"/>
        <v>1.330678865</v>
      </c>
      <c r="AB259" s="3">
        <f t="shared" si="18"/>
        <v>1.555237752</v>
      </c>
      <c r="AC259" s="3">
        <f t="shared" si="19"/>
        <v>1.897740556</v>
      </c>
      <c r="AD259" s="3">
        <f t="shared" si="20"/>
        <v>2.321791404</v>
      </c>
      <c r="AE259" s="2">
        <f t="shared" si="21"/>
        <v>4195.328283</v>
      </c>
      <c r="AF259" s="2">
        <f t="shared" si="22"/>
        <v>4840.335762</v>
      </c>
      <c r="AG259" s="2">
        <f t="shared" si="23"/>
        <v>5657.167259</v>
      </c>
      <c r="AH259" s="2">
        <f t="shared" si="24"/>
        <v>6903.018993</v>
      </c>
      <c r="AI259" s="2">
        <f t="shared" si="25"/>
        <v>8445.501208</v>
      </c>
      <c r="AJ259" s="4">
        <f t="shared" si="26"/>
        <v>47503.58022</v>
      </c>
      <c r="AK259" s="4">
        <f t="shared" si="27"/>
        <v>47177.39957</v>
      </c>
      <c r="AL259" s="4">
        <f t="shared" si="28"/>
        <v>53304.99312</v>
      </c>
      <c r="AM259" s="4">
        <f t="shared" si="29"/>
        <v>73227.66662</v>
      </c>
      <c r="AN259" s="4">
        <f t="shared" si="30"/>
        <v>96287.80017</v>
      </c>
      <c r="AO259" s="4">
        <f>C259/'Ejercicio 3 - TIR'!$D$7</f>
        <v>14000.51182</v>
      </c>
      <c r="AP259" s="4">
        <f t="shared" si="31"/>
        <v>33503.0684</v>
      </c>
      <c r="AQ259" s="4">
        <f t="shared" si="32"/>
        <v>33176.88776</v>
      </c>
      <c r="AR259" s="4">
        <f t="shared" si="33"/>
        <v>39304.4813</v>
      </c>
      <c r="AS259" s="4">
        <f t="shared" si="34"/>
        <v>59227.1548</v>
      </c>
      <c r="AT259" s="4">
        <f t="shared" si="35"/>
        <v>82287.28836</v>
      </c>
      <c r="AU259" s="4">
        <f>AP259*'Ejercicio 3 - TIR'!$D$5</f>
        <v>16751.5342</v>
      </c>
      <c r="AV259" s="4">
        <f>AQ259*'Ejercicio 3 - TIR'!$D$5</f>
        <v>16588.44388</v>
      </c>
      <c r="AW259" s="4">
        <f>AR259*'Ejercicio 3 - TIR'!$D$5</f>
        <v>19652.24065</v>
      </c>
      <c r="AX259" s="4">
        <f>AS259*'Ejercicio 3 - TIR'!$D$5</f>
        <v>29613.5774</v>
      </c>
      <c r="AY259" s="4">
        <f>AT259*'Ejercicio 3 - TIR'!$D$5</f>
        <v>41143.64418</v>
      </c>
      <c r="AZ259" s="4">
        <f t="shared" ref="AZ259:BD259" si="812">AJ259-AU259-AE259</f>
        <v>26556.71773</v>
      </c>
      <c r="BA259" s="4">
        <f t="shared" si="812"/>
        <v>25748.61993</v>
      </c>
      <c r="BB259" s="4">
        <f t="shared" si="812"/>
        <v>27995.58521</v>
      </c>
      <c r="BC259" s="4">
        <f t="shared" si="812"/>
        <v>36711.07023</v>
      </c>
      <c r="BD259" s="4">
        <f t="shared" si="812"/>
        <v>46698.65479</v>
      </c>
      <c r="BE259" s="4">
        <f t="shared" ref="BE259:BI259" si="813">AZ259/Z259</f>
        <v>23025.58523</v>
      </c>
      <c r="BF259" s="4">
        <f t="shared" si="813"/>
        <v>19349.9879</v>
      </c>
      <c r="BG259" s="4">
        <f t="shared" si="813"/>
        <v>18000.83954</v>
      </c>
      <c r="BH259" s="4">
        <f t="shared" si="813"/>
        <v>19344.62017</v>
      </c>
      <c r="BI259" s="4">
        <f t="shared" si="813"/>
        <v>20113.19997</v>
      </c>
      <c r="BJ259" s="4">
        <f t="shared" si="38"/>
        <v>63516.39063</v>
      </c>
      <c r="BK259" s="4">
        <f t="shared" si="39"/>
        <v>32506.26799</v>
      </c>
      <c r="BL259" s="4">
        <f t="shared" si="40"/>
        <v>96022.65861</v>
      </c>
      <c r="BM259" s="4">
        <f>BK259*'Ejercicio 3 - TIR'!$D$5</f>
        <v>16253.13399</v>
      </c>
      <c r="BN259" s="4">
        <f t="shared" si="41"/>
        <v>79769.52462</v>
      </c>
      <c r="BO259" s="4">
        <f t="shared" si="42"/>
        <v>34356.88688</v>
      </c>
      <c r="BP259" s="4">
        <f t="shared" si="43"/>
        <v>-97359.19006</v>
      </c>
      <c r="BQ259" s="4">
        <f t="shared" ref="BQ259:BT259" si="814">BE259</f>
        <v>23025.58523</v>
      </c>
      <c r="BR259" s="4">
        <f t="shared" si="814"/>
        <v>19349.9879</v>
      </c>
      <c r="BS259" s="4">
        <f t="shared" si="814"/>
        <v>18000.83954</v>
      </c>
      <c r="BT259" s="4">
        <f t="shared" si="814"/>
        <v>19344.62017</v>
      </c>
      <c r="BU259" s="4">
        <f t="shared" si="45"/>
        <v>54470.08685</v>
      </c>
      <c r="BV259" s="36">
        <f t="shared" si="46"/>
        <v>10.04309307</v>
      </c>
    </row>
    <row r="260" ht="15.0" customHeight="1">
      <c r="A260" s="2">
        <v>259.0</v>
      </c>
      <c r="B260" s="3">
        <f t="shared" si="4"/>
        <v>0.112326398</v>
      </c>
      <c r="C260" s="4">
        <f>IF(B260&lt;=('Ejercicio 3 - TIR'!$D$13-'Ejercicio 3 - TIR'!$C$13)/('Ejercicio 3 - TIR'!$E$13-'Ejercicio 3 - TIR'!$C$13),'Ejercicio 3 - TIR'!$C$13+SQRT(('Ejercicio 3 - TIR'!$E$13-'Ejercicio 3 - TIR'!$C$13)*('Ejercicio 3 - TIR'!$D$13-'Ejercicio 3 - TIR'!$C$13)*B260),'Ejercicio 3 - TIR'!$E$13-SQRT(('Ejercicio 3 - TIR'!$E$13-'Ejercicio 3 - TIR'!$C$13)*('Ejercicio 3 - TIR'!$E$13-'Ejercicio 3 - TIR'!$D$13)*(1-B260)))</f>
        <v>66703.02612</v>
      </c>
      <c r="D260" s="3">
        <f t="shared" si="5"/>
        <v>0.1028394396</v>
      </c>
      <c r="E260" s="4">
        <f>IF(D260&lt;=('Ejercicio 3 - TIR'!$D$14-'Ejercicio 3 - TIR'!$C$14)/('Ejercicio 3 - TIR'!$E$14-'Ejercicio 3 - TIR'!$C$14),'Ejercicio 3 - TIR'!$C$14+SQRT(('Ejercicio 3 - TIR'!$E$14-'Ejercicio 3 - TIR'!$C$14)*('Ejercicio 3 - TIR'!$D$14-'Ejercicio 3 - TIR'!$C$14)*D260),'Ejercicio 3 - TIR'!$E$14-SQRT(('Ejercicio 3 - TIR'!$E$14-'Ejercicio 3 - TIR'!$C$14)*('Ejercicio 3 - TIR'!$E$14-'Ejercicio 3 - TIR'!$D$14)*(1-D260)))</f>
        <v>27777.22127</v>
      </c>
      <c r="F260" s="3">
        <f t="shared" si="6"/>
        <v>0.3005397935</v>
      </c>
      <c r="G260" s="4">
        <f>IF(F260&lt;=('Ejercicio 3 - TIR'!$D$18-'Ejercicio 3 - TIR'!$C$18)/('Ejercicio 3 - TIR'!$E$18-'Ejercicio 3 - TIR'!$C$18),'Ejercicio 3 - TIR'!$C$18+SQRT(('Ejercicio 3 - TIR'!$E$18-'Ejercicio 3 - TIR'!$C$18)*('Ejercicio 3 - TIR'!$D$18-'Ejercicio 3 - TIR'!$C$18)*F260),'Ejercicio 3 - TIR'!$E$18-SQRT(('Ejercicio 3 - TIR'!$E$18-'Ejercicio 3 - TIR'!$C$18)*('Ejercicio 3 - TIR'!$E$18-'Ejercicio 3 - TIR'!$D$18)*(1-F260)))</f>
        <v>36714.2363</v>
      </c>
      <c r="H260" s="3">
        <f t="shared" si="7"/>
        <v>0.629112682</v>
      </c>
      <c r="I260" s="4">
        <f>IF(H260&lt;=('Ejercicio 3 - TIR'!$D$18-'Ejercicio 3 - TIR'!$C$18)/('Ejercicio 3 - TIR'!$E$18-'Ejercicio 3 - TIR'!$C$18),'Ejercicio 3 - TIR'!$C$18+SQRT(('Ejercicio 3 - TIR'!$E$18-'Ejercicio 3 - TIR'!$C$18)*('Ejercicio 3 - TIR'!$D$18-'Ejercicio 3 - TIR'!$C$18)*H260),'Ejercicio 3 - TIR'!$E$18-SQRT(('Ejercicio 3 - TIR'!$E$18-'Ejercicio 3 - TIR'!$C$18)*('Ejercicio 3 - TIR'!$E$18-'Ejercicio 3 - TIR'!$D$18)*(1-H260)))</f>
        <v>39714.26283</v>
      </c>
      <c r="J260" s="3">
        <f t="shared" si="8"/>
        <v>0.6991551472</v>
      </c>
      <c r="K260" s="4">
        <f>IF(J260&lt;=('Ejercicio 3 - TIR'!$D$18-'Ejercicio 3 - TIR'!$C$18)/('Ejercicio 3 - TIR'!$E$18-'Ejercicio 3 - TIR'!$C$18),'Ejercicio 3 - TIR'!$C$18+SQRT(('Ejercicio 3 - TIR'!$E$18-'Ejercicio 3 - TIR'!$C$18)*('Ejercicio 3 - TIR'!$D$18-'Ejercicio 3 - TIR'!$C$18)*J260),'Ejercicio 3 - TIR'!$E$18-SQRT(('Ejercicio 3 - TIR'!$E$18-'Ejercicio 3 - TIR'!$C$18)*('Ejercicio 3 - TIR'!$E$18-'Ejercicio 3 - TIR'!$D$18)*(1-J260)))</f>
        <v>40249.90906</v>
      </c>
      <c r="L260" s="3">
        <f t="shared" si="9"/>
        <v>0.5331010754</v>
      </c>
      <c r="M260" s="4">
        <f>IF(L260&lt;=('Ejercicio 3 - TIR'!$D$18-'Ejercicio 3 - TIR'!$C$18)/('Ejercicio 3 - TIR'!$E$18-'Ejercicio 3 - TIR'!$C$18),'Ejercicio 3 - TIR'!$C$18+SQRT(('Ejercicio 3 - TIR'!$E$18-'Ejercicio 3 - TIR'!$C$18)*('Ejercicio 3 - TIR'!$D$18-'Ejercicio 3 - TIR'!$C$18)*L260),'Ejercicio 3 - TIR'!$E$18-SQRT(('Ejercicio 3 - TIR'!$E$18-'Ejercicio 3 - TIR'!$C$18)*('Ejercicio 3 - TIR'!$E$18-'Ejercicio 3 - TIR'!$D$18)*(1-L260)))</f>
        <v>38942.32416</v>
      </c>
      <c r="N260" s="3">
        <f t="shared" si="10"/>
        <v>0.1285862779</v>
      </c>
      <c r="O260" s="4">
        <f>IF(N260&lt;=('Ejercicio 3 - TIR'!$D$18-'Ejercicio 3 - TIR'!$C$18)/('Ejercicio 3 - TIR'!$E$18-'Ejercicio 3 - TIR'!$C$18),'Ejercicio 3 - TIR'!$C$18+SQRT(('Ejercicio 3 - TIR'!$E$18-'Ejercicio 3 - TIR'!$C$18)*('Ejercicio 3 - TIR'!$D$18-'Ejercicio 3 - TIR'!$C$18)*N260),'Ejercicio 3 - TIR'!$E$18-SQRT(('Ejercicio 3 - TIR'!$E$18-'Ejercicio 3 - TIR'!$C$18)*('Ejercicio 3 - TIR'!$E$18-'Ejercicio 3 - TIR'!$D$18)*(1-N260)))</f>
        <v>34391.80392</v>
      </c>
      <c r="P260" s="3">
        <f t="shared" si="11"/>
        <v>0.9344720964</v>
      </c>
      <c r="Q260" s="7">
        <f>IF(P260&lt;=('Ejercicio 3 - TIR'!$D$22-'Ejercicio 3 - TIR'!$C$22)/('Ejercicio 3 - TIR'!$E$22-'Ejercicio 3 - TIR'!$C$22),'Ejercicio 3 - TIR'!$C$22+SQRT(('Ejercicio 3 - TIR'!$E$22-'Ejercicio 3 - TIR'!$C$22)*('Ejercicio 3 - TIR'!$D$22-'Ejercicio 3 - TIR'!$C$22)*P260),'Ejercicio 3 - TIR'!$E$22-SQRT(('Ejercicio 3 - TIR'!$E$22-'Ejercicio 3 - TIR'!$C$22)*('Ejercicio 3 - TIR'!$E$22-'Ejercicio 3 - TIR'!$D$22)*(1-P260)))</f>
        <v>0.1691395108</v>
      </c>
      <c r="R260" s="3">
        <f t="shared" si="12"/>
        <v>0.563746423</v>
      </c>
      <c r="S260" s="7">
        <f>IF(R260&lt;=('Ejercicio 3 - TIR'!$D$23-'Ejercicio 3 - TIR'!$C$23)/('Ejercicio 3 - TIR'!$E$23-'Ejercicio 3 - TIR'!$C$23),'Ejercicio 3 - TIR'!$C$23+SQRT(('Ejercicio 3 - TIR'!$E$23-'Ejercicio 3 - TIR'!$C$23)*('Ejercicio 3 - TIR'!$D$23-'Ejercicio 3 - TIR'!$C$23)*R260),'Ejercicio 3 - TIR'!$E$23-SQRT(('Ejercicio 3 - TIR'!$E$23-'Ejercicio 3 - TIR'!$C$23)*('Ejercicio 3 - TIR'!$E$23-'Ejercicio 3 - TIR'!$D$23)*(1-R260)))</f>
        <v>0.1519775726</v>
      </c>
      <c r="T260" s="3">
        <f t="shared" si="13"/>
        <v>0.3175212646</v>
      </c>
      <c r="U260" s="7">
        <f>IF(T260&lt;=('Ejercicio 3 - TIR'!$D$24-'Ejercicio 3 - TIR'!$C$24)/('Ejercicio 3 - TIR'!$E$24-'Ejercicio 3 - TIR'!$C$24),'Ejercicio 3 - TIR'!$C$24+SQRT(('Ejercicio 3 - TIR'!$E$24-'Ejercicio 3 - TIR'!$C$24)*('Ejercicio 3 - TIR'!$D$24-'Ejercicio 3 - TIR'!$C$24)*T260),'Ejercicio 3 - TIR'!$E$24-SQRT(('Ejercicio 3 - TIR'!$E$24-'Ejercicio 3 - TIR'!$C$24)*('Ejercicio 3 - TIR'!$E$24-'Ejercicio 3 - TIR'!$D$24)*(1-T260)))</f>
        <v>0.1758223674</v>
      </c>
      <c r="V260" s="3">
        <f t="shared" si="14"/>
        <v>0.3443446777</v>
      </c>
      <c r="W260" s="7">
        <f>IF(V260&lt;=('Ejercicio 3 - TIR'!$D$25-'Ejercicio 3 - TIR'!$C$25)/('Ejercicio 3 - TIR'!$E$25-'Ejercicio 3 - TIR'!$C$25),'Ejercicio 3 - TIR'!$C$25+SQRT(('Ejercicio 3 - TIR'!$E$25-'Ejercicio 3 - TIR'!$C$25)*('Ejercicio 3 - TIR'!$D$25-'Ejercicio 3 - TIR'!$C$25)*V260),'Ejercicio 3 - TIR'!$E$25-SQRT(('Ejercicio 3 - TIR'!$E$25-'Ejercicio 3 - TIR'!$C$25)*('Ejercicio 3 - TIR'!$E$25-'Ejercicio 3 - TIR'!$D$25)*(1-V260)))</f>
        <v>0.2020959957</v>
      </c>
      <c r="X260" s="3">
        <f t="shared" si="15"/>
        <v>0.509047</v>
      </c>
      <c r="Y260" s="7">
        <f>IF(X260&lt;=('Ejercicio 3 - TIR'!$D$26-'Ejercicio 3 - TIR'!$C$26)/('Ejercicio 3 - TIR'!$E$26-'Ejercicio 3 - TIR'!$C$26),'Ejercicio 3 - TIR'!$C$26+SQRT(('Ejercicio 3 - TIR'!$E$26-'Ejercicio 3 - TIR'!$C$26)*('Ejercicio 3 - TIR'!$D$26-'Ejercicio 3 - TIR'!$C$26)*X260),'Ejercicio 3 - TIR'!$E$26-SQRT(('Ejercicio 3 - TIR'!$E$26-'Ejercicio 3 - TIR'!$C$26)*('Ejercicio 3 - TIR'!$E$26-'Ejercicio 3 - TIR'!$D$26)*(1-X260)))</f>
        <v>0.2285107176</v>
      </c>
      <c r="Z260" s="3">
        <f t="shared" si="16"/>
        <v>1.169139511</v>
      </c>
      <c r="AA260" s="3">
        <f t="shared" si="17"/>
        <v>1.346822496</v>
      </c>
      <c r="AB260" s="3">
        <f t="shared" si="18"/>
        <v>1.583624015</v>
      </c>
      <c r="AC260" s="3">
        <f t="shared" si="19"/>
        <v>1.903668087</v>
      </c>
      <c r="AD260" s="3">
        <f t="shared" si="20"/>
        <v>2.338676648</v>
      </c>
      <c r="AE260" s="2">
        <f t="shared" si="21"/>
        <v>4698.225616</v>
      </c>
      <c r="AF260" s="2">
        <f t="shared" si="22"/>
        <v>5412.25054</v>
      </c>
      <c r="AG260" s="2">
        <f t="shared" si="23"/>
        <v>6363.845243</v>
      </c>
      <c r="AH260" s="2">
        <f t="shared" si="24"/>
        <v>7649.952884</v>
      </c>
      <c r="AI260" s="2">
        <f t="shared" si="25"/>
        <v>9398.049107</v>
      </c>
      <c r="AJ260" s="4">
        <f t="shared" si="26"/>
        <v>42924.06426</v>
      </c>
      <c r="AK260" s="4">
        <f t="shared" si="27"/>
        <v>53488.06257</v>
      </c>
      <c r="AL260" s="4">
        <f t="shared" si="28"/>
        <v>63740.72259</v>
      </c>
      <c r="AM260" s="4">
        <f t="shared" si="29"/>
        <v>74133.25974</v>
      </c>
      <c r="AN260" s="4">
        <f t="shared" si="30"/>
        <v>80431.30872</v>
      </c>
      <c r="AO260" s="4">
        <f>C260/'Ejercicio 3 - TIR'!$D$7</f>
        <v>13340.60522</v>
      </c>
      <c r="AP260" s="4">
        <f t="shared" si="31"/>
        <v>29583.45904</v>
      </c>
      <c r="AQ260" s="4">
        <f t="shared" si="32"/>
        <v>40147.45735</v>
      </c>
      <c r="AR260" s="4">
        <f t="shared" si="33"/>
        <v>50400.11737</v>
      </c>
      <c r="AS260" s="4">
        <f t="shared" si="34"/>
        <v>60792.65452</v>
      </c>
      <c r="AT260" s="4">
        <f t="shared" si="35"/>
        <v>67090.70349</v>
      </c>
      <c r="AU260" s="4">
        <f>AP260*'Ejercicio 3 - TIR'!$D$5</f>
        <v>14791.72952</v>
      </c>
      <c r="AV260" s="4">
        <f>AQ260*'Ejercicio 3 - TIR'!$D$5</f>
        <v>20073.72867</v>
      </c>
      <c r="AW260" s="4">
        <f>AR260*'Ejercicio 3 - TIR'!$D$5</f>
        <v>25200.05868</v>
      </c>
      <c r="AX260" s="4">
        <f>AS260*'Ejercicio 3 - TIR'!$D$5</f>
        <v>30396.32726</v>
      </c>
      <c r="AY260" s="4">
        <f>AT260*'Ejercicio 3 - TIR'!$D$5</f>
        <v>33545.35175</v>
      </c>
      <c r="AZ260" s="4">
        <f t="shared" ref="AZ260:BD260" si="815">AJ260-AU260-AE260</f>
        <v>23434.10913</v>
      </c>
      <c r="BA260" s="4">
        <f t="shared" si="815"/>
        <v>28002.08336</v>
      </c>
      <c r="BB260" s="4">
        <f t="shared" si="815"/>
        <v>32176.81867</v>
      </c>
      <c r="BC260" s="4">
        <f t="shared" si="815"/>
        <v>36086.9796</v>
      </c>
      <c r="BD260" s="4">
        <f t="shared" si="815"/>
        <v>37487.90786</v>
      </c>
      <c r="BE260" s="4">
        <f t="shared" ref="BE260:BI260" si="816">AZ260/Z260</f>
        <v>20043.8946</v>
      </c>
      <c r="BF260" s="4">
        <f t="shared" si="816"/>
        <v>20791.22041</v>
      </c>
      <c r="BG260" s="4">
        <f t="shared" si="816"/>
        <v>20318.47102</v>
      </c>
      <c r="BH260" s="4">
        <f t="shared" si="816"/>
        <v>18956.55017</v>
      </c>
      <c r="BI260" s="4">
        <f t="shared" si="816"/>
        <v>16029.53871</v>
      </c>
      <c r="BJ260" s="4">
        <f t="shared" si="38"/>
        <v>64961.93873</v>
      </c>
      <c r="BK260" s="4">
        <f t="shared" si="39"/>
        <v>31199.36191</v>
      </c>
      <c r="BL260" s="4">
        <f t="shared" si="40"/>
        <v>96161.30064</v>
      </c>
      <c r="BM260" s="4">
        <f>BK260*'Ejercicio 3 - TIR'!$D$5</f>
        <v>15599.68095</v>
      </c>
      <c r="BN260" s="4">
        <f t="shared" si="41"/>
        <v>80561.61968</v>
      </c>
      <c r="BO260" s="4">
        <f t="shared" si="42"/>
        <v>34447.52388</v>
      </c>
      <c r="BP260" s="4">
        <f t="shared" si="43"/>
        <v>-94480.24739</v>
      </c>
      <c r="BQ260" s="4">
        <f t="shared" ref="BQ260:BT260" si="817">BE260</f>
        <v>20043.8946</v>
      </c>
      <c r="BR260" s="4">
        <f t="shared" si="817"/>
        <v>20791.22041</v>
      </c>
      <c r="BS260" s="4">
        <f t="shared" si="817"/>
        <v>20318.47102</v>
      </c>
      <c r="BT260" s="4">
        <f t="shared" si="817"/>
        <v>18956.55017</v>
      </c>
      <c r="BU260" s="4">
        <f t="shared" si="45"/>
        <v>50477.06259</v>
      </c>
      <c r="BV260" s="36">
        <f t="shared" si="46"/>
        <v>10.17262484</v>
      </c>
    </row>
    <row r="261" ht="15.0" customHeight="1">
      <c r="A261" s="2">
        <v>260.0</v>
      </c>
      <c r="B261" s="3">
        <f t="shared" si="4"/>
        <v>0.2946918249</v>
      </c>
      <c r="C261" s="4">
        <f>IF(B261&lt;=('Ejercicio 3 - TIR'!$D$13-'Ejercicio 3 - TIR'!$C$13)/('Ejercicio 3 - TIR'!$E$13-'Ejercicio 3 - TIR'!$C$13),'Ejercicio 3 - TIR'!$C$13+SQRT(('Ejercicio 3 - TIR'!$E$13-'Ejercicio 3 - TIR'!$C$13)*('Ejercicio 3 - TIR'!$D$13-'Ejercicio 3 - TIR'!$C$13)*B261),'Ejercicio 3 - TIR'!$E$13-SQRT(('Ejercicio 3 - TIR'!$E$13-'Ejercicio 3 - TIR'!$C$13)*('Ejercicio 3 - TIR'!$E$13-'Ejercicio 3 - TIR'!$D$13)*(1-B261)))</f>
        <v>70907.56438</v>
      </c>
      <c r="D261" s="3">
        <f t="shared" si="5"/>
        <v>0.4543554884</v>
      </c>
      <c r="E261" s="4">
        <f>IF(D261&lt;=('Ejercicio 3 - TIR'!$D$14-'Ejercicio 3 - TIR'!$C$14)/('Ejercicio 3 - TIR'!$E$14-'Ejercicio 3 - TIR'!$C$14),'Ejercicio 3 - TIR'!$C$14+SQRT(('Ejercicio 3 - TIR'!$E$14-'Ejercicio 3 - TIR'!$C$14)*('Ejercicio 3 - TIR'!$D$14-'Ejercicio 3 - TIR'!$C$14)*D261),'Ejercicio 3 - TIR'!$E$14-SQRT(('Ejercicio 3 - TIR'!$E$14-'Ejercicio 3 - TIR'!$C$14)*('Ejercicio 3 - TIR'!$E$14-'Ejercicio 3 - TIR'!$D$14)*(1-D261)))</f>
        <v>30953.08468</v>
      </c>
      <c r="F261" s="3">
        <f t="shared" si="6"/>
        <v>0.3761995367</v>
      </c>
      <c r="G261" s="4">
        <f>IF(F261&lt;=('Ejercicio 3 - TIR'!$D$18-'Ejercicio 3 - TIR'!$C$18)/('Ejercicio 3 - TIR'!$E$18-'Ejercicio 3 - TIR'!$C$18),'Ejercicio 3 - TIR'!$C$18+SQRT(('Ejercicio 3 - TIR'!$E$18-'Ejercicio 3 - TIR'!$C$18)*('Ejercicio 3 - TIR'!$D$18-'Ejercicio 3 - TIR'!$C$18)*F261),'Ejercicio 3 - TIR'!$E$18-SQRT(('Ejercicio 3 - TIR'!$E$18-'Ejercicio 3 - TIR'!$C$18)*('Ejercicio 3 - TIR'!$E$18-'Ejercicio 3 - TIR'!$D$18)*(1-F261)))</f>
        <v>37511.98579</v>
      </c>
      <c r="H261" s="3">
        <f t="shared" si="7"/>
        <v>0.6388245677</v>
      </c>
      <c r="I261" s="4">
        <f>IF(H261&lt;=('Ejercicio 3 - TIR'!$D$18-'Ejercicio 3 - TIR'!$C$18)/('Ejercicio 3 - TIR'!$E$18-'Ejercicio 3 - TIR'!$C$18),'Ejercicio 3 - TIR'!$C$18+SQRT(('Ejercicio 3 - TIR'!$E$18-'Ejercicio 3 - TIR'!$C$18)*('Ejercicio 3 - TIR'!$D$18-'Ejercicio 3 - TIR'!$C$18)*H261),'Ejercicio 3 - TIR'!$E$18-SQRT(('Ejercicio 3 - TIR'!$E$18-'Ejercicio 3 - TIR'!$C$18)*('Ejercicio 3 - TIR'!$E$18-'Ejercicio 3 - TIR'!$D$18)*(1-H261)))</f>
        <v>39788.95731</v>
      </c>
      <c r="J261" s="3">
        <f t="shared" si="8"/>
        <v>0.03462486815</v>
      </c>
      <c r="K261" s="4">
        <f>IF(J261&lt;=('Ejercicio 3 - TIR'!$D$18-'Ejercicio 3 - TIR'!$C$18)/('Ejercicio 3 - TIR'!$E$18-'Ejercicio 3 - TIR'!$C$18),'Ejercicio 3 - TIR'!$C$18+SQRT(('Ejercicio 3 - TIR'!$E$18-'Ejercicio 3 - TIR'!$C$18)*('Ejercicio 3 - TIR'!$D$18-'Ejercicio 3 - TIR'!$C$18)*J261),'Ejercicio 3 - TIR'!$E$18-SQRT(('Ejercicio 3 - TIR'!$E$18-'Ejercicio 3 - TIR'!$C$18)*('Ejercicio 3 - TIR'!$E$18-'Ejercicio 3 - TIR'!$D$18)*(1-J261)))</f>
        <v>32278.9757</v>
      </c>
      <c r="L261" s="3">
        <f t="shared" si="9"/>
        <v>0.495023133</v>
      </c>
      <c r="M261" s="4">
        <f>IF(L261&lt;=('Ejercicio 3 - TIR'!$D$18-'Ejercicio 3 - TIR'!$C$18)/('Ejercicio 3 - TIR'!$E$18-'Ejercicio 3 - TIR'!$C$18),'Ejercicio 3 - TIR'!$C$18+SQRT(('Ejercicio 3 - TIR'!$E$18-'Ejercicio 3 - TIR'!$C$18)*('Ejercicio 3 - TIR'!$D$18-'Ejercicio 3 - TIR'!$C$18)*L261),'Ejercicio 3 - TIR'!$E$18-SQRT(('Ejercicio 3 - TIR'!$E$18-'Ejercicio 3 - TIR'!$C$18)*('Ejercicio 3 - TIR'!$E$18-'Ejercicio 3 - TIR'!$D$18)*(1-L261)))</f>
        <v>38617.04531</v>
      </c>
      <c r="N261" s="3">
        <f t="shared" si="10"/>
        <v>0.4581491562</v>
      </c>
      <c r="O261" s="4">
        <f>IF(N261&lt;=('Ejercicio 3 - TIR'!$D$18-'Ejercicio 3 - TIR'!$C$18)/('Ejercicio 3 - TIR'!$E$18-'Ejercicio 3 - TIR'!$C$18),'Ejercicio 3 - TIR'!$C$18+SQRT(('Ejercicio 3 - TIR'!$E$18-'Ejercicio 3 - TIR'!$C$18)*('Ejercicio 3 - TIR'!$D$18-'Ejercicio 3 - TIR'!$C$18)*N261),'Ejercicio 3 - TIR'!$E$18-SQRT(('Ejercicio 3 - TIR'!$E$18-'Ejercicio 3 - TIR'!$C$18)*('Ejercicio 3 - TIR'!$E$18-'Ejercicio 3 - TIR'!$D$18)*(1-N261)))</f>
        <v>38289.89586</v>
      </c>
      <c r="P261" s="3">
        <f t="shared" si="11"/>
        <v>0.4719310552</v>
      </c>
      <c r="Q261" s="7">
        <f>IF(P261&lt;=('Ejercicio 3 - TIR'!$D$22-'Ejercicio 3 - TIR'!$C$22)/('Ejercicio 3 - TIR'!$E$22-'Ejercicio 3 - TIR'!$C$22),'Ejercicio 3 - TIR'!$C$22+SQRT(('Ejercicio 3 - TIR'!$E$22-'Ejercicio 3 - TIR'!$C$22)*('Ejercicio 3 - TIR'!$D$22-'Ejercicio 3 - TIR'!$C$22)*P261),'Ejercicio 3 - TIR'!$E$22-SQRT(('Ejercicio 3 - TIR'!$E$22-'Ejercicio 3 - TIR'!$C$22)*('Ejercicio 3 - TIR'!$E$22-'Ejercicio 3 - TIR'!$D$22)*(1-P261)))</f>
        <v>0.1491457698</v>
      </c>
      <c r="R261" s="3">
        <f t="shared" si="12"/>
        <v>0.07556788046</v>
      </c>
      <c r="S261" s="7">
        <f>IF(R261&lt;=('Ejercicio 3 - TIR'!$D$23-'Ejercicio 3 - TIR'!$C$23)/('Ejercicio 3 - TIR'!$E$23-'Ejercicio 3 - TIR'!$C$23),'Ejercicio 3 - TIR'!$C$23+SQRT(('Ejercicio 3 - TIR'!$E$23-'Ejercicio 3 - TIR'!$C$23)*('Ejercicio 3 - TIR'!$D$23-'Ejercicio 3 - TIR'!$C$23)*R261),'Ejercicio 3 - TIR'!$E$23-SQRT(('Ejercicio 3 - TIR'!$E$23-'Ejercicio 3 - TIR'!$C$23)*('Ejercicio 3 - TIR'!$E$23-'Ejercicio 3 - TIR'!$D$23)*(1-R261)))</f>
        <v>0.1316628549</v>
      </c>
      <c r="T261" s="3">
        <f t="shared" si="13"/>
        <v>0.2523522529</v>
      </c>
      <c r="U261" s="7">
        <f>IF(T261&lt;=('Ejercicio 3 - TIR'!$D$24-'Ejercicio 3 - TIR'!$C$24)/('Ejercicio 3 - TIR'!$E$24-'Ejercicio 3 - TIR'!$C$24),'Ejercicio 3 - TIR'!$C$24+SQRT(('Ejercicio 3 - TIR'!$E$24-'Ejercicio 3 - TIR'!$C$24)*('Ejercicio 3 - TIR'!$D$24-'Ejercicio 3 - TIR'!$C$24)*T261),'Ejercicio 3 - TIR'!$E$24-SQRT(('Ejercicio 3 - TIR'!$E$24-'Ejercicio 3 - TIR'!$C$24)*('Ejercicio 3 - TIR'!$E$24-'Ejercicio 3 - TIR'!$D$24)*(1-T261)))</f>
        <v>0.1730204199</v>
      </c>
      <c r="V261" s="3">
        <f t="shared" si="14"/>
        <v>0.9968119767</v>
      </c>
      <c r="W261" s="7">
        <f>IF(V261&lt;=('Ejercicio 3 - TIR'!$D$25-'Ejercicio 3 - TIR'!$C$25)/('Ejercicio 3 - TIR'!$E$25-'Ejercicio 3 - TIR'!$C$25),'Ejercicio 3 - TIR'!$C$25+SQRT(('Ejercicio 3 - TIR'!$E$25-'Ejercicio 3 - TIR'!$C$25)*('Ejercicio 3 - TIR'!$D$25-'Ejercicio 3 - TIR'!$C$25)*V261),'Ejercicio 3 - TIR'!$E$25-SQRT(('Ejercicio 3 - TIR'!$E$25-'Ejercicio 3 - TIR'!$C$25)*('Ejercicio 3 - TIR'!$E$25-'Ejercicio 3 - TIR'!$D$25)*(1-V261)))</f>
        <v>0.2466596285</v>
      </c>
      <c r="X261" s="3">
        <f t="shared" si="15"/>
        <v>0.7891390557</v>
      </c>
      <c r="Y261" s="7">
        <f>IF(X261&lt;=('Ejercicio 3 - TIR'!$D$26-'Ejercicio 3 - TIR'!$C$26)/('Ejercicio 3 - TIR'!$E$26-'Ejercicio 3 - TIR'!$C$26),'Ejercicio 3 - TIR'!$C$26+SQRT(('Ejercicio 3 - TIR'!$E$26-'Ejercicio 3 - TIR'!$C$26)*('Ejercicio 3 - TIR'!$D$26-'Ejercicio 3 - TIR'!$C$26)*X261),'Ejercicio 3 - TIR'!$E$26-SQRT(('Ejercicio 3 - TIR'!$E$26-'Ejercicio 3 - TIR'!$C$26)*('Ejercicio 3 - TIR'!$E$26-'Ejercicio 3 - TIR'!$D$26)*(1-X261)))</f>
        <v>0.246256125</v>
      </c>
      <c r="Z261" s="3">
        <f t="shared" si="16"/>
        <v>1.14914577</v>
      </c>
      <c r="AA261" s="3">
        <f t="shared" si="17"/>
        <v>1.300445583</v>
      </c>
      <c r="AB261" s="3">
        <f t="shared" si="18"/>
        <v>1.525449223</v>
      </c>
      <c r="AC261" s="3">
        <f t="shared" si="19"/>
        <v>1.901715962</v>
      </c>
      <c r="AD261" s="3">
        <f t="shared" si="20"/>
        <v>2.370025166</v>
      </c>
      <c r="AE261" s="2">
        <f t="shared" si="21"/>
        <v>4616.521644</v>
      </c>
      <c r="AF261" s="2">
        <f t="shared" si="22"/>
        <v>5224.346063</v>
      </c>
      <c r="AG261" s="2">
        <f t="shared" si="23"/>
        <v>6128.264613</v>
      </c>
      <c r="AH261" s="2">
        <f t="shared" si="24"/>
        <v>7639.860086</v>
      </c>
      <c r="AI261" s="2">
        <f t="shared" si="25"/>
        <v>9521.222426</v>
      </c>
      <c r="AJ261" s="4">
        <f t="shared" si="26"/>
        <v>43106.73979</v>
      </c>
      <c r="AK261" s="4">
        <f t="shared" si="27"/>
        <v>51743.37377</v>
      </c>
      <c r="AL261" s="4">
        <f t="shared" si="28"/>
        <v>49239.93841</v>
      </c>
      <c r="AM261" s="4">
        <f t="shared" si="29"/>
        <v>73438.65148</v>
      </c>
      <c r="AN261" s="4">
        <f t="shared" si="30"/>
        <v>90748.01679</v>
      </c>
      <c r="AO261" s="4">
        <f>C261/'Ejercicio 3 - TIR'!$D$7</f>
        <v>14181.51288</v>
      </c>
      <c r="AP261" s="4">
        <f t="shared" si="31"/>
        <v>28925.22691</v>
      </c>
      <c r="AQ261" s="4">
        <f t="shared" si="32"/>
        <v>37561.86089</v>
      </c>
      <c r="AR261" s="4">
        <f t="shared" si="33"/>
        <v>35058.42553</v>
      </c>
      <c r="AS261" s="4">
        <f t="shared" si="34"/>
        <v>59257.13861</v>
      </c>
      <c r="AT261" s="4">
        <f t="shared" si="35"/>
        <v>76566.50391</v>
      </c>
      <c r="AU261" s="4">
        <f>AP261*'Ejercicio 3 - TIR'!$D$5</f>
        <v>14462.61346</v>
      </c>
      <c r="AV261" s="4">
        <f>AQ261*'Ejercicio 3 - TIR'!$D$5</f>
        <v>18780.93044</v>
      </c>
      <c r="AW261" s="4">
        <f>AR261*'Ejercicio 3 - TIR'!$D$5</f>
        <v>17529.21276</v>
      </c>
      <c r="AX261" s="4">
        <f>AS261*'Ejercicio 3 - TIR'!$D$5</f>
        <v>29628.5693</v>
      </c>
      <c r="AY261" s="4">
        <f>AT261*'Ejercicio 3 - TIR'!$D$5</f>
        <v>38283.25196</v>
      </c>
      <c r="AZ261" s="4">
        <f t="shared" ref="AZ261:BD261" si="818">AJ261-AU261-AE261</f>
        <v>24027.60469</v>
      </c>
      <c r="BA261" s="4">
        <f t="shared" si="818"/>
        <v>27738.09726</v>
      </c>
      <c r="BB261" s="4">
        <f t="shared" si="818"/>
        <v>25582.46103</v>
      </c>
      <c r="BC261" s="4">
        <f t="shared" si="818"/>
        <v>36170.22209</v>
      </c>
      <c r="BD261" s="4">
        <f t="shared" si="818"/>
        <v>42943.54241</v>
      </c>
      <c r="BE261" s="4">
        <f t="shared" ref="BE261:BI261" si="819">AZ261/Z261</f>
        <v>20909.10076</v>
      </c>
      <c r="BF261" s="4">
        <f t="shared" si="819"/>
        <v>21329.68702</v>
      </c>
      <c r="BG261" s="4">
        <f t="shared" si="819"/>
        <v>16770.44417</v>
      </c>
      <c r="BH261" s="4">
        <f t="shared" si="819"/>
        <v>19019.78151</v>
      </c>
      <c r="BI261" s="4">
        <f t="shared" si="819"/>
        <v>18119.44575</v>
      </c>
      <c r="BJ261" s="4">
        <f t="shared" si="38"/>
        <v>73359.58966</v>
      </c>
      <c r="BK261" s="4">
        <f t="shared" si="39"/>
        <v>33610.54241</v>
      </c>
      <c r="BL261" s="4">
        <f t="shared" si="40"/>
        <v>106970.1321</v>
      </c>
      <c r="BM261" s="4">
        <f>BK261*'Ejercicio 3 - TIR'!$D$5</f>
        <v>16805.2712</v>
      </c>
      <c r="BN261" s="4">
        <f t="shared" si="41"/>
        <v>90164.86086</v>
      </c>
      <c r="BO261" s="4">
        <f t="shared" si="42"/>
        <v>38043.84112</v>
      </c>
      <c r="BP261" s="4">
        <f t="shared" si="43"/>
        <v>-101860.6491</v>
      </c>
      <c r="BQ261" s="4">
        <f t="shared" ref="BQ261:BT261" si="820">BE261</f>
        <v>20909.10076</v>
      </c>
      <c r="BR261" s="4">
        <f t="shared" si="820"/>
        <v>21329.68702</v>
      </c>
      <c r="BS261" s="4">
        <f t="shared" si="820"/>
        <v>16770.44417</v>
      </c>
      <c r="BT261" s="4">
        <f t="shared" si="820"/>
        <v>19019.78151</v>
      </c>
      <c r="BU261" s="4">
        <f t="shared" si="45"/>
        <v>56163.28687</v>
      </c>
      <c r="BV261" s="36">
        <f t="shared" si="46"/>
        <v>8.414436347</v>
      </c>
    </row>
    <row r="262" ht="15.0" customHeight="1">
      <c r="A262" s="2">
        <v>261.0</v>
      </c>
      <c r="B262" s="3">
        <f t="shared" si="4"/>
        <v>0.4245660277</v>
      </c>
      <c r="C262" s="4">
        <f>IF(B262&lt;=('Ejercicio 3 - TIR'!$D$13-'Ejercicio 3 - TIR'!$C$13)/('Ejercicio 3 - TIR'!$E$13-'Ejercicio 3 - TIR'!$C$13),'Ejercicio 3 - TIR'!$C$13+SQRT(('Ejercicio 3 - TIR'!$E$13-'Ejercicio 3 - TIR'!$C$13)*('Ejercicio 3 - TIR'!$D$13-'Ejercicio 3 - TIR'!$C$13)*B262),'Ejercicio 3 - TIR'!$E$13-SQRT(('Ejercicio 3 - TIR'!$E$13-'Ejercicio 3 - TIR'!$C$13)*('Ejercicio 3 - TIR'!$E$13-'Ejercicio 3 - TIR'!$D$13)*(1-B262)))</f>
        <v>73722.23817</v>
      </c>
      <c r="D262" s="3">
        <f t="shared" si="5"/>
        <v>0.6135196184</v>
      </c>
      <c r="E262" s="4">
        <f>IF(D262&lt;=('Ejercicio 3 - TIR'!$D$14-'Ejercicio 3 - TIR'!$C$14)/('Ejercicio 3 - TIR'!$E$14-'Ejercicio 3 - TIR'!$C$14),'Ejercicio 3 - TIR'!$C$14+SQRT(('Ejercicio 3 - TIR'!$E$14-'Ejercicio 3 - TIR'!$C$14)*('Ejercicio 3 - TIR'!$D$14-'Ejercicio 3 - TIR'!$C$14)*D262),'Ejercicio 3 - TIR'!$E$14-SQRT(('Ejercicio 3 - TIR'!$E$14-'Ejercicio 3 - TIR'!$C$14)*('Ejercicio 3 - TIR'!$E$14-'Ejercicio 3 - TIR'!$D$14)*(1-D262)))</f>
        <v>32386.06165</v>
      </c>
      <c r="F262" s="3">
        <f t="shared" si="6"/>
        <v>0.3173979552</v>
      </c>
      <c r="G262" s="4">
        <f>IF(F262&lt;=('Ejercicio 3 - TIR'!$D$18-'Ejercicio 3 - TIR'!$C$18)/('Ejercicio 3 - TIR'!$E$18-'Ejercicio 3 - TIR'!$C$18),'Ejercicio 3 - TIR'!$C$18+SQRT(('Ejercicio 3 - TIR'!$E$18-'Ejercicio 3 - TIR'!$C$18)*('Ejercicio 3 - TIR'!$D$18-'Ejercicio 3 - TIR'!$C$18)*F262),'Ejercicio 3 - TIR'!$E$18-SQRT(('Ejercicio 3 - TIR'!$E$18-'Ejercicio 3 - TIR'!$C$18)*('Ejercicio 3 - TIR'!$E$18-'Ejercicio 3 - TIR'!$D$18)*(1-F262)))</f>
        <v>36899.97777</v>
      </c>
      <c r="H262" s="3">
        <f t="shared" si="7"/>
        <v>0.2963883822</v>
      </c>
      <c r="I262" s="4">
        <f>IF(H262&lt;=('Ejercicio 3 - TIR'!$D$18-'Ejercicio 3 - TIR'!$C$18)/('Ejercicio 3 - TIR'!$E$18-'Ejercicio 3 - TIR'!$C$18),'Ejercicio 3 - TIR'!$C$18+SQRT(('Ejercicio 3 - TIR'!$E$18-'Ejercicio 3 - TIR'!$C$18)*('Ejercicio 3 - TIR'!$D$18-'Ejercicio 3 - TIR'!$C$18)*H262),'Ejercicio 3 - TIR'!$E$18-SQRT(('Ejercicio 3 - TIR'!$E$18-'Ejercicio 3 - TIR'!$C$18)*('Ejercicio 3 - TIR'!$E$18-'Ejercicio 3 - TIR'!$D$18)*(1-H262)))</f>
        <v>36667.70255</v>
      </c>
      <c r="J262" s="3">
        <f t="shared" si="8"/>
        <v>0.414506198</v>
      </c>
      <c r="K262" s="4">
        <f>IF(J262&lt;=('Ejercicio 3 - TIR'!$D$18-'Ejercicio 3 - TIR'!$C$18)/('Ejercicio 3 - TIR'!$E$18-'Ejercicio 3 - TIR'!$C$18),'Ejercicio 3 - TIR'!$C$18+SQRT(('Ejercicio 3 - TIR'!$E$18-'Ejercicio 3 - TIR'!$C$18)*('Ejercicio 3 - TIR'!$D$18-'Ejercicio 3 - TIR'!$C$18)*J262),'Ejercicio 3 - TIR'!$E$18-SQRT(('Ejercicio 3 - TIR'!$E$18-'Ejercicio 3 - TIR'!$C$18)*('Ejercicio 3 - TIR'!$E$18-'Ejercicio 3 - TIR'!$D$18)*(1-J262)))</f>
        <v>37885.17151</v>
      </c>
      <c r="L262" s="3">
        <f t="shared" si="9"/>
        <v>0.3903223971</v>
      </c>
      <c r="M262" s="4">
        <f>IF(L262&lt;=('Ejercicio 3 - TIR'!$D$18-'Ejercicio 3 - TIR'!$C$18)/('Ejercicio 3 - TIR'!$E$18-'Ejercicio 3 - TIR'!$C$18),'Ejercicio 3 - TIR'!$C$18+SQRT(('Ejercicio 3 - TIR'!$E$18-'Ejercicio 3 - TIR'!$C$18)*('Ejercicio 3 - TIR'!$D$18-'Ejercicio 3 - TIR'!$C$18)*L262),'Ejercicio 3 - TIR'!$E$18-SQRT(('Ejercicio 3 - TIR'!$E$18-'Ejercicio 3 - TIR'!$C$18)*('Ejercicio 3 - TIR'!$E$18-'Ejercicio 3 - TIR'!$D$18)*(1-L262)))</f>
        <v>37651.68998</v>
      </c>
      <c r="N262" s="3">
        <f t="shared" si="10"/>
        <v>0.6605451647</v>
      </c>
      <c r="O262" s="4">
        <f>IF(N262&lt;=('Ejercicio 3 - TIR'!$D$18-'Ejercicio 3 - TIR'!$C$18)/('Ejercicio 3 - TIR'!$E$18-'Ejercicio 3 - TIR'!$C$18),'Ejercicio 3 - TIR'!$C$18+SQRT(('Ejercicio 3 - TIR'!$E$18-'Ejercicio 3 - TIR'!$C$18)*('Ejercicio 3 - TIR'!$D$18-'Ejercicio 3 - TIR'!$C$18)*N262),'Ejercicio 3 - TIR'!$E$18-SQRT(('Ejercicio 3 - TIR'!$E$18-'Ejercicio 3 - TIR'!$C$18)*('Ejercicio 3 - TIR'!$E$18-'Ejercicio 3 - TIR'!$D$18)*(1-N262)))</f>
        <v>39953.98286</v>
      </c>
      <c r="P262" s="3">
        <f t="shared" si="11"/>
        <v>0.618174418</v>
      </c>
      <c r="Q262" s="7">
        <f>IF(P262&lt;=('Ejercicio 3 - TIR'!$D$22-'Ejercicio 3 - TIR'!$C$22)/('Ejercicio 3 - TIR'!$E$22-'Ejercicio 3 - TIR'!$C$22),'Ejercicio 3 - TIR'!$C$22+SQRT(('Ejercicio 3 - TIR'!$E$22-'Ejercicio 3 - TIR'!$C$22)*('Ejercicio 3 - TIR'!$D$22-'Ejercicio 3 - TIR'!$C$22)*P262),'Ejercicio 3 - TIR'!$E$22-SQRT(('Ejercicio 3 - TIR'!$E$22-'Ejercicio 3 - TIR'!$C$22)*('Ejercicio 3 - TIR'!$E$22-'Ejercicio 3 - TIR'!$D$22)*(1-P262)))</f>
        <v>0.153783859</v>
      </c>
      <c r="R262" s="3">
        <f t="shared" si="12"/>
        <v>0.7369476799</v>
      </c>
      <c r="S262" s="7">
        <f>IF(R262&lt;=('Ejercicio 3 - TIR'!$D$23-'Ejercicio 3 - TIR'!$C$23)/('Ejercicio 3 - TIR'!$E$23-'Ejercicio 3 - TIR'!$C$23),'Ejercicio 3 - TIR'!$C$23+SQRT(('Ejercicio 3 - TIR'!$E$23-'Ejercicio 3 - TIR'!$C$23)*('Ejercicio 3 - TIR'!$D$23-'Ejercicio 3 - TIR'!$C$23)*R262),'Ejercicio 3 - TIR'!$E$23-SQRT(('Ejercicio 3 - TIR'!$E$23-'Ejercicio 3 - TIR'!$C$23)*('Ejercicio 3 - TIR'!$E$23-'Ejercicio 3 - TIR'!$D$23)*(1-R262)))</f>
        <v>0.1582400787</v>
      </c>
      <c r="T262" s="3">
        <f t="shared" si="13"/>
        <v>0.3437962426</v>
      </c>
      <c r="U262" s="7">
        <f>IF(T262&lt;=('Ejercicio 3 - TIR'!$D$24-'Ejercicio 3 - TIR'!$C$24)/('Ejercicio 3 - TIR'!$E$24-'Ejercicio 3 - TIR'!$C$24),'Ejercicio 3 - TIR'!$C$24+SQRT(('Ejercicio 3 - TIR'!$E$24-'Ejercicio 3 - TIR'!$C$24)*('Ejercicio 3 - TIR'!$D$24-'Ejercicio 3 - TIR'!$C$24)*T262),'Ejercicio 3 - TIR'!$E$24-SQRT(('Ejercicio 3 - TIR'!$E$24-'Ejercicio 3 - TIR'!$C$24)*('Ejercicio 3 - TIR'!$E$24-'Ejercicio 3 - TIR'!$D$24)*(1-T262)))</f>
        <v>0.1768695387</v>
      </c>
      <c r="V262" s="3">
        <f t="shared" si="14"/>
        <v>0.05103037742</v>
      </c>
      <c r="W262" s="7">
        <f>IF(V262&lt;=('Ejercicio 3 - TIR'!$D$25-'Ejercicio 3 - TIR'!$C$25)/('Ejercicio 3 - TIR'!$E$25-'Ejercicio 3 - TIR'!$C$25),'Ejercicio 3 - TIR'!$C$25+SQRT(('Ejercicio 3 - TIR'!$E$25-'Ejercicio 3 - TIR'!$C$25)*('Ejercicio 3 - TIR'!$D$25-'Ejercicio 3 - TIR'!$C$25)*V262),'Ejercicio 3 - TIR'!$E$25-SQRT(('Ejercicio 3 - TIR'!$E$25-'Ejercicio 3 - TIR'!$C$25)*('Ejercicio 3 - TIR'!$E$25-'Ejercicio 3 - TIR'!$D$25)*(1-V262)))</f>
        <v>0.1884523682</v>
      </c>
      <c r="X262" s="3">
        <f t="shared" si="15"/>
        <v>0.1099721524</v>
      </c>
      <c r="Y262" s="7">
        <f>IF(X262&lt;=('Ejercicio 3 - TIR'!$D$26-'Ejercicio 3 - TIR'!$C$26)/('Ejercicio 3 - TIR'!$E$26-'Ejercicio 3 - TIR'!$C$26),'Ejercicio 3 - TIR'!$C$26+SQRT(('Ejercicio 3 - TIR'!$E$26-'Ejercicio 3 - TIR'!$C$26)*('Ejercicio 3 - TIR'!$D$26-'Ejercicio 3 - TIR'!$C$26)*X262),'Ejercicio 3 - TIR'!$E$26-SQRT(('Ejercicio 3 - TIR'!$E$26-'Ejercicio 3 - TIR'!$C$26)*('Ejercicio 3 - TIR'!$E$26-'Ejercicio 3 - TIR'!$D$26)*(1-X262)))</f>
        <v>0.2072315064</v>
      </c>
      <c r="Z262" s="3">
        <f t="shared" si="16"/>
        <v>1.153783859</v>
      </c>
      <c r="AA262" s="3">
        <f t="shared" si="17"/>
        <v>1.336358708</v>
      </c>
      <c r="AB262" s="3">
        <f t="shared" si="18"/>
        <v>1.572719856</v>
      </c>
      <c r="AC262" s="3">
        <f t="shared" si="19"/>
        <v>1.869102637</v>
      </c>
      <c r="AD262" s="3">
        <f t="shared" si="20"/>
        <v>2.256439592</v>
      </c>
      <c r="AE262" s="2">
        <f t="shared" si="21"/>
        <v>4980.453539</v>
      </c>
      <c r="AF262" s="2">
        <f t="shared" si="22"/>
        <v>5768.560899</v>
      </c>
      <c r="AG262" s="2">
        <f t="shared" si="23"/>
        <v>6788.843604</v>
      </c>
      <c r="AH262" s="2">
        <f t="shared" si="24"/>
        <v>8068.217258</v>
      </c>
      <c r="AI262" s="2">
        <f t="shared" si="25"/>
        <v>9740.206074</v>
      </c>
      <c r="AJ262" s="4">
        <f t="shared" si="26"/>
        <v>42574.59875</v>
      </c>
      <c r="AK262" s="4">
        <f t="shared" si="27"/>
        <v>49001.2036</v>
      </c>
      <c r="AL262" s="4">
        <f t="shared" si="28"/>
        <v>59582.76147</v>
      </c>
      <c r="AM262" s="4">
        <f t="shared" si="29"/>
        <v>70374.87304</v>
      </c>
      <c r="AN262" s="4">
        <f t="shared" si="30"/>
        <v>90153.74878</v>
      </c>
      <c r="AO262" s="4">
        <f>C262/'Ejercicio 3 - TIR'!$D$7</f>
        <v>14744.44763</v>
      </c>
      <c r="AP262" s="4">
        <f t="shared" si="31"/>
        <v>27830.15112</v>
      </c>
      <c r="AQ262" s="4">
        <f t="shared" si="32"/>
        <v>34256.75596</v>
      </c>
      <c r="AR262" s="4">
        <f t="shared" si="33"/>
        <v>44838.31384</v>
      </c>
      <c r="AS262" s="4">
        <f t="shared" si="34"/>
        <v>55630.4254</v>
      </c>
      <c r="AT262" s="4">
        <f t="shared" si="35"/>
        <v>75409.30115</v>
      </c>
      <c r="AU262" s="4">
        <f>AP262*'Ejercicio 3 - TIR'!$D$5</f>
        <v>13915.07556</v>
      </c>
      <c r="AV262" s="4">
        <f>AQ262*'Ejercicio 3 - TIR'!$D$5</f>
        <v>17128.37798</v>
      </c>
      <c r="AW262" s="4">
        <f>AR262*'Ejercicio 3 - TIR'!$D$5</f>
        <v>22419.15692</v>
      </c>
      <c r="AX262" s="4">
        <f>AS262*'Ejercicio 3 - TIR'!$D$5</f>
        <v>27815.2127</v>
      </c>
      <c r="AY262" s="4">
        <f>AT262*'Ejercicio 3 - TIR'!$D$5</f>
        <v>37704.65057</v>
      </c>
      <c r="AZ262" s="4">
        <f t="shared" ref="AZ262:BD262" si="821">AJ262-AU262-AE262</f>
        <v>23679.06966</v>
      </c>
      <c r="BA262" s="4">
        <f t="shared" si="821"/>
        <v>26104.26472</v>
      </c>
      <c r="BB262" s="4">
        <f t="shared" si="821"/>
        <v>30374.76095</v>
      </c>
      <c r="BC262" s="4">
        <f t="shared" si="821"/>
        <v>34491.44308</v>
      </c>
      <c r="BD262" s="4">
        <f t="shared" si="821"/>
        <v>42708.89213</v>
      </c>
      <c r="BE262" s="4">
        <f t="shared" ref="BE262:BI262" si="822">AZ262/Z262</f>
        <v>20522.96838</v>
      </c>
      <c r="BF262" s="4">
        <f t="shared" si="822"/>
        <v>19533.87557</v>
      </c>
      <c r="BG262" s="4">
        <f t="shared" si="822"/>
        <v>19313.5229</v>
      </c>
      <c r="BH262" s="4">
        <f t="shared" si="822"/>
        <v>18453.4773</v>
      </c>
      <c r="BI262" s="4">
        <f t="shared" si="822"/>
        <v>18927.55839</v>
      </c>
      <c r="BJ262" s="4">
        <f t="shared" si="38"/>
        <v>73077.19174</v>
      </c>
      <c r="BK262" s="4">
        <f t="shared" si="39"/>
        <v>33269.95541</v>
      </c>
      <c r="BL262" s="4">
        <f t="shared" si="40"/>
        <v>106347.1471</v>
      </c>
      <c r="BM262" s="4">
        <f>BK262*'Ejercicio 3 - TIR'!$D$5</f>
        <v>16634.9777</v>
      </c>
      <c r="BN262" s="4">
        <f t="shared" si="41"/>
        <v>89712.16944</v>
      </c>
      <c r="BO262" s="4">
        <f t="shared" si="42"/>
        <v>39758.28546</v>
      </c>
      <c r="BP262" s="4">
        <f t="shared" si="43"/>
        <v>-106108.2998</v>
      </c>
      <c r="BQ262" s="4">
        <f t="shared" ref="BQ262:BT262" si="823">BE262</f>
        <v>20522.96838</v>
      </c>
      <c r="BR262" s="4">
        <f t="shared" si="823"/>
        <v>19533.87557</v>
      </c>
      <c r="BS262" s="4">
        <f t="shared" si="823"/>
        <v>19313.5229</v>
      </c>
      <c r="BT262" s="4">
        <f t="shared" si="823"/>
        <v>18453.4773</v>
      </c>
      <c r="BU262" s="4">
        <f t="shared" si="45"/>
        <v>58685.84385</v>
      </c>
      <c r="BV262" s="36">
        <f t="shared" si="46"/>
        <v>7.538600637</v>
      </c>
    </row>
    <row r="263" ht="15.0" customHeight="1">
      <c r="A263" s="2">
        <v>262.0</v>
      </c>
      <c r="B263" s="3">
        <f t="shared" si="4"/>
        <v>0.9958235462</v>
      </c>
      <c r="C263" s="4">
        <f>IF(B263&lt;=('Ejercicio 3 - TIR'!$D$13-'Ejercicio 3 - TIR'!$C$13)/('Ejercicio 3 - TIR'!$E$13-'Ejercicio 3 - TIR'!$C$13),'Ejercicio 3 - TIR'!$C$13+SQRT(('Ejercicio 3 - TIR'!$E$13-'Ejercicio 3 - TIR'!$C$13)*('Ejercicio 3 - TIR'!$D$13-'Ejercicio 3 - TIR'!$C$13)*B263),'Ejercicio 3 - TIR'!$E$13-SQRT(('Ejercicio 3 - TIR'!$E$13-'Ejercicio 3 - TIR'!$C$13)*('Ejercicio 3 - TIR'!$E$13-'Ejercicio 3 - TIR'!$D$13)*(1-B263)))</f>
        <v>97761.30739</v>
      </c>
      <c r="D263" s="3">
        <f t="shared" si="5"/>
        <v>0.535075981</v>
      </c>
      <c r="E263" s="4">
        <f>IF(D263&lt;=('Ejercicio 3 - TIR'!$D$14-'Ejercicio 3 - TIR'!$C$14)/('Ejercicio 3 - TIR'!$E$14-'Ejercicio 3 - TIR'!$C$14),'Ejercicio 3 - TIR'!$C$14+SQRT(('Ejercicio 3 - TIR'!$E$14-'Ejercicio 3 - TIR'!$C$14)*('Ejercicio 3 - TIR'!$D$14-'Ejercicio 3 - TIR'!$C$14)*D263),'Ejercicio 3 - TIR'!$E$14-SQRT(('Ejercicio 3 - TIR'!$E$14-'Ejercicio 3 - TIR'!$C$14)*('Ejercicio 3 - TIR'!$E$14-'Ejercicio 3 - TIR'!$D$14)*(1-D263)))</f>
        <v>31649.03581</v>
      </c>
      <c r="F263" s="3">
        <f t="shared" si="6"/>
        <v>0.1006537536</v>
      </c>
      <c r="G263" s="4">
        <f>IF(F263&lt;=('Ejercicio 3 - TIR'!$D$18-'Ejercicio 3 - TIR'!$C$18)/('Ejercicio 3 - TIR'!$E$18-'Ejercicio 3 - TIR'!$C$18),'Ejercicio 3 - TIR'!$C$18+SQRT(('Ejercicio 3 - TIR'!$E$18-'Ejercicio 3 - TIR'!$C$18)*('Ejercicio 3 - TIR'!$D$18-'Ejercicio 3 - TIR'!$C$18)*F263),'Ejercicio 3 - TIR'!$E$18-SQRT(('Ejercicio 3 - TIR'!$E$18-'Ejercicio 3 - TIR'!$C$18)*('Ejercicio 3 - TIR'!$E$18-'Ejercicio 3 - TIR'!$D$18)*(1-F263)))</f>
        <v>33885.62261</v>
      </c>
      <c r="H263" s="3">
        <f t="shared" si="7"/>
        <v>0.7446889944</v>
      </c>
      <c r="I263" s="4">
        <f>IF(H263&lt;=('Ejercicio 3 - TIR'!$D$18-'Ejercicio 3 - TIR'!$C$18)/('Ejercicio 3 - TIR'!$E$18-'Ejercicio 3 - TIR'!$C$18),'Ejercicio 3 - TIR'!$C$18+SQRT(('Ejercicio 3 - TIR'!$E$18-'Ejercicio 3 - TIR'!$C$18)*('Ejercicio 3 - TIR'!$D$18-'Ejercicio 3 - TIR'!$C$18)*H263),'Ejercicio 3 - TIR'!$E$18-SQRT(('Ejercicio 3 - TIR'!$E$18-'Ejercicio 3 - TIR'!$C$18)*('Ejercicio 3 - TIR'!$E$18-'Ejercicio 3 - TIR'!$D$18)*(1-H263)))</f>
        <v>40624.12004</v>
      </c>
      <c r="J263" s="3">
        <f t="shared" si="8"/>
        <v>0.3145992137</v>
      </c>
      <c r="K263" s="4">
        <f>IF(J263&lt;=('Ejercicio 3 - TIR'!$D$18-'Ejercicio 3 - TIR'!$C$18)/('Ejercicio 3 - TIR'!$E$18-'Ejercicio 3 - TIR'!$C$18),'Ejercicio 3 - TIR'!$C$18+SQRT(('Ejercicio 3 - TIR'!$E$18-'Ejercicio 3 - TIR'!$C$18)*('Ejercicio 3 - TIR'!$D$18-'Ejercicio 3 - TIR'!$C$18)*J263),'Ejercicio 3 - TIR'!$E$18-SQRT(('Ejercicio 3 - TIR'!$E$18-'Ejercicio 3 - TIR'!$C$18)*('Ejercicio 3 - TIR'!$E$18-'Ejercicio 3 - TIR'!$D$18)*(1-J263)))</f>
        <v>36869.48921</v>
      </c>
      <c r="L263" s="3">
        <f t="shared" si="9"/>
        <v>0.1422838032</v>
      </c>
      <c r="M263" s="4">
        <f>IF(L263&lt;=('Ejercicio 3 - TIR'!$D$18-'Ejercicio 3 - TIR'!$C$18)/('Ejercicio 3 - TIR'!$E$18-'Ejercicio 3 - TIR'!$C$18),'Ejercicio 3 - TIR'!$C$18+SQRT(('Ejercicio 3 - TIR'!$E$18-'Ejercicio 3 - TIR'!$C$18)*('Ejercicio 3 - TIR'!$D$18-'Ejercicio 3 - TIR'!$C$18)*L263),'Ejercicio 3 - TIR'!$E$18-SQRT(('Ejercicio 3 - TIR'!$E$18-'Ejercicio 3 - TIR'!$C$18)*('Ejercicio 3 - TIR'!$E$18-'Ejercicio 3 - TIR'!$D$18)*(1-L263)))</f>
        <v>34619.802</v>
      </c>
      <c r="N263" s="3">
        <f t="shared" si="10"/>
        <v>0.4892412001</v>
      </c>
      <c r="O263" s="4">
        <f>IF(N263&lt;=('Ejercicio 3 - TIR'!$D$18-'Ejercicio 3 - TIR'!$C$18)/('Ejercicio 3 - TIR'!$E$18-'Ejercicio 3 - TIR'!$C$18),'Ejercicio 3 - TIR'!$C$18+SQRT(('Ejercicio 3 - TIR'!$E$18-'Ejercicio 3 - TIR'!$C$18)*('Ejercicio 3 - TIR'!$D$18-'Ejercicio 3 - TIR'!$C$18)*N263),'Ejercicio 3 - TIR'!$E$18-SQRT(('Ejercicio 3 - TIR'!$E$18-'Ejercicio 3 - TIR'!$C$18)*('Ejercicio 3 - TIR'!$E$18-'Ejercicio 3 - TIR'!$D$18)*(1-N263)))</f>
        <v>38566.57341</v>
      </c>
      <c r="P263" s="3">
        <f t="shared" si="11"/>
        <v>0.2280748899</v>
      </c>
      <c r="Q263" s="7">
        <f>IF(P263&lt;=('Ejercicio 3 - TIR'!$D$22-'Ejercicio 3 - TIR'!$C$22)/('Ejercicio 3 - TIR'!$E$22-'Ejercicio 3 - TIR'!$C$22),'Ejercicio 3 - TIR'!$C$22+SQRT(('Ejercicio 3 - TIR'!$E$22-'Ejercicio 3 - TIR'!$C$22)*('Ejercicio 3 - TIR'!$D$22-'Ejercicio 3 - TIR'!$C$22)*P263),'Ejercicio 3 - TIR'!$E$22-SQRT(('Ejercicio 3 - TIR'!$E$22-'Ejercicio 3 - TIR'!$C$22)*('Ejercicio 3 - TIR'!$E$22-'Ejercicio 3 - TIR'!$D$22)*(1-P263)))</f>
        <v>0.1402616584</v>
      </c>
      <c r="R263" s="3">
        <f t="shared" si="12"/>
        <v>0.4908574966</v>
      </c>
      <c r="S263" s="7">
        <f>IF(R263&lt;=('Ejercicio 3 - TIR'!$D$23-'Ejercicio 3 - TIR'!$C$23)/('Ejercicio 3 - TIR'!$E$23-'Ejercicio 3 - TIR'!$C$23),'Ejercicio 3 - TIR'!$C$23+SQRT(('Ejercicio 3 - TIR'!$E$23-'Ejercicio 3 - TIR'!$C$23)*('Ejercicio 3 - TIR'!$D$23-'Ejercicio 3 - TIR'!$C$23)*R263),'Ejercicio 3 - TIR'!$E$23-SQRT(('Ejercicio 3 - TIR'!$E$23-'Ejercicio 3 - TIR'!$C$23)*('Ejercicio 3 - TIR'!$E$23-'Ejercicio 3 - TIR'!$D$23)*(1-R263)))</f>
        <v>0.1497244595</v>
      </c>
      <c r="T263" s="3">
        <f t="shared" si="13"/>
        <v>0.264821577</v>
      </c>
      <c r="U263" s="7">
        <f>IF(T263&lt;=('Ejercicio 3 - TIR'!$D$24-'Ejercicio 3 - TIR'!$C$24)/('Ejercicio 3 - TIR'!$E$24-'Ejercicio 3 - TIR'!$C$24),'Ejercicio 3 - TIR'!$C$24+SQRT(('Ejercicio 3 - TIR'!$E$24-'Ejercicio 3 - TIR'!$C$24)*('Ejercicio 3 - TIR'!$D$24-'Ejercicio 3 - TIR'!$C$24)*T263),'Ejercicio 3 - TIR'!$E$24-SQRT(('Ejercicio 3 - TIR'!$E$24-'Ejercicio 3 - TIR'!$C$24)*('Ejercicio 3 - TIR'!$E$24-'Ejercicio 3 - TIR'!$D$24)*(1-T263)))</f>
        <v>0.1735823093</v>
      </c>
      <c r="V263" s="3">
        <f t="shared" si="14"/>
        <v>0.1658457188</v>
      </c>
      <c r="W263" s="7">
        <f>IF(V263&lt;=('Ejercicio 3 - TIR'!$D$25-'Ejercicio 3 - TIR'!$C$25)/('Ejercicio 3 - TIR'!$E$25-'Ejercicio 3 - TIR'!$C$25),'Ejercicio 3 - TIR'!$C$25+SQRT(('Ejercicio 3 - TIR'!$E$25-'Ejercicio 3 - TIR'!$C$25)*('Ejercicio 3 - TIR'!$D$25-'Ejercicio 3 - TIR'!$C$25)*V263),'Ejercicio 3 - TIR'!$E$25-SQRT(('Ejercicio 3 - TIR'!$E$25-'Ejercicio 3 - TIR'!$C$25)*('Ejercicio 3 - TIR'!$E$25-'Ejercicio 3 - TIR'!$D$25)*(1-V263)))</f>
        <v>0.1952375853</v>
      </c>
      <c r="X263" s="3">
        <f t="shared" si="15"/>
        <v>0.8702048207</v>
      </c>
      <c r="Y263" s="7">
        <f>IF(X263&lt;=('Ejercicio 3 - TIR'!$D$26-'Ejercicio 3 - TIR'!$C$26)/('Ejercicio 3 - TIR'!$E$26-'Ejercicio 3 - TIR'!$C$26),'Ejercicio 3 - TIR'!$C$26+SQRT(('Ejercicio 3 - TIR'!$E$26-'Ejercicio 3 - TIR'!$C$26)*('Ejercicio 3 - TIR'!$D$26-'Ejercicio 3 - TIR'!$C$26)*X263),'Ejercicio 3 - TIR'!$E$26-SQRT(('Ejercicio 3 - TIR'!$E$26-'Ejercicio 3 - TIR'!$C$26)*('Ejercicio 3 - TIR'!$E$26-'Ejercicio 3 - TIR'!$D$26)*(1-X263)))</f>
        <v>0.2535255979</v>
      </c>
      <c r="Z263" s="3">
        <f t="shared" si="16"/>
        <v>1.140261658</v>
      </c>
      <c r="AA263" s="3">
        <f t="shared" si="17"/>
        <v>1.310986719</v>
      </c>
      <c r="AB263" s="3">
        <f t="shared" si="18"/>
        <v>1.538550821</v>
      </c>
      <c r="AC263" s="3">
        <f t="shared" si="19"/>
        <v>1.838933768</v>
      </c>
      <c r="AD263" s="3">
        <f t="shared" si="20"/>
        <v>2.305150551</v>
      </c>
      <c r="AE263" s="2">
        <f t="shared" si="21"/>
        <v>4439.14625</v>
      </c>
      <c r="AF263" s="2">
        <f t="shared" si="22"/>
        <v>5103.795023</v>
      </c>
      <c r="AG263" s="2">
        <f t="shared" si="23"/>
        <v>5989.72355</v>
      </c>
      <c r="AH263" s="2">
        <f t="shared" si="24"/>
        <v>7159.142712</v>
      </c>
      <c r="AI263" s="2">
        <f t="shared" si="25"/>
        <v>8974.168649</v>
      </c>
      <c r="AJ263" s="4">
        <f t="shared" si="26"/>
        <v>38638.47623</v>
      </c>
      <c r="AK263" s="4">
        <f t="shared" si="27"/>
        <v>53257.68184</v>
      </c>
      <c r="AL263" s="4">
        <f t="shared" si="28"/>
        <v>56725.5829</v>
      </c>
      <c r="AM263" s="4">
        <f t="shared" si="29"/>
        <v>63663.52294</v>
      </c>
      <c r="AN263" s="4">
        <f t="shared" si="30"/>
        <v>88901.75796</v>
      </c>
      <c r="AO263" s="4">
        <f>C263/'Ejercicio 3 - TIR'!$D$7</f>
        <v>19552.26148</v>
      </c>
      <c r="AP263" s="4">
        <f t="shared" si="31"/>
        <v>19086.21475</v>
      </c>
      <c r="AQ263" s="4">
        <f t="shared" si="32"/>
        <v>33705.42036</v>
      </c>
      <c r="AR263" s="4">
        <f t="shared" si="33"/>
        <v>37173.32142</v>
      </c>
      <c r="AS263" s="4">
        <f t="shared" si="34"/>
        <v>44111.26146</v>
      </c>
      <c r="AT263" s="4">
        <f t="shared" si="35"/>
        <v>69349.49648</v>
      </c>
      <c r="AU263" s="4">
        <f>AP263*'Ejercicio 3 - TIR'!$D$5</f>
        <v>9543.107376</v>
      </c>
      <c r="AV263" s="4">
        <f>AQ263*'Ejercicio 3 - TIR'!$D$5</f>
        <v>16852.71018</v>
      </c>
      <c r="AW263" s="4">
        <f>AR263*'Ejercicio 3 - TIR'!$D$5</f>
        <v>18586.66071</v>
      </c>
      <c r="AX263" s="4">
        <f>AS263*'Ejercicio 3 - TIR'!$D$5</f>
        <v>22055.63073</v>
      </c>
      <c r="AY263" s="4">
        <f>AT263*'Ejercicio 3 - TIR'!$D$5</f>
        <v>34674.74824</v>
      </c>
      <c r="AZ263" s="4">
        <f t="shared" ref="AZ263:BD263" si="824">AJ263-AU263-AE263</f>
        <v>24656.2226</v>
      </c>
      <c r="BA263" s="4">
        <f t="shared" si="824"/>
        <v>31301.17664</v>
      </c>
      <c r="BB263" s="4">
        <f t="shared" si="824"/>
        <v>32149.19864</v>
      </c>
      <c r="BC263" s="4">
        <f t="shared" si="824"/>
        <v>34448.7495</v>
      </c>
      <c r="BD263" s="4">
        <f t="shared" si="824"/>
        <v>45252.84107</v>
      </c>
      <c r="BE263" s="4">
        <f t="shared" ref="BE263:BI263" si="825">AZ263/Z263</f>
        <v>21623.30236</v>
      </c>
      <c r="BF263" s="4">
        <f t="shared" si="825"/>
        <v>23876.04404</v>
      </c>
      <c r="BG263" s="4">
        <f t="shared" si="825"/>
        <v>20895.76646</v>
      </c>
      <c r="BH263" s="4">
        <f t="shared" si="825"/>
        <v>18733.00175</v>
      </c>
      <c r="BI263" s="4">
        <f t="shared" si="825"/>
        <v>19631.1868</v>
      </c>
      <c r="BJ263" s="4">
        <f t="shared" si="38"/>
        <v>72955.79235</v>
      </c>
      <c r="BK263" s="4">
        <f t="shared" si="39"/>
        <v>45070.90633</v>
      </c>
      <c r="BL263" s="4">
        <f t="shared" si="40"/>
        <v>118026.6987</v>
      </c>
      <c r="BM263" s="4">
        <f>BK263*'Ejercicio 3 - TIR'!$D$5</f>
        <v>22535.45316</v>
      </c>
      <c r="BN263" s="4">
        <f t="shared" si="41"/>
        <v>95491.24552</v>
      </c>
      <c r="BO263" s="4">
        <f t="shared" si="42"/>
        <v>41425.16655</v>
      </c>
      <c r="BP263" s="4">
        <f t="shared" si="43"/>
        <v>-129410.3432</v>
      </c>
      <c r="BQ263" s="4">
        <f t="shared" ref="BQ263:BT263" si="826">BE263</f>
        <v>21623.30236</v>
      </c>
      <c r="BR263" s="4">
        <f t="shared" si="826"/>
        <v>23876.04404</v>
      </c>
      <c r="BS263" s="4">
        <f t="shared" si="826"/>
        <v>20895.76646</v>
      </c>
      <c r="BT263" s="4">
        <f t="shared" si="826"/>
        <v>18733.00175</v>
      </c>
      <c r="BU263" s="4">
        <f t="shared" si="45"/>
        <v>61056.35335</v>
      </c>
      <c r="BV263" s="36">
        <f t="shared" si="46"/>
        <v>3.58159564</v>
      </c>
    </row>
    <row r="264" ht="15.0" customHeight="1">
      <c r="A264" s="2">
        <v>263.0</v>
      </c>
      <c r="B264" s="3">
        <f t="shared" si="4"/>
        <v>0.8784863432</v>
      </c>
      <c r="C264" s="4">
        <f>IF(B264&lt;=('Ejercicio 3 - TIR'!$D$13-'Ejercicio 3 - TIR'!$C$13)/('Ejercicio 3 - TIR'!$E$13-'Ejercicio 3 - TIR'!$C$13),'Ejercicio 3 - TIR'!$C$13+SQRT(('Ejercicio 3 - TIR'!$E$13-'Ejercicio 3 - TIR'!$C$13)*('Ejercicio 3 - TIR'!$D$13-'Ejercicio 3 - TIR'!$C$13)*B264),'Ejercicio 3 - TIR'!$E$13-SQRT(('Ejercicio 3 - TIR'!$E$13-'Ejercicio 3 - TIR'!$C$13)*('Ejercicio 3 - TIR'!$E$13-'Ejercicio 3 - TIR'!$D$13)*(1-B264)))</f>
        <v>87924.55433</v>
      </c>
      <c r="D264" s="3">
        <f t="shared" si="5"/>
        <v>0.843979338</v>
      </c>
      <c r="E264" s="4">
        <f>IF(D264&lt;=('Ejercicio 3 - TIR'!$D$14-'Ejercicio 3 - TIR'!$C$14)/('Ejercicio 3 - TIR'!$E$14-'Ejercicio 3 - TIR'!$C$14),'Ejercicio 3 - TIR'!$C$14+SQRT(('Ejercicio 3 - TIR'!$E$14-'Ejercicio 3 - TIR'!$C$14)*('Ejercicio 3 - TIR'!$D$14-'Ejercicio 3 - TIR'!$C$14)*D264),'Ejercicio 3 - TIR'!$E$14-SQRT(('Ejercicio 3 - TIR'!$E$14-'Ejercicio 3 - TIR'!$C$14)*('Ejercicio 3 - TIR'!$E$14-'Ejercicio 3 - TIR'!$D$14)*(1-D264)))</f>
        <v>35162.32501</v>
      </c>
      <c r="F264" s="3">
        <f t="shared" si="6"/>
        <v>0.8198748489</v>
      </c>
      <c r="G264" s="4">
        <f>IF(F264&lt;=('Ejercicio 3 - TIR'!$D$18-'Ejercicio 3 - TIR'!$C$18)/('Ejercicio 3 - TIR'!$E$18-'Ejercicio 3 - TIR'!$C$18),'Ejercicio 3 - TIR'!$C$18+SQRT(('Ejercicio 3 - TIR'!$E$18-'Ejercicio 3 - TIR'!$C$18)*('Ejercicio 3 - TIR'!$D$18-'Ejercicio 3 - TIR'!$C$18)*F264),'Ejercicio 3 - TIR'!$E$18-SQRT(('Ejercicio 3 - TIR'!$E$18-'Ejercicio 3 - TIR'!$C$18)*('Ejercicio 3 - TIR'!$E$18-'Ejercicio 3 - TIR'!$D$18)*(1-F264)))</f>
        <v>41324.48829</v>
      </c>
      <c r="H264" s="3">
        <f t="shared" si="7"/>
        <v>0.03568837288</v>
      </c>
      <c r="I264" s="4">
        <f>IF(H264&lt;=('Ejercicio 3 - TIR'!$D$18-'Ejercicio 3 - TIR'!$C$18)/('Ejercicio 3 - TIR'!$E$18-'Ejercicio 3 - TIR'!$C$18),'Ejercicio 3 - TIR'!$C$18+SQRT(('Ejercicio 3 - TIR'!$E$18-'Ejercicio 3 - TIR'!$C$18)*('Ejercicio 3 - TIR'!$D$18-'Ejercicio 3 - TIR'!$C$18)*H264),'Ejercicio 3 - TIR'!$E$18-SQRT(('Ejercicio 3 - TIR'!$E$18-'Ejercicio 3 - TIR'!$C$18)*('Ejercicio 3 - TIR'!$E$18-'Ejercicio 3 - TIR'!$D$18)*(1-H264)))</f>
        <v>32313.71043</v>
      </c>
      <c r="J264" s="3">
        <f t="shared" si="8"/>
        <v>0.0001672780206</v>
      </c>
      <c r="K264" s="4">
        <f>IF(J264&lt;=('Ejercicio 3 - TIR'!$D$18-'Ejercicio 3 - TIR'!$C$18)/('Ejercicio 3 - TIR'!$E$18-'Ejercicio 3 - TIR'!$C$18),'Ejercicio 3 - TIR'!$C$18+SQRT(('Ejercicio 3 - TIR'!$E$18-'Ejercicio 3 - TIR'!$C$18)*('Ejercicio 3 - TIR'!$D$18-'Ejercicio 3 - TIR'!$C$18)*J264),'Ejercicio 3 - TIR'!$E$18-SQRT(('Ejercicio 3 - TIR'!$E$18-'Ejercicio 3 - TIR'!$C$18)*('Ejercicio 3 - TIR'!$E$18-'Ejercicio 3 - TIR'!$D$18)*(1-J264)))</f>
        <v>30158.40361</v>
      </c>
      <c r="L264" s="3">
        <f t="shared" si="9"/>
        <v>0.2101939631</v>
      </c>
      <c r="M264" s="4">
        <f>IF(L264&lt;=('Ejercicio 3 - TIR'!$D$18-'Ejercicio 3 - TIR'!$C$18)/('Ejercicio 3 - TIR'!$E$18-'Ejercicio 3 - TIR'!$C$18),'Ejercicio 3 - TIR'!$C$18+SQRT(('Ejercicio 3 - TIR'!$E$18-'Ejercicio 3 - TIR'!$C$18)*('Ejercicio 3 - TIR'!$D$18-'Ejercicio 3 - TIR'!$C$18)*L264),'Ejercicio 3 - TIR'!$E$18-SQRT(('Ejercicio 3 - TIR'!$E$18-'Ejercicio 3 - TIR'!$C$18)*('Ejercicio 3 - TIR'!$E$18-'Ejercicio 3 - TIR'!$D$18)*(1-L264)))</f>
        <v>35615.07742</v>
      </c>
      <c r="N264" s="3">
        <f t="shared" si="10"/>
        <v>0.3875824252</v>
      </c>
      <c r="O264" s="4">
        <f>IF(N264&lt;=('Ejercicio 3 - TIR'!$D$18-'Ejercicio 3 - TIR'!$C$18)/('Ejercicio 3 - TIR'!$E$18-'Ejercicio 3 - TIR'!$C$18),'Ejercicio 3 - TIR'!$C$18+SQRT(('Ejercicio 3 - TIR'!$E$18-'Ejercicio 3 - TIR'!$C$18)*('Ejercicio 3 - TIR'!$D$18-'Ejercicio 3 - TIR'!$C$18)*N264),'Ejercicio 3 - TIR'!$E$18-SQRT(('Ejercicio 3 - TIR'!$E$18-'Ejercicio 3 - TIR'!$C$18)*('Ejercicio 3 - TIR'!$E$18-'Ejercicio 3 - TIR'!$D$18)*(1-N264)))</f>
        <v>37624.78615</v>
      </c>
      <c r="P264" s="3">
        <f t="shared" si="11"/>
        <v>0.6929862681</v>
      </c>
      <c r="Q264" s="7">
        <f>IF(P264&lt;=('Ejercicio 3 - TIR'!$D$22-'Ejercicio 3 - TIR'!$C$22)/('Ejercicio 3 - TIR'!$E$22-'Ejercicio 3 - TIR'!$C$22),'Ejercicio 3 - TIR'!$C$22+SQRT(('Ejercicio 3 - TIR'!$E$22-'Ejercicio 3 - TIR'!$C$22)*('Ejercicio 3 - TIR'!$D$22-'Ejercicio 3 - TIR'!$C$22)*P264),'Ejercicio 3 - TIR'!$E$22-SQRT(('Ejercicio 3 - TIR'!$E$22-'Ejercicio 3 - TIR'!$C$22)*('Ejercicio 3 - TIR'!$E$22-'Ejercicio 3 - TIR'!$D$22)*(1-P264)))</f>
        <v>0.1564920286</v>
      </c>
      <c r="R264" s="3">
        <f t="shared" si="12"/>
        <v>0.6161375772</v>
      </c>
      <c r="S264" s="7">
        <f>IF(R264&lt;=('Ejercicio 3 - TIR'!$D$23-'Ejercicio 3 - TIR'!$C$23)/('Ejercicio 3 - TIR'!$E$23-'Ejercicio 3 - TIR'!$C$23),'Ejercicio 3 - TIR'!$C$23+SQRT(('Ejercicio 3 - TIR'!$E$23-'Ejercicio 3 - TIR'!$C$23)*('Ejercicio 3 - TIR'!$D$23-'Ejercicio 3 - TIR'!$C$23)*R264),'Ejercicio 3 - TIR'!$E$23-SQRT(('Ejercicio 3 - TIR'!$E$23-'Ejercicio 3 - TIR'!$C$23)*('Ejercicio 3 - TIR'!$E$23-'Ejercicio 3 - TIR'!$D$23)*(1-R264)))</f>
        <v>0.1537140273</v>
      </c>
      <c r="T264" s="3">
        <f t="shared" si="13"/>
        <v>0.4916349391</v>
      </c>
      <c r="U264" s="7">
        <f>IF(T264&lt;=('Ejercicio 3 - TIR'!$D$24-'Ejercicio 3 - TIR'!$C$24)/('Ejercicio 3 - TIR'!$E$24-'Ejercicio 3 - TIR'!$C$24),'Ejercicio 3 - TIR'!$C$24+SQRT(('Ejercicio 3 - TIR'!$E$24-'Ejercicio 3 - TIR'!$C$24)*('Ejercicio 3 - TIR'!$D$24-'Ejercicio 3 - TIR'!$C$24)*T264),'Ejercicio 3 - TIR'!$E$24-SQRT(('Ejercicio 3 - TIR'!$E$24-'Ejercicio 3 - TIR'!$C$24)*('Ejercicio 3 - TIR'!$E$24-'Ejercicio 3 - TIR'!$D$24)*(1-T264)))</f>
        <v>0.1822717325</v>
      </c>
      <c r="V264" s="3">
        <f t="shared" si="14"/>
        <v>0.8394996654</v>
      </c>
      <c r="W264" s="7">
        <f>IF(V264&lt;=('Ejercicio 3 - TIR'!$D$25-'Ejercicio 3 - TIR'!$C$25)/('Ejercicio 3 - TIR'!$E$25-'Ejercicio 3 - TIR'!$C$25),'Ejercicio 3 - TIR'!$C$25+SQRT(('Ejercicio 3 - TIR'!$E$25-'Ejercicio 3 - TIR'!$C$25)*('Ejercicio 3 - TIR'!$D$25-'Ejercicio 3 - TIR'!$C$25)*V264),'Ejercicio 3 - TIR'!$E$25-SQRT(('Ejercicio 3 - TIR'!$E$25-'Ejercicio 3 - TIR'!$C$25)*('Ejercicio 3 - TIR'!$E$25-'Ejercicio 3 - TIR'!$D$25)*(1-V264)))</f>
        <v>0.2262987095</v>
      </c>
      <c r="X264" s="3">
        <f t="shared" si="15"/>
        <v>0.9797186424</v>
      </c>
      <c r="Y264" s="7">
        <f>IF(X264&lt;=('Ejercicio 3 - TIR'!$D$26-'Ejercicio 3 - TIR'!$C$26)/('Ejercicio 3 - TIR'!$E$26-'Ejercicio 3 - TIR'!$C$26),'Ejercicio 3 - TIR'!$C$26+SQRT(('Ejercicio 3 - TIR'!$E$26-'Ejercicio 3 - TIR'!$C$26)*('Ejercicio 3 - TIR'!$D$26-'Ejercicio 3 - TIR'!$C$26)*X264),'Ejercicio 3 - TIR'!$E$26-SQRT(('Ejercicio 3 - TIR'!$E$26-'Ejercicio 3 - TIR'!$C$26)*('Ejercicio 3 - TIR'!$E$26-'Ejercicio 3 - TIR'!$D$26)*(1-X264)))</f>
        <v>0.2695348516</v>
      </c>
      <c r="Z264" s="3">
        <f t="shared" si="16"/>
        <v>1.156492029</v>
      </c>
      <c r="AA264" s="3">
        <f t="shared" si="17"/>
        <v>1.334261076</v>
      </c>
      <c r="AB264" s="3">
        <f t="shared" si="18"/>
        <v>1.577459154</v>
      </c>
      <c r="AC264" s="3">
        <f t="shared" si="19"/>
        <v>1.934436125</v>
      </c>
      <c r="AD264" s="3">
        <f t="shared" si="20"/>
        <v>2.455834078</v>
      </c>
      <c r="AE264" s="2">
        <f t="shared" si="21"/>
        <v>5502.623573</v>
      </c>
      <c r="AF264" s="2">
        <f t="shared" si="22"/>
        <v>6348.454003</v>
      </c>
      <c r="AG264" s="2">
        <f t="shared" si="23"/>
        <v>7505.597713</v>
      </c>
      <c r="AH264" s="2">
        <f t="shared" si="24"/>
        <v>9204.104789</v>
      </c>
      <c r="AI264" s="2">
        <f t="shared" si="25"/>
        <v>11684.93181</v>
      </c>
      <c r="AJ264" s="4">
        <f t="shared" si="26"/>
        <v>47791.44129</v>
      </c>
      <c r="AK264" s="4">
        <f t="shared" si="27"/>
        <v>43114.92604</v>
      </c>
      <c r="AL264" s="4">
        <f t="shared" si="28"/>
        <v>47573.64984</v>
      </c>
      <c r="AM264" s="4">
        <f t="shared" si="29"/>
        <v>68895.09235</v>
      </c>
      <c r="AN264" s="4">
        <f t="shared" si="30"/>
        <v>92400.23201</v>
      </c>
      <c r="AO264" s="4">
        <f>C264/'Ejercicio 3 - TIR'!$D$7</f>
        <v>17584.91087</v>
      </c>
      <c r="AP264" s="4">
        <f t="shared" si="31"/>
        <v>30206.53043</v>
      </c>
      <c r="AQ264" s="4">
        <f t="shared" si="32"/>
        <v>25530.01517</v>
      </c>
      <c r="AR264" s="4">
        <f t="shared" si="33"/>
        <v>29988.73897</v>
      </c>
      <c r="AS264" s="4">
        <f t="shared" si="34"/>
        <v>51310.18148</v>
      </c>
      <c r="AT264" s="4">
        <f t="shared" si="35"/>
        <v>74815.32114</v>
      </c>
      <c r="AU264" s="4">
        <f>AP264*'Ejercicio 3 - TIR'!$D$5</f>
        <v>15103.26521</v>
      </c>
      <c r="AV264" s="4">
        <f>AQ264*'Ejercicio 3 - TIR'!$D$5</f>
        <v>12765.00759</v>
      </c>
      <c r="AW264" s="4">
        <f>AR264*'Ejercicio 3 - TIR'!$D$5</f>
        <v>14994.36948</v>
      </c>
      <c r="AX264" s="4">
        <f>AS264*'Ejercicio 3 - TIR'!$D$5</f>
        <v>25655.09074</v>
      </c>
      <c r="AY264" s="4">
        <f>AT264*'Ejercicio 3 - TIR'!$D$5</f>
        <v>37407.66057</v>
      </c>
      <c r="AZ264" s="4">
        <f t="shared" ref="AZ264:BD264" si="827">AJ264-AU264-AE264</f>
        <v>27185.55251</v>
      </c>
      <c r="BA264" s="4">
        <f t="shared" si="827"/>
        <v>24001.46445</v>
      </c>
      <c r="BB264" s="4">
        <f t="shared" si="827"/>
        <v>25073.68264</v>
      </c>
      <c r="BC264" s="4">
        <f t="shared" si="827"/>
        <v>34035.89682</v>
      </c>
      <c r="BD264" s="4">
        <f t="shared" si="827"/>
        <v>43307.63963</v>
      </c>
      <c r="BE264" s="4">
        <f t="shared" ref="BE264:BI264" si="828">AZ264/Z264</f>
        <v>23506.90868</v>
      </c>
      <c r="BF264" s="4">
        <f t="shared" si="828"/>
        <v>17988.58176</v>
      </c>
      <c r="BG264" s="4">
        <f t="shared" si="828"/>
        <v>15894.98059</v>
      </c>
      <c r="BH264" s="4">
        <f t="shared" si="828"/>
        <v>17594.73801</v>
      </c>
      <c r="BI264" s="4">
        <f t="shared" si="828"/>
        <v>17634.59511</v>
      </c>
      <c r="BJ264" s="4">
        <f t="shared" si="38"/>
        <v>86352.83604</v>
      </c>
      <c r="BK264" s="4">
        <f t="shared" si="39"/>
        <v>43185.62337</v>
      </c>
      <c r="BL264" s="4">
        <f t="shared" si="40"/>
        <v>129538.4594</v>
      </c>
      <c r="BM264" s="4">
        <f>BK264*'Ejercicio 3 - TIR'!$D$5</f>
        <v>21592.81168</v>
      </c>
      <c r="BN264" s="4">
        <f t="shared" si="41"/>
        <v>107945.6477</v>
      </c>
      <c r="BO264" s="4">
        <f t="shared" si="42"/>
        <v>43954.78044</v>
      </c>
      <c r="BP264" s="4">
        <f t="shared" si="43"/>
        <v>-123086.8793</v>
      </c>
      <c r="BQ264" s="4">
        <f t="shared" ref="BQ264:BT264" si="829">BE264</f>
        <v>23506.90868</v>
      </c>
      <c r="BR264" s="4">
        <f t="shared" si="829"/>
        <v>17988.58176</v>
      </c>
      <c r="BS264" s="4">
        <f t="shared" si="829"/>
        <v>15894.98059</v>
      </c>
      <c r="BT264" s="4">
        <f t="shared" si="829"/>
        <v>17594.73801</v>
      </c>
      <c r="BU264" s="4">
        <f t="shared" si="45"/>
        <v>61589.37555</v>
      </c>
      <c r="BV264" s="36">
        <f t="shared" si="46"/>
        <v>2.999451481</v>
      </c>
    </row>
    <row r="265" ht="15.0" customHeight="1">
      <c r="A265" s="2">
        <v>264.0</v>
      </c>
      <c r="B265" s="3">
        <f t="shared" si="4"/>
        <v>0.2465510224</v>
      </c>
      <c r="C265" s="4">
        <f>IF(B265&lt;=('Ejercicio 3 - TIR'!$D$13-'Ejercicio 3 - TIR'!$C$13)/('Ejercicio 3 - TIR'!$E$13-'Ejercicio 3 - TIR'!$C$13),'Ejercicio 3 - TIR'!$C$13+SQRT(('Ejercicio 3 - TIR'!$E$13-'Ejercicio 3 - TIR'!$C$13)*('Ejercicio 3 - TIR'!$D$13-'Ejercicio 3 - TIR'!$C$13)*B265),'Ejercicio 3 - TIR'!$E$13-SQRT(('Ejercicio 3 - TIR'!$E$13-'Ejercicio 3 - TIR'!$C$13)*('Ejercicio 3 - TIR'!$E$13-'Ejercicio 3 - TIR'!$D$13)*(1-B265)))</f>
        <v>69930.78088</v>
      </c>
      <c r="D265" s="3">
        <f t="shared" si="5"/>
        <v>0.8198461211</v>
      </c>
      <c r="E265" s="4">
        <f>IF(D265&lt;=('Ejercicio 3 - TIR'!$D$14-'Ejercicio 3 - TIR'!$C$14)/('Ejercicio 3 - TIR'!$E$14-'Ejercicio 3 - TIR'!$C$14),'Ejercicio 3 - TIR'!$C$14+SQRT(('Ejercicio 3 - TIR'!$E$14-'Ejercicio 3 - TIR'!$C$14)*('Ejercicio 3 - TIR'!$D$14-'Ejercicio 3 - TIR'!$C$14)*D265),'Ejercicio 3 - TIR'!$E$14-SQRT(('Ejercicio 3 - TIR'!$E$14-'Ejercicio 3 - TIR'!$C$14)*('Ejercicio 3 - TIR'!$E$14-'Ejercicio 3 - TIR'!$D$14)*(1-D265)))</f>
        <v>34801.627</v>
      </c>
      <c r="F265" s="3">
        <f t="shared" si="6"/>
        <v>0.4706264777</v>
      </c>
      <c r="G265" s="4">
        <f>IF(F265&lt;=('Ejercicio 3 - TIR'!$D$18-'Ejercicio 3 - TIR'!$C$18)/('Ejercicio 3 - TIR'!$E$18-'Ejercicio 3 - TIR'!$C$18),'Ejercicio 3 - TIR'!$C$18+SQRT(('Ejercicio 3 - TIR'!$E$18-'Ejercicio 3 - TIR'!$C$18)*('Ejercicio 3 - TIR'!$D$18-'Ejercicio 3 - TIR'!$C$18)*F265),'Ejercicio 3 - TIR'!$E$18-SQRT(('Ejercicio 3 - TIR'!$E$18-'Ejercicio 3 - TIR'!$C$18)*('Ejercicio 3 - TIR'!$E$18-'Ejercicio 3 - TIR'!$D$18)*(1-F265)))</f>
        <v>38402.02188</v>
      </c>
      <c r="H265" s="3">
        <f t="shared" si="7"/>
        <v>0.3309264436</v>
      </c>
      <c r="I265" s="4">
        <f>IF(H265&lt;=('Ejercicio 3 - TIR'!$D$18-'Ejercicio 3 - TIR'!$C$18)/('Ejercicio 3 - TIR'!$E$18-'Ejercicio 3 - TIR'!$C$18),'Ejercicio 3 - TIR'!$C$18+SQRT(('Ejercicio 3 - TIR'!$E$18-'Ejercicio 3 - TIR'!$C$18)*('Ejercicio 3 - TIR'!$D$18-'Ejercicio 3 - TIR'!$C$18)*H265),'Ejercicio 3 - TIR'!$E$18-SQRT(('Ejercicio 3 - TIR'!$E$18-'Ejercicio 3 - TIR'!$C$18)*('Ejercicio 3 - TIR'!$E$18-'Ejercicio 3 - TIR'!$D$18)*(1-H265)))</f>
        <v>37045.49264</v>
      </c>
      <c r="J265" s="3">
        <f t="shared" si="8"/>
        <v>0.2792816061</v>
      </c>
      <c r="K265" s="4">
        <f>IF(J265&lt;=('Ejercicio 3 - TIR'!$D$18-'Ejercicio 3 - TIR'!$C$18)/('Ejercicio 3 - TIR'!$E$18-'Ejercicio 3 - TIR'!$C$18),'Ejercicio 3 - TIR'!$C$18+SQRT(('Ejercicio 3 - TIR'!$E$18-'Ejercicio 3 - TIR'!$C$18)*('Ejercicio 3 - TIR'!$D$18-'Ejercicio 3 - TIR'!$C$18)*J265),'Ejercicio 3 - TIR'!$E$18-SQRT(('Ejercicio 3 - TIR'!$E$18-'Ejercicio 3 - TIR'!$C$18)*('Ejercicio 3 - TIR'!$E$18-'Ejercicio 3 - TIR'!$D$18)*(1-J265)))</f>
        <v>36472.42156</v>
      </c>
      <c r="L265" s="3">
        <f t="shared" si="9"/>
        <v>0.1680572834</v>
      </c>
      <c r="M265" s="4">
        <f>IF(L265&lt;=('Ejercicio 3 - TIR'!$D$18-'Ejercicio 3 - TIR'!$C$18)/('Ejercicio 3 - TIR'!$E$18-'Ejercicio 3 - TIR'!$C$18),'Ejercicio 3 - TIR'!$C$18+SQRT(('Ejercicio 3 - TIR'!$E$18-'Ejercicio 3 - TIR'!$C$18)*('Ejercicio 3 - TIR'!$D$18-'Ejercicio 3 - TIR'!$C$18)*L265),'Ejercicio 3 - TIR'!$E$18-SQRT(('Ejercicio 3 - TIR'!$E$18-'Ejercicio 3 - TIR'!$C$18)*('Ejercicio 3 - TIR'!$E$18-'Ejercicio 3 - TIR'!$D$18)*(1-L265)))</f>
        <v>35020.81592</v>
      </c>
      <c r="N265" s="3">
        <f t="shared" si="10"/>
        <v>0.885798638</v>
      </c>
      <c r="O265" s="4">
        <f>IF(N265&lt;=('Ejercicio 3 - TIR'!$D$18-'Ejercicio 3 - TIR'!$C$18)/('Ejercicio 3 - TIR'!$E$18-'Ejercicio 3 - TIR'!$C$18),'Ejercicio 3 - TIR'!$C$18+SQRT(('Ejercicio 3 - TIR'!$E$18-'Ejercicio 3 - TIR'!$C$18)*('Ejercicio 3 - TIR'!$D$18-'Ejercicio 3 - TIR'!$C$18)*N265),'Ejercicio 3 - TIR'!$E$18-SQRT(('Ejercicio 3 - TIR'!$E$18-'Ejercicio 3 - TIR'!$C$18)*('Ejercicio 3 - TIR'!$E$18-'Ejercicio 3 - TIR'!$D$18)*(1-N265)))</f>
        <v>42073.38042</v>
      </c>
      <c r="P265" s="3">
        <f t="shared" si="11"/>
        <v>0.4225718008</v>
      </c>
      <c r="Q265" s="7">
        <f>IF(P265&lt;=('Ejercicio 3 - TIR'!$D$22-'Ejercicio 3 - TIR'!$C$22)/('Ejercicio 3 - TIR'!$E$22-'Ejercicio 3 - TIR'!$C$22),'Ejercicio 3 - TIR'!$C$22+SQRT(('Ejercicio 3 - TIR'!$E$22-'Ejercicio 3 - TIR'!$C$22)*('Ejercicio 3 - TIR'!$D$22-'Ejercicio 3 - TIR'!$C$22)*P265),'Ejercicio 3 - TIR'!$E$22-SQRT(('Ejercicio 3 - TIR'!$E$22-'Ejercicio 3 - TIR'!$C$22)*('Ejercicio 3 - TIR'!$E$22-'Ejercicio 3 - TIR'!$D$22)*(1-P265)))</f>
        <v>0.1475795076</v>
      </c>
      <c r="R265" s="3">
        <f t="shared" si="12"/>
        <v>0.3562642152</v>
      </c>
      <c r="S265" s="7">
        <f>IF(R265&lt;=('Ejercicio 3 - TIR'!$D$23-'Ejercicio 3 - TIR'!$C$23)/('Ejercicio 3 - TIR'!$E$23-'Ejercicio 3 - TIR'!$C$23),'Ejercicio 3 - TIR'!$C$23+SQRT(('Ejercicio 3 - TIR'!$E$23-'Ejercicio 3 - TIR'!$C$23)*('Ejercicio 3 - TIR'!$D$23-'Ejercicio 3 - TIR'!$C$23)*R265),'Ejercicio 3 - TIR'!$E$23-SQRT(('Ejercicio 3 - TIR'!$E$23-'Ejercicio 3 - TIR'!$C$23)*('Ejercicio 3 - TIR'!$E$23-'Ejercicio 3 - TIR'!$D$23)*(1-R265)))</f>
        <v>0.1453234197</v>
      </c>
      <c r="T265" s="3">
        <f t="shared" si="13"/>
        <v>0.4278134683</v>
      </c>
      <c r="U265" s="7">
        <f>IF(T265&lt;=('Ejercicio 3 - TIR'!$D$24-'Ejercicio 3 - TIR'!$C$24)/('Ejercicio 3 - TIR'!$E$24-'Ejercicio 3 - TIR'!$C$24),'Ejercicio 3 - TIR'!$C$24+SQRT(('Ejercicio 3 - TIR'!$E$24-'Ejercicio 3 - TIR'!$C$24)*('Ejercicio 3 - TIR'!$D$24-'Ejercicio 3 - TIR'!$C$24)*T265),'Ejercicio 3 - TIR'!$E$24-SQRT(('Ejercicio 3 - TIR'!$E$24-'Ejercicio 3 - TIR'!$C$24)*('Ejercicio 3 - TIR'!$E$24-'Ejercicio 3 - TIR'!$D$24)*(1-T265)))</f>
        <v>0.1799734597</v>
      </c>
      <c r="V265" s="3">
        <f t="shared" si="14"/>
        <v>0.1233328246</v>
      </c>
      <c r="W265" s="7">
        <f>IF(V265&lt;=('Ejercicio 3 - TIR'!$D$25-'Ejercicio 3 - TIR'!$C$25)/('Ejercicio 3 - TIR'!$E$25-'Ejercicio 3 - TIR'!$C$25),'Ejercicio 3 - TIR'!$C$25+SQRT(('Ejercicio 3 - TIR'!$E$25-'Ejercicio 3 - TIR'!$C$25)*('Ejercicio 3 - TIR'!$D$25-'Ejercicio 3 - TIR'!$C$25)*V265),'Ejercicio 3 - TIR'!$E$25-SQRT(('Ejercicio 3 - TIR'!$E$25-'Ejercicio 3 - TIR'!$C$25)*('Ejercicio 3 - TIR'!$E$25-'Ejercicio 3 - TIR'!$D$25)*(1-V265)))</f>
        <v>0.1931402418</v>
      </c>
      <c r="X265" s="3">
        <f t="shared" si="15"/>
        <v>0.4311026928</v>
      </c>
      <c r="Y265" s="7">
        <f>IF(X265&lt;=('Ejercicio 3 - TIR'!$D$26-'Ejercicio 3 - TIR'!$C$26)/('Ejercicio 3 - TIR'!$E$26-'Ejercicio 3 - TIR'!$C$26),'Ejercicio 3 - TIR'!$C$26+SQRT(('Ejercicio 3 - TIR'!$E$26-'Ejercicio 3 - TIR'!$C$26)*('Ejercicio 3 - TIR'!$D$26-'Ejercicio 3 - TIR'!$C$26)*X265),'Ejercicio 3 - TIR'!$E$26-SQRT(('Ejercicio 3 - TIR'!$E$26-'Ejercicio 3 - TIR'!$C$26)*('Ejercicio 3 - TIR'!$E$26-'Ejercicio 3 - TIR'!$D$26)*(1-X265)))</f>
        <v>0.2245739641</v>
      </c>
      <c r="Z265" s="3">
        <f t="shared" si="16"/>
        <v>1.147579508</v>
      </c>
      <c r="AA265" s="3">
        <f t="shared" si="17"/>
        <v>1.314349686</v>
      </c>
      <c r="AB265" s="3">
        <f t="shared" si="18"/>
        <v>1.550897746</v>
      </c>
      <c r="AC265" s="3">
        <f t="shared" si="19"/>
        <v>1.850438512</v>
      </c>
      <c r="AD265" s="3">
        <f t="shared" si="20"/>
        <v>2.265998824</v>
      </c>
      <c r="AE265" s="2">
        <f t="shared" si="21"/>
        <v>5136.006978</v>
      </c>
      <c r="AF265" s="2">
        <f t="shared" si="22"/>
        <v>5882.389076</v>
      </c>
      <c r="AG265" s="2">
        <f t="shared" si="23"/>
        <v>6941.062989</v>
      </c>
      <c r="AH265" s="2">
        <f t="shared" si="24"/>
        <v>8281.661573</v>
      </c>
      <c r="AI265" s="2">
        <f t="shared" si="25"/>
        <v>10141.50714</v>
      </c>
      <c r="AJ265" s="4">
        <f t="shared" si="26"/>
        <v>44069.37336</v>
      </c>
      <c r="AK265" s="4">
        <f t="shared" si="27"/>
        <v>48690.73162</v>
      </c>
      <c r="AL265" s="4">
        <f t="shared" si="28"/>
        <v>56564.99641</v>
      </c>
      <c r="AM265" s="4">
        <f t="shared" si="29"/>
        <v>64803.8665</v>
      </c>
      <c r="AN265" s="4">
        <f t="shared" si="30"/>
        <v>95338.23056</v>
      </c>
      <c r="AO265" s="4">
        <f>C265/'Ejercicio 3 - TIR'!$D$7</f>
        <v>13986.15618</v>
      </c>
      <c r="AP265" s="4">
        <f t="shared" si="31"/>
        <v>30083.21718</v>
      </c>
      <c r="AQ265" s="4">
        <f t="shared" si="32"/>
        <v>34704.57545</v>
      </c>
      <c r="AR265" s="4">
        <f t="shared" si="33"/>
        <v>42578.84023</v>
      </c>
      <c r="AS265" s="4">
        <f t="shared" si="34"/>
        <v>50817.71033</v>
      </c>
      <c r="AT265" s="4">
        <f t="shared" si="35"/>
        <v>81352.07438</v>
      </c>
      <c r="AU265" s="4">
        <f>AP265*'Ejercicio 3 - TIR'!$D$5</f>
        <v>15041.60859</v>
      </c>
      <c r="AV265" s="4">
        <f>AQ265*'Ejercicio 3 - TIR'!$D$5</f>
        <v>17352.28772</v>
      </c>
      <c r="AW265" s="4">
        <f>AR265*'Ejercicio 3 - TIR'!$D$5</f>
        <v>21289.42012</v>
      </c>
      <c r="AX265" s="4">
        <f>AS265*'Ejercicio 3 - TIR'!$D$5</f>
        <v>25408.85516</v>
      </c>
      <c r="AY265" s="4">
        <f>AT265*'Ejercicio 3 - TIR'!$D$5</f>
        <v>40676.03719</v>
      </c>
      <c r="AZ265" s="4">
        <f t="shared" ref="AZ265:BD265" si="830">AJ265-AU265-AE265</f>
        <v>23891.75779</v>
      </c>
      <c r="BA265" s="4">
        <f t="shared" si="830"/>
        <v>25456.05482</v>
      </c>
      <c r="BB265" s="4">
        <f t="shared" si="830"/>
        <v>28334.5133</v>
      </c>
      <c r="BC265" s="4">
        <f t="shared" si="830"/>
        <v>31113.34977</v>
      </c>
      <c r="BD265" s="4">
        <f t="shared" si="830"/>
        <v>44520.68623</v>
      </c>
      <c r="BE265" s="4">
        <f t="shared" ref="BE265:BI265" si="831">AZ265/Z265</f>
        <v>20819.26144</v>
      </c>
      <c r="BF265" s="4">
        <f t="shared" si="831"/>
        <v>19367.79465</v>
      </c>
      <c r="BG265" s="4">
        <f t="shared" si="831"/>
        <v>18269.74949</v>
      </c>
      <c r="BH265" s="4">
        <f t="shared" si="831"/>
        <v>16814.04141</v>
      </c>
      <c r="BI265" s="4">
        <f t="shared" si="831"/>
        <v>19647.26802</v>
      </c>
      <c r="BJ265" s="4">
        <f t="shared" si="38"/>
        <v>78860.44586</v>
      </c>
      <c r="BK265" s="4">
        <f t="shared" si="39"/>
        <v>31692.61345</v>
      </c>
      <c r="BL265" s="4">
        <f t="shared" si="40"/>
        <v>110553.0593</v>
      </c>
      <c r="BM265" s="4">
        <f>BK265*'Ejercicio 3 - TIR'!$D$5</f>
        <v>15846.30672</v>
      </c>
      <c r="BN265" s="4">
        <f t="shared" si="41"/>
        <v>94706.75258</v>
      </c>
      <c r="BO265" s="4">
        <f t="shared" si="42"/>
        <v>41794.70509</v>
      </c>
      <c r="BP265" s="4">
        <f t="shared" si="43"/>
        <v>-104732.4079</v>
      </c>
      <c r="BQ265" s="4">
        <f t="shared" ref="BQ265:BT265" si="832">BE265</f>
        <v>20819.26144</v>
      </c>
      <c r="BR265" s="4">
        <f t="shared" si="832"/>
        <v>19367.79465</v>
      </c>
      <c r="BS265" s="4">
        <f t="shared" si="832"/>
        <v>18269.74949</v>
      </c>
      <c r="BT265" s="4">
        <f t="shared" si="832"/>
        <v>16814.04141</v>
      </c>
      <c r="BU265" s="4">
        <f t="shared" si="45"/>
        <v>61441.97311</v>
      </c>
      <c r="BV265" s="36">
        <f t="shared" si="46"/>
        <v>7.947593785</v>
      </c>
    </row>
    <row r="266" ht="15.0" customHeight="1">
      <c r="A266" s="2">
        <v>265.0</v>
      </c>
      <c r="B266" s="3">
        <f t="shared" si="4"/>
        <v>0.5668314248</v>
      </c>
      <c r="C266" s="4">
        <f>IF(B266&lt;=('Ejercicio 3 - TIR'!$D$13-'Ejercicio 3 - TIR'!$C$13)/('Ejercicio 3 - TIR'!$E$13-'Ejercicio 3 - TIR'!$C$13),'Ejercicio 3 - TIR'!$C$13+SQRT(('Ejercicio 3 - TIR'!$E$13-'Ejercicio 3 - TIR'!$C$13)*('Ejercicio 3 - TIR'!$D$13-'Ejercicio 3 - TIR'!$C$13)*B266),'Ejercicio 3 - TIR'!$E$13-SQRT(('Ejercicio 3 - TIR'!$E$13-'Ejercicio 3 - TIR'!$C$13)*('Ejercicio 3 - TIR'!$E$13-'Ejercicio 3 - TIR'!$D$13)*(1-B266)))</f>
        <v>77200.82698</v>
      </c>
      <c r="D266" s="3">
        <f t="shared" si="5"/>
        <v>0.4642825176</v>
      </c>
      <c r="E266" s="4">
        <f>IF(D266&lt;=('Ejercicio 3 - TIR'!$D$14-'Ejercicio 3 - TIR'!$C$14)/('Ejercicio 3 - TIR'!$E$14-'Ejercicio 3 - TIR'!$C$14),'Ejercicio 3 - TIR'!$C$14+SQRT(('Ejercicio 3 - TIR'!$E$14-'Ejercicio 3 - TIR'!$C$14)*('Ejercicio 3 - TIR'!$D$14-'Ejercicio 3 - TIR'!$C$14)*D266),'Ejercicio 3 - TIR'!$E$14-SQRT(('Ejercicio 3 - TIR'!$E$14-'Ejercicio 3 - TIR'!$C$14)*('Ejercicio 3 - TIR'!$E$14-'Ejercicio 3 - TIR'!$D$14)*(1-D266)))</f>
        <v>31035.75868</v>
      </c>
      <c r="F266" s="3">
        <f t="shared" si="6"/>
        <v>0.4560063006</v>
      </c>
      <c r="G266" s="4">
        <f>IF(F266&lt;=('Ejercicio 3 - TIR'!$D$18-'Ejercicio 3 - TIR'!$C$18)/('Ejercicio 3 - TIR'!$E$18-'Ejercicio 3 - TIR'!$C$18),'Ejercicio 3 - TIR'!$C$18+SQRT(('Ejercicio 3 - TIR'!$E$18-'Ejercicio 3 - TIR'!$C$18)*('Ejercicio 3 - TIR'!$D$18-'Ejercicio 3 - TIR'!$C$18)*F266),'Ejercicio 3 - TIR'!$E$18-SQRT(('Ejercicio 3 - TIR'!$E$18-'Ejercicio 3 - TIR'!$C$18)*('Ejercicio 3 - TIR'!$E$18-'Ejercicio 3 - TIR'!$D$18)*(1-F266)))</f>
        <v>38270.48639</v>
      </c>
      <c r="H266" s="3">
        <f t="shared" si="7"/>
        <v>0.3435697848</v>
      </c>
      <c r="I266" s="4">
        <f>IF(H266&lt;=('Ejercicio 3 - TIR'!$D$18-'Ejercicio 3 - TIR'!$C$18)/('Ejercicio 3 - TIR'!$E$18-'Ejercicio 3 - TIR'!$C$18),'Ejercicio 3 - TIR'!$C$18+SQRT(('Ejercicio 3 - TIR'!$E$18-'Ejercicio 3 - TIR'!$C$18)*('Ejercicio 3 - TIR'!$D$18-'Ejercicio 3 - TIR'!$C$18)*H266),'Ejercicio 3 - TIR'!$E$18-SQRT(('Ejercicio 3 - TIR'!$E$18-'Ejercicio 3 - TIR'!$C$18)*('Ejercicio 3 - TIR'!$E$18-'Ejercicio 3 - TIR'!$D$18)*(1-H266)))</f>
        <v>37178.82078</v>
      </c>
      <c r="J266" s="3">
        <f t="shared" si="8"/>
        <v>0.6983649471</v>
      </c>
      <c r="K266" s="4">
        <f>IF(J266&lt;=('Ejercicio 3 - TIR'!$D$18-'Ejercicio 3 - TIR'!$C$18)/('Ejercicio 3 - TIR'!$E$18-'Ejercicio 3 - TIR'!$C$18),'Ejercicio 3 - TIR'!$C$18+SQRT(('Ejercicio 3 - TIR'!$E$18-'Ejercicio 3 - TIR'!$C$18)*('Ejercicio 3 - TIR'!$D$18-'Ejercicio 3 - TIR'!$C$18)*J266),'Ejercicio 3 - TIR'!$E$18-SQRT(('Ejercicio 3 - TIR'!$E$18-'Ejercicio 3 - TIR'!$C$18)*('Ejercicio 3 - TIR'!$E$18-'Ejercicio 3 - TIR'!$D$18)*(1-J266)))</f>
        <v>40243.67485</v>
      </c>
      <c r="L266" s="3">
        <f t="shared" si="9"/>
        <v>0.69152958</v>
      </c>
      <c r="M266" s="4">
        <f>IF(L266&lt;=('Ejercicio 3 - TIR'!$D$18-'Ejercicio 3 - TIR'!$C$18)/('Ejercicio 3 - TIR'!$E$18-'Ejercicio 3 - TIR'!$C$18),'Ejercicio 3 - TIR'!$C$18+SQRT(('Ejercicio 3 - TIR'!$E$18-'Ejercicio 3 - TIR'!$C$18)*('Ejercicio 3 - TIR'!$D$18-'Ejercicio 3 - TIR'!$C$18)*L266),'Ejercicio 3 - TIR'!$E$18-SQRT(('Ejercicio 3 - TIR'!$E$18-'Ejercicio 3 - TIR'!$C$18)*('Ejercicio 3 - TIR'!$E$18-'Ejercicio 3 - TIR'!$D$18)*(1-L266)))</f>
        <v>40190.08508</v>
      </c>
      <c r="N266" s="3">
        <f t="shared" si="10"/>
        <v>0.2574251247</v>
      </c>
      <c r="O266" s="4">
        <f>IF(N266&lt;=('Ejercicio 3 - TIR'!$D$18-'Ejercicio 3 - TIR'!$C$18)/('Ejercicio 3 - TIR'!$E$18-'Ejercicio 3 - TIR'!$C$18),'Ejercicio 3 - TIR'!$C$18+SQRT(('Ejercicio 3 - TIR'!$E$18-'Ejercicio 3 - TIR'!$C$18)*('Ejercicio 3 - TIR'!$D$18-'Ejercicio 3 - TIR'!$C$18)*N266),'Ejercicio 3 - TIR'!$E$18-SQRT(('Ejercicio 3 - TIR'!$E$18-'Ejercicio 3 - TIR'!$C$18)*('Ejercicio 3 - TIR'!$E$18-'Ejercicio 3 - TIR'!$D$18)*(1-N266)))</f>
        <v>36213.9978</v>
      </c>
      <c r="P266" s="3">
        <f t="shared" si="11"/>
        <v>0.2273904363</v>
      </c>
      <c r="Q266" s="7">
        <f>IF(P266&lt;=('Ejercicio 3 - TIR'!$D$22-'Ejercicio 3 - TIR'!$C$22)/('Ejercicio 3 - TIR'!$E$22-'Ejercicio 3 - TIR'!$C$22),'Ejercicio 3 - TIR'!$C$22+SQRT(('Ejercicio 3 - TIR'!$E$22-'Ejercicio 3 - TIR'!$C$22)*('Ejercicio 3 - TIR'!$D$22-'Ejercicio 3 - TIR'!$C$22)*P266),'Ejercicio 3 - TIR'!$E$22-SQRT(('Ejercicio 3 - TIR'!$E$22-'Ejercicio 3 - TIR'!$C$22)*('Ejercicio 3 - TIR'!$E$22-'Ejercicio 3 - TIR'!$D$22)*(1-P266)))</f>
        <v>0.1402312329</v>
      </c>
      <c r="R266" s="3">
        <f t="shared" si="12"/>
        <v>0.3204902267</v>
      </c>
      <c r="S266" s="7">
        <f>IF(R266&lt;=('Ejercicio 3 - TIR'!$D$23-'Ejercicio 3 - TIR'!$C$23)/('Ejercicio 3 - TIR'!$E$23-'Ejercicio 3 - TIR'!$C$23),'Ejercicio 3 - TIR'!$C$23+SQRT(('Ejercicio 3 - TIR'!$E$23-'Ejercicio 3 - TIR'!$C$23)*('Ejercicio 3 - TIR'!$D$23-'Ejercicio 3 - TIR'!$C$23)*R266),'Ejercicio 3 - TIR'!$E$23-SQRT(('Ejercicio 3 - TIR'!$E$23-'Ejercicio 3 - TIR'!$C$23)*('Ejercicio 3 - TIR'!$E$23-'Ejercicio 3 - TIR'!$D$23)*(1-R266)))</f>
        <v>0.1440183765</v>
      </c>
      <c r="T266" s="3">
        <f t="shared" si="13"/>
        <v>0.1279768586</v>
      </c>
      <c r="U266" s="7">
        <f>IF(T266&lt;=('Ejercicio 3 - TIR'!$D$24-'Ejercicio 3 - TIR'!$C$24)/('Ejercicio 3 - TIR'!$E$24-'Ejercicio 3 - TIR'!$C$24),'Ejercicio 3 - TIR'!$C$24+SQRT(('Ejercicio 3 - TIR'!$E$24-'Ejercicio 3 - TIR'!$C$24)*('Ejercicio 3 - TIR'!$D$24-'Ejercicio 3 - TIR'!$C$24)*T266),'Ejercicio 3 - TIR'!$E$24-SQRT(('Ejercicio 3 - TIR'!$E$24-'Ejercicio 3 - TIR'!$C$24)*('Ejercicio 3 - TIR'!$E$24-'Ejercicio 3 - TIR'!$D$24)*(1-T266)))</f>
        <v>0.1663936391</v>
      </c>
      <c r="V266" s="3">
        <f t="shared" si="14"/>
        <v>0.4781842143</v>
      </c>
      <c r="W266" s="7">
        <f>IF(V266&lt;=('Ejercicio 3 - TIR'!$D$25-'Ejercicio 3 - TIR'!$C$25)/('Ejercicio 3 - TIR'!$E$25-'Ejercicio 3 - TIR'!$C$25),'Ejercicio 3 - TIR'!$C$25+SQRT(('Ejercicio 3 - TIR'!$E$25-'Ejercicio 3 - TIR'!$C$25)*('Ejercicio 3 - TIR'!$D$25-'Ejercicio 3 - TIR'!$C$25)*V266),'Ejercicio 3 - TIR'!$E$25-SQRT(('Ejercicio 3 - TIR'!$E$25-'Ejercicio 3 - TIR'!$C$25)*('Ejercicio 3 - TIR'!$E$25-'Ejercicio 3 - TIR'!$D$25)*(1-V266)))</f>
        <v>0.2072641222</v>
      </c>
      <c r="X266" s="3">
        <f t="shared" si="15"/>
        <v>0.8185725125</v>
      </c>
      <c r="Y266" s="7">
        <f>IF(X266&lt;=('Ejercicio 3 - TIR'!$D$26-'Ejercicio 3 - TIR'!$C$26)/('Ejercicio 3 - TIR'!$E$26-'Ejercicio 3 - TIR'!$C$26),'Ejercicio 3 - TIR'!$C$26+SQRT(('Ejercicio 3 - TIR'!$E$26-'Ejercicio 3 - TIR'!$C$26)*('Ejercicio 3 - TIR'!$D$26-'Ejercicio 3 - TIR'!$C$26)*X266),'Ejercicio 3 - TIR'!$E$26-SQRT(('Ejercicio 3 - TIR'!$E$26-'Ejercicio 3 - TIR'!$C$26)*('Ejercicio 3 - TIR'!$E$26-'Ejercicio 3 - TIR'!$D$26)*(1-X266)))</f>
        <v>0.2486997056</v>
      </c>
      <c r="Z266" s="3">
        <f t="shared" si="16"/>
        <v>1.140231233</v>
      </c>
      <c r="AA266" s="3">
        <f t="shared" si="17"/>
        <v>1.304445484</v>
      </c>
      <c r="AB266" s="3">
        <f t="shared" si="18"/>
        <v>1.521496915</v>
      </c>
      <c r="AC266" s="3">
        <f t="shared" si="19"/>
        <v>1.836848637</v>
      </c>
      <c r="AD266" s="3">
        <f t="shared" si="20"/>
        <v>2.293672353</v>
      </c>
      <c r="AE266" s="2">
        <f t="shared" si="21"/>
        <v>4352.182705</v>
      </c>
      <c r="AF266" s="2">
        <f t="shared" si="22"/>
        <v>4978.976992</v>
      </c>
      <c r="AG266" s="2">
        <f t="shared" si="23"/>
        <v>5807.447093</v>
      </c>
      <c r="AH266" s="2">
        <f t="shared" si="24"/>
        <v>7011.122517</v>
      </c>
      <c r="AI266" s="2">
        <f t="shared" si="25"/>
        <v>8754.786623</v>
      </c>
      <c r="AJ266" s="4">
        <f t="shared" si="26"/>
        <v>43637.20388</v>
      </c>
      <c r="AK266" s="4">
        <f t="shared" si="27"/>
        <v>48497.74486</v>
      </c>
      <c r="AL266" s="4">
        <f t="shared" si="28"/>
        <v>61230.62712</v>
      </c>
      <c r="AM266" s="4">
        <f t="shared" si="29"/>
        <v>73823.10303</v>
      </c>
      <c r="AN266" s="4">
        <f t="shared" si="30"/>
        <v>83063.04555</v>
      </c>
      <c r="AO266" s="4">
        <f>C266/'Ejercicio 3 - TIR'!$D$7</f>
        <v>15440.1654</v>
      </c>
      <c r="AP266" s="4">
        <f t="shared" si="31"/>
        <v>28197.03848</v>
      </c>
      <c r="AQ266" s="4">
        <f t="shared" si="32"/>
        <v>33057.57946</v>
      </c>
      <c r="AR266" s="4">
        <f t="shared" si="33"/>
        <v>45790.46173</v>
      </c>
      <c r="AS266" s="4">
        <f t="shared" si="34"/>
        <v>58382.93763</v>
      </c>
      <c r="AT266" s="4">
        <f t="shared" si="35"/>
        <v>67622.88015</v>
      </c>
      <c r="AU266" s="4">
        <f>AP266*'Ejercicio 3 - TIR'!$D$5</f>
        <v>14098.51924</v>
      </c>
      <c r="AV266" s="4">
        <f>AQ266*'Ejercicio 3 - TIR'!$D$5</f>
        <v>16528.78973</v>
      </c>
      <c r="AW266" s="4">
        <f>AR266*'Ejercicio 3 - TIR'!$D$5</f>
        <v>22895.23086</v>
      </c>
      <c r="AX266" s="4">
        <f>AS266*'Ejercicio 3 - TIR'!$D$5</f>
        <v>29191.46882</v>
      </c>
      <c r="AY266" s="4">
        <f>AT266*'Ejercicio 3 - TIR'!$D$5</f>
        <v>33811.44008</v>
      </c>
      <c r="AZ266" s="4">
        <f t="shared" ref="AZ266:BD266" si="833">AJ266-AU266-AE266</f>
        <v>25186.50193</v>
      </c>
      <c r="BA266" s="4">
        <f t="shared" si="833"/>
        <v>26989.97813</v>
      </c>
      <c r="BB266" s="4">
        <f t="shared" si="833"/>
        <v>32527.94917</v>
      </c>
      <c r="BC266" s="4">
        <f t="shared" si="833"/>
        <v>37620.51169</v>
      </c>
      <c r="BD266" s="4">
        <f t="shared" si="833"/>
        <v>40496.81885</v>
      </c>
      <c r="BE266" s="4">
        <f t="shared" ref="BE266:BI266" si="834">AZ266/Z266</f>
        <v>22088.94232</v>
      </c>
      <c r="BF266" s="4">
        <f t="shared" si="834"/>
        <v>20690.76743</v>
      </c>
      <c r="BG266" s="4">
        <f t="shared" si="834"/>
        <v>21378.91234</v>
      </c>
      <c r="BH266" s="4">
        <f t="shared" si="834"/>
        <v>20481.00803</v>
      </c>
      <c r="BI266" s="4">
        <f t="shared" si="834"/>
        <v>17655.88655</v>
      </c>
      <c r="BJ266" s="4">
        <f t="shared" si="38"/>
        <v>71185.86164</v>
      </c>
      <c r="BK266" s="4">
        <f t="shared" si="39"/>
        <v>35414.68049</v>
      </c>
      <c r="BL266" s="4">
        <f t="shared" si="40"/>
        <v>106600.5421</v>
      </c>
      <c r="BM266" s="4">
        <f>BK266*'Ejercicio 3 - TIR'!$D$5</f>
        <v>17707.34025</v>
      </c>
      <c r="BN266" s="4">
        <f t="shared" si="41"/>
        <v>88893.20189</v>
      </c>
      <c r="BO266" s="4">
        <f t="shared" si="42"/>
        <v>38755.84138</v>
      </c>
      <c r="BP266" s="4">
        <f t="shared" si="43"/>
        <v>-108236.5857</v>
      </c>
      <c r="BQ266" s="4">
        <f t="shared" ref="BQ266:BT266" si="835">BE266</f>
        <v>22088.94232</v>
      </c>
      <c r="BR266" s="4">
        <f t="shared" si="835"/>
        <v>20690.76743</v>
      </c>
      <c r="BS266" s="4">
        <f t="shared" si="835"/>
        <v>21378.91234</v>
      </c>
      <c r="BT266" s="4">
        <f t="shared" si="835"/>
        <v>20481.00803</v>
      </c>
      <c r="BU266" s="4">
        <f t="shared" si="45"/>
        <v>56411.72794</v>
      </c>
      <c r="BV266" s="36">
        <f t="shared" si="46"/>
        <v>8.112628457</v>
      </c>
    </row>
    <row r="267" ht="15.0" customHeight="1">
      <c r="A267" s="2">
        <v>266.0</v>
      </c>
      <c r="B267" s="3">
        <f t="shared" si="4"/>
        <v>0.05883486092</v>
      </c>
      <c r="C267" s="4">
        <f>IF(B267&lt;=('Ejercicio 3 - TIR'!$D$13-'Ejercicio 3 - TIR'!$C$13)/('Ejercicio 3 - TIR'!$E$13-'Ejercicio 3 - TIR'!$C$13),'Ejercicio 3 - TIR'!$C$13+SQRT(('Ejercicio 3 - TIR'!$E$13-'Ejercicio 3 - TIR'!$C$13)*('Ejercicio 3 - TIR'!$D$13-'Ejercicio 3 - TIR'!$C$13)*B267),'Ejercicio 3 - TIR'!$E$13-SQRT(('Ejercicio 3 - TIR'!$E$13-'Ejercicio 3 - TIR'!$C$13)*('Ejercicio 3 - TIR'!$E$13-'Ejercicio 3 - TIR'!$D$13)*(1-B267)))</f>
        <v>64851.17969</v>
      </c>
      <c r="D267" s="3">
        <f t="shared" si="5"/>
        <v>0.5816547753</v>
      </c>
      <c r="E267" s="4">
        <f>IF(D267&lt;=('Ejercicio 3 - TIR'!$D$14-'Ejercicio 3 - TIR'!$C$14)/('Ejercicio 3 - TIR'!$E$14-'Ejercicio 3 - TIR'!$C$14),'Ejercicio 3 - TIR'!$C$14+SQRT(('Ejercicio 3 - TIR'!$E$14-'Ejercicio 3 - TIR'!$C$14)*('Ejercicio 3 - TIR'!$D$14-'Ejercicio 3 - TIR'!$C$14)*D267),'Ejercicio 3 - TIR'!$E$14-SQRT(('Ejercicio 3 - TIR'!$E$14-'Ejercicio 3 - TIR'!$C$14)*('Ejercicio 3 - TIR'!$E$14-'Ejercicio 3 - TIR'!$D$14)*(1-D267)))</f>
        <v>32078.39766</v>
      </c>
      <c r="F267" s="3">
        <f t="shared" si="6"/>
        <v>0.6016405236</v>
      </c>
      <c r="G267" s="4">
        <f>IF(F267&lt;=('Ejercicio 3 - TIR'!$D$18-'Ejercicio 3 - TIR'!$C$18)/('Ejercicio 3 - TIR'!$E$18-'Ejercicio 3 - TIR'!$C$18),'Ejercicio 3 - TIR'!$C$18+SQRT(('Ejercicio 3 - TIR'!$E$18-'Ejercicio 3 - TIR'!$C$18)*('Ejercicio 3 - TIR'!$D$18-'Ejercicio 3 - TIR'!$C$18)*F267),'Ejercicio 3 - TIR'!$E$18-SQRT(('Ejercicio 3 - TIR'!$E$18-'Ejercicio 3 - TIR'!$C$18)*('Ejercicio 3 - TIR'!$E$18-'Ejercicio 3 - TIR'!$D$18)*(1-F267)))</f>
        <v>39499.79361</v>
      </c>
      <c r="H267" s="3">
        <f t="shared" si="7"/>
        <v>0.2133242864</v>
      </c>
      <c r="I267" s="4">
        <f>IF(H267&lt;=('Ejercicio 3 - TIR'!$D$18-'Ejercicio 3 - TIR'!$C$18)/('Ejercicio 3 - TIR'!$E$18-'Ejercicio 3 - TIR'!$C$18),'Ejercicio 3 - TIR'!$C$18+SQRT(('Ejercicio 3 - TIR'!$E$18-'Ejercicio 3 - TIR'!$C$18)*('Ejercicio 3 - TIR'!$D$18-'Ejercicio 3 - TIR'!$C$18)*H267),'Ejercicio 3 - TIR'!$E$18-SQRT(('Ejercicio 3 - TIR'!$E$18-'Ejercicio 3 - TIR'!$C$18)*('Ejercicio 3 - TIR'!$E$18-'Ejercicio 3 - TIR'!$D$18)*(1-H267)))</f>
        <v>35656.7343</v>
      </c>
      <c r="J267" s="3">
        <f t="shared" si="8"/>
        <v>0.1886041257</v>
      </c>
      <c r="K267" s="4">
        <f>IF(J267&lt;=('Ejercicio 3 - TIR'!$D$18-'Ejercicio 3 - TIR'!$C$18)/('Ejercicio 3 - TIR'!$E$18-'Ejercicio 3 - TIR'!$C$18),'Ejercicio 3 - TIR'!$C$18+SQRT(('Ejercicio 3 - TIR'!$E$18-'Ejercicio 3 - TIR'!$C$18)*('Ejercicio 3 - TIR'!$D$18-'Ejercicio 3 - TIR'!$C$18)*J267),'Ejercicio 3 - TIR'!$E$18-SQRT(('Ejercicio 3 - TIR'!$E$18-'Ejercicio 3 - TIR'!$C$18)*('Ejercicio 3 - TIR'!$E$18-'Ejercicio 3 - TIR'!$D$18)*(1-J267)))</f>
        <v>35318.89263</v>
      </c>
      <c r="L267" s="3">
        <f t="shared" si="9"/>
        <v>0.7155927046</v>
      </c>
      <c r="M267" s="4">
        <f>IF(L267&lt;=('Ejercicio 3 - TIR'!$D$18-'Ejercicio 3 - TIR'!$C$18)/('Ejercicio 3 - TIR'!$E$18-'Ejercicio 3 - TIR'!$C$18),'Ejercicio 3 - TIR'!$C$18+SQRT(('Ejercicio 3 - TIR'!$E$18-'Ejercicio 3 - TIR'!$C$18)*('Ejercicio 3 - TIR'!$D$18-'Ejercicio 3 - TIR'!$C$18)*L267),'Ejercicio 3 - TIR'!$E$18-SQRT(('Ejercicio 3 - TIR'!$E$18-'Ejercicio 3 - TIR'!$C$18)*('Ejercicio 3 - TIR'!$E$18-'Ejercicio 3 - TIR'!$D$18)*(1-L267)))</f>
        <v>40381.49947</v>
      </c>
      <c r="N267" s="3">
        <f t="shared" si="10"/>
        <v>0.06721455453</v>
      </c>
      <c r="O267" s="4">
        <f>IF(N267&lt;=('Ejercicio 3 - TIR'!$D$18-'Ejercicio 3 - TIR'!$C$18)/('Ejercicio 3 - TIR'!$E$18-'Ejercicio 3 - TIR'!$C$18),'Ejercicio 3 - TIR'!$C$18+SQRT(('Ejercicio 3 - TIR'!$E$18-'Ejercicio 3 - TIR'!$C$18)*('Ejercicio 3 - TIR'!$D$18-'Ejercicio 3 - TIR'!$C$18)*N267),'Ejercicio 3 - TIR'!$E$18-SQRT(('Ejercicio 3 - TIR'!$E$18-'Ejercicio 3 - TIR'!$C$18)*('Ejercicio 3 - TIR'!$E$18-'Ejercicio 3 - TIR'!$D$18)*(1-N267)))</f>
        <v>33175.24537</v>
      </c>
      <c r="P267" s="3">
        <f t="shared" si="11"/>
        <v>0.05502048286</v>
      </c>
      <c r="Q267" s="7">
        <f>IF(P267&lt;=('Ejercicio 3 - TIR'!$D$22-'Ejercicio 3 - TIR'!$C$22)/('Ejercicio 3 - TIR'!$E$22-'Ejercicio 3 - TIR'!$C$22),'Ejercicio 3 - TIR'!$C$22+SQRT(('Ejercicio 3 - TIR'!$E$22-'Ejercicio 3 - TIR'!$C$22)*('Ejercicio 3 - TIR'!$D$22-'Ejercicio 3 - TIR'!$C$22)*P267),'Ejercicio 3 - TIR'!$E$22-SQRT(('Ejercicio 3 - TIR'!$E$22-'Ejercicio 3 - TIR'!$C$22)*('Ejercicio 3 - TIR'!$E$22-'Ejercicio 3 - TIR'!$D$22)*(1-P267)))</f>
        <v>0.1299517269</v>
      </c>
      <c r="R267" s="3">
        <f t="shared" si="12"/>
        <v>0.3736882034</v>
      </c>
      <c r="S267" s="7">
        <f>IF(R267&lt;=('Ejercicio 3 - TIR'!$D$23-'Ejercicio 3 - TIR'!$C$23)/('Ejercicio 3 - TIR'!$E$23-'Ejercicio 3 - TIR'!$C$23),'Ejercicio 3 - TIR'!$C$23+SQRT(('Ejercicio 3 - TIR'!$E$23-'Ejercicio 3 - TIR'!$C$23)*('Ejercicio 3 - TIR'!$D$23-'Ejercicio 3 - TIR'!$C$23)*R267),'Ejercicio 3 - TIR'!$E$23-SQRT(('Ejercicio 3 - TIR'!$E$23-'Ejercicio 3 - TIR'!$C$23)*('Ejercicio 3 - TIR'!$E$23-'Ejercicio 3 - TIR'!$D$23)*(1-R267)))</f>
        <v>0.1459352803</v>
      </c>
      <c r="T267" s="3">
        <f t="shared" si="13"/>
        <v>0.1916775802</v>
      </c>
      <c r="U267" s="7">
        <f>IF(T267&lt;=('Ejercicio 3 - TIR'!$D$24-'Ejercicio 3 - TIR'!$C$24)/('Ejercicio 3 - TIR'!$E$24-'Ejercicio 3 - TIR'!$C$24),'Ejercicio 3 - TIR'!$C$24+SQRT(('Ejercicio 3 - TIR'!$E$24-'Ejercicio 3 - TIR'!$C$24)*('Ejercicio 3 - TIR'!$D$24-'Ejercicio 3 - TIR'!$C$24)*T267),'Ejercicio 3 - TIR'!$E$24-SQRT(('Ejercicio 3 - TIR'!$E$24-'Ejercicio 3 - TIR'!$C$24)*('Ejercicio 3 - TIR'!$E$24-'Ejercicio 3 - TIR'!$D$24)*(1-T267)))</f>
        <v>0.1700629738</v>
      </c>
      <c r="V267" s="3">
        <f t="shared" si="14"/>
        <v>0.5935096065</v>
      </c>
      <c r="W267" s="7">
        <f>IF(V267&lt;=('Ejercicio 3 - TIR'!$D$25-'Ejercicio 3 - TIR'!$C$25)/('Ejercicio 3 - TIR'!$E$25-'Ejercicio 3 - TIR'!$C$25),'Ejercicio 3 - TIR'!$C$25+SQRT(('Ejercicio 3 - TIR'!$E$25-'Ejercicio 3 - TIR'!$C$25)*('Ejercicio 3 - TIR'!$D$25-'Ejercicio 3 - TIR'!$C$25)*V267),'Ejercicio 3 - TIR'!$E$25-SQRT(('Ejercicio 3 - TIR'!$E$25-'Ejercicio 3 - TIR'!$C$25)*('Ejercicio 3 - TIR'!$E$25-'Ejercicio 3 - TIR'!$D$25)*(1-V267)))</f>
        <v>0.2122810873</v>
      </c>
      <c r="X267" s="3">
        <f t="shared" si="15"/>
        <v>0.7291374101</v>
      </c>
      <c r="Y267" s="7">
        <f>IF(X267&lt;=('Ejercicio 3 - TIR'!$D$26-'Ejercicio 3 - TIR'!$C$26)/('Ejercicio 3 - TIR'!$E$26-'Ejercicio 3 - TIR'!$C$26),'Ejercicio 3 - TIR'!$C$26+SQRT(('Ejercicio 3 - TIR'!$E$26-'Ejercicio 3 - TIR'!$C$26)*('Ejercicio 3 - TIR'!$D$26-'Ejercicio 3 - TIR'!$C$26)*X267),'Ejercicio 3 - TIR'!$E$26-SQRT(('Ejercicio 3 - TIR'!$E$26-'Ejercicio 3 - TIR'!$C$26)*('Ejercicio 3 - TIR'!$E$26-'Ejercicio 3 - TIR'!$D$26)*(1-X267)))</f>
        <v>0.2417552881</v>
      </c>
      <c r="Z267" s="3">
        <f t="shared" si="16"/>
        <v>1.129951727</v>
      </c>
      <c r="AA267" s="3">
        <f t="shared" si="17"/>
        <v>1.294851549</v>
      </c>
      <c r="AB267" s="3">
        <f t="shared" si="18"/>
        <v>1.515057854</v>
      </c>
      <c r="AC267" s="3">
        <f t="shared" si="19"/>
        <v>1.836675983</v>
      </c>
      <c r="AD267" s="3">
        <f t="shared" si="20"/>
        <v>2.280702114</v>
      </c>
      <c r="AE267" s="2">
        <f t="shared" si="21"/>
        <v>4168.643173</v>
      </c>
      <c r="AF267" s="2">
        <f t="shared" si="22"/>
        <v>4776.995283</v>
      </c>
      <c r="AG267" s="2">
        <f t="shared" si="23"/>
        <v>5589.385307</v>
      </c>
      <c r="AH267" s="2">
        <f t="shared" si="24"/>
        <v>6775.906097</v>
      </c>
      <c r="AI267" s="2">
        <f t="shared" si="25"/>
        <v>8414.017228</v>
      </c>
      <c r="AJ267" s="4">
        <f t="shared" si="26"/>
        <v>44632.86</v>
      </c>
      <c r="AK267" s="4">
        <f t="shared" si="27"/>
        <v>46170.17764</v>
      </c>
      <c r="AL267" s="4">
        <f t="shared" si="28"/>
        <v>53510.16568</v>
      </c>
      <c r="AM267" s="4">
        <f t="shared" si="29"/>
        <v>74167.73022</v>
      </c>
      <c r="AN267" s="4">
        <f t="shared" si="30"/>
        <v>75662.85225</v>
      </c>
      <c r="AO267" s="4">
        <f>C267/'Ejercicio 3 - TIR'!$D$7</f>
        <v>12970.23594</v>
      </c>
      <c r="AP267" s="4">
        <f t="shared" si="31"/>
        <v>31662.62406</v>
      </c>
      <c r="AQ267" s="4">
        <f t="shared" si="32"/>
        <v>33199.9417</v>
      </c>
      <c r="AR267" s="4">
        <f t="shared" si="33"/>
        <v>40539.92974</v>
      </c>
      <c r="AS267" s="4">
        <f t="shared" si="34"/>
        <v>61197.49428</v>
      </c>
      <c r="AT267" s="4">
        <f t="shared" si="35"/>
        <v>62692.61632</v>
      </c>
      <c r="AU267" s="4">
        <f>AP267*'Ejercicio 3 - TIR'!$D$5</f>
        <v>15831.31203</v>
      </c>
      <c r="AV267" s="4">
        <f>AQ267*'Ejercicio 3 - TIR'!$D$5</f>
        <v>16599.97085</v>
      </c>
      <c r="AW267" s="4">
        <f>AR267*'Ejercicio 3 - TIR'!$D$5</f>
        <v>20269.96487</v>
      </c>
      <c r="AX267" s="4">
        <f>AS267*'Ejercicio 3 - TIR'!$D$5</f>
        <v>30598.74714</v>
      </c>
      <c r="AY267" s="4">
        <f>AT267*'Ejercicio 3 - TIR'!$D$5</f>
        <v>31346.30816</v>
      </c>
      <c r="AZ267" s="4">
        <f t="shared" ref="AZ267:BD267" si="836">AJ267-AU267-AE267</f>
        <v>24632.9048</v>
      </c>
      <c r="BA267" s="4">
        <f t="shared" si="836"/>
        <v>24793.21151</v>
      </c>
      <c r="BB267" s="4">
        <f t="shared" si="836"/>
        <v>27650.8155</v>
      </c>
      <c r="BC267" s="4">
        <f t="shared" si="836"/>
        <v>36793.07698</v>
      </c>
      <c r="BD267" s="4">
        <f t="shared" si="836"/>
        <v>35902.52687</v>
      </c>
      <c r="BE267" s="4">
        <f t="shared" ref="BE267:BI267" si="837">AZ267/Z267</f>
        <v>21799.96208</v>
      </c>
      <c r="BF267" s="4">
        <f t="shared" si="837"/>
        <v>19147.53203</v>
      </c>
      <c r="BG267" s="4">
        <f t="shared" si="837"/>
        <v>18250.66642</v>
      </c>
      <c r="BH267" s="4">
        <f t="shared" si="837"/>
        <v>20032.42669</v>
      </c>
      <c r="BI267" s="4">
        <f t="shared" si="837"/>
        <v>15741.87468</v>
      </c>
      <c r="BJ267" s="4">
        <f t="shared" si="38"/>
        <v>73161.26935</v>
      </c>
      <c r="BK267" s="4">
        <f t="shared" si="39"/>
        <v>29581.24452</v>
      </c>
      <c r="BL267" s="4">
        <f t="shared" si="40"/>
        <v>102742.5139</v>
      </c>
      <c r="BM267" s="4">
        <f>BK267*'Ejercicio 3 - TIR'!$D$5</f>
        <v>14790.62226</v>
      </c>
      <c r="BN267" s="4">
        <f t="shared" si="41"/>
        <v>87951.89161</v>
      </c>
      <c r="BO267" s="4">
        <f t="shared" si="42"/>
        <v>38563.51562</v>
      </c>
      <c r="BP267" s="4">
        <f t="shared" si="43"/>
        <v>-96929.57734</v>
      </c>
      <c r="BQ267" s="4">
        <f t="shared" ref="BQ267:BT267" si="838">BE267</f>
        <v>21799.96208</v>
      </c>
      <c r="BR267" s="4">
        <f t="shared" si="838"/>
        <v>19147.53203</v>
      </c>
      <c r="BS267" s="4">
        <f t="shared" si="838"/>
        <v>18250.66642</v>
      </c>
      <c r="BT267" s="4">
        <f t="shared" si="838"/>
        <v>20032.42669</v>
      </c>
      <c r="BU267" s="4">
        <f t="shared" si="45"/>
        <v>54305.39031</v>
      </c>
      <c r="BV267" s="36">
        <f t="shared" si="46"/>
        <v>9.939765745</v>
      </c>
    </row>
    <row r="268" ht="15.0" customHeight="1">
      <c r="A268" s="2">
        <v>267.0</v>
      </c>
      <c r="B268" s="3">
        <f t="shared" si="4"/>
        <v>0.007808907814</v>
      </c>
      <c r="C268" s="4">
        <f>IF(B268&lt;=('Ejercicio 3 - TIR'!$D$13-'Ejercicio 3 - TIR'!$C$13)/('Ejercicio 3 - TIR'!$E$13-'Ejercicio 3 - TIR'!$C$13),'Ejercicio 3 - TIR'!$C$13+SQRT(('Ejercicio 3 - TIR'!$E$13-'Ejercicio 3 - TIR'!$C$13)*('Ejercicio 3 - TIR'!$D$13-'Ejercicio 3 - TIR'!$C$13)*B268),'Ejercicio 3 - TIR'!$E$13-SQRT(('Ejercicio 3 - TIR'!$E$13-'Ejercicio 3 - TIR'!$C$13)*('Ejercicio 3 - TIR'!$E$13-'Ejercicio 3 - TIR'!$D$13)*(1-B268)))</f>
        <v>61767.3605</v>
      </c>
      <c r="D268" s="3">
        <f t="shared" si="5"/>
        <v>0.7626439147</v>
      </c>
      <c r="E268" s="4">
        <f>IF(D268&lt;=('Ejercicio 3 - TIR'!$D$14-'Ejercicio 3 - TIR'!$C$14)/('Ejercicio 3 - TIR'!$E$14-'Ejercicio 3 - TIR'!$C$14),'Ejercicio 3 - TIR'!$C$14+SQRT(('Ejercicio 3 - TIR'!$E$14-'Ejercicio 3 - TIR'!$C$14)*('Ejercicio 3 - TIR'!$D$14-'Ejercicio 3 - TIR'!$C$14)*D268),'Ejercicio 3 - TIR'!$E$14-SQRT(('Ejercicio 3 - TIR'!$E$14-'Ejercicio 3 - TIR'!$C$14)*('Ejercicio 3 - TIR'!$E$14-'Ejercicio 3 - TIR'!$D$14)*(1-D268)))</f>
        <v>34033.14046</v>
      </c>
      <c r="F268" s="3">
        <f t="shared" si="6"/>
        <v>0.5900601189</v>
      </c>
      <c r="G268" s="4">
        <f>IF(F268&lt;=('Ejercicio 3 - TIR'!$D$18-'Ejercicio 3 - TIR'!$C$18)/('Ejercicio 3 - TIR'!$E$18-'Ejercicio 3 - TIR'!$C$18),'Ejercicio 3 - TIR'!$C$18+SQRT(('Ejercicio 3 - TIR'!$E$18-'Ejercicio 3 - TIR'!$C$18)*('Ejercicio 3 - TIR'!$D$18-'Ejercicio 3 - TIR'!$C$18)*F268),'Ejercicio 3 - TIR'!$E$18-SQRT(('Ejercicio 3 - TIR'!$E$18-'Ejercicio 3 - TIR'!$C$18)*('Ejercicio 3 - TIR'!$E$18-'Ejercicio 3 - TIR'!$D$18)*(1-F268)))</f>
        <v>39407.92314</v>
      </c>
      <c r="H268" s="3">
        <f t="shared" si="7"/>
        <v>0.1062642047</v>
      </c>
      <c r="I268" s="4">
        <f>IF(H268&lt;=('Ejercicio 3 - TIR'!$D$18-'Ejercicio 3 - TIR'!$C$18)/('Ejercicio 3 - TIR'!$E$18-'Ejercicio 3 - TIR'!$C$18),'Ejercicio 3 - TIR'!$C$18+SQRT(('Ejercicio 3 - TIR'!$E$18-'Ejercicio 3 - TIR'!$C$18)*('Ejercicio 3 - TIR'!$D$18-'Ejercicio 3 - TIR'!$C$18)*H268),'Ejercicio 3 - TIR'!$E$18-SQRT(('Ejercicio 3 - TIR'!$E$18-'Ejercicio 3 - TIR'!$C$18)*('Ejercicio 3 - TIR'!$E$18-'Ejercicio 3 - TIR'!$D$18)*(1-H268)))</f>
        <v>33992.44671</v>
      </c>
      <c r="J268" s="3">
        <f t="shared" si="8"/>
        <v>0.9513736901</v>
      </c>
      <c r="K268" s="4">
        <f>IF(J268&lt;=('Ejercicio 3 - TIR'!$D$18-'Ejercicio 3 - TIR'!$C$18)/('Ejercicio 3 - TIR'!$E$18-'Ejercicio 3 - TIR'!$C$18),'Ejercicio 3 - TIR'!$C$18+SQRT(('Ejercicio 3 - TIR'!$E$18-'Ejercicio 3 - TIR'!$C$18)*('Ejercicio 3 - TIR'!$D$18-'Ejercicio 3 - TIR'!$C$18)*J268),'Ejercicio 3 - TIR'!$E$18-SQRT(('Ejercicio 3 - TIR'!$E$18-'Ejercicio 3 - TIR'!$C$18)*('Ejercicio 3 - TIR'!$E$18-'Ejercicio 3 - TIR'!$D$18)*(1-J268)))</f>
        <v>43090.29499</v>
      </c>
      <c r="L268" s="3">
        <f t="shared" si="9"/>
        <v>0.821165551</v>
      </c>
      <c r="M268" s="4">
        <f>IF(L268&lt;=('Ejercicio 3 - TIR'!$D$18-'Ejercicio 3 - TIR'!$C$18)/('Ejercicio 3 - TIR'!$E$18-'Ejercicio 3 - TIR'!$C$18),'Ejercicio 3 - TIR'!$C$18+SQRT(('Ejercicio 3 - TIR'!$E$18-'Ejercicio 3 - TIR'!$C$18)*('Ejercicio 3 - TIR'!$D$18-'Ejercicio 3 - TIR'!$C$18)*L268),'Ejercicio 3 - TIR'!$E$18-SQRT(('Ejercicio 3 - TIR'!$E$18-'Ejercicio 3 - TIR'!$C$18)*('Ejercicio 3 - TIR'!$E$18-'Ejercicio 3 - TIR'!$D$18)*(1-L268)))</f>
        <v>41337.68056</v>
      </c>
      <c r="N268" s="3">
        <f t="shared" si="10"/>
        <v>0.2786713986</v>
      </c>
      <c r="O268" s="4">
        <f>IF(N268&lt;=('Ejercicio 3 - TIR'!$D$18-'Ejercicio 3 - TIR'!$C$18)/('Ejercicio 3 - TIR'!$E$18-'Ejercicio 3 - TIR'!$C$18),'Ejercicio 3 - TIR'!$C$18+SQRT(('Ejercicio 3 - TIR'!$E$18-'Ejercicio 3 - TIR'!$C$18)*('Ejercicio 3 - TIR'!$D$18-'Ejercicio 3 - TIR'!$C$18)*N268),'Ejercicio 3 - TIR'!$E$18-SQRT(('Ejercicio 3 - TIR'!$E$18-'Ejercicio 3 - TIR'!$C$18)*('Ejercicio 3 - TIR'!$E$18-'Ejercicio 3 - TIR'!$D$18)*(1-N268)))</f>
        <v>36465.34684</v>
      </c>
      <c r="P268" s="3">
        <f t="shared" si="11"/>
        <v>0.1698371103</v>
      </c>
      <c r="Q268" s="7">
        <f>IF(P268&lt;=('Ejercicio 3 - TIR'!$D$22-'Ejercicio 3 - TIR'!$C$22)/('Ejercicio 3 - TIR'!$E$22-'Ejercicio 3 - TIR'!$C$22),'Ejercicio 3 - TIR'!$C$22+SQRT(('Ejercicio 3 - TIR'!$E$22-'Ejercicio 3 - TIR'!$C$22)*('Ejercicio 3 - TIR'!$D$22-'Ejercicio 3 - TIR'!$C$22)*P268),'Ejercicio 3 - TIR'!$E$22-SQRT(('Ejercicio 3 - TIR'!$E$22-'Ejercicio 3 - TIR'!$C$22)*('Ejercicio 3 - TIR'!$E$22-'Ejercicio 3 - TIR'!$D$22)*(1-P268)))</f>
        <v>0.1374844731</v>
      </c>
      <c r="R268" s="3">
        <f t="shared" si="12"/>
        <v>0.7174667069</v>
      </c>
      <c r="S268" s="7">
        <f>IF(R268&lt;=('Ejercicio 3 - TIR'!$D$23-'Ejercicio 3 - TIR'!$C$23)/('Ejercicio 3 - TIR'!$E$23-'Ejercicio 3 - TIR'!$C$23),'Ejercicio 3 - TIR'!$C$23+SQRT(('Ejercicio 3 - TIR'!$E$23-'Ejercicio 3 - TIR'!$C$23)*('Ejercicio 3 - TIR'!$D$23-'Ejercicio 3 - TIR'!$C$23)*R268),'Ejercicio 3 - TIR'!$E$23-SQRT(('Ejercicio 3 - TIR'!$E$23-'Ejercicio 3 - TIR'!$C$23)*('Ejercicio 3 - TIR'!$E$23-'Ejercicio 3 - TIR'!$D$23)*(1-R268)))</f>
        <v>0.1574487267</v>
      </c>
      <c r="T268" s="3">
        <f t="shared" si="13"/>
        <v>0.6176681889</v>
      </c>
      <c r="U268" s="7">
        <f>IF(T268&lt;=('Ejercicio 3 - TIR'!$D$24-'Ejercicio 3 - TIR'!$C$24)/('Ejercicio 3 - TIR'!$E$24-'Ejercicio 3 - TIR'!$C$24),'Ejercicio 3 - TIR'!$C$24+SQRT(('Ejercicio 3 - TIR'!$E$24-'Ejercicio 3 - TIR'!$C$24)*('Ejercicio 3 - TIR'!$D$24-'Ejercicio 3 - TIR'!$C$24)*T268),'Ejercicio 3 - TIR'!$E$24-SQRT(('Ejercicio 3 - TIR'!$E$24-'Ejercicio 3 - TIR'!$C$24)*('Ejercicio 3 - TIR'!$E$24-'Ejercicio 3 - TIR'!$D$24)*(1-T268)))</f>
        <v>0.1872810594</v>
      </c>
      <c r="V268" s="3">
        <f t="shared" si="14"/>
        <v>0.7130208354</v>
      </c>
      <c r="W268" s="7">
        <f>IF(V268&lt;=('Ejercicio 3 - TIR'!$D$25-'Ejercicio 3 - TIR'!$C$25)/('Ejercicio 3 - TIR'!$E$25-'Ejercicio 3 - TIR'!$C$25),'Ejercicio 3 - TIR'!$C$25+SQRT(('Ejercicio 3 - TIR'!$E$25-'Ejercicio 3 - TIR'!$C$25)*('Ejercicio 3 - TIR'!$D$25-'Ejercicio 3 - TIR'!$C$25)*V268),'Ejercicio 3 - TIR'!$E$25-SQRT(('Ejercicio 3 - TIR'!$E$25-'Ejercicio 3 - TIR'!$C$25)*('Ejercicio 3 - TIR'!$E$25-'Ejercicio 3 - TIR'!$D$25)*(1-V268)))</f>
        <v>0.2183073025</v>
      </c>
      <c r="X268" s="3">
        <f t="shared" si="15"/>
        <v>0.06668240009</v>
      </c>
      <c r="Y268" s="7">
        <f>IF(X268&lt;=('Ejercicio 3 - TIR'!$D$26-'Ejercicio 3 - TIR'!$C$26)/('Ejercicio 3 - TIR'!$E$26-'Ejercicio 3 - TIR'!$C$26),'Ejercicio 3 - TIR'!$C$26+SQRT(('Ejercicio 3 - TIR'!$E$26-'Ejercicio 3 - TIR'!$C$26)*('Ejercicio 3 - TIR'!$D$26-'Ejercicio 3 - TIR'!$C$26)*X268),'Ejercicio 3 - TIR'!$E$26-SQRT(('Ejercicio 3 - TIR'!$E$26-'Ejercicio 3 - TIR'!$C$26)*('Ejercicio 3 - TIR'!$E$26-'Ejercicio 3 - TIR'!$D$26)*(1-X268)))</f>
        <v>0.2034179909</v>
      </c>
      <c r="Z268" s="3">
        <f t="shared" si="16"/>
        <v>1.137484473</v>
      </c>
      <c r="AA268" s="3">
        <f t="shared" si="17"/>
        <v>1.316579955</v>
      </c>
      <c r="AB268" s="3">
        <f t="shared" si="18"/>
        <v>1.563150444</v>
      </c>
      <c r="AC268" s="3">
        <f t="shared" si="19"/>
        <v>1.904397601</v>
      </c>
      <c r="AD268" s="3">
        <f t="shared" si="20"/>
        <v>2.291786334</v>
      </c>
      <c r="AE268" s="2">
        <f t="shared" si="21"/>
        <v>4679.028383</v>
      </c>
      <c r="AF268" s="2">
        <f t="shared" si="22"/>
        <v>5415.735444</v>
      </c>
      <c r="AG268" s="2">
        <f t="shared" si="23"/>
        <v>6430.000115</v>
      </c>
      <c r="AH268" s="2">
        <f t="shared" si="24"/>
        <v>7833.716096</v>
      </c>
      <c r="AI268" s="2">
        <f t="shared" si="25"/>
        <v>9427.234885</v>
      </c>
      <c r="AJ268" s="4">
        <f t="shared" si="26"/>
        <v>44825.90069</v>
      </c>
      <c r="AK268" s="4">
        <f t="shared" si="27"/>
        <v>44753.77395</v>
      </c>
      <c r="AL268" s="4">
        <f t="shared" si="28"/>
        <v>67356.61373</v>
      </c>
      <c r="AM268" s="4">
        <f t="shared" si="29"/>
        <v>78723.37967</v>
      </c>
      <c r="AN268" s="4">
        <f t="shared" si="30"/>
        <v>83570.78357</v>
      </c>
      <c r="AO268" s="4">
        <f>C268/'Ejercicio 3 - TIR'!$D$7</f>
        <v>12353.4721</v>
      </c>
      <c r="AP268" s="4">
        <f t="shared" si="31"/>
        <v>32472.42859</v>
      </c>
      <c r="AQ268" s="4">
        <f t="shared" si="32"/>
        <v>32400.30185</v>
      </c>
      <c r="AR268" s="4">
        <f t="shared" si="33"/>
        <v>55003.14163</v>
      </c>
      <c r="AS268" s="4">
        <f t="shared" si="34"/>
        <v>66369.90757</v>
      </c>
      <c r="AT268" s="4">
        <f t="shared" si="35"/>
        <v>71217.31147</v>
      </c>
      <c r="AU268" s="4">
        <f>AP268*'Ejercicio 3 - TIR'!$D$5</f>
        <v>16236.21429</v>
      </c>
      <c r="AV268" s="4">
        <f>AQ268*'Ejercicio 3 - TIR'!$D$5</f>
        <v>16200.15093</v>
      </c>
      <c r="AW268" s="4">
        <f>AR268*'Ejercicio 3 - TIR'!$D$5</f>
        <v>27501.57082</v>
      </c>
      <c r="AX268" s="4">
        <f>AS268*'Ejercicio 3 - TIR'!$D$5</f>
        <v>33184.95379</v>
      </c>
      <c r="AY268" s="4">
        <f>AT268*'Ejercicio 3 - TIR'!$D$5</f>
        <v>35608.65574</v>
      </c>
      <c r="AZ268" s="4">
        <f t="shared" ref="AZ268:BD268" si="839">AJ268-AU268-AE268</f>
        <v>23910.65801</v>
      </c>
      <c r="BA268" s="4">
        <f t="shared" si="839"/>
        <v>23137.88758</v>
      </c>
      <c r="BB268" s="4">
        <f t="shared" si="839"/>
        <v>33425.0428</v>
      </c>
      <c r="BC268" s="4">
        <f t="shared" si="839"/>
        <v>37704.70979</v>
      </c>
      <c r="BD268" s="4">
        <f t="shared" si="839"/>
        <v>38534.89295</v>
      </c>
      <c r="BE268" s="4">
        <f t="shared" ref="BE268:BI268" si="840">AZ268/Z268</f>
        <v>21020.64562</v>
      </c>
      <c r="BF268" s="4">
        <f t="shared" si="840"/>
        <v>17574.23656</v>
      </c>
      <c r="BG268" s="4">
        <f t="shared" si="840"/>
        <v>21383.12594</v>
      </c>
      <c r="BH268" s="4">
        <f t="shared" si="840"/>
        <v>19798.75934</v>
      </c>
      <c r="BI268" s="4">
        <f t="shared" si="840"/>
        <v>16814.34799</v>
      </c>
      <c r="BJ268" s="4">
        <f t="shared" si="38"/>
        <v>77996.68622</v>
      </c>
      <c r="BK268" s="4">
        <f t="shared" si="39"/>
        <v>28311.51854</v>
      </c>
      <c r="BL268" s="4">
        <f t="shared" si="40"/>
        <v>106308.2048</v>
      </c>
      <c r="BM268" s="4">
        <f>BK268*'Ejercicio 3 - TIR'!$D$5</f>
        <v>14155.75927</v>
      </c>
      <c r="BN268" s="4">
        <f t="shared" si="41"/>
        <v>92152.44549</v>
      </c>
      <c r="BO268" s="4">
        <f t="shared" si="42"/>
        <v>40209.87651</v>
      </c>
      <c r="BP268" s="4">
        <f t="shared" si="43"/>
        <v>-95800.50096</v>
      </c>
      <c r="BQ268" s="4">
        <f t="shared" ref="BQ268:BT268" si="841">BE268</f>
        <v>21020.64562</v>
      </c>
      <c r="BR268" s="4">
        <f t="shared" si="841"/>
        <v>17574.23656</v>
      </c>
      <c r="BS268" s="4">
        <f t="shared" si="841"/>
        <v>21383.12594</v>
      </c>
      <c r="BT268" s="4">
        <f t="shared" si="841"/>
        <v>19798.75934</v>
      </c>
      <c r="BU268" s="4">
        <f t="shared" si="45"/>
        <v>57024.2245</v>
      </c>
      <c r="BV268" s="36">
        <f t="shared" si="46"/>
        <v>10.97153483</v>
      </c>
    </row>
    <row r="269" ht="15.0" customHeight="1">
      <c r="A269" s="2">
        <v>268.0</v>
      </c>
      <c r="B269" s="3">
        <f t="shared" si="4"/>
        <v>0.1023611839</v>
      </c>
      <c r="C269" s="4">
        <f>IF(B269&lt;=('Ejercicio 3 - TIR'!$D$13-'Ejercicio 3 - TIR'!$C$13)/('Ejercicio 3 - TIR'!$E$13-'Ejercicio 3 - TIR'!$C$13),'Ejercicio 3 - TIR'!$C$13+SQRT(('Ejercicio 3 - TIR'!$E$13-'Ejercicio 3 - TIR'!$C$13)*('Ejercicio 3 - TIR'!$D$13-'Ejercicio 3 - TIR'!$C$13)*B269),'Ejercicio 3 - TIR'!$E$13-SQRT(('Ejercicio 3 - TIR'!$E$13-'Ejercicio 3 - TIR'!$C$13)*('Ejercicio 3 - TIR'!$E$13-'Ejercicio 3 - TIR'!$D$13)*(1-B269)))</f>
        <v>66398.78688</v>
      </c>
      <c r="D269" s="3">
        <f t="shared" si="5"/>
        <v>0.3955620045</v>
      </c>
      <c r="E269" s="4">
        <f>IF(D269&lt;=('Ejercicio 3 - TIR'!$D$14-'Ejercicio 3 - TIR'!$C$14)/('Ejercicio 3 - TIR'!$E$14-'Ejercicio 3 - TIR'!$C$14),'Ejercicio 3 - TIR'!$C$14+SQRT(('Ejercicio 3 - TIR'!$E$14-'Ejercicio 3 - TIR'!$C$14)*('Ejercicio 3 - TIR'!$D$14-'Ejercicio 3 - TIR'!$C$14)*D269),'Ejercicio 3 - TIR'!$E$14-SQRT(('Ejercicio 3 - TIR'!$E$14-'Ejercicio 3 - TIR'!$C$14)*('Ejercicio 3 - TIR'!$E$14-'Ejercicio 3 - TIR'!$D$14)*(1-D269)))</f>
        <v>30478.14622</v>
      </c>
      <c r="F269" s="3">
        <f t="shared" si="6"/>
        <v>0.9302159616</v>
      </c>
      <c r="G269" s="4">
        <f>IF(F269&lt;=('Ejercicio 3 - TIR'!$D$18-'Ejercicio 3 - TIR'!$C$18)/('Ejercicio 3 - TIR'!$E$18-'Ejercicio 3 - TIR'!$C$18),'Ejercicio 3 - TIR'!$C$18+SQRT(('Ejercicio 3 - TIR'!$E$18-'Ejercicio 3 - TIR'!$C$18)*('Ejercicio 3 - TIR'!$D$18-'Ejercicio 3 - TIR'!$C$18)*F269),'Ejercicio 3 - TIR'!$E$18-SQRT(('Ejercicio 3 - TIR'!$E$18-'Ejercicio 3 - TIR'!$C$18)*('Ejercicio 3 - TIR'!$E$18-'Ejercicio 3 - TIR'!$D$18)*(1-F269)))</f>
        <v>42712.24938</v>
      </c>
      <c r="H269" s="3">
        <f t="shared" si="7"/>
        <v>0.3859647754</v>
      </c>
      <c r="I269" s="4">
        <f>IF(H269&lt;=('Ejercicio 3 - TIR'!$D$18-'Ejercicio 3 - TIR'!$C$18)/('Ejercicio 3 - TIR'!$E$18-'Ejercicio 3 - TIR'!$C$18),'Ejercicio 3 - TIR'!$C$18+SQRT(('Ejercicio 3 - TIR'!$E$18-'Ejercicio 3 - TIR'!$C$18)*('Ejercicio 3 - TIR'!$D$18-'Ejercicio 3 - TIR'!$C$18)*H269),'Ejercicio 3 - TIR'!$E$18-SQRT(('Ejercicio 3 - TIR'!$E$18-'Ejercicio 3 - TIR'!$C$18)*('Ejercicio 3 - TIR'!$E$18-'Ejercicio 3 - TIR'!$D$18)*(1-H269)))</f>
        <v>37608.85775</v>
      </c>
      <c r="J269" s="3">
        <f t="shared" si="8"/>
        <v>0.7584176438</v>
      </c>
      <c r="K269" s="4">
        <f>IF(J269&lt;=('Ejercicio 3 - TIR'!$D$18-'Ejercicio 3 - TIR'!$C$18)/('Ejercicio 3 - TIR'!$E$18-'Ejercicio 3 - TIR'!$C$18),'Ejercicio 3 - TIR'!$C$18+SQRT(('Ejercicio 3 - TIR'!$E$18-'Ejercicio 3 - TIR'!$C$18)*('Ejercicio 3 - TIR'!$D$18-'Ejercicio 3 - TIR'!$C$18)*J269),'Ejercicio 3 - TIR'!$E$18-SQRT(('Ejercicio 3 - TIR'!$E$18-'Ejercicio 3 - TIR'!$C$18)*('Ejercicio 3 - TIR'!$E$18-'Ejercicio 3 - TIR'!$D$18)*(1-J269)))</f>
        <v>40743.39611</v>
      </c>
      <c r="L269" s="3">
        <f t="shared" si="9"/>
        <v>0.9696277159</v>
      </c>
      <c r="M269" s="4">
        <f>IF(L269&lt;=('Ejercicio 3 - TIR'!$D$18-'Ejercicio 3 - TIR'!$C$18)/('Ejercicio 3 - TIR'!$E$18-'Ejercicio 3 - TIR'!$C$18),'Ejercicio 3 - TIR'!$C$18+SQRT(('Ejercicio 3 - TIR'!$E$18-'Ejercicio 3 - TIR'!$C$18)*('Ejercicio 3 - TIR'!$D$18-'Ejercicio 3 - TIR'!$C$18)*L269),'Ejercicio 3 - TIR'!$E$18-SQRT(('Ejercicio 3 - TIR'!$E$18-'Ejercicio 3 - TIR'!$C$18)*('Ejercicio 3 - TIR'!$E$18-'Ejercicio 3 - TIR'!$D$18)*(1-L269)))</f>
        <v>43490.72159</v>
      </c>
      <c r="N269" s="3">
        <f t="shared" si="10"/>
        <v>0.7686686595</v>
      </c>
      <c r="O269" s="4">
        <f>IF(N269&lt;=('Ejercicio 3 - TIR'!$D$18-'Ejercicio 3 - TIR'!$C$18)/('Ejercicio 3 - TIR'!$E$18-'Ejercicio 3 - TIR'!$C$18),'Ejercicio 3 - TIR'!$C$18+SQRT(('Ejercicio 3 - TIR'!$E$18-'Ejercicio 3 - TIR'!$C$18)*('Ejercicio 3 - TIR'!$D$18-'Ejercicio 3 - TIR'!$C$18)*N269),'Ejercicio 3 - TIR'!$E$18-SQRT(('Ejercicio 3 - TIR'!$E$18-'Ejercicio 3 - TIR'!$C$18)*('Ejercicio 3 - TIR'!$E$18-'Ejercicio 3 - TIR'!$D$18)*(1-N269)))</f>
        <v>40834.68482</v>
      </c>
      <c r="P269" s="3">
        <f t="shared" si="11"/>
        <v>0.4652801486</v>
      </c>
      <c r="Q269" s="7">
        <f>IF(P269&lt;=('Ejercicio 3 - TIR'!$D$22-'Ejercicio 3 - TIR'!$C$22)/('Ejercicio 3 - TIR'!$E$22-'Ejercicio 3 - TIR'!$C$22),'Ejercicio 3 - TIR'!$C$22+SQRT(('Ejercicio 3 - TIR'!$E$22-'Ejercicio 3 - TIR'!$C$22)*('Ejercicio 3 - TIR'!$D$22-'Ejercicio 3 - TIR'!$C$22)*P269),'Ejercicio 3 - TIR'!$E$22-SQRT(('Ejercicio 3 - TIR'!$E$22-'Ejercicio 3 - TIR'!$C$22)*('Ejercicio 3 - TIR'!$E$22-'Ejercicio 3 - TIR'!$D$22)*(1-P269)))</f>
        <v>0.148939666</v>
      </c>
      <c r="R269" s="3">
        <f t="shared" si="12"/>
        <v>0.2895508643</v>
      </c>
      <c r="S269" s="7">
        <f>IF(R269&lt;=('Ejercicio 3 - TIR'!$D$23-'Ejercicio 3 - TIR'!$C$23)/('Ejercicio 3 - TIR'!$E$23-'Ejercicio 3 - TIR'!$C$23),'Ejercicio 3 - TIR'!$C$23+SQRT(('Ejercicio 3 - TIR'!$E$23-'Ejercicio 3 - TIR'!$C$23)*('Ejercicio 3 - TIR'!$D$23-'Ejercicio 3 - TIR'!$C$23)*R269),'Ejercicio 3 - TIR'!$E$23-SQRT(('Ejercicio 3 - TIR'!$E$23-'Ejercicio 3 - TIR'!$C$23)*('Ejercicio 3 - TIR'!$E$23-'Ejercicio 3 - TIR'!$D$23)*(1-R269)))</f>
        <v>0.1428296201</v>
      </c>
      <c r="T269" s="3">
        <f t="shared" si="13"/>
        <v>0.4206078736</v>
      </c>
      <c r="U269" s="7">
        <f>IF(T269&lt;=('Ejercicio 3 - TIR'!$D$24-'Ejercicio 3 - TIR'!$C$24)/('Ejercicio 3 - TIR'!$E$24-'Ejercicio 3 - TIR'!$C$24),'Ejercicio 3 - TIR'!$C$24+SQRT(('Ejercicio 3 - TIR'!$E$24-'Ejercicio 3 - TIR'!$C$24)*('Ejercicio 3 - TIR'!$D$24-'Ejercicio 3 - TIR'!$C$24)*T269),'Ejercicio 3 - TIR'!$E$24-SQRT(('Ejercicio 3 - TIR'!$E$24-'Ejercicio 3 - TIR'!$C$24)*('Ejercicio 3 - TIR'!$E$24-'Ejercicio 3 - TIR'!$D$24)*(1-T269)))</f>
        <v>0.1797199686</v>
      </c>
      <c r="V269" s="3">
        <f t="shared" si="14"/>
        <v>0.9772811643</v>
      </c>
      <c r="W269" s="7">
        <f>IF(V269&lt;=('Ejercicio 3 - TIR'!$D$25-'Ejercicio 3 - TIR'!$C$25)/('Ejercicio 3 - TIR'!$E$25-'Ejercicio 3 - TIR'!$C$25),'Ejercicio 3 - TIR'!$C$25+SQRT(('Ejercicio 3 - TIR'!$E$25-'Ejercicio 3 - TIR'!$C$25)*('Ejercicio 3 - TIR'!$D$25-'Ejercicio 3 - TIR'!$C$25)*V269),'Ejercicio 3 - TIR'!$E$25-SQRT(('Ejercicio 3 - TIR'!$E$25-'Ejercicio 3 - TIR'!$C$25)*('Ejercicio 3 - TIR'!$E$25-'Ejercicio 3 - TIR'!$D$25)*(1-V269)))</f>
        <v>0.2410828298</v>
      </c>
      <c r="X269" s="3">
        <f t="shared" si="15"/>
        <v>0.5137118958</v>
      </c>
      <c r="Y269" s="7">
        <f>IF(X269&lt;=('Ejercicio 3 - TIR'!$D$26-'Ejercicio 3 - TIR'!$C$26)/('Ejercicio 3 - TIR'!$E$26-'Ejercicio 3 - TIR'!$C$26),'Ejercicio 3 - TIR'!$C$26+SQRT(('Ejercicio 3 - TIR'!$E$26-'Ejercicio 3 - TIR'!$C$26)*('Ejercicio 3 - TIR'!$D$26-'Ejercicio 3 - TIR'!$C$26)*X269),'Ejercicio 3 - TIR'!$E$26-SQRT(('Ejercicio 3 - TIR'!$E$26-'Ejercicio 3 - TIR'!$C$26)*('Ejercicio 3 - TIR'!$E$26-'Ejercicio 3 - TIR'!$D$26)*(1-X269)))</f>
        <v>0.2287559197</v>
      </c>
      <c r="Z269" s="3">
        <f t="shared" si="16"/>
        <v>1.148939666</v>
      </c>
      <c r="AA269" s="3">
        <f t="shared" si="17"/>
        <v>1.313042282</v>
      </c>
      <c r="AB269" s="3">
        <f t="shared" si="18"/>
        <v>1.5490222</v>
      </c>
      <c r="AC269" s="3">
        <f t="shared" si="19"/>
        <v>1.922464855</v>
      </c>
      <c r="AD269" s="3">
        <f t="shared" si="20"/>
        <v>2.362240071</v>
      </c>
      <c r="AE269" s="2">
        <f t="shared" si="21"/>
        <v>4539.404919</v>
      </c>
      <c r="AF269" s="2">
        <f t="shared" si="22"/>
        <v>5187.766399</v>
      </c>
      <c r="AG269" s="2">
        <f t="shared" si="23"/>
        <v>6120.111613</v>
      </c>
      <c r="AH269" s="2">
        <f t="shared" si="24"/>
        <v>7595.565439</v>
      </c>
      <c r="AI269" s="2">
        <f t="shared" si="25"/>
        <v>9333.095997</v>
      </c>
      <c r="AJ269" s="4">
        <f t="shared" si="26"/>
        <v>49073.79754</v>
      </c>
      <c r="AK269" s="4">
        <f t="shared" si="27"/>
        <v>49382.02041</v>
      </c>
      <c r="AL269" s="4">
        <f t="shared" si="28"/>
        <v>63112.42506</v>
      </c>
      <c r="AM269" s="4">
        <f t="shared" si="29"/>
        <v>83609.38379</v>
      </c>
      <c r="AN269" s="4">
        <f t="shared" si="30"/>
        <v>96461.32878</v>
      </c>
      <c r="AO269" s="4">
        <f>C269/'Ejercicio 3 - TIR'!$D$7</f>
        <v>13279.75738</v>
      </c>
      <c r="AP269" s="4">
        <f t="shared" si="31"/>
        <v>35794.04016</v>
      </c>
      <c r="AQ269" s="4">
        <f t="shared" si="32"/>
        <v>36102.26303</v>
      </c>
      <c r="AR269" s="4">
        <f t="shared" si="33"/>
        <v>49832.66768</v>
      </c>
      <c r="AS269" s="4">
        <f t="shared" si="34"/>
        <v>70329.62641</v>
      </c>
      <c r="AT269" s="4">
        <f t="shared" si="35"/>
        <v>83181.5714</v>
      </c>
      <c r="AU269" s="4">
        <f>AP269*'Ejercicio 3 - TIR'!$D$5</f>
        <v>17897.02008</v>
      </c>
      <c r="AV269" s="4">
        <f>AQ269*'Ejercicio 3 - TIR'!$D$5</f>
        <v>18051.13152</v>
      </c>
      <c r="AW269" s="4">
        <f>AR269*'Ejercicio 3 - TIR'!$D$5</f>
        <v>24916.33384</v>
      </c>
      <c r="AX269" s="4">
        <f>AS269*'Ejercicio 3 - TIR'!$D$5</f>
        <v>35164.8132</v>
      </c>
      <c r="AY269" s="4">
        <f>AT269*'Ejercicio 3 - TIR'!$D$5</f>
        <v>41590.7857</v>
      </c>
      <c r="AZ269" s="4">
        <f t="shared" ref="AZ269:BD269" si="842">AJ269-AU269-AE269</f>
        <v>26637.37254</v>
      </c>
      <c r="BA269" s="4">
        <f t="shared" si="842"/>
        <v>26143.12249</v>
      </c>
      <c r="BB269" s="4">
        <f t="shared" si="842"/>
        <v>32075.97961</v>
      </c>
      <c r="BC269" s="4">
        <f t="shared" si="842"/>
        <v>40849.00514</v>
      </c>
      <c r="BD269" s="4">
        <f t="shared" si="842"/>
        <v>45537.44708</v>
      </c>
      <c r="BE269" s="4">
        <f t="shared" ref="BE269:BI269" si="843">AZ269/Z269</f>
        <v>23184.30926</v>
      </c>
      <c r="BF269" s="4">
        <f t="shared" si="843"/>
        <v>19910.34322</v>
      </c>
      <c r="BG269" s="4">
        <f t="shared" si="843"/>
        <v>20707.24332</v>
      </c>
      <c r="BH269" s="4">
        <f t="shared" si="843"/>
        <v>21248.24547</v>
      </c>
      <c r="BI269" s="4">
        <f t="shared" si="843"/>
        <v>19277.23081</v>
      </c>
      <c r="BJ269" s="4">
        <f t="shared" si="38"/>
        <v>71996.6983</v>
      </c>
      <c r="BK269" s="4">
        <f t="shared" si="39"/>
        <v>31369.97501</v>
      </c>
      <c r="BL269" s="4">
        <f t="shared" si="40"/>
        <v>103366.6733</v>
      </c>
      <c r="BM269" s="4">
        <f>BK269*'Ejercicio 3 - TIR'!$D$5</f>
        <v>15684.9875</v>
      </c>
      <c r="BN269" s="4">
        <f t="shared" si="41"/>
        <v>87681.68581</v>
      </c>
      <c r="BO269" s="4">
        <f t="shared" si="42"/>
        <v>37118.02491</v>
      </c>
      <c r="BP269" s="4">
        <f t="shared" si="43"/>
        <v>-96876.93311</v>
      </c>
      <c r="BQ269" s="4">
        <f t="shared" ref="BQ269:BT269" si="844">BE269</f>
        <v>23184.30926</v>
      </c>
      <c r="BR269" s="4">
        <f t="shared" si="844"/>
        <v>19910.34322</v>
      </c>
      <c r="BS269" s="4">
        <f t="shared" si="844"/>
        <v>20707.24332</v>
      </c>
      <c r="BT269" s="4">
        <f t="shared" si="844"/>
        <v>21248.24547</v>
      </c>
      <c r="BU269" s="4">
        <f t="shared" si="45"/>
        <v>56395.25572</v>
      </c>
      <c r="BV269" s="36">
        <f t="shared" si="46"/>
        <v>11.97786892</v>
      </c>
    </row>
    <row r="270" ht="15.0" customHeight="1">
      <c r="A270" s="2">
        <v>269.0</v>
      </c>
      <c r="B270" s="3">
        <f t="shared" si="4"/>
        <v>0.2063442378</v>
      </c>
      <c r="C270" s="4">
        <f>IF(B270&lt;=('Ejercicio 3 - TIR'!$D$13-'Ejercicio 3 - TIR'!$C$13)/('Ejercicio 3 - TIR'!$E$13-'Ejercicio 3 - TIR'!$C$13),'Ejercicio 3 - TIR'!$C$13+SQRT(('Ejercicio 3 - TIR'!$E$13-'Ejercicio 3 - TIR'!$C$13)*('Ejercicio 3 - TIR'!$D$13-'Ejercicio 3 - TIR'!$C$13)*B270),'Ejercicio 3 - TIR'!$E$13-SQRT(('Ejercicio 3 - TIR'!$E$13-'Ejercicio 3 - TIR'!$C$13)*('Ejercicio 3 - TIR'!$E$13-'Ejercicio 3 - TIR'!$D$13)*(1-B270)))</f>
        <v>69085.02587</v>
      </c>
      <c r="D270" s="3">
        <f t="shared" si="5"/>
        <v>0.6399954436</v>
      </c>
      <c r="E270" s="4">
        <f>IF(D270&lt;=('Ejercicio 3 - TIR'!$D$14-'Ejercicio 3 - TIR'!$C$14)/('Ejercicio 3 - TIR'!$E$14-'Ejercicio 3 - TIR'!$C$14),'Ejercicio 3 - TIR'!$C$14+SQRT(('Ejercicio 3 - TIR'!$E$14-'Ejercicio 3 - TIR'!$C$14)*('Ejercicio 3 - TIR'!$D$14-'Ejercicio 3 - TIR'!$C$14)*D270),'Ejercicio 3 - TIR'!$E$14-SQRT(('Ejercicio 3 - TIR'!$E$14-'Ejercicio 3 - TIR'!$C$14)*('Ejercicio 3 - TIR'!$E$14-'Ejercicio 3 - TIR'!$D$14)*(1-D270)))</f>
        <v>32651.48427</v>
      </c>
      <c r="F270" s="3">
        <f t="shared" si="6"/>
        <v>0.08237746608</v>
      </c>
      <c r="G270" s="4">
        <f>IF(F270&lt;=('Ejercicio 3 - TIR'!$D$18-'Ejercicio 3 - TIR'!$C$18)/('Ejercicio 3 - TIR'!$E$18-'Ejercicio 3 - TIR'!$C$18),'Ejercicio 3 - TIR'!$C$18+SQRT(('Ejercicio 3 - TIR'!$E$18-'Ejercicio 3 - TIR'!$C$18)*('Ejercicio 3 - TIR'!$D$18-'Ejercicio 3 - TIR'!$C$18)*F270),'Ejercicio 3 - TIR'!$E$18-SQRT(('Ejercicio 3 - TIR'!$E$18-'Ejercicio 3 - TIR'!$C$18)*('Ejercicio 3 - TIR'!$E$18-'Ejercicio 3 - TIR'!$D$18)*(1-F270)))</f>
        <v>33515.19842</v>
      </c>
      <c r="H270" s="3">
        <f t="shared" si="7"/>
        <v>0.3495211547</v>
      </c>
      <c r="I270" s="4">
        <f>IF(H270&lt;=('Ejercicio 3 - TIR'!$D$18-'Ejercicio 3 - TIR'!$C$18)/('Ejercicio 3 - TIR'!$E$18-'Ejercicio 3 - TIR'!$C$18),'Ejercicio 3 - TIR'!$C$18+SQRT(('Ejercicio 3 - TIR'!$E$18-'Ejercicio 3 - TIR'!$C$18)*('Ejercicio 3 - TIR'!$D$18-'Ejercicio 3 - TIR'!$C$18)*H270),'Ejercicio 3 - TIR'!$E$18-SQRT(('Ejercicio 3 - TIR'!$E$18-'Ejercicio 3 - TIR'!$C$18)*('Ejercicio 3 - TIR'!$E$18-'Ejercicio 3 - TIR'!$D$18)*(1-H270)))</f>
        <v>37240.73016</v>
      </c>
      <c r="J270" s="3">
        <f t="shared" si="8"/>
        <v>0.6544763108</v>
      </c>
      <c r="K270" s="4">
        <f>IF(J270&lt;=('Ejercicio 3 - TIR'!$D$18-'Ejercicio 3 - TIR'!$C$18)/('Ejercicio 3 - TIR'!$E$18-'Ejercicio 3 - TIR'!$C$18),'Ejercicio 3 - TIR'!$C$18+SQRT(('Ejercicio 3 - TIR'!$E$18-'Ejercicio 3 - TIR'!$C$18)*('Ejercicio 3 - TIR'!$D$18-'Ejercicio 3 - TIR'!$C$18)*J270),'Ejercicio 3 - TIR'!$E$18-SQRT(('Ejercicio 3 - TIR'!$E$18-'Ejercicio 3 - TIR'!$C$18)*('Ejercicio 3 - TIR'!$E$18-'Ejercicio 3 - TIR'!$D$18)*(1-J270)))</f>
        <v>39908.15051</v>
      </c>
      <c r="L270" s="3">
        <f t="shared" si="9"/>
        <v>0.5271677239</v>
      </c>
      <c r="M270" s="4">
        <f>IF(L270&lt;=('Ejercicio 3 - TIR'!$D$18-'Ejercicio 3 - TIR'!$C$18)/('Ejercicio 3 - TIR'!$E$18-'Ejercicio 3 - TIR'!$C$18),'Ejercicio 3 - TIR'!$C$18+SQRT(('Ejercicio 3 - TIR'!$E$18-'Ejercicio 3 - TIR'!$C$18)*('Ejercicio 3 - TIR'!$D$18-'Ejercicio 3 - TIR'!$C$18)*L270),'Ejercicio 3 - TIR'!$E$18-SQRT(('Ejercicio 3 - TIR'!$E$18-'Ejercicio 3 - TIR'!$C$18)*('Ejercicio 3 - TIR'!$E$18-'Ejercicio 3 - TIR'!$D$18)*(1-L270)))</f>
        <v>38892.42141</v>
      </c>
      <c r="N270" s="3">
        <f t="shared" si="10"/>
        <v>0.8510115154</v>
      </c>
      <c r="O270" s="4">
        <f>IF(N270&lt;=('Ejercicio 3 - TIR'!$D$18-'Ejercicio 3 - TIR'!$C$18)/('Ejercicio 3 - TIR'!$E$18-'Ejercicio 3 - TIR'!$C$18),'Ejercicio 3 - TIR'!$C$18+SQRT(('Ejercicio 3 - TIR'!$E$18-'Ejercicio 3 - TIR'!$C$18)*('Ejercicio 3 - TIR'!$D$18-'Ejercicio 3 - TIR'!$C$18)*N270),'Ejercicio 3 - TIR'!$E$18-SQRT(('Ejercicio 3 - TIR'!$E$18-'Ejercicio 3 - TIR'!$C$18)*('Ejercicio 3 - TIR'!$E$18-'Ejercicio 3 - TIR'!$D$18)*(1-N270)))</f>
        <v>41657.22625</v>
      </c>
      <c r="P270" s="3">
        <f t="shared" si="11"/>
        <v>0.02801043855</v>
      </c>
      <c r="Q270" s="7">
        <f>IF(P270&lt;=('Ejercicio 3 - TIR'!$D$22-'Ejercicio 3 - TIR'!$C$22)/('Ejercicio 3 - TIR'!$E$22-'Ejercicio 3 - TIR'!$C$22),'Ejercicio 3 - TIR'!$C$22+SQRT(('Ejercicio 3 - TIR'!$E$22-'Ejercicio 3 - TIR'!$C$22)*('Ejercicio 3 - TIR'!$D$22-'Ejercicio 3 - TIR'!$C$22)*P270),'Ejercicio 3 - TIR'!$E$22-SQRT(('Ejercicio 3 - TIR'!$E$22-'Ejercicio 3 - TIR'!$C$22)*('Ejercicio 3 - TIR'!$E$22-'Ejercicio 3 - TIR'!$D$22)*(1-P270)))</f>
        <v>0.1271006189</v>
      </c>
      <c r="R270" s="3">
        <f t="shared" si="12"/>
        <v>0.5340469984</v>
      </c>
      <c r="S270" s="7">
        <f>IF(R270&lt;=('Ejercicio 3 - TIR'!$D$23-'Ejercicio 3 - TIR'!$C$23)/('Ejercicio 3 - TIR'!$E$23-'Ejercicio 3 - TIR'!$C$23),'Ejercicio 3 - TIR'!$C$23+SQRT(('Ejercicio 3 - TIR'!$E$23-'Ejercicio 3 - TIR'!$C$23)*('Ejercicio 3 - TIR'!$D$23-'Ejercicio 3 - TIR'!$C$23)*R270),'Ejercicio 3 - TIR'!$E$23-SQRT(('Ejercicio 3 - TIR'!$E$23-'Ejercicio 3 - TIR'!$C$23)*('Ejercicio 3 - TIR'!$E$23-'Ejercicio 3 - TIR'!$D$23)*(1-R270)))</f>
        <v>0.1510394164</v>
      </c>
      <c r="T270" s="3">
        <f t="shared" si="13"/>
        <v>0.3760930024</v>
      </c>
      <c r="U270" s="7">
        <f>IF(T270&lt;=('Ejercicio 3 - TIR'!$D$24-'Ejercicio 3 - TIR'!$C$24)/('Ejercicio 3 - TIR'!$E$24-'Ejercicio 3 - TIR'!$C$24),'Ejercicio 3 - TIR'!$C$24+SQRT(('Ejercicio 3 - TIR'!$E$24-'Ejercicio 3 - TIR'!$C$24)*('Ejercicio 3 - TIR'!$D$24-'Ejercicio 3 - TIR'!$C$24)*T270),'Ejercicio 3 - TIR'!$E$24-SQRT(('Ejercicio 3 - TIR'!$E$24-'Ejercicio 3 - TIR'!$C$24)*('Ejercicio 3 - TIR'!$E$24-'Ejercicio 3 - TIR'!$D$24)*(1-T270)))</f>
        <v>0.178103297</v>
      </c>
      <c r="V270" s="3">
        <f t="shared" si="14"/>
        <v>0.2130544579</v>
      </c>
      <c r="W270" s="7">
        <f>IF(V270&lt;=('Ejercicio 3 - TIR'!$D$25-'Ejercicio 3 - TIR'!$C$25)/('Ejercicio 3 - TIR'!$E$25-'Ejercicio 3 - TIR'!$C$25),'Ejercicio 3 - TIR'!$C$25+SQRT(('Ejercicio 3 - TIR'!$E$25-'Ejercicio 3 - TIR'!$C$25)*('Ejercicio 3 - TIR'!$D$25-'Ejercicio 3 - TIR'!$C$25)*V270),'Ejercicio 3 - TIR'!$E$25-SQRT(('Ejercicio 3 - TIR'!$E$25-'Ejercicio 3 - TIR'!$C$25)*('Ejercicio 3 - TIR'!$E$25-'Ejercicio 3 - TIR'!$D$25)*(1-V270)))</f>
        <v>0.1972706758</v>
      </c>
      <c r="X270" s="3">
        <f t="shared" si="15"/>
        <v>0.151970316</v>
      </c>
      <c r="Y270" s="7">
        <f>IF(X270&lt;=('Ejercicio 3 - TIR'!$D$26-'Ejercicio 3 - TIR'!$C$26)/('Ejercicio 3 - TIR'!$E$26-'Ejercicio 3 - TIR'!$C$26),'Ejercicio 3 - TIR'!$C$26+SQRT(('Ejercicio 3 - TIR'!$E$26-'Ejercicio 3 - TIR'!$C$26)*('Ejercicio 3 - TIR'!$D$26-'Ejercicio 3 - TIR'!$C$26)*X270),'Ejercicio 3 - TIR'!$E$26-SQRT(('Ejercicio 3 - TIR'!$E$26-'Ejercicio 3 - TIR'!$C$26)*('Ejercicio 3 - TIR'!$E$26-'Ejercicio 3 - TIR'!$D$26)*(1-X270)))</f>
        <v>0.2102563534</v>
      </c>
      <c r="Z270" s="3">
        <f t="shared" si="16"/>
        <v>1.127100619</v>
      </c>
      <c r="AA270" s="3">
        <f t="shared" si="17"/>
        <v>1.297337239</v>
      </c>
      <c r="AB270" s="3">
        <f t="shared" si="18"/>
        <v>1.528397278</v>
      </c>
      <c r="AC270" s="3">
        <f t="shared" si="19"/>
        <v>1.829905242</v>
      </c>
      <c r="AD270" s="3">
        <f t="shared" si="20"/>
        <v>2.214654445</v>
      </c>
      <c r="AE270" s="2">
        <f t="shared" si="21"/>
        <v>4150.02386</v>
      </c>
      <c r="AF270" s="2">
        <f t="shared" si="22"/>
        <v>4776.841042</v>
      </c>
      <c r="AG270" s="2">
        <f t="shared" si="23"/>
        <v>5627.612181</v>
      </c>
      <c r="AH270" s="2">
        <f t="shared" si="24"/>
        <v>6737.775038</v>
      </c>
      <c r="AI270" s="2">
        <f t="shared" si="25"/>
        <v>8154.435048</v>
      </c>
      <c r="AJ270" s="4">
        <f t="shared" si="26"/>
        <v>37775.00088</v>
      </c>
      <c r="AK270" s="4">
        <f t="shared" si="27"/>
        <v>48313.78603</v>
      </c>
      <c r="AL270" s="4">
        <f t="shared" si="28"/>
        <v>60995.50863</v>
      </c>
      <c r="AM270" s="4">
        <f t="shared" si="29"/>
        <v>71169.44582</v>
      </c>
      <c r="AN270" s="4">
        <f t="shared" si="30"/>
        <v>92256.3613</v>
      </c>
      <c r="AO270" s="4">
        <f>C270/'Ejercicio 3 - TIR'!$D$7</f>
        <v>13817.00517</v>
      </c>
      <c r="AP270" s="4">
        <f t="shared" si="31"/>
        <v>23957.99571</v>
      </c>
      <c r="AQ270" s="4">
        <f t="shared" si="32"/>
        <v>34496.78085</v>
      </c>
      <c r="AR270" s="4">
        <f t="shared" si="33"/>
        <v>47178.50345</v>
      </c>
      <c r="AS270" s="4">
        <f t="shared" si="34"/>
        <v>57352.44065</v>
      </c>
      <c r="AT270" s="4">
        <f t="shared" si="35"/>
        <v>78439.35612</v>
      </c>
      <c r="AU270" s="4">
        <f>AP270*'Ejercicio 3 - TIR'!$D$5</f>
        <v>11978.99785</v>
      </c>
      <c r="AV270" s="4">
        <f>AQ270*'Ejercicio 3 - TIR'!$D$5</f>
        <v>17248.39043</v>
      </c>
      <c r="AW270" s="4">
        <f>AR270*'Ejercicio 3 - TIR'!$D$5</f>
        <v>23589.25173</v>
      </c>
      <c r="AX270" s="4">
        <f>AS270*'Ejercicio 3 - TIR'!$D$5</f>
        <v>28676.22032</v>
      </c>
      <c r="AY270" s="4">
        <f>AT270*'Ejercicio 3 - TIR'!$D$5</f>
        <v>39219.67806</v>
      </c>
      <c r="AZ270" s="4">
        <f t="shared" ref="AZ270:BD270" si="845">AJ270-AU270-AE270</f>
        <v>21645.97917</v>
      </c>
      <c r="BA270" s="4">
        <f t="shared" si="845"/>
        <v>26288.55456</v>
      </c>
      <c r="BB270" s="4">
        <f t="shared" si="845"/>
        <v>31778.64472</v>
      </c>
      <c r="BC270" s="4">
        <f t="shared" si="845"/>
        <v>35755.45046</v>
      </c>
      <c r="BD270" s="4">
        <f t="shared" si="845"/>
        <v>44882.24819</v>
      </c>
      <c r="BE270" s="4">
        <f t="shared" ref="BE270:BI270" si="846">AZ270/Z270</f>
        <v>19205.01045</v>
      </c>
      <c r="BF270" s="4">
        <f t="shared" si="846"/>
        <v>20263.47027</v>
      </c>
      <c r="BG270" s="4">
        <f t="shared" si="846"/>
        <v>20792.13642</v>
      </c>
      <c r="BH270" s="4">
        <f t="shared" si="846"/>
        <v>19539.50928</v>
      </c>
      <c r="BI270" s="4">
        <f t="shared" si="846"/>
        <v>20266.02763</v>
      </c>
      <c r="BJ270" s="4">
        <f t="shared" si="38"/>
        <v>72311.75478</v>
      </c>
      <c r="BK270" s="4">
        <f t="shared" si="39"/>
        <v>30599.89193</v>
      </c>
      <c r="BL270" s="4">
        <f t="shared" si="40"/>
        <v>102911.6467</v>
      </c>
      <c r="BM270" s="4">
        <f>BK270*'Ejercicio 3 - TIR'!$D$5</f>
        <v>15299.94597</v>
      </c>
      <c r="BN270" s="4">
        <f t="shared" si="41"/>
        <v>87611.70075</v>
      </c>
      <c r="BO270" s="4">
        <f t="shared" si="42"/>
        <v>39559.98686</v>
      </c>
      <c r="BP270" s="4">
        <f t="shared" si="43"/>
        <v>-101736.5101</v>
      </c>
      <c r="BQ270" s="4">
        <f t="shared" ref="BQ270:BT270" si="847">BE270</f>
        <v>19205.01045</v>
      </c>
      <c r="BR270" s="4">
        <f t="shared" si="847"/>
        <v>20263.47027</v>
      </c>
      <c r="BS270" s="4">
        <f t="shared" si="847"/>
        <v>20792.13642</v>
      </c>
      <c r="BT270" s="4">
        <f t="shared" si="847"/>
        <v>19539.50928</v>
      </c>
      <c r="BU270" s="4">
        <f t="shared" si="45"/>
        <v>59826.01449</v>
      </c>
      <c r="BV270" s="36">
        <f t="shared" si="46"/>
        <v>9.542472387</v>
      </c>
    </row>
    <row r="271" ht="15.0" customHeight="1">
      <c r="A271" s="2">
        <v>270.0</v>
      </c>
      <c r="B271" s="3">
        <f t="shared" si="4"/>
        <v>0.6089864313</v>
      </c>
      <c r="C271" s="4">
        <f>IF(B271&lt;=('Ejercicio 3 - TIR'!$D$13-'Ejercicio 3 - TIR'!$C$13)/('Ejercicio 3 - TIR'!$E$13-'Ejercicio 3 - TIR'!$C$13),'Ejercicio 3 - TIR'!$C$13+SQRT(('Ejercicio 3 - TIR'!$E$13-'Ejercicio 3 - TIR'!$C$13)*('Ejercicio 3 - TIR'!$D$13-'Ejercicio 3 - TIR'!$C$13)*B271),'Ejercicio 3 - TIR'!$E$13-SQRT(('Ejercicio 3 - TIR'!$E$13-'Ejercicio 3 - TIR'!$C$13)*('Ejercicio 3 - TIR'!$E$13-'Ejercicio 3 - TIR'!$D$13)*(1-B271)))</f>
        <v>78338.59925</v>
      </c>
      <c r="D271" s="3">
        <f t="shared" si="5"/>
        <v>0.4449381557</v>
      </c>
      <c r="E271" s="4">
        <f>IF(D271&lt;=('Ejercicio 3 - TIR'!$D$14-'Ejercicio 3 - TIR'!$C$14)/('Ejercicio 3 - TIR'!$E$14-'Ejercicio 3 - TIR'!$C$14),'Ejercicio 3 - TIR'!$C$14+SQRT(('Ejercicio 3 - TIR'!$E$14-'Ejercicio 3 - TIR'!$C$14)*('Ejercicio 3 - TIR'!$D$14-'Ejercicio 3 - TIR'!$C$14)*D271),'Ejercicio 3 - TIR'!$E$14-SQRT(('Ejercicio 3 - TIR'!$E$14-'Ejercicio 3 - TIR'!$C$14)*('Ejercicio 3 - TIR'!$E$14-'Ejercicio 3 - TIR'!$D$14)*(1-D271)))</f>
        <v>30875.34786</v>
      </c>
      <c r="F271" s="3">
        <f t="shared" si="6"/>
        <v>0.4034140134</v>
      </c>
      <c r="G271" s="4">
        <f>IF(F271&lt;=('Ejercicio 3 - TIR'!$D$18-'Ejercicio 3 - TIR'!$C$18)/('Ejercicio 3 - TIR'!$E$18-'Ejercicio 3 - TIR'!$C$18),'Ejercicio 3 - TIR'!$C$18+SQRT(('Ejercicio 3 - TIR'!$E$18-'Ejercicio 3 - TIR'!$C$18)*('Ejercicio 3 - TIR'!$D$18-'Ejercicio 3 - TIR'!$C$18)*F271),'Ejercicio 3 - TIR'!$E$18-SQRT(('Ejercicio 3 - TIR'!$E$18-'Ejercicio 3 - TIR'!$C$18)*('Ejercicio 3 - TIR'!$E$18-'Ejercicio 3 - TIR'!$D$18)*(1-F271)))</f>
        <v>37778.9525</v>
      </c>
      <c r="H271" s="3">
        <f t="shared" si="7"/>
        <v>0.3907694229</v>
      </c>
      <c r="I271" s="4">
        <f>IF(H271&lt;=('Ejercicio 3 - TIR'!$D$18-'Ejercicio 3 - TIR'!$C$18)/('Ejercicio 3 - TIR'!$E$18-'Ejercicio 3 - TIR'!$C$18),'Ejercicio 3 - TIR'!$C$18+SQRT(('Ejercicio 3 - TIR'!$E$18-'Ejercicio 3 - TIR'!$C$18)*('Ejercicio 3 - TIR'!$D$18-'Ejercicio 3 - TIR'!$C$18)*H271),'Ejercicio 3 - TIR'!$E$18-SQRT(('Ejercicio 3 - TIR'!$E$18-'Ejercicio 3 - TIR'!$C$18)*('Ejercicio 3 - TIR'!$E$18-'Ejercicio 3 - TIR'!$D$18)*(1-H271)))</f>
        <v>37656.07037</v>
      </c>
      <c r="J271" s="3">
        <f t="shared" si="8"/>
        <v>0.4625432438</v>
      </c>
      <c r="K271" s="4">
        <f>IF(J271&lt;=('Ejercicio 3 - TIR'!$D$18-'Ejercicio 3 - TIR'!$C$18)/('Ejercicio 3 - TIR'!$E$18-'Ejercicio 3 - TIR'!$C$18),'Ejercicio 3 - TIR'!$C$18+SQRT(('Ejercicio 3 - TIR'!$E$18-'Ejercicio 3 - TIR'!$C$18)*('Ejercicio 3 - TIR'!$D$18-'Ejercicio 3 - TIR'!$C$18)*J271),'Ejercicio 3 - TIR'!$E$18-SQRT(('Ejercicio 3 - TIR'!$E$18-'Ejercicio 3 - TIR'!$C$18)*('Ejercicio 3 - TIR'!$E$18-'Ejercicio 3 - TIR'!$D$18)*(1-J271)))</f>
        <v>38329.555</v>
      </c>
      <c r="L271" s="3">
        <f t="shared" si="9"/>
        <v>0.2398881762</v>
      </c>
      <c r="M271" s="4">
        <f>IF(L271&lt;=('Ejercicio 3 - TIR'!$D$18-'Ejercicio 3 - TIR'!$C$18)/('Ejercicio 3 - TIR'!$E$18-'Ejercicio 3 - TIR'!$C$18),'Ejercicio 3 - TIR'!$C$18+SQRT(('Ejercicio 3 - TIR'!$E$18-'Ejercicio 3 - TIR'!$C$18)*('Ejercicio 3 - TIR'!$D$18-'Ejercicio 3 - TIR'!$C$18)*L271),'Ejercicio 3 - TIR'!$E$18-SQRT(('Ejercicio 3 - TIR'!$E$18-'Ejercicio 3 - TIR'!$C$18)*('Ejercicio 3 - TIR'!$E$18-'Ejercicio 3 - TIR'!$D$18)*(1-L271)))</f>
        <v>35998.60204</v>
      </c>
      <c r="N271" s="3">
        <f t="shared" si="10"/>
        <v>0.4920779509</v>
      </c>
      <c r="O271" s="4">
        <f>IF(N271&lt;=('Ejercicio 3 - TIR'!$D$18-'Ejercicio 3 - TIR'!$C$18)/('Ejercicio 3 - TIR'!$E$18-'Ejercicio 3 - TIR'!$C$18),'Ejercicio 3 - TIR'!$C$18+SQRT(('Ejercicio 3 - TIR'!$E$18-'Ejercicio 3 - TIR'!$C$18)*('Ejercicio 3 - TIR'!$D$18-'Ejercicio 3 - TIR'!$C$18)*N271),'Ejercicio 3 - TIR'!$E$18-SQRT(('Ejercicio 3 - TIR'!$E$18-'Ejercicio 3 - TIR'!$C$18)*('Ejercicio 3 - TIR'!$E$18-'Ejercicio 3 - TIR'!$D$18)*(1-N271)))</f>
        <v>38591.37315</v>
      </c>
      <c r="P271" s="3">
        <f t="shared" si="11"/>
        <v>0.1155598962</v>
      </c>
      <c r="Q271" s="7">
        <f>IF(P271&lt;=('Ejercicio 3 - TIR'!$D$22-'Ejercicio 3 - TIR'!$C$22)/('Ejercicio 3 - TIR'!$E$22-'Ejercicio 3 - TIR'!$C$22),'Ejercicio 3 - TIR'!$C$22+SQRT(('Ejercicio 3 - TIR'!$E$22-'Ejercicio 3 - TIR'!$C$22)*('Ejercicio 3 - TIR'!$D$22-'Ejercicio 3 - TIR'!$C$22)*P271),'Ejercicio 3 - TIR'!$E$22-SQRT(('Ejercicio 3 - TIR'!$E$22-'Ejercicio 3 - TIR'!$C$22)*('Ejercicio 3 - TIR'!$E$22-'Ejercicio 3 - TIR'!$D$22)*(1-P271)))</f>
        <v>0.134422476</v>
      </c>
      <c r="R271" s="3">
        <f t="shared" si="12"/>
        <v>0.9900215488</v>
      </c>
      <c r="S271" s="7">
        <f>IF(R271&lt;=('Ejercicio 3 - TIR'!$D$23-'Ejercicio 3 - TIR'!$C$23)/('Ejercicio 3 - TIR'!$E$23-'Ejercicio 3 - TIR'!$C$23),'Ejercicio 3 - TIR'!$C$23+SQRT(('Ejercicio 3 - TIR'!$E$23-'Ejercicio 3 - TIR'!$C$23)*('Ejercicio 3 - TIR'!$D$23-'Ejercicio 3 - TIR'!$C$23)*R271),'Ejercicio 3 - TIR'!$E$23-SQRT(('Ejercicio 3 - TIR'!$E$23-'Ejercicio 3 - TIR'!$C$23)*('Ejercicio 3 - TIR'!$E$23-'Ejercicio 3 - TIR'!$D$23)*(1-R271)))</f>
        <v>0.175761933</v>
      </c>
      <c r="T271" s="3">
        <f t="shared" si="13"/>
        <v>0.4419403661</v>
      </c>
      <c r="U271" s="7">
        <f>IF(T271&lt;=('Ejercicio 3 - TIR'!$D$24-'Ejercicio 3 - TIR'!$C$24)/('Ejercicio 3 - TIR'!$E$24-'Ejercicio 3 - TIR'!$C$24),'Ejercicio 3 - TIR'!$C$24+SQRT(('Ejercicio 3 - TIR'!$E$24-'Ejercicio 3 - TIR'!$C$24)*('Ejercicio 3 - TIR'!$D$24-'Ejercicio 3 - TIR'!$C$24)*T271),'Ejercicio 3 - TIR'!$E$24-SQRT(('Ejercicio 3 - TIR'!$E$24-'Ejercicio 3 - TIR'!$C$24)*('Ejercicio 3 - TIR'!$E$24-'Ejercicio 3 - TIR'!$D$24)*(1-T271)))</f>
        <v>0.1804706821</v>
      </c>
      <c r="V271" s="3">
        <f t="shared" si="14"/>
        <v>0.2960848847</v>
      </c>
      <c r="W271" s="7">
        <f>IF(V271&lt;=('Ejercicio 3 - TIR'!$D$25-'Ejercicio 3 - TIR'!$C$25)/('Ejercicio 3 - TIR'!$E$25-'Ejercicio 3 - TIR'!$C$25),'Ejercicio 3 - TIR'!$C$25+SQRT(('Ejercicio 3 - TIR'!$E$25-'Ejercicio 3 - TIR'!$C$25)*('Ejercicio 3 - TIR'!$D$25-'Ejercicio 3 - TIR'!$C$25)*V271),'Ejercicio 3 - TIR'!$E$25-SQRT(('Ejercicio 3 - TIR'!$E$25-'Ejercicio 3 - TIR'!$C$25)*('Ejercicio 3 - TIR'!$E$25-'Ejercicio 3 - TIR'!$D$25)*(1-V271)))</f>
        <v>0.2003642981</v>
      </c>
      <c r="X271" s="3">
        <f t="shared" si="15"/>
        <v>0.7454365695</v>
      </c>
      <c r="Y271" s="7">
        <f>IF(X271&lt;=('Ejercicio 3 - TIR'!$D$26-'Ejercicio 3 - TIR'!$C$26)/('Ejercicio 3 - TIR'!$E$26-'Ejercicio 3 - TIR'!$C$26),'Ejercicio 3 - TIR'!$C$26+SQRT(('Ejercicio 3 - TIR'!$E$26-'Ejercicio 3 - TIR'!$C$26)*('Ejercicio 3 - TIR'!$D$26-'Ejercicio 3 - TIR'!$C$26)*X271),'Ejercicio 3 - TIR'!$E$26-SQRT(('Ejercicio 3 - TIR'!$E$26-'Ejercicio 3 - TIR'!$C$26)*('Ejercicio 3 - TIR'!$E$26-'Ejercicio 3 - TIR'!$D$26)*(1-X271)))</f>
        <v>0.2429238281</v>
      </c>
      <c r="Z271" s="3">
        <f t="shared" si="16"/>
        <v>1.134422476</v>
      </c>
      <c r="AA271" s="3">
        <f t="shared" si="17"/>
        <v>1.333810763</v>
      </c>
      <c r="AB271" s="3">
        <f t="shared" si="18"/>
        <v>1.574524501</v>
      </c>
      <c r="AC271" s="3">
        <f t="shared" si="19"/>
        <v>1.890002998</v>
      </c>
      <c r="AD271" s="3">
        <f t="shared" si="20"/>
        <v>2.349129761</v>
      </c>
      <c r="AE271" s="2">
        <f t="shared" si="21"/>
        <v>4150.340706</v>
      </c>
      <c r="AF271" s="2">
        <f t="shared" si="22"/>
        <v>4879.812611</v>
      </c>
      <c r="AG271" s="2">
        <f t="shared" si="23"/>
        <v>5760.475721</v>
      </c>
      <c r="AH271" s="2">
        <f t="shared" si="24"/>
        <v>6914.669396</v>
      </c>
      <c r="AI271" s="2">
        <f t="shared" si="25"/>
        <v>8594.407355</v>
      </c>
      <c r="AJ271" s="4">
        <f t="shared" si="26"/>
        <v>42857.29284</v>
      </c>
      <c r="AK271" s="4">
        <f t="shared" si="27"/>
        <v>50226.07195</v>
      </c>
      <c r="AL271" s="4">
        <f t="shared" si="28"/>
        <v>60350.82348</v>
      </c>
      <c r="AM271" s="4">
        <f t="shared" si="29"/>
        <v>68037.46578</v>
      </c>
      <c r="AN271" s="4">
        <f t="shared" si="30"/>
        <v>90656.1432</v>
      </c>
      <c r="AO271" s="4">
        <f>C271/'Ejercicio 3 - TIR'!$D$7</f>
        <v>15667.71985</v>
      </c>
      <c r="AP271" s="4">
        <f t="shared" si="31"/>
        <v>27189.57299</v>
      </c>
      <c r="AQ271" s="4">
        <f t="shared" si="32"/>
        <v>34558.3521</v>
      </c>
      <c r="AR271" s="4">
        <f t="shared" si="33"/>
        <v>44683.10363</v>
      </c>
      <c r="AS271" s="4">
        <f t="shared" si="34"/>
        <v>52369.74593</v>
      </c>
      <c r="AT271" s="4">
        <f t="shared" si="35"/>
        <v>74988.42335</v>
      </c>
      <c r="AU271" s="4">
        <f>AP271*'Ejercicio 3 - TIR'!$D$5</f>
        <v>13594.78649</v>
      </c>
      <c r="AV271" s="4">
        <f>AQ271*'Ejercicio 3 - TIR'!$D$5</f>
        <v>17279.17605</v>
      </c>
      <c r="AW271" s="4">
        <f>AR271*'Ejercicio 3 - TIR'!$D$5</f>
        <v>22341.55181</v>
      </c>
      <c r="AX271" s="4">
        <f>AS271*'Ejercicio 3 - TIR'!$D$5</f>
        <v>26184.87296</v>
      </c>
      <c r="AY271" s="4">
        <f>AT271*'Ejercicio 3 - TIR'!$D$5</f>
        <v>37494.21167</v>
      </c>
      <c r="AZ271" s="4">
        <f t="shared" ref="AZ271:BD271" si="848">AJ271-AU271-AE271</f>
        <v>25112.16564</v>
      </c>
      <c r="BA271" s="4">
        <f t="shared" si="848"/>
        <v>28067.08329</v>
      </c>
      <c r="BB271" s="4">
        <f t="shared" si="848"/>
        <v>32248.79594</v>
      </c>
      <c r="BC271" s="4">
        <f t="shared" si="848"/>
        <v>34937.92342</v>
      </c>
      <c r="BD271" s="4">
        <f t="shared" si="848"/>
        <v>44567.52417</v>
      </c>
      <c r="BE271" s="4">
        <f t="shared" ref="BE271:BI271" si="849">AZ271/Z271</f>
        <v>22136.51983</v>
      </c>
      <c r="BF271" s="4">
        <f t="shared" si="849"/>
        <v>21042.77763</v>
      </c>
      <c r="BG271" s="4">
        <f t="shared" si="849"/>
        <v>20481.60947</v>
      </c>
      <c r="BH271" s="4">
        <f t="shared" si="849"/>
        <v>18485.64444</v>
      </c>
      <c r="BI271" s="4">
        <f t="shared" si="849"/>
        <v>18971.92948</v>
      </c>
      <c r="BJ271" s="4">
        <f t="shared" si="38"/>
        <v>72530.19855</v>
      </c>
      <c r="BK271" s="4">
        <f t="shared" si="39"/>
        <v>36805.50699</v>
      </c>
      <c r="BL271" s="4">
        <f t="shared" si="40"/>
        <v>109335.7055</v>
      </c>
      <c r="BM271" s="4">
        <f>BK271*'Ejercicio 3 - TIR'!$D$5</f>
        <v>18402.7535</v>
      </c>
      <c r="BN271" s="4">
        <f t="shared" si="41"/>
        <v>90932.95204</v>
      </c>
      <c r="BO271" s="4">
        <f t="shared" si="42"/>
        <v>38709.20779</v>
      </c>
      <c r="BP271" s="4">
        <f t="shared" si="43"/>
        <v>-109213.9471</v>
      </c>
      <c r="BQ271" s="4">
        <f t="shared" ref="BQ271:BT271" si="850">BE271</f>
        <v>22136.51983</v>
      </c>
      <c r="BR271" s="4">
        <f t="shared" si="850"/>
        <v>21042.77763</v>
      </c>
      <c r="BS271" s="4">
        <f t="shared" si="850"/>
        <v>20481.60947</v>
      </c>
      <c r="BT271" s="4">
        <f t="shared" si="850"/>
        <v>18485.64444</v>
      </c>
      <c r="BU271" s="4">
        <f t="shared" si="45"/>
        <v>57681.13727</v>
      </c>
      <c r="BV271" s="36">
        <f t="shared" si="46"/>
        <v>7.527997619</v>
      </c>
    </row>
    <row r="272" ht="15.0" customHeight="1">
      <c r="A272" s="2">
        <v>271.0</v>
      </c>
      <c r="B272" s="3">
        <f t="shared" si="4"/>
        <v>0.5203407707</v>
      </c>
      <c r="C272" s="4">
        <f>IF(B272&lt;=('Ejercicio 3 - TIR'!$D$13-'Ejercicio 3 - TIR'!$C$13)/('Ejercicio 3 - TIR'!$E$13-'Ejercicio 3 - TIR'!$C$13),'Ejercicio 3 - TIR'!$C$13+SQRT(('Ejercicio 3 - TIR'!$E$13-'Ejercicio 3 - TIR'!$C$13)*('Ejercicio 3 - TIR'!$D$13-'Ejercicio 3 - TIR'!$C$13)*B272),'Ejercicio 3 - TIR'!$E$13-SQRT(('Ejercicio 3 - TIR'!$E$13-'Ejercicio 3 - TIR'!$C$13)*('Ejercicio 3 - TIR'!$E$13-'Ejercicio 3 - TIR'!$D$13)*(1-B272)))</f>
        <v>76008.52078</v>
      </c>
      <c r="D272" s="3">
        <f t="shared" si="5"/>
        <v>0.3838884201</v>
      </c>
      <c r="E272" s="4">
        <f>IF(D272&lt;=('Ejercicio 3 - TIR'!$D$14-'Ejercicio 3 - TIR'!$C$14)/('Ejercicio 3 - TIR'!$E$14-'Ejercicio 3 - TIR'!$C$14),'Ejercicio 3 - TIR'!$C$14+SQRT(('Ejercicio 3 - TIR'!$E$14-'Ejercicio 3 - TIR'!$C$14)*('Ejercicio 3 - TIR'!$D$14-'Ejercicio 3 - TIR'!$C$14)*D272),'Ejercicio 3 - TIR'!$E$14-SQRT(('Ejercicio 3 - TIR'!$E$14-'Ejercicio 3 - TIR'!$C$14)*('Ejercicio 3 - TIR'!$E$14-'Ejercicio 3 - TIR'!$D$14)*(1-D272)))</f>
        <v>30386.63758</v>
      </c>
      <c r="F272" s="3">
        <f t="shared" si="6"/>
        <v>0.1954999048</v>
      </c>
      <c r="G272" s="4">
        <f>IF(F272&lt;=('Ejercicio 3 - TIR'!$D$18-'Ejercicio 3 - TIR'!$C$18)/('Ejercicio 3 - TIR'!$E$18-'Ejercicio 3 - TIR'!$C$18),'Ejercicio 3 - TIR'!$C$18+SQRT(('Ejercicio 3 - TIR'!$E$18-'Ejercicio 3 - TIR'!$C$18)*('Ejercicio 3 - TIR'!$D$18-'Ejercicio 3 - TIR'!$C$18)*F272),'Ejercicio 3 - TIR'!$E$18-SQRT(('Ejercicio 3 - TIR'!$E$18-'Ejercicio 3 - TIR'!$C$18)*('Ejercicio 3 - TIR'!$E$18-'Ejercicio 3 - TIR'!$D$18)*(1-F272)))</f>
        <v>35415.25491</v>
      </c>
      <c r="H272" s="3">
        <f t="shared" si="7"/>
        <v>0.9710247546</v>
      </c>
      <c r="I272" s="4">
        <f>IF(H272&lt;=('Ejercicio 3 - TIR'!$D$18-'Ejercicio 3 - TIR'!$C$18)/('Ejercicio 3 - TIR'!$E$18-'Ejercicio 3 - TIR'!$C$18),'Ejercicio 3 - TIR'!$C$18+SQRT(('Ejercicio 3 - TIR'!$E$18-'Ejercicio 3 - TIR'!$C$18)*('Ejercicio 3 - TIR'!$D$18-'Ejercicio 3 - TIR'!$C$18)*H272),'Ejercicio 3 - TIR'!$E$18-SQRT(('Ejercicio 3 - TIR'!$E$18-'Ejercicio 3 - TIR'!$C$18)*('Ejercicio 3 - TIR'!$E$18-'Ejercicio 3 - TIR'!$D$18)*(1-H272)))</f>
        <v>43525.84146</v>
      </c>
      <c r="J272" s="3">
        <f t="shared" si="8"/>
        <v>0.1438432372</v>
      </c>
      <c r="K272" s="4">
        <f>IF(J272&lt;=('Ejercicio 3 - TIR'!$D$18-'Ejercicio 3 - TIR'!$C$18)/('Ejercicio 3 - TIR'!$E$18-'Ejercicio 3 - TIR'!$C$18),'Ejercicio 3 - TIR'!$C$18+SQRT(('Ejercicio 3 - TIR'!$E$18-'Ejercicio 3 - TIR'!$C$18)*('Ejercicio 3 - TIR'!$D$18-'Ejercicio 3 - TIR'!$C$18)*J272),'Ejercicio 3 - TIR'!$E$18-SQRT(('Ejercicio 3 - TIR'!$E$18-'Ejercicio 3 - TIR'!$C$18)*('Ejercicio 3 - TIR'!$E$18-'Ejercicio 3 - TIR'!$D$18)*(1-J272)))</f>
        <v>34645.04958</v>
      </c>
      <c r="L272" s="3">
        <f t="shared" si="9"/>
        <v>0.3520778671</v>
      </c>
      <c r="M272" s="4">
        <f>IF(L272&lt;=('Ejercicio 3 - TIR'!$D$18-'Ejercicio 3 - TIR'!$C$18)/('Ejercicio 3 - TIR'!$E$18-'Ejercicio 3 - TIR'!$C$18),'Ejercicio 3 - TIR'!$C$18+SQRT(('Ejercicio 3 - TIR'!$E$18-'Ejercicio 3 - TIR'!$C$18)*('Ejercicio 3 - TIR'!$D$18-'Ejercicio 3 - TIR'!$C$18)*L272),'Ejercicio 3 - TIR'!$E$18-SQRT(('Ejercicio 3 - TIR'!$E$18-'Ejercicio 3 - TIR'!$C$18)*('Ejercicio 3 - TIR'!$E$18-'Ejercicio 3 - TIR'!$D$18)*(1-L272)))</f>
        <v>37267.16451</v>
      </c>
      <c r="N272" s="3">
        <f t="shared" si="10"/>
        <v>0.8201040382</v>
      </c>
      <c r="O272" s="4">
        <f>IF(N272&lt;=('Ejercicio 3 - TIR'!$D$18-'Ejercicio 3 - TIR'!$C$18)/('Ejercicio 3 - TIR'!$E$18-'Ejercicio 3 - TIR'!$C$18),'Ejercicio 3 - TIR'!$C$18+SQRT(('Ejercicio 3 - TIR'!$E$18-'Ejercicio 3 - TIR'!$C$18)*('Ejercicio 3 - TIR'!$D$18-'Ejercicio 3 - TIR'!$C$18)*N272),'Ejercicio 3 - TIR'!$E$18-SQRT(('Ejercicio 3 - TIR'!$E$18-'Ejercicio 3 - TIR'!$C$18)*('Ejercicio 3 - TIR'!$E$18-'Ejercicio 3 - TIR'!$D$18)*(1-N272)))</f>
        <v>41326.82737</v>
      </c>
      <c r="P272" s="3">
        <f t="shared" si="11"/>
        <v>0.5335789745</v>
      </c>
      <c r="Q272" s="7">
        <f>IF(P272&lt;=('Ejercicio 3 - TIR'!$D$22-'Ejercicio 3 - TIR'!$C$22)/('Ejercicio 3 - TIR'!$E$22-'Ejercicio 3 - TIR'!$C$22),'Ejercicio 3 - TIR'!$C$22+SQRT(('Ejercicio 3 - TIR'!$E$22-'Ejercicio 3 - TIR'!$C$22)*('Ejercicio 3 - TIR'!$D$22-'Ejercicio 3 - TIR'!$C$22)*P272),'Ejercicio 3 - TIR'!$E$22-SQRT(('Ejercicio 3 - TIR'!$E$22-'Ejercicio 3 - TIR'!$C$22)*('Ejercicio 3 - TIR'!$E$22-'Ejercicio 3 - TIR'!$D$22)*(1-P272)))</f>
        <v>0.1510248754</v>
      </c>
      <c r="R272" s="3">
        <f t="shared" si="12"/>
        <v>0.6572071658</v>
      </c>
      <c r="S272" s="7">
        <f>IF(R272&lt;=('Ejercicio 3 - TIR'!$D$23-'Ejercicio 3 - TIR'!$C$23)/('Ejercicio 3 - TIR'!$E$23-'Ejercicio 3 - TIR'!$C$23),'Ejercicio 3 - TIR'!$C$23+SQRT(('Ejercicio 3 - TIR'!$E$23-'Ejercicio 3 - TIR'!$C$23)*('Ejercicio 3 - TIR'!$D$23-'Ejercicio 3 - TIR'!$C$23)*R272),'Ejercicio 3 - TIR'!$E$23-SQRT(('Ejercicio 3 - TIR'!$E$23-'Ejercicio 3 - TIR'!$C$23)*('Ejercicio 3 - TIR'!$E$23-'Ejercicio 3 - TIR'!$D$23)*(1-R272)))</f>
        <v>0.1551599698</v>
      </c>
      <c r="T272" s="3">
        <f t="shared" si="13"/>
        <v>0.8944617432</v>
      </c>
      <c r="U272" s="7">
        <f>IF(T272&lt;=('Ejercicio 3 - TIR'!$D$24-'Ejercicio 3 - TIR'!$C$24)/('Ejercicio 3 - TIR'!$E$24-'Ejercicio 3 - TIR'!$C$24),'Ejercicio 3 - TIR'!$C$24+SQRT(('Ejercicio 3 - TIR'!$E$24-'Ejercicio 3 - TIR'!$C$24)*('Ejercicio 3 - TIR'!$D$24-'Ejercicio 3 - TIR'!$C$24)*T272),'Ejercicio 3 - TIR'!$E$24-SQRT(('Ejercicio 3 - TIR'!$E$24-'Ejercicio 3 - TIR'!$C$24)*('Ejercicio 3 - TIR'!$E$24-'Ejercicio 3 - TIR'!$D$24)*(1-T272)))</f>
        <v>0.2028096795</v>
      </c>
      <c r="V272" s="3">
        <f t="shared" si="14"/>
        <v>0.7384798047</v>
      </c>
      <c r="W272" s="7">
        <f>IF(V272&lt;=('Ejercicio 3 - TIR'!$D$25-'Ejercicio 3 - TIR'!$C$25)/('Ejercicio 3 - TIR'!$E$25-'Ejercicio 3 - TIR'!$C$25),'Ejercicio 3 - TIR'!$C$25+SQRT(('Ejercicio 3 - TIR'!$E$25-'Ejercicio 3 - TIR'!$C$25)*('Ejercicio 3 - TIR'!$D$25-'Ejercicio 3 - TIR'!$C$25)*V272),'Ejercicio 3 - TIR'!$E$25-SQRT(('Ejercicio 3 - TIR'!$E$25-'Ejercicio 3 - TIR'!$C$25)*('Ejercicio 3 - TIR'!$E$25-'Ejercicio 3 - TIR'!$D$25)*(1-V272)))</f>
        <v>0.2197457328</v>
      </c>
      <c r="X272" s="3">
        <f t="shared" si="15"/>
        <v>0.8133511094</v>
      </c>
      <c r="Y272" s="7">
        <f>IF(X272&lt;=('Ejercicio 3 - TIR'!$D$26-'Ejercicio 3 - TIR'!$C$26)/('Ejercicio 3 - TIR'!$E$26-'Ejercicio 3 - TIR'!$C$26),'Ejercicio 3 - TIR'!$C$26+SQRT(('Ejercicio 3 - TIR'!$E$26-'Ejercicio 3 - TIR'!$C$26)*('Ejercicio 3 - TIR'!$D$26-'Ejercicio 3 - TIR'!$C$26)*X272),'Ejercicio 3 - TIR'!$E$26-SQRT(('Ejercicio 3 - TIR'!$E$26-'Ejercicio 3 - TIR'!$C$26)*('Ejercicio 3 - TIR'!$E$26-'Ejercicio 3 - TIR'!$D$26)*(1-X272)))</f>
        <v>0.248252496</v>
      </c>
      <c r="Z272" s="3">
        <f t="shared" si="16"/>
        <v>1.151024875</v>
      </c>
      <c r="AA272" s="3">
        <f t="shared" si="17"/>
        <v>1.32961786</v>
      </c>
      <c r="AB272" s="3">
        <f t="shared" si="18"/>
        <v>1.599277232</v>
      </c>
      <c r="AC272" s="3">
        <f t="shared" si="19"/>
        <v>1.95071158</v>
      </c>
      <c r="AD272" s="3">
        <f t="shared" si="20"/>
        <v>2.434980598</v>
      </c>
      <c r="AE272" s="2">
        <f t="shared" si="21"/>
        <v>4589.138154</v>
      </c>
      <c r="AF272" s="2">
        <f t="shared" si="22"/>
        <v>5301.188692</v>
      </c>
      <c r="AG272" s="2">
        <f t="shared" si="23"/>
        <v>6376.321071</v>
      </c>
      <c r="AH272" s="2">
        <f t="shared" si="24"/>
        <v>7777.490418</v>
      </c>
      <c r="AI272" s="2">
        <f t="shared" si="25"/>
        <v>9708.271827</v>
      </c>
      <c r="AJ272" s="4">
        <f t="shared" si="26"/>
        <v>40763.83937</v>
      </c>
      <c r="AK272" s="4">
        <f t="shared" si="27"/>
        <v>57872.73619</v>
      </c>
      <c r="AL272" s="4">
        <f t="shared" si="28"/>
        <v>55407.039</v>
      </c>
      <c r="AM272" s="4">
        <f t="shared" si="29"/>
        <v>72697.48936</v>
      </c>
      <c r="AN272" s="4">
        <f t="shared" si="30"/>
        <v>100630.0229</v>
      </c>
      <c r="AO272" s="4">
        <f>C272/'Ejercicio 3 - TIR'!$D$7</f>
        <v>15201.70416</v>
      </c>
      <c r="AP272" s="4">
        <f t="shared" si="31"/>
        <v>25562.13521</v>
      </c>
      <c r="AQ272" s="4">
        <f t="shared" si="32"/>
        <v>42671.03203</v>
      </c>
      <c r="AR272" s="4">
        <f t="shared" si="33"/>
        <v>40205.33485</v>
      </c>
      <c r="AS272" s="4">
        <f t="shared" si="34"/>
        <v>57495.7852</v>
      </c>
      <c r="AT272" s="4">
        <f t="shared" si="35"/>
        <v>85428.3187</v>
      </c>
      <c r="AU272" s="4">
        <f>AP272*'Ejercicio 3 - TIR'!$D$5</f>
        <v>12781.06761</v>
      </c>
      <c r="AV272" s="4">
        <f>AQ272*'Ejercicio 3 - TIR'!$D$5</f>
        <v>21335.51601</v>
      </c>
      <c r="AW272" s="4">
        <f>AR272*'Ejercicio 3 - TIR'!$D$5</f>
        <v>20102.66742</v>
      </c>
      <c r="AX272" s="4">
        <f>AS272*'Ejercicio 3 - TIR'!$D$5</f>
        <v>28747.8926</v>
      </c>
      <c r="AY272" s="4">
        <f>AT272*'Ejercicio 3 - TIR'!$D$5</f>
        <v>42714.15935</v>
      </c>
      <c r="AZ272" s="4">
        <f t="shared" ref="AZ272:BD272" si="851">AJ272-AU272-AE272</f>
        <v>23393.63361</v>
      </c>
      <c r="BA272" s="4">
        <f t="shared" si="851"/>
        <v>31236.03148</v>
      </c>
      <c r="BB272" s="4">
        <f t="shared" si="851"/>
        <v>28928.05051</v>
      </c>
      <c r="BC272" s="4">
        <f t="shared" si="851"/>
        <v>36172.10634</v>
      </c>
      <c r="BD272" s="4">
        <f t="shared" si="851"/>
        <v>48207.59168</v>
      </c>
      <c r="BE272" s="4">
        <f t="shared" ref="BE272:BI272" si="852">AZ272/Z272</f>
        <v>20324.17727</v>
      </c>
      <c r="BF272" s="4">
        <f t="shared" si="852"/>
        <v>23492.48789</v>
      </c>
      <c r="BG272" s="4">
        <f t="shared" si="852"/>
        <v>18088.20255</v>
      </c>
      <c r="BH272" s="4">
        <f t="shared" si="852"/>
        <v>18543.03154</v>
      </c>
      <c r="BI272" s="4">
        <f t="shared" si="852"/>
        <v>19797.93667</v>
      </c>
      <c r="BJ272" s="4">
        <f t="shared" si="38"/>
        <v>73990.87296</v>
      </c>
      <c r="BK272" s="4">
        <f t="shared" si="39"/>
        <v>37015.85468</v>
      </c>
      <c r="BL272" s="4">
        <f t="shared" si="40"/>
        <v>111006.7276</v>
      </c>
      <c r="BM272" s="4">
        <f>BK272*'Ejercicio 3 - TIR'!$D$5</f>
        <v>18507.92734</v>
      </c>
      <c r="BN272" s="4">
        <f t="shared" si="41"/>
        <v>92498.8003</v>
      </c>
      <c r="BO272" s="4">
        <f t="shared" si="42"/>
        <v>37987.48966</v>
      </c>
      <c r="BP272" s="4">
        <f t="shared" si="43"/>
        <v>-106395.1584</v>
      </c>
      <c r="BQ272" s="4">
        <f t="shared" ref="BQ272:BT272" si="853">BE272</f>
        <v>20324.17727</v>
      </c>
      <c r="BR272" s="4">
        <f t="shared" si="853"/>
        <v>23492.48789</v>
      </c>
      <c r="BS272" s="4">
        <f t="shared" si="853"/>
        <v>18088.20255</v>
      </c>
      <c r="BT272" s="4">
        <f t="shared" si="853"/>
        <v>18543.03154</v>
      </c>
      <c r="BU272" s="4">
        <f t="shared" si="45"/>
        <v>57785.42633</v>
      </c>
      <c r="BV272" s="36">
        <f t="shared" si="46"/>
        <v>7.963662527</v>
      </c>
    </row>
    <row r="273" ht="15.0" customHeight="1">
      <c r="A273" s="2">
        <v>272.0</v>
      </c>
      <c r="B273" s="3">
        <f t="shared" si="4"/>
        <v>0.7120341045</v>
      </c>
      <c r="C273" s="4">
        <f>IF(B273&lt;=('Ejercicio 3 - TIR'!$D$13-'Ejercicio 3 - TIR'!$C$13)/('Ejercicio 3 - TIR'!$E$13-'Ejercicio 3 - TIR'!$C$13),'Ejercicio 3 - TIR'!$C$13+SQRT(('Ejercicio 3 - TIR'!$E$13-'Ejercicio 3 - TIR'!$C$13)*('Ejercicio 3 - TIR'!$D$13-'Ejercicio 3 - TIR'!$C$13)*B273),'Ejercicio 3 - TIR'!$E$13-SQRT(('Ejercicio 3 - TIR'!$E$13-'Ejercicio 3 - TIR'!$C$13)*('Ejercicio 3 - TIR'!$E$13-'Ejercicio 3 - TIR'!$D$13)*(1-B273)))</f>
        <v>81410.78069</v>
      </c>
      <c r="D273" s="3">
        <f t="shared" si="5"/>
        <v>0.8518679265</v>
      </c>
      <c r="E273" s="4">
        <f>IF(D273&lt;=('Ejercicio 3 - TIR'!$D$14-'Ejercicio 3 - TIR'!$C$14)/('Ejercicio 3 - TIR'!$E$14-'Ejercicio 3 - TIR'!$C$14),'Ejercicio 3 - TIR'!$C$14+SQRT(('Ejercicio 3 - TIR'!$E$14-'Ejercicio 3 - TIR'!$C$14)*('Ejercicio 3 - TIR'!$D$14-'Ejercicio 3 - TIR'!$C$14)*D273),'Ejercicio 3 - TIR'!$E$14-SQRT(('Ejercicio 3 - TIR'!$E$14-'Ejercicio 3 - TIR'!$C$14)*('Ejercicio 3 - TIR'!$E$14-'Ejercicio 3 - TIR'!$D$14)*(1-D273)))</f>
        <v>35286.21055</v>
      </c>
      <c r="F273" s="3">
        <f t="shared" si="6"/>
        <v>0.3131694989</v>
      </c>
      <c r="G273" s="4">
        <f>IF(F273&lt;=('Ejercicio 3 - TIR'!$D$18-'Ejercicio 3 - TIR'!$C$18)/('Ejercicio 3 - TIR'!$E$18-'Ejercicio 3 - TIR'!$C$18),'Ejercicio 3 - TIR'!$C$18+SQRT(('Ejercicio 3 - TIR'!$E$18-'Ejercicio 3 - TIR'!$C$18)*('Ejercicio 3 - TIR'!$D$18-'Ejercicio 3 - TIR'!$C$18)*F273),'Ejercicio 3 - TIR'!$E$18-SQRT(('Ejercicio 3 - TIR'!$E$18-'Ejercicio 3 - TIR'!$C$18)*('Ejercicio 3 - TIR'!$E$18-'Ejercicio 3 - TIR'!$D$18)*(1-F273)))</f>
        <v>36853.86204</v>
      </c>
      <c r="H273" s="3">
        <f t="shared" si="7"/>
        <v>0.3392352565</v>
      </c>
      <c r="I273" s="4">
        <f>IF(H273&lt;=('Ejercicio 3 - TIR'!$D$18-'Ejercicio 3 - TIR'!$C$18)/('Ejercicio 3 - TIR'!$E$18-'Ejercicio 3 - TIR'!$C$18),'Ejercicio 3 - TIR'!$C$18+SQRT(('Ejercicio 3 - TIR'!$E$18-'Ejercicio 3 - TIR'!$C$18)*('Ejercicio 3 - TIR'!$D$18-'Ejercicio 3 - TIR'!$C$18)*H273),'Ejercicio 3 - TIR'!$E$18-SQRT(('Ejercicio 3 - TIR'!$E$18-'Ejercicio 3 - TIR'!$C$18)*('Ejercicio 3 - TIR'!$E$18-'Ejercicio 3 - TIR'!$D$18)*(1-H273)))</f>
        <v>37133.39249</v>
      </c>
      <c r="J273" s="3">
        <f t="shared" si="8"/>
        <v>0.4866668901</v>
      </c>
      <c r="K273" s="4">
        <f>IF(J273&lt;=('Ejercicio 3 - TIR'!$D$18-'Ejercicio 3 - TIR'!$C$18)/('Ejercicio 3 - TIR'!$E$18-'Ejercicio 3 - TIR'!$C$18),'Ejercicio 3 - TIR'!$C$18+SQRT(('Ejercicio 3 - TIR'!$E$18-'Ejercicio 3 - TIR'!$C$18)*('Ejercicio 3 - TIR'!$D$18-'Ejercicio 3 - TIR'!$C$18)*J273),'Ejercicio 3 - TIR'!$E$18-SQRT(('Ejercicio 3 - TIR'!$E$18-'Ejercicio 3 - TIR'!$C$18)*('Ejercicio 3 - TIR'!$E$18-'Ejercicio 3 - TIR'!$D$18)*(1-J273)))</f>
        <v>38544.00571</v>
      </c>
      <c r="L273" s="3">
        <f t="shared" si="9"/>
        <v>0.5438007286</v>
      </c>
      <c r="M273" s="4">
        <f>IF(L273&lt;=('Ejercicio 3 - TIR'!$D$18-'Ejercicio 3 - TIR'!$C$18)/('Ejercicio 3 - TIR'!$E$18-'Ejercicio 3 - TIR'!$C$18),'Ejercicio 3 - TIR'!$C$18+SQRT(('Ejercicio 3 - TIR'!$E$18-'Ejercicio 3 - TIR'!$C$18)*('Ejercicio 3 - TIR'!$D$18-'Ejercicio 3 - TIR'!$C$18)*L273),'Ejercicio 3 - TIR'!$E$18-SQRT(('Ejercicio 3 - TIR'!$E$18-'Ejercicio 3 - TIR'!$C$18)*('Ejercicio 3 - TIR'!$E$18-'Ejercicio 3 - TIR'!$D$18)*(1-L273)))</f>
        <v>39031.6172</v>
      </c>
      <c r="N273" s="3">
        <f t="shared" si="10"/>
        <v>0.2568153752</v>
      </c>
      <c r="O273" s="4">
        <f>IF(N273&lt;=('Ejercicio 3 - TIR'!$D$18-'Ejercicio 3 - TIR'!$C$18)/('Ejercicio 3 - TIR'!$E$18-'Ejercicio 3 - TIR'!$C$18),'Ejercicio 3 - TIR'!$C$18+SQRT(('Ejercicio 3 - TIR'!$E$18-'Ejercicio 3 - TIR'!$C$18)*('Ejercicio 3 - TIR'!$D$18-'Ejercicio 3 - TIR'!$C$18)*N273),'Ejercicio 3 - TIR'!$E$18-SQRT(('Ejercicio 3 - TIR'!$E$18-'Ejercicio 3 - TIR'!$C$18)*('Ejercicio 3 - TIR'!$E$18-'Ejercicio 3 - TIR'!$D$18)*(1-N273)))</f>
        <v>36206.63405</v>
      </c>
      <c r="P273" s="3">
        <f t="shared" si="11"/>
        <v>0.7814862444</v>
      </c>
      <c r="Q273" s="7">
        <f>IF(P273&lt;=('Ejercicio 3 - TIR'!$D$22-'Ejercicio 3 - TIR'!$C$22)/('Ejercicio 3 - TIR'!$E$22-'Ejercicio 3 - TIR'!$C$22),'Ejercicio 3 - TIR'!$C$22+SQRT(('Ejercicio 3 - TIR'!$E$22-'Ejercicio 3 - TIR'!$C$22)*('Ejercicio 3 - TIR'!$D$22-'Ejercicio 3 - TIR'!$C$22)*P273),'Ejercicio 3 - TIR'!$E$22-SQRT(('Ejercicio 3 - TIR'!$E$22-'Ejercicio 3 - TIR'!$C$22)*('Ejercicio 3 - TIR'!$E$22-'Ejercicio 3 - TIR'!$D$22)*(1-P273)))</f>
        <v>0.1601675831</v>
      </c>
      <c r="R273" s="3">
        <f t="shared" si="12"/>
        <v>0.02855582985</v>
      </c>
      <c r="S273" s="7">
        <f>IF(R273&lt;=('Ejercicio 3 - TIR'!$D$23-'Ejercicio 3 - TIR'!$C$23)/('Ejercicio 3 - TIR'!$E$23-'Ejercicio 3 - TIR'!$C$23),'Ejercicio 3 - TIR'!$C$23+SQRT(('Ejercicio 3 - TIR'!$E$23-'Ejercicio 3 - TIR'!$C$23)*('Ejercicio 3 - TIR'!$D$23-'Ejercicio 3 - TIR'!$C$23)*R273),'Ejercicio 3 - TIR'!$E$23-SQRT(('Ejercicio 3 - TIR'!$E$23-'Ejercicio 3 - TIR'!$C$23)*('Ejercicio 3 - TIR'!$E$23-'Ejercicio 3 - TIR'!$D$23)*(1-R273)))</f>
        <v>0.1271694138</v>
      </c>
      <c r="T273" s="3">
        <f t="shared" si="13"/>
        <v>0.320688519</v>
      </c>
      <c r="U273" s="7">
        <f>IF(T273&lt;=('Ejercicio 3 - TIR'!$D$24-'Ejercicio 3 - TIR'!$C$24)/('Ejercicio 3 - TIR'!$E$24-'Ejercicio 3 - TIR'!$C$24),'Ejercicio 3 - TIR'!$C$24+SQRT(('Ejercicio 3 - TIR'!$E$24-'Ejercicio 3 - TIR'!$C$24)*('Ejercicio 3 - TIR'!$D$24-'Ejercicio 3 - TIR'!$C$24)*T273),'Ejercicio 3 - TIR'!$E$24-SQRT(('Ejercicio 3 - TIR'!$E$24-'Ejercicio 3 - TIR'!$C$24)*('Ejercicio 3 - TIR'!$E$24-'Ejercicio 3 - TIR'!$D$24)*(1-T273)))</f>
        <v>0.175950836</v>
      </c>
      <c r="V273" s="3">
        <f t="shared" si="14"/>
        <v>0.02897857007</v>
      </c>
      <c r="W273" s="7">
        <f>IF(V273&lt;=('Ejercicio 3 - TIR'!$D$25-'Ejercicio 3 - TIR'!$C$25)/('Ejercicio 3 - TIR'!$E$25-'Ejercicio 3 - TIR'!$C$25),'Ejercicio 3 - TIR'!$C$25+SQRT(('Ejercicio 3 - TIR'!$E$25-'Ejercicio 3 - TIR'!$C$25)*('Ejercicio 3 - TIR'!$D$25-'Ejercicio 3 - TIR'!$C$25)*V273),'Ejercicio 3 - TIR'!$E$25-SQRT(('Ejercicio 3 - TIR'!$E$25-'Ejercicio 3 - TIR'!$C$25)*('Ejercicio 3 - TIR'!$E$25-'Ejercicio 3 - TIR'!$D$25)*(1-V273)))</f>
        <v>0.1863694582</v>
      </c>
      <c r="X273" s="3">
        <f t="shared" si="15"/>
        <v>0.1069800444</v>
      </c>
      <c r="Y273" s="7">
        <f>IF(X273&lt;=('Ejercicio 3 - TIR'!$D$26-'Ejercicio 3 - TIR'!$C$26)/('Ejercicio 3 - TIR'!$E$26-'Ejercicio 3 - TIR'!$C$26),'Ejercicio 3 - TIR'!$C$26+SQRT(('Ejercicio 3 - TIR'!$E$26-'Ejercicio 3 - TIR'!$C$26)*('Ejercicio 3 - TIR'!$D$26-'Ejercicio 3 - TIR'!$C$26)*X273),'Ejercicio 3 - TIR'!$E$26-SQRT(('Ejercicio 3 - TIR'!$E$26-'Ejercicio 3 - TIR'!$C$26)*('Ejercicio 3 - TIR'!$E$26-'Ejercicio 3 - TIR'!$D$26)*(1-X273)))</f>
        <v>0.2069954735</v>
      </c>
      <c r="Z273" s="3">
        <f t="shared" si="16"/>
        <v>1.160167583</v>
      </c>
      <c r="AA273" s="3">
        <f t="shared" si="17"/>
        <v>1.307705415</v>
      </c>
      <c r="AB273" s="3">
        <f t="shared" si="18"/>
        <v>1.537797275</v>
      </c>
      <c r="AC273" s="3">
        <f t="shared" si="19"/>
        <v>1.824395721</v>
      </c>
      <c r="AD273" s="3">
        <f t="shared" si="20"/>
        <v>2.202037377</v>
      </c>
      <c r="AE273" s="2">
        <f t="shared" si="21"/>
        <v>5651.70706</v>
      </c>
      <c r="AF273" s="2">
        <f t="shared" si="22"/>
        <v>6370.431333</v>
      </c>
      <c r="AG273" s="2">
        <f t="shared" si="23"/>
        <v>7491.314052</v>
      </c>
      <c r="AH273" s="2">
        <f t="shared" si="24"/>
        <v>8887.466194</v>
      </c>
      <c r="AI273" s="2">
        <f t="shared" si="25"/>
        <v>10727.13147</v>
      </c>
      <c r="AJ273" s="4">
        <f t="shared" si="26"/>
        <v>42756.65605</v>
      </c>
      <c r="AK273" s="4">
        <f t="shared" si="27"/>
        <v>48559.53842</v>
      </c>
      <c r="AL273" s="4">
        <f t="shared" si="28"/>
        <v>59272.86696</v>
      </c>
      <c r="AM273" s="4">
        <f t="shared" si="29"/>
        <v>71209.11539</v>
      </c>
      <c r="AN273" s="4">
        <f t="shared" si="30"/>
        <v>79728.36147</v>
      </c>
      <c r="AO273" s="4">
        <f>C273/'Ejercicio 3 - TIR'!$D$7</f>
        <v>16282.15614</v>
      </c>
      <c r="AP273" s="4">
        <f t="shared" si="31"/>
        <v>26474.49991</v>
      </c>
      <c r="AQ273" s="4">
        <f t="shared" si="32"/>
        <v>32277.38229</v>
      </c>
      <c r="AR273" s="4">
        <f t="shared" si="33"/>
        <v>42990.71082</v>
      </c>
      <c r="AS273" s="4">
        <f t="shared" si="34"/>
        <v>54926.95925</v>
      </c>
      <c r="AT273" s="4">
        <f t="shared" si="35"/>
        <v>63446.20533</v>
      </c>
      <c r="AU273" s="4">
        <f>AP273*'Ejercicio 3 - TIR'!$D$5</f>
        <v>13237.24996</v>
      </c>
      <c r="AV273" s="4">
        <f>AQ273*'Ejercicio 3 - TIR'!$D$5</f>
        <v>16138.69114</v>
      </c>
      <c r="AW273" s="4">
        <f>AR273*'Ejercicio 3 - TIR'!$D$5</f>
        <v>21495.35541</v>
      </c>
      <c r="AX273" s="4">
        <f>AS273*'Ejercicio 3 - TIR'!$D$5</f>
        <v>27463.47963</v>
      </c>
      <c r="AY273" s="4">
        <f>AT273*'Ejercicio 3 - TIR'!$D$5</f>
        <v>31723.10266</v>
      </c>
      <c r="AZ273" s="4">
        <f t="shared" ref="AZ273:BD273" si="854">AJ273-AU273-AE273</f>
        <v>23867.69903</v>
      </c>
      <c r="BA273" s="4">
        <f t="shared" si="854"/>
        <v>26050.41595</v>
      </c>
      <c r="BB273" s="4">
        <f t="shared" si="854"/>
        <v>30286.1975</v>
      </c>
      <c r="BC273" s="4">
        <f t="shared" si="854"/>
        <v>34858.16957</v>
      </c>
      <c r="BD273" s="4">
        <f t="shared" si="854"/>
        <v>37278.12734</v>
      </c>
      <c r="BE273" s="4">
        <f t="shared" ref="BE273:BI273" si="855">AZ273/Z273</f>
        <v>20572.63052</v>
      </c>
      <c r="BF273" s="4">
        <f t="shared" si="855"/>
        <v>19920.70665</v>
      </c>
      <c r="BG273" s="4">
        <f t="shared" si="855"/>
        <v>19694.5319</v>
      </c>
      <c r="BH273" s="4">
        <f t="shared" si="855"/>
        <v>19106.69334</v>
      </c>
      <c r="BI273" s="4">
        <f t="shared" si="855"/>
        <v>16928.92579</v>
      </c>
      <c r="BJ273" s="4">
        <f t="shared" si="38"/>
        <v>77701.5545</v>
      </c>
      <c r="BK273" s="4">
        <f t="shared" si="39"/>
        <v>35853.91639</v>
      </c>
      <c r="BL273" s="4">
        <f t="shared" si="40"/>
        <v>113555.4709</v>
      </c>
      <c r="BM273" s="4">
        <f>BK273*'Ejercicio 3 - TIR'!$D$5</f>
        <v>17926.95819</v>
      </c>
      <c r="BN273" s="4">
        <f t="shared" si="41"/>
        <v>95628.51269</v>
      </c>
      <c r="BO273" s="4">
        <f t="shared" si="42"/>
        <v>43427.28861</v>
      </c>
      <c r="BP273" s="4">
        <f t="shared" si="43"/>
        <v>-116696.9912</v>
      </c>
      <c r="BQ273" s="4">
        <f t="shared" ref="BQ273:BT273" si="856">BE273</f>
        <v>20572.63052</v>
      </c>
      <c r="BR273" s="4">
        <f t="shared" si="856"/>
        <v>19920.70665</v>
      </c>
      <c r="BS273" s="4">
        <f t="shared" si="856"/>
        <v>19694.5319</v>
      </c>
      <c r="BT273" s="4">
        <f t="shared" si="856"/>
        <v>19106.69334</v>
      </c>
      <c r="BU273" s="4">
        <f t="shared" si="45"/>
        <v>60356.2144</v>
      </c>
      <c r="BV273" s="36">
        <f t="shared" si="46"/>
        <v>5.25688741</v>
      </c>
    </row>
    <row r="274" ht="15.0" customHeight="1">
      <c r="A274" s="2">
        <v>273.0</v>
      </c>
      <c r="B274" s="3">
        <f t="shared" si="4"/>
        <v>0.2519559583</v>
      </c>
      <c r="C274" s="4">
        <f>IF(B274&lt;=('Ejercicio 3 - TIR'!$D$13-'Ejercicio 3 - TIR'!$C$13)/('Ejercicio 3 - TIR'!$E$13-'Ejercicio 3 - TIR'!$C$13),'Ejercicio 3 - TIR'!$C$13+SQRT(('Ejercicio 3 - TIR'!$E$13-'Ejercicio 3 - TIR'!$C$13)*('Ejercicio 3 - TIR'!$D$13-'Ejercicio 3 - TIR'!$C$13)*B274),'Ejercicio 3 - TIR'!$E$13-SQRT(('Ejercicio 3 - TIR'!$E$13-'Ejercicio 3 - TIR'!$C$13)*('Ejercicio 3 - TIR'!$E$13-'Ejercicio 3 - TIR'!$D$13)*(1-B274)))</f>
        <v>70039.14471</v>
      </c>
      <c r="D274" s="3">
        <f t="shared" si="5"/>
        <v>0.6853664942</v>
      </c>
      <c r="E274" s="4">
        <f>IF(D274&lt;=('Ejercicio 3 - TIR'!$D$14-'Ejercicio 3 - TIR'!$C$14)/('Ejercicio 3 - TIR'!$E$14-'Ejercicio 3 - TIR'!$C$14),'Ejercicio 3 - TIR'!$C$14+SQRT(('Ejercicio 3 - TIR'!$E$14-'Ejercicio 3 - TIR'!$C$14)*('Ejercicio 3 - TIR'!$D$14-'Ejercicio 3 - TIR'!$C$14)*D274),'Ejercicio 3 - TIR'!$E$14-SQRT(('Ejercicio 3 - TIR'!$E$14-'Ejercicio 3 - TIR'!$C$14)*('Ejercicio 3 - TIR'!$E$14-'Ejercicio 3 - TIR'!$D$14)*(1-D274)))</f>
        <v>33130.1364</v>
      </c>
      <c r="F274" s="3">
        <f t="shared" si="6"/>
        <v>0.7051306429</v>
      </c>
      <c r="G274" s="4">
        <f>IF(F274&lt;=('Ejercicio 3 - TIR'!$D$18-'Ejercicio 3 - TIR'!$C$18)/('Ejercicio 3 - TIR'!$E$18-'Ejercicio 3 - TIR'!$C$18),'Ejercicio 3 - TIR'!$C$18+SQRT(('Ejercicio 3 - TIR'!$E$18-'Ejercicio 3 - TIR'!$C$18)*('Ejercicio 3 - TIR'!$D$18-'Ejercicio 3 - TIR'!$C$18)*F274),'Ejercicio 3 - TIR'!$E$18-SQRT(('Ejercicio 3 - TIR'!$E$18-'Ejercicio 3 - TIR'!$C$18)*('Ejercicio 3 - TIR'!$E$18-'Ejercicio 3 - TIR'!$D$18)*(1-F274)))</f>
        <v>40297.31972</v>
      </c>
      <c r="H274" s="3">
        <f t="shared" si="7"/>
        <v>0.4076359079</v>
      </c>
      <c r="I274" s="4">
        <f>IF(H274&lt;=('Ejercicio 3 - TIR'!$D$18-'Ejercicio 3 - TIR'!$C$18)/('Ejercicio 3 - TIR'!$E$18-'Ejercicio 3 - TIR'!$C$18),'Ejercicio 3 - TIR'!$C$18+SQRT(('Ejercicio 3 - TIR'!$E$18-'Ejercicio 3 - TIR'!$C$18)*('Ejercicio 3 - TIR'!$D$18-'Ejercicio 3 - TIR'!$C$18)*H274),'Ejercicio 3 - TIR'!$E$18-SQRT(('Ejercicio 3 - TIR'!$E$18-'Ejercicio 3 - TIR'!$C$18)*('Ejercicio 3 - TIR'!$E$18-'Ejercicio 3 - TIR'!$D$18)*(1-H274)))</f>
        <v>37819.55153</v>
      </c>
      <c r="J274" s="3">
        <f t="shared" si="8"/>
        <v>0.1915740322</v>
      </c>
      <c r="K274" s="4">
        <f>IF(J274&lt;=('Ejercicio 3 - TIR'!$D$18-'Ejercicio 3 - TIR'!$C$18)/('Ejercicio 3 - TIR'!$E$18-'Ejercicio 3 - TIR'!$C$18),'Ejercicio 3 - TIR'!$C$18+SQRT(('Ejercicio 3 - TIR'!$E$18-'Ejercicio 3 - TIR'!$C$18)*('Ejercicio 3 - TIR'!$D$18-'Ejercicio 3 - TIR'!$C$18)*J274),'Ejercicio 3 - TIR'!$E$18-SQRT(('Ejercicio 3 - TIR'!$E$18-'Ejercicio 3 - TIR'!$C$18)*('Ejercicio 3 - TIR'!$E$18-'Ejercicio 3 - TIR'!$D$18)*(1-J274)))</f>
        <v>35360.60676</v>
      </c>
      <c r="L274" s="3">
        <f t="shared" si="9"/>
        <v>0.3722246231</v>
      </c>
      <c r="M274" s="4">
        <f>IF(L274&lt;=('Ejercicio 3 - TIR'!$D$18-'Ejercicio 3 - TIR'!$C$18)/('Ejercicio 3 - TIR'!$E$18-'Ejercicio 3 - TIR'!$C$18),'Ejercicio 3 - TIR'!$C$18+SQRT(('Ejercicio 3 - TIR'!$E$18-'Ejercicio 3 - TIR'!$C$18)*('Ejercicio 3 - TIR'!$D$18-'Ejercicio 3 - TIR'!$C$18)*L274),'Ejercicio 3 - TIR'!$E$18-SQRT(('Ejercicio 3 - TIR'!$E$18-'Ejercicio 3 - TIR'!$C$18)*('Ejercicio 3 - TIR'!$E$18-'Ejercicio 3 - TIR'!$D$18)*(1-L274)))</f>
        <v>37472.19469</v>
      </c>
      <c r="N274" s="3">
        <f t="shared" si="10"/>
        <v>0.2582020851</v>
      </c>
      <c r="O274" s="4">
        <f>IF(N274&lt;=('Ejercicio 3 - TIR'!$D$18-'Ejercicio 3 - TIR'!$C$18)/('Ejercicio 3 - TIR'!$E$18-'Ejercicio 3 - TIR'!$C$18),'Ejercicio 3 - TIR'!$C$18+SQRT(('Ejercicio 3 - TIR'!$E$18-'Ejercicio 3 - TIR'!$C$18)*('Ejercicio 3 - TIR'!$D$18-'Ejercicio 3 - TIR'!$C$18)*N274),'Ejercicio 3 - TIR'!$E$18-SQRT(('Ejercicio 3 - TIR'!$E$18-'Ejercicio 3 - TIR'!$C$18)*('Ejercicio 3 - TIR'!$E$18-'Ejercicio 3 - TIR'!$D$18)*(1-N274)))</f>
        <v>36223.36828</v>
      </c>
      <c r="P274" s="3">
        <f t="shared" si="11"/>
        <v>0.07738467269</v>
      </c>
      <c r="Q274" s="7">
        <f>IF(P274&lt;=('Ejercicio 3 - TIR'!$D$22-'Ejercicio 3 - TIR'!$C$22)/('Ejercicio 3 - TIR'!$E$22-'Ejercicio 3 - TIR'!$C$22),'Ejercicio 3 - TIR'!$C$22+SQRT(('Ejercicio 3 - TIR'!$E$22-'Ejercicio 3 - TIR'!$C$22)*('Ejercicio 3 - TIR'!$D$22-'Ejercicio 3 - TIR'!$C$22)*P274),'Ejercicio 3 - TIR'!$E$22-SQRT(('Ejercicio 3 - TIR'!$E$22-'Ejercicio 3 - TIR'!$C$22)*('Ejercicio 3 - TIR'!$E$22-'Ejercicio 3 - TIR'!$D$22)*(1-P274)))</f>
        <v>0.1318022206</v>
      </c>
      <c r="R274" s="3">
        <f t="shared" si="12"/>
        <v>0.3887444041</v>
      </c>
      <c r="S274" s="7">
        <f>IF(R274&lt;=('Ejercicio 3 - TIR'!$D$23-'Ejercicio 3 - TIR'!$C$23)/('Ejercicio 3 - TIR'!$E$23-'Ejercicio 3 - TIR'!$C$23),'Ejercicio 3 - TIR'!$C$23+SQRT(('Ejercicio 3 - TIR'!$E$23-'Ejercicio 3 - TIR'!$C$23)*('Ejercicio 3 - TIR'!$D$23-'Ejercicio 3 - TIR'!$C$23)*R274),'Ejercicio 3 - TIR'!$E$23-SQRT(('Ejercicio 3 - TIR'!$E$23-'Ejercicio 3 - TIR'!$C$23)*('Ejercicio 3 - TIR'!$E$23-'Ejercicio 3 - TIR'!$D$23)*(1-R274)))</f>
        <v>0.1464525977</v>
      </c>
      <c r="T274" s="3">
        <f t="shared" si="13"/>
        <v>0.8667967604</v>
      </c>
      <c r="U274" s="7">
        <f>IF(T274&lt;=('Ejercicio 3 - TIR'!$D$24-'Ejercicio 3 - TIR'!$C$24)/('Ejercicio 3 - TIR'!$E$24-'Ejercicio 3 - TIR'!$C$24),'Ejercicio 3 - TIR'!$C$24+SQRT(('Ejercicio 3 - TIR'!$E$24-'Ejercicio 3 - TIR'!$C$24)*('Ejercicio 3 - TIR'!$D$24-'Ejercicio 3 - TIR'!$C$24)*T274),'Ejercicio 3 - TIR'!$E$24-SQRT(('Ejercicio 3 - TIR'!$E$24-'Ejercicio 3 - TIR'!$C$24)*('Ejercicio 3 - TIR'!$E$24-'Ejercicio 3 - TIR'!$D$24)*(1-T274)))</f>
        <v>0.2006875928</v>
      </c>
      <c r="V274" s="3">
        <f t="shared" si="14"/>
        <v>0.5953884551</v>
      </c>
      <c r="W274" s="7">
        <f>IF(V274&lt;=('Ejercicio 3 - TIR'!$D$25-'Ejercicio 3 - TIR'!$C$25)/('Ejercicio 3 - TIR'!$E$25-'Ejercicio 3 - TIR'!$C$25),'Ejercicio 3 - TIR'!$C$25+SQRT(('Ejercicio 3 - TIR'!$E$25-'Ejercicio 3 - TIR'!$C$25)*('Ejercicio 3 - TIR'!$D$25-'Ejercicio 3 - TIR'!$C$25)*V274),'Ejercicio 3 - TIR'!$E$25-SQRT(('Ejercicio 3 - TIR'!$E$25-'Ejercicio 3 - TIR'!$C$25)*('Ejercicio 3 - TIR'!$E$25-'Ejercicio 3 - TIR'!$D$25)*(1-V274)))</f>
        <v>0.212368359</v>
      </c>
      <c r="X274" s="3">
        <f t="shared" si="15"/>
        <v>0.2575426989</v>
      </c>
      <c r="Y274" s="7">
        <f>IF(X274&lt;=('Ejercicio 3 - TIR'!$D$26-'Ejercicio 3 - TIR'!$C$26)/('Ejercicio 3 - TIR'!$E$26-'Ejercicio 3 - TIR'!$C$26),'Ejercicio 3 - TIR'!$C$26+SQRT(('Ejercicio 3 - TIR'!$E$26-'Ejercicio 3 - TIR'!$C$26)*('Ejercicio 3 - TIR'!$D$26-'Ejercicio 3 - TIR'!$C$26)*X274),'Ejercicio 3 - TIR'!$E$26-SQRT(('Ejercicio 3 - TIR'!$E$26-'Ejercicio 3 - TIR'!$C$26)*('Ejercicio 3 - TIR'!$E$26-'Ejercicio 3 - TIR'!$D$26)*(1-X274)))</f>
        <v>0.2163697798</v>
      </c>
      <c r="Z274" s="3">
        <f t="shared" si="16"/>
        <v>1.131802221</v>
      </c>
      <c r="AA274" s="3">
        <f t="shared" si="17"/>
        <v>1.297557596</v>
      </c>
      <c r="AB274" s="3">
        <f t="shared" si="18"/>
        <v>1.557961306</v>
      </c>
      <c r="AC274" s="3">
        <f t="shared" si="19"/>
        <v>1.888822992</v>
      </c>
      <c r="AD274" s="3">
        <f t="shared" si="20"/>
        <v>2.297507207</v>
      </c>
      <c r="AE274" s="2">
        <f t="shared" si="21"/>
        <v>4366.625546</v>
      </c>
      <c r="AF274" s="2">
        <f t="shared" si="22"/>
        <v>5006.129201</v>
      </c>
      <c r="AG274" s="2">
        <f t="shared" si="23"/>
        <v>6010.797219</v>
      </c>
      <c r="AH274" s="2">
        <f t="shared" si="24"/>
        <v>7287.300361</v>
      </c>
      <c r="AI274" s="2">
        <f t="shared" si="25"/>
        <v>8864.051935</v>
      </c>
      <c r="AJ274" s="4">
        <f t="shared" si="26"/>
        <v>45608.59595</v>
      </c>
      <c r="AK274" s="4">
        <f t="shared" si="27"/>
        <v>49073.04637</v>
      </c>
      <c r="AL274" s="4">
        <f t="shared" si="28"/>
        <v>55090.4571</v>
      </c>
      <c r="AM274" s="4">
        <f t="shared" si="29"/>
        <v>70778.3429</v>
      </c>
      <c r="AN274" s="4">
        <f t="shared" si="30"/>
        <v>83223.4497</v>
      </c>
      <c r="AO274" s="4">
        <f>C274/'Ejercicio 3 - TIR'!$D$7</f>
        <v>14007.82894</v>
      </c>
      <c r="AP274" s="4">
        <f t="shared" si="31"/>
        <v>31600.76701</v>
      </c>
      <c r="AQ274" s="4">
        <f t="shared" si="32"/>
        <v>35065.21743</v>
      </c>
      <c r="AR274" s="4">
        <f t="shared" si="33"/>
        <v>41082.62816</v>
      </c>
      <c r="AS274" s="4">
        <f t="shared" si="34"/>
        <v>56770.51396</v>
      </c>
      <c r="AT274" s="4">
        <f t="shared" si="35"/>
        <v>69215.62076</v>
      </c>
      <c r="AU274" s="4">
        <f>AP274*'Ejercicio 3 - TIR'!$D$5</f>
        <v>15800.3835</v>
      </c>
      <c r="AV274" s="4">
        <f>AQ274*'Ejercicio 3 - TIR'!$D$5</f>
        <v>17532.60871</v>
      </c>
      <c r="AW274" s="4">
        <f>AR274*'Ejercicio 3 - TIR'!$D$5</f>
        <v>20541.31408</v>
      </c>
      <c r="AX274" s="4">
        <f>AS274*'Ejercicio 3 - TIR'!$D$5</f>
        <v>28385.25698</v>
      </c>
      <c r="AY274" s="4">
        <f>AT274*'Ejercicio 3 - TIR'!$D$5</f>
        <v>34607.81038</v>
      </c>
      <c r="AZ274" s="4">
        <f t="shared" ref="AZ274:BD274" si="857">AJ274-AU274-AE274</f>
        <v>25441.5869</v>
      </c>
      <c r="BA274" s="4">
        <f t="shared" si="857"/>
        <v>26534.30845</v>
      </c>
      <c r="BB274" s="4">
        <f t="shared" si="857"/>
        <v>28538.3458</v>
      </c>
      <c r="BC274" s="4">
        <f t="shared" si="857"/>
        <v>35105.78556</v>
      </c>
      <c r="BD274" s="4">
        <f t="shared" si="857"/>
        <v>39751.58739</v>
      </c>
      <c r="BE274" s="4">
        <f t="shared" ref="BE274:BI274" si="858">AZ274/Z274</f>
        <v>22478.82752</v>
      </c>
      <c r="BF274" s="4">
        <f t="shared" si="858"/>
        <v>20449.42632</v>
      </c>
      <c r="BG274" s="4">
        <f t="shared" si="858"/>
        <v>18317.75005</v>
      </c>
      <c r="BH274" s="4">
        <f t="shared" si="858"/>
        <v>18586.06429</v>
      </c>
      <c r="BI274" s="4">
        <f t="shared" si="858"/>
        <v>17302.05122</v>
      </c>
      <c r="BJ274" s="4">
        <f t="shared" si="38"/>
        <v>76116.72716</v>
      </c>
      <c r="BK274" s="4">
        <f t="shared" si="39"/>
        <v>32183.08795</v>
      </c>
      <c r="BL274" s="4">
        <f t="shared" si="40"/>
        <v>108299.8151</v>
      </c>
      <c r="BM274" s="4">
        <f>BK274*'Ejercicio 3 - TIR'!$D$5</f>
        <v>16091.54398</v>
      </c>
      <c r="BN274" s="4">
        <f t="shared" si="41"/>
        <v>92208.27114</v>
      </c>
      <c r="BO274" s="4">
        <f t="shared" si="42"/>
        <v>40134.05087</v>
      </c>
      <c r="BP274" s="4">
        <f t="shared" si="43"/>
        <v>-103169.2811</v>
      </c>
      <c r="BQ274" s="4">
        <f t="shared" ref="BQ274:BT274" si="859">BE274</f>
        <v>22478.82752</v>
      </c>
      <c r="BR274" s="4">
        <f t="shared" si="859"/>
        <v>20449.42632</v>
      </c>
      <c r="BS274" s="4">
        <f t="shared" si="859"/>
        <v>18317.75005</v>
      </c>
      <c r="BT274" s="4">
        <f t="shared" si="859"/>
        <v>18586.06429</v>
      </c>
      <c r="BU274" s="4">
        <f t="shared" si="45"/>
        <v>57436.10209</v>
      </c>
      <c r="BV274" s="36">
        <f t="shared" si="46"/>
        <v>8.776680858</v>
      </c>
    </row>
    <row r="275" ht="15.0" customHeight="1">
      <c r="A275" s="2">
        <v>274.0</v>
      </c>
      <c r="B275" s="3">
        <f t="shared" si="4"/>
        <v>0.5466979304</v>
      </c>
      <c r="C275" s="4">
        <f>IF(B275&lt;=('Ejercicio 3 - TIR'!$D$13-'Ejercicio 3 - TIR'!$C$13)/('Ejercicio 3 - TIR'!$E$13-'Ejercicio 3 - TIR'!$C$13),'Ejercicio 3 - TIR'!$C$13+SQRT(('Ejercicio 3 - TIR'!$E$13-'Ejercicio 3 - TIR'!$C$13)*('Ejercicio 3 - TIR'!$D$13-'Ejercicio 3 - TIR'!$C$13)*B275),'Ejercicio 3 - TIR'!$E$13-SQRT(('Ejercicio 3 - TIR'!$E$13-'Ejercicio 3 - TIR'!$C$13)*('Ejercicio 3 - TIR'!$E$13-'Ejercicio 3 - TIR'!$D$13)*(1-B275)))</f>
        <v>76676.99669</v>
      </c>
      <c r="D275" s="3">
        <f t="shared" si="5"/>
        <v>0.1182728562</v>
      </c>
      <c r="E275" s="4">
        <f>IF(D275&lt;=('Ejercicio 3 - TIR'!$D$14-'Ejercicio 3 - TIR'!$C$14)/('Ejercicio 3 - TIR'!$E$14-'Ejercicio 3 - TIR'!$C$14),'Ejercicio 3 - TIR'!$C$14+SQRT(('Ejercicio 3 - TIR'!$E$14-'Ejercicio 3 - TIR'!$C$14)*('Ejercicio 3 - TIR'!$D$14-'Ejercicio 3 - TIR'!$C$14)*D275),'Ejercicio 3 - TIR'!$E$14-SQRT(('Ejercicio 3 - TIR'!$E$14-'Ejercicio 3 - TIR'!$C$14)*('Ejercicio 3 - TIR'!$E$14-'Ejercicio 3 - TIR'!$D$14)*(1-D275)))</f>
        <v>27978.33246</v>
      </c>
      <c r="F275" s="3">
        <f t="shared" si="6"/>
        <v>0.6076165346</v>
      </c>
      <c r="G275" s="4">
        <f>IF(F275&lt;=('Ejercicio 3 - TIR'!$D$18-'Ejercicio 3 - TIR'!$C$18)/('Ejercicio 3 - TIR'!$E$18-'Ejercicio 3 - TIR'!$C$18),'Ejercicio 3 - TIR'!$C$18+SQRT(('Ejercicio 3 - TIR'!$E$18-'Ejercicio 3 - TIR'!$C$18)*('Ejercicio 3 - TIR'!$D$18-'Ejercicio 3 - TIR'!$C$18)*F275),'Ejercicio 3 - TIR'!$E$18-SQRT(('Ejercicio 3 - TIR'!$E$18-'Ejercicio 3 - TIR'!$C$18)*('Ejercicio 3 - TIR'!$E$18-'Ejercicio 3 - TIR'!$D$18)*(1-F275)))</f>
        <v>39546.85708</v>
      </c>
      <c r="H275" s="3">
        <f t="shared" si="7"/>
        <v>0.8370706283</v>
      </c>
      <c r="I275" s="4">
        <f>IF(H275&lt;=('Ejercicio 3 - TIR'!$D$18-'Ejercicio 3 - TIR'!$C$18)/('Ejercicio 3 - TIR'!$E$18-'Ejercicio 3 - TIR'!$C$18),'Ejercicio 3 - TIR'!$C$18+SQRT(('Ejercicio 3 - TIR'!$E$18-'Ejercicio 3 - TIR'!$C$18)*('Ejercicio 3 - TIR'!$D$18-'Ejercicio 3 - TIR'!$C$18)*H275),'Ejercicio 3 - TIR'!$E$18-SQRT(('Ejercicio 3 - TIR'!$E$18-'Ejercicio 3 - TIR'!$C$18)*('Ejercicio 3 - TIR'!$E$18-'Ejercicio 3 - TIR'!$D$18)*(1-H275)))</f>
        <v>41504.33084</v>
      </c>
      <c r="J275" s="3">
        <f t="shared" si="8"/>
        <v>0.3636403391</v>
      </c>
      <c r="K275" s="4">
        <f>IF(J275&lt;=('Ejercicio 3 - TIR'!$D$18-'Ejercicio 3 - TIR'!$C$18)/('Ejercicio 3 - TIR'!$E$18-'Ejercicio 3 - TIR'!$C$18),'Ejercicio 3 - TIR'!$C$18+SQRT(('Ejercicio 3 - TIR'!$E$18-'Ejercicio 3 - TIR'!$C$18)*('Ejercicio 3 - TIR'!$D$18-'Ejercicio 3 - TIR'!$C$18)*J275),'Ejercicio 3 - TIR'!$E$18-SQRT(('Ejercicio 3 - TIR'!$E$18-'Ejercicio 3 - TIR'!$C$18)*('Ejercicio 3 - TIR'!$E$18-'Ejercicio 3 - TIR'!$D$18)*(1-J275)))</f>
        <v>37385.52983</v>
      </c>
      <c r="L275" s="3">
        <f t="shared" si="9"/>
        <v>0.5446865694</v>
      </c>
      <c r="M275" s="4">
        <f>IF(L275&lt;=('Ejercicio 3 - TIR'!$D$18-'Ejercicio 3 - TIR'!$C$18)/('Ejercicio 3 - TIR'!$E$18-'Ejercicio 3 - TIR'!$C$18),'Ejercicio 3 - TIR'!$C$18+SQRT(('Ejercicio 3 - TIR'!$E$18-'Ejercicio 3 - TIR'!$C$18)*('Ejercicio 3 - TIR'!$D$18-'Ejercicio 3 - TIR'!$C$18)*L275),'Ejercicio 3 - TIR'!$E$18-SQRT(('Ejercicio 3 - TIR'!$E$18-'Ejercicio 3 - TIR'!$C$18)*('Ejercicio 3 - TIR'!$E$18-'Ejercicio 3 - TIR'!$D$18)*(1-L275)))</f>
        <v>39038.97037</v>
      </c>
      <c r="N275" s="3">
        <f t="shared" si="10"/>
        <v>0.06852238189</v>
      </c>
      <c r="O275" s="4">
        <f>IF(N275&lt;=('Ejercicio 3 - TIR'!$D$18-'Ejercicio 3 - TIR'!$C$18)/('Ejercicio 3 - TIR'!$E$18-'Ejercicio 3 - TIR'!$C$18),'Ejercicio 3 - TIR'!$C$18+SQRT(('Ejercicio 3 - TIR'!$E$18-'Ejercicio 3 - TIR'!$C$18)*('Ejercicio 3 - TIR'!$D$18-'Ejercicio 3 - TIR'!$C$18)*N275),'Ejercicio 3 - TIR'!$E$18-SQRT(('Ejercicio 3 - TIR'!$E$18-'Ejercicio 3 - TIR'!$C$18)*('Ejercicio 3 - TIR'!$E$18-'Ejercicio 3 - TIR'!$D$18)*(1-N275)))</f>
        <v>33205.98772</v>
      </c>
      <c r="P275" s="3">
        <f t="shared" si="11"/>
        <v>0.5553835039</v>
      </c>
      <c r="Q275" s="7">
        <f>IF(P275&lt;=('Ejercicio 3 - TIR'!$D$22-'Ejercicio 3 - TIR'!$C$22)/('Ejercicio 3 - TIR'!$E$22-'Ejercicio 3 - TIR'!$C$22),'Ejercicio 3 - TIR'!$C$22+SQRT(('Ejercicio 3 - TIR'!$E$22-'Ejercicio 3 - TIR'!$C$22)*('Ejercicio 3 - TIR'!$D$22-'Ejercicio 3 - TIR'!$C$22)*P275),'Ejercicio 3 - TIR'!$E$22-SQRT(('Ejercicio 3 - TIR'!$E$22-'Ejercicio 3 - TIR'!$C$22)*('Ejercicio 3 - TIR'!$E$22-'Ejercicio 3 - TIR'!$D$22)*(1-P275)))</f>
        <v>0.1517102546</v>
      </c>
      <c r="R275" s="3">
        <f t="shared" si="12"/>
        <v>0.08424078279</v>
      </c>
      <c r="S275" s="7">
        <f>IF(R275&lt;=('Ejercicio 3 - TIR'!$D$23-'Ejercicio 3 - TIR'!$C$23)/('Ejercicio 3 - TIR'!$E$23-'Ejercicio 3 - TIR'!$C$23),'Ejercicio 3 - TIR'!$C$23+SQRT(('Ejercicio 3 - TIR'!$E$23-'Ejercicio 3 - TIR'!$C$23)*('Ejercicio 3 - TIR'!$D$23-'Ejercicio 3 - TIR'!$C$23)*R275),'Ejercicio 3 - TIR'!$E$23-SQRT(('Ejercicio 3 - TIR'!$E$23-'Ejercicio 3 - TIR'!$C$23)*('Ejercicio 3 - TIR'!$E$23-'Ejercicio 3 - TIR'!$D$23)*(1-R275)))</f>
        <v>0.1323139518</v>
      </c>
      <c r="T275" s="3">
        <f t="shared" si="13"/>
        <v>0.7509237208</v>
      </c>
      <c r="U275" s="7">
        <f>IF(T275&lt;=('Ejercicio 3 - TIR'!$D$24-'Ejercicio 3 - TIR'!$C$24)/('Ejercicio 3 - TIR'!$E$24-'Ejercicio 3 - TIR'!$C$24),'Ejercicio 3 - TIR'!$C$24+SQRT(('Ejercicio 3 - TIR'!$E$24-'Ejercicio 3 - TIR'!$C$24)*('Ejercicio 3 - TIR'!$D$24-'Ejercicio 3 - TIR'!$C$24)*T275),'Ejercicio 3 - TIR'!$E$24-SQRT(('Ejercicio 3 - TIR'!$E$24-'Ejercicio 3 - TIR'!$C$24)*('Ejercicio 3 - TIR'!$E$24-'Ejercicio 3 - TIR'!$D$24)*(1-T275)))</f>
        <v>0.1935914108</v>
      </c>
      <c r="V275" s="3">
        <f t="shared" si="14"/>
        <v>0.6130239406</v>
      </c>
      <c r="W275" s="7">
        <f>IF(V275&lt;=('Ejercicio 3 - TIR'!$D$25-'Ejercicio 3 - TIR'!$C$25)/('Ejercicio 3 - TIR'!$E$25-'Ejercicio 3 - TIR'!$C$25),'Ejercicio 3 - TIR'!$C$25+SQRT(('Ejercicio 3 - TIR'!$E$25-'Ejercicio 3 - TIR'!$C$25)*('Ejercicio 3 - TIR'!$D$25-'Ejercicio 3 - TIR'!$C$25)*V275),'Ejercicio 3 - TIR'!$E$25-SQRT(('Ejercicio 3 - TIR'!$E$25-'Ejercicio 3 - TIR'!$C$25)*('Ejercicio 3 - TIR'!$E$25-'Ejercicio 3 - TIR'!$D$25)*(1-V275)))</f>
        <v>0.2131976059</v>
      </c>
      <c r="X275" s="3">
        <f t="shared" si="15"/>
        <v>0.6270470626</v>
      </c>
      <c r="Y275" s="7">
        <f>IF(X275&lt;=('Ejercicio 3 - TIR'!$D$26-'Ejercicio 3 - TIR'!$C$26)/('Ejercicio 3 - TIR'!$E$26-'Ejercicio 3 - TIR'!$C$26),'Ejercicio 3 - TIR'!$C$26+SQRT(('Ejercicio 3 - TIR'!$E$26-'Ejercicio 3 - TIR'!$C$26)*('Ejercicio 3 - TIR'!$D$26-'Ejercicio 3 - TIR'!$C$26)*X275),'Ejercicio 3 - TIR'!$E$26-SQRT(('Ejercicio 3 - TIR'!$E$26-'Ejercicio 3 - TIR'!$C$26)*('Ejercicio 3 - TIR'!$E$26-'Ejercicio 3 - TIR'!$D$26)*(1-X275)))</f>
        <v>0.2351229918</v>
      </c>
      <c r="Z275" s="3">
        <f t="shared" si="16"/>
        <v>1.151710255</v>
      </c>
      <c r="AA275" s="3">
        <f t="shared" si="17"/>
        <v>1.30409759</v>
      </c>
      <c r="AB275" s="3">
        <f t="shared" si="18"/>
        <v>1.556559682</v>
      </c>
      <c r="AC275" s="3">
        <f t="shared" si="19"/>
        <v>1.88841448</v>
      </c>
      <c r="AD275" s="3">
        <f t="shared" si="20"/>
        <v>2.332424142</v>
      </c>
      <c r="AE275" s="2">
        <f t="shared" si="21"/>
        <v>4244.599941</v>
      </c>
      <c r="AF275" s="2">
        <f t="shared" si="22"/>
        <v>4806.219733</v>
      </c>
      <c r="AG275" s="2">
        <f t="shared" si="23"/>
        <v>5736.662592</v>
      </c>
      <c r="AH275" s="2">
        <f t="shared" si="24"/>
        <v>6959.705323</v>
      </c>
      <c r="AI275" s="2">
        <f t="shared" si="25"/>
        <v>8596.09206</v>
      </c>
      <c r="AJ275" s="4">
        <f t="shared" si="26"/>
        <v>45546.52084</v>
      </c>
      <c r="AK275" s="4">
        <f t="shared" si="27"/>
        <v>54125.69781</v>
      </c>
      <c r="AL275" s="4">
        <f t="shared" si="28"/>
        <v>58192.80842</v>
      </c>
      <c r="AM275" s="4">
        <f t="shared" si="29"/>
        <v>73721.75693</v>
      </c>
      <c r="AN275" s="4">
        <f t="shared" si="30"/>
        <v>77450.44743</v>
      </c>
      <c r="AO275" s="4">
        <f>C275/'Ejercicio 3 - TIR'!$D$7</f>
        <v>15335.39934</v>
      </c>
      <c r="AP275" s="4">
        <f t="shared" si="31"/>
        <v>30211.12151</v>
      </c>
      <c r="AQ275" s="4">
        <f t="shared" si="32"/>
        <v>38790.29847</v>
      </c>
      <c r="AR275" s="4">
        <f t="shared" si="33"/>
        <v>42857.40909</v>
      </c>
      <c r="AS275" s="4">
        <f t="shared" si="34"/>
        <v>58386.35759</v>
      </c>
      <c r="AT275" s="4">
        <f t="shared" si="35"/>
        <v>62115.04809</v>
      </c>
      <c r="AU275" s="4">
        <f>AP275*'Ejercicio 3 - TIR'!$D$5</f>
        <v>15105.56075</v>
      </c>
      <c r="AV275" s="4">
        <f>AQ275*'Ejercicio 3 - TIR'!$D$5</f>
        <v>19395.14924</v>
      </c>
      <c r="AW275" s="4">
        <f>AR275*'Ejercicio 3 - TIR'!$D$5</f>
        <v>21428.70454</v>
      </c>
      <c r="AX275" s="4">
        <f>AS275*'Ejercicio 3 - TIR'!$D$5</f>
        <v>29193.1788</v>
      </c>
      <c r="AY275" s="4">
        <f>AT275*'Ejercicio 3 - TIR'!$D$5</f>
        <v>31057.52404</v>
      </c>
      <c r="AZ275" s="4">
        <f t="shared" ref="AZ275:BD275" si="860">AJ275-AU275-AE275</f>
        <v>26196.36015</v>
      </c>
      <c r="BA275" s="4">
        <f t="shared" si="860"/>
        <v>29924.32884</v>
      </c>
      <c r="BB275" s="4">
        <f t="shared" si="860"/>
        <v>31027.44129</v>
      </c>
      <c r="BC275" s="4">
        <f t="shared" si="860"/>
        <v>37568.87281</v>
      </c>
      <c r="BD275" s="4">
        <f t="shared" si="860"/>
        <v>37796.83132</v>
      </c>
      <c r="BE275" s="4">
        <f t="shared" ref="BE275:BI275" si="861">AZ275/Z275</f>
        <v>22745.61683</v>
      </c>
      <c r="BF275" s="4">
        <f t="shared" si="861"/>
        <v>22946.38766</v>
      </c>
      <c r="BG275" s="4">
        <f t="shared" si="861"/>
        <v>19933.34509</v>
      </c>
      <c r="BH275" s="4">
        <f t="shared" si="861"/>
        <v>19894.39989</v>
      </c>
      <c r="BI275" s="4">
        <f t="shared" si="861"/>
        <v>16204.95631</v>
      </c>
      <c r="BJ275" s="4">
        <f t="shared" si="38"/>
        <v>65257.33807</v>
      </c>
      <c r="BK275" s="4">
        <f t="shared" si="39"/>
        <v>35768.65564</v>
      </c>
      <c r="BL275" s="4">
        <f t="shared" si="40"/>
        <v>101025.9937</v>
      </c>
      <c r="BM275" s="4">
        <f>BK275*'Ejercicio 3 - TIR'!$D$5</f>
        <v>17884.32782</v>
      </c>
      <c r="BN275" s="4">
        <f t="shared" si="41"/>
        <v>83141.6659</v>
      </c>
      <c r="BO275" s="4">
        <f t="shared" si="42"/>
        <v>35646.03212</v>
      </c>
      <c r="BP275" s="4">
        <f t="shared" si="43"/>
        <v>-104655.3291</v>
      </c>
      <c r="BQ275" s="4">
        <f t="shared" ref="BQ275:BT275" si="862">BE275</f>
        <v>22745.61683</v>
      </c>
      <c r="BR275" s="4">
        <f t="shared" si="862"/>
        <v>22946.38766</v>
      </c>
      <c r="BS275" s="4">
        <f t="shared" si="862"/>
        <v>19933.34509</v>
      </c>
      <c r="BT275" s="4">
        <f t="shared" si="862"/>
        <v>19894.39989</v>
      </c>
      <c r="BU275" s="4">
        <f t="shared" si="45"/>
        <v>51850.98844</v>
      </c>
      <c r="BV275" s="36">
        <f t="shared" si="46"/>
        <v>8.579060735</v>
      </c>
    </row>
    <row r="276" ht="15.0" customHeight="1">
      <c r="A276" s="2">
        <v>275.0</v>
      </c>
      <c r="B276" s="3">
        <f t="shared" si="4"/>
        <v>0.9311481397</v>
      </c>
      <c r="C276" s="4">
        <f>IF(B276&lt;=('Ejercicio 3 - TIR'!$D$13-'Ejercicio 3 - TIR'!$C$13)/('Ejercicio 3 - TIR'!$E$13-'Ejercicio 3 - TIR'!$C$13),'Ejercicio 3 - TIR'!$C$13+SQRT(('Ejercicio 3 - TIR'!$E$13-'Ejercicio 3 - TIR'!$C$13)*('Ejercicio 3 - TIR'!$D$13-'Ejercicio 3 - TIR'!$C$13)*B276),'Ejercicio 3 - TIR'!$E$13-SQRT(('Ejercicio 3 - TIR'!$E$13-'Ejercicio 3 - TIR'!$C$13)*('Ejercicio 3 - TIR'!$E$13-'Ejercicio 3 - TIR'!$D$13)*(1-B276)))</f>
        <v>90910.32276</v>
      </c>
      <c r="D276" s="3">
        <f t="shared" si="5"/>
        <v>0.06471850602</v>
      </c>
      <c r="E276" s="4">
        <f>IF(D276&lt;=('Ejercicio 3 - TIR'!$D$14-'Ejercicio 3 - TIR'!$C$14)/('Ejercicio 3 - TIR'!$E$14-'Ejercicio 3 - TIR'!$C$14),'Ejercicio 3 - TIR'!$C$14+SQRT(('Ejercicio 3 - TIR'!$E$14-'Ejercicio 3 - TIR'!$C$14)*('Ejercicio 3 - TIR'!$D$14-'Ejercicio 3 - TIR'!$C$14)*D276),'Ejercicio 3 - TIR'!$E$14-SQRT(('Ejercicio 3 - TIR'!$E$14-'Ejercicio 3 - TIR'!$C$14)*('Ejercicio 3 - TIR'!$E$14-'Ejercicio 3 - TIR'!$D$14)*(1-D276)))</f>
        <v>27203.15409</v>
      </c>
      <c r="F276" s="3">
        <f t="shared" si="6"/>
        <v>0.5424072705</v>
      </c>
      <c r="G276" s="4">
        <f>IF(F276&lt;=('Ejercicio 3 - TIR'!$D$18-'Ejercicio 3 - TIR'!$C$18)/('Ejercicio 3 - TIR'!$E$18-'Ejercicio 3 - TIR'!$C$18),'Ejercicio 3 - TIR'!$C$18+SQRT(('Ejercicio 3 - TIR'!$E$18-'Ejercicio 3 - TIR'!$C$18)*('Ejercicio 3 - TIR'!$D$18-'Ejercicio 3 - TIR'!$C$18)*F276),'Ejercicio 3 - TIR'!$E$18-SQRT(('Ejercicio 3 - TIR'!$E$18-'Ejercicio 3 - TIR'!$C$18)*('Ejercicio 3 - TIR'!$E$18-'Ejercicio 3 - TIR'!$D$18)*(1-F276)))</f>
        <v>39020.03828</v>
      </c>
      <c r="H276" s="3">
        <f t="shared" si="7"/>
        <v>0.8739189909</v>
      </c>
      <c r="I276" s="4">
        <f>IF(H276&lt;=('Ejercicio 3 - TIR'!$D$18-'Ejercicio 3 - TIR'!$C$18)/('Ejercicio 3 - TIR'!$E$18-'Ejercicio 3 - TIR'!$C$18),'Ejercicio 3 - TIR'!$C$18+SQRT(('Ejercicio 3 - TIR'!$E$18-'Ejercicio 3 - TIR'!$C$18)*('Ejercicio 3 - TIR'!$D$18-'Ejercicio 3 - TIR'!$C$18)*H276),'Ejercicio 3 - TIR'!$E$18-SQRT(('Ejercicio 3 - TIR'!$E$18-'Ejercicio 3 - TIR'!$C$18)*('Ejercicio 3 - TIR'!$E$18-'Ejercicio 3 - TIR'!$D$18)*(1-H276)))</f>
        <v>41924.92672</v>
      </c>
      <c r="J276" s="3">
        <f t="shared" si="8"/>
        <v>0.291257143</v>
      </c>
      <c r="K276" s="4">
        <f>IF(J276&lt;=('Ejercicio 3 - TIR'!$D$18-'Ejercicio 3 - TIR'!$C$18)/('Ejercicio 3 - TIR'!$E$18-'Ejercicio 3 - TIR'!$C$18),'Ejercicio 3 - TIR'!$C$18+SQRT(('Ejercicio 3 - TIR'!$E$18-'Ejercicio 3 - TIR'!$C$18)*('Ejercicio 3 - TIR'!$D$18-'Ejercicio 3 - TIR'!$C$18)*J276),'Ejercicio 3 - TIR'!$E$18-SQRT(('Ejercicio 3 - TIR'!$E$18-'Ejercicio 3 - TIR'!$C$18)*('Ejercicio 3 - TIR'!$E$18-'Ejercicio 3 - TIR'!$D$18)*(1-J276)))</f>
        <v>36609.73308</v>
      </c>
      <c r="L276" s="3">
        <f t="shared" si="9"/>
        <v>0.8177652672</v>
      </c>
      <c r="M276" s="4">
        <f>IF(L276&lt;=('Ejercicio 3 - TIR'!$D$18-'Ejercicio 3 - TIR'!$C$18)/('Ejercicio 3 - TIR'!$E$18-'Ejercicio 3 - TIR'!$C$18),'Ejercicio 3 - TIR'!$C$18+SQRT(('Ejercicio 3 - TIR'!$E$18-'Ejercicio 3 - TIR'!$C$18)*('Ejercicio 3 - TIR'!$D$18-'Ejercicio 3 - TIR'!$C$18)*L276),'Ejercicio 3 - TIR'!$E$18-SQRT(('Ejercicio 3 - TIR'!$E$18-'Ejercicio 3 - TIR'!$C$18)*('Ejercicio 3 - TIR'!$E$18-'Ejercicio 3 - TIR'!$D$18)*(1-L276)))</f>
        <v>41303.0276</v>
      </c>
      <c r="N276" s="3">
        <f t="shared" si="10"/>
        <v>0.3084207984</v>
      </c>
      <c r="O276" s="4">
        <f>IF(N276&lt;=('Ejercicio 3 - TIR'!$D$18-'Ejercicio 3 - TIR'!$C$18)/('Ejercicio 3 - TIR'!$E$18-'Ejercicio 3 - TIR'!$C$18),'Ejercicio 3 - TIR'!$C$18+SQRT(('Ejercicio 3 - TIR'!$E$18-'Ejercicio 3 - TIR'!$C$18)*('Ejercicio 3 - TIR'!$D$18-'Ejercicio 3 - TIR'!$C$18)*N276),'Ejercicio 3 - TIR'!$E$18-SQRT(('Ejercicio 3 - TIR'!$E$18-'Ejercicio 3 - TIR'!$C$18)*('Ejercicio 3 - TIR'!$E$18-'Ejercicio 3 - TIR'!$D$18)*(1-N276)))</f>
        <v>36801.69977</v>
      </c>
      <c r="P276" s="3">
        <f t="shared" si="11"/>
        <v>0.03559981571</v>
      </c>
      <c r="Q276" s="7">
        <f>IF(P276&lt;=('Ejercicio 3 - TIR'!$D$22-'Ejercicio 3 - TIR'!$C$22)/('Ejercicio 3 - TIR'!$E$22-'Ejercicio 3 - TIR'!$C$22),'Ejercicio 3 - TIR'!$C$22+SQRT(('Ejercicio 3 - TIR'!$E$22-'Ejercicio 3 - TIR'!$C$22)*('Ejercicio 3 - TIR'!$D$22-'Ejercicio 3 - TIR'!$C$22)*P276),'Ejercicio 3 - TIR'!$E$22-SQRT(('Ejercicio 3 - TIR'!$E$22-'Ejercicio 3 - TIR'!$C$22)*('Ejercicio 3 - TIR'!$E$22-'Ejercicio 3 - TIR'!$D$22)*(1-P276)))</f>
        <v>0.1280049777</v>
      </c>
      <c r="R276" s="3">
        <f t="shared" si="12"/>
        <v>0.6445319965</v>
      </c>
      <c r="S276" s="7">
        <f>IF(R276&lt;=('Ejercicio 3 - TIR'!$D$23-'Ejercicio 3 - TIR'!$C$23)/('Ejercicio 3 - TIR'!$E$23-'Ejercicio 3 - TIR'!$C$23),'Ejercicio 3 - TIR'!$C$23+SQRT(('Ejercicio 3 - TIR'!$E$23-'Ejercicio 3 - TIR'!$C$23)*('Ejercicio 3 - TIR'!$D$23-'Ejercicio 3 - TIR'!$C$23)*R276),'Ejercicio 3 - TIR'!$E$23-SQRT(('Ejercicio 3 - TIR'!$E$23-'Ejercicio 3 - TIR'!$C$23)*('Ejercicio 3 - TIR'!$E$23-'Ejercicio 3 - TIR'!$D$23)*(1-R276)))</f>
        <v>0.1547048936</v>
      </c>
      <c r="T276" s="3">
        <f t="shared" si="13"/>
        <v>0.5526639899</v>
      </c>
      <c r="U276" s="7">
        <f>IF(T276&lt;=('Ejercicio 3 - TIR'!$D$24-'Ejercicio 3 - TIR'!$C$24)/('Ejercicio 3 - TIR'!$E$24-'Ejercicio 3 - TIR'!$C$24),'Ejercicio 3 - TIR'!$C$24+SQRT(('Ejercicio 3 - TIR'!$E$24-'Ejercicio 3 - TIR'!$C$24)*('Ejercicio 3 - TIR'!$D$24-'Ejercicio 3 - TIR'!$C$24)*T276),'Ejercicio 3 - TIR'!$E$24-SQRT(('Ejercicio 3 - TIR'!$E$24-'Ejercicio 3 - TIR'!$C$24)*('Ejercicio 3 - TIR'!$E$24-'Ejercicio 3 - TIR'!$D$24)*(1-T276)))</f>
        <v>0.1846087464</v>
      </c>
      <c r="V276" s="3">
        <f t="shared" si="14"/>
        <v>0.1171505007</v>
      </c>
      <c r="W276" s="7">
        <f>IF(V276&lt;=('Ejercicio 3 - TIR'!$D$25-'Ejercicio 3 - TIR'!$C$25)/('Ejercicio 3 - TIR'!$E$25-'Ejercicio 3 - TIR'!$C$25),'Ejercicio 3 - TIR'!$C$25+SQRT(('Ejercicio 3 - TIR'!$E$25-'Ejercicio 3 - TIR'!$C$25)*('Ejercicio 3 - TIR'!$D$25-'Ejercicio 3 - TIR'!$C$25)*V276),'Ejercicio 3 - TIR'!$E$25-SQRT(('Ejercicio 3 - TIR'!$E$25-'Ejercicio 3 - TIR'!$C$25)*('Ejercicio 3 - TIR'!$E$25-'Ejercicio 3 - TIR'!$D$25)*(1-V276)))</f>
        <v>0.1928066663</v>
      </c>
      <c r="X276" s="3">
        <f t="shared" si="15"/>
        <v>0.1446914104</v>
      </c>
      <c r="Y276" s="7">
        <f>IF(X276&lt;=('Ejercicio 3 - TIR'!$D$26-'Ejercicio 3 - TIR'!$C$26)/('Ejercicio 3 - TIR'!$E$26-'Ejercicio 3 - TIR'!$C$26),'Ejercicio 3 - TIR'!$C$26+SQRT(('Ejercicio 3 - TIR'!$E$26-'Ejercicio 3 - TIR'!$C$26)*('Ejercicio 3 - TIR'!$D$26-'Ejercicio 3 - TIR'!$C$26)*X276),'Ejercicio 3 - TIR'!$E$26-SQRT(('Ejercicio 3 - TIR'!$E$26-'Ejercicio 3 - TIR'!$C$26)*('Ejercicio 3 - TIR'!$E$26-'Ejercicio 3 - TIR'!$D$26)*(1-X276)))</f>
        <v>0.209765293</v>
      </c>
      <c r="Z276" s="3">
        <f t="shared" si="16"/>
        <v>1.128004978</v>
      </c>
      <c r="AA276" s="3">
        <f t="shared" si="17"/>
        <v>1.302512868</v>
      </c>
      <c r="AB276" s="3">
        <f t="shared" si="18"/>
        <v>1.542968136</v>
      </c>
      <c r="AC276" s="3">
        <f t="shared" si="19"/>
        <v>1.840462678</v>
      </c>
      <c r="AD276" s="3">
        <f t="shared" si="20"/>
        <v>2.226527871</v>
      </c>
      <c r="AE276" s="2">
        <f t="shared" si="21"/>
        <v>3482.139133</v>
      </c>
      <c r="AF276" s="2">
        <f t="shared" si="22"/>
        <v>4020.843098</v>
      </c>
      <c r="AG276" s="2">
        <f t="shared" si="23"/>
        <v>4763.125902</v>
      </c>
      <c r="AH276" s="2">
        <f t="shared" si="24"/>
        <v>5681.488328</v>
      </c>
      <c r="AI276" s="2">
        <f t="shared" si="25"/>
        <v>6873.267391</v>
      </c>
      <c r="AJ276" s="4">
        <f t="shared" si="26"/>
        <v>44014.79741</v>
      </c>
      <c r="AK276" s="4">
        <f t="shared" si="27"/>
        <v>54607.75653</v>
      </c>
      <c r="AL276" s="4">
        <f t="shared" si="28"/>
        <v>56487.6516</v>
      </c>
      <c r="AM276" s="4">
        <f t="shared" si="29"/>
        <v>76016.68078</v>
      </c>
      <c r="AN276" s="4">
        <f t="shared" si="30"/>
        <v>81940.01023</v>
      </c>
      <c r="AO276" s="4">
        <f>C276/'Ejercicio 3 - TIR'!$D$7</f>
        <v>18182.06455</v>
      </c>
      <c r="AP276" s="4">
        <f t="shared" si="31"/>
        <v>25832.73286</v>
      </c>
      <c r="AQ276" s="4">
        <f t="shared" si="32"/>
        <v>36425.69198</v>
      </c>
      <c r="AR276" s="4">
        <f t="shared" si="33"/>
        <v>38305.58705</v>
      </c>
      <c r="AS276" s="4">
        <f t="shared" si="34"/>
        <v>57834.61622</v>
      </c>
      <c r="AT276" s="4">
        <f t="shared" si="35"/>
        <v>63757.94568</v>
      </c>
      <c r="AU276" s="4">
        <f>AP276*'Ejercicio 3 - TIR'!$D$5</f>
        <v>12916.36643</v>
      </c>
      <c r="AV276" s="4">
        <f>AQ276*'Ejercicio 3 - TIR'!$D$5</f>
        <v>18212.84599</v>
      </c>
      <c r="AW276" s="4">
        <f>AR276*'Ejercicio 3 - TIR'!$D$5</f>
        <v>19152.79352</v>
      </c>
      <c r="AX276" s="4">
        <f>AS276*'Ejercicio 3 - TIR'!$D$5</f>
        <v>28917.30811</v>
      </c>
      <c r="AY276" s="4">
        <f>AT276*'Ejercicio 3 - TIR'!$D$5</f>
        <v>31878.97284</v>
      </c>
      <c r="AZ276" s="4">
        <f t="shared" ref="AZ276:BD276" si="863">AJ276-AU276-AE276</f>
        <v>27616.29185</v>
      </c>
      <c r="BA276" s="4">
        <f t="shared" si="863"/>
        <v>32374.06745</v>
      </c>
      <c r="BB276" s="4">
        <f t="shared" si="863"/>
        <v>32571.73218</v>
      </c>
      <c r="BC276" s="4">
        <f t="shared" si="863"/>
        <v>41417.88434</v>
      </c>
      <c r="BD276" s="4">
        <f t="shared" si="863"/>
        <v>43187.77</v>
      </c>
      <c r="BE276" s="4">
        <f t="shared" ref="BE276:BI276" si="864">AZ276/Z276</f>
        <v>24482.4202</v>
      </c>
      <c r="BF276" s="4">
        <f t="shared" si="864"/>
        <v>24855.08454</v>
      </c>
      <c r="BG276" s="4">
        <f t="shared" si="864"/>
        <v>21109.78926</v>
      </c>
      <c r="BH276" s="4">
        <f t="shared" si="864"/>
        <v>22504.06098</v>
      </c>
      <c r="BI276" s="4">
        <f t="shared" si="864"/>
        <v>19396.91417</v>
      </c>
      <c r="BJ276" s="4">
        <f t="shared" si="38"/>
        <v>60568.58076</v>
      </c>
      <c r="BK276" s="4">
        <f t="shared" si="39"/>
        <v>40482.87348</v>
      </c>
      <c r="BL276" s="4">
        <f t="shared" si="40"/>
        <v>101051.4542</v>
      </c>
      <c r="BM276" s="4">
        <f>BK276*'Ejercicio 3 - TIR'!$D$5</f>
        <v>20241.43674</v>
      </c>
      <c r="BN276" s="4">
        <f t="shared" si="41"/>
        <v>80810.0175</v>
      </c>
      <c r="BO276" s="4">
        <f t="shared" si="42"/>
        <v>36294.18637</v>
      </c>
      <c r="BP276" s="4">
        <f t="shared" si="43"/>
        <v>-118113.4769</v>
      </c>
      <c r="BQ276" s="4">
        <f t="shared" ref="BQ276:BT276" si="865">BE276</f>
        <v>24482.4202</v>
      </c>
      <c r="BR276" s="4">
        <f t="shared" si="865"/>
        <v>24855.08454</v>
      </c>
      <c r="BS276" s="4">
        <f t="shared" si="865"/>
        <v>21109.78926</v>
      </c>
      <c r="BT276" s="4">
        <f t="shared" si="865"/>
        <v>22504.06098</v>
      </c>
      <c r="BU276" s="4">
        <f t="shared" si="45"/>
        <v>55691.10053</v>
      </c>
      <c r="BV276" s="36">
        <f t="shared" si="46"/>
        <v>7.16277543</v>
      </c>
    </row>
    <row r="277" ht="15.0" customHeight="1">
      <c r="A277" s="2">
        <v>276.0</v>
      </c>
      <c r="B277" s="3">
        <f t="shared" si="4"/>
        <v>0.345799</v>
      </c>
      <c r="C277" s="4">
        <f>IF(B277&lt;=('Ejercicio 3 - TIR'!$D$13-'Ejercicio 3 - TIR'!$C$13)/('Ejercicio 3 - TIR'!$E$13-'Ejercicio 3 - TIR'!$C$13),'Ejercicio 3 - TIR'!$C$13+SQRT(('Ejercicio 3 - TIR'!$E$13-'Ejercicio 3 - TIR'!$C$13)*('Ejercicio 3 - TIR'!$D$13-'Ejercicio 3 - TIR'!$C$13)*B277),'Ejercicio 3 - TIR'!$E$13-SQRT(('Ejercicio 3 - TIR'!$E$13-'Ejercicio 3 - TIR'!$C$13)*('Ejercicio 3 - TIR'!$E$13-'Ejercicio 3 - TIR'!$D$13)*(1-B277)))</f>
        <v>71981.41331</v>
      </c>
      <c r="D277" s="3">
        <f t="shared" si="5"/>
        <v>0.3253760331</v>
      </c>
      <c r="E277" s="4">
        <f>IF(D277&lt;=('Ejercicio 3 - TIR'!$D$14-'Ejercicio 3 - TIR'!$C$14)/('Ejercicio 3 - TIR'!$E$14-'Ejercicio 3 - TIR'!$C$14),'Ejercicio 3 - TIR'!$C$14+SQRT(('Ejercicio 3 - TIR'!$E$14-'Ejercicio 3 - TIR'!$C$14)*('Ejercicio 3 - TIR'!$D$14-'Ejercicio 3 - TIR'!$C$14)*D277),'Ejercicio 3 - TIR'!$E$14-SQRT(('Ejercicio 3 - TIR'!$E$14-'Ejercicio 3 - TIR'!$C$14)*('Ejercicio 3 - TIR'!$E$14-'Ejercicio 3 - TIR'!$D$14)*(1-D277)))</f>
        <v>29939.95976</v>
      </c>
      <c r="F277" s="3">
        <f t="shared" si="6"/>
        <v>0.2413836263</v>
      </c>
      <c r="G277" s="4">
        <f>IF(F277&lt;=('Ejercicio 3 - TIR'!$D$18-'Ejercicio 3 - TIR'!$C$18)/('Ejercicio 3 - TIR'!$E$18-'Ejercicio 3 - TIR'!$C$18),'Ejercicio 3 - TIR'!$C$18+SQRT(('Ejercicio 3 - TIR'!$E$18-'Ejercicio 3 - TIR'!$C$18)*('Ejercicio 3 - TIR'!$D$18-'Ejercicio 3 - TIR'!$C$18)*F277),'Ejercicio 3 - TIR'!$E$18-SQRT(('Ejercicio 3 - TIR'!$E$18-'Ejercicio 3 - TIR'!$C$18)*('Ejercicio 3 - TIR'!$E$18-'Ejercicio 3 - TIR'!$D$18)*(1-F277)))</f>
        <v>36017.27047</v>
      </c>
      <c r="H277" s="3">
        <f t="shared" si="7"/>
        <v>0.4765353831</v>
      </c>
      <c r="I277" s="4">
        <f>IF(H277&lt;=('Ejercicio 3 - TIR'!$D$18-'Ejercicio 3 - TIR'!$C$18)/('Ejercicio 3 - TIR'!$E$18-'Ejercicio 3 - TIR'!$C$18),'Ejercicio 3 - TIR'!$C$18+SQRT(('Ejercicio 3 - TIR'!$E$18-'Ejercicio 3 - TIR'!$C$18)*('Ejercicio 3 - TIR'!$D$18-'Ejercicio 3 - TIR'!$C$18)*H277),'Ejercicio 3 - TIR'!$E$18-SQRT(('Ejercicio 3 - TIR'!$E$18-'Ejercicio 3 - TIR'!$C$18)*('Ejercicio 3 - TIR'!$E$18-'Ejercicio 3 - TIR'!$D$18)*(1-H277)))</f>
        <v>38454.60274</v>
      </c>
      <c r="J277" s="3">
        <f t="shared" si="8"/>
        <v>0.933798041</v>
      </c>
      <c r="K277" s="4">
        <f>IF(J277&lt;=('Ejercicio 3 - TIR'!$D$18-'Ejercicio 3 - TIR'!$C$18)/('Ejercicio 3 - TIR'!$E$18-'Ejercicio 3 - TIR'!$C$18),'Ejercicio 3 - TIR'!$C$18+SQRT(('Ejercicio 3 - TIR'!$E$18-'Ejercicio 3 - TIR'!$C$18)*('Ejercicio 3 - TIR'!$D$18-'Ejercicio 3 - TIR'!$C$18)*J277),'Ejercicio 3 - TIR'!$E$18-SQRT(('Ejercicio 3 - TIR'!$E$18-'Ejercicio 3 - TIR'!$C$18)*('Ejercicio 3 - TIR'!$E$18-'Ejercicio 3 - TIR'!$D$18)*(1-J277)))</f>
        <v>42771.73903</v>
      </c>
      <c r="L277" s="3">
        <f t="shared" si="9"/>
        <v>0.0313282599</v>
      </c>
      <c r="M277" s="4">
        <f>IF(L277&lt;=('Ejercicio 3 - TIR'!$D$18-'Ejercicio 3 - TIR'!$C$18)/('Ejercicio 3 - TIR'!$E$18-'Ejercicio 3 - TIR'!$C$18),'Ejercicio 3 - TIR'!$C$18+SQRT(('Ejercicio 3 - TIR'!$E$18-'Ejercicio 3 - TIR'!$C$18)*('Ejercicio 3 - TIR'!$D$18-'Ejercicio 3 - TIR'!$C$18)*L277),'Ejercicio 3 - TIR'!$E$18-SQRT(('Ejercicio 3 - TIR'!$E$18-'Ejercicio 3 - TIR'!$C$18)*('Ejercicio 3 - TIR'!$E$18-'Ejercicio 3 - TIR'!$D$18)*(1-L277)))</f>
        <v>32167.77282</v>
      </c>
      <c r="N277" s="3">
        <f t="shared" si="10"/>
        <v>0.08516609093</v>
      </c>
      <c r="O277" s="4">
        <f>IF(N277&lt;=('Ejercicio 3 - TIR'!$D$18-'Ejercicio 3 - TIR'!$C$18)/('Ejercicio 3 - TIR'!$E$18-'Ejercicio 3 - TIR'!$C$18),'Ejercicio 3 - TIR'!$C$18+SQRT(('Ejercicio 3 - TIR'!$E$18-'Ejercicio 3 - TIR'!$C$18)*('Ejercicio 3 - TIR'!$D$18-'Ejercicio 3 - TIR'!$C$18)*N277),'Ejercicio 3 - TIR'!$E$18-SQRT(('Ejercicio 3 - TIR'!$E$18-'Ejercicio 3 - TIR'!$C$18)*('Ejercicio 3 - TIR'!$E$18-'Ejercicio 3 - TIR'!$D$18)*(1-N277)))</f>
        <v>33574.20112</v>
      </c>
      <c r="P277" s="3">
        <f t="shared" si="11"/>
        <v>0.3726532487</v>
      </c>
      <c r="Q277" s="7">
        <f>IF(P277&lt;=('Ejercicio 3 - TIR'!$D$22-'Ejercicio 3 - TIR'!$C$22)/('Ejercicio 3 - TIR'!$E$22-'Ejercicio 3 - TIR'!$C$22),'Ejercicio 3 - TIR'!$C$22+SQRT(('Ejercicio 3 - TIR'!$E$22-'Ejercicio 3 - TIR'!$C$22)*('Ejercicio 3 - TIR'!$D$22-'Ejercicio 3 - TIR'!$C$22)*P277),'Ejercicio 3 - TIR'!$E$22-SQRT(('Ejercicio 3 - TIR'!$E$22-'Ejercicio 3 - TIR'!$C$22)*('Ejercicio 3 - TIR'!$E$22-'Ejercicio 3 - TIR'!$D$22)*(1-P277)))</f>
        <v>0.1458993407</v>
      </c>
      <c r="R277" s="3">
        <f t="shared" si="12"/>
        <v>0.4195454031</v>
      </c>
      <c r="S277" s="7">
        <f>IF(R277&lt;=('Ejercicio 3 - TIR'!$D$23-'Ejercicio 3 - TIR'!$C$23)/('Ejercicio 3 - TIR'!$E$23-'Ejercicio 3 - TIR'!$C$23),'Ejercicio 3 - TIR'!$C$23+SQRT(('Ejercicio 3 - TIR'!$E$23-'Ejercicio 3 - TIR'!$C$23)*('Ejercicio 3 - TIR'!$D$23-'Ejercicio 3 - TIR'!$C$23)*R277),'Ejercicio 3 - TIR'!$E$23-SQRT(('Ejercicio 3 - TIR'!$E$23-'Ejercicio 3 - TIR'!$C$23)*('Ejercicio 3 - TIR'!$E$23-'Ejercicio 3 - TIR'!$D$23)*(1-R277)))</f>
        <v>0.14748057</v>
      </c>
      <c r="T277" s="3">
        <f t="shared" si="13"/>
        <v>0.3037869771</v>
      </c>
      <c r="U277" s="7">
        <f>IF(T277&lt;=('Ejercicio 3 - TIR'!$D$24-'Ejercicio 3 - TIR'!$C$24)/('Ejercicio 3 - TIR'!$E$24-'Ejercicio 3 - TIR'!$C$24),'Ejercicio 3 - TIR'!$C$24+SQRT(('Ejercicio 3 - TIR'!$E$24-'Ejercicio 3 - TIR'!$C$24)*('Ejercicio 3 - TIR'!$D$24-'Ejercicio 3 - TIR'!$C$24)*T277),'Ejercicio 3 - TIR'!$E$24-SQRT(('Ejercicio 3 - TIR'!$E$24-'Ejercicio 3 - TIR'!$C$24)*('Ejercicio 3 - TIR'!$E$24-'Ejercicio 3 - TIR'!$D$24)*(1-T277)))</f>
        <v>0.1752577246</v>
      </c>
      <c r="V277" s="3">
        <f t="shared" si="14"/>
        <v>0.01891733175</v>
      </c>
      <c r="W277" s="7">
        <f>IF(V277&lt;=('Ejercicio 3 - TIR'!$D$25-'Ejercicio 3 - TIR'!$C$25)/('Ejercicio 3 - TIR'!$E$25-'Ejercicio 3 - TIR'!$C$25),'Ejercicio 3 - TIR'!$C$25+SQRT(('Ejercicio 3 - TIR'!$E$25-'Ejercicio 3 - TIR'!$C$25)*('Ejercicio 3 - TIR'!$D$25-'Ejercicio 3 - TIR'!$C$25)*V277),'Ejercicio 3 - TIR'!$E$25-SQRT(('Ejercicio 3 - TIR'!$E$25-'Ejercicio 3 - TIR'!$C$25)*('Ejercicio 3 - TIR'!$E$25-'Ejercicio 3 - TIR'!$D$25)*(1-V277)))</f>
        <v>0.1851462865</v>
      </c>
      <c r="X277" s="3">
        <f t="shared" si="15"/>
        <v>0.1900770859</v>
      </c>
      <c r="Y277" s="7">
        <f>IF(X277&lt;=('Ejercicio 3 - TIR'!$D$26-'Ejercicio 3 - TIR'!$C$26)/('Ejercicio 3 - TIR'!$E$26-'Ejercicio 3 - TIR'!$C$26),'Ejercicio 3 - TIR'!$C$26+SQRT(('Ejercicio 3 - TIR'!$E$26-'Ejercicio 3 - TIR'!$C$26)*('Ejercicio 3 - TIR'!$D$26-'Ejercicio 3 - TIR'!$C$26)*X277),'Ejercicio 3 - TIR'!$E$26-SQRT(('Ejercicio 3 - TIR'!$E$26-'Ejercicio 3 - TIR'!$C$26)*('Ejercicio 3 - TIR'!$E$26-'Ejercicio 3 - TIR'!$D$26)*(1-X277)))</f>
        <v>0.2126540975</v>
      </c>
      <c r="Z277" s="3">
        <f t="shared" si="16"/>
        <v>1.145899341</v>
      </c>
      <c r="AA277" s="3">
        <f t="shared" si="17"/>
        <v>1.314897229</v>
      </c>
      <c r="AB277" s="3">
        <f t="shared" si="18"/>
        <v>1.545343125</v>
      </c>
      <c r="AC277" s="3">
        <f t="shared" si="19"/>
        <v>1.831457666</v>
      </c>
      <c r="AD277" s="3">
        <f t="shared" si="20"/>
        <v>2.220924643</v>
      </c>
      <c r="AE277" s="2">
        <f t="shared" si="21"/>
        <v>4368.22039</v>
      </c>
      <c r="AF277" s="2">
        <f t="shared" si="22"/>
        <v>5012.448023</v>
      </c>
      <c r="AG277" s="2">
        <f t="shared" si="23"/>
        <v>5890.918258</v>
      </c>
      <c r="AH277" s="2">
        <f t="shared" si="24"/>
        <v>6981.599897</v>
      </c>
      <c r="AI277" s="2">
        <f t="shared" si="25"/>
        <v>8466.265722</v>
      </c>
      <c r="AJ277" s="4">
        <f t="shared" si="26"/>
        <v>41272.16649</v>
      </c>
      <c r="AK277" s="4">
        <f t="shared" si="27"/>
        <v>50563.85057</v>
      </c>
      <c r="AL277" s="4">
        <f t="shared" si="28"/>
        <v>66097.01286</v>
      </c>
      <c r="AM277" s="4">
        <f t="shared" si="29"/>
        <v>58913.91412</v>
      </c>
      <c r="AN277" s="4">
        <f t="shared" si="30"/>
        <v>74565.77063</v>
      </c>
      <c r="AO277" s="4">
        <f>C277/'Ejercicio 3 - TIR'!$D$7</f>
        <v>14396.28266</v>
      </c>
      <c r="AP277" s="4">
        <f t="shared" si="31"/>
        <v>26875.88383</v>
      </c>
      <c r="AQ277" s="4">
        <f t="shared" si="32"/>
        <v>36167.5679</v>
      </c>
      <c r="AR277" s="4">
        <f t="shared" si="33"/>
        <v>51700.7302</v>
      </c>
      <c r="AS277" s="4">
        <f t="shared" si="34"/>
        <v>44517.63146</v>
      </c>
      <c r="AT277" s="4">
        <f t="shared" si="35"/>
        <v>60169.48797</v>
      </c>
      <c r="AU277" s="4">
        <f>AP277*'Ejercicio 3 - TIR'!$D$5</f>
        <v>13437.94191</v>
      </c>
      <c r="AV277" s="4">
        <f>AQ277*'Ejercicio 3 - TIR'!$D$5</f>
        <v>18083.78395</v>
      </c>
      <c r="AW277" s="4">
        <f>AR277*'Ejercicio 3 - TIR'!$D$5</f>
        <v>25850.3651</v>
      </c>
      <c r="AX277" s="4">
        <f>AS277*'Ejercicio 3 - TIR'!$D$5</f>
        <v>22258.81573</v>
      </c>
      <c r="AY277" s="4">
        <f>AT277*'Ejercicio 3 - TIR'!$D$5</f>
        <v>30084.74398</v>
      </c>
      <c r="AZ277" s="4">
        <f t="shared" ref="AZ277:BD277" si="866">AJ277-AU277-AE277</f>
        <v>23466.00419</v>
      </c>
      <c r="BA277" s="4">
        <f t="shared" si="866"/>
        <v>27467.61859</v>
      </c>
      <c r="BB277" s="4">
        <f t="shared" si="866"/>
        <v>34355.7295</v>
      </c>
      <c r="BC277" s="4">
        <f t="shared" si="866"/>
        <v>29673.49849</v>
      </c>
      <c r="BD277" s="4">
        <f t="shared" si="866"/>
        <v>36014.76092</v>
      </c>
      <c r="BE277" s="4">
        <f t="shared" ref="BE277:BI277" si="867">AZ277/Z277</f>
        <v>20478.24216</v>
      </c>
      <c r="BF277" s="4">
        <f t="shared" si="867"/>
        <v>20889.55547</v>
      </c>
      <c r="BG277" s="4">
        <f t="shared" si="867"/>
        <v>22231.78073</v>
      </c>
      <c r="BH277" s="4">
        <f t="shared" si="867"/>
        <v>16202.12088</v>
      </c>
      <c r="BI277" s="4">
        <f t="shared" si="867"/>
        <v>16216.11118</v>
      </c>
      <c r="BJ277" s="4">
        <f t="shared" si="38"/>
        <v>66494.39445</v>
      </c>
      <c r="BK277" s="4">
        <f t="shared" si="39"/>
        <v>31973.05893</v>
      </c>
      <c r="BL277" s="4">
        <f t="shared" si="40"/>
        <v>98467.45338</v>
      </c>
      <c r="BM277" s="4">
        <f>BK277*'Ejercicio 3 - TIR'!$D$5</f>
        <v>15986.52946</v>
      </c>
      <c r="BN277" s="4">
        <f t="shared" si="41"/>
        <v>82480.92391</v>
      </c>
      <c r="BO277" s="4">
        <f t="shared" si="42"/>
        <v>37138.1011</v>
      </c>
      <c r="BP277" s="4">
        <f t="shared" si="43"/>
        <v>-101921.3731</v>
      </c>
      <c r="BQ277" s="4">
        <f t="shared" ref="BQ277:BT277" si="868">BE277</f>
        <v>20478.24216</v>
      </c>
      <c r="BR277" s="4">
        <f t="shared" si="868"/>
        <v>20889.55547</v>
      </c>
      <c r="BS277" s="4">
        <f t="shared" si="868"/>
        <v>22231.78073</v>
      </c>
      <c r="BT277" s="4">
        <f t="shared" si="868"/>
        <v>16202.12088</v>
      </c>
      <c r="BU277" s="4">
        <f t="shared" si="45"/>
        <v>53354.21227</v>
      </c>
      <c r="BV277" s="36">
        <f t="shared" si="46"/>
        <v>8.264045002</v>
      </c>
    </row>
    <row r="278" ht="15.0" customHeight="1">
      <c r="A278" s="2">
        <v>277.0</v>
      </c>
      <c r="B278" s="3">
        <f t="shared" si="4"/>
        <v>0.06093794936</v>
      </c>
      <c r="C278" s="4">
        <f>IF(B278&lt;=('Ejercicio 3 - TIR'!$D$13-'Ejercicio 3 - TIR'!$C$13)/('Ejercicio 3 - TIR'!$E$13-'Ejercicio 3 - TIR'!$C$13),'Ejercicio 3 - TIR'!$C$13+SQRT(('Ejercicio 3 - TIR'!$E$13-'Ejercicio 3 - TIR'!$C$13)*('Ejercicio 3 - TIR'!$D$13-'Ejercicio 3 - TIR'!$C$13)*B278),'Ejercicio 3 - TIR'!$E$13-SQRT(('Ejercicio 3 - TIR'!$E$13-'Ejercicio 3 - TIR'!$C$13)*('Ejercicio 3 - TIR'!$E$13-'Ejercicio 3 - TIR'!$D$13)*(1-B278)))</f>
        <v>64937.12262</v>
      </c>
      <c r="D278" s="3">
        <f t="shared" si="5"/>
        <v>0.1222069384</v>
      </c>
      <c r="E278" s="4">
        <f>IF(D278&lt;=('Ejercicio 3 - TIR'!$D$14-'Ejercicio 3 - TIR'!$C$14)/('Ejercicio 3 - TIR'!$E$14-'Ejercicio 3 - TIR'!$C$14),'Ejercicio 3 - TIR'!$C$14+SQRT(('Ejercicio 3 - TIR'!$E$14-'Ejercicio 3 - TIR'!$C$14)*('Ejercicio 3 - TIR'!$D$14-'Ejercicio 3 - TIR'!$C$14)*D278),'Ejercicio 3 - TIR'!$E$14-SQRT(('Ejercicio 3 - TIR'!$E$14-'Ejercicio 3 - TIR'!$C$14)*('Ejercicio 3 - TIR'!$E$14-'Ejercicio 3 - TIR'!$D$14)*(1-D278)))</f>
        <v>28027.46104</v>
      </c>
      <c r="F278" s="3">
        <f t="shared" si="6"/>
        <v>0.1327733311</v>
      </c>
      <c r="G278" s="4">
        <f>IF(F278&lt;=('Ejercicio 3 - TIR'!$D$18-'Ejercicio 3 - TIR'!$C$18)/('Ejercicio 3 - TIR'!$E$18-'Ejercicio 3 - TIR'!$C$18),'Ejercicio 3 - TIR'!$C$18+SQRT(('Ejercicio 3 - TIR'!$E$18-'Ejercicio 3 - TIR'!$C$18)*('Ejercicio 3 - TIR'!$D$18-'Ejercicio 3 - TIR'!$C$18)*F278),'Ejercicio 3 - TIR'!$E$18-SQRT(('Ejercicio 3 - TIR'!$E$18-'Ejercicio 3 - TIR'!$C$18)*('Ejercicio 3 - TIR'!$E$18-'Ejercicio 3 - TIR'!$D$18)*(1-F278)))</f>
        <v>34462.73455</v>
      </c>
      <c r="H278" s="3">
        <f t="shared" si="7"/>
        <v>0.3764711799</v>
      </c>
      <c r="I278" s="4">
        <f>IF(H278&lt;=('Ejercicio 3 - TIR'!$D$18-'Ejercicio 3 - TIR'!$C$18)/('Ejercicio 3 - TIR'!$E$18-'Ejercicio 3 - TIR'!$C$18),'Ejercicio 3 - TIR'!$C$18+SQRT(('Ejercicio 3 - TIR'!$E$18-'Ejercicio 3 - TIR'!$C$18)*('Ejercicio 3 - TIR'!$D$18-'Ejercicio 3 - TIR'!$C$18)*H278),'Ejercicio 3 - TIR'!$E$18-SQRT(('Ejercicio 3 - TIR'!$E$18-'Ejercicio 3 - TIR'!$C$18)*('Ejercicio 3 - TIR'!$E$18-'Ejercicio 3 - TIR'!$D$18)*(1-H278)))</f>
        <v>37514.6974</v>
      </c>
      <c r="J278" s="3">
        <f t="shared" si="8"/>
        <v>0.9553351503</v>
      </c>
      <c r="K278" s="4">
        <f>IF(J278&lt;=('Ejercicio 3 - TIR'!$D$18-'Ejercicio 3 - TIR'!$C$18)/('Ejercicio 3 - TIR'!$E$18-'Ejercicio 3 - TIR'!$C$18),'Ejercicio 3 - TIR'!$C$18+SQRT(('Ejercicio 3 - TIR'!$E$18-'Ejercicio 3 - TIR'!$C$18)*('Ejercicio 3 - TIR'!$D$18-'Ejercicio 3 - TIR'!$C$18)*J278),'Ejercicio 3 - TIR'!$E$18-SQRT(('Ejercicio 3 - TIR'!$E$18-'Ejercicio 3 - TIR'!$C$18)*('Ejercicio 3 - TIR'!$E$18-'Ejercicio 3 - TIR'!$D$18)*(1-J278)))</f>
        <v>43169.73671</v>
      </c>
      <c r="L278" s="3">
        <f t="shared" si="9"/>
        <v>0.2965536703</v>
      </c>
      <c r="M278" s="4">
        <f>IF(L278&lt;=('Ejercicio 3 - TIR'!$D$18-'Ejercicio 3 - TIR'!$C$18)/('Ejercicio 3 - TIR'!$E$18-'Ejercicio 3 - TIR'!$C$18),'Ejercicio 3 - TIR'!$C$18+SQRT(('Ejercicio 3 - TIR'!$E$18-'Ejercicio 3 - TIR'!$C$18)*('Ejercicio 3 - TIR'!$D$18-'Ejercicio 3 - TIR'!$C$18)*L278),'Ejercicio 3 - TIR'!$E$18-SQRT(('Ejercicio 3 - TIR'!$E$18-'Ejercicio 3 - TIR'!$C$18)*('Ejercicio 3 - TIR'!$E$18-'Ejercicio 3 - TIR'!$D$18)*(1-L278)))</f>
        <v>36669.5615</v>
      </c>
      <c r="N278" s="3">
        <f t="shared" si="10"/>
        <v>0.03008885452</v>
      </c>
      <c r="O278" s="4">
        <f>IF(N278&lt;=('Ejercicio 3 - TIR'!$D$18-'Ejercicio 3 - TIR'!$C$18)/('Ejercicio 3 - TIR'!$E$18-'Ejercicio 3 - TIR'!$C$18),'Ejercicio 3 - TIR'!$C$18+SQRT(('Ejercicio 3 - TIR'!$E$18-'Ejercicio 3 - TIR'!$C$18)*('Ejercicio 3 - TIR'!$D$18-'Ejercicio 3 - TIR'!$C$18)*N278),'Ejercicio 3 - TIR'!$E$18-SQRT(('Ejercicio 3 - TIR'!$E$18-'Ejercicio 3 - TIR'!$C$18)*('Ejercicio 3 - TIR'!$E$18-'Ejercicio 3 - TIR'!$D$18)*(1-N278)))</f>
        <v>32124.4595</v>
      </c>
      <c r="P278" s="3">
        <f t="shared" si="11"/>
        <v>0.9986813292</v>
      </c>
      <c r="Q278" s="7">
        <f>IF(P278&lt;=('Ejercicio 3 - TIR'!$D$22-'Ejercicio 3 - TIR'!$C$22)/('Ejercicio 3 - TIR'!$E$22-'Ejercicio 3 - TIR'!$C$22),'Ejercicio 3 - TIR'!$C$22+SQRT(('Ejercicio 3 - TIR'!$E$22-'Ejercicio 3 - TIR'!$C$22)*('Ejercicio 3 - TIR'!$D$22-'Ejercicio 3 - TIR'!$C$22)*P278),'Ejercicio 3 - TIR'!$E$22-SQRT(('Ejercicio 3 - TIR'!$E$22-'Ejercicio 3 - TIR'!$C$22)*('Ejercicio 3 - TIR'!$E$22-'Ejercicio 3 - TIR'!$D$22)*(1-P278)))</f>
        <v>0.1784593484</v>
      </c>
      <c r="R278" s="3">
        <f t="shared" si="12"/>
        <v>0.4119593227</v>
      </c>
      <c r="S278" s="7">
        <f>IF(R278&lt;=('Ejercicio 3 - TIR'!$D$23-'Ejercicio 3 - TIR'!$C$23)/('Ejercicio 3 - TIR'!$E$23-'Ejercicio 3 - TIR'!$C$23),'Ejercicio 3 - TIR'!$C$23+SQRT(('Ejercicio 3 - TIR'!$E$23-'Ejercicio 3 - TIR'!$C$23)*('Ejercicio 3 - TIR'!$D$23-'Ejercicio 3 - TIR'!$C$23)*R278),'Ejercicio 3 - TIR'!$E$23-SQRT(('Ejercicio 3 - TIR'!$E$23-'Ejercicio 3 - TIR'!$C$23)*('Ejercicio 3 - TIR'!$E$23-'Ejercicio 3 - TIR'!$D$23)*(1-R278)))</f>
        <v>0.1472309893</v>
      </c>
      <c r="T278" s="3">
        <f t="shared" si="13"/>
        <v>0.4063704511</v>
      </c>
      <c r="U278" s="7">
        <f>IF(T278&lt;=('Ejercicio 3 - TIR'!$D$24-'Ejercicio 3 - TIR'!$C$24)/('Ejercicio 3 - TIR'!$E$24-'Ejercicio 3 - TIR'!$C$24),'Ejercicio 3 - TIR'!$C$24+SQRT(('Ejercicio 3 - TIR'!$E$24-'Ejercicio 3 - TIR'!$C$24)*('Ejercicio 3 - TIR'!$D$24-'Ejercicio 3 - TIR'!$C$24)*T278),'Ejercicio 3 - TIR'!$E$24-SQRT(('Ejercicio 3 - TIR'!$E$24-'Ejercicio 3 - TIR'!$C$24)*('Ejercicio 3 - TIR'!$E$24-'Ejercicio 3 - TIR'!$D$24)*(1-T278)))</f>
        <v>0.1792126334</v>
      </c>
      <c r="V278" s="3">
        <f t="shared" si="14"/>
        <v>0.522654872</v>
      </c>
      <c r="W278" s="7">
        <f>IF(V278&lt;=('Ejercicio 3 - TIR'!$D$25-'Ejercicio 3 - TIR'!$C$25)/('Ejercicio 3 - TIR'!$E$25-'Ejercicio 3 - TIR'!$C$25),'Ejercicio 3 - TIR'!$C$25+SQRT(('Ejercicio 3 - TIR'!$E$25-'Ejercicio 3 - TIR'!$C$25)*('Ejercicio 3 - TIR'!$D$25-'Ejercicio 3 - TIR'!$C$25)*V278),'Ejercicio 3 - TIR'!$E$25-SQRT(('Ejercicio 3 - TIR'!$E$25-'Ejercicio 3 - TIR'!$C$25)*('Ejercicio 3 - TIR'!$E$25-'Ejercicio 3 - TIR'!$D$25)*(1-V278)))</f>
        <v>0.2091257055</v>
      </c>
      <c r="X278" s="3">
        <f t="shared" si="15"/>
        <v>0.8625788536</v>
      </c>
      <c r="Y278" s="7">
        <f>IF(X278&lt;=('Ejercicio 3 - TIR'!$D$26-'Ejercicio 3 - TIR'!$C$26)/('Ejercicio 3 - TIR'!$E$26-'Ejercicio 3 - TIR'!$C$26),'Ejercicio 3 - TIR'!$C$26+SQRT(('Ejercicio 3 - TIR'!$E$26-'Ejercicio 3 - TIR'!$C$26)*('Ejercicio 3 - TIR'!$D$26-'Ejercicio 3 - TIR'!$C$26)*X278),'Ejercicio 3 - TIR'!$E$26-SQRT(('Ejercicio 3 - TIR'!$E$26-'Ejercicio 3 - TIR'!$C$26)*('Ejercicio 3 - TIR'!$E$26-'Ejercicio 3 - TIR'!$D$26)*(1-X278)))</f>
        <v>0.2527589613</v>
      </c>
      <c r="Z278" s="3">
        <f t="shared" si="16"/>
        <v>1.178459348</v>
      </c>
      <c r="AA278" s="3">
        <f t="shared" si="17"/>
        <v>1.351965084</v>
      </c>
      <c r="AB278" s="3">
        <f t="shared" si="18"/>
        <v>1.594254307</v>
      </c>
      <c r="AC278" s="3">
        <f t="shared" si="19"/>
        <v>1.927653864</v>
      </c>
      <c r="AD278" s="3">
        <f t="shared" si="20"/>
        <v>2.414885652</v>
      </c>
      <c r="AE278" s="2">
        <f t="shared" si="21"/>
        <v>5001.762435</v>
      </c>
      <c r="AF278" s="2">
        <f t="shared" si="22"/>
        <v>5738.176867</v>
      </c>
      <c r="AG278" s="2">
        <f t="shared" si="23"/>
        <v>6766.530653</v>
      </c>
      <c r="AH278" s="2">
        <f t="shared" si="24"/>
        <v>8181.58615</v>
      </c>
      <c r="AI278" s="2">
        <f t="shared" si="25"/>
        <v>10249.55537</v>
      </c>
      <c r="AJ278" s="4">
        <f t="shared" si="26"/>
        <v>40612.9317</v>
      </c>
      <c r="AK278" s="4">
        <f t="shared" si="27"/>
        <v>50718.56102</v>
      </c>
      <c r="AL278" s="4">
        <f t="shared" si="28"/>
        <v>68823.53868</v>
      </c>
      <c r="AM278" s="4">
        <f t="shared" si="29"/>
        <v>70686.2219</v>
      </c>
      <c r="AN278" s="4">
        <f t="shared" si="30"/>
        <v>77576.89634</v>
      </c>
      <c r="AO278" s="4">
        <f>C278/'Ejercicio 3 - TIR'!$D$7</f>
        <v>12987.42452</v>
      </c>
      <c r="AP278" s="4">
        <f t="shared" si="31"/>
        <v>27625.50718</v>
      </c>
      <c r="AQ278" s="4">
        <f t="shared" si="32"/>
        <v>37731.1365</v>
      </c>
      <c r="AR278" s="4">
        <f t="shared" si="33"/>
        <v>55836.11415</v>
      </c>
      <c r="AS278" s="4">
        <f t="shared" si="34"/>
        <v>57698.79738</v>
      </c>
      <c r="AT278" s="4">
        <f t="shared" si="35"/>
        <v>64589.47181</v>
      </c>
      <c r="AU278" s="4">
        <f>AP278*'Ejercicio 3 - TIR'!$D$5</f>
        <v>13812.75359</v>
      </c>
      <c r="AV278" s="4">
        <f>AQ278*'Ejercicio 3 - TIR'!$D$5</f>
        <v>18865.56825</v>
      </c>
      <c r="AW278" s="4">
        <f>AR278*'Ejercicio 3 - TIR'!$D$5</f>
        <v>27918.05708</v>
      </c>
      <c r="AX278" s="4">
        <f>AS278*'Ejercicio 3 - TIR'!$D$5</f>
        <v>28849.39869</v>
      </c>
      <c r="AY278" s="4">
        <f>AT278*'Ejercicio 3 - TIR'!$D$5</f>
        <v>32294.73591</v>
      </c>
      <c r="AZ278" s="4">
        <f t="shared" ref="AZ278:BD278" si="869">AJ278-AU278-AE278</f>
        <v>21798.41568</v>
      </c>
      <c r="BA278" s="4">
        <f t="shared" si="869"/>
        <v>26114.81591</v>
      </c>
      <c r="BB278" s="4">
        <f t="shared" si="869"/>
        <v>34138.95095</v>
      </c>
      <c r="BC278" s="4">
        <f t="shared" si="869"/>
        <v>33655.23706</v>
      </c>
      <c r="BD278" s="4">
        <f t="shared" si="869"/>
        <v>35032.60506</v>
      </c>
      <c r="BE278" s="4">
        <f t="shared" ref="BE278:BI278" si="870">AZ278/Z278</f>
        <v>18497.38449</v>
      </c>
      <c r="BF278" s="4">
        <f t="shared" si="870"/>
        <v>19316.19109</v>
      </c>
      <c r="BG278" s="4">
        <f t="shared" si="870"/>
        <v>21413.74233</v>
      </c>
      <c r="BH278" s="4">
        <f t="shared" si="870"/>
        <v>17459.17029</v>
      </c>
      <c r="BI278" s="4">
        <f t="shared" si="870"/>
        <v>14506.94157</v>
      </c>
      <c r="BJ278" s="4">
        <f t="shared" si="38"/>
        <v>67683.11354</v>
      </c>
      <c r="BK278" s="4">
        <f t="shared" si="39"/>
        <v>31363.14514</v>
      </c>
      <c r="BL278" s="4">
        <f t="shared" si="40"/>
        <v>99046.25869</v>
      </c>
      <c r="BM278" s="4">
        <f>BK278*'Ejercicio 3 - TIR'!$D$5</f>
        <v>15681.57257</v>
      </c>
      <c r="BN278" s="4">
        <f t="shared" si="41"/>
        <v>83364.68611</v>
      </c>
      <c r="BO278" s="4">
        <f t="shared" si="42"/>
        <v>34521.17331</v>
      </c>
      <c r="BP278" s="4">
        <f t="shared" si="43"/>
        <v>-92964.58366</v>
      </c>
      <c r="BQ278" s="4">
        <f t="shared" ref="BQ278:BT278" si="871">BE278</f>
        <v>18497.38449</v>
      </c>
      <c r="BR278" s="4">
        <f t="shared" si="871"/>
        <v>19316.19109</v>
      </c>
      <c r="BS278" s="4">
        <f t="shared" si="871"/>
        <v>21413.74233</v>
      </c>
      <c r="BT278" s="4">
        <f t="shared" si="871"/>
        <v>17459.17029</v>
      </c>
      <c r="BU278" s="4">
        <f t="shared" si="45"/>
        <v>49028.11488</v>
      </c>
      <c r="BV278" s="36">
        <f t="shared" si="46"/>
        <v>9.368540955</v>
      </c>
    </row>
    <row r="279" ht="15.0" customHeight="1">
      <c r="A279" s="2">
        <v>278.0</v>
      </c>
      <c r="B279" s="3">
        <f t="shared" si="4"/>
        <v>0.5984913286</v>
      </c>
      <c r="C279" s="4">
        <f>IF(B279&lt;=('Ejercicio 3 - TIR'!$D$13-'Ejercicio 3 - TIR'!$C$13)/('Ejercicio 3 - TIR'!$E$13-'Ejercicio 3 - TIR'!$C$13),'Ejercicio 3 - TIR'!$C$13+SQRT(('Ejercicio 3 - TIR'!$E$13-'Ejercicio 3 - TIR'!$C$13)*('Ejercicio 3 - TIR'!$D$13-'Ejercicio 3 - TIR'!$C$13)*B279),'Ejercicio 3 - TIR'!$E$13-SQRT(('Ejercicio 3 - TIR'!$E$13-'Ejercicio 3 - TIR'!$C$13)*('Ejercicio 3 - TIR'!$E$13-'Ejercicio 3 - TIR'!$D$13)*(1-B279)))</f>
        <v>78049.81992</v>
      </c>
      <c r="D279" s="3">
        <f t="shared" si="5"/>
        <v>0.4872739496</v>
      </c>
      <c r="E279" s="4">
        <f>IF(D279&lt;=('Ejercicio 3 - TIR'!$D$14-'Ejercicio 3 - TIR'!$C$14)/('Ejercicio 3 - TIR'!$E$14-'Ejercicio 3 - TIR'!$C$14),'Ejercicio 3 - TIR'!$C$14+SQRT(('Ejercicio 3 - TIR'!$E$14-'Ejercicio 3 - TIR'!$C$14)*('Ejercicio 3 - TIR'!$D$14-'Ejercicio 3 - TIR'!$C$14)*D279),'Ejercicio 3 - TIR'!$E$14-SQRT(('Ejercicio 3 - TIR'!$E$14-'Ejercicio 3 - TIR'!$C$14)*('Ejercicio 3 - TIR'!$E$14-'Ejercicio 3 - TIR'!$D$14)*(1-D279)))</f>
        <v>31230.22762</v>
      </c>
      <c r="F279" s="3">
        <f t="shared" si="6"/>
        <v>0.5553956079</v>
      </c>
      <c r="G279" s="4">
        <f>IF(F279&lt;=('Ejercicio 3 - TIR'!$D$18-'Ejercicio 3 - TIR'!$C$18)/('Ejercicio 3 - TIR'!$E$18-'Ejercicio 3 - TIR'!$C$18),'Ejercicio 3 - TIR'!$C$18+SQRT(('Ejercicio 3 - TIR'!$E$18-'Ejercicio 3 - TIR'!$C$18)*('Ejercicio 3 - TIR'!$D$18-'Ejercicio 3 - TIR'!$C$18)*F279),'Ejercicio 3 - TIR'!$E$18-SQRT(('Ejercicio 3 - TIR'!$E$18-'Ejercicio 3 - TIR'!$C$18)*('Ejercicio 3 - TIR'!$E$18-'Ejercicio 3 - TIR'!$D$18)*(1-F279)))</f>
        <v>39127.39509</v>
      </c>
      <c r="H279" s="3">
        <f t="shared" si="7"/>
        <v>0.4358972964</v>
      </c>
      <c r="I279" s="4">
        <f>IF(H279&lt;=('Ejercicio 3 - TIR'!$D$18-'Ejercicio 3 - TIR'!$C$18)/('Ejercicio 3 - TIR'!$E$18-'Ejercicio 3 - TIR'!$C$18),'Ejercicio 3 - TIR'!$C$18+SQRT(('Ejercicio 3 - TIR'!$E$18-'Ejercicio 3 - TIR'!$C$18)*('Ejercicio 3 - TIR'!$D$18-'Ejercicio 3 - TIR'!$C$18)*H279),'Ejercicio 3 - TIR'!$E$18-SQRT(('Ejercicio 3 - TIR'!$E$18-'Ejercicio 3 - TIR'!$C$18)*('Ejercicio 3 - TIR'!$E$18-'Ejercicio 3 - TIR'!$D$18)*(1-H279)))</f>
        <v>38086.07411</v>
      </c>
      <c r="J279" s="3">
        <f t="shared" si="8"/>
        <v>0.3601773925</v>
      </c>
      <c r="K279" s="4">
        <f>IF(J279&lt;=('Ejercicio 3 - TIR'!$D$18-'Ejercicio 3 - TIR'!$C$18)/('Ejercicio 3 - TIR'!$E$18-'Ejercicio 3 - TIR'!$C$18),'Ejercicio 3 - TIR'!$C$18+SQRT(('Ejercicio 3 - TIR'!$E$18-'Ejercicio 3 - TIR'!$C$18)*('Ejercicio 3 - TIR'!$D$18-'Ejercicio 3 - TIR'!$C$18)*J279),'Ejercicio 3 - TIR'!$E$18-SQRT(('Ejercicio 3 - TIR'!$E$18-'Ejercicio 3 - TIR'!$C$18)*('Ejercicio 3 - TIR'!$E$18-'Ejercicio 3 - TIR'!$D$18)*(1-J279)))</f>
        <v>37350.27951</v>
      </c>
      <c r="L279" s="3">
        <f t="shared" si="9"/>
        <v>0.1883746414</v>
      </c>
      <c r="M279" s="4">
        <f>IF(L279&lt;=('Ejercicio 3 - TIR'!$D$18-'Ejercicio 3 - TIR'!$C$18)/('Ejercicio 3 - TIR'!$E$18-'Ejercicio 3 - TIR'!$C$18),'Ejercicio 3 - TIR'!$C$18+SQRT(('Ejercicio 3 - TIR'!$E$18-'Ejercicio 3 - TIR'!$C$18)*('Ejercicio 3 - TIR'!$D$18-'Ejercicio 3 - TIR'!$C$18)*L279),'Ejercicio 3 - TIR'!$E$18-SQRT(('Ejercicio 3 - TIR'!$E$18-'Ejercicio 3 - TIR'!$C$18)*('Ejercicio 3 - TIR'!$E$18-'Ejercicio 3 - TIR'!$D$18)*(1-L279)))</f>
        <v>35315.65576</v>
      </c>
      <c r="N279" s="3">
        <f t="shared" si="10"/>
        <v>0.2659842983</v>
      </c>
      <c r="O279" s="4">
        <f>IF(N279&lt;=('Ejercicio 3 - TIR'!$D$18-'Ejercicio 3 - TIR'!$C$18)/('Ejercicio 3 - TIR'!$E$18-'Ejercicio 3 - TIR'!$C$18),'Ejercicio 3 - TIR'!$C$18+SQRT(('Ejercicio 3 - TIR'!$E$18-'Ejercicio 3 - TIR'!$C$18)*('Ejercicio 3 - TIR'!$D$18-'Ejercicio 3 - TIR'!$C$18)*N279),'Ejercicio 3 - TIR'!$E$18-SQRT(('Ejercicio 3 - TIR'!$E$18-'Ejercicio 3 - TIR'!$C$18)*('Ejercicio 3 - TIR'!$E$18-'Ejercicio 3 - TIR'!$D$18)*(1-N279)))</f>
        <v>36316.45824</v>
      </c>
      <c r="P279" s="3">
        <f t="shared" si="11"/>
        <v>0.08717578926</v>
      </c>
      <c r="Q279" s="7">
        <f>IF(P279&lt;=('Ejercicio 3 - TIR'!$D$22-'Ejercicio 3 - TIR'!$C$22)/('Ejercicio 3 - TIR'!$E$22-'Ejercicio 3 - TIR'!$C$22),'Ejercicio 3 - TIR'!$C$22+SQRT(('Ejercicio 3 - TIR'!$E$22-'Ejercicio 3 - TIR'!$C$22)*('Ejercicio 3 - TIR'!$D$22-'Ejercicio 3 - TIR'!$C$22)*P279),'Ejercicio 3 - TIR'!$E$22-SQRT(('Ejercicio 3 - TIR'!$E$22-'Ejercicio 3 - TIR'!$C$22)*('Ejercicio 3 - TIR'!$E$22-'Ejercicio 3 - TIR'!$D$22)*(1-P279)))</f>
        <v>0.1325266285</v>
      </c>
      <c r="R279" s="3">
        <f t="shared" si="12"/>
        <v>0.9952807175</v>
      </c>
      <c r="S279" s="7">
        <f>IF(R279&lt;=('Ejercicio 3 - TIR'!$D$23-'Ejercicio 3 - TIR'!$C$23)/('Ejercicio 3 - TIR'!$E$23-'Ejercicio 3 - TIR'!$C$23),'Ejercicio 3 - TIR'!$C$23+SQRT(('Ejercicio 3 - TIR'!$E$23-'Ejercicio 3 - TIR'!$C$23)*('Ejercicio 3 - TIR'!$D$23-'Ejercicio 3 - TIR'!$C$23)*R279),'Ejercicio 3 - TIR'!$E$23-SQRT(('Ejercicio 3 - TIR'!$E$23-'Ejercicio 3 - TIR'!$C$23)*('Ejercicio 3 - TIR'!$E$23-'Ejercicio 3 - TIR'!$D$23)*(1-R279)))</f>
        <v>0.1770854317</v>
      </c>
      <c r="T279" s="3">
        <f t="shared" si="13"/>
        <v>0.4009201937</v>
      </c>
      <c r="U279" s="7">
        <f>IF(T279&lt;=('Ejercicio 3 - TIR'!$D$24-'Ejercicio 3 - TIR'!$C$24)/('Ejercicio 3 - TIR'!$E$24-'Ejercicio 3 - TIR'!$C$24),'Ejercicio 3 - TIR'!$C$24+SQRT(('Ejercicio 3 - TIR'!$E$24-'Ejercicio 3 - TIR'!$C$24)*('Ejercicio 3 - TIR'!$D$24-'Ejercicio 3 - TIR'!$C$24)*T279),'Ejercicio 3 - TIR'!$E$24-SQRT(('Ejercicio 3 - TIR'!$E$24-'Ejercicio 3 - TIR'!$C$24)*('Ejercicio 3 - TIR'!$E$24-'Ejercicio 3 - TIR'!$D$24)*(1-T279)))</f>
        <v>0.1790160715</v>
      </c>
      <c r="V279" s="3">
        <f t="shared" si="14"/>
        <v>0.2482399969</v>
      </c>
      <c r="W279" s="7">
        <f>IF(V279&lt;=('Ejercicio 3 - TIR'!$D$25-'Ejercicio 3 - TIR'!$C$25)/('Ejercicio 3 - TIR'!$E$25-'Ejercicio 3 - TIR'!$C$25),'Ejercicio 3 - TIR'!$C$25+SQRT(('Ejercicio 3 - TIR'!$E$25-'Ejercicio 3 - TIR'!$C$25)*('Ejercicio 3 - TIR'!$D$25-'Ejercicio 3 - TIR'!$C$25)*V279),'Ejercicio 3 - TIR'!$E$25-SQRT(('Ejercicio 3 - TIR'!$E$25-'Ejercicio 3 - TIR'!$C$25)*('Ejercicio 3 - TIR'!$E$25-'Ejercicio 3 - TIR'!$D$25)*(1-V279)))</f>
        <v>0.1986423173</v>
      </c>
      <c r="X279" s="3">
        <f t="shared" si="15"/>
        <v>0.7097223585</v>
      </c>
      <c r="Y279" s="7">
        <f>IF(X279&lt;=('Ejercicio 3 - TIR'!$D$26-'Ejercicio 3 - TIR'!$C$26)/('Ejercicio 3 - TIR'!$E$26-'Ejercicio 3 - TIR'!$C$26),'Ejercicio 3 - TIR'!$C$26+SQRT(('Ejercicio 3 - TIR'!$E$26-'Ejercicio 3 - TIR'!$C$26)*('Ejercicio 3 - TIR'!$D$26-'Ejercicio 3 - TIR'!$C$26)*X279),'Ejercicio 3 - TIR'!$E$26-SQRT(('Ejercicio 3 - TIR'!$E$26-'Ejercicio 3 - TIR'!$C$26)*('Ejercicio 3 - TIR'!$E$26-'Ejercicio 3 - TIR'!$D$26)*(1-X279)))</f>
        <v>0.2404083435</v>
      </c>
      <c r="Z279" s="3">
        <f t="shared" si="16"/>
        <v>1.132526628</v>
      </c>
      <c r="AA279" s="3">
        <f t="shared" si="17"/>
        <v>1.333080595</v>
      </c>
      <c r="AB279" s="3">
        <f t="shared" si="18"/>
        <v>1.571723447</v>
      </c>
      <c r="AC279" s="3">
        <f t="shared" si="19"/>
        <v>1.883934234</v>
      </c>
      <c r="AD279" s="3">
        <f t="shared" si="20"/>
        <v>2.336847743</v>
      </c>
      <c r="AE279" s="2">
        <f t="shared" si="21"/>
        <v>4138.836773</v>
      </c>
      <c r="AF279" s="2">
        <f t="shared" si="22"/>
        <v>4871.76447</v>
      </c>
      <c r="AG279" s="2">
        <f t="shared" si="23"/>
        <v>5743.888606</v>
      </c>
      <c r="AH279" s="2">
        <f t="shared" si="24"/>
        <v>6884.867949</v>
      </c>
      <c r="AI279" s="2">
        <f t="shared" si="25"/>
        <v>8540.047648</v>
      </c>
      <c r="AJ279" s="4">
        <f t="shared" si="26"/>
        <v>44312.81685</v>
      </c>
      <c r="AK279" s="4">
        <f t="shared" si="27"/>
        <v>50771.80634</v>
      </c>
      <c r="AL279" s="4">
        <f t="shared" si="28"/>
        <v>58704.31004</v>
      </c>
      <c r="AM279" s="4">
        <f t="shared" si="29"/>
        <v>66532.3729</v>
      </c>
      <c r="AN279" s="4">
        <f t="shared" si="30"/>
        <v>84866.03347</v>
      </c>
      <c r="AO279" s="4">
        <f>C279/'Ejercicio 3 - TIR'!$D$7</f>
        <v>15609.96398</v>
      </c>
      <c r="AP279" s="4">
        <f t="shared" si="31"/>
        <v>28702.85286</v>
      </c>
      <c r="AQ279" s="4">
        <f t="shared" si="32"/>
        <v>35161.84236</v>
      </c>
      <c r="AR279" s="4">
        <f t="shared" si="33"/>
        <v>43094.34606</v>
      </c>
      <c r="AS279" s="4">
        <f t="shared" si="34"/>
        <v>50922.40891</v>
      </c>
      <c r="AT279" s="4">
        <f t="shared" si="35"/>
        <v>69256.06949</v>
      </c>
      <c r="AU279" s="4">
        <f>AP279*'Ejercicio 3 - TIR'!$D$5</f>
        <v>14351.42643</v>
      </c>
      <c r="AV279" s="4">
        <f>AQ279*'Ejercicio 3 - TIR'!$D$5</f>
        <v>17580.92118</v>
      </c>
      <c r="AW279" s="4">
        <f>AR279*'Ejercicio 3 - TIR'!$D$5</f>
        <v>21547.17303</v>
      </c>
      <c r="AX279" s="4">
        <f>AS279*'Ejercicio 3 - TIR'!$D$5</f>
        <v>25461.20446</v>
      </c>
      <c r="AY279" s="4">
        <f>AT279*'Ejercicio 3 - TIR'!$D$5</f>
        <v>34628.03474</v>
      </c>
      <c r="AZ279" s="4">
        <f t="shared" ref="AZ279:BD279" si="872">AJ279-AU279-AE279</f>
        <v>25822.55364</v>
      </c>
      <c r="BA279" s="4">
        <f t="shared" si="872"/>
        <v>28319.12069</v>
      </c>
      <c r="BB279" s="4">
        <f t="shared" si="872"/>
        <v>31413.24841</v>
      </c>
      <c r="BC279" s="4">
        <f t="shared" si="872"/>
        <v>34186.30049</v>
      </c>
      <c r="BD279" s="4">
        <f t="shared" si="872"/>
        <v>41697.95108</v>
      </c>
      <c r="BE279" s="4">
        <f t="shared" ref="BE279:BI279" si="873">AZ279/Z279</f>
        <v>22800.83575</v>
      </c>
      <c r="BF279" s="4">
        <f t="shared" si="873"/>
        <v>21243.36728</v>
      </c>
      <c r="BG279" s="4">
        <f t="shared" si="873"/>
        <v>19986.49856</v>
      </c>
      <c r="BH279" s="4">
        <f t="shared" si="873"/>
        <v>18146.22818</v>
      </c>
      <c r="BI279" s="4">
        <f t="shared" si="873"/>
        <v>17843.67476</v>
      </c>
      <c r="BJ279" s="4">
        <f t="shared" si="38"/>
        <v>72980.28692</v>
      </c>
      <c r="BK279" s="4">
        <f t="shared" si="39"/>
        <v>36478.1091</v>
      </c>
      <c r="BL279" s="4">
        <f t="shared" si="40"/>
        <v>109458.396</v>
      </c>
      <c r="BM279" s="4">
        <f>BK279*'Ejercicio 3 - TIR'!$D$5</f>
        <v>18239.05455</v>
      </c>
      <c r="BN279" s="4">
        <f t="shared" si="41"/>
        <v>91219.34147</v>
      </c>
      <c r="BO279" s="4">
        <f t="shared" si="42"/>
        <v>39035.20961</v>
      </c>
      <c r="BP279" s="4">
        <f t="shared" si="43"/>
        <v>-109280.0475</v>
      </c>
      <c r="BQ279" s="4">
        <f t="shared" ref="BQ279:BT279" si="874">BE279</f>
        <v>22800.83575</v>
      </c>
      <c r="BR279" s="4">
        <f t="shared" si="874"/>
        <v>21243.36728</v>
      </c>
      <c r="BS279" s="4">
        <f t="shared" si="874"/>
        <v>19986.49856</v>
      </c>
      <c r="BT279" s="4">
        <f t="shared" si="874"/>
        <v>18146.22818</v>
      </c>
      <c r="BU279" s="4">
        <f t="shared" si="45"/>
        <v>56878.88437</v>
      </c>
      <c r="BV279" s="36">
        <f t="shared" si="46"/>
        <v>7.382939425</v>
      </c>
    </row>
    <row r="280" ht="15.0" customHeight="1">
      <c r="A280" s="2">
        <v>279.0</v>
      </c>
      <c r="B280" s="3">
        <f t="shared" si="4"/>
        <v>0.9644373113</v>
      </c>
      <c r="C280" s="4">
        <f>IF(B280&lt;=('Ejercicio 3 - TIR'!$D$13-'Ejercicio 3 - TIR'!$C$13)/('Ejercicio 3 - TIR'!$E$13-'Ejercicio 3 - TIR'!$C$13),'Ejercicio 3 - TIR'!$C$13+SQRT(('Ejercicio 3 - TIR'!$E$13-'Ejercicio 3 - TIR'!$C$13)*('Ejercicio 3 - TIR'!$D$13-'Ejercicio 3 - TIR'!$C$13)*B280),'Ejercicio 3 - TIR'!$E$13-SQRT(('Ejercicio 3 - TIR'!$E$13-'Ejercicio 3 - TIR'!$C$13)*('Ejercicio 3 - TIR'!$E$13-'Ejercicio 3 - TIR'!$D$13)*(1-B280)))</f>
        <v>93467.37216</v>
      </c>
      <c r="D280" s="3">
        <f t="shared" si="5"/>
        <v>0.8289442023</v>
      </c>
      <c r="E280" s="4">
        <f>IF(D280&lt;=('Ejercicio 3 - TIR'!$D$14-'Ejercicio 3 - TIR'!$C$14)/('Ejercicio 3 - TIR'!$E$14-'Ejercicio 3 - TIR'!$C$14),'Ejercicio 3 - TIR'!$C$14+SQRT(('Ejercicio 3 - TIR'!$E$14-'Ejercicio 3 - TIR'!$C$14)*('Ejercicio 3 - TIR'!$D$14-'Ejercicio 3 - TIR'!$C$14)*D280),'Ejercicio 3 - TIR'!$E$14-SQRT(('Ejercicio 3 - TIR'!$E$14-'Ejercicio 3 - TIR'!$C$14)*('Ejercicio 3 - TIR'!$E$14-'Ejercicio 3 - TIR'!$D$14)*(1-D280)))</f>
        <v>34934.59087</v>
      </c>
      <c r="F280" s="3">
        <f t="shared" si="6"/>
        <v>0.7149038381</v>
      </c>
      <c r="G280" s="4">
        <f>IF(F280&lt;=('Ejercicio 3 - TIR'!$D$18-'Ejercicio 3 - TIR'!$C$18)/('Ejercicio 3 - TIR'!$E$18-'Ejercicio 3 - TIR'!$C$18),'Ejercicio 3 - TIR'!$C$18+SQRT(('Ejercicio 3 - TIR'!$E$18-'Ejercicio 3 - TIR'!$C$18)*('Ejercicio 3 - TIR'!$D$18-'Ejercicio 3 - TIR'!$C$18)*F280),'Ejercicio 3 - TIR'!$E$18-SQRT(('Ejercicio 3 - TIR'!$E$18-'Ejercicio 3 - TIR'!$C$18)*('Ejercicio 3 - TIR'!$E$18-'Ejercicio 3 - TIR'!$D$18)*(1-F280)))</f>
        <v>40375.90959</v>
      </c>
      <c r="H280" s="3">
        <f t="shared" si="7"/>
        <v>0.5364562947</v>
      </c>
      <c r="I280" s="4">
        <f>IF(H280&lt;=('Ejercicio 3 - TIR'!$D$18-'Ejercicio 3 - TIR'!$C$18)/('Ejercicio 3 - TIR'!$E$18-'Ejercicio 3 - TIR'!$C$18),'Ejercicio 3 - TIR'!$C$18+SQRT(('Ejercicio 3 - TIR'!$E$18-'Ejercicio 3 - TIR'!$C$18)*('Ejercicio 3 - TIR'!$D$18-'Ejercicio 3 - TIR'!$C$18)*H280),'Ejercicio 3 - TIR'!$E$18-SQRT(('Ejercicio 3 - TIR'!$E$18-'Ejercicio 3 - TIR'!$C$18)*('Ejercicio 3 - TIR'!$E$18-'Ejercicio 3 - TIR'!$D$18)*(1-H280)))</f>
        <v>38970.42051</v>
      </c>
      <c r="J280" s="3">
        <f t="shared" si="8"/>
        <v>0.6737886699</v>
      </c>
      <c r="K280" s="4">
        <f>IF(J280&lt;=('Ejercicio 3 - TIR'!$D$18-'Ejercicio 3 - TIR'!$C$18)/('Ejercicio 3 - TIR'!$E$18-'Ejercicio 3 - TIR'!$C$18),'Ejercicio 3 - TIR'!$C$18+SQRT(('Ejercicio 3 - TIR'!$E$18-'Ejercicio 3 - TIR'!$C$18)*('Ejercicio 3 - TIR'!$D$18-'Ejercicio 3 - TIR'!$C$18)*J280),'Ejercicio 3 - TIR'!$E$18-SQRT(('Ejercicio 3 - TIR'!$E$18-'Ejercicio 3 - TIR'!$C$18)*('Ejercicio 3 - TIR'!$E$18-'Ejercicio 3 - TIR'!$D$18)*(1-J280)))</f>
        <v>40053.70343</v>
      </c>
      <c r="L280" s="3">
        <f t="shared" si="9"/>
        <v>0.9441234294</v>
      </c>
      <c r="M280" s="4">
        <f>IF(L280&lt;=('Ejercicio 3 - TIR'!$D$18-'Ejercicio 3 - TIR'!$C$18)/('Ejercicio 3 - TIR'!$E$18-'Ejercicio 3 - TIR'!$C$18),'Ejercicio 3 - TIR'!$C$18+SQRT(('Ejercicio 3 - TIR'!$E$18-'Ejercicio 3 - TIR'!$C$18)*('Ejercicio 3 - TIR'!$D$18-'Ejercicio 3 - TIR'!$C$18)*L280),'Ejercicio 3 - TIR'!$E$18-SQRT(('Ejercicio 3 - TIR'!$E$18-'Ejercicio 3 - TIR'!$C$18)*('Ejercicio 3 - TIR'!$E$18-'Ejercicio 3 - TIR'!$D$18)*(1-L280)))</f>
        <v>42952.86962</v>
      </c>
      <c r="N280" s="3">
        <f t="shared" si="10"/>
        <v>0.4834121945</v>
      </c>
      <c r="O280" s="4">
        <f>IF(N280&lt;=('Ejercicio 3 - TIR'!$D$18-'Ejercicio 3 - TIR'!$C$18)/('Ejercicio 3 - TIR'!$E$18-'Ejercicio 3 - TIR'!$C$18),'Ejercicio 3 - TIR'!$C$18+SQRT(('Ejercicio 3 - TIR'!$E$18-'Ejercicio 3 - TIR'!$C$18)*('Ejercicio 3 - TIR'!$D$18-'Ejercicio 3 - TIR'!$C$18)*N280),'Ejercicio 3 - TIR'!$E$18-SQRT(('Ejercicio 3 - TIR'!$E$18-'Ejercicio 3 - TIR'!$C$18)*('Ejercicio 3 - TIR'!$E$18-'Ejercicio 3 - TIR'!$D$18)*(1-N280)))</f>
        <v>38515.38779</v>
      </c>
      <c r="P280" s="3">
        <f t="shared" si="11"/>
        <v>0.4879539367</v>
      </c>
      <c r="Q280" s="7">
        <f>IF(P280&lt;=('Ejercicio 3 - TIR'!$D$22-'Ejercicio 3 - TIR'!$C$22)/('Ejercicio 3 - TIR'!$E$22-'Ejercicio 3 - TIR'!$C$22),'Ejercicio 3 - TIR'!$C$22+SQRT(('Ejercicio 3 - TIR'!$E$22-'Ejercicio 3 - TIR'!$C$22)*('Ejercicio 3 - TIR'!$D$22-'Ejercicio 3 - TIR'!$C$22)*P280),'Ejercicio 3 - TIR'!$E$22-SQRT(('Ejercicio 3 - TIR'!$E$22-'Ejercicio 3 - TIR'!$C$22)*('Ejercicio 3 - TIR'!$E$22-'Ejercicio 3 - TIR'!$D$22)*(1-P280)))</f>
        <v>0.1496364149</v>
      </c>
      <c r="R280" s="3">
        <f t="shared" si="12"/>
        <v>0.01515619132</v>
      </c>
      <c r="S280" s="7">
        <f>IF(R280&lt;=('Ejercicio 3 - TIR'!$D$23-'Ejercicio 3 - TIR'!$C$23)/('Ejercicio 3 - TIR'!$E$23-'Ejercicio 3 - TIR'!$C$23),'Ejercicio 3 - TIR'!$C$23+SQRT(('Ejercicio 3 - TIR'!$E$23-'Ejercicio 3 - TIR'!$C$23)*('Ejercicio 3 - TIR'!$D$23-'Ejercicio 3 - TIR'!$C$23)*R280),'Ejercicio 3 - TIR'!$E$23-SQRT(('Ejercicio 3 - TIR'!$E$23-'Ejercicio 3 - TIR'!$C$23)*('Ejercicio 3 - TIR'!$E$23-'Ejercicio 3 - TIR'!$D$23)*(1-R280)))</f>
        <v>0.1252231355</v>
      </c>
      <c r="T280" s="3">
        <f t="shared" si="13"/>
        <v>0.2926580529</v>
      </c>
      <c r="U280" s="7">
        <f>IF(T280&lt;=('Ejercicio 3 - TIR'!$D$24-'Ejercicio 3 - TIR'!$C$24)/('Ejercicio 3 - TIR'!$E$24-'Ejercicio 3 - TIR'!$C$24),'Ejercicio 3 - TIR'!$C$24+SQRT(('Ejercicio 3 - TIR'!$E$24-'Ejercicio 3 - TIR'!$C$24)*('Ejercicio 3 - TIR'!$D$24-'Ejercicio 3 - TIR'!$C$24)*T280),'Ejercicio 3 - TIR'!$E$24-SQRT(('Ejercicio 3 - TIR'!$E$24-'Ejercicio 3 - TIR'!$C$24)*('Ejercicio 3 - TIR'!$E$24-'Ejercicio 3 - TIR'!$D$24)*(1-T280)))</f>
        <v>0.1747907626</v>
      </c>
      <c r="V280" s="3">
        <f t="shared" si="14"/>
        <v>0.2350338423</v>
      </c>
      <c r="W280" s="7">
        <f>IF(V280&lt;=('Ejercicio 3 - TIR'!$D$25-'Ejercicio 3 - TIR'!$C$25)/('Ejercicio 3 - TIR'!$E$25-'Ejercicio 3 - TIR'!$C$25),'Ejercicio 3 - TIR'!$C$25+SQRT(('Ejercicio 3 - TIR'!$E$25-'Ejercicio 3 - TIR'!$C$25)*('Ejercicio 3 - TIR'!$D$25-'Ejercicio 3 - TIR'!$C$25)*V280),'Ejercicio 3 - TIR'!$E$25-SQRT(('Ejercicio 3 - TIR'!$E$25-'Ejercicio 3 - TIR'!$C$25)*('Ejercicio 3 - TIR'!$E$25-'Ejercicio 3 - TIR'!$D$25)*(1-V280)))</f>
        <v>0.1981396632</v>
      </c>
      <c r="X280" s="3">
        <f t="shared" si="15"/>
        <v>0.1172960212</v>
      </c>
      <c r="Y280" s="7">
        <f>IF(X280&lt;=('Ejercicio 3 - TIR'!$D$26-'Ejercicio 3 - TIR'!$C$26)/('Ejercicio 3 - TIR'!$E$26-'Ejercicio 3 - TIR'!$C$26),'Ejercicio 3 - TIR'!$C$26+SQRT(('Ejercicio 3 - TIR'!$E$26-'Ejercicio 3 - TIR'!$C$26)*('Ejercicio 3 - TIR'!$D$26-'Ejercicio 3 - TIR'!$C$26)*X280),'Ejercicio 3 - TIR'!$E$26-SQRT(('Ejercicio 3 - TIR'!$E$26-'Ejercicio 3 - TIR'!$C$26)*('Ejercicio 3 - TIR'!$E$26-'Ejercicio 3 - TIR'!$D$26)*(1-X280)))</f>
        <v>0.2077960461</v>
      </c>
      <c r="Z280" s="3">
        <f t="shared" si="16"/>
        <v>1.149636415</v>
      </c>
      <c r="AA280" s="3">
        <f t="shared" si="17"/>
        <v>1.293597491</v>
      </c>
      <c r="AB280" s="3">
        <f t="shared" si="18"/>
        <v>1.519706383</v>
      </c>
      <c r="AC280" s="3">
        <f t="shared" si="19"/>
        <v>1.820820494</v>
      </c>
      <c r="AD280" s="3">
        <f t="shared" si="20"/>
        <v>2.199179794</v>
      </c>
      <c r="AE280" s="2">
        <f t="shared" si="21"/>
        <v>5227.486933</v>
      </c>
      <c r="AF280" s="2">
        <f t="shared" si="22"/>
        <v>5882.089237</v>
      </c>
      <c r="AG280" s="2">
        <f t="shared" si="23"/>
        <v>6910.224101</v>
      </c>
      <c r="AH280" s="2">
        <f t="shared" si="24"/>
        <v>8279.413576</v>
      </c>
      <c r="AI280" s="2">
        <f t="shared" si="25"/>
        <v>9999.842982</v>
      </c>
      <c r="AJ280" s="4">
        <f t="shared" si="26"/>
        <v>46417.61595</v>
      </c>
      <c r="AK280" s="4">
        <f t="shared" si="27"/>
        <v>50412.03822</v>
      </c>
      <c r="AL280" s="4">
        <f t="shared" si="28"/>
        <v>60869.86878</v>
      </c>
      <c r="AM280" s="4">
        <f t="shared" si="29"/>
        <v>78209.46529</v>
      </c>
      <c r="AN280" s="4">
        <f t="shared" si="30"/>
        <v>84702.26257</v>
      </c>
      <c r="AO280" s="4">
        <f>C280/'Ejercicio 3 - TIR'!$D$7</f>
        <v>18693.47443</v>
      </c>
      <c r="AP280" s="4">
        <f t="shared" si="31"/>
        <v>27724.14151</v>
      </c>
      <c r="AQ280" s="4">
        <f t="shared" si="32"/>
        <v>31718.56378</v>
      </c>
      <c r="AR280" s="4">
        <f t="shared" si="33"/>
        <v>42176.39435</v>
      </c>
      <c r="AS280" s="4">
        <f t="shared" si="34"/>
        <v>59515.99086</v>
      </c>
      <c r="AT280" s="4">
        <f t="shared" si="35"/>
        <v>66008.78814</v>
      </c>
      <c r="AU280" s="4">
        <f>AP280*'Ejercicio 3 - TIR'!$D$5</f>
        <v>13862.07076</v>
      </c>
      <c r="AV280" s="4">
        <f>AQ280*'Ejercicio 3 - TIR'!$D$5</f>
        <v>15859.28189</v>
      </c>
      <c r="AW280" s="4">
        <f>AR280*'Ejercicio 3 - TIR'!$D$5</f>
        <v>21088.19718</v>
      </c>
      <c r="AX280" s="4">
        <f>AS280*'Ejercicio 3 - TIR'!$D$5</f>
        <v>29757.99543</v>
      </c>
      <c r="AY280" s="4">
        <f>AT280*'Ejercicio 3 - TIR'!$D$5</f>
        <v>33004.39407</v>
      </c>
      <c r="AZ280" s="4">
        <f t="shared" ref="AZ280:BD280" si="875">AJ280-AU280-AE280</f>
        <v>27328.05826</v>
      </c>
      <c r="BA280" s="4">
        <f t="shared" si="875"/>
        <v>28670.66709</v>
      </c>
      <c r="BB280" s="4">
        <f t="shared" si="875"/>
        <v>32871.44751</v>
      </c>
      <c r="BC280" s="4">
        <f t="shared" si="875"/>
        <v>40172.05629</v>
      </c>
      <c r="BD280" s="4">
        <f t="shared" si="875"/>
        <v>41698.02552</v>
      </c>
      <c r="BE280" s="4">
        <f t="shared" ref="BE280:BI280" si="876">AZ280/Z280</f>
        <v>23771.0444</v>
      </c>
      <c r="BF280" s="4">
        <f t="shared" si="876"/>
        <v>22163.51475</v>
      </c>
      <c r="BG280" s="4">
        <f t="shared" si="876"/>
        <v>21630.13057</v>
      </c>
      <c r="BH280" s="4">
        <f t="shared" si="876"/>
        <v>22062.61211</v>
      </c>
      <c r="BI280" s="4">
        <f t="shared" si="876"/>
        <v>18960.71692</v>
      </c>
      <c r="BJ280" s="4">
        <f t="shared" si="38"/>
        <v>76827.44635</v>
      </c>
      <c r="BK280" s="4">
        <f t="shared" si="39"/>
        <v>41110.31125</v>
      </c>
      <c r="BL280" s="4">
        <f t="shared" si="40"/>
        <v>117937.7576</v>
      </c>
      <c r="BM280" s="4">
        <f>BK280*'Ejercicio 3 - TIR'!$D$5</f>
        <v>20555.15562</v>
      </c>
      <c r="BN280" s="4">
        <f t="shared" si="41"/>
        <v>97382.60197</v>
      </c>
      <c r="BO280" s="4">
        <f t="shared" si="42"/>
        <v>44281.32809</v>
      </c>
      <c r="BP280" s="4">
        <f t="shared" si="43"/>
        <v>-128401.963</v>
      </c>
      <c r="BQ280" s="4">
        <f t="shared" ref="BQ280:BT280" si="877">BE280</f>
        <v>23771.0444</v>
      </c>
      <c r="BR280" s="4">
        <f t="shared" si="877"/>
        <v>22163.51475</v>
      </c>
      <c r="BS280" s="4">
        <f t="shared" si="877"/>
        <v>21630.13057</v>
      </c>
      <c r="BT280" s="4">
        <f t="shared" si="877"/>
        <v>22062.61211</v>
      </c>
      <c r="BU280" s="4">
        <f t="shared" si="45"/>
        <v>63242.045</v>
      </c>
      <c r="BV280" s="36">
        <f t="shared" si="46"/>
        <v>5.174702541</v>
      </c>
    </row>
    <row r="281" ht="15.0" customHeight="1">
      <c r="A281" s="2">
        <v>280.0</v>
      </c>
      <c r="B281" s="3">
        <f t="shared" si="4"/>
        <v>0.5132513225</v>
      </c>
      <c r="C281" s="4">
        <f>IF(B281&lt;=('Ejercicio 3 - TIR'!$D$13-'Ejercicio 3 - TIR'!$C$13)/('Ejercicio 3 - TIR'!$E$13-'Ejercicio 3 - TIR'!$C$13),'Ejercicio 3 - TIR'!$C$13+SQRT(('Ejercicio 3 - TIR'!$E$13-'Ejercicio 3 - TIR'!$C$13)*('Ejercicio 3 - TIR'!$D$13-'Ejercicio 3 - TIR'!$C$13)*B281),'Ejercicio 3 - TIR'!$E$13-SQRT(('Ejercicio 3 - TIR'!$E$13-'Ejercicio 3 - TIR'!$C$13)*('Ejercicio 3 - TIR'!$E$13-'Ejercicio 3 - TIR'!$D$13)*(1-B281)))</f>
        <v>75831.87196</v>
      </c>
      <c r="D281" s="3">
        <f t="shared" si="5"/>
        <v>0.9921356837</v>
      </c>
      <c r="E281" s="4">
        <f>IF(D281&lt;=('Ejercicio 3 - TIR'!$D$14-'Ejercicio 3 - TIR'!$C$14)/('Ejercicio 3 - TIR'!$E$14-'Ejercicio 3 - TIR'!$C$14),'Ejercicio 3 - TIR'!$C$14+SQRT(('Ejercicio 3 - TIR'!$E$14-'Ejercicio 3 - TIR'!$C$14)*('Ejercicio 3 - TIR'!$D$14-'Ejercicio 3 - TIR'!$C$14)*D281),'Ejercicio 3 - TIR'!$E$14-SQRT(('Ejercicio 3 - TIR'!$E$14-'Ejercicio 3 - TIR'!$C$14)*('Ejercicio 3 - TIR'!$E$14-'Ejercicio 3 - TIR'!$D$14)*(1-D281)))</f>
        <v>38913.88424</v>
      </c>
      <c r="F281" s="3">
        <f t="shared" si="6"/>
        <v>0.5941134405</v>
      </c>
      <c r="G281" s="4">
        <f>IF(F281&lt;=('Ejercicio 3 - TIR'!$D$18-'Ejercicio 3 - TIR'!$C$18)/('Ejercicio 3 - TIR'!$E$18-'Ejercicio 3 - TIR'!$C$18),'Ejercicio 3 - TIR'!$C$18+SQRT(('Ejercicio 3 - TIR'!$E$18-'Ejercicio 3 - TIR'!$C$18)*('Ejercicio 3 - TIR'!$D$18-'Ejercicio 3 - TIR'!$C$18)*F281),'Ejercicio 3 - TIR'!$E$18-SQRT(('Ejercicio 3 - TIR'!$E$18-'Ejercicio 3 - TIR'!$C$18)*('Ejercicio 3 - TIR'!$E$18-'Ejercicio 3 - TIR'!$D$18)*(1-F281)))</f>
        <v>39440.18093</v>
      </c>
      <c r="H281" s="3">
        <f t="shared" si="7"/>
        <v>0.03807253343</v>
      </c>
      <c r="I281" s="4">
        <f>IF(H281&lt;=('Ejercicio 3 - TIR'!$D$18-'Ejercicio 3 - TIR'!$C$18)/('Ejercicio 3 - TIR'!$E$18-'Ejercicio 3 - TIR'!$C$18),'Ejercicio 3 - TIR'!$C$18+SQRT(('Ejercicio 3 - TIR'!$E$18-'Ejercicio 3 - TIR'!$C$18)*('Ejercicio 3 - TIR'!$D$18-'Ejercicio 3 - TIR'!$C$18)*H281),'Ejercicio 3 - TIR'!$E$18-SQRT(('Ejercicio 3 - TIR'!$E$18-'Ejercicio 3 - TIR'!$C$18)*('Ejercicio 3 - TIR'!$E$18-'Ejercicio 3 - TIR'!$D$18)*(1-H281)))</f>
        <v>32389.74476</v>
      </c>
      <c r="J281" s="3">
        <f t="shared" si="8"/>
        <v>0.6520749394</v>
      </c>
      <c r="K281" s="4">
        <f>IF(J281&lt;=('Ejercicio 3 - TIR'!$D$18-'Ejercicio 3 - TIR'!$C$18)/('Ejercicio 3 - TIR'!$E$18-'Ejercicio 3 - TIR'!$C$18),'Ejercicio 3 - TIR'!$C$18+SQRT(('Ejercicio 3 - TIR'!$E$18-'Ejercicio 3 - TIR'!$C$18)*('Ejercicio 3 - TIR'!$D$18-'Ejercicio 3 - TIR'!$C$18)*J281),'Ejercicio 3 - TIR'!$E$18-SQRT(('Ejercicio 3 - TIR'!$E$18-'Ejercicio 3 - TIR'!$C$18)*('Ejercicio 3 - TIR'!$E$18-'Ejercicio 3 - TIR'!$D$18)*(1-J281)))</f>
        <v>39889.95657</v>
      </c>
      <c r="L281" s="3">
        <f t="shared" si="9"/>
        <v>0.0571060489</v>
      </c>
      <c r="M281" s="4">
        <f>IF(L281&lt;=('Ejercicio 3 - TIR'!$D$18-'Ejercicio 3 - TIR'!$C$18)/('Ejercicio 3 - TIR'!$E$18-'Ejercicio 3 - TIR'!$C$18),'Ejercicio 3 - TIR'!$C$18+SQRT(('Ejercicio 3 - TIR'!$E$18-'Ejercicio 3 - TIR'!$C$18)*('Ejercicio 3 - TIR'!$D$18-'Ejercicio 3 - TIR'!$C$18)*L281),'Ejercicio 3 - TIR'!$E$18-SQRT(('Ejercicio 3 - TIR'!$E$18-'Ejercicio 3 - TIR'!$C$18)*('Ejercicio 3 - TIR'!$E$18-'Ejercicio 3 - TIR'!$D$18)*(1-L281)))</f>
        <v>32926.75714</v>
      </c>
      <c r="N281" s="3">
        <f t="shared" si="10"/>
        <v>0.8811582978</v>
      </c>
      <c r="O281" s="4">
        <f>IF(N281&lt;=('Ejercicio 3 - TIR'!$D$18-'Ejercicio 3 - TIR'!$C$18)/('Ejercicio 3 - TIR'!$E$18-'Ejercicio 3 - TIR'!$C$18),'Ejercicio 3 - TIR'!$C$18+SQRT(('Ejercicio 3 - TIR'!$E$18-'Ejercicio 3 - TIR'!$C$18)*('Ejercicio 3 - TIR'!$D$18-'Ejercicio 3 - TIR'!$C$18)*N281),'Ejercicio 3 - TIR'!$E$18-SQRT(('Ejercicio 3 - TIR'!$E$18-'Ejercicio 3 - TIR'!$C$18)*('Ejercicio 3 - TIR'!$E$18-'Ejercicio 3 - TIR'!$D$18)*(1-N281)))</f>
        <v>42014.51383</v>
      </c>
      <c r="P281" s="3">
        <f t="shared" si="11"/>
        <v>0.1716179503</v>
      </c>
      <c r="Q281" s="7">
        <f>IF(P281&lt;=('Ejercicio 3 - TIR'!$D$22-'Ejercicio 3 - TIR'!$C$22)/('Ejercicio 3 - TIR'!$E$22-'Ejercicio 3 - TIR'!$C$22),'Ejercicio 3 - TIR'!$C$22+SQRT(('Ejercicio 3 - TIR'!$E$22-'Ejercicio 3 - TIR'!$C$22)*('Ejercicio 3 - TIR'!$D$22-'Ejercicio 3 - TIR'!$C$22)*P281),'Ejercicio 3 - TIR'!$E$22-SQRT(('Ejercicio 3 - TIR'!$E$22-'Ejercicio 3 - TIR'!$C$22)*('Ejercicio 3 - TIR'!$E$22-'Ejercicio 3 - TIR'!$D$22)*(1-P281)))</f>
        <v>0.1375759014</v>
      </c>
      <c r="R281" s="3">
        <f t="shared" si="12"/>
        <v>0.4239241267</v>
      </c>
      <c r="S281" s="7">
        <f>IF(R281&lt;=('Ejercicio 3 - TIR'!$D$23-'Ejercicio 3 - TIR'!$C$23)/('Ejercicio 3 - TIR'!$E$23-'Ejercicio 3 - TIR'!$C$23),'Ejercicio 3 - TIR'!$C$23+SQRT(('Ejercicio 3 - TIR'!$E$23-'Ejercicio 3 - TIR'!$C$23)*('Ejercicio 3 - TIR'!$D$23-'Ejercicio 3 - TIR'!$C$23)*R281),'Ejercicio 3 - TIR'!$E$23-SQRT(('Ejercicio 3 - TIR'!$E$23-'Ejercicio 3 - TIR'!$C$23)*('Ejercicio 3 - TIR'!$E$23-'Ejercicio 3 - TIR'!$D$23)*(1-R281)))</f>
        <v>0.1476236027</v>
      </c>
      <c r="T281" s="3">
        <f t="shared" si="13"/>
        <v>0.3944682501</v>
      </c>
      <c r="U281" s="7">
        <f>IF(T281&lt;=('Ejercicio 3 - TIR'!$D$24-'Ejercicio 3 - TIR'!$C$24)/('Ejercicio 3 - TIR'!$E$24-'Ejercicio 3 - TIR'!$C$24),'Ejercicio 3 - TIR'!$C$24+SQRT(('Ejercicio 3 - TIR'!$E$24-'Ejercicio 3 - TIR'!$C$24)*('Ejercicio 3 - TIR'!$D$24-'Ejercicio 3 - TIR'!$C$24)*T281),'Ejercicio 3 - TIR'!$E$24-SQRT(('Ejercicio 3 - TIR'!$E$24-'Ejercicio 3 - TIR'!$C$24)*('Ejercicio 3 - TIR'!$E$24-'Ejercicio 3 - TIR'!$D$24)*(1-T281)))</f>
        <v>0.1787816491</v>
      </c>
      <c r="V281" s="3">
        <f t="shared" si="14"/>
        <v>0.1157032499</v>
      </c>
      <c r="W281" s="7">
        <f>IF(V281&lt;=('Ejercicio 3 - TIR'!$D$25-'Ejercicio 3 - TIR'!$C$25)/('Ejercicio 3 - TIR'!$E$25-'Ejercicio 3 - TIR'!$C$25),'Ejercicio 3 - TIR'!$C$25+SQRT(('Ejercicio 3 - TIR'!$E$25-'Ejercicio 3 - TIR'!$C$25)*('Ejercicio 3 - TIR'!$D$25-'Ejercicio 3 - TIR'!$C$25)*V281),'Ejercicio 3 - TIR'!$E$25-SQRT(('Ejercicio 3 - TIR'!$E$25-'Ejercicio 3 - TIR'!$C$25)*('Ejercicio 3 - TIR'!$E$25-'Ejercicio 3 - TIR'!$D$25)*(1-V281)))</f>
        <v>0.1927273151</v>
      </c>
      <c r="X281" s="3">
        <f t="shared" si="15"/>
        <v>0.78143072</v>
      </c>
      <c r="Y281" s="7">
        <f>IF(X281&lt;=('Ejercicio 3 - TIR'!$D$26-'Ejercicio 3 - TIR'!$C$26)/('Ejercicio 3 - TIR'!$E$26-'Ejercicio 3 - TIR'!$C$26),'Ejercicio 3 - TIR'!$C$26+SQRT(('Ejercicio 3 - TIR'!$E$26-'Ejercicio 3 - TIR'!$C$26)*('Ejercicio 3 - TIR'!$D$26-'Ejercicio 3 - TIR'!$C$26)*X281),'Ejercicio 3 - TIR'!$E$26-SQRT(('Ejercicio 3 - TIR'!$E$26-'Ejercicio 3 - TIR'!$C$26)*('Ejercicio 3 - TIR'!$E$26-'Ejercicio 3 - TIR'!$D$26)*(1-X281)))</f>
        <v>0.2456448823</v>
      </c>
      <c r="Z281" s="3">
        <f t="shared" si="16"/>
        <v>1.137575901</v>
      </c>
      <c r="AA281" s="3">
        <f t="shared" si="17"/>
        <v>1.305508954</v>
      </c>
      <c r="AB281" s="3">
        <f t="shared" si="18"/>
        <v>1.538909998</v>
      </c>
      <c r="AC281" s="3">
        <f t="shared" si="19"/>
        <v>1.83549999</v>
      </c>
      <c r="AD281" s="3">
        <f t="shared" si="20"/>
        <v>2.286381169</v>
      </c>
      <c r="AE281" s="2">
        <f t="shared" si="21"/>
        <v>5353.612702</v>
      </c>
      <c r="AF281" s="2">
        <f t="shared" si="22"/>
        <v>6143.932296</v>
      </c>
      <c r="AG281" s="2">
        <f t="shared" si="23"/>
        <v>7242.354644</v>
      </c>
      <c r="AH281" s="2">
        <f t="shared" si="24"/>
        <v>8638.15421</v>
      </c>
      <c r="AI281" s="2">
        <f t="shared" si="25"/>
        <v>10760.07258</v>
      </c>
      <c r="AJ281" s="4">
        <f t="shared" si="26"/>
        <v>44866.19938</v>
      </c>
      <c r="AK281" s="4">
        <f t="shared" si="27"/>
        <v>42285.10181</v>
      </c>
      <c r="AL281" s="4">
        <f t="shared" si="28"/>
        <v>61387.05299</v>
      </c>
      <c r="AM281" s="4">
        <f t="shared" si="29"/>
        <v>60437.0624</v>
      </c>
      <c r="AN281" s="4">
        <f t="shared" si="30"/>
        <v>96061.19326</v>
      </c>
      <c r="AO281" s="4">
        <f>C281/'Ejercicio 3 - TIR'!$D$7</f>
        <v>15166.37439</v>
      </c>
      <c r="AP281" s="4">
        <f t="shared" si="31"/>
        <v>29699.82499</v>
      </c>
      <c r="AQ281" s="4">
        <f t="shared" si="32"/>
        <v>27118.72742</v>
      </c>
      <c r="AR281" s="4">
        <f t="shared" si="33"/>
        <v>46220.6786</v>
      </c>
      <c r="AS281" s="4">
        <f t="shared" si="34"/>
        <v>45270.68801</v>
      </c>
      <c r="AT281" s="4">
        <f t="shared" si="35"/>
        <v>80894.81887</v>
      </c>
      <c r="AU281" s="4">
        <f>AP281*'Ejercicio 3 - TIR'!$D$5</f>
        <v>14849.91249</v>
      </c>
      <c r="AV281" s="4">
        <f>AQ281*'Ejercicio 3 - TIR'!$D$5</f>
        <v>13559.36371</v>
      </c>
      <c r="AW281" s="4">
        <f>AR281*'Ejercicio 3 - TIR'!$D$5</f>
        <v>23110.3393</v>
      </c>
      <c r="AX281" s="4">
        <f>AS281*'Ejercicio 3 - TIR'!$D$5</f>
        <v>22635.34401</v>
      </c>
      <c r="AY281" s="4">
        <f>AT281*'Ejercicio 3 - TIR'!$D$5</f>
        <v>40447.40944</v>
      </c>
      <c r="AZ281" s="4">
        <f t="shared" ref="AZ281:BD281" si="878">AJ281-AU281-AE281</f>
        <v>24662.67418</v>
      </c>
      <c r="BA281" s="4">
        <f t="shared" si="878"/>
        <v>22581.80581</v>
      </c>
      <c r="BB281" s="4">
        <f t="shared" si="878"/>
        <v>31034.35905</v>
      </c>
      <c r="BC281" s="4">
        <f t="shared" si="878"/>
        <v>29163.56419</v>
      </c>
      <c r="BD281" s="4">
        <f t="shared" si="878"/>
        <v>44853.71124</v>
      </c>
      <c r="BE281" s="4">
        <f t="shared" ref="BE281:BI281" si="879">AZ281/Z281</f>
        <v>21680.02518</v>
      </c>
      <c r="BF281" s="4">
        <f t="shared" si="879"/>
        <v>17297.31974</v>
      </c>
      <c r="BG281" s="4">
        <f t="shared" si="879"/>
        <v>20166.45488</v>
      </c>
      <c r="BH281" s="4">
        <f t="shared" si="879"/>
        <v>15888.62127</v>
      </c>
      <c r="BI281" s="4">
        <f t="shared" si="879"/>
        <v>19617.77496</v>
      </c>
      <c r="BJ281" s="4">
        <f t="shared" si="38"/>
        <v>88971.97215</v>
      </c>
      <c r="BK281" s="4">
        <f t="shared" si="39"/>
        <v>34676.11282</v>
      </c>
      <c r="BL281" s="4">
        <f t="shared" si="40"/>
        <v>123648.085</v>
      </c>
      <c r="BM281" s="4">
        <f>BK281*'Ejercicio 3 - TIR'!$D$5</f>
        <v>17338.05641</v>
      </c>
      <c r="BN281" s="4">
        <f t="shared" si="41"/>
        <v>106310.0286</v>
      </c>
      <c r="BO281" s="4">
        <f t="shared" si="42"/>
        <v>46497.07143</v>
      </c>
      <c r="BP281" s="4">
        <f t="shared" si="43"/>
        <v>-114745.7562</v>
      </c>
      <c r="BQ281" s="4">
        <f t="shared" ref="BQ281:BT281" si="880">BE281</f>
        <v>21680.02518</v>
      </c>
      <c r="BR281" s="4">
        <f t="shared" si="880"/>
        <v>17297.31974</v>
      </c>
      <c r="BS281" s="4">
        <f t="shared" si="880"/>
        <v>20166.45488</v>
      </c>
      <c r="BT281" s="4">
        <f t="shared" si="880"/>
        <v>15888.62127</v>
      </c>
      <c r="BU281" s="4">
        <f t="shared" si="45"/>
        <v>66114.84639</v>
      </c>
      <c r="BV281" s="36">
        <f t="shared" si="46"/>
        <v>6.006352078</v>
      </c>
    </row>
    <row r="282" ht="15.0" customHeight="1">
      <c r="A282" s="2">
        <v>281.0</v>
      </c>
      <c r="B282" s="3">
        <f t="shared" si="4"/>
        <v>0.3918301664</v>
      </c>
      <c r="C282" s="4">
        <f>IF(B282&lt;=('Ejercicio 3 - TIR'!$D$13-'Ejercicio 3 - TIR'!$C$13)/('Ejercicio 3 - TIR'!$E$13-'Ejercicio 3 - TIR'!$C$13),'Ejercicio 3 - TIR'!$C$13+SQRT(('Ejercicio 3 - TIR'!$E$13-'Ejercicio 3 - TIR'!$C$13)*('Ejercicio 3 - TIR'!$D$13-'Ejercicio 3 - TIR'!$C$13)*B282),'Ejercicio 3 - TIR'!$E$13-SQRT(('Ejercicio 3 - TIR'!$E$13-'Ejercicio 3 - TIR'!$C$13)*('Ejercicio 3 - TIR'!$E$13-'Ejercicio 3 - TIR'!$D$13)*(1-B282)))</f>
        <v>72985.11891</v>
      </c>
      <c r="D282" s="3">
        <f t="shared" si="5"/>
        <v>0.1876556367</v>
      </c>
      <c r="E282" s="4">
        <f>IF(D282&lt;=('Ejercicio 3 - TIR'!$D$14-'Ejercicio 3 - TIR'!$C$14)/('Ejercicio 3 - TIR'!$E$14-'Ejercicio 3 - TIR'!$C$14),'Ejercicio 3 - TIR'!$C$14+SQRT(('Ejercicio 3 - TIR'!$E$14-'Ejercicio 3 - TIR'!$C$14)*('Ejercicio 3 - TIR'!$D$14-'Ejercicio 3 - TIR'!$C$14)*D282),'Ejercicio 3 - TIR'!$E$14-SQRT(('Ejercicio 3 - TIR'!$E$14-'Ejercicio 3 - TIR'!$C$14)*('Ejercicio 3 - TIR'!$E$14-'Ejercicio 3 - TIR'!$D$14)*(1-D282)))</f>
        <v>28751.55604</v>
      </c>
      <c r="F282" s="3">
        <f t="shared" si="6"/>
        <v>0.7747671003</v>
      </c>
      <c r="G282" s="4">
        <f>IF(F282&lt;=('Ejercicio 3 - TIR'!$D$18-'Ejercicio 3 - TIR'!$C$18)/('Ejercicio 3 - TIR'!$E$18-'Ejercicio 3 - TIR'!$C$18),'Ejercicio 3 - TIR'!$C$18+SQRT(('Ejercicio 3 - TIR'!$E$18-'Ejercicio 3 - TIR'!$C$18)*('Ejercicio 3 - TIR'!$D$18-'Ejercicio 3 - TIR'!$C$18)*F282),'Ejercicio 3 - TIR'!$E$18-SQRT(('Ejercicio 3 - TIR'!$E$18-'Ejercicio 3 - TIR'!$C$18)*('Ejercicio 3 - TIR'!$E$18-'Ejercicio 3 - TIR'!$D$18)*(1-F282)))</f>
        <v>40889.95529</v>
      </c>
      <c r="H282" s="3">
        <f t="shared" si="7"/>
        <v>0.482058436</v>
      </c>
      <c r="I282" s="4">
        <f>IF(H282&lt;=('Ejercicio 3 - TIR'!$D$18-'Ejercicio 3 - TIR'!$C$18)/('Ejercicio 3 - TIR'!$E$18-'Ejercicio 3 - TIR'!$C$18),'Ejercicio 3 - TIR'!$C$18+SQRT(('Ejercicio 3 - TIR'!$E$18-'Ejercicio 3 - TIR'!$C$18)*('Ejercicio 3 - TIR'!$D$18-'Ejercicio 3 - TIR'!$C$18)*H282),'Ejercicio 3 - TIR'!$E$18-SQRT(('Ejercicio 3 - TIR'!$E$18-'Ejercicio 3 - TIR'!$C$18)*('Ejercicio 3 - TIR'!$E$18-'Ejercicio 3 - TIR'!$D$18)*(1-H282)))</f>
        <v>38503.45609</v>
      </c>
      <c r="J282" s="3">
        <f t="shared" si="8"/>
        <v>0.4312760259</v>
      </c>
      <c r="K282" s="4">
        <f>IF(J282&lt;=('Ejercicio 3 - TIR'!$D$18-'Ejercicio 3 - TIR'!$C$18)/('Ejercicio 3 - TIR'!$E$18-'Ejercicio 3 - TIR'!$C$18),'Ejercicio 3 - TIR'!$C$18+SQRT(('Ejercicio 3 - TIR'!$E$18-'Ejercicio 3 - TIR'!$C$18)*('Ejercicio 3 - TIR'!$D$18-'Ejercicio 3 - TIR'!$C$18)*J282),'Ejercicio 3 - TIR'!$E$18-SQRT(('Ejercicio 3 - TIR'!$E$18-'Ejercicio 3 - TIR'!$C$18)*('Ejercicio 3 - TIR'!$E$18-'Ejercicio 3 - TIR'!$D$18)*(1-J282)))</f>
        <v>38043.09666</v>
      </c>
      <c r="L282" s="3">
        <f t="shared" si="9"/>
        <v>0.7286337021</v>
      </c>
      <c r="M282" s="4">
        <f>IF(L282&lt;=('Ejercicio 3 - TIR'!$D$18-'Ejercicio 3 - TIR'!$C$18)/('Ejercicio 3 - TIR'!$E$18-'Ejercicio 3 - TIR'!$C$18),'Ejercicio 3 - TIR'!$C$18+SQRT(('Ejercicio 3 - TIR'!$E$18-'Ejercicio 3 - TIR'!$C$18)*('Ejercicio 3 - TIR'!$D$18-'Ejercicio 3 - TIR'!$C$18)*L282),'Ejercicio 3 - TIR'!$E$18-SQRT(('Ejercicio 3 - TIR'!$E$18-'Ejercicio 3 - TIR'!$C$18)*('Ejercicio 3 - TIR'!$E$18-'Ejercicio 3 - TIR'!$D$18)*(1-L282)))</f>
        <v>40488.62855</v>
      </c>
      <c r="N282" s="3">
        <f t="shared" si="10"/>
        <v>0.4977975999</v>
      </c>
      <c r="O282" s="4">
        <f>IF(N282&lt;=('Ejercicio 3 - TIR'!$D$18-'Ejercicio 3 - TIR'!$C$18)/('Ejercicio 3 - TIR'!$E$18-'Ejercicio 3 - TIR'!$C$18),'Ejercicio 3 - TIR'!$C$18+SQRT(('Ejercicio 3 - TIR'!$E$18-'Ejercicio 3 - TIR'!$C$18)*('Ejercicio 3 - TIR'!$D$18-'Ejercicio 3 - TIR'!$C$18)*N282),'Ejercicio 3 - TIR'!$E$18-SQRT(('Ejercicio 3 - TIR'!$E$18-'Ejercicio 3 - TIR'!$C$18)*('Ejercicio 3 - TIR'!$E$18-'Ejercicio 3 - TIR'!$D$18)*(1-N282)))</f>
        <v>38641.15964</v>
      </c>
      <c r="P282" s="3">
        <f t="shared" si="11"/>
        <v>0.8909591719</v>
      </c>
      <c r="Q282" s="7">
        <f>IF(P282&lt;=('Ejercicio 3 - TIR'!$D$22-'Ejercicio 3 - TIR'!$C$22)/('Ejercicio 3 - TIR'!$E$22-'Ejercicio 3 - TIR'!$C$22),'Ejercicio 3 - TIR'!$C$22+SQRT(('Ejercicio 3 - TIR'!$E$22-'Ejercicio 3 - TIR'!$C$22)*('Ejercicio 3 - TIR'!$D$22-'Ejercicio 3 - TIR'!$C$22)*P282),'Ejercicio 3 - TIR'!$E$22-SQRT(('Ejercicio 3 - TIR'!$E$22-'Ejercicio 3 - TIR'!$C$22)*('Ejercicio 3 - TIR'!$E$22-'Ejercicio 3 - TIR'!$D$22)*(1-P282)))</f>
        <v>0.1659902359</v>
      </c>
      <c r="R282" s="3">
        <f t="shared" si="12"/>
        <v>0.4647155202</v>
      </c>
      <c r="S282" s="7">
        <f>IF(R282&lt;=('Ejercicio 3 - TIR'!$D$23-'Ejercicio 3 - TIR'!$C$23)/('Ejercicio 3 - TIR'!$E$23-'Ejercicio 3 - TIR'!$C$23),'Ejercicio 3 - TIR'!$C$23+SQRT(('Ejercicio 3 - TIR'!$E$23-'Ejercicio 3 - TIR'!$C$23)*('Ejercicio 3 - TIR'!$D$23-'Ejercicio 3 - TIR'!$C$23)*R282),'Ejercicio 3 - TIR'!$E$23-SQRT(('Ejercicio 3 - TIR'!$E$23-'Ejercicio 3 - TIR'!$C$23)*('Ejercicio 3 - TIR'!$E$23-'Ejercicio 3 - TIR'!$D$23)*(1-R282)))</f>
        <v>0.1489221012</v>
      </c>
      <c r="T282" s="3">
        <f t="shared" si="13"/>
        <v>0.5574754576</v>
      </c>
      <c r="U282" s="7">
        <f>IF(T282&lt;=('Ejercicio 3 - TIR'!$D$24-'Ejercicio 3 - TIR'!$C$24)/('Ejercicio 3 - TIR'!$E$24-'Ejercicio 3 - TIR'!$C$24),'Ejercicio 3 - TIR'!$C$24+SQRT(('Ejercicio 3 - TIR'!$E$24-'Ejercicio 3 - TIR'!$C$24)*('Ejercicio 3 - TIR'!$D$24-'Ejercicio 3 - TIR'!$C$24)*T282),'Ejercicio 3 - TIR'!$E$24-SQRT(('Ejercicio 3 - TIR'!$E$24-'Ejercicio 3 - TIR'!$C$24)*('Ejercicio 3 - TIR'!$E$24-'Ejercicio 3 - TIR'!$D$24)*(1-T282)))</f>
        <v>0.1847995921</v>
      </c>
      <c r="V282" s="3">
        <f t="shared" si="14"/>
        <v>0.5551102826</v>
      </c>
      <c r="W282" s="7">
        <f>IF(V282&lt;=('Ejercicio 3 - TIR'!$D$25-'Ejercicio 3 - TIR'!$C$25)/('Ejercicio 3 - TIR'!$E$25-'Ejercicio 3 - TIR'!$C$25),'Ejercicio 3 - TIR'!$C$25+SQRT(('Ejercicio 3 - TIR'!$E$25-'Ejercicio 3 - TIR'!$C$25)*('Ejercicio 3 - TIR'!$D$25-'Ejercicio 3 - TIR'!$C$25)*V282),'Ejercicio 3 - TIR'!$E$25-SQRT(('Ejercicio 3 - TIR'!$E$25-'Ejercicio 3 - TIR'!$C$25)*('Ejercicio 3 - TIR'!$E$25-'Ejercicio 3 - TIR'!$D$25)*(1-V282)))</f>
        <v>0.210539716</v>
      </c>
      <c r="X282" s="3">
        <f t="shared" si="15"/>
        <v>0.1815678817</v>
      </c>
      <c r="Y282" s="7">
        <f>IF(X282&lt;=('Ejercicio 3 - TIR'!$D$26-'Ejercicio 3 - TIR'!$C$26)/('Ejercicio 3 - TIR'!$E$26-'Ejercicio 3 - TIR'!$C$26),'Ejercicio 3 - TIR'!$C$26+SQRT(('Ejercicio 3 - TIR'!$E$26-'Ejercicio 3 - TIR'!$C$26)*('Ejercicio 3 - TIR'!$D$26-'Ejercicio 3 - TIR'!$C$26)*X282),'Ejercicio 3 - TIR'!$E$26-SQRT(('Ejercicio 3 - TIR'!$E$26-'Ejercicio 3 - TIR'!$C$26)*('Ejercicio 3 - TIR'!$E$26-'Ejercicio 3 - TIR'!$D$26)*(1-X282)))</f>
        <v>0.2121412123</v>
      </c>
      <c r="Z282" s="3">
        <f t="shared" si="16"/>
        <v>1.165990236</v>
      </c>
      <c r="AA282" s="3">
        <f t="shared" si="17"/>
        <v>1.339631952</v>
      </c>
      <c r="AB282" s="3">
        <f t="shared" si="18"/>
        <v>1.58719539</v>
      </c>
      <c r="AC282" s="3">
        <f t="shared" si="19"/>
        <v>1.921363057</v>
      </c>
      <c r="AD282" s="3">
        <f t="shared" si="20"/>
        <v>2.328963345</v>
      </c>
      <c r="AE282" s="2">
        <f t="shared" si="21"/>
        <v>4772.47757</v>
      </c>
      <c r="AF282" s="2">
        <f t="shared" si="22"/>
        <v>5483.204957</v>
      </c>
      <c r="AG282" s="2">
        <f t="shared" si="23"/>
        <v>6496.498997</v>
      </c>
      <c r="AH282" s="2">
        <f t="shared" si="24"/>
        <v>7864.270051</v>
      </c>
      <c r="AI282" s="2">
        <f t="shared" si="25"/>
        <v>9532.605833</v>
      </c>
      <c r="AJ282" s="4">
        <f t="shared" si="26"/>
        <v>47677.28862</v>
      </c>
      <c r="AK282" s="4">
        <f t="shared" si="27"/>
        <v>51580.46003</v>
      </c>
      <c r="AL282" s="4">
        <f t="shared" si="28"/>
        <v>60381.82764</v>
      </c>
      <c r="AM282" s="4">
        <f t="shared" si="29"/>
        <v>77793.35511</v>
      </c>
      <c r="AN282" s="4">
        <f t="shared" si="30"/>
        <v>89993.84441</v>
      </c>
      <c r="AO282" s="4">
        <f>C282/'Ejercicio 3 - TIR'!$D$7</f>
        <v>14597.02378</v>
      </c>
      <c r="AP282" s="4">
        <f t="shared" si="31"/>
        <v>33080.26484</v>
      </c>
      <c r="AQ282" s="4">
        <f t="shared" si="32"/>
        <v>36983.43624</v>
      </c>
      <c r="AR282" s="4">
        <f t="shared" si="33"/>
        <v>45784.80386</v>
      </c>
      <c r="AS282" s="4">
        <f t="shared" si="34"/>
        <v>63196.33133</v>
      </c>
      <c r="AT282" s="4">
        <f t="shared" si="35"/>
        <v>75396.82062</v>
      </c>
      <c r="AU282" s="4">
        <f>AP282*'Ejercicio 3 - TIR'!$D$5</f>
        <v>16540.13242</v>
      </c>
      <c r="AV282" s="4">
        <f>AQ282*'Ejercicio 3 - TIR'!$D$5</f>
        <v>18491.71812</v>
      </c>
      <c r="AW282" s="4">
        <f>AR282*'Ejercicio 3 - TIR'!$D$5</f>
        <v>22892.40193</v>
      </c>
      <c r="AX282" s="4">
        <f>AS282*'Ejercicio 3 - TIR'!$D$5</f>
        <v>31598.16567</v>
      </c>
      <c r="AY282" s="4">
        <f>AT282*'Ejercicio 3 - TIR'!$D$5</f>
        <v>37698.41031</v>
      </c>
      <c r="AZ282" s="4">
        <f t="shared" ref="AZ282:BD282" si="881">AJ282-AU282-AE282</f>
        <v>26364.67863</v>
      </c>
      <c r="BA282" s="4">
        <f t="shared" si="881"/>
        <v>27605.53695</v>
      </c>
      <c r="BB282" s="4">
        <f t="shared" si="881"/>
        <v>30992.92671</v>
      </c>
      <c r="BC282" s="4">
        <f t="shared" si="881"/>
        <v>38330.9194</v>
      </c>
      <c r="BD282" s="4">
        <f t="shared" si="881"/>
        <v>42762.82826</v>
      </c>
      <c r="BE282" s="4">
        <f t="shared" ref="BE282:BI282" si="882">AZ282/Z282</f>
        <v>22611.40601</v>
      </c>
      <c r="BF282" s="4">
        <f t="shared" si="882"/>
        <v>20606.8069</v>
      </c>
      <c r="BG282" s="4">
        <f t="shared" si="882"/>
        <v>19526.85026</v>
      </c>
      <c r="BH282" s="4">
        <f t="shared" si="882"/>
        <v>19949.85761</v>
      </c>
      <c r="BI282" s="4">
        <f t="shared" si="882"/>
        <v>18361.31443</v>
      </c>
      <c r="BJ282" s="4">
        <f t="shared" si="38"/>
        <v>66961.32013</v>
      </c>
      <c r="BK282" s="4">
        <f t="shared" si="39"/>
        <v>33995.93333</v>
      </c>
      <c r="BL282" s="4">
        <f t="shared" si="40"/>
        <v>100957.2535</v>
      </c>
      <c r="BM282" s="4">
        <f>BK282*'Ejercicio 3 - TIR'!$D$5</f>
        <v>16997.96667</v>
      </c>
      <c r="BN282" s="4">
        <f t="shared" si="41"/>
        <v>83959.2868</v>
      </c>
      <c r="BO282" s="4">
        <f t="shared" si="42"/>
        <v>36050.06794</v>
      </c>
      <c r="BP282" s="4">
        <f t="shared" si="43"/>
        <v>-101736.675</v>
      </c>
      <c r="BQ282" s="4">
        <f t="shared" ref="BQ282:BT282" si="883">BE282</f>
        <v>22611.40601</v>
      </c>
      <c r="BR282" s="4">
        <f t="shared" si="883"/>
        <v>20606.8069</v>
      </c>
      <c r="BS282" s="4">
        <f t="shared" si="883"/>
        <v>19526.85026</v>
      </c>
      <c r="BT282" s="4">
        <f t="shared" si="883"/>
        <v>19949.85761</v>
      </c>
      <c r="BU282" s="4">
        <f t="shared" si="45"/>
        <v>54411.38236</v>
      </c>
      <c r="BV282" s="36">
        <f t="shared" si="46"/>
        <v>9.304633073</v>
      </c>
    </row>
    <row r="283" ht="15.0" customHeight="1">
      <c r="A283" s="2">
        <v>282.0</v>
      </c>
      <c r="B283" s="3">
        <f t="shared" si="4"/>
        <v>0.3462835375</v>
      </c>
      <c r="C283" s="4">
        <f>IF(B283&lt;=('Ejercicio 3 - TIR'!$D$13-'Ejercicio 3 - TIR'!$C$13)/('Ejercicio 3 - TIR'!$E$13-'Ejercicio 3 - TIR'!$C$13),'Ejercicio 3 - TIR'!$C$13+SQRT(('Ejercicio 3 - TIR'!$E$13-'Ejercicio 3 - TIR'!$C$13)*('Ejercicio 3 - TIR'!$D$13-'Ejercicio 3 - TIR'!$C$13)*B283),'Ejercicio 3 - TIR'!$E$13-SQRT(('Ejercicio 3 - TIR'!$E$13-'Ejercicio 3 - TIR'!$C$13)*('Ejercicio 3 - TIR'!$E$13-'Ejercicio 3 - TIR'!$D$13)*(1-B283)))</f>
        <v>71991.79129</v>
      </c>
      <c r="D283" s="3">
        <f t="shared" si="5"/>
        <v>0.3850785007</v>
      </c>
      <c r="E283" s="4">
        <f>IF(D283&lt;=('Ejercicio 3 - TIR'!$D$14-'Ejercicio 3 - TIR'!$C$14)/('Ejercicio 3 - TIR'!$E$14-'Ejercicio 3 - TIR'!$C$14),'Ejercicio 3 - TIR'!$C$14+SQRT(('Ejercicio 3 - TIR'!$E$14-'Ejercicio 3 - TIR'!$C$14)*('Ejercicio 3 - TIR'!$D$14-'Ejercicio 3 - TIR'!$C$14)*D283),'Ejercicio 3 - TIR'!$E$14-SQRT(('Ejercicio 3 - TIR'!$E$14-'Ejercicio 3 - TIR'!$C$14)*('Ejercicio 3 - TIR'!$E$14-'Ejercicio 3 - TIR'!$D$14)*(1-D283)))</f>
        <v>30395.92665</v>
      </c>
      <c r="F283" s="3">
        <f t="shared" si="6"/>
        <v>0.8550295637</v>
      </c>
      <c r="G283" s="4">
        <f>IF(F283&lt;=('Ejercicio 3 - TIR'!$D$18-'Ejercicio 3 - TIR'!$C$18)/('Ejercicio 3 - TIR'!$E$18-'Ejercicio 3 - TIR'!$C$18),'Ejercicio 3 - TIR'!$C$18+SQRT(('Ejercicio 3 - TIR'!$E$18-'Ejercicio 3 - TIR'!$C$18)*('Ejercicio 3 - TIR'!$D$18-'Ejercicio 3 - TIR'!$C$18)*F283),'Ejercicio 3 - TIR'!$E$18-SQRT(('Ejercicio 3 - TIR'!$E$18-'Ejercicio 3 - TIR'!$C$18)*('Ejercicio 3 - TIR'!$E$18-'Ejercicio 3 - TIR'!$D$18)*(1-F283)))</f>
        <v>41702.60971</v>
      </c>
      <c r="H283" s="3">
        <f t="shared" si="7"/>
        <v>0.2393885413</v>
      </c>
      <c r="I283" s="4">
        <f>IF(H283&lt;=('Ejercicio 3 - TIR'!$D$18-'Ejercicio 3 - TIR'!$C$18)/('Ejercicio 3 - TIR'!$E$18-'Ejercicio 3 - TIR'!$C$18),'Ejercicio 3 - TIR'!$C$18+SQRT(('Ejercicio 3 - TIR'!$E$18-'Ejercicio 3 - TIR'!$C$18)*('Ejercicio 3 - TIR'!$D$18-'Ejercicio 3 - TIR'!$C$18)*H283),'Ejercicio 3 - TIR'!$E$18-SQRT(('Ejercicio 3 - TIR'!$E$18-'Ejercicio 3 - TIR'!$C$18)*('Ejercicio 3 - TIR'!$E$18-'Ejercicio 3 - TIR'!$D$18)*(1-H283)))</f>
        <v>35992.35189</v>
      </c>
      <c r="J283" s="3">
        <f t="shared" si="8"/>
        <v>0.06684758933</v>
      </c>
      <c r="K283" s="4">
        <f>IF(J283&lt;=('Ejercicio 3 - TIR'!$D$18-'Ejercicio 3 - TIR'!$C$18)/('Ejercicio 3 - TIR'!$E$18-'Ejercicio 3 - TIR'!$C$18),'Ejercicio 3 - TIR'!$C$18+SQRT(('Ejercicio 3 - TIR'!$E$18-'Ejercicio 3 - TIR'!$C$18)*('Ejercicio 3 - TIR'!$D$18-'Ejercicio 3 - TIR'!$C$18)*J283),'Ejercicio 3 - TIR'!$E$18-SQRT(('Ejercicio 3 - TIR'!$E$18-'Ejercicio 3 - TIR'!$C$18)*('Ejercicio 3 - TIR'!$E$18-'Ejercicio 3 - TIR'!$D$18)*(1-J283)))</f>
        <v>33166.56571</v>
      </c>
      <c r="L283" s="3">
        <f t="shared" si="9"/>
        <v>0.5657931055</v>
      </c>
      <c r="M283" s="4">
        <f>IF(L283&lt;=('Ejercicio 3 - TIR'!$D$18-'Ejercicio 3 - TIR'!$C$18)/('Ejercicio 3 - TIR'!$E$18-'Ejercicio 3 - TIR'!$C$18),'Ejercicio 3 - TIR'!$C$18+SQRT(('Ejercicio 3 - TIR'!$E$18-'Ejercicio 3 - TIR'!$C$18)*('Ejercicio 3 - TIR'!$D$18-'Ejercicio 3 - TIR'!$C$18)*L283),'Ejercicio 3 - TIR'!$E$18-SQRT(('Ejercicio 3 - TIR'!$E$18-'Ejercicio 3 - TIR'!$C$18)*('Ejercicio 3 - TIR'!$E$18-'Ejercicio 3 - TIR'!$D$18)*(1-L283)))</f>
        <v>39212.43539</v>
      </c>
      <c r="N283" s="3">
        <f t="shared" si="10"/>
        <v>0.5686208565</v>
      </c>
      <c r="O283" s="4">
        <f>IF(N283&lt;=('Ejercicio 3 - TIR'!$D$18-'Ejercicio 3 - TIR'!$C$18)/('Ejercicio 3 - TIR'!$E$18-'Ejercicio 3 - TIR'!$C$18),'Ejercicio 3 - TIR'!$C$18+SQRT(('Ejercicio 3 - TIR'!$E$18-'Ejercicio 3 - TIR'!$C$18)*('Ejercicio 3 - TIR'!$D$18-'Ejercicio 3 - TIR'!$C$18)*N283),'Ejercicio 3 - TIR'!$E$18-SQRT(('Ejercicio 3 - TIR'!$E$18-'Ejercicio 3 - TIR'!$C$18)*('Ejercicio 3 - TIR'!$E$18-'Ejercicio 3 - TIR'!$D$18)*(1-N283)))</f>
        <v>39235.4279</v>
      </c>
      <c r="P283" s="3">
        <f t="shared" si="11"/>
        <v>0.02158058654</v>
      </c>
      <c r="Q283" s="7">
        <f>IF(P283&lt;=('Ejercicio 3 - TIR'!$D$22-'Ejercicio 3 - TIR'!$C$22)/('Ejercicio 3 - TIR'!$E$22-'Ejercicio 3 - TIR'!$C$22),'Ejercicio 3 - TIR'!$C$22+SQRT(('Ejercicio 3 - TIR'!$E$22-'Ejercicio 3 - TIR'!$C$22)*('Ejercicio 3 - TIR'!$D$22-'Ejercicio 3 - TIR'!$C$22)*P283),'Ejercicio 3 - TIR'!$E$22-SQRT(('Ejercicio 3 - TIR'!$E$22-'Ejercicio 3 - TIR'!$C$22)*('Ejercicio 3 - TIR'!$E$22-'Ejercicio 3 - TIR'!$D$22)*(1-P283)))</f>
        <v>0.1262325802</v>
      </c>
      <c r="R283" s="3">
        <f t="shared" si="12"/>
        <v>0.7056194974</v>
      </c>
      <c r="S283" s="7">
        <f>IF(R283&lt;=('Ejercicio 3 - TIR'!$D$23-'Ejercicio 3 - TIR'!$C$23)/('Ejercicio 3 - TIR'!$E$23-'Ejercicio 3 - TIR'!$C$23),'Ejercicio 3 - TIR'!$C$23+SQRT(('Ejercicio 3 - TIR'!$E$23-'Ejercicio 3 - TIR'!$C$23)*('Ejercicio 3 - TIR'!$D$23-'Ejercicio 3 - TIR'!$C$23)*R283),'Ejercicio 3 - TIR'!$E$23-SQRT(('Ejercicio 3 - TIR'!$E$23-'Ejercicio 3 - TIR'!$C$23)*('Ejercicio 3 - TIR'!$E$23-'Ejercicio 3 - TIR'!$D$23)*(1-R283)))</f>
        <v>0.156980771</v>
      </c>
      <c r="T283" s="3">
        <f t="shared" si="13"/>
        <v>0.02369269843</v>
      </c>
      <c r="U283" s="7">
        <f>IF(T283&lt;=('Ejercicio 3 - TIR'!$D$24-'Ejercicio 3 - TIR'!$C$24)/('Ejercicio 3 - TIR'!$E$24-'Ejercicio 3 - TIR'!$C$24),'Ejercicio 3 - TIR'!$C$24+SQRT(('Ejercicio 3 - TIR'!$E$24-'Ejercicio 3 - TIR'!$C$24)*('Ejercicio 3 - TIR'!$D$24-'Ejercicio 3 - TIR'!$C$24)*T283),'Ejercicio 3 - TIR'!$E$24-SQRT(('Ejercicio 3 - TIR'!$E$24-'Ejercicio 3 - TIR'!$C$24)*('Ejercicio 3 - TIR'!$E$24-'Ejercicio 3 - TIR'!$D$24)*(1-T283)))</f>
        <v>0.1570536988</v>
      </c>
      <c r="V283" s="3">
        <f t="shared" si="14"/>
        <v>0.9600099799</v>
      </c>
      <c r="W283" s="7">
        <f>IF(V283&lt;=('Ejercicio 3 - TIR'!$D$25-'Ejercicio 3 - TIR'!$C$25)/('Ejercicio 3 - TIR'!$E$25-'Ejercicio 3 - TIR'!$C$25),'Ejercicio 3 - TIR'!$C$25+SQRT(('Ejercicio 3 - TIR'!$E$25-'Ejercicio 3 - TIR'!$C$25)*('Ejercicio 3 - TIR'!$D$25-'Ejercicio 3 - TIR'!$C$25)*V283),'Ejercicio 3 - TIR'!$E$25-SQRT(('Ejercicio 3 - TIR'!$E$25-'Ejercicio 3 - TIR'!$C$25)*('Ejercicio 3 - TIR'!$E$25-'Ejercicio 3 - TIR'!$D$25)*(1-V283)))</f>
        <v>0.2381693166</v>
      </c>
      <c r="X283" s="3">
        <f t="shared" si="15"/>
        <v>0.5666871489</v>
      </c>
      <c r="Y283" s="7">
        <f>IF(X283&lt;=('Ejercicio 3 - TIR'!$D$26-'Ejercicio 3 - TIR'!$C$26)/('Ejercicio 3 - TIR'!$E$26-'Ejercicio 3 - TIR'!$C$26),'Ejercicio 3 - TIR'!$C$26+SQRT(('Ejercicio 3 - TIR'!$E$26-'Ejercicio 3 - TIR'!$C$26)*('Ejercicio 3 - TIR'!$D$26-'Ejercicio 3 - TIR'!$C$26)*X283),'Ejercicio 3 - TIR'!$E$26-SQRT(('Ejercicio 3 - TIR'!$E$26-'Ejercicio 3 - TIR'!$C$26)*('Ejercicio 3 - TIR'!$E$26-'Ejercicio 3 - TIR'!$D$26)*(1-X283)))</f>
        <v>0.2316275968</v>
      </c>
      <c r="Z283" s="3">
        <f t="shared" si="16"/>
        <v>1.12623258</v>
      </c>
      <c r="AA283" s="3">
        <f t="shared" si="17"/>
        <v>1.303029439</v>
      </c>
      <c r="AB283" s="3">
        <f t="shared" si="18"/>
        <v>1.507675032</v>
      </c>
      <c r="AC283" s="3">
        <f t="shared" si="19"/>
        <v>1.866756964</v>
      </c>
      <c r="AD283" s="3">
        <f t="shared" si="20"/>
        <v>2.299149393</v>
      </c>
      <c r="AE283" s="2">
        <f t="shared" si="21"/>
        <v>3836.956248</v>
      </c>
      <c r="AF283" s="2">
        <f t="shared" si="22"/>
        <v>4439.284598</v>
      </c>
      <c r="AG283" s="2">
        <f t="shared" si="23"/>
        <v>5136.490664</v>
      </c>
      <c r="AH283" s="2">
        <f t="shared" si="24"/>
        <v>6359.845136</v>
      </c>
      <c r="AI283" s="2">
        <f t="shared" si="25"/>
        <v>7832.96078</v>
      </c>
      <c r="AJ283" s="4">
        <f t="shared" si="26"/>
        <v>46966.83773</v>
      </c>
      <c r="AK283" s="4">
        <f t="shared" si="27"/>
        <v>46899.09409</v>
      </c>
      <c r="AL283" s="4">
        <f t="shared" si="28"/>
        <v>50004.40302</v>
      </c>
      <c r="AM283" s="4">
        <f t="shared" si="29"/>
        <v>73200.08684</v>
      </c>
      <c r="AN283" s="4">
        <f t="shared" si="30"/>
        <v>90208.11025</v>
      </c>
      <c r="AO283" s="4">
        <f>C283/'Ejercicio 3 - TIR'!$D$7</f>
        <v>14398.35826</v>
      </c>
      <c r="AP283" s="4">
        <f t="shared" si="31"/>
        <v>32568.47948</v>
      </c>
      <c r="AQ283" s="4">
        <f t="shared" si="32"/>
        <v>32500.73583</v>
      </c>
      <c r="AR283" s="4">
        <f t="shared" si="33"/>
        <v>35606.04476</v>
      </c>
      <c r="AS283" s="4">
        <f t="shared" si="34"/>
        <v>58801.72858</v>
      </c>
      <c r="AT283" s="4">
        <f t="shared" si="35"/>
        <v>75809.75199</v>
      </c>
      <c r="AU283" s="4">
        <f>AP283*'Ejercicio 3 - TIR'!$D$5</f>
        <v>16284.23974</v>
      </c>
      <c r="AV283" s="4">
        <f>AQ283*'Ejercicio 3 - TIR'!$D$5</f>
        <v>16250.36792</v>
      </c>
      <c r="AW283" s="4">
        <f>AR283*'Ejercicio 3 - TIR'!$D$5</f>
        <v>17803.02238</v>
      </c>
      <c r="AX283" s="4">
        <f>AS283*'Ejercicio 3 - TIR'!$D$5</f>
        <v>29400.86429</v>
      </c>
      <c r="AY283" s="4">
        <f>AT283*'Ejercicio 3 - TIR'!$D$5</f>
        <v>37904.87599</v>
      </c>
      <c r="AZ283" s="4">
        <f t="shared" ref="AZ283:BD283" si="884">AJ283-AU283-AE283</f>
        <v>26845.64175</v>
      </c>
      <c r="BA283" s="4">
        <f t="shared" si="884"/>
        <v>26209.44158</v>
      </c>
      <c r="BB283" s="4">
        <f t="shared" si="884"/>
        <v>27064.88997</v>
      </c>
      <c r="BC283" s="4">
        <f t="shared" si="884"/>
        <v>37439.37741</v>
      </c>
      <c r="BD283" s="4">
        <f t="shared" si="884"/>
        <v>44470.27347</v>
      </c>
      <c r="BE283" s="4">
        <f t="shared" ref="BE283:BI283" si="885">AZ283/Z283</f>
        <v>23836.67656</v>
      </c>
      <c r="BF283" s="4">
        <f t="shared" si="885"/>
        <v>20114.23594</v>
      </c>
      <c r="BG283" s="4">
        <f t="shared" si="885"/>
        <v>17951.40823</v>
      </c>
      <c r="BH283" s="4">
        <f t="shared" si="885"/>
        <v>20055.83916</v>
      </c>
      <c r="BI283" s="4">
        <f t="shared" si="885"/>
        <v>19342.05476</v>
      </c>
      <c r="BJ283" s="4">
        <f t="shared" si="38"/>
        <v>69884.77631</v>
      </c>
      <c r="BK283" s="4">
        <f t="shared" si="39"/>
        <v>33103.97665</v>
      </c>
      <c r="BL283" s="4">
        <f t="shared" si="40"/>
        <v>102988.753</v>
      </c>
      <c r="BM283" s="4">
        <f>BK283*'Ejercicio 3 - TIR'!$D$5</f>
        <v>16551.98833</v>
      </c>
      <c r="BN283" s="4">
        <f t="shared" si="41"/>
        <v>86436.76464</v>
      </c>
      <c r="BO283" s="4">
        <f t="shared" si="42"/>
        <v>37595.10578</v>
      </c>
      <c r="BP283" s="4">
        <f t="shared" si="43"/>
        <v>-102387.7179</v>
      </c>
      <c r="BQ283" s="4">
        <f t="shared" ref="BQ283:BT283" si="886">BE283</f>
        <v>23836.67656</v>
      </c>
      <c r="BR283" s="4">
        <f t="shared" si="886"/>
        <v>20114.23594</v>
      </c>
      <c r="BS283" s="4">
        <f t="shared" si="886"/>
        <v>17951.40823</v>
      </c>
      <c r="BT283" s="4">
        <f t="shared" si="886"/>
        <v>20055.83916</v>
      </c>
      <c r="BU283" s="4">
        <f t="shared" si="45"/>
        <v>56937.16054</v>
      </c>
      <c r="BV283" s="36">
        <f t="shared" si="46"/>
        <v>9.48276682</v>
      </c>
    </row>
    <row r="284" ht="15.0" customHeight="1">
      <c r="A284" s="2">
        <v>283.0</v>
      </c>
      <c r="B284" s="3">
        <f t="shared" si="4"/>
        <v>0.8058692053</v>
      </c>
      <c r="C284" s="4">
        <f>IF(B284&lt;=('Ejercicio 3 - TIR'!$D$13-'Ejercicio 3 - TIR'!$C$13)/('Ejercicio 3 - TIR'!$E$13-'Ejercicio 3 - TIR'!$C$13),'Ejercicio 3 - TIR'!$C$13+SQRT(('Ejercicio 3 - TIR'!$E$13-'Ejercicio 3 - TIR'!$C$13)*('Ejercicio 3 - TIR'!$D$13-'Ejercicio 3 - TIR'!$C$13)*B284),'Ejercicio 3 - TIR'!$E$13-SQRT(('Ejercicio 3 - TIR'!$E$13-'Ejercicio 3 - TIR'!$C$13)*('Ejercicio 3 - TIR'!$E$13-'Ejercicio 3 - TIR'!$D$13)*(1-B284)))</f>
        <v>84737.07257</v>
      </c>
      <c r="D284" s="3">
        <f t="shared" si="5"/>
        <v>0.8053520167</v>
      </c>
      <c r="E284" s="4">
        <f>IF(D284&lt;=('Ejercicio 3 - TIR'!$D$14-'Ejercicio 3 - TIR'!$C$14)/('Ejercicio 3 - TIR'!$E$14-'Ejercicio 3 - TIR'!$C$14),'Ejercicio 3 - TIR'!$C$14+SQRT(('Ejercicio 3 - TIR'!$E$14-'Ejercicio 3 - TIR'!$C$14)*('Ejercicio 3 - TIR'!$D$14-'Ejercicio 3 - TIR'!$C$14)*D284),'Ejercicio 3 - TIR'!$E$14-SQRT(('Ejercicio 3 - TIR'!$E$14-'Ejercicio 3 - TIR'!$C$14)*('Ejercicio 3 - TIR'!$E$14-'Ejercicio 3 - TIR'!$D$14)*(1-D284)))</f>
        <v>34596.55689</v>
      </c>
      <c r="F284" s="3">
        <f t="shared" si="6"/>
        <v>0.784718807</v>
      </c>
      <c r="G284" s="4">
        <f>IF(F284&lt;=('Ejercicio 3 - TIR'!$D$18-'Ejercicio 3 - TIR'!$C$18)/('Ejercicio 3 - TIR'!$E$18-'Ejercicio 3 - TIR'!$C$18),'Ejercicio 3 - TIR'!$C$18+SQRT(('Ejercicio 3 - TIR'!$E$18-'Ejercicio 3 - TIR'!$C$18)*('Ejercicio 3 - TIR'!$D$18-'Ejercicio 3 - TIR'!$C$18)*F284),'Ejercicio 3 - TIR'!$E$18-SQRT(('Ejercicio 3 - TIR'!$E$18-'Ejercicio 3 - TIR'!$C$18)*('Ejercicio 3 - TIR'!$E$18-'Ejercicio 3 - TIR'!$D$18)*(1-F284)))</f>
        <v>40981.78031</v>
      </c>
      <c r="H284" s="3">
        <f t="shared" si="7"/>
        <v>0.860538516</v>
      </c>
      <c r="I284" s="4">
        <f>IF(H284&lt;=('Ejercicio 3 - TIR'!$D$18-'Ejercicio 3 - TIR'!$C$18)/('Ejercicio 3 - TIR'!$E$18-'Ejercicio 3 - TIR'!$C$18),'Ejercicio 3 - TIR'!$C$18+SQRT(('Ejercicio 3 - TIR'!$E$18-'Ejercicio 3 - TIR'!$C$18)*('Ejercicio 3 - TIR'!$D$18-'Ejercicio 3 - TIR'!$C$18)*H284),'Ejercicio 3 - TIR'!$E$18-SQRT(('Ejercicio 3 - TIR'!$E$18-'Ejercicio 3 - TIR'!$C$18)*('Ejercicio 3 - TIR'!$E$18-'Ejercicio 3 - TIR'!$D$18)*(1-H284)))</f>
        <v>41765.86777</v>
      </c>
      <c r="J284" s="3">
        <f t="shared" si="8"/>
        <v>0.09161250283</v>
      </c>
      <c r="K284" s="4">
        <f>IF(J284&lt;=('Ejercicio 3 - TIR'!$D$18-'Ejercicio 3 - TIR'!$C$18)/('Ejercicio 3 - TIR'!$E$18-'Ejercicio 3 - TIR'!$C$18),'Ejercicio 3 - TIR'!$C$18+SQRT(('Ejercicio 3 - TIR'!$E$18-'Ejercicio 3 - TIR'!$C$18)*('Ejercicio 3 - TIR'!$D$18-'Ejercicio 3 - TIR'!$C$18)*J284),'Ejercicio 3 - TIR'!$E$18-SQRT(('Ejercicio 3 - TIR'!$E$18-'Ejercicio 3 - TIR'!$C$18)*('Ejercicio 3 - TIR'!$E$18-'Ejercicio 3 - TIR'!$D$18)*(1-J284)))</f>
        <v>33707.00356</v>
      </c>
      <c r="L284" s="3">
        <f t="shared" si="9"/>
        <v>0.06577695564</v>
      </c>
      <c r="M284" s="4">
        <f>IF(L284&lt;=('Ejercicio 3 - TIR'!$D$18-'Ejercicio 3 - TIR'!$C$18)/('Ejercicio 3 - TIR'!$E$18-'Ejercicio 3 - TIR'!$C$18),'Ejercicio 3 - TIR'!$C$18+SQRT(('Ejercicio 3 - TIR'!$E$18-'Ejercicio 3 - TIR'!$C$18)*('Ejercicio 3 - TIR'!$D$18-'Ejercicio 3 - TIR'!$C$18)*L284),'Ejercicio 3 - TIR'!$E$18-SQRT(('Ejercicio 3 - TIR'!$E$18-'Ejercicio 3 - TIR'!$C$18)*('Ejercicio 3 - TIR'!$E$18-'Ejercicio 3 - TIR'!$D$18)*(1-L284)))</f>
        <v>33141.10543</v>
      </c>
      <c r="N284" s="3">
        <f t="shared" si="10"/>
        <v>0.8993641176</v>
      </c>
      <c r="O284" s="4">
        <f>IF(N284&lt;=('Ejercicio 3 - TIR'!$D$18-'Ejercicio 3 - TIR'!$C$18)/('Ejercicio 3 - TIR'!$E$18-'Ejercicio 3 - TIR'!$C$18),'Ejercicio 3 - TIR'!$C$18+SQRT(('Ejercicio 3 - TIR'!$E$18-'Ejercicio 3 - TIR'!$C$18)*('Ejercicio 3 - TIR'!$D$18-'Ejercicio 3 - TIR'!$C$18)*N284),'Ejercicio 3 - TIR'!$E$18-SQRT(('Ejercicio 3 - TIR'!$E$18-'Ejercicio 3 - TIR'!$C$18)*('Ejercicio 3 - TIR'!$E$18-'Ejercicio 3 - TIR'!$D$18)*(1-N284)))</f>
        <v>42252.69383</v>
      </c>
      <c r="P284" s="3">
        <f t="shared" si="11"/>
        <v>0.9735409039</v>
      </c>
      <c r="Q284" s="7">
        <f>IF(P284&lt;=('Ejercicio 3 - TIR'!$D$22-'Ejercicio 3 - TIR'!$C$22)/('Ejercicio 3 - TIR'!$E$22-'Ejercicio 3 - TIR'!$C$22),'Ejercicio 3 - TIR'!$C$22+SQRT(('Ejercicio 3 - TIR'!$E$22-'Ejercicio 3 - TIR'!$C$22)*('Ejercicio 3 - TIR'!$D$22-'Ejercicio 3 - TIR'!$C$22)*P284),'Ejercicio 3 - TIR'!$E$22-SQRT(('Ejercicio 3 - TIR'!$E$22-'Ejercicio 3 - TIR'!$C$22)*('Ejercicio 3 - TIR'!$E$22-'Ejercicio 3 - TIR'!$D$22)*(1-P284)))</f>
        <v>0.1730988137</v>
      </c>
      <c r="R284" s="3">
        <f t="shared" si="12"/>
        <v>0.9817436998</v>
      </c>
      <c r="S284" s="7">
        <f>IF(R284&lt;=('Ejercicio 3 - TIR'!$D$23-'Ejercicio 3 - TIR'!$C$23)/('Ejercicio 3 - TIR'!$E$23-'Ejercicio 3 - TIR'!$C$23),'Ejercicio 3 - TIR'!$C$23+SQRT(('Ejercicio 3 - TIR'!$E$23-'Ejercicio 3 - TIR'!$C$23)*('Ejercicio 3 - TIR'!$D$23-'Ejercicio 3 - TIR'!$C$23)*R284),'Ejercicio 3 - TIR'!$E$23-SQRT(('Ejercicio 3 - TIR'!$E$23-'Ejercicio 3 - TIR'!$C$23)*('Ejercicio 3 - TIR'!$E$23-'Ejercicio 3 - TIR'!$D$23)*(1-R284)))</f>
        <v>0.1742675188</v>
      </c>
      <c r="T284" s="3">
        <f t="shared" si="13"/>
        <v>0.1124280559</v>
      </c>
      <c r="U284" s="7">
        <f>IF(T284&lt;=('Ejercicio 3 - TIR'!$D$24-'Ejercicio 3 - TIR'!$C$24)/('Ejercicio 3 - TIR'!$E$24-'Ejercicio 3 - TIR'!$C$24),'Ejercicio 3 - TIR'!$C$24+SQRT(('Ejercicio 3 - TIR'!$E$24-'Ejercicio 3 - TIR'!$C$24)*('Ejercicio 3 - TIR'!$D$24-'Ejercicio 3 - TIR'!$C$24)*T284),'Ejercicio 3 - TIR'!$E$24-SQRT(('Ejercicio 3 - TIR'!$E$24-'Ejercicio 3 - TIR'!$C$24)*('Ejercicio 3 - TIR'!$E$24-'Ejercicio 3 - TIR'!$D$24)*(1-T284)))</f>
        <v>0.1653655106</v>
      </c>
      <c r="V284" s="3">
        <f t="shared" si="14"/>
        <v>0.4413522422</v>
      </c>
      <c r="W284" s="7">
        <f>IF(V284&lt;=('Ejercicio 3 - TIR'!$D$25-'Ejercicio 3 - TIR'!$C$25)/('Ejercicio 3 - TIR'!$E$25-'Ejercicio 3 - TIR'!$C$25),'Ejercicio 3 - TIR'!$C$25+SQRT(('Ejercicio 3 - TIR'!$E$25-'Ejercicio 3 - TIR'!$C$25)*('Ejercicio 3 - TIR'!$D$25-'Ejercicio 3 - TIR'!$C$25)*V284),'Ejercicio 3 - TIR'!$E$25-SQRT(('Ejercicio 3 - TIR'!$E$25-'Ejercicio 3 - TIR'!$C$25)*('Ejercicio 3 - TIR'!$E$25-'Ejercicio 3 - TIR'!$D$25)*(1-V284)))</f>
        <v>0.2057815971</v>
      </c>
      <c r="X284" s="3">
        <f t="shared" si="15"/>
        <v>0.8576129825</v>
      </c>
      <c r="Y284" s="7">
        <f>IF(X284&lt;=('Ejercicio 3 - TIR'!$D$26-'Ejercicio 3 - TIR'!$C$26)/('Ejercicio 3 - TIR'!$E$26-'Ejercicio 3 - TIR'!$C$26),'Ejercicio 3 - TIR'!$C$26+SQRT(('Ejercicio 3 - TIR'!$E$26-'Ejercicio 3 - TIR'!$C$26)*('Ejercicio 3 - TIR'!$D$26-'Ejercicio 3 - TIR'!$C$26)*X284),'Ejercicio 3 - TIR'!$E$26-SQRT(('Ejercicio 3 - TIR'!$E$26-'Ejercicio 3 - TIR'!$C$26)*('Ejercicio 3 - TIR'!$E$26-'Ejercicio 3 - TIR'!$D$26)*(1-X284)))</f>
        <v>0.2522711361</v>
      </c>
      <c r="Z284" s="3">
        <f t="shared" si="16"/>
        <v>1.173098814</v>
      </c>
      <c r="AA284" s="3">
        <f t="shared" si="17"/>
        <v>1.377531833</v>
      </c>
      <c r="AB284" s="3">
        <f t="shared" si="18"/>
        <v>1.605328088</v>
      </c>
      <c r="AC284" s="3">
        <f t="shared" si="19"/>
        <v>1.935675066</v>
      </c>
      <c r="AD284" s="3">
        <f t="shared" si="20"/>
        <v>2.423990014</v>
      </c>
      <c r="AE284" s="2">
        <f t="shared" si="21"/>
        <v>5988.622953</v>
      </c>
      <c r="AF284" s="2">
        <f t="shared" si="22"/>
        <v>7032.245417</v>
      </c>
      <c r="AG284" s="2">
        <f t="shared" si="23"/>
        <v>8195.136271</v>
      </c>
      <c r="AH284" s="2">
        <f t="shared" si="24"/>
        <v>9881.544502</v>
      </c>
      <c r="AI284" s="2">
        <f t="shared" si="25"/>
        <v>12374.37296</v>
      </c>
      <c r="AJ284" s="4">
        <f t="shared" si="26"/>
        <v>48075.67786</v>
      </c>
      <c r="AK284" s="4">
        <f t="shared" si="27"/>
        <v>57533.81239</v>
      </c>
      <c r="AL284" s="4">
        <f t="shared" si="28"/>
        <v>54110.79959</v>
      </c>
      <c r="AM284" s="4">
        <f t="shared" si="29"/>
        <v>64150.41146</v>
      </c>
      <c r="AN284" s="4">
        <f t="shared" si="30"/>
        <v>102420.1079</v>
      </c>
      <c r="AO284" s="4">
        <f>C284/'Ejercicio 3 - TIR'!$D$7</f>
        <v>16947.41451</v>
      </c>
      <c r="AP284" s="4">
        <f t="shared" si="31"/>
        <v>31128.26335</v>
      </c>
      <c r="AQ284" s="4">
        <f t="shared" si="32"/>
        <v>40586.39788</v>
      </c>
      <c r="AR284" s="4">
        <f t="shared" si="33"/>
        <v>37163.38508</v>
      </c>
      <c r="AS284" s="4">
        <f t="shared" si="34"/>
        <v>47202.99694</v>
      </c>
      <c r="AT284" s="4">
        <f t="shared" si="35"/>
        <v>85472.69341</v>
      </c>
      <c r="AU284" s="4">
        <f>AP284*'Ejercicio 3 - TIR'!$D$5</f>
        <v>15564.13167</v>
      </c>
      <c r="AV284" s="4">
        <f>AQ284*'Ejercicio 3 - TIR'!$D$5</f>
        <v>20293.19894</v>
      </c>
      <c r="AW284" s="4">
        <f>AR284*'Ejercicio 3 - TIR'!$D$5</f>
        <v>18581.69254</v>
      </c>
      <c r="AX284" s="4">
        <f>AS284*'Ejercicio 3 - TIR'!$D$5</f>
        <v>23601.49847</v>
      </c>
      <c r="AY284" s="4">
        <f>AT284*'Ejercicio 3 - TIR'!$D$5</f>
        <v>42736.3467</v>
      </c>
      <c r="AZ284" s="4">
        <f t="shared" ref="AZ284:BD284" si="887">AJ284-AU284-AE284</f>
        <v>26522.92324</v>
      </c>
      <c r="BA284" s="4">
        <f t="shared" si="887"/>
        <v>30208.36804</v>
      </c>
      <c r="BB284" s="4">
        <f t="shared" si="887"/>
        <v>27333.97078</v>
      </c>
      <c r="BC284" s="4">
        <f t="shared" si="887"/>
        <v>30667.36848</v>
      </c>
      <c r="BD284" s="4">
        <f t="shared" si="887"/>
        <v>47309.38826</v>
      </c>
      <c r="BE284" s="4">
        <f t="shared" ref="BE284:BI284" si="888">AZ284/Z284</f>
        <v>22609.28315</v>
      </c>
      <c r="BF284" s="4">
        <f t="shared" si="888"/>
        <v>21929.34298</v>
      </c>
      <c r="BG284" s="4">
        <f t="shared" si="888"/>
        <v>17027.03079</v>
      </c>
      <c r="BH284" s="4">
        <f t="shared" si="888"/>
        <v>15843.24199</v>
      </c>
      <c r="BI284" s="4">
        <f t="shared" si="888"/>
        <v>19517.15477</v>
      </c>
      <c r="BJ284" s="4">
        <f t="shared" si="38"/>
        <v>83861.70842</v>
      </c>
      <c r="BK284" s="4">
        <f t="shared" si="39"/>
        <v>41080.36355</v>
      </c>
      <c r="BL284" s="4">
        <f t="shared" si="40"/>
        <v>124942.072</v>
      </c>
      <c r="BM284" s="4">
        <f>BK284*'Ejercicio 3 - TIR'!$D$5</f>
        <v>20540.18178</v>
      </c>
      <c r="BN284" s="4">
        <f t="shared" si="41"/>
        <v>104401.8902</v>
      </c>
      <c r="BO284" s="4">
        <f t="shared" si="42"/>
        <v>43070.26414</v>
      </c>
      <c r="BP284" s="4">
        <f t="shared" si="43"/>
        <v>-119333.6295</v>
      </c>
      <c r="BQ284" s="4">
        <f t="shared" ref="BQ284:BT284" si="889">BE284</f>
        <v>22609.28315</v>
      </c>
      <c r="BR284" s="4">
        <f t="shared" si="889"/>
        <v>21929.34298</v>
      </c>
      <c r="BS284" s="4">
        <f t="shared" si="889"/>
        <v>17027.03079</v>
      </c>
      <c r="BT284" s="4">
        <f t="shared" si="889"/>
        <v>15843.24199</v>
      </c>
      <c r="BU284" s="4">
        <f t="shared" si="45"/>
        <v>62587.41891</v>
      </c>
      <c r="BV284" s="36">
        <f t="shared" si="46"/>
        <v>4.707863383</v>
      </c>
    </row>
    <row r="285" ht="15.0" customHeight="1">
      <c r="A285" s="2">
        <v>284.0</v>
      </c>
      <c r="B285" s="3">
        <f t="shared" si="4"/>
        <v>0.06861933246</v>
      </c>
      <c r="C285" s="4">
        <f>IF(B285&lt;=('Ejercicio 3 - TIR'!$D$13-'Ejercicio 3 - TIR'!$C$13)/('Ejercicio 3 - TIR'!$E$13-'Ejercicio 3 - TIR'!$C$13),'Ejercicio 3 - TIR'!$C$13+SQRT(('Ejercicio 3 - TIR'!$E$13-'Ejercicio 3 - TIR'!$C$13)*('Ejercicio 3 - TIR'!$D$13-'Ejercicio 3 - TIR'!$C$13)*B285),'Ejercicio 3 - TIR'!$E$13-SQRT(('Ejercicio 3 - TIR'!$E$13-'Ejercicio 3 - TIR'!$C$13)*('Ejercicio 3 - TIR'!$E$13-'Ejercicio 3 - TIR'!$D$13)*(1-B285)))</f>
        <v>65239.05841</v>
      </c>
      <c r="D285" s="3">
        <f t="shared" si="5"/>
        <v>0.4838645925</v>
      </c>
      <c r="E285" s="4">
        <f>IF(D285&lt;=('Ejercicio 3 - TIR'!$D$14-'Ejercicio 3 - TIR'!$C$14)/('Ejercicio 3 - TIR'!$E$14-'Ejercicio 3 - TIR'!$C$14),'Ejercicio 3 - TIR'!$C$14+SQRT(('Ejercicio 3 - TIR'!$E$14-'Ejercicio 3 - TIR'!$C$14)*('Ejercicio 3 - TIR'!$D$14-'Ejercicio 3 - TIR'!$C$14)*D285),'Ejercicio 3 - TIR'!$E$14-SQRT(('Ejercicio 3 - TIR'!$E$14-'Ejercicio 3 - TIR'!$C$14)*('Ejercicio 3 - TIR'!$E$14-'Ejercicio 3 - TIR'!$D$14)*(1-D285)))</f>
        <v>31201.11876</v>
      </c>
      <c r="F285" s="3">
        <f t="shared" si="6"/>
        <v>0.04290780047</v>
      </c>
      <c r="G285" s="4">
        <f>IF(F285&lt;=('Ejercicio 3 - TIR'!$D$18-'Ejercicio 3 - TIR'!$C$18)/('Ejercicio 3 - TIR'!$E$18-'Ejercicio 3 - TIR'!$C$18),'Ejercicio 3 - TIR'!$C$18+SQRT(('Ejercicio 3 - TIR'!$E$18-'Ejercicio 3 - TIR'!$C$18)*('Ejercicio 3 - TIR'!$D$18-'Ejercicio 3 - TIR'!$C$18)*F285),'Ejercicio 3 - TIR'!$E$18-SQRT(('Ejercicio 3 - TIR'!$E$18-'Ejercicio 3 - TIR'!$C$18)*('Ejercicio 3 - TIR'!$E$18-'Ejercicio 3 - TIR'!$D$18)*(1-F285)))</f>
        <v>32536.96079</v>
      </c>
      <c r="H285" s="3">
        <f t="shared" si="7"/>
        <v>0.9532795056</v>
      </c>
      <c r="I285" s="4">
        <f>IF(H285&lt;=('Ejercicio 3 - TIR'!$D$18-'Ejercicio 3 - TIR'!$C$18)/('Ejercicio 3 - TIR'!$E$18-'Ejercicio 3 - TIR'!$C$18),'Ejercicio 3 - TIR'!$C$18+SQRT(('Ejercicio 3 - TIR'!$E$18-'Ejercicio 3 - TIR'!$C$18)*('Ejercicio 3 - TIR'!$D$18-'Ejercicio 3 - TIR'!$C$18)*H285),'Ejercicio 3 - TIR'!$E$18-SQRT(('Ejercicio 3 - TIR'!$E$18-'Ejercicio 3 - TIR'!$C$18)*('Ejercicio 3 - TIR'!$E$18-'Ejercicio 3 - TIR'!$D$18)*(1-H285)))</f>
        <v>43128.09266</v>
      </c>
      <c r="J285" s="3">
        <f t="shared" si="8"/>
        <v>0.06556709193</v>
      </c>
      <c r="K285" s="4">
        <f>IF(J285&lt;=('Ejercicio 3 - TIR'!$D$18-'Ejercicio 3 - TIR'!$C$18)/('Ejercicio 3 - TIR'!$E$18-'Ejercicio 3 - TIR'!$C$18),'Ejercicio 3 - TIR'!$C$18+SQRT(('Ejercicio 3 - TIR'!$E$18-'Ejercicio 3 - TIR'!$C$18)*('Ejercicio 3 - TIR'!$D$18-'Ejercicio 3 - TIR'!$C$18)*J285),'Ejercicio 3 - TIR'!$E$18-SQRT(('Ejercicio 3 - TIR'!$E$18-'Ejercicio 3 - TIR'!$C$18)*('Ejercicio 3 - TIR'!$E$18-'Ejercicio 3 - TIR'!$D$18)*(1-J285)))</f>
        <v>33136.09053</v>
      </c>
      <c r="L285" s="3">
        <f t="shared" si="9"/>
        <v>0.7020308679</v>
      </c>
      <c r="M285" s="4">
        <f>IF(L285&lt;=('Ejercicio 3 - TIR'!$D$18-'Ejercicio 3 - TIR'!$C$18)/('Ejercicio 3 - TIR'!$E$18-'Ejercicio 3 - TIR'!$C$18),'Ejercicio 3 - TIR'!$C$18+SQRT(('Ejercicio 3 - TIR'!$E$18-'Ejercicio 3 - TIR'!$C$18)*('Ejercicio 3 - TIR'!$D$18-'Ejercicio 3 - TIR'!$C$18)*L285),'Ejercicio 3 - TIR'!$E$18-SQRT(('Ejercicio 3 - TIR'!$E$18-'Ejercicio 3 - TIR'!$C$18)*('Ejercicio 3 - TIR'!$E$18-'Ejercicio 3 - TIR'!$D$18)*(1-L285)))</f>
        <v>40272.66619</v>
      </c>
      <c r="N285" s="3">
        <f t="shared" si="10"/>
        <v>0.2206327283</v>
      </c>
      <c r="O285" s="4">
        <f>IF(N285&lt;=('Ejercicio 3 - TIR'!$D$18-'Ejercicio 3 - TIR'!$C$18)/('Ejercicio 3 - TIR'!$E$18-'Ejercicio 3 - TIR'!$C$18),'Ejercicio 3 - TIR'!$C$18+SQRT(('Ejercicio 3 - TIR'!$E$18-'Ejercicio 3 - TIR'!$C$18)*('Ejercicio 3 - TIR'!$D$18-'Ejercicio 3 - TIR'!$C$18)*N285),'Ejercicio 3 - TIR'!$E$18-SQRT(('Ejercicio 3 - TIR'!$E$18-'Ejercicio 3 - TIR'!$C$18)*('Ejercicio 3 - TIR'!$E$18-'Ejercicio 3 - TIR'!$D$18)*(1-N285)))</f>
        <v>35752.81751</v>
      </c>
      <c r="P285" s="3">
        <f t="shared" si="11"/>
        <v>0.3574463262</v>
      </c>
      <c r="Q285" s="7">
        <f>IF(P285&lt;=('Ejercicio 3 - TIR'!$D$22-'Ejercicio 3 - TIR'!$C$22)/('Ejercicio 3 - TIR'!$E$22-'Ejercicio 3 - TIR'!$C$22),'Ejercicio 3 - TIR'!$C$22+SQRT(('Ejercicio 3 - TIR'!$E$22-'Ejercicio 3 - TIR'!$C$22)*('Ejercicio 3 - TIR'!$D$22-'Ejercicio 3 - TIR'!$C$22)*P285),'Ejercicio 3 - TIR'!$E$22-SQRT(('Ejercicio 3 - TIR'!$E$22-'Ejercicio 3 - TIR'!$C$22)*('Ejercicio 3 - TIR'!$E$22-'Ejercicio 3 - TIR'!$D$22)*(1-P285)))</f>
        <v>0.1453653974</v>
      </c>
      <c r="R285" s="3">
        <f t="shared" si="12"/>
        <v>0.6404172368</v>
      </c>
      <c r="S285" s="7">
        <f>IF(R285&lt;=('Ejercicio 3 - TIR'!$D$23-'Ejercicio 3 - TIR'!$C$23)/('Ejercicio 3 - TIR'!$E$23-'Ejercicio 3 - TIR'!$C$23),'Ejercicio 3 - TIR'!$C$23+SQRT(('Ejercicio 3 - TIR'!$E$23-'Ejercicio 3 - TIR'!$C$23)*('Ejercicio 3 - TIR'!$D$23-'Ejercicio 3 - TIR'!$C$23)*R285),'Ejercicio 3 - TIR'!$E$23-SQRT(('Ejercicio 3 - TIR'!$E$23-'Ejercicio 3 - TIR'!$C$23)*('Ejercicio 3 - TIR'!$E$23-'Ejercicio 3 - TIR'!$D$23)*(1-R285)))</f>
        <v>0.1545589117</v>
      </c>
      <c r="T285" s="3">
        <f t="shared" si="13"/>
        <v>0.417441999</v>
      </c>
      <c r="U285" s="7">
        <f>IF(T285&lt;=('Ejercicio 3 - TIR'!$D$24-'Ejercicio 3 - TIR'!$C$24)/('Ejercicio 3 - TIR'!$E$24-'Ejercicio 3 - TIR'!$C$24),'Ejercicio 3 - TIR'!$C$24+SQRT(('Ejercicio 3 - TIR'!$E$24-'Ejercicio 3 - TIR'!$C$24)*('Ejercicio 3 - TIR'!$D$24-'Ejercicio 3 - TIR'!$C$24)*T285),'Ejercicio 3 - TIR'!$E$24-SQRT(('Ejercicio 3 - TIR'!$E$24-'Ejercicio 3 - TIR'!$C$24)*('Ejercicio 3 - TIR'!$E$24-'Ejercicio 3 - TIR'!$D$24)*(1-T285)))</f>
        <v>0.1796079077</v>
      </c>
      <c r="V285" s="3">
        <f t="shared" si="14"/>
        <v>0.2917347178</v>
      </c>
      <c r="W285" s="7">
        <f>IF(V285&lt;=('Ejercicio 3 - TIR'!$D$25-'Ejercicio 3 - TIR'!$C$25)/('Ejercicio 3 - TIR'!$E$25-'Ejercicio 3 - TIR'!$C$25),'Ejercicio 3 - TIR'!$C$25+SQRT(('Ejercicio 3 - TIR'!$E$25-'Ejercicio 3 - TIR'!$C$25)*('Ejercicio 3 - TIR'!$D$25-'Ejercicio 3 - TIR'!$C$25)*V285),'Ejercicio 3 - TIR'!$E$25-SQRT(('Ejercicio 3 - TIR'!$E$25-'Ejercicio 3 - TIR'!$C$25)*('Ejercicio 3 - TIR'!$E$25-'Ejercicio 3 - TIR'!$D$25)*(1-V285)))</f>
        <v>0.200211161</v>
      </c>
      <c r="X285" s="3">
        <f t="shared" si="15"/>
        <v>0.007450091347</v>
      </c>
      <c r="Y285" s="7">
        <f>IF(X285&lt;=('Ejercicio 3 - TIR'!$D$26-'Ejercicio 3 - TIR'!$C$26)/('Ejercicio 3 - TIR'!$E$26-'Ejercicio 3 - TIR'!$C$26),'Ejercicio 3 - TIR'!$C$26+SQRT(('Ejercicio 3 - TIR'!$E$26-'Ejercicio 3 - TIR'!$C$26)*('Ejercicio 3 - TIR'!$D$26-'Ejercicio 3 - TIR'!$C$26)*X285),'Ejercicio 3 - TIR'!$E$26-SQRT(('Ejercicio 3 - TIR'!$E$26-'Ejercicio 3 - TIR'!$C$26)*('Ejercicio 3 - TIR'!$E$26-'Ejercicio 3 - TIR'!$D$26)*(1-X285)))</f>
        <v>0.1944850024</v>
      </c>
      <c r="Z285" s="3">
        <f t="shared" si="16"/>
        <v>1.145365397</v>
      </c>
      <c r="AA285" s="3">
        <f t="shared" si="17"/>
        <v>1.322391827</v>
      </c>
      <c r="AB285" s="3">
        <f t="shared" si="18"/>
        <v>1.559903856</v>
      </c>
      <c r="AC285" s="3">
        <f t="shared" si="19"/>
        <v>1.872214018</v>
      </c>
      <c r="AD285" s="3">
        <f t="shared" si="20"/>
        <v>2.236331566</v>
      </c>
      <c r="AE285" s="2">
        <f t="shared" si="21"/>
        <v>4535.563029</v>
      </c>
      <c r="AF285" s="2">
        <f t="shared" si="22"/>
        <v>5236.574714</v>
      </c>
      <c r="AG285" s="2">
        <f t="shared" si="23"/>
        <v>6177.104942</v>
      </c>
      <c r="AH285" s="2">
        <f t="shared" si="24"/>
        <v>7413.830294</v>
      </c>
      <c r="AI285" s="2">
        <f t="shared" si="25"/>
        <v>8855.709097</v>
      </c>
      <c r="AJ285" s="4">
        <f t="shared" si="26"/>
        <v>37266.70903</v>
      </c>
      <c r="AK285" s="4">
        <f t="shared" si="27"/>
        <v>57032.23724</v>
      </c>
      <c r="AL285" s="4">
        <f t="shared" si="28"/>
        <v>51689.11538</v>
      </c>
      <c r="AM285" s="4">
        <f t="shared" si="29"/>
        <v>75399.05019</v>
      </c>
      <c r="AN285" s="4">
        <f t="shared" si="30"/>
        <v>79955.15435</v>
      </c>
      <c r="AO285" s="4">
        <f>C285/'Ejercicio 3 - TIR'!$D$7</f>
        <v>13047.81168</v>
      </c>
      <c r="AP285" s="4">
        <f t="shared" si="31"/>
        <v>24218.89735</v>
      </c>
      <c r="AQ285" s="4">
        <f t="shared" si="32"/>
        <v>43984.42556</v>
      </c>
      <c r="AR285" s="4">
        <f t="shared" si="33"/>
        <v>38641.3037</v>
      </c>
      <c r="AS285" s="4">
        <f t="shared" si="34"/>
        <v>62351.23851</v>
      </c>
      <c r="AT285" s="4">
        <f t="shared" si="35"/>
        <v>66907.34267</v>
      </c>
      <c r="AU285" s="4">
        <f>AP285*'Ejercicio 3 - TIR'!$D$5</f>
        <v>12109.44868</v>
      </c>
      <c r="AV285" s="4">
        <f>AQ285*'Ejercicio 3 - TIR'!$D$5</f>
        <v>21992.21278</v>
      </c>
      <c r="AW285" s="4">
        <f>AR285*'Ejercicio 3 - TIR'!$D$5</f>
        <v>19320.65185</v>
      </c>
      <c r="AX285" s="4">
        <f>AS285*'Ejercicio 3 - TIR'!$D$5</f>
        <v>31175.61926</v>
      </c>
      <c r="AY285" s="4">
        <f>AT285*'Ejercicio 3 - TIR'!$D$5</f>
        <v>33453.67134</v>
      </c>
      <c r="AZ285" s="4">
        <f t="shared" ref="AZ285:BD285" si="890">AJ285-AU285-AE285</f>
        <v>20621.69733</v>
      </c>
      <c r="BA285" s="4">
        <f t="shared" si="890"/>
        <v>29803.44975</v>
      </c>
      <c r="BB285" s="4">
        <f t="shared" si="890"/>
        <v>26191.35859</v>
      </c>
      <c r="BC285" s="4">
        <f t="shared" si="890"/>
        <v>36809.60064</v>
      </c>
      <c r="BD285" s="4">
        <f t="shared" si="890"/>
        <v>37645.77392</v>
      </c>
      <c r="BE285" s="4">
        <f t="shared" ref="BE285:BI285" si="891">AZ285/Z285</f>
        <v>18004.47034</v>
      </c>
      <c r="BF285" s="4">
        <f t="shared" si="891"/>
        <v>22537.53324</v>
      </c>
      <c r="BG285" s="4">
        <f t="shared" si="891"/>
        <v>16790.36723</v>
      </c>
      <c r="BH285" s="4">
        <f t="shared" si="891"/>
        <v>19661.00045</v>
      </c>
      <c r="BI285" s="4">
        <f t="shared" si="891"/>
        <v>16833.71755</v>
      </c>
      <c r="BJ285" s="4">
        <f t="shared" si="38"/>
        <v>69776.04676</v>
      </c>
      <c r="BK285" s="4">
        <f t="shared" si="39"/>
        <v>29179.23313</v>
      </c>
      <c r="BL285" s="4">
        <f t="shared" si="40"/>
        <v>98955.27989</v>
      </c>
      <c r="BM285" s="4">
        <f>BK285*'Ejercicio 3 - TIR'!$D$5</f>
        <v>14589.61656</v>
      </c>
      <c r="BN285" s="4">
        <f t="shared" si="41"/>
        <v>84365.66333</v>
      </c>
      <c r="BO285" s="4">
        <f t="shared" si="42"/>
        <v>37725.0246</v>
      </c>
      <c r="BP285" s="4">
        <f t="shared" si="43"/>
        <v>-96440.17716</v>
      </c>
      <c r="BQ285" s="4">
        <f t="shared" ref="BQ285:BT285" si="892">BE285</f>
        <v>18004.47034</v>
      </c>
      <c r="BR285" s="4">
        <f t="shared" si="892"/>
        <v>22537.53324</v>
      </c>
      <c r="BS285" s="4">
        <f t="shared" si="892"/>
        <v>16790.36723</v>
      </c>
      <c r="BT285" s="4">
        <f t="shared" si="892"/>
        <v>19661.00045</v>
      </c>
      <c r="BU285" s="4">
        <f t="shared" si="45"/>
        <v>54558.74214</v>
      </c>
      <c r="BV285" s="36">
        <f t="shared" si="46"/>
        <v>9.472732865</v>
      </c>
    </row>
    <row r="286" ht="15.0" customHeight="1">
      <c r="A286" s="2">
        <v>285.0</v>
      </c>
      <c r="B286" s="3">
        <f t="shared" si="4"/>
        <v>0.1274324294</v>
      </c>
      <c r="C286" s="4">
        <f>IF(B286&lt;=('Ejercicio 3 - TIR'!$D$13-'Ejercicio 3 - TIR'!$C$13)/('Ejercicio 3 - TIR'!$E$13-'Ejercicio 3 - TIR'!$C$13),'Ejercicio 3 - TIR'!$C$13+SQRT(('Ejercicio 3 - TIR'!$E$13-'Ejercicio 3 - TIR'!$C$13)*('Ejercicio 3 - TIR'!$D$13-'Ejercicio 3 - TIR'!$C$13)*B286),'Ejercicio 3 - TIR'!$E$13-SQRT(('Ejercicio 3 - TIR'!$E$13-'Ejercicio 3 - TIR'!$C$13)*('Ejercicio 3 - TIR'!$E$13-'Ejercicio 3 - TIR'!$D$13)*(1-B286)))</f>
        <v>67139.53582</v>
      </c>
      <c r="D286" s="3">
        <f t="shared" si="5"/>
        <v>0.2777875627</v>
      </c>
      <c r="E286" s="4">
        <f>IF(D286&lt;=('Ejercicio 3 - TIR'!$D$14-'Ejercicio 3 - TIR'!$C$14)/('Ejercicio 3 - TIR'!$E$14-'Ejercicio 3 - TIR'!$C$14),'Ejercicio 3 - TIR'!$C$14+SQRT(('Ejercicio 3 - TIR'!$E$14-'Ejercicio 3 - TIR'!$C$14)*('Ejercicio 3 - TIR'!$D$14-'Ejercicio 3 - TIR'!$C$14)*D286),'Ejercicio 3 - TIR'!$E$14-SQRT(('Ejercicio 3 - TIR'!$E$14-'Ejercicio 3 - TIR'!$C$14)*('Ejercicio 3 - TIR'!$E$14-'Ejercicio 3 - TIR'!$D$14)*(1-D286)))</f>
        <v>29564.43504</v>
      </c>
      <c r="F286" s="3">
        <f t="shared" si="6"/>
        <v>0.4308754059</v>
      </c>
      <c r="G286" s="4">
        <f>IF(F286&lt;=('Ejercicio 3 - TIR'!$D$18-'Ejercicio 3 - TIR'!$C$18)/('Ejercicio 3 - TIR'!$E$18-'Ejercicio 3 - TIR'!$C$18),'Ejercicio 3 - TIR'!$C$18+SQRT(('Ejercicio 3 - TIR'!$E$18-'Ejercicio 3 - TIR'!$C$18)*('Ejercicio 3 - TIR'!$D$18-'Ejercicio 3 - TIR'!$C$18)*F286),'Ejercicio 3 - TIR'!$E$18-SQRT(('Ejercicio 3 - TIR'!$E$18-'Ejercicio 3 - TIR'!$C$18)*('Ejercicio 3 - TIR'!$E$18-'Ejercicio 3 - TIR'!$D$18)*(1-F286)))</f>
        <v>38039.3601</v>
      </c>
      <c r="H286" s="3">
        <f t="shared" si="7"/>
        <v>0.7890501654</v>
      </c>
      <c r="I286" s="4">
        <f>IF(H286&lt;=('Ejercicio 3 - TIR'!$D$18-'Ejercicio 3 - TIR'!$C$18)/('Ejercicio 3 - TIR'!$E$18-'Ejercicio 3 - TIR'!$C$18),'Ejercicio 3 - TIR'!$C$18+SQRT(('Ejercicio 3 - TIR'!$E$18-'Ejercicio 3 - TIR'!$C$18)*('Ejercicio 3 - TIR'!$D$18-'Ejercicio 3 - TIR'!$C$18)*H286),'Ejercicio 3 - TIR'!$E$18-SQRT(('Ejercicio 3 - TIR'!$E$18-'Ejercicio 3 - TIR'!$C$18)*('Ejercicio 3 - TIR'!$E$18-'Ejercicio 3 - TIR'!$D$18)*(1-H286)))</f>
        <v>41022.40807</v>
      </c>
      <c r="J286" s="3">
        <f t="shared" si="8"/>
        <v>0.644695248</v>
      </c>
      <c r="K286" s="4">
        <f>IF(J286&lt;=('Ejercicio 3 - TIR'!$D$18-'Ejercicio 3 - TIR'!$C$18)/('Ejercicio 3 - TIR'!$E$18-'Ejercicio 3 - TIR'!$C$18),'Ejercicio 3 - TIR'!$C$18+SQRT(('Ejercicio 3 - TIR'!$E$18-'Ejercicio 3 - TIR'!$C$18)*('Ejercicio 3 - TIR'!$D$18-'Ejercicio 3 - TIR'!$C$18)*J286),'Ejercicio 3 - TIR'!$E$18-SQRT(('Ejercicio 3 - TIR'!$E$18-'Ejercicio 3 - TIR'!$C$18)*('Ejercicio 3 - TIR'!$E$18-'Ejercicio 3 - TIR'!$D$18)*(1-J286)))</f>
        <v>39833.8338</v>
      </c>
      <c r="L286" s="3">
        <f t="shared" si="9"/>
        <v>0.6422424699</v>
      </c>
      <c r="M286" s="4">
        <f>IF(L286&lt;=('Ejercicio 3 - TIR'!$D$18-'Ejercicio 3 - TIR'!$C$18)/('Ejercicio 3 - TIR'!$E$18-'Ejercicio 3 - TIR'!$C$18),'Ejercicio 3 - TIR'!$C$18+SQRT(('Ejercicio 3 - TIR'!$E$18-'Ejercicio 3 - TIR'!$C$18)*('Ejercicio 3 - TIR'!$D$18-'Ejercicio 3 - TIR'!$C$18)*L286),'Ejercicio 3 - TIR'!$E$18-SQRT(('Ejercicio 3 - TIR'!$E$18-'Ejercicio 3 - TIR'!$C$18)*('Ejercicio 3 - TIR'!$E$18-'Ejercicio 3 - TIR'!$D$18)*(1-L286)))</f>
        <v>39815.1093</v>
      </c>
      <c r="N286" s="3">
        <f t="shared" si="10"/>
        <v>0.9147640378</v>
      </c>
      <c r="O286" s="4">
        <f>IF(N286&lt;=('Ejercicio 3 - TIR'!$D$18-'Ejercicio 3 - TIR'!$C$18)/('Ejercicio 3 - TIR'!$E$18-'Ejercicio 3 - TIR'!$C$18),'Ejercicio 3 - TIR'!$C$18+SQRT(('Ejercicio 3 - TIR'!$E$18-'Ejercicio 3 - TIR'!$C$18)*('Ejercicio 3 - TIR'!$D$18-'Ejercicio 3 - TIR'!$C$18)*N286),'Ejercicio 3 - TIR'!$E$18-SQRT(('Ejercicio 3 - TIR'!$E$18-'Ejercicio 3 - TIR'!$C$18)*('Ejercicio 3 - TIR'!$E$18-'Ejercicio 3 - TIR'!$D$18)*(1-N286)))</f>
        <v>42471.62163</v>
      </c>
      <c r="P286" s="3">
        <f t="shared" si="11"/>
        <v>0.6068558392</v>
      </c>
      <c r="Q286" s="7">
        <f>IF(P286&lt;=('Ejercicio 3 - TIR'!$D$22-'Ejercicio 3 - TIR'!$C$22)/('Ejercicio 3 - TIR'!$E$22-'Ejercicio 3 - TIR'!$C$22),'Ejercicio 3 - TIR'!$C$22+SQRT(('Ejercicio 3 - TIR'!$E$22-'Ejercicio 3 - TIR'!$C$22)*('Ejercicio 3 - TIR'!$D$22-'Ejercicio 3 - TIR'!$C$22)*P286),'Ejercicio 3 - TIR'!$E$22-SQRT(('Ejercicio 3 - TIR'!$E$22-'Ejercicio 3 - TIR'!$C$22)*('Ejercicio 3 - TIR'!$E$22-'Ejercicio 3 - TIR'!$D$22)*(1-P286)))</f>
        <v>0.15339813</v>
      </c>
      <c r="R286" s="3">
        <f t="shared" si="12"/>
        <v>0.5455311653</v>
      </c>
      <c r="S286" s="7">
        <f>IF(R286&lt;=('Ejercicio 3 - TIR'!$D$23-'Ejercicio 3 - TIR'!$C$23)/('Ejercicio 3 - TIR'!$E$23-'Ejercicio 3 - TIR'!$C$23),'Ejercicio 3 - TIR'!$C$23+SQRT(('Ejercicio 3 - TIR'!$E$23-'Ejercicio 3 - TIR'!$C$23)*('Ejercicio 3 - TIR'!$D$23-'Ejercicio 3 - TIR'!$C$23)*R286),'Ejercicio 3 - TIR'!$E$23-SQRT(('Ejercicio 3 - TIR'!$E$23-'Ejercicio 3 - TIR'!$C$23)*('Ejercicio 3 - TIR'!$E$23-'Ejercicio 3 - TIR'!$D$23)*(1-R286)))</f>
        <v>0.1513985332</v>
      </c>
      <c r="T286" s="3">
        <f t="shared" si="13"/>
        <v>0.070843441</v>
      </c>
      <c r="U286" s="7">
        <f>IF(T286&lt;=('Ejercicio 3 - TIR'!$D$24-'Ejercicio 3 - TIR'!$C$24)/('Ejercicio 3 - TIR'!$E$24-'Ejercicio 3 - TIR'!$C$24),'Ejercicio 3 - TIR'!$C$24+SQRT(('Ejercicio 3 - TIR'!$E$24-'Ejercicio 3 - TIR'!$C$24)*('Ejercicio 3 - TIR'!$D$24-'Ejercicio 3 - TIR'!$C$24)*T286),'Ejercicio 3 - TIR'!$E$24-SQRT(('Ejercicio 3 - TIR'!$E$24-'Ejercicio 3 - TIR'!$C$24)*('Ejercicio 3 - TIR'!$E$24-'Ejercicio 3 - TIR'!$D$24)*(1-T286)))</f>
        <v>0.1621971811</v>
      </c>
      <c r="V286" s="3">
        <f t="shared" si="14"/>
        <v>0.2879565277</v>
      </c>
      <c r="W286" s="7">
        <f>IF(V286&lt;=('Ejercicio 3 - TIR'!$D$25-'Ejercicio 3 - TIR'!$C$25)/('Ejercicio 3 - TIR'!$E$25-'Ejercicio 3 - TIR'!$C$25),'Ejercicio 3 - TIR'!$C$25+SQRT(('Ejercicio 3 - TIR'!$E$25-'Ejercicio 3 - TIR'!$C$25)*('Ejercicio 3 - TIR'!$D$25-'Ejercicio 3 - TIR'!$C$25)*V286),'Ejercicio 3 - TIR'!$E$25-SQRT(('Ejercicio 3 - TIR'!$E$25-'Ejercicio 3 - TIR'!$C$25)*('Ejercicio 3 - TIR'!$E$25-'Ejercicio 3 - TIR'!$D$25)*(1-V286)))</f>
        <v>0.2000785402</v>
      </c>
      <c r="X286" s="3">
        <f t="shared" si="15"/>
        <v>0.2523818054</v>
      </c>
      <c r="Y286" s="7">
        <f>IF(X286&lt;=('Ejercicio 3 - TIR'!$D$26-'Ejercicio 3 - TIR'!$C$26)/('Ejercicio 3 - TIR'!$E$26-'Ejercicio 3 - TIR'!$C$26),'Ejercicio 3 - TIR'!$C$26+SQRT(('Ejercicio 3 - TIR'!$E$26-'Ejercicio 3 - TIR'!$C$26)*('Ejercicio 3 - TIR'!$D$26-'Ejercicio 3 - TIR'!$C$26)*X286),'Ejercicio 3 - TIR'!$E$26-SQRT(('Ejercicio 3 - TIR'!$E$26-'Ejercicio 3 - TIR'!$C$26)*('Ejercicio 3 - TIR'!$E$26-'Ejercicio 3 - TIR'!$D$26)*(1-X286)))</f>
        <v>0.216104231</v>
      </c>
      <c r="Z286" s="3">
        <f t="shared" si="16"/>
        <v>1.15339813</v>
      </c>
      <c r="AA286" s="3">
        <f t="shared" si="17"/>
        <v>1.328020915</v>
      </c>
      <c r="AB286" s="3">
        <f t="shared" si="18"/>
        <v>1.543422164</v>
      </c>
      <c r="AC286" s="3">
        <f t="shared" si="19"/>
        <v>1.852227817</v>
      </c>
      <c r="AD286" s="3">
        <f t="shared" si="20"/>
        <v>2.252502085</v>
      </c>
      <c r="AE286" s="2">
        <f t="shared" si="21"/>
        <v>4535.129048</v>
      </c>
      <c r="AF286" s="2">
        <f t="shared" si="22"/>
        <v>5221.740934</v>
      </c>
      <c r="AG286" s="2">
        <f t="shared" si="23"/>
        <v>6068.692594</v>
      </c>
      <c r="AH286" s="2">
        <f t="shared" si="24"/>
        <v>7282.907748</v>
      </c>
      <c r="AI286" s="2">
        <f t="shared" si="25"/>
        <v>8856.774927</v>
      </c>
      <c r="AJ286" s="4">
        <f t="shared" si="26"/>
        <v>43874.52681</v>
      </c>
      <c r="AK286" s="4">
        <f t="shared" si="27"/>
        <v>54478.6159</v>
      </c>
      <c r="AL286" s="4">
        <f t="shared" si="28"/>
        <v>61480.42196</v>
      </c>
      <c r="AM286" s="4">
        <f t="shared" si="29"/>
        <v>73746.65298</v>
      </c>
      <c r="AN286" s="4">
        <f t="shared" si="30"/>
        <v>95667.41629</v>
      </c>
      <c r="AO286" s="4">
        <f>C286/'Ejercicio 3 - TIR'!$D$7</f>
        <v>13427.90716</v>
      </c>
      <c r="AP286" s="4">
        <f t="shared" si="31"/>
        <v>30446.61964</v>
      </c>
      <c r="AQ286" s="4">
        <f t="shared" si="32"/>
        <v>41050.70873</v>
      </c>
      <c r="AR286" s="4">
        <f t="shared" si="33"/>
        <v>48052.51479</v>
      </c>
      <c r="AS286" s="4">
        <f t="shared" si="34"/>
        <v>60318.74582</v>
      </c>
      <c r="AT286" s="4">
        <f t="shared" si="35"/>
        <v>82239.50913</v>
      </c>
      <c r="AU286" s="4">
        <f>AP286*'Ejercicio 3 - TIR'!$D$5</f>
        <v>15223.30982</v>
      </c>
      <c r="AV286" s="4">
        <f>AQ286*'Ejercicio 3 - TIR'!$D$5</f>
        <v>20525.35437</v>
      </c>
      <c r="AW286" s="4">
        <f>AR286*'Ejercicio 3 - TIR'!$D$5</f>
        <v>24026.2574</v>
      </c>
      <c r="AX286" s="4">
        <f>AS286*'Ejercicio 3 - TIR'!$D$5</f>
        <v>30159.37291</v>
      </c>
      <c r="AY286" s="4">
        <f>AT286*'Ejercicio 3 - TIR'!$D$5</f>
        <v>41119.75456</v>
      </c>
      <c r="AZ286" s="4">
        <f t="shared" ref="AZ286:BD286" si="893">AJ286-AU286-AE286</f>
        <v>24116.08794</v>
      </c>
      <c r="BA286" s="4">
        <f t="shared" si="893"/>
        <v>28731.5206</v>
      </c>
      <c r="BB286" s="4">
        <f t="shared" si="893"/>
        <v>31385.47197</v>
      </c>
      <c r="BC286" s="4">
        <f t="shared" si="893"/>
        <v>36304.37233</v>
      </c>
      <c r="BD286" s="4">
        <f t="shared" si="893"/>
        <v>45690.8868</v>
      </c>
      <c r="BE286" s="4">
        <f t="shared" ref="BE286:BI286" si="894">AZ286/Z286</f>
        <v>20908.72814</v>
      </c>
      <c r="BF286" s="4">
        <f t="shared" si="894"/>
        <v>21634.84044</v>
      </c>
      <c r="BG286" s="4">
        <f t="shared" si="894"/>
        <v>20334.98851</v>
      </c>
      <c r="BH286" s="4">
        <f t="shared" si="894"/>
        <v>19600.38176</v>
      </c>
      <c r="BI286" s="4">
        <f t="shared" si="894"/>
        <v>20284.50366</v>
      </c>
      <c r="BJ286" s="4">
        <f t="shared" si="38"/>
        <v>66593.95157</v>
      </c>
      <c r="BK286" s="4">
        <f t="shared" si="39"/>
        <v>30246.38889</v>
      </c>
      <c r="BL286" s="4">
        <f t="shared" si="40"/>
        <v>96840.34046</v>
      </c>
      <c r="BM286" s="4">
        <f>BK286*'Ejercicio 3 - TIR'!$D$5</f>
        <v>15123.19444</v>
      </c>
      <c r="BN286" s="4">
        <f t="shared" si="41"/>
        <v>81717.14602</v>
      </c>
      <c r="BO286" s="4">
        <f t="shared" si="42"/>
        <v>36278.38862</v>
      </c>
      <c r="BP286" s="4">
        <f t="shared" si="43"/>
        <v>-96703.97086</v>
      </c>
      <c r="BQ286" s="4">
        <f t="shared" ref="BQ286:BT286" si="895">BE286</f>
        <v>20908.72814</v>
      </c>
      <c r="BR286" s="4">
        <f t="shared" si="895"/>
        <v>21634.84044</v>
      </c>
      <c r="BS286" s="4">
        <f t="shared" si="895"/>
        <v>20334.98851</v>
      </c>
      <c r="BT286" s="4">
        <f t="shared" si="895"/>
        <v>19600.38176</v>
      </c>
      <c r="BU286" s="4">
        <f t="shared" si="45"/>
        <v>56562.89228</v>
      </c>
      <c r="BV286" s="36">
        <f t="shared" si="46"/>
        <v>11.36578518</v>
      </c>
    </row>
    <row r="287" ht="15.0" customHeight="1">
      <c r="A287" s="2">
        <v>286.0</v>
      </c>
      <c r="B287" s="3">
        <f t="shared" si="4"/>
        <v>0.6865886506</v>
      </c>
      <c r="C287" s="4">
        <f>IF(B287&lt;=('Ejercicio 3 - TIR'!$D$13-'Ejercicio 3 - TIR'!$C$13)/('Ejercicio 3 - TIR'!$E$13-'Ejercicio 3 - TIR'!$C$13),'Ejercicio 3 - TIR'!$C$13+SQRT(('Ejercicio 3 - TIR'!$E$13-'Ejercicio 3 - TIR'!$C$13)*('Ejercicio 3 - TIR'!$D$13-'Ejercicio 3 - TIR'!$C$13)*B287),'Ejercicio 3 - TIR'!$E$13-SQRT(('Ejercicio 3 - TIR'!$E$13-'Ejercicio 3 - TIR'!$C$13)*('Ejercicio 3 - TIR'!$E$13-'Ejercicio 3 - TIR'!$D$13)*(1-B287)))</f>
        <v>80606.8667</v>
      </c>
      <c r="D287" s="3">
        <f t="shared" si="5"/>
        <v>0.4966371604</v>
      </c>
      <c r="E287" s="4">
        <f>IF(D287&lt;=('Ejercicio 3 - TIR'!$D$14-'Ejercicio 3 - TIR'!$C$14)/('Ejercicio 3 - TIR'!$E$14-'Ejercicio 3 - TIR'!$C$14),'Ejercicio 3 - TIR'!$C$14+SQRT(('Ejercicio 3 - TIR'!$E$14-'Ejercicio 3 - TIR'!$C$14)*('Ejercicio 3 - TIR'!$D$14-'Ejercicio 3 - TIR'!$C$14)*D287),'Ejercicio 3 - TIR'!$E$14-SQRT(('Ejercicio 3 - TIR'!$E$14-'Ejercicio 3 - TIR'!$C$14)*('Ejercicio 3 - TIR'!$E$14-'Ejercicio 3 - TIR'!$D$14)*(1-D287)))</f>
        <v>31310.67172</v>
      </c>
      <c r="F287" s="3">
        <f t="shared" si="6"/>
        <v>0.6816259509</v>
      </c>
      <c r="G287" s="4">
        <f>IF(F287&lt;=('Ejercicio 3 - TIR'!$D$18-'Ejercicio 3 - TIR'!$C$18)/('Ejercicio 3 - TIR'!$E$18-'Ejercicio 3 - TIR'!$C$18),'Ejercicio 3 - TIR'!$C$18+SQRT(('Ejercicio 3 - TIR'!$E$18-'Ejercicio 3 - TIR'!$C$18)*('Ejercicio 3 - TIR'!$D$18-'Ejercicio 3 - TIR'!$C$18)*F287),'Ejercicio 3 - TIR'!$E$18-SQRT(('Ejercicio 3 - TIR'!$E$18-'Ejercicio 3 - TIR'!$C$18)*('Ejercicio 3 - TIR'!$E$18-'Ejercicio 3 - TIR'!$D$18)*(1-F287)))</f>
        <v>40113.48246</v>
      </c>
      <c r="H287" s="3">
        <f t="shared" si="7"/>
        <v>0.7620129297</v>
      </c>
      <c r="I287" s="4">
        <f>IF(H287&lt;=('Ejercicio 3 - TIR'!$D$18-'Ejercicio 3 - TIR'!$C$18)/('Ejercicio 3 - TIR'!$E$18-'Ejercicio 3 - TIR'!$C$18),'Ejercicio 3 - TIR'!$C$18+SQRT(('Ejercicio 3 - TIR'!$E$18-'Ejercicio 3 - TIR'!$C$18)*('Ejercicio 3 - TIR'!$D$18-'Ejercicio 3 - TIR'!$C$18)*H287),'Ejercicio 3 - TIR'!$E$18-SQRT(('Ejercicio 3 - TIR'!$E$18-'Ejercicio 3 - TIR'!$C$18)*('Ejercicio 3 - TIR'!$E$18-'Ejercicio 3 - TIR'!$D$18)*(1-H287)))</f>
        <v>40775.18873</v>
      </c>
      <c r="J287" s="3">
        <f t="shared" si="8"/>
        <v>0.2799693718</v>
      </c>
      <c r="K287" s="4">
        <f>IF(J287&lt;=('Ejercicio 3 - TIR'!$D$18-'Ejercicio 3 - TIR'!$C$18)/('Ejercicio 3 - TIR'!$E$18-'Ejercicio 3 - TIR'!$C$18),'Ejercicio 3 - TIR'!$C$18+SQRT(('Ejercicio 3 - TIR'!$E$18-'Ejercicio 3 - TIR'!$C$18)*('Ejercicio 3 - TIR'!$D$18-'Ejercicio 3 - TIR'!$C$18)*J287),'Ejercicio 3 - TIR'!$E$18-SQRT(('Ejercicio 3 - TIR'!$E$18-'Ejercicio 3 - TIR'!$C$18)*('Ejercicio 3 - TIR'!$E$18-'Ejercicio 3 - TIR'!$D$18)*(1-J287)))</f>
        <v>36480.38624</v>
      </c>
      <c r="L287" s="3">
        <f t="shared" si="9"/>
        <v>0.08043445177</v>
      </c>
      <c r="M287" s="4">
        <f>IF(L287&lt;=('Ejercicio 3 - TIR'!$D$18-'Ejercicio 3 - TIR'!$C$18)/('Ejercicio 3 - TIR'!$E$18-'Ejercicio 3 - TIR'!$C$18),'Ejercicio 3 - TIR'!$C$18+SQRT(('Ejercicio 3 - TIR'!$E$18-'Ejercicio 3 - TIR'!$C$18)*('Ejercicio 3 - TIR'!$D$18-'Ejercicio 3 - TIR'!$C$18)*L287),'Ejercicio 3 - TIR'!$E$18-SQRT(('Ejercicio 3 - TIR'!$E$18-'Ejercicio 3 - TIR'!$C$18)*('Ejercicio 3 - TIR'!$E$18-'Ejercicio 3 - TIR'!$D$18)*(1-L287)))</f>
        <v>33473.49504</v>
      </c>
      <c r="N287" s="3">
        <f t="shared" si="10"/>
        <v>0.3285588745</v>
      </c>
      <c r="O287" s="4">
        <f>IF(N287&lt;=('Ejercicio 3 - TIR'!$D$18-'Ejercicio 3 - TIR'!$C$18)/('Ejercicio 3 - TIR'!$E$18-'Ejercicio 3 - TIR'!$C$18),'Ejercicio 3 - TIR'!$C$18+SQRT(('Ejercicio 3 - TIR'!$E$18-'Ejercicio 3 - TIR'!$C$18)*('Ejercicio 3 - TIR'!$D$18-'Ejercicio 3 - TIR'!$C$18)*N287),'Ejercicio 3 - TIR'!$E$18-SQRT(('Ejercicio 3 - TIR'!$E$18-'Ejercicio 3 - TIR'!$C$18)*('Ejercicio 3 - TIR'!$E$18-'Ejercicio 3 - TIR'!$D$18)*(1-N287)))</f>
        <v>37020.24438</v>
      </c>
      <c r="P287" s="3">
        <f t="shared" si="11"/>
        <v>0.9940064528</v>
      </c>
      <c r="Q287" s="7">
        <f>IF(P287&lt;=('Ejercicio 3 - TIR'!$D$22-'Ejercicio 3 - TIR'!$C$22)/('Ejercicio 3 - TIR'!$E$22-'Ejercicio 3 - TIR'!$C$22),'Ejercicio 3 - TIR'!$C$22+SQRT(('Ejercicio 3 - TIR'!$E$22-'Ejercicio 3 - TIR'!$C$22)*('Ejercicio 3 - TIR'!$D$22-'Ejercicio 3 - TIR'!$C$22)*P287),'Ejercicio 3 - TIR'!$E$22-SQRT(('Ejercicio 3 - TIR'!$E$22-'Ejercicio 3 - TIR'!$C$22)*('Ejercicio 3 - TIR'!$E$22-'Ejercicio 3 - TIR'!$D$22)*(1-P287)))</f>
        <v>0.1767154323</v>
      </c>
      <c r="R287" s="3">
        <f t="shared" si="12"/>
        <v>0.7825823505</v>
      </c>
      <c r="S287" s="7">
        <f>IF(R287&lt;=('Ejercicio 3 - TIR'!$D$23-'Ejercicio 3 - TIR'!$C$23)/('Ejercicio 3 - TIR'!$E$23-'Ejercicio 3 - TIR'!$C$23),'Ejercicio 3 - TIR'!$C$23+SQRT(('Ejercicio 3 - TIR'!$E$23-'Ejercicio 3 - TIR'!$C$23)*('Ejercicio 3 - TIR'!$D$23-'Ejercicio 3 - TIR'!$C$23)*R287),'Ejercicio 3 - TIR'!$E$23-SQRT(('Ejercicio 3 - TIR'!$E$23-'Ejercicio 3 - TIR'!$C$23)*('Ejercicio 3 - TIR'!$E$23-'Ejercicio 3 - TIR'!$D$23)*(1-R287)))</f>
        <v>0.1602173872</v>
      </c>
      <c r="T287" s="3">
        <f t="shared" si="13"/>
        <v>0.7456567431</v>
      </c>
      <c r="U287" s="7">
        <f>IF(T287&lt;=('Ejercicio 3 - TIR'!$D$24-'Ejercicio 3 - TIR'!$C$24)/('Ejercicio 3 - TIR'!$E$24-'Ejercicio 3 - TIR'!$C$24),'Ejercicio 3 - TIR'!$C$24+SQRT(('Ejercicio 3 - TIR'!$E$24-'Ejercicio 3 - TIR'!$C$24)*('Ejercicio 3 - TIR'!$D$24-'Ejercicio 3 - TIR'!$C$24)*T287),'Ejercicio 3 - TIR'!$E$24-SQRT(('Ejercicio 3 - TIR'!$E$24-'Ejercicio 3 - TIR'!$C$24)*('Ejercicio 3 - TIR'!$E$24-'Ejercicio 3 - TIR'!$D$24)*(1-T287)))</f>
        <v>0.1933136529</v>
      </c>
      <c r="V287" s="3">
        <f t="shared" si="14"/>
        <v>0.04785248641</v>
      </c>
      <c r="W287" s="7">
        <f>IF(V287&lt;=('Ejercicio 3 - TIR'!$D$25-'Ejercicio 3 - TIR'!$C$25)/('Ejercicio 3 - TIR'!$E$25-'Ejercicio 3 - TIR'!$C$25),'Ejercicio 3 - TIR'!$C$25+SQRT(('Ejercicio 3 - TIR'!$E$25-'Ejercicio 3 - TIR'!$C$25)*('Ejercicio 3 - TIR'!$D$25-'Ejercicio 3 - TIR'!$C$25)*V287),'Ejercicio 3 - TIR'!$E$25-SQRT(('Ejercicio 3 - TIR'!$E$25-'Ejercicio 3 - TIR'!$C$25)*('Ejercicio 3 - TIR'!$E$25-'Ejercicio 3 - TIR'!$D$25)*(1-V287)))</f>
        <v>0.1881849545</v>
      </c>
      <c r="X287" s="3">
        <f t="shared" si="15"/>
        <v>0.6234660164</v>
      </c>
      <c r="Y287" s="7">
        <f>IF(X287&lt;=('Ejercicio 3 - TIR'!$D$26-'Ejercicio 3 - TIR'!$C$26)/('Ejercicio 3 - TIR'!$E$26-'Ejercicio 3 - TIR'!$C$26),'Ejercicio 3 - TIR'!$C$26+SQRT(('Ejercicio 3 - TIR'!$E$26-'Ejercicio 3 - TIR'!$C$26)*('Ejercicio 3 - TIR'!$D$26-'Ejercicio 3 - TIR'!$C$26)*X287),'Ejercicio 3 - TIR'!$E$26-SQRT(('Ejercicio 3 - TIR'!$E$26-'Ejercicio 3 - TIR'!$C$26)*('Ejercicio 3 - TIR'!$E$26-'Ejercicio 3 - TIR'!$D$26)*(1-X287)))</f>
        <v>0.2349080549</v>
      </c>
      <c r="Z287" s="3">
        <f t="shared" si="16"/>
        <v>1.176715432</v>
      </c>
      <c r="AA287" s="3">
        <f t="shared" si="17"/>
        <v>1.365245704</v>
      </c>
      <c r="AB287" s="3">
        <f t="shared" si="18"/>
        <v>1.629166339</v>
      </c>
      <c r="AC287" s="3">
        <f t="shared" si="19"/>
        <v>1.935750932</v>
      </c>
      <c r="AD287" s="3">
        <f t="shared" si="20"/>
        <v>2.390474418</v>
      </c>
      <c r="AE287" s="2">
        <f t="shared" si="21"/>
        <v>5533.078889</v>
      </c>
      <c r="AF287" s="2">
        <f t="shared" si="22"/>
        <v>6419.574331</v>
      </c>
      <c r="AG287" s="2">
        <f t="shared" si="23"/>
        <v>7660.565696</v>
      </c>
      <c r="AH287" s="2">
        <f t="shared" si="24"/>
        <v>9102.168903</v>
      </c>
      <c r="AI287" s="2">
        <f t="shared" si="25"/>
        <v>11240.3417</v>
      </c>
      <c r="AJ287" s="4">
        <f t="shared" si="26"/>
        <v>47202.15385</v>
      </c>
      <c r="AK287" s="4">
        <f t="shared" si="27"/>
        <v>55668.15126</v>
      </c>
      <c r="AL287" s="4">
        <f t="shared" si="28"/>
        <v>59432.61728</v>
      </c>
      <c r="AM287" s="4">
        <f t="shared" si="29"/>
        <v>64796.34921</v>
      </c>
      <c r="AN287" s="4">
        <f t="shared" si="30"/>
        <v>88495.94715</v>
      </c>
      <c r="AO287" s="4">
        <f>C287/'Ejercicio 3 - TIR'!$D$7</f>
        <v>16121.37334</v>
      </c>
      <c r="AP287" s="4">
        <f t="shared" si="31"/>
        <v>31080.78051</v>
      </c>
      <c r="AQ287" s="4">
        <f t="shared" si="32"/>
        <v>39546.77792</v>
      </c>
      <c r="AR287" s="4">
        <f t="shared" si="33"/>
        <v>43311.24394</v>
      </c>
      <c r="AS287" s="4">
        <f t="shared" si="34"/>
        <v>48674.97587</v>
      </c>
      <c r="AT287" s="4">
        <f t="shared" si="35"/>
        <v>72374.57381</v>
      </c>
      <c r="AU287" s="4">
        <f>AP287*'Ejercicio 3 - TIR'!$D$5</f>
        <v>15540.39026</v>
      </c>
      <c r="AV287" s="4">
        <f>AQ287*'Ejercicio 3 - TIR'!$D$5</f>
        <v>19773.38896</v>
      </c>
      <c r="AW287" s="4">
        <f>AR287*'Ejercicio 3 - TIR'!$D$5</f>
        <v>21655.62197</v>
      </c>
      <c r="AX287" s="4">
        <f>AS287*'Ejercicio 3 - TIR'!$D$5</f>
        <v>24337.48794</v>
      </c>
      <c r="AY287" s="4">
        <f>AT287*'Ejercicio 3 - TIR'!$D$5</f>
        <v>36187.28691</v>
      </c>
      <c r="AZ287" s="4">
        <f t="shared" ref="AZ287:BD287" si="896">AJ287-AU287-AE287</f>
        <v>26128.68471</v>
      </c>
      <c r="BA287" s="4">
        <f t="shared" si="896"/>
        <v>29475.18797</v>
      </c>
      <c r="BB287" s="4">
        <f t="shared" si="896"/>
        <v>30116.42961</v>
      </c>
      <c r="BC287" s="4">
        <f t="shared" si="896"/>
        <v>31356.69237</v>
      </c>
      <c r="BD287" s="4">
        <f t="shared" si="896"/>
        <v>41068.31855</v>
      </c>
      <c r="BE287" s="4">
        <f t="shared" ref="BE287:BI287" si="897">AZ287/Z287</f>
        <v>22204.7608</v>
      </c>
      <c r="BF287" s="4">
        <f t="shared" si="897"/>
        <v>21589.65809</v>
      </c>
      <c r="BG287" s="4">
        <f t="shared" si="897"/>
        <v>18485.79172</v>
      </c>
      <c r="BH287" s="4">
        <f t="shared" si="897"/>
        <v>16198.7226</v>
      </c>
      <c r="BI287" s="4">
        <f t="shared" si="897"/>
        <v>17179.98663</v>
      </c>
      <c r="BJ287" s="4">
        <f t="shared" si="38"/>
        <v>74847.35977</v>
      </c>
      <c r="BK287" s="4">
        <f t="shared" si="39"/>
        <v>38537.73055</v>
      </c>
      <c r="BL287" s="4">
        <f t="shared" si="40"/>
        <v>113385.0903</v>
      </c>
      <c r="BM287" s="4">
        <f>BK287*'Ejercicio 3 - TIR'!$D$5</f>
        <v>19268.86528</v>
      </c>
      <c r="BN287" s="4">
        <f t="shared" si="41"/>
        <v>94116.22504</v>
      </c>
      <c r="BO287" s="4">
        <f t="shared" si="42"/>
        <v>39371.35839</v>
      </c>
      <c r="BP287" s="4">
        <f t="shared" si="43"/>
        <v>-111917.5384</v>
      </c>
      <c r="BQ287" s="4">
        <f t="shared" ref="BQ287:BT287" si="898">BE287</f>
        <v>22204.7608</v>
      </c>
      <c r="BR287" s="4">
        <f t="shared" si="898"/>
        <v>21589.65809</v>
      </c>
      <c r="BS287" s="4">
        <f t="shared" si="898"/>
        <v>18485.79172</v>
      </c>
      <c r="BT287" s="4">
        <f t="shared" si="898"/>
        <v>16198.7226</v>
      </c>
      <c r="BU287" s="4">
        <f t="shared" si="45"/>
        <v>56551.34502</v>
      </c>
      <c r="BV287" s="36">
        <f t="shared" si="46"/>
        <v>5.673385985</v>
      </c>
    </row>
    <row r="288" ht="15.0" customHeight="1">
      <c r="A288" s="2">
        <v>287.0</v>
      </c>
      <c r="B288" s="3">
        <f t="shared" si="4"/>
        <v>0.06424028972</v>
      </c>
      <c r="C288" s="4">
        <f>IF(B288&lt;=('Ejercicio 3 - TIR'!$D$13-'Ejercicio 3 - TIR'!$C$13)/('Ejercicio 3 - TIR'!$E$13-'Ejercicio 3 - TIR'!$C$13),'Ejercicio 3 - TIR'!$C$13+SQRT(('Ejercicio 3 - TIR'!$E$13-'Ejercicio 3 - TIR'!$C$13)*('Ejercicio 3 - TIR'!$D$13-'Ejercicio 3 - TIR'!$C$13)*B288),'Ejercicio 3 - TIR'!$E$13-SQRT(('Ejercicio 3 - TIR'!$E$13-'Ejercicio 3 - TIR'!$C$13)*('Ejercicio 3 - TIR'!$E$13-'Ejercicio 3 - TIR'!$D$13)*(1-B288)))</f>
        <v>65069.13364</v>
      </c>
      <c r="D288" s="3">
        <f t="shared" si="5"/>
        <v>0.3524777293</v>
      </c>
      <c r="E288" s="4">
        <f>IF(D288&lt;=('Ejercicio 3 - TIR'!$D$14-'Ejercicio 3 - TIR'!$C$14)/('Ejercicio 3 - TIR'!$E$14-'Ejercicio 3 - TIR'!$C$14),'Ejercicio 3 - TIR'!$C$14+SQRT(('Ejercicio 3 - TIR'!$E$14-'Ejercicio 3 - TIR'!$C$14)*('Ejercicio 3 - TIR'!$D$14-'Ejercicio 3 - TIR'!$C$14)*D288),'Ejercicio 3 - TIR'!$E$14-SQRT(('Ejercicio 3 - TIR'!$E$14-'Ejercicio 3 - TIR'!$C$14)*('Ejercicio 3 - TIR'!$E$14-'Ejercicio 3 - TIR'!$D$14)*(1-D288)))</f>
        <v>30144.62884</v>
      </c>
      <c r="F288" s="3">
        <f t="shared" si="6"/>
        <v>0.6948784429</v>
      </c>
      <c r="G288" s="4">
        <f>IF(F288&lt;=('Ejercicio 3 - TIR'!$D$18-'Ejercicio 3 - TIR'!$C$18)/('Ejercicio 3 - TIR'!$E$18-'Ejercicio 3 - TIR'!$C$18),'Ejercicio 3 - TIR'!$C$18+SQRT(('Ejercicio 3 - TIR'!$E$18-'Ejercicio 3 - TIR'!$C$18)*('Ejercicio 3 - TIR'!$D$18-'Ejercicio 3 - TIR'!$C$18)*F288),'Ejercicio 3 - TIR'!$E$18-SQRT(('Ejercicio 3 - TIR'!$E$18-'Ejercicio 3 - TIR'!$C$18)*('Ejercicio 3 - TIR'!$E$18-'Ejercicio 3 - TIR'!$D$18)*(1-F288)))</f>
        <v>40216.26539</v>
      </c>
      <c r="H288" s="3">
        <f t="shared" si="7"/>
        <v>0.2528291733</v>
      </c>
      <c r="I288" s="4">
        <f>IF(H288&lt;=('Ejercicio 3 - TIR'!$D$18-'Ejercicio 3 - TIR'!$C$18)/('Ejercicio 3 - TIR'!$E$18-'Ejercicio 3 - TIR'!$C$18),'Ejercicio 3 - TIR'!$C$18+SQRT(('Ejercicio 3 - TIR'!$E$18-'Ejercicio 3 - TIR'!$C$18)*('Ejercicio 3 - TIR'!$D$18-'Ejercicio 3 - TIR'!$C$18)*H288),'Ejercicio 3 - TIR'!$E$18-SQRT(('Ejercicio 3 - TIR'!$E$18-'Ejercicio 3 - TIR'!$C$18)*('Ejercicio 3 - TIR'!$E$18-'Ejercicio 3 - TIR'!$D$18)*(1-H288)))</f>
        <v>36158.27703</v>
      </c>
      <c r="J288" s="3">
        <f t="shared" si="8"/>
        <v>0.8976535021</v>
      </c>
      <c r="K288" s="4">
        <f>IF(J288&lt;=('Ejercicio 3 - TIR'!$D$18-'Ejercicio 3 - TIR'!$C$18)/('Ejercicio 3 - TIR'!$E$18-'Ejercicio 3 - TIR'!$C$18),'Ejercicio 3 - TIR'!$C$18+SQRT(('Ejercicio 3 - TIR'!$E$18-'Ejercicio 3 - TIR'!$C$18)*('Ejercicio 3 - TIR'!$D$18-'Ejercicio 3 - TIR'!$C$18)*J288),'Ejercicio 3 - TIR'!$E$18-SQRT(('Ejercicio 3 - TIR'!$E$18-'Ejercicio 3 - TIR'!$C$18)*('Ejercicio 3 - TIR'!$E$18-'Ejercicio 3 - TIR'!$D$18)*(1-J288)))</f>
        <v>42229.44277</v>
      </c>
      <c r="L288" s="3">
        <f t="shared" si="9"/>
        <v>0.2208457873</v>
      </c>
      <c r="M288" s="4">
        <f>IF(L288&lt;=('Ejercicio 3 - TIR'!$D$18-'Ejercicio 3 - TIR'!$C$18)/('Ejercicio 3 - TIR'!$E$18-'Ejercicio 3 - TIR'!$C$18),'Ejercicio 3 - TIR'!$C$18+SQRT(('Ejercicio 3 - TIR'!$E$18-'Ejercicio 3 - TIR'!$C$18)*('Ejercicio 3 - TIR'!$D$18-'Ejercicio 3 - TIR'!$C$18)*L288),'Ejercicio 3 - TIR'!$E$18-SQRT(('Ejercicio 3 - TIR'!$E$18-'Ejercicio 3 - TIR'!$C$18)*('Ejercicio 3 - TIR'!$E$18-'Ejercicio 3 - TIR'!$D$18)*(1-L288)))</f>
        <v>35755.5945</v>
      </c>
      <c r="N288" s="3">
        <f t="shared" si="10"/>
        <v>0.02141678875</v>
      </c>
      <c r="O288" s="4">
        <f>IF(N288&lt;=('Ejercicio 3 - TIR'!$D$18-'Ejercicio 3 - TIR'!$C$18)/('Ejercicio 3 - TIR'!$E$18-'Ejercicio 3 - TIR'!$C$18),'Ejercicio 3 - TIR'!$C$18+SQRT(('Ejercicio 3 - TIR'!$E$18-'Ejercicio 3 - TIR'!$C$18)*('Ejercicio 3 - TIR'!$D$18-'Ejercicio 3 - TIR'!$C$18)*N288),'Ejercicio 3 - TIR'!$E$18-SQRT(('Ejercicio 3 - TIR'!$E$18-'Ejercicio 3 - TIR'!$C$18)*('Ejercicio 3 - TIR'!$E$18-'Ejercicio 3 - TIR'!$D$18)*(1-N288)))</f>
        <v>31792.34994</v>
      </c>
      <c r="P288" s="3">
        <f t="shared" si="11"/>
        <v>0.9695700467</v>
      </c>
      <c r="Q288" s="7">
        <f>IF(P288&lt;=('Ejercicio 3 - TIR'!$D$22-'Ejercicio 3 - TIR'!$C$22)/('Ejercicio 3 - TIR'!$E$22-'Ejercicio 3 - TIR'!$C$22),'Ejercicio 3 - TIR'!$C$22+SQRT(('Ejercicio 3 - TIR'!$E$22-'Ejercicio 3 - TIR'!$C$22)*('Ejercicio 3 - TIR'!$D$22-'Ejercicio 3 - TIR'!$C$22)*P288),'Ejercicio 3 - TIR'!$E$22-SQRT(('Ejercicio 3 - TIR'!$E$22-'Ejercicio 3 - TIR'!$C$22)*('Ejercicio 3 - TIR'!$E$22-'Ejercicio 3 - TIR'!$D$22)*(1-P288)))</f>
        <v>0.1725990598</v>
      </c>
      <c r="R288" s="3">
        <f t="shared" si="12"/>
        <v>0.3959273245</v>
      </c>
      <c r="S288" s="7">
        <f>IF(R288&lt;=('Ejercicio 3 - TIR'!$D$23-'Ejercicio 3 - TIR'!$C$23)/('Ejercicio 3 - TIR'!$E$23-'Ejercicio 3 - TIR'!$C$23),'Ejercicio 3 - TIR'!$C$23+SQRT(('Ejercicio 3 - TIR'!$E$23-'Ejercicio 3 - TIR'!$C$23)*('Ejercicio 3 - TIR'!$D$23-'Ejercicio 3 - TIR'!$C$23)*R288),'Ejercicio 3 - TIR'!$E$23-SQRT(('Ejercicio 3 - TIR'!$E$23-'Ejercicio 3 - TIR'!$C$23)*('Ejercicio 3 - TIR'!$E$23-'Ejercicio 3 - TIR'!$D$23)*(1-R288)))</f>
        <v>0.1466958646</v>
      </c>
      <c r="T288" s="3">
        <f t="shared" si="13"/>
        <v>0.4055223369</v>
      </c>
      <c r="U288" s="7">
        <f>IF(T288&lt;=('Ejercicio 3 - TIR'!$D$24-'Ejercicio 3 - TIR'!$C$24)/('Ejercicio 3 - TIR'!$E$24-'Ejercicio 3 - TIR'!$C$24),'Ejercicio 3 - TIR'!$C$24+SQRT(('Ejercicio 3 - TIR'!$E$24-'Ejercicio 3 - TIR'!$C$24)*('Ejercicio 3 - TIR'!$D$24-'Ejercicio 3 - TIR'!$C$24)*T288),'Ejercicio 3 - TIR'!$E$24-SQRT(('Ejercicio 3 - TIR'!$E$24-'Ejercicio 3 - TIR'!$C$24)*('Ejercicio 3 - TIR'!$E$24-'Ejercicio 3 - TIR'!$D$24)*(1-T288)))</f>
        <v>0.1791821334</v>
      </c>
      <c r="V288" s="3">
        <f t="shared" si="14"/>
        <v>0.7657812159</v>
      </c>
      <c r="W288" s="7">
        <f>IF(V288&lt;=('Ejercicio 3 - TIR'!$D$25-'Ejercicio 3 - TIR'!$C$25)/('Ejercicio 3 - TIR'!$E$25-'Ejercicio 3 - TIR'!$C$25),'Ejercicio 3 - TIR'!$C$25+SQRT(('Ejercicio 3 - TIR'!$E$25-'Ejercicio 3 - TIR'!$C$25)*('Ejercicio 3 - TIR'!$D$25-'Ejercicio 3 - TIR'!$C$25)*V288),'Ejercicio 3 - TIR'!$E$25-SQRT(('Ejercicio 3 - TIR'!$E$25-'Ejercicio 3 - TIR'!$C$25)*('Ejercicio 3 - TIR'!$E$25-'Ejercicio 3 - TIR'!$D$25)*(1-V288)))</f>
        <v>0.2213684484</v>
      </c>
      <c r="X288" s="3">
        <f t="shared" si="15"/>
        <v>0.2677084681</v>
      </c>
      <c r="Y288" s="7">
        <f>IF(X288&lt;=('Ejercicio 3 - TIR'!$D$26-'Ejercicio 3 - TIR'!$C$26)/('Ejercicio 3 - TIR'!$E$26-'Ejercicio 3 - TIR'!$C$26),'Ejercicio 3 - TIR'!$C$26+SQRT(('Ejercicio 3 - TIR'!$E$26-'Ejercicio 3 - TIR'!$C$26)*('Ejercicio 3 - TIR'!$D$26-'Ejercicio 3 - TIR'!$C$26)*X288),'Ejercicio 3 - TIR'!$E$26-SQRT(('Ejercicio 3 - TIR'!$E$26-'Ejercicio 3 - TIR'!$C$26)*('Ejercicio 3 - TIR'!$E$26-'Ejercicio 3 - TIR'!$D$26)*(1-X288)))</f>
        <v>0.2168851793</v>
      </c>
      <c r="Z288" s="3">
        <f t="shared" si="16"/>
        <v>1.17259906</v>
      </c>
      <c r="AA288" s="3">
        <f t="shared" si="17"/>
        <v>1.344614493</v>
      </c>
      <c r="AB288" s="3">
        <f t="shared" si="18"/>
        <v>1.585545386</v>
      </c>
      <c r="AC288" s="3">
        <f t="shared" si="19"/>
        <v>1.936535108</v>
      </c>
      <c r="AD288" s="3">
        <f t="shared" si="20"/>
        <v>2.356540872</v>
      </c>
      <c r="AE288" s="2">
        <f t="shared" si="21"/>
        <v>5202.934597</v>
      </c>
      <c r="AF288" s="2">
        <f t="shared" si="22"/>
        <v>5966.183585</v>
      </c>
      <c r="AG288" s="2">
        <f t="shared" si="23"/>
        <v>7035.217088</v>
      </c>
      <c r="AH288" s="2">
        <f t="shared" si="24"/>
        <v>8592.59218</v>
      </c>
      <c r="AI288" s="2">
        <f t="shared" si="25"/>
        <v>10456.19807</v>
      </c>
      <c r="AJ288" s="4">
        <f t="shared" si="26"/>
        <v>47157.55499</v>
      </c>
      <c r="AK288" s="4">
        <f t="shared" si="27"/>
        <v>48618.94332</v>
      </c>
      <c r="AL288" s="4">
        <f t="shared" si="28"/>
        <v>66956.69814</v>
      </c>
      <c r="AM288" s="4">
        <f t="shared" si="29"/>
        <v>69241.96407</v>
      </c>
      <c r="AN288" s="4">
        <f t="shared" si="30"/>
        <v>74919.97206</v>
      </c>
      <c r="AO288" s="4">
        <f>C288/'Ejercicio 3 - TIR'!$D$7</f>
        <v>13013.82673</v>
      </c>
      <c r="AP288" s="4">
        <f t="shared" si="31"/>
        <v>34143.72826</v>
      </c>
      <c r="AQ288" s="4">
        <f t="shared" si="32"/>
        <v>35605.1166</v>
      </c>
      <c r="AR288" s="4">
        <f t="shared" si="33"/>
        <v>53942.87141</v>
      </c>
      <c r="AS288" s="4">
        <f t="shared" si="34"/>
        <v>56228.13734</v>
      </c>
      <c r="AT288" s="4">
        <f t="shared" si="35"/>
        <v>61906.14533</v>
      </c>
      <c r="AU288" s="4">
        <f>AP288*'Ejercicio 3 - TIR'!$D$5</f>
        <v>17071.86413</v>
      </c>
      <c r="AV288" s="4">
        <f>AQ288*'Ejercicio 3 - TIR'!$D$5</f>
        <v>17802.5583</v>
      </c>
      <c r="AW288" s="4">
        <f>AR288*'Ejercicio 3 - TIR'!$D$5</f>
        <v>26971.43571</v>
      </c>
      <c r="AX288" s="4">
        <f>AS288*'Ejercicio 3 - TIR'!$D$5</f>
        <v>28114.06867</v>
      </c>
      <c r="AY288" s="4">
        <f>AT288*'Ejercicio 3 - TIR'!$D$5</f>
        <v>30953.07266</v>
      </c>
      <c r="AZ288" s="4">
        <f t="shared" ref="AZ288:BD288" si="899">AJ288-AU288-AE288</f>
        <v>24882.75626</v>
      </c>
      <c r="BA288" s="4">
        <f t="shared" si="899"/>
        <v>24850.20144</v>
      </c>
      <c r="BB288" s="4">
        <f t="shared" si="899"/>
        <v>32950.04535</v>
      </c>
      <c r="BC288" s="4">
        <f t="shared" si="899"/>
        <v>32535.30322</v>
      </c>
      <c r="BD288" s="4">
        <f t="shared" si="899"/>
        <v>33510.70132</v>
      </c>
      <c r="BE288" s="4">
        <f t="shared" ref="BE288:BI288" si="900">AZ288/Z288</f>
        <v>21220.17415</v>
      </c>
      <c r="BF288" s="4">
        <f t="shared" si="900"/>
        <v>18481.28335</v>
      </c>
      <c r="BG288" s="4">
        <f t="shared" si="900"/>
        <v>20781.52139</v>
      </c>
      <c r="BH288" s="4">
        <f t="shared" si="900"/>
        <v>16800.7815</v>
      </c>
      <c r="BI288" s="4">
        <f t="shared" si="900"/>
        <v>14220.29285</v>
      </c>
      <c r="BJ288" s="4">
        <f t="shared" si="38"/>
        <v>71037.04995</v>
      </c>
      <c r="BK288" s="4">
        <f t="shared" si="39"/>
        <v>30667.61459</v>
      </c>
      <c r="BL288" s="4">
        <f t="shared" si="40"/>
        <v>101704.6645</v>
      </c>
      <c r="BM288" s="4">
        <f>BK288*'Ejercicio 3 - TIR'!$D$5</f>
        <v>15333.80729</v>
      </c>
      <c r="BN288" s="4">
        <f t="shared" si="41"/>
        <v>86370.85724</v>
      </c>
      <c r="BO288" s="4">
        <f t="shared" si="42"/>
        <v>36651.54221</v>
      </c>
      <c r="BP288" s="4">
        <f t="shared" si="43"/>
        <v>-95213.76249</v>
      </c>
      <c r="BQ288" s="4">
        <f t="shared" ref="BQ288:BT288" si="901">BE288</f>
        <v>21220.17415</v>
      </c>
      <c r="BR288" s="4">
        <f t="shared" si="901"/>
        <v>18481.28335</v>
      </c>
      <c r="BS288" s="4">
        <f t="shared" si="901"/>
        <v>20781.52139</v>
      </c>
      <c r="BT288" s="4">
        <f t="shared" si="901"/>
        <v>16800.7815</v>
      </c>
      <c r="BU288" s="4">
        <f t="shared" si="45"/>
        <v>50871.83506</v>
      </c>
      <c r="BV288" s="36">
        <f t="shared" si="46"/>
        <v>9.289428197</v>
      </c>
    </row>
    <row r="289" ht="15.0" customHeight="1">
      <c r="A289" s="2">
        <v>288.0</v>
      </c>
      <c r="B289" s="3">
        <f t="shared" si="4"/>
        <v>0.7785484857</v>
      </c>
      <c r="C289" s="4">
        <f>IF(B289&lt;=('Ejercicio 3 - TIR'!$D$13-'Ejercicio 3 - TIR'!$C$13)/('Ejercicio 3 - TIR'!$E$13-'Ejercicio 3 - TIR'!$C$13),'Ejercicio 3 - TIR'!$C$13+SQRT(('Ejercicio 3 - TIR'!$E$13-'Ejercicio 3 - TIR'!$C$13)*('Ejercicio 3 - TIR'!$D$13-'Ejercicio 3 - TIR'!$C$13)*B289),'Ejercicio 3 - TIR'!$E$13-SQRT(('Ejercicio 3 - TIR'!$E$13-'Ejercicio 3 - TIR'!$C$13)*('Ejercicio 3 - TIR'!$E$13-'Ejercicio 3 - TIR'!$D$13)*(1-B289)))</f>
        <v>83698.41059</v>
      </c>
      <c r="D289" s="3">
        <f t="shared" si="5"/>
        <v>0.09500591387</v>
      </c>
      <c r="E289" s="4">
        <f>IF(D289&lt;=('Ejercicio 3 - TIR'!$D$14-'Ejercicio 3 - TIR'!$C$14)/('Ejercicio 3 - TIR'!$E$14-'Ejercicio 3 - TIR'!$C$14),'Ejercicio 3 - TIR'!$C$14+SQRT(('Ejercicio 3 - TIR'!$E$14-'Ejercicio 3 - TIR'!$C$14)*('Ejercicio 3 - TIR'!$D$14-'Ejercicio 3 - TIR'!$C$14)*D289),'Ejercicio 3 - TIR'!$E$14-SQRT(('Ejercicio 3 - TIR'!$E$14-'Ejercicio 3 - TIR'!$C$14)*('Ejercicio 3 - TIR'!$E$14-'Ejercicio 3 - TIR'!$D$14)*(1-D289)))</f>
        <v>27669.35264</v>
      </c>
      <c r="F289" s="3">
        <f t="shared" si="6"/>
        <v>0.7720842906</v>
      </c>
      <c r="G289" s="4">
        <f>IF(F289&lt;=('Ejercicio 3 - TIR'!$D$18-'Ejercicio 3 - TIR'!$C$18)/('Ejercicio 3 - TIR'!$E$18-'Ejercicio 3 - TIR'!$C$18),'Ejercicio 3 - TIR'!$C$18+SQRT(('Ejercicio 3 - TIR'!$E$18-'Ejercicio 3 - TIR'!$C$18)*('Ejercicio 3 - TIR'!$D$18-'Ejercicio 3 - TIR'!$C$18)*F289),'Ejercicio 3 - TIR'!$E$18-SQRT(('Ejercicio 3 - TIR'!$E$18-'Ejercicio 3 - TIR'!$C$18)*('Ejercicio 3 - TIR'!$E$18-'Ejercicio 3 - TIR'!$D$18)*(1-F289)))</f>
        <v>40865.54983</v>
      </c>
      <c r="H289" s="3">
        <f t="shared" si="7"/>
        <v>0.9722910597</v>
      </c>
      <c r="I289" s="4">
        <f>IF(H289&lt;=('Ejercicio 3 - TIR'!$D$18-'Ejercicio 3 - TIR'!$C$18)/('Ejercicio 3 - TIR'!$E$18-'Ejercicio 3 - TIR'!$C$18),'Ejercicio 3 - TIR'!$C$18+SQRT(('Ejercicio 3 - TIR'!$E$18-'Ejercicio 3 - TIR'!$C$18)*('Ejercicio 3 - TIR'!$D$18-'Ejercicio 3 - TIR'!$C$18)*H289),'Ejercicio 3 - TIR'!$E$18-SQRT(('Ejercicio 3 - TIR'!$E$18-'Ejercicio 3 - TIR'!$C$18)*('Ejercicio 3 - TIR'!$E$18-'Ejercicio 3 - TIR'!$D$18)*(1-H289)))</f>
        <v>43558.41389</v>
      </c>
      <c r="J289" s="3">
        <f t="shared" si="8"/>
        <v>0.4336478439</v>
      </c>
      <c r="K289" s="4">
        <f>IF(J289&lt;=('Ejercicio 3 - TIR'!$D$18-'Ejercicio 3 - TIR'!$C$18)/('Ejercicio 3 - TIR'!$E$18-'Ejercicio 3 - TIR'!$C$18),'Ejercicio 3 - TIR'!$C$18+SQRT(('Ejercicio 3 - TIR'!$E$18-'Ejercicio 3 - TIR'!$C$18)*('Ejercicio 3 - TIR'!$D$18-'Ejercicio 3 - TIR'!$C$18)*J289),'Ejercicio 3 - TIR'!$E$18-SQRT(('Ejercicio 3 - TIR'!$E$18-'Ejercicio 3 - TIR'!$C$18)*('Ejercicio 3 - TIR'!$E$18-'Ejercicio 3 - TIR'!$D$18)*(1-J289)))</f>
        <v>38065.18298</v>
      </c>
      <c r="L289" s="3">
        <f t="shared" si="9"/>
        <v>0.7429782661</v>
      </c>
      <c r="M289" s="4">
        <f>IF(L289&lt;=('Ejercicio 3 - TIR'!$D$18-'Ejercicio 3 - TIR'!$C$18)/('Ejercicio 3 - TIR'!$E$18-'Ejercicio 3 - TIR'!$C$18),'Ejercicio 3 - TIR'!$C$18+SQRT(('Ejercicio 3 - TIR'!$E$18-'Ejercicio 3 - TIR'!$C$18)*('Ejercicio 3 - TIR'!$D$18-'Ejercicio 3 - TIR'!$C$18)*L289),'Ejercicio 3 - TIR'!$E$18-SQRT(('Ejercicio 3 - TIR'!$E$18-'Ejercicio 3 - TIR'!$C$18)*('Ejercicio 3 - TIR'!$E$18-'Ejercicio 3 - TIR'!$D$18)*(1-L289)))</f>
        <v>40609.48408</v>
      </c>
      <c r="N289" s="3">
        <f t="shared" si="10"/>
        <v>0.1121864326</v>
      </c>
      <c r="O289" s="4">
        <f>IF(N289&lt;=('Ejercicio 3 - TIR'!$D$18-'Ejercicio 3 - TIR'!$C$18)/('Ejercicio 3 - TIR'!$E$18-'Ejercicio 3 - TIR'!$C$18),'Ejercicio 3 - TIR'!$C$18+SQRT(('Ejercicio 3 - TIR'!$E$18-'Ejercicio 3 - TIR'!$C$18)*('Ejercicio 3 - TIR'!$D$18-'Ejercicio 3 - TIR'!$C$18)*N289),'Ejercicio 3 - TIR'!$E$18-SQRT(('Ejercicio 3 - TIR'!$E$18-'Ejercicio 3 - TIR'!$C$18)*('Ejercicio 3 - TIR'!$E$18-'Ejercicio 3 - TIR'!$D$18)*(1-N289)))</f>
        <v>34102.19025</v>
      </c>
      <c r="P289" s="3">
        <f t="shared" si="11"/>
        <v>0.07549489529</v>
      </c>
      <c r="Q289" s="7">
        <f>IF(P289&lt;=('Ejercicio 3 - TIR'!$D$22-'Ejercicio 3 - TIR'!$C$22)/('Ejercicio 3 - TIR'!$E$22-'Ejercicio 3 - TIR'!$C$22),'Ejercicio 3 - TIR'!$C$22+SQRT(('Ejercicio 3 - TIR'!$E$22-'Ejercicio 3 - TIR'!$C$22)*('Ejercicio 3 - TIR'!$D$22-'Ejercicio 3 - TIR'!$C$22)*P289),'Ejercicio 3 - TIR'!$E$22-SQRT(('Ejercicio 3 - TIR'!$E$22-'Ejercicio 3 - TIR'!$C$22)*('Ejercicio 3 - TIR'!$E$22-'Ejercicio 3 - TIR'!$D$22)*(1-P289)))</f>
        <v>0.1316572214</v>
      </c>
      <c r="R289" s="3">
        <f t="shared" si="12"/>
        <v>0.7756108271</v>
      </c>
      <c r="S289" s="7">
        <f>IF(R289&lt;=('Ejercicio 3 - TIR'!$D$23-'Ejercicio 3 - TIR'!$C$23)/('Ejercicio 3 - TIR'!$E$23-'Ejercicio 3 - TIR'!$C$23),'Ejercicio 3 - TIR'!$C$23+SQRT(('Ejercicio 3 - TIR'!$E$23-'Ejercicio 3 - TIR'!$C$23)*('Ejercicio 3 - TIR'!$D$23-'Ejercicio 3 - TIR'!$C$23)*R289),'Ejercicio 3 - TIR'!$E$23-SQRT(('Ejercicio 3 - TIR'!$E$23-'Ejercicio 3 - TIR'!$C$23)*('Ejercicio 3 - TIR'!$E$23-'Ejercicio 3 - TIR'!$D$23)*(1-R289)))</f>
        <v>0.1599027238</v>
      </c>
      <c r="T289" s="3">
        <f t="shared" si="13"/>
        <v>0.756789234</v>
      </c>
      <c r="U289" s="7">
        <f>IF(T289&lt;=('Ejercicio 3 - TIR'!$D$24-'Ejercicio 3 - TIR'!$C$24)/('Ejercicio 3 - TIR'!$E$24-'Ejercicio 3 - TIR'!$C$24),'Ejercicio 3 - TIR'!$C$24+SQRT(('Ejercicio 3 - TIR'!$E$24-'Ejercicio 3 - TIR'!$C$24)*('Ejercicio 3 - TIR'!$D$24-'Ejercicio 3 - TIR'!$C$24)*T289),'Ejercicio 3 - TIR'!$E$24-SQRT(('Ejercicio 3 - TIR'!$E$24-'Ejercicio 3 - TIR'!$C$24)*('Ejercicio 3 - TIR'!$E$24-'Ejercicio 3 - TIR'!$D$24)*(1-T289)))</f>
        <v>0.1939042121</v>
      </c>
      <c r="V289" s="3">
        <f t="shared" si="14"/>
        <v>0.4327617951</v>
      </c>
      <c r="W289" s="7">
        <f>IF(V289&lt;=('Ejercicio 3 - TIR'!$D$25-'Ejercicio 3 - TIR'!$C$25)/('Ejercicio 3 - TIR'!$E$25-'Ejercicio 3 - TIR'!$C$25),'Ejercicio 3 - TIR'!$C$25+SQRT(('Ejercicio 3 - TIR'!$E$25-'Ejercicio 3 - TIR'!$C$25)*('Ejercicio 3 - TIR'!$D$25-'Ejercicio 3 - TIR'!$C$25)*V289),'Ejercicio 3 - TIR'!$E$25-SQRT(('Ejercicio 3 - TIR'!$E$25-'Ejercicio 3 - TIR'!$C$25)*('Ejercicio 3 - TIR'!$E$25-'Ejercicio 3 - TIR'!$D$25)*(1-V289)))</f>
        <v>0.2054429162</v>
      </c>
      <c r="X289" s="3">
        <f t="shared" si="15"/>
        <v>0.6475002536</v>
      </c>
      <c r="Y289" s="7">
        <f>IF(X289&lt;=('Ejercicio 3 - TIR'!$D$26-'Ejercicio 3 - TIR'!$C$26)/('Ejercicio 3 - TIR'!$E$26-'Ejercicio 3 - TIR'!$C$26),'Ejercicio 3 - TIR'!$C$26+SQRT(('Ejercicio 3 - TIR'!$E$26-'Ejercicio 3 - TIR'!$C$26)*('Ejercicio 3 - TIR'!$D$26-'Ejercicio 3 - TIR'!$C$26)*X289),'Ejercicio 3 - TIR'!$E$26-SQRT(('Ejercicio 3 - TIR'!$E$26-'Ejercicio 3 - TIR'!$C$26)*('Ejercicio 3 - TIR'!$E$26-'Ejercicio 3 - TIR'!$D$26)*(1-X289)))</f>
        <v>0.236370897</v>
      </c>
      <c r="Z289" s="3">
        <f t="shared" si="16"/>
        <v>1.131657221</v>
      </c>
      <c r="AA289" s="3">
        <f t="shared" si="17"/>
        <v>1.312612294</v>
      </c>
      <c r="AB289" s="3">
        <f t="shared" si="18"/>
        <v>1.567133346</v>
      </c>
      <c r="AC289" s="3">
        <f t="shared" si="19"/>
        <v>1.889089791</v>
      </c>
      <c r="AD289" s="3">
        <f t="shared" si="20"/>
        <v>2.335615639</v>
      </c>
      <c r="AE289" s="2">
        <f t="shared" si="21"/>
        <v>3642.870088</v>
      </c>
      <c r="AF289" s="2">
        <f t="shared" si="22"/>
        <v>4225.374937</v>
      </c>
      <c r="AG289" s="2">
        <f t="shared" si="23"/>
        <v>5044.692936</v>
      </c>
      <c r="AH289" s="2">
        <f t="shared" si="24"/>
        <v>6081.089364</v>
      </c>
      <c r="AI289" s="2">
        <f t="shared" si="25"/>
        <v>7518.481911</v>
      </c>
      <c r="AJ289" s="4">
        <f t="shared" si="26"/>
        <v>46245.79457</v>
      </c>
      <c r="AK289" s="4">
        <f t="shared" si="27"/>
        <v>57175.30955</v>
      </c>
      <c r="AL289" s="4">
        <f t="shared" si="28"/>
        <v>59653.21758</v>
      </c>
      <c r="AM289" s="4">
        <f t="shared" si="29"/>
        <v>76714.96179</v>
      </c>
      <c r="AN289" s="4">
        <f t="shared" si="30"/>
        <v>79649.60889</v>
      </c>
      <c r="AO289" s="4">
        <f>C289/'Ejercicio 3 - TIR'!$D$7</f>
        <v>16739.68212</v>
      </c>
      <c r="AP289" s="4">
        <f t="shared" si="31"/>
        <v>29506.11245</v>
      </c>
      <c r="AQ289" s="4">
        <f t="shared" si="32"/>
        <v>40435.62743</v>
      </c>
      <c r="AR289" s="4">
        <f t="shared" si="33"/>
        <v>42913.53546</v>
      </c>
      <c r="AS289" s="4">
        <f t="shared" si="34"/>
        <v>59975.27967</v>
      </c>
      <c r="AT289" s="4">
        <f t="shared" si="35"/>
        <v>62909.92677</v>
      </c>
      <c r="AU289" s="4">
        <f>AP289*'Ejercicio 3 - TIR'!$D$5</f>
        <v>14753.05623</v>
      </c>
      <c r="AV289" s="4">
        <f>AQ289*'Ejercicio 3 - TIR'!$D$5</f>
        <v>20217.81372</v>
      </c>
      <c r="AW289" s="4">
        <f>AR289*'Ejercicio 3 - TIR'!$D$5</f>
        <v>21456.76773</v>
      </c>
      <c r="AX289" s="4">
        <f>AS289*'Ejercicio 3 - TIR'!$D$5</f>
        <v>29987.63983</v>
      </c>
      <c r="AY289" s="4">
        <f>AT289*'Ejercicio 3 - TIR'!$D$5</f>
        <v>31454.96338</v>
      </c>
      <c r="AZ289" s="4">
        <f t="shared" ref="AZ289:BD289" si="902">AJ289-AU289-AE289</f>
        <v>27849.86826</v>
      </c>
      <c r="BA289" s="4">
        <f t="shared" si="902"/>
        <v>32732.1209</v>
      </c>
      <c r="BB289" s="4">
        <f t="shared" si="902"/>
        <v>33151.75692</v>
      </c>
      <c r="BC289" s="4">
        <f t="shared" si="902"/>
        <v>40646.23259</v>
      </c>
      <c r="BD289" s="4">
        <f t="shared" si="902"/>
        <v>40676.16359</v>
      </c>
      <c r="BE289" s="4">
        <f t="shared" ref="BE289:BI289" si="903">AZ289/Z289</f>
        <v>24609.80916</v>
      </c>
      <c r="BF289" s="4">
        <f t="shared" si="903"/>
        <v>24936.62528</v>
      </c>
      <c r="BG289" s="4">
        <f t="shared" si="903"/>
        <v>21154.39442</v>
      </c>
      <c r="BH289" s="4">
        <f t="shared" si="903"/>
        <v>21516.30525</v>
      </c>
      <c r="BI289" s="4">
        <f t="shared" si="903"/>
        <v>17415.60679</v>
      </c>
      <c r="BJ289" s="4">
        <f t="shared" si="38"/>
        <v>64624.97276</v>
      </c>
      <c r="BK289" s="4">
        <f t="shared" si="39"/>
        <v>39097.46335</v>
      </c>
      <c r="BL289" s="4">
        <f t="shared" si="40"/>
        <v>103722.4361</v>
      </c>
      <c r="BM289" s="4">
        <f>BK289*'Ejercicio 3 - TIR'!$D$5</f>
        <v>19548.73168</v>
      </c>
      <c r="BN289" s="4">
        <f t="shared" si="41"/>
        <v>84173.70444</v>
      </c>
      <c r="BO289" s="4">
        <f t="shared" si="42"/>
        <v>36039.1937</v>
      </c>
      <c r="BP289" s="4">
        <f t="shared" si="43"/>
        <v>-111367.7632</v>
      </c>
      <c r="BQ289" s="4">
        <f t="shared" ref="BQ289:BT289" si="904">BE289</f>
        <v>24609.80916</v>
      </c>
      <c r="BR289" s="4">
        <f t="shared" si="904"/>
        <v>24936.62528</v>
      </c>
      <c r="BS289" s="4">
        <f t="shared" si="904"/>
        <v>21154.39442</v>
      </c>
      <c r="BT289" s="4">
        <f t="shared" si="904"/>
        <v>21516.30525</v>
      </c>
      <c r="BU289" s="4">
        <f t="shared" si="45"/>
        <v>53454.8005</v>
      </c>
      <c r="BV289" s="36">
        <f t="shared" si="46"/>
        <v>8.541061504</v>
      </c>
    </row>
    <row r="290" ht="15.0" customHeight="1">
      <c r="A290" s="2">
        <v>289.0</v>
      </c>
      <c r="B290" s="3">
        <f t="shared" si="4"/>
        <v>0.6075682815</v>
      </c>
      <c r="C290" s="4">
        <f>IF(B290&lt;=('Ejercicio 3 - TIR'!$D$13-'Ejercicio 3 - TIR'!$C$13)/('Ejercicio 3 - TIR'!$E$13-'Ejercicio 3 - TIR'!$C$13),'Ejercicio 3 - TIR'!$C$13+SQRT(('Ejercicio 3 - TIR'!$E$13-'Ejercicio 3 - TIR'!$C$13)*('Ejercicio 3 - TIR'!$D$13-'Ejercicio 3 - TIR'!$C$13)*B290),'Ejercicio 3 - TIR'!$E$13-SQRT(('Ejercicio 3 - TIR'!$E$13-'Ejercicio 3 - TIR'!$C$13)*('Ejercicio 3 - TIR'!$E$13-'Ejercicio 3 - TIR'!$D$13)*(1-B290)))</f>
        <v>78299.35341</v>
      </c>
      <c r="D290" s="3">
        <f t="shared" si="5"/>
        <v>0.9420960694</v>
      </c>
      <c r="E290" s="4">
        <f>IF(D290&lt;=('Ejercicio 3 - TIR'!$D$14-'Ejercicio 3 - TIR'!$C$14)/('Ejercicio 3 - TIR'!$E$14-'Ejercicio 3 - TIR'!$C$14),'Ejercicio 3 - TIR'!$C$14+SQRT(('Ejercicio 3 - TIR'!$E$14-'Ejercicio 3 - TIR'!$C$14)*('Ejercicio 3 - TIR'!$D$14-'Ejercicio 3 - TIR'!$C$14)*D290),'Ejercicio 3 - TIR'!$E$14-SQRT(('Ejercicio 3 - TIR'!$E$14-'Ejercicio 3 - TIR'!$C$14)*('Ejercicio 3 - TIR'!$E$14-'Ejercicio 3 - TIR'!$D$14)*(1-D290)))</f>
        <v>37052.86757</v>
      </c>
      <c r="F290" s="3">
        <f t="shared" si="6"/>
        <v>0.545142782</v>
      </c>
      <c r="G290" s="4">
        <f>IF(F290&lt;=('Ejercicio 3 - TIR'!$D$18-'Ejercicio 3 - TIR'!$C$18)/('Ejercicio 3 - TIR'!$E$18-'Ejercicio 3 - TIR'!$C$18),'Ejercicio 3 - TIR'!$C$18+SQRT(('Ejercicio 3 - TIR'!$E$18-'Ejercicio 3 - TIR'!$C$18)*('Ejercicio 3 - TIR'!$D$18-'Ejercicio 3 - TIR'!$C$18)*F290),'Ejercicio 3 - TIR'!$E$18-SQRT(('Ejercicio 3 - TIR'!$E$18-'Ejercicio 3 - TIR'!$C$18)*('Ejercicio 3 - TIR'!$E$18-'Ejercicio 3 - TIR'!$D$18)*(1-F290)))</f>
        <v>39042.75496</v>
      </c>
      <c r="H290" s="3">
        <f t="shared" si="7"/>
        <v>0.7729115009</v>
      </c>
      <c r="I290" s="4">
        <f>IF(H290&lt;=('Ejercicio 3 - TIR'!$D$18-'Ejercicio 3 - TIR'!$C$18)/('Ejercicio 3 - TIR'!$E$18-'Ejercicio 3 - TIR'!$C$18),'Ejercicio 3 - TIR'!$C$18+SQRT(('Ejercicio 3 - TIR'!$E$18-'Ejercicio 3 - TIR'!$C$18)*('Ejercicio 3 - TIR'!$D$18-'Ejercicio 3 - TIR'!$C$18)*H290),'Ejercicio 3 - TIR'!$E$18-SQRT(('Ejercicio 3 - TIR'!$E$18-'Ejercicio 3 - TIR'!$C$18)*('Ejercicio 3 - TIR'!$E$18-'Ejercicio 3 - TIR'!$D$18)*(1-H290)))</f>
        <v>40873.05956</v>
      </c>
      <c r="J290" s="3">
        <f t="shared" si="8"/>
        <v>0.0707308434</v>
      </c>
      <c r="K290" s="4">
        <f>IF(J290&lt;=('Ejercicio 3 - TIR'!$D$18-'Ejercicio 3 - TIR'!$C$18)/('Ejercicio 3 - TIR'!$E$18-'Ejercicio 3 - TIR'!$C$18),'Ejercicio 3 - TIR'!$C$18+SQRT(('Ejercicio 3 - TIR'!$E$18-'Ejercicio 3 - TIR'!$C$18)*('Ejercicio 3 - TIR'!$D$18-'Ejercicio 3 - TIR'!$C$18)*J290),'Ejercicio 3 - TIR'!$E$18-SQRT(('Ejercicio 3 - TIR'!$E$18-'Ejercicio 3 - TIR'!$C$18)*('Ejercicio 3 - TIR'!$E$18-'Ejercicio 3 - TIR'!$D$18)*(1-J290)))</f>
        <v>33257.24216</v>
      </c>
      <c r="L290" s="3">
        <f t="shared" si="9"/>
        <v>0.2849705801</v>
      </c>
      <c r="M290" s="4">
        <f>IF(L290&lt;=('Ejercicio 3 - TIR'!$D$18-'Ejercicio 3 - TIR'!$C$18)/('Ejercicio 3 - TIR'!$E$18-'Ejercicio 3 - TIR'!$C$18),'Ejercicio 3 - TIR'!$C$18+SQRT(('Ejercicio 3 - TIR'!$E$18-'Ejercicio 3 - TIR'!$C$18)*('Ejercicio 3 - TIR'!$D$18-'Ejercicio 3 - TIR'!$C$18)*L290),'Ejercicio 3 - TIR'!$E$18-SQRT(('Ejercicio 3 - TIR'!$E$18-'Ejercicio 3 - TIR'!$C$18)*('Ejercicio 3 - TIR'!$E$18-'Ejercicio 3 - TIR'!$D$18)*(1-L290)))</f>
        <v>36538.01094</v>
      </c>
      <c r="N290" s="3">
        <f t="shared" si="10"/>
        <v>0.4452327173</v>
      </c>
      <c r="O290" s="4">
        <f>IF(N290&lt;=('Ejercicio 3 - TIR'!$D$18-'Ejercicio 3 - TIR'!$C$18)/('Ejercicio 3 - TIR'!$E$18-'Ejercicio 3 - TIR'!$C$18),'Ejercicio 3 - TIR'!$C$18+SQRT(('Ejercicio 3 - TIR'!$E$18-'Ejercicio 3 - TIR'!$C$18)*('Ejercicio 3 - TIR'!$D$18-'Ejercicio 3 - TIR'!$C$18)*N290),'Ejercicio 3 - TIR'!$E$18-SQRT(('Ejercicio 3 - TIR'!$E$18-'Ejercicio 3 - TIR'!$C$18)*('Ejercicio 3 - TIR'!$E$18-'Ejercicio 3 - TIR'!$D$18)*(1-N290)))</f>
        <v>38172.20335</v>
      </c>
      <c r="P290" s="3">
        <f t="shared" si="11"/>
        <v>0.9035375315</v>
      </c>
      <c r="Q290" s="7">
        <f>IF(P290&lt;=('Ejercicio 3 - TIR'!$D$22-'Ejercicio 3 - TIR'!$C$22)/('Ejercicio 3 - TIR'!$E$22-'Ejercicio 3 - TIR'!$C$22),'Ejercicio 3 - TIR'!$C$22+SQRT(('Ejercicio 3 - TIR'!$E$22-'Ejercicio 3 - TIR'!$C$22)*('Ejercicio 3 - TIR'!$D$22-'Ejercicio 3 - TIR'!$C$22)*P290),'Ejercicio 3 - TIR'!$E$22-SQRT(('Ejercicio 3 - TIR'!$E$22-'Ejercicio 3 - TIR'!$C$22)*('Ejercicio 3 - TIR'!$E$22-'Ejercicio 3 - TIR'!$D$22)*(1-P290)))</f>
        <v>0.1668230336</v>
      </c>
      <c r="R290" s="3">
        <f t="shared" si="12"/>
        <v>0.9672227997</v>
      </c>
      <c r="S290" s="7">
        <f>IF(R290&lt;=('Ejercicio 3 - TIR'!$D$23-'Ejercicio 3 - TIR'!$C$23)/('Ejercicio 3 - TIR'!$E$23-'Ejercicio 3 - TIR'!$C$23),'Ejercicio 3 - TIR'!$C$23+SQRT(('Ejercicio 3 - TIR'!$E$23-'Ejercicio 3 - TIR'!$C$23)*('Ejercicio 3 - TIR'!$D$23-'Ejercicio 3 - TIR'!$C$23)*R290),'Ejercicio 3 - TIR'!$E$23-SQRT(('Ejercicio 3 - TIR'!$E$23-'Ejercicio 3 - TIR'!$C$23)*('Ejercicio 3 - TIR'!$E$23-'Ejercicio 3 - TIR'!$D$23)*(1-R290)))</f>
        <v>0.1723189219</v>
      </c>
      <c r="T290" s="3">
        <f t="shared" si="13"/>
        <v>0.4122752446</v>
      </c>
      <c r="U290" s="7">
        <f>IF(T290&lt;=('Ejercicio 3 - TIR'!$D$24-'Ejercicio 3 - TIR'!$C$24)/('Ejercicio 3 - TIR'!$E$24-'Ejercicio 3 - TIR'!$C$24),'Ejercicio 3 - TIR'!$C$24+SQRT(('Ejercicio 3 - TIR'!$E$24-'Ejercicio 3 - TIR'!$C$24)*('Ejercicio 3 - TIR'!$D$24-'Ejercicio 3 - TIR'!$C$24)*T290),'Ejercicio 3 - TIR'!$E$24-SQRT(('Ejercicio 3 - TIR'!$E$24-'Ejercicio 3 - TIR'!$C$24)*('Ejercicio 3 - TIR'!$E$24-'Ejercicio 3 - TIR'!$D$24)*(1-T290)))</f>
        <v>0.179424106</v>
      </c>
      <c r="V290" s="3">
        <f t="shared" si="14"/>
        <v>0.5138127725</v>
      </c>
      <c r="W290" s="7">
        <f>IF(V290&lt;=('Ejercicio 3 - TIR'!$D$25-'Ejercicio 3 - TIR'!$C$25)/('Ejercicio 3 - TIR'!$E$25-'Ejercicio 3 - TIR'!$C$25),'Ejercicio 3 - TIR'!$C$25+SQRT(('Ejercicio 3 - TIR'!$E$25-'Ejercicio 3 - TIR'!$C$25)*('Ejercicio 3 - TIR'!$D$25-'Ejercicio 3 - TIR'!$C$25)*V290),'Ejercicio 3 - TIR'!$E$25-SQRT(('Ejercicio 3 - TIR'!$E$25-'Ejercicio 3 - TIR'!$C$25)*('Ejercicio 3 - TIR'!$E$25-'Ejercicio 3 - TIR'!$D$25)*(1-V290)))</f>
        <v>0.2087488752</v>
      </c>
      <c r="X290" s="3">
        <f t="shared" si="15"/>
        <v>0.480436458</v>
      </c>
      <c r="Y290" s="7">
        <f>IF(X290&lt;=('Ejercicio 3 - TIR'!$D$26-'Ejercicio 3 - TIR'!$C$26)/('Ejercicio 3 - TIR'!$E$26-'Ejercicio 3 - TIR'!$C$26),'Ejercicio 3 - TIR'!$C$26+SQRT(('Ejercicio 3 - TIR'!$E$26-'Ejercicio 3 - TIR'!$C$26)*('Ejercicio 3 - TIR'!$D$26-'Ejercicio 3 - TIR'!$C$26)*X290),'Ejercicio 3 - TIR'!$E$26-SQRT(('Ejercicio 3 - TIR'!$E$26-'Ejercicio 3 - TIR'!$C$26)*('Ejercicio 3 - TIR'!$E$26-'Ejercicio 3 - TIR'!$D$26)*(1-X290)))</f>
        <v>0.2270316781</v>
      </c>
      <c r="Z290" s="3">
        <f t="shared" si="16"/>
        <v>1.166823034</v>
      </c>
      <c r="AA290" s="3">
        <f t="shared" si="17"/>
        <v>1.367888721</v>
      </c>
      <c r="AB290" s="3">
        <f t="shared" si="18"/>
        <v>1.613320932</v>
      </c>
      <c r="AC290" s="3">
        <f t="shared" si="19"/>
        <v>1.950099862</v>
      </c>
      <c r="AD290" s="3">
        <f t="shared" si="20"/>
        <v>2.392834305</v>
      </c>
      <c r="AE290" s="2">
        <f t="shared" si="21"/>
        <v>6181.271771</v>
      </c>
      <c r="AF290" s="2">
        <f t="shared" si="22"/>
        <v>7246.421859</v>
      </c>
      <c r="AG290" s="2">
        <f t="shared" si="23"/>
        <v>8546.604623</v>
      </c>
      <c r="AH290" s="2">
        <f t="shared" si="24"/>
        <v>10330.69872</v>
      </c>
      <c r="AI290" s="2">
        <f t="shared" si="25"/>
        <v>12676.09459</v>
      </c>
      <c r="AJ290" s="4">
        <f t="shared" si="26"/>
        <v>45555.98578</v>
      </c>
      <c r="AK290" s="4">
        <f t="shared" si="27"/>
        <v>55909.79715</v>
      </c>
      <c r="AL290" s="4">
        <f t="shared" si="28"/>
        <v>53654.60491</v>
      </c>
      <c r="AM290" s="4">
        <f t="shared" si="29"/>
        <v>71252.77007</v>
      </c>
      <c r="AN290" s="4">
        <f t="shared" si="30"/>
        <v>91339.75769</v>
      </c>
      <c r="AO290" s="4">
        <f>C290/'Ejercicio 3 - TIR'!$D$7</f>
        <v>15659.87068</v>
      </c>
      <c r="AP290" s="4">
        <f t="shared" si="31"/>
        <v>29896.1151</v>
      </c>
      <c r="AQ290" s="4">
        <f t="shared" si="32"/>
        <v>40249.92647</v>
      </c>
      <c r="AR290" s="4">
        <f t="shared" si="33"/>
        <v>37994.73423</v>
      </c>
      <c r="AS290" s="4">
        <f t="shared" si="34"/>
        <v>55592.89939</v>
      </c>
      <c r="AT290" s="4">
        <f t="shared" si="35"/>
        <v>75679.88701</v>
      </c>
      <c r="AU290" s="4">
        <f>AP290*'Ejercicio 3 - TIR'!$D$5</f>
        <v>14948.05755</v>
      </c>
      <c r="AV290" s="4">
        <f>AQ290*'Ejercicio 3 - TIR'!$D$5</f>
        <v>20124.96323</v>
      </c>
      <c r="AW290" s="4">
        <f>AR290*'Ejercicio 3 - TIR'!$D$5</f>
        <v>18997.36711</v>
      </c>
      <c r="AX290" s="4">
        <f>AS290*'Ejercicio 3 - TIR'!$D$5</f>
        <v>27796.44969</v>
      </c>
      <c r="AY290" s="4">
        <f>AT290*'Ejercicio 3 - TIR'!$D$5</f>
        <v>37839.9435</v>
      </c>
      <c r="AZ290" s="4">
        <f t="shared" ref="AZ290:BD290" si="905">AJ290-AU290-AE290</f>
        <v>24426.65646</v>
      </c>
      <c r="BA290" s="4">
        <f t="shared" si="905"/>
        <v>28538.41206</v>
      </c>
      <c r="BB290" s="4">
        <f t="shared" si="905"/>
        <v>26110.63317</v>
      </c>
      <c r="BC290" s="4">
        <f t="shared" si="905"/>
        <v>33125.62165</v>
      </c>
      <c r="BD290" s="4">
        <f t="shared" si="905"/>
        <v>40823.7196</v>
      </c>
      <c r="BE290" s="4">
        <f t="shared" ref="BE290:BI290" si="906">AZ290/Z290</f>
        <v>20934.32831</v>
      </c>
      <c r="BF290" s="4">
        <f t="shared" si="906"/>
        <v>20863.10942</v>
      </c>
      <c r="BG290" s="4">
        <f t="shared" si="906"/>
        <v>16184.40117</v>
      </c>
      <c r="BH290" s="4">
        <f t="shared" si="906"/>
        <v>16986.62838</v>
      </c>
      <c r="BI290" s="4">
        <f t="shared" si="906"/>
        <v>17060.82176</v>
      </c>
      <c r="BJ290" s="4">
        <f t="shared" si="38"/>
        <v>88661.37263</v>
      </c>
      <c r="BK290" s="4">
        <f t="shared" si="39"/>
        <v>37471.47579</v>
      </c>
      <c r="BL290" s="4">
        <f t="shared" si="40"/>
        <v>126132.8484</v>
      </c>
      <c r="BM290" s="4">
        <f>BK290*'Ejercicio 3 - TIR'!$D$5</f>
        <v>18735.73789</v>
      </c>
      <c r="BN290" s="4">
        <f t="shared" si="41"/>
        <v>107397.1105</v>
      </c>
      <c r="BO290" s="4">
        <f t="shared" si="42"/>
        <v>44882.80291</v>
      </c>
      <c r="BP290" s="4">
        <f t="shared" si="43"/>
        <v>-115352.221</v>
      </c>
      <c r="BQ290" s="4">
        <f t="shared" ref="BQ290:BT290" si="907">BE290</f>
        <v>20934.32831</v>
      </c>
      <c r="BR290" s="4">
        <f t="shared" si="907"/>
        <v>20863.10942</v>
      </c>
      <c r="BS290" s="4">
        <f t="shared" si="907"/>
        <v>16184.40117</v>
      </c>
      <c r="BT290" s="4">
        <f t="shared" si="907"/>
        <v>16986.62838</v>
      </c>
      <c r="BU290" s="4">
        <f t="shared" si="45"/>
        <v>61943.62467</v>
      </c>
      <c r="BV290" s="36">
        <f t="shared" si="46"/>
        <v>4.999677338</v>
      </c>
    </row>
    <row r="291" ht="15.0" customHeight="1">
      <c r="A291" s="2">
        <v>290.0</v>
      </c>
      <c r="B291" s="3">
        <f t="shared" si="4"/>
        <v>0.3339184278</v>
      </c>
      <c r="C291" s="4">
        <f>IF(B291&lt;=('Ejercicio 3 - TIR'!$D$13-'Ejercicio 3 - TIR'!$C$13)/('Ejercicio 3 - TIR'!$E$13-'Ejercicio 3 - TIR'!$C$13),'Ejercicio 3 - TIR'!$C$13+SQRT(('Ejercicio 3 - TIR'!$E$13-'Ejercicio 3 - TIR'!$C$13)*('Ejercicio 3 - TIR'!$D$13-'Ejercicio 3 - TIR'!$C$13)*B291),'Ejercicio 3 - TIR'!$E$13-SQRT(('Ejercicio 3 - TIR'!$E$13-'Ejercicio 3 - TIR'!$C$13)*('Ejercicio 3 - TIR'!$E$13-'Ejercicio 3 - TIR'!$D$13)*(1-B291)))</f>
        <v>71728.1432</v>
      </c>
      <c r="D291" s="3">
        <f t="shared" si="5"/>
        <v>0.3415666931</v>
      </c>
      <c r="E291" s="4">
        <f>IF(D291&lt;=('Ejercicio 3 - TIR'!$D$14-'Ejercicio 3 - TIR'!$C$14)/('Ejercicio 3 - TIR'!$E$14-'Ejercicio 3 - TIR'!$C$14),'Ejercicio 3 - TIR'!$C$14+SQRT(('Ejercicio 3 - TIR'!$E$14-'Ejercicio 3 - TIR'!$C$14)*('Ejercicio 3 - TIR'!$D$14-'Ejercicio 3 - TIR'!$C$14)*D291),'Ejercicio 3 - TIR'!$E$14-SQRT(('Ejercicio 3 - TIR'!$E$14-'Ejercicio 3 - TIR'!$C$14)*('Ejercicio 3 - TIR'!$E$14-'Ejercicio 3 - TIR'!$D$14)*(1-D291)))</f>
        <v>30061.94204</v>
      </c>
      <c r="F291" s="3">
        <f t="shared" si="6"/>
        <v>0.3186497587</v>
      </c>
      <c r="G291" s="4">
        <f>IF(F291&lt;=('Ejercicio 3 - TIR'!$D$18-'Ejercicio 3 - TIR'!$C$18)/('Ejercicio 3 - TIR'!$E$18-'Ejercicio 3 - TIR'!$C$18),'Ejercicio 3 - TIR'!$C$18+SQRT(('Ejercicio 3 - TIR'!$E$18-'Ejercicio 3 - TIR'!$C$18)*('Ejercicio 3 - TIR'!$D$18-'Ejercicio 3 - TIR'!$C$18)*F291),'Ejercicio 3 - TIR'!$E$18-SQRT(('Ejercicio 3 - TIR'!$E$18-'Ejercicio 3 - TIR'!$C$18)*('Ejercicio 3 - TIR'!$E$18-'Ejercicio 3 - TIR'!$D$18)*(1-F291)))</f>
        <v>36913.57099</v>
      </c>
      <c r="H291" s="3">
        <f t="shared" si="7"/>
        <v>0.5584337952</v>
      </c>
      <c r="I291" s="4">
        <f>IF(H291&lt;=('Ejercicio 3 - TIR'!$D$18-'Ejercicio 3 - TIR'!$C$18)/('Ejercicio 3 - TIR'!$E$18-'Ejercicio 3 - TIR'!$C$18),'Ejercicio 3 - TIR'!$C$18+SQRT(('Ejercicio 3 - TIR'!$E$18-'Ejercicio 3 - TIR'!$C$18)*('Ejercicio 3 - TIR'!$D$18-'Ejercicio 3 - TIR'!$C$18)*H291),'Ejercicio 3 - TIR'!$E$18-SQRT(('Ejercicio 3 - TIR'!$E$18-'Ejercicio 3 - TIR'!$C$18)*('Ejercicio 3 - TIR'!$E$18-'Ejercicio 3 - TIR'!$D$18)*(1-H291)))</f>
        <v>39152.32589</v>
      </c>
      <c r="J291" s="3">
        <f t="shared" si="8"/>
        <v>0.9677871604</v>
      </c>
      <c r="K291" s="4">
        <f>IF(J291&lt;=('Ejercicio 3 - TIR'!$D$18-'Ejercicio 3 - TIR'!$C$18)/('Ejercicio 3 - TIR'!$E$18-'Ejercicio 3 - TIR'!$C$18),'Ejercicio 3 - TIR'!$C$18+SQRT(('Ejercicio 3 - TIR'!$E$18-'Ejercicio 3 - TIR'!$C$18)*('Ejercicio 3 - TIR'!$D$18-'Ejercicio 3 - TIR'!$C$18)*J291),'Ejercicio 3 - TIR'!$E$18-SQRT(('Ejercicio 3 - TIR'!$E$18-'Ejercicio 3 - TIR'!$C$18)*('Ejercicio 3 - TIR'!$E$18-'Ejercicio 3 - TIR'!$D$18)*(1-J291)))</f>
        <v>43445.66317</v>
      </c>
      <c r="L291" s="3">
        <f t="shared" si="9"/>
        <v>0.3217152846</v>
      </c>
      <c r="M291" s="4">
        <f>IF(L291&lt;=('Ejercicio 3 - TIR'!$D$18-'Ejercicio 3 - TIR'!$C$18)/('Ejercicio 3 - TIR'!$E$18-'Ejercicio 3 - TIR'!$C$18),'Ejercicio 3 - TIR'!$C$18+SQRT(('Ejercicio 3 - TIR'!$E$18-'Ejercicio 3 - TIR'!$C$18)*('Ejercicio 3 - TIR'!$D$18-'Ejercicio 3 - TIR'!$C$18)*L291),'Ejercicio 3 - TIR'!$E$18-SQRT(('Ejercicio 3 - TIR'!$E$18-'Ejercicio 3 - TIR'!$C$18)*('Ejercicio 3 - TIR'!$E$18-'Ejercicio 3 - TIR'!$D$18)*(1-L291)))</f>
        <v>36946.74691</v>
      </c>
      <c r="N291" s="3">
        <f t="shared" si="10"/>
        <v>0.8031125981</v>
      </c>
      <c r="O291" s="4">
        <f>IF(N291&lt;=('Ejercicio 3 - TIR'!$D$18-'Ejercicio 3 - TIR'!$C$18)/('Ejercicio 3 - TIR'!$E$18-'Ejercicio 3 - TIR'!$C$18),'Ejercicio 3 - TIR'!$C$18+SQRT(('Ejercicio 3 - TIR'!$E$18-'Ejercicio 3 - TIR'!$C$18)*('Ejercicio 3 - TIR'!$D$18-'Ejercicio 3 - TIR'!$C$18)*N291),'Ejercicio 3 - TIR'!$E$18-SQRT(('Ejercicio 3 - TIR'!$E$18-'Ejercicio 3 - TIR'!$C$18)*('Ejercicio 3 - TIR'!$E$18-'Ejercicio 3 - TIR'!$D$18)*(1-N291)))</f>
        <v>41157.27243</v>
      </c>
      <c r="P291" s="3">
        <f t="shared" si="11"/>
        <v>0.93320063</v>
      </c>
      <c r="Q291" s="7">
        <f>IF(P291&lt;=('Ejercicio 3 - TIR'!$D$22-'Ejercicio 3 - TIR'!$C$22)/('Ejercicio 3 - TIR'!$E$22-'Ejercicio 3 - TIR'!$C$22),'Ejercicio 3 - TIR'!$C$22+SQRT(('Ejercicio 3 - TIR'!$E$22-'Ejercicio 3 - TIR'!$C$22)*('Ejercicio 3 - TIR'!$D$22-'Ejercicio 3 - TIR'!$C$22)*P291),'Ejercicio 3 - TIR'!$E$22-SQRT(('Ejercicio 3 - TIR'!$E$22-'Ejercicio 3 - TIR'!$C$22)*('Ejercicio 3 - TIR'!$E$22-'Ejercicio 3 - TIR'!$D$22)*(1-P291)))</f>
        <v>0.1690346516</v>
      </c>
      <c r="R291" s="3">
        <f t="shared" si="12"/>
        <v>0.2481207725</v>
      </c>
      <c r="S291" s="7">
        <f>IF(R291&lt;=('Ejercicio 3 - TIR'!$D$23-'Ejercicio 3 - TIR'!$C$23)/('Ejercicio 3 - TIR'!$E$23-'Ejercicio 3 - TIR'!$C$23),'Ejercicio 3 - TIR'!$C$23+SQRT(('Ejercicio 3 - TIR'!$E$23-'Ejercicio 3 - TIR'!$C$23)*('Ejercicio 3 - TIR'!$D$23-'Ejercicio 3 - TIR'!$C$23)*R291),'Ejercicio 3 - TIR'!$E$23-SQRT(('Ejercicio 3 - TIR'!$E$23-'Ejercicio 3 - TIR'!$C$23)*('Ejercicio 3 - TIR'!$E$23-'Ejercicio 3 - TIR'!$D$23)*(1-R291)))</f>
        <v>0.1411333242</v>
      </c>
      <c r="T291" s="3">
        <f t="shared" si="13"/>
        <v>0.3271506682</v>
      </c>
      <c r="U291" s="7">
        <f>IF(T291&lt;=('Ejercicio 3 - TIR'!$D$24-'Ejercicio 3 - TIR'!$C$24)/('Ejercicio 3 - TIR'!$E$24-'Ejercicio 3 - TIR'!$C$24),'Ejercicio 3 - TIR'!$C$24+SQRT(('Ejercicio 3 - TIR'!$E$24-'Ejercicio 3 - TIR'!$C$24)*('Ejercicio 3 - TIR'!$D$24-'Ejercicio 3 - TIR'!$C$24)*T291),'Ejercicio 3 - TIR'!$E$24-SQRT(('Ejercicio 3 - TIR'!$E$24-'Ejercicio 3 - TIR'!$C$24)*('Ejercicio 3 - TIR'!$E$24-'Ejercicio 3 - TIR'!$D$24)*(1-T291)))</f>
        <v>0.1762109978</v>
      </c>
      <c r="V291" s="3">
        <f t="shared" si="14"/>
        <v>0.02801287031</v>
      </c>
      <c r="W291" s="7">
        <f>IF(V291&lt;=('Ejercicio 3 - TIR'!$D$25-'Ejercicio 3 - TIR'!$C$25)/('Ejercicio 3 - TIR'!$E$25-'Ejercicio 3 - TIR'!$C$25),'Ejercicio 3 - TIR'!$C$25+SQRT(('Ejercicio 3 - TIR'!$E$25-'Ejercicio 3 - TIR'!$C$25)*('Ejercicio 3 - TIR'!$D$25-'Ejercicio 3 - TIR'!$C$25)*V291),'Ejercicio 3 - TIR'!$E$25-SQRT(('Ejercicio 3 - TIR'!$E$25-'Ejercicio 3 - TIR'!$C$25)*('Ejercicio 3 - TIR'!$E$25-'Ejercicio 3 - TIR'!$D$25)*(1-V291)))</f>
        <v>0.1862624291</v>
      </c>
      <c r="X291" s="3">
        <f t="shared" si="15"/>
        <v>0.03474451805</v>
      </c>
      <c r="Y291" s="7">
        <f>IF(X291&lt;=('Ejercicio 3 - TIR'!$D$26-'Ejercicio 3 - TIR'!$C$26)/('Ejercicio 3 - TIR'!$E$26-'Ejercicio 3 - TIR'!$C$26),'Ejercicio 3 - TIR'!$C$26+SQRT(('Ejercicio 3 - TIR'!$E$26-'Ejercicio 3 - TIR'!$C$26)*('Ejercicio 3 - TIR'!$D$26-'Ejercicio 3 - TIR'!$C$26)*X291),'Ejercicio 3 - TIR'!$E$26-SQRT(('Ejercicio 3 - TIR'!$E$26-'Ejercicio 3 - TIR'!$C$26)*('Ejercicio 3 - TIR'!$E$26-'Ejercicio 3 - TIR'!$D$26)*(1-X291)))</f>
        <v>0.1996855665</v>
      </c>
      <c r="Z291" s="3">
        <f t="shared" si="16"/>
        <v>1.169034652</v>
      </c>
      <c r="AA291" s="3">
        <f t="shared" si="17"/>
        <v>1.334024398</v>
      </c>
      <c r="AB291" s="3">
        <f t="shared" si="18"/>
        <v>1.569094168</v>
      </c>
      <c r="AC291" s="3">
        <f t="shared" si="19"/>
        <v>1.86135746</v>
      </c>
      <c r="AD291" s="3">
        <f t="shared" si="20"/>
        <v>2.233043678</v>
      </c>
      <c r="AE291" s="2">
        <f t="shared" si="21"/>
        <v>5081.509898</v>
      </c>
      <c r="AF291" s="2">
        <f t="shared" si="22"/>
        <v>5798.680282</v>
      </c>
      <c r="AG291" s="2">
        <f t="shared" si="23"/>
        <v>6820.47152</v>
      </c>
      <c r="AH291" s="2">
        <f t="shared" si="24"/>
        <v>8090.869113</v>
      </c>
      <c r="AI291" s="2">
        <f t="shared" si="25"/>
        <v>9706.498896</v>
      </c>
      <c r="AJ291" s="4">
        <f t="shared" si="26"/>
        <v>43153.2436</v>
      </c>
      <c r="AK291" s="4">
        <f t="shared" si="27"/>
        <v>52230.15798</v>
      </c>
      <c r="AL291" s="4">
        <f t="shared" si="28"/>
        <v>68170.33672</v>
      </c>
      <c r="AM291" s="4">
        <f t="shared" si="29"/>
        <v>68771.10297</v>
      </c>
      <c r="AN291" s="4">
        <f t="shared" si="30"/>
        <v>91905.98703</v>
      </c>
      <c r="AO291" s="4">
        <f>C291/'Ejercicio 3 - TIR'!$D$7</f>
        <v>14345.62864</v>
      </c>
      <c r="AP291" s="4">
        <f t="shared" si="31"/>
        <v>28807.61496</v>
      </c>
      <c r="AQ291" s="4">
        <f t="shared" si="32"/>
        <v>37884.52934</v>
      </c>
      <c r="AR291" s="4">
        <f t="shared" si="33"/>
        <v>53824.70808</v>
      </c>
      <c r="AS291" s="4">
        <f t="shared" si="34"/>
        <v>54425.47433</v>
      </c>
      <c r="AT291" s="4">
        <f t="shared" si="35"/>
        <v>77560.35838</v>
      </c>
      <c r="AU291" s="4">
        <f>AP291*'Ejercicio 3 - TIR'!$D$5</f>
        <v>14403.80748</v>
      </c>
      <c r="AV291" s="4">
        <f>AQ291*'Ejercicio 3 - TIR'!$D$5</f>
        <v>18942.26467</v>
      </c>
      <c r="AW291" s="4">
        <f>AR291*'Ejercicio 3 - TIR'!$D$5</f>
        <v>26912.35404</v>
      </c>
      <c r="AX291" s="4">
        <f>AS291*'Ejercicio 3 - TIR'!$D$5</f>
        <v>27212.73717</v>
      </c>
      <c r="AY291" s="4">
        <f>AT291*'Ejercicio 3 - TIR'!$D$5</f>
        <v>38780.17919</v>
      </c>
      <c r="AZ291" s="4">
        <f t="shared" ref="AZ291:BD291" si="908">AJ291-AU291-AE291</f>
        <v>23667.92622</v>
      </c>
      <c r="BA291" s="4">
        <f t="shared" si="908"/>
        <v>27489.21303</v>
      </c>
      <c r="BB291" s="4">
        <f t="shared" si="908"/>
        <v>34437.51116</v>
      </c>
      <c r="BC291" s="4">
        <f t="shared" si="908"/>
        <v>33467.49669</v>
      </c>
      <c r="BD291" s="4">
        <f t="shared" si="908"/>
        <v>43419.30894</v>
      </c>
      <c r="BE291" s="4">
        <f t="shared" ref="BE291:BI291" si="909">AZ291/Z291</f>
        <v>20245.70118</v>
      </c>
      <c r="BF291" s="4">
        <f t="shared" si="909"/>
        <v>20606.22959</v>
      </c>
      <c r="BG291" s="4">
        <f t="shared" si="909"/>
        <v>21947.38331</v>
      </c>
      <c r="BH291" s="4">
        <f t="shared" si="909"/>
        <v>17980.15557</v>
      </c>
      <c r="BI291" s="4">
        <f t="shared" si="909"/>
        <v>19444.00343</v>
      </c>
      <c r="BJ291" s="4">
        <f t="shared" si="38"/>
        <v>67129.62963</v>
      </c>
      <c r="BK291" s="4">
        <f t="shared" si="39"/>
        <v>32034.41535</v>
      </c>
      <c r="BL291" s="4">
        <f t="shared" si="40"/>
        <v>99164.04498</v>
      </c>
      <c r="BM291" s="4">
        <f>BK291*'Ejercicio 3 - TIR'!$D$5</f>
        <v>16017.20767</v>
      </c>
      <c r="BN291" s="4">
        <f t="shared" si="41"/>
        <v>83146.8373</v>
      </c>
      <c r="BO291" s="4">
        <f t="shared" si="42"/>
        <v>37234.75636</v>
      </c>
      <c r="BP291" s="4">
        <f t="shared" si="43"/>
        <v>-101790.0852</v>
      </c>
      <c r="BQ291" s="4">
        <f t="shared" ref="BQ291:BT291" si="910">BE291</f>
        <v>20245.70118</v>
      </c>
      <c r="BR291" s="4">
        <f t="shared" si="910"/>
        <v>20606.22959</v>
      </c>
      <c r="BS291" s="4">
        <f t="shared" si="910"/>
        <v>21947.38331</v>
      </c>
      <c r="BT291" s="4">
        <f t="shared" si="910"/>
        <v>17980.15557</v>
      </c>
      <c r="BU291" s="4">
        <f t="shared" si="45"/>
        <v>56678.75979</v>
      </c>
      <c r="BV291" s="36">
        <f t="shared" si="46"/>
        <v>9.20989557</v>
      </c>
    </row>
    <row r="292" ht="15.0" customHeight="1">
      <c r="A292" s="2">
        <v>291.0</v>
      </c>
      <c r="B292" s="3">
        <f t="shared" si="4"/>
        <v>0.5209303689</v>
      </c>
      <c r="C292" s="4">
        <f>IF(B292&lt;=('Ejercicio 3 - TIR'!$D$13-'Ejercicio 3 - TIR'!$C$13)/('Ejercicio 3 - TIR'!$E$13-'Ejercicio 3 - TIR'!$C$13),'Ejercicio 3 - TIR'!$C$13+SQRT(('Ejercicio 3 - TIR'!$E$13-'Ejercicio 3 - TIR'!$C$13)*('Ejercicio 3 - TIR'!$D$13-'Ejercicio 3 - TIR'!$C$13)*B292),'Ejercicio 3 - TIR'!$E$13-SQRT(('Ejercicio 3 - TIR'!$E$13-'Ejercicio 3 - TIR'!$C$13)*('Ejercicio 3 - TIR'!$E$13-'Ejercicio 3 - TIR'!$D$13)*(1-B292)))</f>
        <v>76023.2705</v>
      </c>
      <c r="D292" s="3">
        <f t="shared" si="5"/>
        <v>0.5479889307</v>
      </c>
      <c r="E292" s="4">
        <f>IF(D292&lt;=('Ejercicio 3 - TIR'!$D$14-'Ejercicio 3 - TIR'!$C$14)/('Ejercicio 3 - TIR'!$E$14-'Ejercicio 3 - TIR'!$C$14),'Ejercicio 3 - TIR'!$C$14+SQRT(('Ejercicio 3 - TIR'!$E$14-'Ejercicio 3 - TIR'!$C$14)*('Ejercicio 3 - TIR'!$D$14-'Ejercicio 3 - TIR'!$C$14)*D292),'Ejercicio 3 - TIR'!$E$14-SQRT(('Ejercicio 3 - TIR'!$E$14-'Ejercicio 3 - TIR'!$C$14)*('Ejercicio 3 - TIR'!$E$14-'Ejercicio 3 - TIR'!$D$14)*(1-D292)))</f>
        <v>31765.82364</v>
      </c>
      <c r="F292" s="3">
        <f t="shared" si="6"/>
        <v>0.6200051016</v>
      </c>
      <c r="G292" s="4">
        <f>IF(F292&lt;=('Ejercicio 3 - TIR'!$D$18-'Ejercicio 3 - TIR'!$C$18)/('Ejercicio 3 - TIR'!$E$18-'Ejercicio 3 - TIR'!$C$18),'Ejercicio 3 - TIR'!$C$18+SQRT(('Ejercicio 3 - TIR'!$E$18-'Ejercicio 3 - TIR'!$C$18)*('Ejercicio 3 - TIR'!$D$18-'Ejercicio 3 - TIR'!$C$18)*F292),'Ejercicio 3 - TIR'!$E$18-SQRT(('Ejercicio 3 - TIR'!$E$18-'Ejercicio 3 - TIR'!$C$18)*('Ejercicio 3 - TIR'!$E$18-'Ejercicio 3 - TIR'!$D$18)*(1-F292)))</f>
        <v>39643.69044</v>
      </c>
      <c r="H292" s="3">
        <f t="shared" si="7"/>
        <v>0.8228876336</v>
      </c>
      <c r="I292" s="4">
        <f>IF(H292&lt;=('Ejercicio 3 - TIR'!$D$18-'Ejercicio 3 - TIR'!$C$18)/('Ejercicio 3 - TIR'!$E$18-'Ejercicio 3 - TIR'!$C$18),'Ejercicio 3 - TIR'!$C$18+SQRT(('Ejercicio 3 - TIR'!$E$18-'Ejercicio 3 - TIR'!$C$18)*('Ejercicio 3 - TIR'!$D$18-'Ejercicio 3 - TIR'!$C$18)*H292),'Ejercicio 3 - TIR'!$E$18-SQRT(('Ejercicio 3 - TIR'!$E$18-'Ejercicio 3 - TIR'!$C$18)*('Ejercicio 3 - TIR'!$E$18-'Ejercicio 3 - TIR'!$D$18)*(1-H292)))</f>
        <v>41355.35633</v>
      </c>
      <c r="J292" s="3">
        <f t="shared" si="8"/>
        <v>0.3364128162</v>
      </c>
      <c r="K292" s="4">
        <f>IF(J292&lt;=('Ejercicio 3 - TIR'!$D$18-'Ejercicio 3 - TIR'!$C$18)/('Ejercicio 3 - TIR'!$E$18-'Ejercicio 3 - TIR'!$C$18),'Ejercicio 3 - TIR'!$C$18+SQRT(('Ejercicio 3 - TIR'!$E$18-'Ejercicio 3 - TIR'!$C$18)*('Ejercicio 3 - TIR'!$D$18-'Ejercicio 3 - TIR'!$C$18)*J292),'Ejercicio 3 - TIR'!$E$18-SQRT(('Ejercicio 3 - TIR'!$E$18-'Ejercicio 3 - TIR'!$C$18)*('Ejercicio 3 - TIR'!$E$18-'Ejercicio 3 - TIR'!$D$18)*(1-J292)))</f>
        <v>37103.65557</v>
      </c>
      <c r="L292" s="3">
        <f t="shared" si="9"/>
        <v>0.7692569172</v>
      </c>
      <c r="M292" s="4">
        <f>IF(L292&lt;=('Ejercicio 3 - TIR'!$D$18-'Ejercicio 3 - TIR'!$C$18)/('Ejercicio 3 - TIR'!$E$18-'Ejercicio 3 - TIR'!$C$18),'Ejercicio 3 - TIR'!$C$18+SQRT(('Ejercicio 3 - TIR'!$E$18-'Ejercicio 3 - TIR'!$C$18)*('Ejercicio 3 - TIR'!$D$18-'Ejercicio 3 - TIR'!$C$18)*L292),'Ejercicio 3 - TIR'!$E$18-SQRT(('Ejercicio 3 - TIR'!$E$18-'Ejercicio 3 - TIR'!$C$18)*('Ejercicio 3 - TIR'!$E$18-'Ejercicio 3 - TIR'!$D$18)*(1-L292)))</f>
        <v>40839.98423</v>
      </c>
      <c r="N292" s="3">
        <f t="shared" si="10"/>
        <v>0.5980936637</v>
      </c>
      <c r="O292" s="4">
        <f>IF(N292&lt;=('Ejercicio 3 - TIR'!$D$18-'Ejercicio 3 - TIR'!$C$18)/('Ejercicio 3 - TIR'!$E$18-'Ejercicio 3 - TIR'!$C$18),'Ejercicio 3 - TIR'!$C$18+SQRT(('Ejercicio 3 - TIR'!$E$18-'Ejercicio 3 - TIR'!$C$18)*('Ejercicio 3 - TIR'!$D$18-'Ejercicio 3 - TIR'!$C$18)*N292),'Ejercicio 3 - TIR'!$E$18-SQRT(('Ejercicio 3 - TIR'!$E$18-'Ejercicio 3 - TIR'!$C$18)*('Ejercicio 3 - TIR'!$E$18-'Ejercicio 3 - TIR'!$D$18)*(1-N292)))</f>
        <v>39471.75008</v>
      </c>
      <c r="P292" s="3">
        <f t="shared" si="11"/>
        <v>0.7849753081</v>
      </c>
      <c r="Q292" s="7">
        <f>IF(P292&lt;=('Ejercicio 3 - TIR'!$D$22-'Ejercicio 3 - TIR'!$C$22)/('Ejercicio 3 - TIR'!$E$22-'Ejercicio 3 - TIR'!$C$22),'Ejercicio 3 - TIR'!$C$22+SQRT(('Ejercicio 3 - TIR'!$E$22-'Ejercicio 3 - TIR'!$C$22)*('Ejercicio 3 - TIR'!$D$22-'Ejercicio 3 - TIR'!$C$22)*P292),'Ejercicio 3 - TIR'!$E$22-SQRT(('Ejercicio 3 - TIR'!$E$22-'Ejercicio 3 - TIR'!$C$22)*('Ejercicio 3 - TIR'!$E$22-'Ejercicio 3 - TIR'!$D$22)*(1-P292)))</f>
        <v>0.1603265548</v>
      </c>
      <c r="R292" s="3">
        <f t="shared" si="12"/>
        <v>0.8972161802</v>
      </c>
      <c r="S292" s="7">
        <f>IF(R292&lt;=('Ejercicio 3 - TIR'!$D$23-'Ejercicio 3 - TIR'!$C$23)/('Ejercicio 3 - TIR'!$E$23-'Ejercicio 3 - TIR'!$C$23),'Ejercicio 3 - TIR'!$C$23+SQRT(('Ejercicio 3 - TIR'!$E$23-'Ejercicio 3 - TIR'!$C$23)*('Ejercicio 3 - TIR'!$D$23-'Ejercicio 3 - TIR'!$C$23)*R292),'Ejercicio 3 - TIR'!$E$23-SQRT(('Ejercicio 3 - TIR'!$E$23-'Ejercicio 3 - TIR'!$C$23)*('Ejercicio 3 - TIR'!$E$23-'Ejercicio 3 - TIR'!$D$23)*(1-R292)))</f>
        <v>0.1663981297</v>
      </c>
      <c r="T292" s="3">
        <f t="shared" si="13"/>
        <v>0.3039972941</v>
      </c>
      <c r="U292" s="7">
        <f>IF(T292&lt;=('Ejercicio 3 - TIR'!$D$24-'Ejercicio 3 - TIR'!$C$24)/('Ejercicio 3 - TIR'!$E$24-'Ejercicio 3 - TIR'!$C$24),'Ejercicio 3 - TIR'!$C$24+SQRT(('Ejercicio 3 - TIR'!$E$24-'Ejercicio 3 - TIR'!$C$24)*('Ejercicio 3 - TIR'!$D$24-'Ejercicio 3 - TIR'!$C$24)*T292),'Ejercicio 3 - TIR'!$E$24-SQRT(('Ejercicio 3 - TIR'!$E$24-'Ejercicio 3 - TIR'!$C$24)*('Ejercicio 3 - TIR'!$E$24-'Ejercicio 3 - TIR'!$D$24)*(1-T292)))</f>
        <v>0.1752664663</v>
      </c>
      <c r="V292" s="3">
        <f t="shared" si="14"/>
        <v>0.2739112608</v>
      </c>
      <c r="W292" s="7">
        <f>IF(V292&lt;=('Ejercicio 3 - TIR'!$D$25-'Ejercicio 3 - TIR'!$C$25)/('Ejercicio 3 - TIR'!$E$25-'Ejercicio 3 - TIR'!$C$25),'Ejercicio 3 - TIR'!$C$25+SQRT(('Ejercicio 3 - TIR'!$E$25-'Ejercicio 3 - TIR'!$C$25)*('Ejercicio 3 - TIR'!$D$25-'Ejercicio 3 - TIR'!$C$25)*V292),'Ejercicio 3 - TIR'!$E$25-SQRT(('Ejercicio 3 - TIR'!$E$25-'Ejercicio 3 - TIR'!$C$25)*('Ejercicio 3 - TIR'!$E$25-'Ejercicio 3 - TIR'!$D$25)*(1-V292)))</f>
        <v>0.1995825372</v>
      </c>
      <c r="X292" s="3">
        <f t="shared" si="15"/>
        <v>0.04766536614</v>
      </c>
      <c r="Y292" s="7">
        <f>IF(X292&lt;=('Ejercicio 3 - TIR'!$D$26-'Ejercicio 3 - TIR'!$C$26)/('Ejercicio 3 - TIR'!$E$26-'Ejercicio 3 - TIR'!$C$26),'Ejercicio 3 - TIR'!$C$26+SQRT(('Ejercicio 3 - TIR'!$E$26-'Ejercicio 3 - TIR'!$C$26)*('Ejercicio 3 - TIR'!$D$26-'Ejercicio 3 - TIR'!$C$26)*X292),'Ejercicio 3 - TIR'!$E$26-SQRT(('Ejercicio 3 - TIR'!$E$26-'Ejercicio 3 - TIR'!$C$26)*('Ejercicio 3 - TIR'!$E$26-'Ejercicio 3 - TIR'!$D$26)*(1-X292)))</f>
        <v>0.2013444475</v>
      </c>
      <c r="Z292" s="3">
        <f t="shared" si="16"/>
        <v>1.160326555</v>
      </c>
      <c r="AA292" s="3">
        <f t="shared" si="17"/>
        <v>1.353402723</v>
      </c>
      <c r="AB292" s="3">
        <f t="shared" si="18"/>
        <v>1.590608836</v>
      </c>
      <c r="AC292" s="3">
        <f t="shared" si="19"/>
        <v>1.908066583</v>
      </c>
      <c r="AD292" s="3">
        <f t="shared" si="20"/>
        <v>2.292245195</v>
      </c>
      <c r="AE292" s="2">
        <f t="shared" si="21"/>
        <v>5092.905064</v>
      </c>
      <c r="AF292" s="2">
        <f t="shared" si="22"/>
        <v>5940.354942</v>
      </c>
      <c r="AG292" s="2">
        <f t="shared" si="23"/>
        <v>6981.499961</v>
      </c>
      <c r="AH292" s="2">
        <f t="shared" si="24"/>
        <v>8374.885437</v>
      </c>
      <c r="AI292" s="2">
        <f t="shared" si="25"/>
        <v>10061.12212</v>
      </c>
      <c r="AJ292" s="4">
        <f t="shared" si="26"/>
        <v>45999.62674</v>
      </c>
      <c r="AK292" s="4">
        <f t="shared" si="27"/>
        <v>55970.45188</v>
      </c>
      <c r="AL292" s="4">
        <f t="shared" si="28"/>
        <v>59017.4024</v>
      </c>
      <c r="AM292" s="4">
        <f t="shared" si="29"/>
        <v>77925.40918</v>
      </c>
      <c r="AN292" s="4">
        <f t="shared" si="30"/>
        <v>90478.92947</v>
      </c>
      <c r="AO292" s="4">
        <f>C292/'Ejercicio 3 - TIR'!$D$7</f>
        <v>15204.6541</v>
      </c>
      <c r="AP292" s="4">
        <f t="shared" si="31"/>
        <v>30794.97264</v>
      </c>
      <c r="AQ292" s="4">
        <f t="shared" si="32"/>
        <v>40765.79778</v>
      </c>
      <c r="AR292" s="4">
        <f t="shared" si="33"/>
        <v>43812.7483</v>
      </c>
      <c r="AS292" s="4">
        <f t="shared" si="34"/>
        <v>62720.75507</v>
      </c>
      <c r="AT292" s="4">
        <f t="shared" si="35"/>
        <v>75274.27537</v>
      </c>
      <c r="AU292" s="4">
        <f>AP292*'Ejercicio 3 - TIR'!$D$5</f>
        <v>15397.48632</v>
      </c>
      <c r="AV292" s="4">
        <f>AQ292*'Ejercicio 3 - TIR'!$D$5</f>
        <v>20382.89889</v>
      </c>
      <c r="AW292" s="4">
        <f>AR292*'Ejercicio 3 - TIR'!$D$5</f>
        <v>21906.37415</v>
      </c>
      <c r="AX292" s="4">
        <f>AS292*'Ejercicio 3 - TIR'!$D$5</f>
        <v>31360.37754</v>
      </c>
      <c r="AY292" s="4">
        <f>AT292*'Ejercicio 3 - TIR'!$D$5</f>
        <v>37637.13769</v>
      </c>
      <c r="AZ292" s="4">
        <f t="shared" ref="AZ292:BD292" si="911">AJ292-AU292-AE292</f>
        <v>25509.23536</v>
      </c>
      <c r="BA292" s="4">
        <f t="shared" si="911"/>
        <v>29647.19805</v>
      </c>
      <c r="BB292" s="4">
        <f t="shared" si="911"/>
        <v>30129.52829</v>
      </c>
      <c r="BC292" s="4">
        <f t="shared" si="911"/>
        <v>38190.1462</v>
      </c>
      <c r="BD292" s="4">
        <f t="shared" si="911"/>
        <v>42780.66967</v>
      </c>
      <c r="BE292" s="4">
        <f t="shared" ref="BE292:BI292" si="912">AZ292/Z292</f>
        <v>21984.53121</v>
      </c>
      <c r="BF292" s="4">
        <f t="shared" si="912"/>
        <v>21905.67341</v>
      </c>
      <c r="BG292" s="4">
        <f t="shared" si="912"/>
        <v>18942.13562</v>
      </c>
      <c r="BH292" s="4">
        <f t="shared" si="912"/>
        <v>20015.10143</v>
      </c>
      <c r="BI292" s="4">
        <f t="shared" si="912"/>
        <v>18663.21707</v>
      </c>
      <c r="BJ292" s="4">
        <f t="shared" si="38"/>
        <v>72815.05661</v>
      </c>
      <c r="BK292" s="4">
        <f t="shared" si="39"/>
        <v>34852.79531</v>
      </c>
      <c r="BL292" s="4">
        <f t="shared" si="40"/>
        <v>107667.8519</v>
      </c>
      <c r="BM292" s="4">
        <f>BK292*'Ejercicio 3 - TIR'!$D$5</f>
        <v>17426.39766</v>
      </c>
      <c r="BN292" s="4">
        <f t="shared" si="41"/>
        <v>90241.45426</v>
      </c>
      <c r="BO292" s="4">
        <f t="shared" si="42"/>
        <v>39368.15069</v>
      </c>
      <c r="BP292" s="4">
        <f t="shared" si="43"/>
        <v>-107789.0941</v>
      </c>
      <c r="BQ292" s="4">
        <f t="shared" ref="BQ292:BT292" si="913">BE292</f>
        <v>21984.53121</v>
      </c>
      <c r="BR292" s="4">
        <f t="shared" si="913"/>
        <v>21905.67341</v>
      </c>
      <c r="BS292" s="4">
        <f t="shared" si="913"/>
        <v>18942.13562</v>
      </c>
      <c r="BT292" s="4">
        <f t="shared" si="913"/>
        <v>20015.10143</v>
      </c>
      <c r="BU292" s="4">
        <f t="shared" si="45"/>
        <v>58031.36776</v>
      </c>
      <c r="BV292" s="36">
        <f t="shared" si="46"/>
        <v>8.178447656</v>
      </c>
    </row>
    <row r="293" ht="15.0" customHeight="1">
      <c r="A293" s="2">
        <v>292.0</v>
      </c>
      <c r="B293" s="3">
        <f t="shared" si="4"/>
        <v>0.2874926289</v>
      </c>
      <c r="C293" s="4">
        <f>IF(B293&lt;=('Ejercicio 3 - TIR'!$D$13-'Ejercicio 3 - TIR'!$C$13)/('Ejercicio 3 - TIR'!$E$13-'Ejercicio 3 - TIR'!$C$13),'Ejercicio 3 - TIR'!$C$13+SQRT(('Ejercicio 3 - TIR'!$E$13-'Ejercicio 3 - TIR'!$C$13)*('Ejercicio 3 - TIR'!$D$13-'Ejercicio 3 - TIR'!$C$13)*B293),'Ejercicio 3 - TIR'!$E$13-SQRT(('Ejercicio 3 - TIR'!$E$13-'Ejercicio 3 - TIR'!$C$13)*('Ejercicio 3 - TIR'!$E$13-'Ejercicio 3 - TIR'!$D$13)*(1-B293)))</f>
        <v>70759.46571</v>
      </c>
      <c r="D293" s="3">
        <f t="shared" si="5"/>
        <v>0.6746844684</v>
      </c>
      <c r="E293" s="4">
        <f>IF(D293&lt;=('Ejercicio 3 - TIR'!$D$14-'Ejercicio 3 - TIR'!$C$14)/('Ejercicio 3 - TIR'!$E$14-'Ejercicio 3 - TIR'!$C$14),'Ejercicio 3 - TIR'!$C$14+SQRT(('Ejercicio 3 - TIR'!$E$14-'Ejercicio 3 - TIR'!$C$14)*('Ejercicio 3 - TIR'!$D$14-'Ejercicio 3 - TIR'!$C$14)*D293),'Ejercicio 3 - TIR'!$E$14-SQRT(('Ejercicio 3 - TIR'!$E$14-'Ejercicio 3 - TIR'!$C$14)*('Ejercicio 3 - TIR'!$E$14-'Ejercicio 3 - TIR'!$D$14)*(1-D293)))</f>
        <v>33014.49145</v>
      </c>
      <c r="F293" s="3">
        <f t="shared" si="6"/>
        <v>0.362802755</v>
      </c>
      <c r="G293" s="4">
        <f>IF(F293&lt;=('Ejercicio 3 - TIR'!$D$18-'Ejercicio 3 - TIR'!$C$18)/('Ejercicio 3 - TIR'!$E$18-'Ejercicio 3 - TIR'!$C$18),'Ejercicio 3 - TIR'!$C$18+SQRT(('Ejercicio 3 - TIR'!$E$18-'Ejercicio 3 - TIR'!$C$18)*('Ejercicio 3 - TIR'!$D$18-'Ejercicio 3 - TIR'!$C$18)*F293),'Ejercicio 3 - TIR'!$E$18-SQRT(('Ejercicio 3 - TIR'!$E$18-'Ejercicio 3 - TIR'!$C$18)*('Ejercicio 3 - TIR'!$E$18-'Ejercicio 3 - TIR'!$D$18)*(1-F293)))</f>
        <v>37377.01927</v>
      </c>
      <c r="H293" s="3">
        <f t="shared" si="7"/>
        <v>0.3811233039</v>
      </c>
      <c r="I293" s="4">
        <f>IF(H293&lt;=('Ejercicio 3 - TIR'!$D$18-'Ejercicio 3 - TIR'!$C$18)/('Ejercicio 3 - TIR'!$E$18-'Ejercicio 3 - TIR'!$C$18),'Ejercicio 3 - TIR'!$C$18+SQRT(('Ejercicio 3 - TIR'!$E$18-'Ejercicio 3 - TIR'!$C$18)*('Ejercicio 3 - TIR'!$D$18-'Ejercicio 3 - TIR'!$C$18)*H293),'Ejercicio 3 - TIR'!$E$18-SQRT(('Ejercicio 3 - TIR'!$E$18-'Ejercicio 3 - TIR'!$C$18)*('Ejercicio 3 - TIR'!$E$18-'Ejercicio 3 - TIR'!$D$18)*(1-H293)))</f>
        <v>37560.98509</v>
      </c>
      <c r="J293" s="3">
        <f t="shared" si="8"/>
        <v>0.5097066581</v>
      </c>
      <c r="K293" s="4">
        <f>IF(J293&lt;=('Ejercicio 3 - TIR'!$D$18-'Ejercicio 3 - TIR'!$C$18)/('Ejercicio 3 - TIR'!$E$18-'Ejercicio 3 - TIR'!$C$18),'Ejercicio 3 - TIR'!$C$18+SQRT(('Ejercicio 3 - TIR'!$E$18-'Ejercicio 3 - TIR'!$C$18)*('Ejercicio 3 - TIR'!$D$18-'Ejercicio 3 - TIR'!$C$18)*J293),'Ejercicio 3 - TIR'!$E$18-SQRT(('Ejercicio 3 - TIR'!$E$18-'Ejercicio 3 - TIR'!$C$18)*('Ejercicio 3 - TIR'!$E$18-'Ejercicio 3 - TIR'!$D$18)*(1-J293)))</f>
        <v>38743.91209</v>
      </c>
      <c r="L293" s="3">
        <f t="shared" si="9"/>
        <v>0.140912256</v>
      </c>
      <c r="M293" s="4">
        <f>IF(L293&lt;=('Ejercicio 3 - TIR'!$D$18-'Ejercicio 3 - TIR'!$C$18)/('Ejercicio 3 - TIR'!$E$18-'Ejercicio 3 - TIR'!$C$18),'Ejercicio 3 - TIR'!$C$18+SQRT(('Ejercicio 3 - TIR'!$E$18-'Ejercicio 3 - TIR'!$C$18)*('Ejercicio 3 - TIR'!$D$18-'Ejercicio 3 - TIR'!$C$18)*L293),'Ejercicio 3 - TIR'!$E$18-SQRT(('Ejercicio 3 - TIR'!$E$18-'Ejercicio 3 - TIR'!$C$18)*('Ejercicio 3 - TIR'!$E$18-'Ejercicio 3 - TIR'!$D$18)*(1-L293)))</f>
        <v>34597.48174</v>
      </c>
      <c r="N293" s="3">
        <f t="shared" si="10"/>
        <v>0.4739813625</v>
      </c>
      <c r="O293" s="4">
        <f>IF(N293&lt;=('Ejercicio 3 - TIR'!$D$18-'Ejercicio 3 - TIR'!$C$18)/('Ejercicio 3 - TIR'!$E$18-'Ejercicio 3 - TIR'!$C$18),'Ejercicio 3 - TIR'!$C$18+SQRT(('Ejercicio 3 - TIR'!$E$18-'Ejercicio 3 - TIR'!$C$18)*('Ejercicio 3 - TIR'!$D$18-'Ejercicio 3 - TIR'!$C$18)*N293),'Ejercicio 3 - TIR'!$E$18-SQRT(('Ejercicio 3 - TIR'!$E$18-'Ejercicio 3 - TIR'!$C$18)*('Ejercicio 3 - TIR'!$E$18-'Ejercicio 3 - TIR'!$D$18)*(1-N293)))</f>
        <v>38431.91582</v>
      </c>
      <c r="P293" s="3">
        <f t="shared" si="11"/>
        <v>0.8356575221</v>
      </c>
      <c r="Q293" s="7">
        <f>IF(P293&lt;=('Ejercicio 3 - TIR'!$D$22-'Ejercicio 3 - TIR'!$C$22)/('Ejercicio 3 - TIR'!$E$22-'Ejercicio 3 - TIR'!$C$22),'Ejercicio 3 - TIR'!$C$22+SQRT(('Ejercicio 3 - TIR'!$E$22-'Ejercicio 3 - TIR'!$C$22)*('Ejercicio 3 - TIR'!$D$22-'Ejercicio 3 - TIR'!$C$22)*P293),'Ejercicio 3 - TIR'!$E$22-SQRT(('Ejercicio 3 - TIR'!$E$22-'Ejercicio 3 - TIR'!$C$22)*('Ejercicio 3 - TIR'!$E$22-'Ejercicio 3 - TIR'!$D$22)*(1-P293)))</f>
        <v>0.1628006843</v>
      </c>
      <c r="R293" s="3">
        <f t="shared" si="12"/>
        <v>0.1698135303</v>
      </c>
      <c r="S293" s="7">
        <f>IF(R293&lt;=('Ejercicio 3 - TIR'!$D$23-'Ejercicio 3 - TIR'!$C$23)/('Ejercicio 3 - TIR'!$E$23-'Ejercicio 3 - TIR'!$C$23),'Ejercicio 3 - TIR'!$C$23+SQRT(('Ejercicio 3 - TIR'!$E$23-'Ejercicio 3 - TIR'!$C$23)*('Ejercicio 3 - TIR'!$D$23-'Ejercicio 3 - TIR'!$C$23)*R293),'Ejercicio 3 - TIR'!$E$23-SQRT(('Ejercicio 3 - TIR'!$E$23-'Ejercicio 3 - TIR'!$C$23)*('Ejercicio 3 - TIR'!$E$23-'Ejercicio 3 - TIR'!$D$23)*(1-R293)))</f>
        <v>0.1374832593</v>
      </c>
      <c r="T293" s="3">
        <f t="shared" si="13"/>
        <v>0.989053405</v>
      </c>
      <c r="U293" s="7">
        <f>IF(T293&lt;=('Ejercicio 3 - TIR'!$D$24-'Ejercicio 3 - TIR'!$C$24)/('Ejercicio 3 - TIR'!$E$24-'Ejercicio 3 - TIR'!$C$24),'Ejercicio 3 - TIR'!$C$24+SQRT(('Ejercicio 3 - TIR'!$E$24-'Ejercicio 3 - TIR'!$C$24)*('Ejercicio 3 - TIR'!$D$24-'Ejercicio 3 - TIR'!$C$24)*T293),'Ejercicio 3 - TIR'!$E$24-SQRT(('Ejercicio 3 - TIR'!$E$24-'Ejercicio 3 - TIR'!$C$24)*('Ejercicio 3 - TIR'!$E$24-'Ejercicio 3 - TIR'!$D$24)*(1-T293)))</f>
        <v>0.2144637137</v>
      </c>
      <c r="V293" s="3">
        <f t="shared" si="14"/>
        <v>0.3312581561</v>
      </c>
      <c r="W293" s="7">
        <f>IF(V293&lt;=('Ejercicio 3 - TIR'!$D$25-'Ejercicio 3 - TIR'!$C$25)/('Ejercicio 3 - TIR'!$E$25-'Ejercicio 3 - TIR'!$C$25),'Ejercicio 3 - TIR'!$C$25+SQRT(('Ejercicio 3 - TIR'!$E$25-'Ejercicio 3 - TIR'!$C$25)*('Ejercicio 3 - TIR'!$D$25-'Ejercicio 3 - TIR'!$C$25)*V293),'Ejercicio 3 - TIR'!$E$25-SQRT(('Ejercicio 3 - TIR'!$E$25-'Ejercicio 3 - TIR'!$C$25)*('Ejercicio 3 - TIR'!$E$25-'Ejercicio 3 - TIR'!$D$25)*(1-V293)))</f>
        <v>0.2016202888</v>
      </c>
      <c r="X293" s="3">
        <f t="shared" si="15"/>
        <v>0.514044272</v>
      </c>
      <c r="Y293" s="7">
        <f>IF(X293&lt;=('Ejercicio 3 - TIR'!$D$26-'Ejercicio 3 - TIR'!$C$26)/('Ejercicio 3 - TIR'!$E$26-'Ejercicio 3 - TIR'!$C$26),'Ejercicio 3 - TIR'!$C$26+SQRT(('Ejercicio 3 - TIR'!$E$26-'Ejercicio 3 - TIR'!$C$26)*('Ejercicio 3 - TIR'!$D$26-'Ejercicio 3 - TIR'!$C$26)*X293),'Ejercicio 3 - TIR'!$E$26-SQRT(('Ejercicio 3 - TIR'!$E$26-'Ejercicio 3 - TIR'!$C$26)*('Ejercicio 3 - TIR'!$E$26-'Ejercicio 3 - TIR'!$D$26)*(1-X293)))</f>
        <v>0.2287734353</v>
      </c>
      <c r="Z293" s="3">
        <f t="shared" si="16"/>
        <v>1.162800684</v>
      </c>
      <c r="AA293" s="3">
        <f t="shared" si="17"/>
        <v>1.322666312</v>
      </c>
      <c r="AB293" s="3">
        <f t="shared" si="18"/>
        <v>1.606330242</v>
      </c>
      <c r="AC293" s="3">
        <f t="shared" si="19"/>
        <v>1.930199009</v>
      </c>
      <c r="AD293" s="3">
        <f t="shared" si="20"/>
        <v>2.371777267</v>
      </c>
      <c r="AE293" s="2">
        <f t="shared" si="21"/>
        <v>5374.7818</v>
      </c>
      <c r="AF293" s="2">
        <f t="shared" si="22"/>
        <v>6113.72432</v>
      </c>
      <c r="AG293" s="2">
        <f t="shared" si="23"/>
        <v>7424.896342</v>
      </c>
      <c r="AH293" s="2">
        <f t="shared" si="24"/>
        <v>8921.906087</v>
      </c>
      <c r="AI293" s="2">
        <f t="shared" si="25"/>
        <v>10963.00119</v>
      </c>
      <c r="AJ293" s="4">
        <f t="shared" si="26"/>
        <v>43462.02358</v>
      </c>
      <c r="AK293" s="4">
        <f t="shared" si="27"/>
        <v>49680.64964</v>
      </c>
      <c r="AL293" s="4">
        <f t="shared" si="28"/>
        <v>62235.51768</v>
      </c>
      <c r="AM293" s="4">
        <f t="shared" si="29"/>
        <v>66780.02497</v>
      </c>
      <c r="AN293" s="4">
        <f t="shared" si="30"/>
        <v>91151.94426</v>
      </c>
      <c r="AO293" s="4">
        <f>C293/'Ejercicio 3 - TIR'!$D$7</f>
        <v>14151.89314</v>
      </c>
      <c r="AP293" s="4">
        <f t="shared" si="31"/>
        <v>29310.13044</v>
      </c>
      <c r="AQ293" s="4">
        <f t="shared" si="32"/>
        <v>35528.7565</v>
      </c>
      <c r="AR293" s="4">
        <f t="shared" si="33"/>
        <v>48083.62453</v>
      </c>
      <c r="AS293" s="4">
        <f t="shared" si="34"/>
        <v>52628.13183</v>
      </c>
      <c r="AT293" s="4">
        <f t="shared" si="35"/>
        <v>77000.05112</v>
      </c>
      <c r="AU293" s="4">
        <f>AP293*'Ejercicio 3 - TIR'!$D$5</f>
        <v>14655.06522</v>
      </c>
      <c r="AV293" s="4">
        <f>AQ293*'Ejercicio 3 - TIR'!$D$5</f>
        <v>17764.37825</v>
      </c>
      <c r="AW293" s="4">
        <f>AR293*'Ejercicio 3 - TIR'!$D$5</f>
        <v>24041.81227</v>
      </c>
      <c r="AX293" s="4">
        <f>AS293*'Ejercicio 3 - TIR'!$D$5</f>
        <v>26314.06591</v>
      </c>
      <c r="AY293" s="4">
        <f>AT293*'Ejercicio 3 - TIR'!$D$5</f>
        <v>38500.02556</v>
      </c>
      <c r="AZ293" s="4">
        <f t="shared" ref="AZ293:BD293" si="914">AJ293-AU293-AE293</f>
        <v>23432.17656</v>
      </c>
      <c r="BA293" s="4">
        <f t="shared" si="914"/>
        <v>25802.54707</v>
      </c>
      <c r="BB293" s="4">
        <f t="shared" si="914"/>
        <v>30768.80907</v>
      </c>
      <c r="BC293" s="4">
        <f t="shared" si="914"/>
        <v>31544.05297</v>
      </c>
      <c r="BD293" s="4">
        <f t="shared" si="914"/>
        <v>41688.91751</v>
      </c>
      <c r="BE293" s="4">
        <f t="shared" ref="BE293:BI293" si="915">AZ293/Z293</f>
        <v>20151.49877</v>
      </c>
      <c r="BF293" s="4">
        <f t="shared" si="915"/>
        <v>19507.97932</v>
      </c>
      <c r="BG293" s="4">
        <f t="shared" si="915"/>
        <v>19154.72191</v>
      </c>
      <c r="BH293" s="4">
        <f t="shared" si="915"/>
        <v>16342.38378</v>
      </c>
      <c r="BI293" s="4">
        <f t="shared" si="915"/>
        <v>17577.07947</v>
      </c>
      <c r="BJ293" s="4">
        <f t="shared" si="38"/>
        <v>78303.02029</v>
      </c>
      <c r="BK293" s="4">
        <f t="shared" si="39"/>
        <v>33565.13844</v>
      </c>
      <c r="BL293" s="4">
        <f t="shared" si="40"/>
        <v>111868.1587</v>
      </c>
      <c r="BM293" s="4">
        <f>BK293*'Ejercicio 3 - TIR'!$D$5</f>
        <v>16782.56922</v>
      </c>
      <c r="BN293" s="4">
        <f t="shared" si="41"/>
        <v>95085.58951</v>
      </c>
      <c r="BO293" s="4">
        <f t="shared" si="42"/>
        <v>40090.43802</v>
      </c>
      <c r="BP293" s="4">
        <f t="shared" si="43"/>
        <v>-103773.9572</v>
      </c>
      <c r="BQ293" s="4">
        <f t="shared" ref="BQ293:BT293" si="916">BE293</f>
        <v>20151.49877</v>
      </c>
      <c r="BR293" s="4">
        <f t="shared" si="916"/>
        <v>19507.97932</v>
      </c>
      <c r="BS293" s="4">
        <f t="shared" si="916"/>
        <v>19154.72191</v>
      </c>
      <c r="BT293" s="4">
        <f t="shared" si="916"/>
        <v>16342.38378</v>
      </c>
      <c r="BU293" s="4">
        <f t="shared" si="45"/>
        <v>57667.51749</v>
      </c>
      <c r="BV293" s="36">
        <f t="shared" si="46"/>
        <v>7.400709064</v>
      </c>
    </row>
    <row r="294" ht="15.0" customHeight="1">
      <c r="A294" s="2">
        <v>293.0</v>
      </c>
      <c r="B294" s="3">
        <f t="shared" si="4"/>
        <v>0.584103442</v>
      </c>
      <c r="C294" s="4">
        <f>IF(B294&lt;=('Ejercicio 3 - TIR'!$D$13-'Ejercicio 3 - TIR'!$C$13)/('Ejercicio 3 - TIR'!$E$13-'Ejercicio 3 - TIR'!$C$13),'Ejercicio 3 - TIR'!$C$13+SQRT(('Ejercicio 3 - TIR'!$E$13-'Ejercicio 3 - TIR'!$C$13)*('Ejercicio 3 - TIR'!$D$13-'Ejercicio 3 - TIR'!$C$13)*B294),'Ejercicio 3 - TIR'!$E$13-SQRT(('Ejercicio 3 - TIR'!$E$13-'Ejercicio 3 - TIR'!$C$13)*('Ejercicio 3 - TIR'!$E$13-'Ejercicio 3 - TIR'!$D$13)*(1-B294)))</f>
        <v>77659.99397</v>
      </c>
      <c r="D294" s="3">
        <f t="shared" si="5"/>
        <v>0.1346900226</v>
      </c>
      <c r="E294" s="4">
        <f>IF(D294&lt;=('Ejercicio 3 - TIR'!$D$14-'Ejercicio 3 - TIR'!$C$14)/('Ejercicio 3 - TIR'!$E$14-'Ejercicio 3 - TIR'!$C$14),'Ejercicio 3 - TIR'!$C$14+SQRT(('Ejercicio 3 - TIR'!$E$14-'Ejercicio 3 - TIR'!$C$14)*('Ejercicio 3 - TIR'!$D$14-'Ejercicio 3 - TIR'!$C$14)*D294),'Ejercicio 3 - TIR'!$E$14-SQRT(('Ejercicio 3 - TIR'!$E$14-'Ejercicio 3 - TIR'!$C$14)*('Ejercicio 3 - TIR'!$E$14-'Ejercicio 3 - TIR'!$D$14)*(1-D294)))</f>
        <v>28178.3253</v>
      </c>
      <c r="F294" s="3">
        <f t="shared" si="6"/>
        <v>0.4487051362</v>
      </c>
      <c r="G294" s="4">
        <f>IF(F294&lt;=('Ejercicio 3 - TIR'!$D$18-'Ejercicio 3 - TIR'!$C$18)/('Ejercicio 3 - TIR'!$E$18-'Ejercicio 3 - TIR'!$C$18),'Ejercicio 3 - TIR'!$C$18+SQRT(('Ejercicio 3 - TIR'!$E$18-'Ejercicio 3 - TIR'!$C$18)*('Ejercicio 3 - TIR'!$D$18-'Ejercicio 3 - TIR'!$C$18)*F294),'Ejercicio 3 - TIR'!$E$18-SQRT(('Ejercicio 3 - TIR'!$E$18-'Ejercicio 3 - TIR'!$C$18)*('Ejercicio 3 - TIR'!$E$18-'Ejercicio 3 - TIR'!$D$18)*(1-F294)))</f>
        <v>38204.00941</v>
      </c>
      <c r="H294" s="3">
        <f t="shared" si="7"/>
        <v>0.4607161036</v>
      </c>
      <c r="I294" s="4">
        <f>IF(H294&lt;=('Ejercicio 3 - TIR'!$D$18-'Ejercicio 3 - TIR'!$C$18)/('Ejercicio 3 - TIR'!$E$18-'Ejercicio 3 - TIR'!$C$18),'Ejercicio 3 - TIR'!$C$18+SQRT(('Ejercicio 3 - TIR'!$E$18-'Ejercicio 3 - TIR'!$C$18)*('Ejercicio 3 - TIR'!$D$18-'Ejercicio 3 - TIR'!$C$18)*H294),'Ejercicio 3 - TIR'!$E$18-SQRT(('Ejercicio 3 - TIR'!$E$18-'Ejercicio 3 - TIR'!$C$18)*('Ejercicio 3 - TIR'!$E$18-'Ejercicio 3 - TIR'!$D$18)*(1-H294)))</f>
        <v>38313.087</v>
      </c>
      <c r="J294" s="3">
        <f t="shared" si="8"/>
        <v>0.2904514464</v>
      </c>
      <c r="K294" s="4">
        <f>IF(J294&lt;=('Ejercicio 3 - TIR'!$D$18-'Ejercicio 3 - TIR'!$C$18)/('Ejercicio 3 - TIR'!$E$18-'Ejercicio 3 - TIR'!$C$18),'Ejercicio 3 - TIR'!$C$18+SQRT(('Ejercicio 3 - TIR'!$E$18-'Ejercicio 3 - TIR'!$C$18)*('Ejercicio 3 - TIR'!$D$18-'Ejercicio 3 - TIR'!$C$18)*J294),'Ejercicio 3 - TIR'!$E$18-SQRT(('Ejercicio 3 - TIR'!$E$18-'Ejercicio 3 - TIR'!$C$18)*('Ejercicio 3 - TIR'!$E$18-'Ejercicio 3 - TIR'!$D$18)*(1-J294)))</f>
        <v>36600.58459</v>
      </c>
      <c r="L294" s="3">
        <f t="shared" si="9"/>
        <v>0.1778546097</v>
      </c>
      <c r="M294" s="4">
        <f>IF(L294&lt;=('Ejercicio 3 - TIR'!$D$18-'Ejercicio 3 - TIR'!$C$18)/('Ejercicio 3 - TIR'!$E$18-'Ejercicio 3 - TIR'!$C$18),'Ejercicio 3 - TIR'!$C$18+SQRT(('Ejercicio 3 - TIR'!$E$18-'Ejercicio 3 - TIR'!$C$18)*('Ejercicio 3 - TIR'!$D$18-'Ejercicio 3 - TIR'!$C$18)*L294),'Ejercicio 3 - TIR'!$E$18-SQRT(('Ejercicio 3 - TIR'!$E$18-'Ejercicio 3 - TIR'!$C$18)*('Ejercicio 3 - TIR'!$E$18-'Ejercicio 3 - TIR'!$D$18)*(1-L294)))</f>
        <v>35165.09356</v>
      </c>
      <c r="N294" s="3">
        <f t="shared" si="10"/>
        <v>0.04661679903</v>
      </c>
      <c r="O294" s="4">
        <f>IF(N294&lt;=('Ejercicio 3 - TIR'!$D$18-'Ejercicio 3 - TIR'!$C$18)/('Ejercicio 3 - TIR'!$E$18-'Ejercicio 3 - TIR'!$C$18),'Ejercicio 3 - TIR'!$C$18+SQRT(('Ejercicio 3 - TIR'!$E$18-'Ejercicio 3 - TIR'!$C$18)*('Ejercicio 3 - TIR'!$D$18-'Ejercicio 3 - TIR'!$C$18)*N294),'Ejercicio 3 - TIR'!$E$18-SQRT(('Ejercicio 3 - TIR'!$E$18-'Ejercicio 3 - TIR'!$C$18)*('Ejercicio 3 - TIR'!$E$18-'Ejercicio 3 - TIR'!$D$18)*(1-N294)))</f>
        <v>32644.33732</v>
      </c>
      <c r="P294" s="3">
        <f t="shared" si="11"/>
        <v>0.9579076283</v>
      </c>
      <c r="Q294" s="7">
        <f>IF(P294&lt;=('Ejercicio 3 - TIR'!$D$22-'Ejercicio 3 - TIR'!$C$22)/('Ejercicio 3 - TIR'!$E$22-'Ejercicio 3 - TIR'!$C$22),'Ejercicio 3 - TIR'!$C$22+SQRT(('Ejercicio 3 - TIR'!$E$22-'Ejercicio 3 - TIR'!$C$22)*('Ejercicio 3 - TIR'!$D$22-'Ejercicio 3 - TIR'!$C$22)*P294),'Ejercicio 3 - TIR'!$E$22-SQRT(('Ejercicio 3 - TIR'!$E$22-'Ejercicio 3 - TIR'!$C$22)*('Ejercicio 3 - TIR'!$E$22-'Ejercicio 3 - TIR'!$D$22)*(1-P294)))</f>
        <v>0.1712956178</v>
      </c>
      <c r="R294" s="3">
        <f t="shared" si="12"/>
        <v>0.9660221179</v>
      </c>
      <c r="S294" s="7">
        <f>IF(R294&lt;=('Ejercicio 3 - TIR'!$D$23-'Ejercicio 3 - TIR'!$C$23)/('Ejercicio 3 - TIR'!$E$23-'Ejercicio 3 - TIR'!$C$23),'Ejercicio 3 - TIR'!$C$23+SQRT(('Ejercicio 3 - TIR'!$E$23-'Ejercicio 3 - TIR'!$C$23)*('Ejercicio 3 - TIR'!$D$23-'Ejercicio 3 - TIR'!$C$23)*R294),'Ejercicio 3 - TIR'!$E$23-SQRT(('Ejercicio 3 - TIR'!$E$23-'Ejercicio 3 - TIR'!$C$23)*('Ejercicio 3 - TIR'!$E$23-'Ejercicio 3 - TIR'!$D$23)*(1-R294)))</f>
        <v>0.1721795021</v>
      </c>
      <c r="T294" s="3">
        <f t="shared" si="13"/>
        <v>0.1376631203</v>
      </c>
      <c r="U294" s="7">
        <f>IF(T294&lt;=('Ejercicio 3 - TIR'!$D$24-'Ejercicio 3 - TIR'!$C$24)/('Ejercicio 3 - TIR'!$E$24-'Ejercicio 3 - TIR'!$C$24),'Ejercicio 3 - TIR'!$C$24+SQRT(('Ejercicio 3 - TIR'!$E$24-'Ejercicio 3 - TIR'!$C$24)*('Ejercicio 3 - TIR'!$D$24-'Ejercicio 3 - TIR'!$C$24)*T294),'Ejercicio 3 - TIR'!$E$24-SQRT(('Ejercicio 3 - TIR'!$E$24-'Ejercicio 3 - TIR'!$C$24)*('Ejercicio 3 - TIR'!$E$24-'Ejercicio 3 - TIR'!$D$24)*(1-T294)))</f>
        <v>0.1670027219</v>
      </c>
      <c r="V294" s="3">
        <f t="shared" si="14"/>
        <v>0.7465776155</v>
      </c>
      <c r="W294" s="7">
        <f>IF(V294&lt;=('Ejercicio 3 - TIR'!$D$25-'Ejercicio 3 - TIR'!$C$25)/('Ejercicio 3 - TIR'!$E$25-'Ejercicio 3 - TIR'!$C$25),'Ejercicio 3 - TIR'!$C$25+SQRT(('Ejercicio 3 - TIR'!$E$25-'Ejercicio 3 - TIR'!$C$25)*('Ejercicio 3 - TIR'!$D$25-'Ejercicio 3 - TIR'!$C$25)*V294),'Ejercicio 3 - TIR'!$E$25-SQRT(('Ejercicio 3 - TIR'!$E$25-'Ejercicio 3 - TIR'!$C$25)*('Ejercicio 3 - TIR'!$E$25-'Ejercicio 3 - TIR'!$D$25)*(1-V294)))</f>
        <v>0.2202178183</v>
      </c>
      <c r="X294" s="3">
        <f t="shared" si="15"/>
        <v>0.9052658116</v>
      </c>
      <c r="Y294" s="7">
        <f>IF(X294&lt;=('Ejercicio 3 - TIR'!$D$26-'Ejercicio 3 - TIR'!$C$26)/('Ejercicio 3 - TIR'!$E$26-'Ejercicio 3 - TIR'!$C$26),'Ejercicio 3 - TIR'!$C$26+SQRT(('Ejercicio 3 - TIR'!$E$26-'Ejercicio 3 - TIR'!$C$26)*('Ejercicio 3 - TIR'!$D$26-'Ejercicio 3 - TIR'!$C$26)*X294),'Ejercicio 3 - TIR'!$E$26-SQRT(('Ejercicio 3 - TIR'!$E$26-'Ejercicio 3 - TIR'!$C$26)*('Ejercicio 3 - TIR'!$E$26-'Ejercicio 3 - TIR'!$D$26)*(1-X294)))</f>
        <v>0.2573822057</v>
      </c>
      <c r="Z294" s="3">
        <f t="shared" si="16"/>
        <v>1.171295618</v>
      </c>
      <c r="AA294" s="3">
        <f t="shared" si="17"/>
        <v>1.372968714</v>
      </c>
      <c r="AB294" s="3">
        <f t="shared" si="18"/>
        <v>1.602258226</v>
      </c>
      <c r="AC294" s="3">
        <f t="shared" si="19"/>
        <v>1.955104037</v>
      </c>
      <c r="AD294" s="3">
        <f t="shared" si="20"/>
        <v>2.458313027</v>
      </c>
      <c r="AE294" s="2">
        <f t="shared" si="21"/>
        <v>4826.823641</v>
      </c>
      <c r="AF294" s="2">
        <f t="shared" si="22"/>
        <v>5657.903732</v>
      </c>
      <c r="AG294" s="2">
        <f t="shared" si="23"/>
        <v>6602.789056</v>
      </c>
      <c r="AH294" s="2">
        <f t="shared" si="24"/>
        <v>8056.840857</v>
      </c>
      <c r="AI294" s="2">
        <f t="shared" si="25"/>
        <v>10130.52833</v>
      </c>
      <c r="AJ294" s="4">
        <f t="shared" si="26"/>
        <v>44748.18881</v>
      </c>
      <c r="AK294" s="4">
        <f t="shared" si="27"/>
        <v>52602.6698</v>
      </c>
      <c r="AL294" s="4">
        <f t="shared" si="28"/>
        <v>58643.58775</v>
      </c>
      <c r="AM294" s="4">
        <f t="shared" si="29"/>
        <v>68751.41639</v>
      </c>
      <c r="AN294" s="4">
        <f t="shared" si="30"/>
        <v>80249.99969</v>
      </c>
      <c r="AO294" s="4">
        <f>C294/'Ejercicio 3 - TIR'!$D$7</f>
        <v>15531.99879</v>
      </c>
      <c r="AP294" s="4">
        <f t="shared" si="31"/>
        <v>29216.19001</v>
      </c>
      <c r="AQ294" s="4">
        <f t="shared" si="32"/>
        <v>37070.671</v>
      </c>
      <c r="AR294" s="4">
        <f t="shared" si="33"/>
        <v>43111.58896</v>
      </c>
      <c r="AS294" s="4">
        <f t="shared" si="34"/>
        <v>53219.4176</v>
      </c>
      <c r="AT294" s="4">
        <f t="shared" si="35"/>
        <v>64718.0009</v>
      </c>
      <c r="AU294" s="4">
        <f>AP294*'Ejercicio 3 - TIR'!$D$5</f>
        <v>14608.09501</v>
      </c>
      <c r="AV294" s="4">
        <f>AQ294*'Ejercicio 3 - TIR'!$D$5</f>
        <v>18535.3355</v>
      </c>
      <c r="AW294" s="4">
        <f>AR294*'Ejercicio 3 - TIR'!$D$5</f>
        <v>21555.79448</v>
      </c>
      <c r="AX294" s="4">
        <f>AS294*'Ejercicio 3 - TIR'!$D$5</f>
        <v>26609.7088</v>
      </c>
      <c r="AY294" s="4">
        <f>AT294*'Ejercicio 3 - TIR'!$D$5</f>
        <v>32359.00045</v>
      </c>
      <c r="AZ294" s="4">
        <f t="shared" ref="AZ294:BD294" si="917">AJ294-AU294-AE294</f>
        <v>25313.27016</v>
      </c>
      <c r="BA294" s="4">
        <f t="shared" si="917"/>
        <v>28409.43056</v>
      </c>
      <c r="BB294" s="4">
        <f t="shared" si="917"/>
        <v>30485.00422</v>
      </c>
      <c r="BC294" s="4">
        <f t="shared" si="917"/>
        <v>34084.86674</v>
      </c>
      <c r="BD294" s="4">
        <f t="shared" si="917"/>
        <v>37760.47091</v>
      </c>
      <c r="BE294" s="4">
        <f t="shared" ref="BE294:BI294" si="918">AZ294/Z294</f>
        <v>21611.34198</v>
      </c>
      <c r="BF294" s="4">
        <f t="shared" si="918"/>
        <v>20691.97227</v>
      </c>
      <c r="BG294" s="4">
        <f t="shared" si="918"/>
        <v>19026.27411</v>
      </c>
      <c r="BH294" s="4">
        <f t="shared" si="918"/>
        <v>17433.78668</v>
      </c>
      <c r="BI294" s="4">
        <f t="shared" si="918"/>
        <v>15360.31844</v>
      </c>
      <c r="BJ294" s="4">
        <f t="shared" si="38"/>
        <v>69271.14416</v>
      </c>
      <c r="BK294" s="4">
        <f t="shared" si="39"/>
        <v>38182.51497</v>
      </c>
      <c r="BL294" s="4">
        <f t="shared" si="40"/>
        <v>107453.6591</v>
      </c>
      <c r="BM294" s="4">
        <f>BK294*'Ejercicio 3 - TIR'!$D$5</f>
        <v>19091.25748</v>
      </c>
      <c r="BN294" s="4">
        <f t="shared" si="41"/>
        <v>88362.40164</v>
      </c>
      <c r="BO294" s="4">
        <f t="shared" si="42"/>
        <v>35944.32469</v>
      </c>
      <c r="BP294" s="4">
        <f t="shared" si="43"/>
        <v>-105838.3193</v>
      </c>
      <c r="BQ294" s="4">
        <f t="shared" ref="BQ294:BT294" si="919">BE294</f>
        <v>21611.34198</v>
      </c>
      <c r="BR294" s="4">
        <f t="shared" si="919"/>
        <v>20691.97227</v>
      </c>
      <c r="BS294" s="4">
        <f t="shared" si="919"/>
        <v>19026.27411</v>
      </c>
      <c r="BT294" s="4">
        <f t="shared" si="919"/>
        <v>17433.78668</v>
      </c>
      <c r="BU294" s="4">
        <f t="shared" si="45"/>
        <v>51304.64313</v>
      </c>
      <c r="BV294" s="36">
        <f t="shared" si="46"/>
        <v>6.32994019</v>
      </c>
    </row>
    <row r="295" ht="15.0" customHeight="1">
      <c r="A295" s="2">
        <v>294.0</v>
      </c>
      <c r="B295" s="3">
        <f t="shared" si="4"/>
        <v>0.6320830078</v>
      </c>
      <c r="C295" s="4">
        <f>IF(B295&lt;=('Ejercicio 3 - TIR'!$D$13-'Ejercicio 3 - TIR'!$C$13)/('Ejercicio 3 - TIR'!$E$13-'Ejercicio 3 - TIR'!$C$13),'Ejercicio 3 - TIR'!$C$13+SQRT(('Ejercicio 3 - TIR'!$E$13-'Ejercicio 3 - TIR'!$C$13)*('Ejercicio 3 - TIR'!$D$13-'Ejercicio 3 - TIR'!$C$13)*B295),'Ejercicio 3 - TIR'!$E$13-SQRT(('Ejercicio 3 - TIR'!$E$13-'Ejercicio 3 - TIR'!$C$13)*('Ejercicio 3 - TIR'!$E$13-'Ejercicio 3 - TIR'!$D$13)*(1-B295)))</f>
        <v>78988.08931</v>
      </c>
      <c r="D295" s="3">
        <f t="shared" si="5"/>
        <v>0.402000011</v>
      </c>
      <c r="E295" s="4">
        <f>IF(D295&lt;=('Ejercicio 3 - TIR'!$D$14-'Ejercicio 3 - TIR'!$C$14)/('Ejercicio 3 - TIR'!$E$14-'Ejercicio 3 - TIR'!$C$14),'Ejercicio 3 - TIR'!$C$14+SQRT(('Ejercicio 3 - TIR'!$E$14-'Ejercicio 3 - TIR'!$C$14)*('Ejercicio 3 - TIR'!$D$14-'Ejercicio 3 - TIR'!$C$14)*D295),'Ejercicio 3 - TIR'!$E$14-SQRT(('Ejercicio 3 - TIR'!$E$14-'Ejercicio 3 - TIR'!$C$14)*('Ejercicio 3 - TIR'!$E$14-'Ejercicio 3 - TIR'!$D$14)*(1-D295)))</f>
        <v>30528.99169</v>
      </c>
      <c r="F295" s="3">
        <f t="shared" si="6"/>
        <v>0.935452716</v>
      </c>
      <c r="G295" s="4">
        <f>IF(F295&lt;=('Ejercicio 3 - TIR'!$D$18-'Ejercicio 3 - TIR'!$C$18)/('Ejercicio 3 - TIR'!$E$18-'Ejercicio 3 - TIR'!$C$18),'Ejercicio 3 - TIR'!$C$18+SQRT(('Ejercicio 3 - TIR'!$E$18-'Ejercicio 3 - TIR'!$C$18)*('Ejercicio 3 - TIR'!$D$18-'Ejercicio 3 - TIR'!$C$18)*F295),'Ejercicio 3 - TIR'!$E$18-SQRT(('Ejercicio 3 - TIR'!$E$18-'Ejercicio 3 - TIR'!$C$18)*('Ejercicio 3 - TIR'!$E$18-'Ejercicio 3 - TIR'!$D$18)*(1-F295)))</f>
        <v>42799.76222</v>
      </c>
      <c r="H295" s="3">
        <f t="shared" si="7"/>
        <v>0.1322849791</v>
      </c>
      <c r="I295" s="4">
        <f>IF(H295&lt;=('Ejercicio 3 - TIR'!$D$18-'Ejercicio 3 - TIR'!$C$18)/('Ejercicio 3 - TIR'!$E$18-'Ejercicio 3 - TIR'!$C$18),'Ejercicio 3 - TIR'!$C$18+SQRT(('Ejercicio 3 - TIR'!$E$18-'Ejercicio 3 - TIR'!$C$18)*('Ejercicio 3 - TIR'!$D$18-'Ejercicio 3 - TIR'!$C$18)*H295),'Ejercicio 3 - TIR'!$E$18-SQRT(('Ejercicio 3 - TIR'!$E$18-'Ejercicio 3 - TIR'!$C$18)*('Ejercicio 3 - TIR'!$E$18-'Ejercicio 3 - TIR'!$D$18)*(1-H295)))</f>
        <v>34454.51983</v>
      </c>
      <c r="J295" s="3">
        <f t="shared" si="8"/>
        <v>0.4404985067</v>
      </c>
      <c r="K295" s="4">
        <f>IF(J295&lt;=('Ejercicio 3 - TIR'!$D$18-'Ejercicio 3 - TIR'!$C$18)/('Ejercicio 3 - TIR'!$E$18-'Ejercicio 3 - TIR'!$C$18),'Ejercicio 3 - TIR'!$C$18+SQRT(('Ejercicio 3 - TIR'!$E$18-'Ejercicio 3 - TIR'!$C$18)*('Ejercicio 3 - TIR'!$D$18-'Ejercicio 3 - TIR'!$C$18)*J295),'Ejercicio 3 - TIR'!$E$18-SQRT(('Ejercicio 3 - TIR'!$E$18-'Ejercicio 3 - TIR'!$C$18)*('Ejercicio 3 - TIR'!$E$18-'Ejercicio 3 - TIR'!$D$18)*(1-J295)))</f>
        <v>38128.63925</v>
      </c>
      <c r="L295" s="3">
        <f t="shared" si="9"/>
        <v>0.7746974793</v>
      </c>
      <c r="M295" s="4">
        <f>IF(L295&lt;=('Ejercicio 3 - TIR'!$D$18-'Ejercicio 3 - TIR'!$C$18)/('Ejercicio 3 - TIR'!$E$18-'Ejercicio 3 - TIR'!$C$18),'Ejercicio 3 - TIR'!$C$18+SQRT(('Ejercicio 3 - TIR'!$E$18-'Ejercicio 3 - TIR'!$C$18)*('Ejercicio 3 - TIR'!$D$18-'Ejercicio 3 - TIR'!$C$18)*L295),'Ejercicio 3 - TIR'!$E$18-SQRT(('Ejercicio 3 - TIR'!$E$18-'Ejercicio 3 - TIR'!$C$18)*('Ejercicio 3 - TIR'!$E$18-'Ejercicio 3 - TIR'!$D$18)*(1-L295)))</f>
        <v>40889.32012</v>
      </c>
      <c r="N295" s="3">
        <f t="shared" si="10"/>
        <v>0.3310785461</v>
      </c>
      <c r="O295" s="4">
        <f>IF(N295&lt;=('Ejercicio 3 - TIR'!$D$18-'Ejercicio 3 - TIR'!$C$18)/('Ejercicio 3 - TIR'!$E$18-'Ejercicio 3 - TIR'!$C$18),'Ejercicio 3 - TIR'!$C$18+SQRT(('Ejercicio 3 - TIR'!$E$18-'Ejercicio 3 - TIR'!$C$18)*('Ejercicio 3 - TIR'!$D$18-'Ejercicio 3 - TIR'!$C$18)*N295),'Ejercicio 3 - TIR'!$E$18-SQRT(('Ejercicio 3 - TIR'!$E$18-'Ejercicio 3 - TIR'!$C$18)*('Ejercicio 3 - TIR'!$E$18-'Ejercicio 3 - TIR'!$D$18)*(1-N295)))</f>
        <v>37047.1116</v>
      </c>
      <c r="P295" s="3">
        <f t="shared" si="11"/>
        <v>0.7794351093</v>
      </c>
      <c r="Q295" s="7">
        <f>IF(P295&lt;=('Ejercicio 3 - TIR'!$D$22-'Ejercicio 3 - TIR'!$C$22)/('Ejercicio 3 - TIR'!$E$22-'Ejercicio 3 - TIR'!$C$22),'Ejercicio 3 - TIR'!$C$22+SQRT(('Ejercicio 3 - TIR'!$E$22-'Ejercicio 3 - TIR'!$C$22)*('Ejercicio 3 - TIR'!$D$22-'Ejercicio 3 - TIR'!$C$22)*P295),'Ejercicio 3 - TIR'!$E$22-SQRT(('Ejercicio 3 - TIR'!$E$22-'Ejercicio 3 - TIR'!$C$22)*('Ejercicio 3 - TIR'!$E$22-'Ejercicio 3 - TIR'!$D$22)*(1-P295)))</f>
        <v>0.1600747195</v>
      </c>
      <c r="R295" s="3">
        <f t="shared" si="12"/>
        <v>0.5626443583</v>
      </c>
      <c r="S295" s="7">
        <f>IF(R295&lt;=('Ejercicio 3 - TIR'!$D$23-'Ejercicio 3 - TIR'!$C$23)/('Ejercicio 3 - TIR'!$E$23-'Ejercicio 3 - TIR'!$C$23),'Ejercicio 3 - TIR'!$C$23+SQRT(('Ejercicio 3 - TIR'!$E$23-'Ejercicio 3 - TIR'!$C$23)*('Ejercicio 3 - TIR'!$D$23-'Ejercicio 3 - TIR'!$C$23)*R295),'Ejercicio 3 - TIR'!$E$23-SQRT(('Ejercicio 3 - TIR'!$E$23-'Ejercicio 3 - TIR'!$C$23)*('Ejercicio 3 - TIR'!$E$23-'Ejercicio 3 - TIR'!$D$23)*(1-R295)))</f>
        <v>0.1519421997</v>
      </c>
      <c r="T295" s="3">
        <f t="shared" si="13"/>
        <v>0.2841060727</v>
      </c>
      <c r="U295" s="7">
        <f>IF(T295&lt;=('Ejercicio 3 - TIR'!$D$24-'Ejercicio 3 - TIR'!$C$24)/('Ejercicio 3 - TIR'!$E$24-'Ejercicio 3 - TIR'!$C$24),'Ejercicio 3 - TIR'!$C$24+SQRT(('Ejercicio 3 - TIR'!$E$24-'Ejercicio 3 - TIR'!$C$24)*('Ejercicio 3 - TIR'!$D$24-'Ejercicio 3 - TIR'!$C$24)*T295),'Ejercicio 3 - TIR'!$E$24-SQRT(('Ejercicio 3 - TIR'!$E$24-'Ejercicio 3 - TIR'!$C$24)*('Ejercicio 3 - TIR'!$E$24-'Ejercicio 3 - TIR'!$D$24)*(1-T295)))</f>
        <v>0.1744258624</v>
      </c>
      <c r="V295" s="3">
        <f t="shared" si="14"/>
        <v>0.4136018381</v>
      </c>
      <c r="W295" s="7">
        <f>IF(V295&lt;=('Ejercicio 3 - TIR'!$D$25-'Ejercicio 3 - TIR'!$C$25)/('Ejercicio 3 - TIR'!$E$25-'Ejercicio 3 - TIR'!$C$25),'Ejercicio 3 - TIR'!$C$25+SQRT(('Ejercicio 3 - TIR'!$E$25-'Ejercicio 3 - TIR'!$C$25)*('Ejercicio 3 - TIR'!$D$25-'Ejercicio 3 - TIR'!$C$25)*V295),'Ejercicio 3 - TIR'!$E$25-SQRT(('Ejercicio 3 - TIR'!$E$25-'Ejercicio 3 - TIR'!$C$25)*('Ejercicio 3 - TIR'!$E$25-'Ejercicio 3 - TIR'!$D$25)*(1-V295)))</f>
        <v>0.2046966495</v>
      </c>
      <c r="X295" s="3">
        <f t="shared" si="15"/>
        <v>0.7920433293</v>
      </c>
      <c r="Y295" s="7">
        <f>IF(X295&lt;=('Ejercicio 3 - TIR'!$D$26-'Ejercicio 3 - TIR'!$C$26)/('Ejercicio 3 - TIR'!$E$26-'Ejercicio 3 - TIR'!$C$26),'Ejercicio 3 - TIR'!$C$26+SQRT(('Ejercicio 3 - TIR'!$E$26-'Ejercicio 3 - TIR'!$C$26)*('Ejercicio 3 - TIR'!$D$26-'Ejercicio 3 - TIR'!$C$26)*X295),'Ejercicio 3 - TIR'!$E$26-SQRT(('Ejercicio 3 - TIR'!$E$26-'Ejercicio 3 - TIR'!$C$26)*('Ejercicio 3 - TIR'!$E$26-'Ejercicio 3 - TIR'!$D$26)*(1-X295)))</f>
        <v>0.2464893148</v>
      </c>
      <c r="Z295" s="3">
        <f t="shared" si="16"/>
        <v>1.160074719</v>
      </c>
      <c r="AA295" s="3">
        <f t="shared" si="17"/>
        <v>1.336339024</v>
      </c>
      <c r="AB295" s="3">
        <f t="shared" si="18"/>
        <v>1.569431111</v>
      </c>
      <c r="AC295" s="3">
        <f t="shared" si="19"/>
        <v>1.890688401</v>
      </c>
      <c r="AD295" s="3">
        <f t="shared" si="20"/>
        <v>2.356722889</v>
      </c>
      <c r="AE295" s="2">
        <f t="shared" si="21"/>
        <v>4886.919782</v>
      </c>
      <c r="AF295" s="2">
        <f t="shared" si="22"/>
        <v>5629.449123</v>
      </c>
      <c r="AG295" s="2">
        <f t="shared" si="23"/>
        <v>6611.370641</v>
      </c>
      <c r="AH295" s="2">
        <f t="shared" si="24"/>
        <v>7964.69606</v>
      </c>
      <c r="AI295" s="2">
        <f t="shared" si="25"/>
        <v>9927.908535</v>
      </c>
      <c r="AJ295" s="4">
        <f t="shared" si="26"/>
        <v>49650.92215</v>
      </c>
      <c r="AK295" s="4">
        <f t="shared" si="27"/>
        <v>46042.9194</v>
      </c>
      <c r="AL295" s="4">
        <f t="shared" si="28"/>
        <v>59840.27265</v>
      </c>
      <c r="AM295" s="4">
        <f t="shared" si="29"/>
        <v>77308.96328</v>
      </c>
      <c r="AN295" s="4">
        <f t="shared" si="30"/>
        <v>87309.7759</v>
      </c>
      <c r="AO295" s="4">
        <f>C295/'Ejercicio 3 - TIR'!$D$7</f>
        <v>15797.61786</v>
      </c>
      <c r="AP295" s="4">
        <f t="shared" si="31"/>
        <v>33853.30429</v>
      </c>
      <c r="AQ295" s="4">
        <f t="shared" si="32"/>
        <v>30245.30154</v>
      </c>
      <c r="AR295" s="4">
        <f t="shared" si="33"/>
        <v>44042.65479</v>
      </c>
      <c r="AS295" s="4">
        <f t="shared" si="34"/>
        <v>61511.34542</v>
      </c>
      <c r="AT295" s="4">
        <f t="shared" si="35"/>
        <v>71512.15804</v>
      </c>
      <c r="AU295" s="4">
        <f>AP295*'Ejercicio 3 - TIR'!$D$5</f>
        <v>16926.65214</v>
      </c>
      <c r="AV295" s="4">
        <f>AQ295*'Ejercicio 3 - TIR'!$D$5</f>
        <v>15122.65077</v>
      </c>
      <c r="AW295" s="4">
        <f>AR295*'Ejercicio 3 - TIR'!$D$5</f>
        <v>22021.3274</v>
      </c>
      <c r="AX295" s="4">
        <f>AS295*'Ejercicio 3 - TIR'!$D$5</f>
        <v>30755.67271</v>
      </c>
      <c r="AY295" s="4">
        <f>AT295*'Ejercicio 3 - TIR'!$D$5</f>
        <v>35756.07902</v>
      </c>
      <c r="AZ295" s="4">
        <f t="shared" ref="AZ295:BD295" si="920">AJ295-AU295-AE295</f>
        <v>27837.35022</v>
      </c>
      <c r="BA295" s="4">
        <f t="shared" si="920"/>
        <v>25290.81951</v>
      </c>
      <c r="BB295" s="4">
        <f t="shared" si="920"/>
        <v>31207.57462</v>
      </c>
      <c r="BC295" s="4">
        <f t="shared" si="920"/>
        <v>38588.59451</v>
      </c>
      <c r="BD295" s="4">
        <f t="shared" si="920"/>
        <v>41625.78835</v>
      </c>
      <c r="BE295" s="4">
        <f t="shared" ref="BE295:BI295" si="921">AZ295/Z295</f>
        <v>23996.17004</v>
      </c>
      <c r="BF295" s="4">
        <f t="shared" si="921"/>
        <v>18925.45159</v>
      </c>
      <c r="BG295" s="4">
        <f t="shared" si="921"/>
        <v>19884.64126</v>
      </c>
      <c r="BH295" s="4">
        <f t="shared" si="921"/>
        <v>20409.81184</v>
      </c>
      <c r="BI295" s="4">
        <f t="shared" si="921"/>
        <v>17662.57227</v>
      </c>
      <c r="BJ295" s="4">
        <f t="shared" si="38"/>
        <v>71948.37352</v>
      </c>
      <c r="BK295" s="4">
        <f t="shared" si="39"/>
        <v>37230.60762</v>
      </c>
      <c r="BL295" s="4">
        <f t="shared" si="40"/>
        <v>109178.9811</v>
      </c>
      <c r="BM295" s="4">
        <f>BK295*'Ejercicio 3 - TIR'!$D$5</f>
        <v>18615.30381</v>
      </c>
      <c r="BN295" s="4">
        <f t="shared" si="41"/>
        <v>90563.67732</v>
      </c>
      <c r="BO295" s="4">
        <f t="shared" si="42"/>
        <v>38427.80062</v>
      </c>
      <c r="BP295" s="4">
        <f t="shared" si="43"/>
        <v>-109517.081</v>
      </c>
      <c r="BQ295" s="4">
        <f t="shared" ref="BQ295:BT295" si="922">BE295</f>
        <v>23996.17004</v>
      </c>
      <c r="BR295" s="4">
        <f t="shared" si="922"/>
        <v>18925.45159</v>
      </c>
      <c r="BS295" s="4">
        <f t="shared" si="922"/>
        <v>19884.64126</v>
      </c>
      <c r="BT295" s="4">
        <f t="shared" si="922"/>
        <v>20409.81184</v>
      </c>
      <c r="BU295" s="4">
        <f t="shared" si="45"/>
        <v>56090.37289</v>
      </c>
      <c r="BV295" s="36">
        <f t="shared" si="46"/>
        <v>7.363279151</v>
      </c>
    </row>
    <row r="296" ht="15.0" customHeight="1">
      <c r="A296" s="2">
        <v>295.0</v>
      </c>
      <c r="B296" s="3">
        <f t="shared" si="4"/>
        <v>0.4339928633</v>
      </c>
      <c r="C296" s="4">
        <f>IF(B296&lt;=('Ejercicio 3 - TIR'!$D$13-'Ejercicio 3 - TIR'!$C$13)/('Ejercicio 3 - TIR'!$E$13-'Ejercicio 3 - TIR'!$C$13),'Ejercicio 3 - TIR'!$C$13+SQRT(('Ejercicio 3 - TIR'!$E$13-'Ejercicio 3 - TIR'!$C$13)*('Ejercicio 3 - TIR'!$D$13-'Ejercicio 3 - TIR'!$C$13)*B296),'Ejercicio 3 - TIR'!$E$13-SQRT(('Ejercicio 3 - TIR'!$E$13-'Ejercicio 3 - TIR'!$C$13)*('Ejercicio 3 - TIR'!$E$13-'Ejercicio 3 - TIR'!$D$13)*(1-B296)))</f>
        <v>73938.36989</v>
      </c>
      <c r="D296" s="3">
        <f t="shared" si="5"/>
        <v>0.09666295321</v>
      </c>
      <c r="E296" s="4">
        <f>IF(D296&lt;=('Ejercicio 3 - TIR'!$D$14-'Ejercicio 3 - TIR'!$C$14)/('Ejercicio 3 - TIR'!$E$14-'Ejercicio 3 - TIR'!$C$14),'Ejercicio 3 - TIR'!$C$14+SQRT(('Ejercicio 3 - TIR'!$E$14-'Ejercicio 3 - TIR'!$C$14)*('Ejercicio 3 - TIR'!$D$14-'Ejercicio 3 - TIR'!$C$14)*D296),'Ejercicio 3 - TIR'!$E$14-SQRT(('Ejercicio 3 - TIR'!$E$14-'Ejercicio 3 - TIR'!$C$14)*('Ejercicio 3 - TIR'!$E$14-'Ejercicio 3 - TIR'!$D$14)*(1-D296)))</f>
        <v>27692.53069</v>
      </c>
      <c r="F296" s="3">
        <f t="shared" si="6"/>
        <v>0.269320319</v>
      </c>
      <c r="G296" s="4">
        <f>IF(F296&lt;=('Ejercicio 3 - TIR'!$D$18-'Ejercicio 3 - TIR'!$C$18)/('Ejercicio 3 - TIR'!$E$18-'Ejercicio 3 - TIR'!$C$18),'Ejercicio 3 - TIR'!$C$18+SQRT(('Ejercicio 3 - TIR'!$E$18-'Ejercicio 3 - TIR'!$C$18)*('Ejercicio 3 - TIR'!$D$18-'Ejercicio 3 - TIR'!$C$18)*F296),'Ejercicio 3 - TIR'!$E$18-SQRT(('Ejercicio 3 - TIR'!$E$18-'Ejercicio 3 - TIR'!$C$18)*('Ejercicio 3 - TIR'!$E$18-'Ejercicio 3 - TIR'!$D$18)*(1-F296)))</f>
        <v>36355.94587</v>
      </c>
      <c r="H296" s="3">
        <f t="shared" si="7"/>
        <v>0.4582727544</v>
      </c>
      <c r="I296" s="4">
        <f>IF(H296&lt;=('Ejercicio 3 - TIR'!$D$18-'Ejercicio 3 - TIR'!$C$18)/('Ejercicio 3 - TIR'!$E$18-'Ejercicio 3 - TIR'!$C$18),'Ejercicio 3 - TIR'!$C$18+SQRT(('Ejercicio 3 - TIR'!$E$18-'Ejercicio 3 - TIR'!$C$18)*('Ejercicio 3 - TIR'!$D$18-'Ejercicio 3 - TIR'!$C$18)*H296),'Ejercicio 3 - TIR'!$E$18-SQRT(('Ejercicio 3 - TIR'!$E$18-'Ejercicio 3 - TIR'!$C$18)*('Ejercicio 3 - TIR'!$E$18-'Ejercicio 3 - TIR'!$D$18)*(1-H296)))</f>
        <v>38291.014</v>
      </c>
      <c r="J296" s="3">
        <f t="shared" si="8"/>
        <v>0.8541844528</v>
      </c>
      <c r="K296" s="4">
        <f>IF(J296&lt;=('Ejercicio 3 - TIR'!$D$18-'Ejercicio 3 - TIR'!$C$18)/('Ejercicio 3 - TIR'!$E$18-'Ejercicio 3 - TIR'!$C$18),'Ejercicio 3 - TIR'!$C$18+SQRT(('Ejercicio 3 - TIR'!$E$18-'Ejercicio 3 - TIR'!$C$18)*('Ejercicio 3 - TIR'!$D$18-'Ejercicio 3 - TIR'!$C$18)*J296),'Ejercicio 3 - TIR'!$E$18-SQRT(('Ejercicio 3 - TIR'!$E$18-'Ejercicio 3 - TIR'!$C$18)*('Ejercicio 3 - TIR'!$E$18-'Ejercicio 3 - TIR'!$D$18)*(1-J296)))</f>
        <v>41693.01254</v>
      </c>
      <c r="L296" s="3">
        <f t="shared" si="9"/>
        <v>0.9870243755</v>
      </c>
      <c r="M296" s="4">
        <f>IF(L296&lt;=('Ejercicio 3 - TIR'!$D$18-'Ejercicio 3 - TIR'!$C$18)/('Ejercicio 3 - TIR'!$E$18-'Ejercicio 3 - TIR'!$C$18),'Ejercicio 3 - TIR'!$C$18+SQRT(('Ejercicio 3 - TIR'!$E$18-'Ejercicio 3 - TIR'!$C$18)*('Ejercicio 3 - TIR'!$D$18-'Ejercicio 3 - TIR'!$C$18)*L296),'Ejercicio 3 - TIR'!$E$18-SQRT(('Ejercicio 3 - TIR'!$E$18-'Ejercicio 3 - TIR'!$C$18)*('Ejercicio 3 - TIR'!$E$18-'Ejercicio 3 - TIR'!$D$18)*(1-L296)))</f>
        <v>44013.50528</v>
      </c>
      <c r="N296" s="3">
        <f t="shared" si="10"/>
        <v>0.6745324238</v>
      </c>
      <c r="O296" s="4">
        <f>IF(N296&lt;=('Ejercicio 3 - TIR'!$D$18-'Ejercicio 3 - TIR'!$C$18)/('Ejercicio 3 - TIR'!$E$18-'Ejercicio 3 - TIR'!$C$18),'Ejercicio 3 - TIR'!$C$18+SQRT(('Ejercicio 3 - TIR'!$E$18-'Ejercicio 3 - TIR'!$C$18)*('Ejercicio 3 - TIR'!$D$18-'Ejercicio 3 - TIR'!$C$18)*N296),'Ejercicio 3 - TIR'!$E$18-SQRT(('Ejercicio 3 - TIR'!$E$18-'Ejercicio 3 - TIR'!$C$18)*('Ejercicio 3 - TIR'!$E$18-'Ejercicio 3 - TIR'!$D$18)*(1-N296)))</f>
        <v>40059.34537</v>
      </c>
      <c r="P296" s="3">
        <f t="shared" si="11"/>
        <v>0.7134226549</v>
      </c>
      <c r="Q296" s="7">
        <f>IF(P296&lt;=('Ejercicio 3 - TIR'!$D$22-'Ejercicio 3 - TIR'!$C$22)/('Ejercicio 3 - TIR'!$E$22-'Ejercicio 3 - TIR'!$C$22),'Ejercicio 3 - TIR'!$C$22+SQRT(('Ejercicio 3 - TIR'!$E$22-'Ejercicio 3 - TIR'!$C$22)*('Ejercicio 3 - TIR'!$D$22-'Ejercicio 3 - TIR'!$C$22)*P296),'Ejercicio 3 - TIR'!$E$22-SQRT(('Ejercicio 3 - TIR'!$E$22-'Ejercicio 3 - TIR'!$C$22)*('Ejercicio 3 - TIR'!$E$22-'Ejercicio 3 - TIR'!$D$22)*(1-P296)))</f>
        <v>0.1572879058</v>
      </c>
      <c r="R296" s="3">
        <f t="shared" si="12"/>
        <v>0.01254189386</v>
      </c>
      <c r="S296" s="7">
        <f>IF(R296&lt;=('Ejercicio 3 - TIR'!$D$23-'Ejercicio 3 - TIR'!$C$23)/('Ejercicio 3 - TIR'!$E$23-'Ejercicio 3 - TIR'!$C$23),'Ejercicio 3 - TIR'!$C$23+SQRT(('Ejercicio 3 - TIR'!$E$23-'Ejercicio 3 - TIR'!$C$23)*('Ejercicio 3 - TIR'!$D$23-'Ejercicio 3 - TIR'!$C$23)*R296),'Ejercicio 3 - TIR'!$E$23-SQRT(('Ejercicio 3 - TIR'!$E$23-'Ejercicio 3 - TIR'!$C$23)*('Ejercicio 3 - TIR'!$E$23-'Ejercicio 3 - TIR'!$D$23)*(1-R296)))</f>
        <v>0.1247513586</v>
      </c>
      <c r="T296" s="3">
        <f t="shared" si="13"/>
        <v>0.1172028244</v>
      </c>
      <c r="U296" s="7">
        <f>IF(T296&lt;=('Ejercicio 3 - TIR'!$D$24-'Ejercicio 3 - TIR'!$C$24)/('Ejercicio 3 - TIR'!$E$24-'Ejercicio 3 - TIR'!$C$24),'Ejercicio 3 - TIR'!$C$24+SQRT(('Ejercicio 3 - TIR'!$E$24-'Ejercicio 3 - TIR'!$C$24)*('Ejercicio 3 - TIR'!$D$24-'Ejercicio 3 - TIR'!$C$24)*T296),'Ejercicio 3 - TIR'!$E$24-SQRT(('Ejercicio 3 - TIR'!$E$24-'Ejercicio 3 - TIR'!$C$24)*('Ejercicio 3 - TIR'!$E$24-'Ejercicio 3 - TIR'!$D$24)*(1-T296)))</f>
        <v>0.1656884012</v>
      </c>
      <c r="V296" s="3">
        <f t="shared" si="14"/>
        <v>0.3239099639</v>
      </c>
      <c r="W296" s="7">
        <f>IF(V296&lt;=('Ejercicio 3 - TIR'!$D$25-'Ejercicio 3 - TIR'!$C$25)/('Ejercicio 3 - TIR'!$E$25-'Ejercicio 3 - TIR'!$C$25),'Ejercicio 3 - TIR'!$C$25+SQRT(('Ejercicio 3 - TIR'!$E$25-'Ejercicio 3 - TIR'!$C$25)*('Ejercicio 3 - TIR'!$D$25-'Ejercicio 3 - TIR'!$C$25)*V296),'Ejercicio 3 - TIR'!$E$25-SQRT(('Ejercicio 3 - TIR'!$E$25-'Ejercicio 3 - TIR'!$C$25)*('Ejercicio 3 - TIR'!$E$25-'Ejercicio 3 - TIR'!$D$25)*(1-V296)))</f>
        <v>0.2013552148</v>
      </c>
      <c r="X296" s="3">
        <f t="shared" si="15"/>
        <v>0.8346975688</v>
      </c>
      <c r="Y296" s="7">
        <f>IF(X296&lt;=('Ejercicio 3 - TIR'!$D$26-'Ejercicio 3 - TIR'!$C$26)/('Ejercicio 3 - TIR'!$E$26-'Ejercicio 3 - TIR'!$C$26),'Ejercicio 3 - TIR'!$C$26+SQRT(('Ejercicio 3 - TIR'!$E$26-'Ejercicio 3 - TIR'!$C$26)*('Ejercicio 3 - TIR'!$D$26-'Ejercicio 3 - TIR'!$C$26)*X296),'Ejercicio 3 - TIR'!$E$26-SQRT(('Ejercicio 3 - TIR'!$E$26-'Ejercicio 3 - TIR'!$C$26)*('Ejercicio 3 - TIR'!$E$26-'Ejercicio 3 - TIR'!$D$26)*(1-X296)))</f>
        <v>0.2501230335</v>
      </c>
      <c r="Z296" s="3">
        <f t="shared" si="16"/>
        <v>1.157287906</v>
      </c>
      <c r="AA296" s="3">
        <f t="shared" si="17"/>
        <v>1.301661144</v>
      </c>
      <c r="AB296" s="3">
        <f t="shared" si="18"/>
        <v>1.517331298</v>
      </c>
      <c r="AC296" s="3">
        <f t="shared" si="19"/>
        <v>1.822853868</v>
      </c>
      <c r="AD296" s="3">
        <f t="shared" si="20"/>
        <v>2.278791607</v>
      </c>
      <c r="AE296" s="2">
        <f t="shared" si="21"/>
        <v>4355.700159</v>
      </c>
      <c r="AF296" s="2">
        <f t="shared" si="22"/>
        <v>4899.079672</v>
      </c>
      <c r="AG296" s="2">
        <f t="shared" si="23"/>
        <v>5710.80035</v>
      </c>
      <c r="AH296" s="2">
        <f t="shared" si="24"/>
        <v>6860.699781</v>
      </c>
      <c r="AI296" s="2">
        <f t="shared" si="25"/>
        <v>8576.718822</v>
      </c>
      <c r="AJ296" s="4">
        <f t="shared" si="26"/>
        <v>42074.29646</v>
      </c>
      <c r="AK296" s="4">
        <f t="shared" si="27"/>
        <v>49841.92511</v>
      </c>
      <c r="AL296" s="4">
        <f t="shared" si="28"/>
        <v>63262.11285</v>
      </c>
      <c r="AM296" s="4">
        <f t="shared" si="29"/>
        <v>80230.18833</v>
      </c>
      <c r="AN296" s="4">
        <f t="shared" si="30"/>
        <v>91286.89999</v>
      </c>
      <c r="AO296" s="4">
        <f>C296/'Ejercicio 3 - TIR'!$D$7</f>
        <v>14787.67398</v>
      </c>
      <c r="AP296" s="4">
        <f t="shared" si="31"/>
        <v>27286.62248</v>
      </c>
      <c r="AQ296" s="4">
        <f t="shared" si="32"/>
        <v>35054.25113</v>
      </c>
      <c r="AR296" s="4">
        <f t="shared" si="33"/>
        <v>48474.43887</v>
      </c>
      <c r="AS296" s="4">
        <f t="shared" si="34"/>
        <v>65442.51435</v>
      </c>
      <c r="AT296" s="4">
        <f t="shared" si="35"/>
        <v>76499.22602</v>
      </c>
      <c r="AU296" s="4">
        <f>AP296*'Ejercicio 3 - TIR'!$D$5</f>
        <v>13643.31124</v>
      </c>
      <c r="AV296" s="4">
        <f>AQ296*'Ejercicio 3 - TIR'!$D$5</f>
        <v>17527.12556</v>
      </c>
      <c r="AW296" s="4">
        <f>AR296*'Ejercicio 3 - TIR'!$D$5</f>
        <v>24237.21944</v>
      </c>
      <c r="AX296" s="4">
        <f>AS296*'Ejercicio 3 - TIR'!$D$5</f>
        <v>32721.25718</v>
      </c>
      <c r="AY296" s="4">
        <f>AT296*'Ejercicio 3 - TIR'!$D$5</f>
        <v>38249.61301</v>
      </c>
      <c r="AZ296" s="4">
        <f t="shared" ref="AZ296:BD296" si="923">AJ296-AU296-AE296</f>
        <v>24075.28506</v>
      </c>
      <c r="BA296" s="4">
        <f t="shared" si="923"/>
        <v>27415.71987</v>
      </c>
      <c r="BB296" s="4">
        <f t="shared" si="923"/>
        <v>33314.09307</v>
      </c>
      <c r="BC296" s="4">
        <f t="shared" si="923"/>
        <v>40648.23137</v>
      </c>
      <c r="BD296" s="4">
        <f t="shared" si="923"/>
        <v>44460.56816</v>
      </c>
      <c r="BE296" s="4">
        <f t="shared" ref="BE296:BI296" si="924">AZ296/Z296</f>
        <v>20803.19421</v>
      </c>
      <c r="BF296" s="4">
        <f t="shared" si="924"/>
        <v>21062.10206</v>
      </c>
      <c r="BG296" s="4">
        <f t="shared" si="924"/>
        <v>21955.71468</v>
      </c>
      <c r="BH296" s="4">
        <f t="shared" si="924"/>
        <v>22299.22655</v>
      </c>
      <c r="BI296" s="4">
        <f t="shared" si="924"/>
        <v>19510.58975</v>
      </c>
      <c r="BJ296" s="4">
        <f t="shared" si="38"/>
        <v>63105.5065</v>
      </c>
      <c r="BK296" s="4">
        <f t="shared" si="39"/>
        <v>33698.02735</v>
      </c>
      <c r="BL296" s="4">
        <f t="shared" si="40"/>
        <v>96803.53384</v>
      </c>
      <c r="BM296" s="4">
        <f>BK296*'Ejercicio 3 - TIR'!$D$5</f>
        <v>16849.01367</v>
      </c>
      <c r="BN296" s="4">
        <f t="shared" si="41"/>
        <v>79954.52017</v>
      </c>
      <c r="BO296" s="4">
        <f t="shared" si="42"/>
        <v>35086.36767</v>
      </c>
      <c r="BP296" s="4">
        <f t="shared" si="43"/>
        <v>-101630.9006</v>
      </c>
      <c r="BQ296" s="4">
        <f t="shared" ref="BQ296:BT296" si="925">BE296</f>
        <v>20803.19421</v>
      </c>
      <c r="BR296" s="4">
        <f t="shared" si="925"/>
        <v>21062.10206</v>
      </c>
      <c r="BS296" s="4">
        <f t="shared" si="925"/>
        <v>21955.71468</v>
      </c>
      <c r="BT296" s="4">
        <f t="shared" si="925"/>
        <v>22299.22655</v>
      </c>
      <c r="BU296" s="4">
        <f t="shared" si="45"/>
        <v>54596.95742</v>
      </c>
      <c r="BV296" s="36">
        <f t="shared" si="46"/>
        <v>10.10394463</v>
      </c>
    </row>
    <row r="297" ht="15.0" customHeight="1">
      <c r="A297" s="2">
        <v>296.0</v>
      </c>
      <c r="B297" s="3">
        <f t="shared" si="4"/>
        <v>0.2058401548</v>
      </c>
      <c r="C297" s="4">
        <f>IF(B297&lt;=('Ejercicio 3 - TIR'!$D$13-'Ejercicio 3 - TIR'!$C$13)/('Ejercicio 3 - TIR'!$E$13-'Ejercicio 3 - TIR'!$C$13),'Ejercicio 3 - TIR'!$C$13+SQRT(('Ejercicio 3 - TIR'!$E$13-'Ejercicio 3 - TIR'!$C$13)*('Ejercicio 3 - TIR'!$D$13-'Ejercicio 3 - TIR'!$C$13)*B297),'Ejercicio 3 - TIR'!$E$13-SQRT(('Ejercicio 3 - TIR'!$E$13-'Ejercicio 3 - TIR'!$C$13)*('Ejercicio 3 - TIR'!$E$13-'Ejercicio 3 - TIR'!$D$13)*(1-B297)))</f>
        <v>69073.92208</v>
      </c>
      <c r="D297" s="3">
        <f t="shared" si="5"/>
        <v>0.07517515872</v>
      </c>
      <c r="E297" s="4">
        <f>IF(D297&lt;=('Ejercicio 3 - TIR'!$D$14-'Ejercicio 3 - TIR'!$C$14)/('Ejercicio 3 - TIR'!$E$14-'Ejercicio 3 - TIR'!$C$14),'Ejercicio 3 - TIR'!$C$14+SQRT(('Ejercicio 3 - TIR'!$E$14-'Ejercicio 3 - TIR'!$C$14)*('Ejercicio 3 - TIR'!$D$14-'Ejercicio 3 - TIR'!$C$14)*D297),'Ejercicio 3 - TIR'!$E$14-SQRT(('Ejercicio 3 - TIR'!$E$14-'Ejercicio 3 - TIR'!$C$14)*('Ejercicio 3 - TIR'!$E$14-'Ejercicio 3 - TIR'!$D$14)*(1-D297)))</f>
        <v>27374.47613</v>
      </c>
      <c r="F297" s="3">
        <f t="shared" si="6"/>
        <v>0.9838334488</v>
      </c>
      <c r="G297" s="4">
        <f>IF(F297&lt;=('Ejercicio 3 - TIR'!$D$18-'Ejercicio 3 - TIR'!$C$18)/('Ejercicio 3 - TIR'!$E$18-'Ejercicio 3 - TIR'!$C$18),'Ejercicio 3 - TIR'!$C$18+SQRT(('Ejercicio 3 - TIR'!$E$18-'Ejercicio 3 - TIR'!$C$18)*('Ejercicio 3 - TIR'!$D$18-'Ejercicio 3 - TIR'!$C$18)*F297),'Ejercicio 3 - TIR'!$E$18-SQRT(('Ejercicio 3 - TIR'!$E$18-'Ejercicio 3 - TIR'!$C$18)*('Ejercicio 3 - TIR'!$E$18-'Ejercicio 3 - TIR'!$D$18)*(1-F297)))</f>
        <v>43898.86815</v>
      </c>
      <c r="H297" s="3">
        <f t="shared" si="7"/>
        <v>0.8401375281</v>
      </c>
      <c r="I297" s="4">
        <f>IF(H297&lt;=('Ejercicio 3 - TIR'!$D$18-'Ejercicio 3 - TIR'!$C$18)/('Ejercicio 3 - TIR'!$E$18-'Ejercicio 3 - TIR'!$C$18),'Ejercicio 3 - TIR'!$C$18+SQRT(('Ejercicio 3 - TIR'!$E$18-'Ejercicio 3 - TIR'!$C$18)*('Ejercicio 3 - TIR'!$D$18-'Ejercicio 3 - TIR'!$C$18)*H297),'Ejercicio 3 - TIR'!$E$18-SQRT(('Ejercicio 3 - TIR'!$E$18-'Ejercicio 3 - TIR'!$C$18)*('Ejercicio 3 - TIR'!$E$18-'Ejercicio 3 - TIR'!$D$18)*(1-H297)))</f>
        <v>41537.38749</v>
      </c>
      <c r="J297" s="3">
        <f t="shared" si="8"/>
        <v>0.9561415923</v>
      </c>
      <c r="K297" s="4">
        <f>IF(J297&lt;=('Ejercicio 3 - TIR'!$D$18-'Ejercicio 3 - TIR'!$C$18)/('Ejercicio 3 - TIR'!$E$18-'Ejercicio 3 - TIR'!$C$18),'Ejercicio 3 - TIR'!$C$18+SQRT(('Ejercicio 3 - TIR'!$E$18-'Ejercicio 3 - TIR'!$C$18)*('Ejercicio 3 - TIR'!$D$18-'Ejercicio 3 - TIR'!$C$18)*J297),'Ejercicio 3 - TIR'!$E$18-SQRT(('Ejercicio 3 - TIR'!$E$18-'Ejercicio 3 - TIR'!$C$18)*('Ejercicio 3 - TIR'!$E$18-'Ejercicio 3 - TIR'!$D$18)*(1-J297)))</f>
        <v>43186.33504</v>
      </c>
      <c r="L297" s="3">
        <f t="shared" si="9"/>
        <v>0.4846767327</v>
      </c>
      <c r="M297" s="4">
        <f>IF(L297&lt;=('Ejercicio 3 - TIR'!$D$18-'Ejercicio 3 - TIR'!$C$18)/('Ejercicio 3 - TIR'!$E$18-'Ejercicio 3 - TIR'!$C$18),'Ejercicio 3 - TIR'!$C$18+SQRT(('Ejercicio 3 - TIR'!$E$18-'Ejercicio 3 - TIR'!$C$18)*('Ejercicio 3 - TIR'!$D$18-'Ejercicio 3 - TIR'!$C$18)*L297),'Ejercicio 3 - TIR'!$E$18-SQRT(('Ejercicio 3 - TIR'!$E$18-'Ejercicio 3 - TIR'!$C$18)*('Ejercicio 3 - TIR'!$E$18-'Ejercicio 3 - TIR'!$D$18)*(1-L297)))</f>
        <v>38526.51804</v>
      </c>
      <c r="N297" s="3">
        <f t="shared" si="10"/>
        <v>0.08204282428</v>
      </c>
      <c r="O297" s="4">
        <f>IF(N297&lt;=('Ejercicio 3 - TIR'!$D$18-'Ejercicio 3 - TIR'!$C$18)/('Ejercicio 3 - TIR'!$E$18-'Ejercicio 3 - TIR'!$C$18),'Ejercicio 3 - TIR'!$C$18+SQRT(('Ejercicio 3 - TIR'!$E$18-'Ejercicio 3 - TIR'!$C$18)*('Ejercicio 3 - TIR'!$D$18-'Ejercicio 3 - TIR'!$C$18)*N297),'Ejercicio 3 - TIR'!$E$18-SQRT(('Ejercicio 3 - TIR'!$E$18-'Ejercicio 3 - TIR'!$C$18)*('Ejercicio 3 - TIR'!$E$18-'Ejercicio 3 - TIR'!$D$18)*(1-N297)))</f>
        <v>33508.05126</v>
      </c>
      <c r="P297" s="3">
        <f t="shared" si="11"/>
        <v>0.9643164794</v>
      </c>
      <c r="Q297" s="7">
        <f>IF(P297&lt;=('Ejercicio 3 - TIR'!$D$22-'Ejercicio 3 - TIR'!$C$22)/('Ejercicio 3 - TIR'!$E$22-'Ejercicio 3 - TIR'!$C$22),'Ejercicio 3 - TIR'!$C$22+SQRT(('Ejercicio 3 - TIR'!$E$22-'Ejercicio 3 - TIR'!$C$22)*('Ejercicio 3 - TIR'!$D$22-'Ejercicio 3 - TIR'!$C$22)*P297),'Ejercicio 3 - TIR'!$E$22-SQRT(('Ejercicio 3 - TIR'!$E$22-'Ejercicio 3 - TIR'!$C$22)*('Ejercicio 3 - TIR'!$E$22-'Ejercicio 3 - TIR'!$D$22)*(1-P297)))</f>
        <v>0.1719856169</v>
      </c>
      <c r="R297" s="3">
        <f t="shared" si="12"/>
        <v>0.7752432732</v>
      </c>
      <c r="S297" s="7">
        <f>IF(R297&lt;=('Ejercicio 3 - TIR'!$D$23-'Ejercicio 3 - TIR'!$C$23)/('Ejercicio 3 - TIR'!$E$23-'Ejercicio 3 - TIR'!$C$23),'Ejercicio 3 - TIR'!$C$23+SQRT(('Ejercicio 3 - TIR'!$E$23-'Ejercicio 3 - TIR'!$C$23)*('Ejercicio 3 - TIR'!$D$23-'Ejercicio 3 - TIR'!$C$23)*R297),'Ejercicio 3 - TIR'!$E$23-SQRT(('Ejercicio 3 - TIR'!$E$23-'Ejercicio 3 - TIR'!$C$23)*('Ejercicio 3 - TIR'!$E$23-'Ejercicio 3 - TIR'!$D$23)*(1-R297)))</f>
        <v>0.1598862707</v>
      </c>
      <c r="T297" s="3">
        <f t="shared" si="13"/>
        <v>0.9336831533</v>
      </c>
      <c r="U297" s="7">
        <f>IF(T297&lt;=('Ejercicio 3 - TIR'!$D$24-'Ejercicio 3 - TIR'!$C$24)/('Ejercicio 3 - TIR'!$E$24-'Ejercicio 3 - TIR'!$C$24),'Ejercicio 3 - TIR'!$C$24+SQRT(('Ejercicio 3 - TIR'!$E$24-'Ejercicio 3 - TIR'!$C$24)*('Ejercicio 3 - TIR'!$D$24-'Ejercicio 3 - TIR'!$C$24)*T297),'Ejercicio 3 - TIR'!$E$24-SQRT(('Ejercicio 3 - TIR'!$E$24-'Ejercicio 3 - TIR'!$C$24)*('Ejercicio 3 - TIR'!$E$24-'Ejercicio 3 - TIR'!$D$24)*(1-T297)))</f>
        <v>0.206373292</v>
      </c>
      <c r="V297" s="3">
        <f t="shared" si="14"/>
        <v>0.378578021</v>
      </c>
      <c r="W297" s="7">
        <f>IF(V297&lt;=('Ejercicio 3 - TIR'!$D$25-'Ejercicio 3 - TIR'!$C$25)/('Ejercicio 3 - TIR'!$E$25-'Ejercicio 3 - TIR'!$C$25),'Ejercicio 3 - TIR'!$C$25+SQRT(('Ejercicio 3 - TIR'!$E$25-'Ejercicio 3 - TIR'!$C$25)*('Ejercicio 3 - TIR'!$D$25-'Ejercicio 3 - TIR'!$C$25)*V297),'Ejercicio 3 - TIR'!$E$25-SQRT(('Ejercicio 3 - TIR'!$E$25-'Ejercicio 3 - TIR'!$C$25)*('Ejercicio 3 - TIR'!$E$25-'Ejercicio 3 - TIR'!$D$25)*(1-V297)))</f>
        <v>0.2033633521</v>
      </c>
      <c r="X297" s="3">
        <f t="shared" si="15"/>
        <v>0.8794097941</v>
      </c>
      <c r="Y297" s="7">
        <f>IF(X297&lt;=('Ejercicio 3 - TIR'!$D$26-'Ejercicio 3 - TIR'!$C$26)/('Ejercicio 3 - TIR'!$E$26-'Ejercicio 3 - TIR'!$C$26),'Ejercicio 3 - TIR'!$C$26+SQRT(('Ejercicio 3 - TIR'!$E$26-'Ejercicio 3 - TIR'!$C$26)*('Ejercicio 3 - TIR'!$D$26-'Ejercicio 3 - TIR'!$C$26)*X297),'Ejercicio 3 - TIR'!$E$26-SQRT(('Ejercicio 3 - TIR'!$E$26-'Ejercicio 3 - TIR'!$C$26)*('Ejercicio 3 - TIR'!$E$26-'Ejercicio 3 - TIR'!$D$26)*(1-X297)))</f>
        <v>0.2544816319</v>
      </c>
      <c r="Z297" s="3">
        <f t="shared" si="16"/>
        <v>1.171985617</v>
      </c>
      <c r="AA297" s="3">
        <f t="shared" si="17"/>
        <v>1.359370026</v>
      </c>
      <c r="AB297" s="3">
        <f t="shared" si="18"/>
        <v>1.639907694</v>
      </c>
      <c r="AC297" s="3">
        <f t="shared" si="19"/>
        <v>1.97340482</v>
      </c>
      <c r="AD297" s="3">
        <f t="shared" si="20"/>
        <v>2.475600098</v>
      </c>
      <c r="AE297" s="2">
        <f t="shared" si="21"/>
        <v>4708.016164</v>
      </c>
      <c r="AF297" s="2">
        <f t="shared" si="22"/>
        <v>5460.76331</v>
      </c>
      <c r="AG297" s="2">
        <f t="shared" si="23"/>
        <v>6587.719012</v>
      </c>
      <c r="AH297" s="2">
        <f t="shared" si="24"/>
        <v>7927.419633</v>
      </c>
      <c r="AI297" s="2">
        <f t="shared" si="25"/>
        <v>9944.802317</v>
      </c>
      <c r="AJ297" s="4">
        <f t="shared" si="26"/>
        <v>51448.84207</v>
      </c>
      <c r="AK297" s="4">
        <f t="shared" si="27"/>
        <v>56464.67953</v>
      </c>
      <c r="AL297" s="4">
        <f t="shared" si="28"/>
        <v>70821.6031</v>
      </c>
      <c r="AM297" s="4">
        <f t="shared" si="29"/>
        <v>76028.41638</v>
      </c>
      <c r="AN297" s="4">
        <f t="shared" si="30"/>
        <v>82952.535</v>
      </c>
      <c r="AO297" s="4">
        <f>C297/'Ejercicio 3 - TIR'!$D$7</f>
        <v>13814.78442</v>
      </c>
      <c r="AP297" s="4">
        <f t="shared" si="31"/>
        <v>37634.05766</v>
      </c>
      <c r="AQ297" s="4">
        <f t="shared" si="32"/>
        <v>42649.89511</v>
      </c>
      <c r="AR297" s="4">
        <f t="shared" si="33"/>
        <v>57006.81869</v>
      </c>
      <c r="AS297" s="4">
        <f t="shared" si="34"/>
        <v>62213.63197</v>
      </c>
      <c r="AT297" s="4">
        <f t="shared" si="35"/>
        <v>69137.75058</v>
      </c>
      <c r="AU297" s="4">
        <f>AP297*'Ejercicio 3 - TIR'!$D$5</f>
        <v>18817.02883</v>
      </c>
      <c r="AV297" s="4">
        <f>AQ297*'Ejercicio 3 - TIR'!$D$5</f>
        <v>21324.94756</v>
      </c>
      <c r="AW297" s="4">
        <f>AR297*'Ejercicio 3 - TIR'!$D$5</f>
        <v>28503.40934</v>
      </c>
      <c r="AX297" s="4">
        <f>AS297*'Ejercicio 3 - TIR'!$D$5</f>
        <v>31106.81598</v>
      </c>
      <c r="AY297" s="4">
        <f>AT297*'Ejercicio 3 - TIR'!$D$5</f>
        <v>34568.87529</v>
      </c>
      <c r="AZ297" s="4">
        <f t="shared" ref="AZ297:BD297" si="926">AJ297-AU297-AE297</f>
        <v>27923.79708</v>
      </c>
      <c r="BA297" s="4">
        <f t="shared" si="926"/>
        <v>29678.96866</v>
      </c>
      <c r="BB297" s="4">
        <f t="shared" si="926"/>
        <v>35730.47475</v>
      </c>
      <c r="BC297" s="4">
        <f t="shared" si="926"/>
        <v>36994.18077</v>
      </c>
      <c r="BD297" s="4">
        <f t="shared" si="926"/>
        <v>38438.85739</v>
      </c>
      <c r="BE297" s="4">
        <f t="shared" ref="BE297:BI297" si="927">AZ297/Z297</f>
        <v>23826.05783</v>
      </c>
      <c r="BF297" s="4">
        <f t="shared" si="927"/>
        <v>21832.88441</v>
      </c>
      <c r="BG297" s="4">
        <f t="shared" si="927"/>
        <v>21788.10117</v>
      </c>
      <c r="BH297" s="4">
        <f t="shared" si="927"/>
        <v>18746.37196</v>
      </c>
      <c r="BI297" s="4">
        <f t="shared" si="927"/>
        <v>15527.08671</v>
      </c>
      <c r="BJ297" s="4">
        <f t="shared" si="38"/>
        <v>67768.25581</v>
      </c>
      <c r="BK297" s="4">
        <f t="shared" si="39"/>
        <v>34199.88166</v>
      </c>
      <c r="BL297" s="4">
        <f t="shared" si="40"/>
        <v>101968.1375</v>
      </c>
      <c r="BM297" s="4">
        <f>BK297*'Ejercicio 3 - TIR'!$D$5</f>
        <v>17099.94083</v>
      </c>
      <c r="BN297" s="4">
        <f t="shared" si="41"/>
        <v>84868.19664</v>
      </c>
      <c r="BO297" s="4">
        <f t="shared" si="42"/>
        <v>34281.86834</v>
      </c>
      <c r="BP297" s="4">
        <f t="shared" si="43"/>
        <v>-96448.39821</v>
      </c>
      <c r="BQ297" s="4">
        <f t="shared" ref="BQ297:BT297" si="928">BE297</f>
        <v>23826.05783</v>
      </c>
      <c r="BR297" s="4">
        <f t="shared" si="928"/>
        <v>21832.88441</v>
      </c>
      <c r="BS297" s="4">
        <f t="shared" si="928"/>
        <v>21788.10117</v>
      </c>
      <c r="BT297" s="4">
        <f t="shared" si="928"/>
        <v>18746.37196</v>
      </c>
      <c r="BU297" s="4">
        <f t="shared" si="45"/>
        <v>49808.95505</v>
      </c>
      <c r="BV297" s="36">
        <f t="shared" si="46"/>
        <v>11.21272406</v>
      </c>
    </row>
    <row r="298" ht="15.0" customHeight="1">
      <c r="A298" s="2">
        <v>297.0</v>
      </c>
      <c r="B298" s="3">
        <f t="shared" si="4"/>
        <v>0.2648016178</v>
      </c>
      <c r="C298" s="4">
        <f>IF(B298&lt;=('Ejercicio 3 - TIR'!$D$13-'Ejercicio 3 - TIR'!$C$13)/('Ejercicio 3 - TIR'!$E$13-'Ejercicio 3 - TIR'!$C$13),'Ejercicio 3 - TIR'!$C$13+SQRT(('Ejercicio 3 - TIR'!$E$13-'Ejercicio 3 - TIR'!$C$13)*('Ejercicio 3 - TIR'!$D$13-'Ejercicio 3 - TIR'!$C$13)*B298),'Ejercicio 3 - TIR'!$E$13-SQRT(('Ejercicio 3 - TIR'!$E$13-'Ejercicio 3 - TIR'!$C$13)*('Ejercicio 3 - TIR'!$E$13-'Ejercicio 3 - TIR'!$D$13)*(1-B298)))</f>
        <v>70297.50753</v>
      </c>
      <c r="D298" s="3">
        <f t="shared" si="5"/>
        <v>0.5696484849</v>
      </c>
      <c r="E298" s="4">
        <f>IF(D298&lt;=('Ejercicio 3 - TIR'!$D$14-'Ejercicio 3 - TIR'!$C$14)/('Ejercicio 3 - TIR'!$E$14-'Ejercicio 3 - TIR'!$C$14),'Ejercicio 3 - TIR'!$C$14+SQRT(('Ejercicio 3 - TIR'!$E$14-'Ejercicio 3 - TIR'!$C$14)*('Ejercicio 3 - TIR'!$D$14-'Ejercicio 3 - TIR'!$C$14)*D298),'Ejercicio 3 - TIR'!$E$14-SQRT(('Ejercicio 3 - TIR'!$E$14-'Ejercicio 3 - TIR'!$C$14)*('Ejercicio 3 - TIR'!$E$14-'Ejercicio 3 - TIR'!$D$14)*(1-D298)))</f>
        <v>31965.52881</v>
      </c>
      <c r="F298" s="3">
        <f t="shared" si="6"/>
        <v>0.9447338772</v>
      </c>
      <c r="G298" s="4">
        <f>IF(F298&lt;=('Ejercicio 3 - TIR'!$D$18-'Ejercicio 3 - TIR'!$C$18)/('Ejercicio 3 - TIR'!$E$18-'Ejercicio 3 - TIR'!$C$18),'Ejercicio 3 - TIR'!$C$18+SQRT(('Ejercicio 3 - TIR'!$E$18-'Ejercicio 3 - TIR'!$C$18)*('Ejercicio 3 - TIR'!$D$18-'Ejercicio 3 - TIR'!$C$18)*F298),'Ejercicio 3 - TIR'!$E$18-SQRT(('Ejercicio 3 - TIR'!$E$18-'Ejercicio 3 - TIR'!$C$18)*('Ejercicio 3 - TIR'!$E$18-'Ejercicio 3 - TIR'!$D$18)*(1-F298)))</f>
        <v>42964.08271</v>
      </c>
      <c r="H298" s="3">
        <f t="shared" si="7"/>
        <v>0.1247081134</v>
      </c>
      <c r="I298" s="4">
        <f>IF(H298&lt;=('Ejercicio 3 - TIR'!$D$18-'Ejercicio 3 - TIR'!$C$18)/('Ejercicio 3 - TIR'!$E$18-'Ejercicio 3 - TIR'!$C$18),'Ejercicio 3 - TIR'!$C$18+SQRT(('Ejercicio 3 - TIR'!$E$18-'Ejercicio 3 - TIR'!$C$18)*('Ejercicio 3 - TIR'!$D$18-'Ejercicio 3 - TIR'!$C$18)*H298),'Ejercicio 3 - TIR'!$E$18-SQRT(('Ejercicio 3 - TIR'!$E$18-'Ejercicio 3 - TIR'!$C$18)*('Ejercicio 3 - TIR'!$E$18-'Ejercicio 3 - TIR'!$D$18)*(1-H298)))</f>
        <v>34325.06844</v>
      </c>
      <c r="J298" s="3">
        <f t="shared" si="8"/>
        <v>0.1330015842</v>
      </c>
      <c r="K298" s="4">
        <f>IF(J298&lt;=('Ejercicio 3 - TIR'!$D$18-'Ejercicio 3 - TIR'!$C$18)/('Ejercicio 3 - TIR'!$E$18-'Ejercicio 3 - TIR'!$C$18),'Ejercicio 3 - TIR'!$C$18+SQRT(('Ejercicio 3 - TIR'!$E$18-'Ejercicio 3 - TIR'!$C$18)*('Ejercicio 3 - TIR'!$D$18-'Ejercicio 3 - TIR'!$C$18)*J298),'Ejercicio 3 - TIR'!$E$18-SQRT(('Ejercicio 3 - TIR'!$E$18-'Ejercicio 3 - TIR'!$C$18)*('Ejercicio 3 - TIR'!$E$18-'Ejercicio 3 - TIR'!$D$18)*(1-J298)))</f>
        <v>34466.56889</v>
      </c>
      <c r="L298" s="3">
        <f t="shared" si="9"/>
        <v>0.007009478443</v>
      </c>
      <c r="M298" s="4">
        <f>IF(L298&lt;=('Ejercicio 3 - TIR'!$D$18-'Ejercicio 3 - TIR'!$C$18)/('Ejercicio 3 - TIR'!$E$18-'Ejercicio 3 - TIR'!$C$18),'Ejercicio 3 - TIR'!$C$18+SQRT(('Ejercicio 3 - TIR'!$E$18-'Ejercicio 3 - TIR'!$C$18)*('Ejercicio 3 - TIR'!$D$18-'Ejercicio 3 - TIR'!$C$18)*L298),'Ejercicio 3 - TIR'!$E$18-SQRT(('Ejercicio 3 - TIR'!$E$18-'Ejercicio 3 - TIR'!$C$18)*('Ejercicio 3 - TIR'!$E$18-'Ejercicio 3 - TIR'!$D$18)*(1-L298)))</f>
        <v>31025.38859</v>
      </c>
      <c r="N298" s="3">
        <f t="shared" si="10"/>
        <v>0.8724581897</v>
      </c>
      <c r="O298" s="4">
        <f>IF(N298&lt;=('Ejercicio 3 - TIR'!$D$18-'Ejercicio 3 - TIR'!$C$18)/('Ejercicio 3 - TIR'!$E$18-'Ejercicio 3 - TIR'!$C$18),'Ejercicio 3 - TIR'!$C$18+SQRT(('Ejercicio 3 - TIR'!$E$18-'Ejercicio 3 - TIR'!$C$18)*('Ejercicio 3 - TIR'!$D$18-'Ejercicio 3 - TIR'!$C$18)*N298),'Ejercicio 3 - TIR'!$E$18-SQRT(('Ejercicio 3 - TIR'!$E$18-'Ejercicio 3 - TIR'!$C$18)*('Ejercicio 3 - TIR'!$E$18-'Ejercicio 3 - TIR'!$D$18)*(1-N298)))</f>
        <v>41907.1638</v>
      </c>
      <c r="P298" s="3">
        <f t="shared" si="11"/>
        <v>0.003672725444</v>
      </c>
      <c r="Q298" s="7">
        <f>IF(P298&lt;=('Ejercicio 3 - TIR'!$D$22-'Ejercicio 3 - TIR'!$C$22)/('Ejercicio 3 - TIR'!$E$22-'Ejercicio 3 - TIR'!$C$22),'Ejercicio 3 - TIR'!$C$22+SQRT(('Ejercicio 3 - TIR'!$E$22-'Ejercicio 3 - TIR'!$C$22)*('Ejercicio 3 - TIR'!$D$22-'Ejercicio 3 - TIR'!$C$22)*P298),'Ejercicio 3 - TIR'!$E$22-SQRT(('Ejercicio 3 - TIR'!$E$22-'Ejercicio 3 - TIR'!$C$22)*('Ejercicio 3 - TIR'!$E$22-'Ejercicio 3 - TIR'!$D$22)*(1-P298)))</f>
        <v>0.1225711682</v>
      </c>
      <c r="R298" s="3">
        <f t="shared" si="12"/>
        <v>0.7564639382</v>
      </c>
      <c r="S298" s="7">
        <f>IF(R298&lt;=('Ejercicio 3 - TIR'!$D$23-'Ejercicio 3 - TIR'!$C$23)/('Ejercicio 3 - TIR'!$E$23-'Ejercicio 3 - TIR'!$C$23),'Ejercicio 3 - TIR'!$C$23+SQRT(('Ejercicio 3 - TIR'!$E$23-'Ejercicio 3 - TIR'!$C$23)*('Ejercicio 3 - TIR'!$D$23-'Ejercicio 3 - TIR'!$C$23)*R298),'Ejercicio 3 - TIR'!$E$23-SQRT(('Ejercicio 3 - TIR'!$E$23-'Ejercicio 3 - TIR'!$C$23)*('Ejercicio 3 - TIR'!$E$23-'Ejercicio 3 - TIR'!$D$23)*(1-R298)))</f>
        <v>0.1590628342</v>
      </c>
      <c r="T298" s="3">
        <f t="shared" si="13"/>
        <v>0.5103538653</v>
      </c>
      <c r="U298" s="7">
        <f>IF(T298&lt;=('Ejercicio 3 - TIR'!$D$24-'Ejercicio 3 - TIR'!$C$24)/('Ejercicio 3 - TIR'!$E$24-'Ejercicio 3 - TIR'!$C$24),'Ejercicio 3 - TIR'!$C$24+SQRT(('Ejercicio 3 - TIR'!$E$24-'Ejercicio 3 - TIR'!$C$24)*('Ejercicio 3 - TIR'!$D$24-'Ejercicio 3 - TIR'!$C$24)*T298),'Ejercicio 3 - TIR'!$E$24-SQRT(('Ejercicio 3 - TIR'!$E$24-'Ejercicio 3 - TIR'!$C$24)*('Ejercicio 3 - TIR'!$E$24-'Ejercicio 3 - TIR'!$D$24)*(1-T298)))</f>
        <v>0.1829728589</v>
      </c>
      <c r="V298" s="3">
        <f t="shared" si="14"/>
        <v>0.006858391633</v>
      </c>
      <c r="W298" s="7">
        <f>IF(V298&lt;=('Ejercicio 3 - TIR'!$D$25-'Ejercicio 3 - TIR'!$C$25)/('Ejercicio 3 - TIR'!$E$25-'Ejercicio 3 - TIR'!$C$25),'Ejercicio 3 - TIR'!$C$25+SQRT(('Ejercicio 3 - TIR'!$E$25-'Ejercicio 3 - TIR'!$C$25)*('Ejercicio 3 - TIR'!$D$25-'Ejercicio 3 - TIR'!$C$25)*V298),'Ejercicio 3 - TIR'!$E$25-SQRT(('Ejercicio 3 - TIR'!$E$25-'Ejercicio 3 - TIR'!$C$25)*('Ejercicio 3 - TIR'!$E$25-'Ejercicio 3 - TIR'!$D$25)*(1-V298)))</f>
        <v>0.1830986688</v>
      </c>
      <c r="X298" s="3">
        <f t="shared" si="15"/>
        <v>0.7205455889</v>
      </c>
      <c r="Y298" s="7">
        <f>IF(X298&lt;=('Ejercicio 3 - TIR'!$D$26-'Ejercicio 3 - TIR'!$C$26)/('Ejercicio 3 - TIR'!$E$26-'Ejercicio 3 - TIR'!$C$26),'Ejercicio 3 - TIR'!$C$26+SQRT(('Ejercicio 3 - TIR'!$E$26-'Ejercicio 3 - TIR'!$C$26)*('Ejercicio 3 - TIR'!$D$26-'Ejercicio 3 - TIR'!$C$26)*X298),'Ejercicio 3 - TIR'!$E$26-SQRT(('Ejercicio 3 - TIR'!$E$26-'Ejercicio 3 - TIR'!$C$26)*('Ejercicio 3 - TIR'!$E$26-'Ejercicio 3 - TIR'!$D$26)*(1-X298)))</f>
        <v>0.2411534581</v>
      </c>
      <c r="Z298" s="3">
        <f t="shared" si="16"/>
        <v>1.122571168</v>
      </c>
      <c r="AA298" s="3">
        <f t="shared" si="17"/>
        <v>1.30113052</v>
      </c>
      <c r="AB298" s="3">
        <f t="shared" si="18"/>
        <v>1.539202091</v>
      </c>
      <c r="AC298" s="3">
        <f t="shared" si="19"/>
        <v>1.821027945</v>
      </c>
      <c r="AD298" s="3">
        <f t="shared" si="20"/>
        <v>2.260175131</v>
      </c>
      <c r="AE298" s="2">
        <f t="shared" si="21"/>
        <v>3918.052208</v>
      </c>
      <c r="AF298" s="2">
        <f t="shared" si="22"/>
        <v>4541.268697</v>
      </c>
      <c r="AG298" s="2">
        <f t="shared" si="23"/>
        <v>5372.197613</v>
      </c>
      <c r="AH298" s="2">
        <f t="shared" si="24"/>
        <v>6355.839845</v>
      </c>
      <c r="AI298" s="2">
        <f t="shared" si="25"/>
        <v>7888.572602</v>
      </c>
      <c r="AJ298" s="4">
        <f t="shared" si="26"/>
        <v>48230.24052</v>
      </c>
      <c r="AK298" s="4">
        <f t="shared" si="27"/>
        <v>44661.39414</v>
      </c>
      <c r="AL298" s="4">
        <f t="shared" si="28"/>
        <v>53051.0149</v>
      </c>
      <c r="AM298" s="4">
        <f t="shared" si="29"/>
        <v>56498.09962</v>
      </c>
      <c r="AN298" s="4">
        <f t="shared" si="30"/>
        <v>94717.52942</v>
      </c>
      <c r="AO298" s="4">
        <f>C298/'Ejercicio 3 - TIR'!$D$7</f>
        <v>14059.50151</v>
      </c>
      <c r="AP298" s="4">
        <f t="shared" si="31"/>
        <v>34170.73901</v>
      </c>
      <c r="AQ298" s="4">
        <f t="shared" si="32"/>
        <v>30601.89264</v>
      </c>
      <c r="AR298" s="4">
        <f t="shared" si="33"/>
        <v>38991.51339</v>
      </c>
      <c r="AS298" s="4">
        <f t="shared" si="34"/>
        <v>42438.59811</v>
      </c>
      <c r="AT298" s="4">
        <f t="shared" si="35"/>
        <v>80658.02791</v>
      </c>
      <c r="AU298" s="4">
        <f>AP298*'Ejercicio 3 - TIR'!$D$5</f>
        <v>17085.36951</v>
      </c>
      <c r="AV298" s="4">
        <f>AQ298*'Ejercicio 3 - TIR'!$D$5</f>
        <v>15300.94632</v>
      </c>
      <c r="AW298" s="4">
        <f>AR298*'Ejercicio 3 - TIR'!$D$5</f>
        <v>19495.75669</v>
      </c>
      <c r="AX298" s="4">
        <f>AS298*'Ejercicio 3 - TIR'!$D$5</f>
        <v>21219.29906</v>
      </c>
      <c r="AY298" s="4">
        <f>AT298*'Ejercicio 3 - TIR'!$D$5</f>
        <v>40329.01395</v>
      </c>
      <c r="AZ298" s="4">
        <f t="shared" ref="AZ298:BD298" si="929">AJ298-AU298-AE298</f>
        <v>27226.8188</v>
      </c>
      <c r="BA298" s="4">
        <f t="shared" si="929"/>
        <v>24819.17913</v>
      </c>
      <c r="BB298" s="4">
        <f t="shared" si="929"/>
        <v>28183.06059</v>
      </c>
      <c r="BC298" s="4">
        <f t="shared" si="929"/>
        <v>28922.96072</v>
      </c>
      <c r="BD298" s="4">
        <f t="shared" si="929"/>
        <v>46499.94286</v>
      </c>
      <c r="BE298" s="4">
        <f t="shared" ref="BE298:BI298" si="930">AZ298/Z298</f>
        <v>24253.98013</v>
      </c>
      <c r="BF298" s="4">
        <f t="shared" si="930"/>
        <v>19075.08797</v>
      </c>
      <c r="BG298" s="4">
        <f t="shared" si="930"/>
        <v>18310.17561</v>
      </c>
      <c r="BH298" s="4">
        <f t="shared" si="930"/>
        <v>15882.766</v>
      </c>
      <c r="BI298" s="4">
        <f t="shared" si="930"/>
        <v>20573.60168</v>
      </c>
      <c r="BJ298" s="4">
        <f t="shared" si="38"/>
        <v>72247.69326</v>
      </c>
      <c r="BK298" s="4">
        <f t="shared" si="39"/>
        <v>31776.93566</v>
      </c>
      <c r="BL298" s="4">
        <f t="shared" si="40"/>
        <v>104024.6289</v>
      </c>
      <c r="BM298" s="4">
        <f>BK298*'Ejercicio 3 - TIR'!$D$5</f>
        <v>15888.46783</v>
      </c>
      <c r="BN298" s="4">
        <f t="shared" si="41"/>
        <v>88136.16109</v>
      </c>
      <c r="BO298" s="4">
        <f t="shared" si="42"/>
        <v>38995.27957</v>
      </c>
      <c r="BP298" s="4">
        <f t="shared" si="43"/>
        <v>-102263.0363</v>
      </c>
      <c r="BQ298" s="4">
        <f t="shared" ref="BQ298:BT298" si="931">BE298</f>
        <v>24253.98013</v>
      </c>
      <c r="BR298" s="4">
        <f t="shared" si="931"/>
        <v>19075.08797</v>
      </c>
      <c r="BS298" s="4">
        <f t="shared" si="931"/>
        <v>18310.17561</v>
      </c>
      <c r="BT298" s="4">
        <f t="shared" si="931"/>
        <v>15882.766</v>
      </c>
      <c r="BU298" s="4">
        <f t="shared" si="45"/>
        <v>59568.88124</v>
      </c>
      <c r="BV298" s="36">
        <f t="shared" si="46"/>
        <v>9.048708645</v>
      </c>
    </row>
    <row r="299" ht="15.0" customHeight="1">
      <c r="A299" s="2">
        <v>298.0</v>
      </c>
      <c r="B299" s="3">
        <f t="shared" si="4"/>
        <v>0.1177585224</v>
      </c>
      <c r="C299" s="4">
        <f>IF(B299&lt;=('Ejercicio 3 - TIR'!$D$13-'Ejercicio 3 - TIR'!$C$13)/('Ejercicio 3 - TIR'!$E$13-'Ejercicio 3 - TIR'!$C$13),'Ejercicio 3 - TIR'!$C$13+SQRT(('Ejercicio 3 - TIR'!$E$13-'Ejercicio 3 - TIR'!$C$13)*('Ejercicio 3 - TIR'!$D$13-'Ejercicio 3 - TIR'!$C$13)*B299),'Ejercicio 3 - TIR'!$E$13-SQRT(('Ejercicio 3 - TIR'!$E$13-'Ejercicio 3 - TIR'!$C$13)*('Ejercicio 3 - TIR'!$E$13-'Ejercicio 3 - TIR'!$D$13)*(1-B299)))</f>
        <v>66863.19233</v>
      </c>
      <c r="D299" s="3">
        <f t="shared" si="5"/>
        <v>0.8300347948</v>
      </c>
      <c r="E299" s="4">
        <f>IF(D299&lt;=('Ejercicio 3 - TIR'!$D$14-'Ejercicio 3 - TIR'!$C$14)/('Ejercicio 3 - TIR'!$E$14-'Ejercicio 3 - TIR'!$C$14),'Ejercicio 3 - TIR'!$C$14+SQRT(('Ejercicio 3 - TIR'!$E$14-'Ejercicio 3 - TIR'!$C$14)*('Ejercicio 3 - TIR'!$D$14-'Ejercicio 3 - TIR'!$C$14)*D299),'Ejercicio 3 - TIR'!$E$14-SQRT(('Ejercicio 3 - TIR'!$E$14-'Ejercicio 3 - TIR'!$C$14)*('Ejercicio 3 - TIR'!$E$14-'Ejercicio 3 - TIR'!$D$14)*(1-D299)))</f>
        <v>34950.76434</v>
      </c>
      <c r="F299" s="3">
        <f t="shared" si="6"/>
        <v>0.1506387429</v>
      </c>
      <c r="G299" s="4">
        <f>IF(F299&lt;=('Ejercicio 3 - TIR'!$D$18-'Ejercicio 3 - TIR'!$C$18)/('Ejercicio 3 - TIR'!$E$18-'Ejercicio 3 - TIR'!$C$18),'Ejercicio 3 - TIR'!$C$18+SQRT(('Ejercicio 3 - TIR'!$E$18-'Ejercicio 3 - TIR'!$C$18)*('Ejercicio 3 - TIR'!$D$18-'Ejercicio 3 - TIR'!$C$18)*F299),'Ejercicio 3 - TIR'!$E$18-SQRT(('Ejercicio 3 - TIR'!$E$18-'Ejercicio 3 - TIR'!$C$18)*('Ejercicio 3 - TIR'!$E$18-'Ejercicio 3 - TIR'!$D$18)*(1-F299)))</f>
        <v>34753.50517</v>
      </c>
      <c r="H299" s="3">
        <f t="shared" si="7"/>
        <v>0.9659270174</v>
      </c>
      <c r="I299" s="4">
        <f>IF(H299&lt;=('Ejercicio 3 - TIR'!$D$18-'Ejercicio 3 - TIR'!$C$18)/('Ejercicio 3 - TIR'!$E$18-'Ejercicio 3 - TIR'!$C$18),'Ejercicio 3 - TIR'!$C$18+SQRT(('Ejercicio 3 - TIR'!$E$18-'Ejercicio 3 - TIR'!$C$18)*('Ejercicio 3 - TIR'!$D$18-'Ejercicio 3 - TIR'!$C$18)*H299),'Ejercicio 3 - TIR'!$E$18-SQRT(('Ejercicio 3 - TIR'!$E$18-'Ejercicio 3 - TIR'!$C$18)*('Ejercicio 3 - TIR'!$E$18-'Ejercicio 3 - TIR'!$D$18)*(1-H299)))</f>
        <v>43401.4151</v>
      </c>
      <c r="J299" s="3">
        <f t="shared" si="8"/>
        <v>0.8553120834</v>
      </c>
      <c r="K299" s="4">
        <f>IF(J299&lt;=('Ejercicio 3 - TIR'!$D$18-'Ejercicio 3 - TIR'!$C$18)/('Ejercicio 3 - TIR'!$E$18-'Ejercicio 3 - TIR'!$C$18),'Ejercicio 3 - TIR'!$C$18+SQRT(('Ejercicio 3 - TIR'!$E$18-'Ejercicio 3 - TIR'!$C$18)*('Ejercicio 3 - TIR'!$D$18-'Ejercicio 3 - TIR'!$C$18)*J299),'Ejercicio 3 - TIR'!$E$18-SQRT(('Ejercicio 3 - TIR'!$E$18-'Ejercicio 3 - TIR'!$C$18)*('Ejercicio 3 - TIR'!$E$18-'Ejercicio 3 - TIR'!$D$18)*(1-J299)))</f>
        <v>41705.82427</v>
      </c>
      <c r="L299" s="3">
        <f t="shared" si="9"/>
        <v>0.7077963931</v>
      </c>
      <c r="M299" s="4">
        <f>IF(L299&lt;=('Ejercicio 3 - TIR'!$D$18-'Ejercicio 3 - TIR'!$C$18)/('Ejercicio 3 - TIR'!$E$18-'Ejercicio 3 - TIR'!$C$18),'Ejercicio 3 - TIR'!$C$18+SQRT(('Ejercicio 3 - TIR'!$E$18-'Ejercicio 3 - TIR'!$C$18)*('Ejercicio 3 - TIR'!$D$18-'Ejercicio 3 - TIR'!$C$18)*L299),'Ejercicio 3 - TIR'!$E$18-SQRT(('Ejercicio 3 - TIR'!$E$18-'Ejercicio 3 - TIR'!$C$18)*('Ejercicio 3 - TIR'!$E$18-'Ejercicio 3 - TIR'!$D$18)*(1-L299)))</f>
        <v>40318.62515</v>
      </c>
      <c r="N299" s="3">
        <f t="shared" si="10"/>
        <v>0.9088801208</v>
      </c>
      <c r="O299" s="4">
        <f>IF(N299&lt;=('Ejercicio 3 - TIR'!$D$18-'Ejercicio 3 - TIR'!$C$18)/('Ejercicio 3 - TIR'!$E$18-'Ejercicio 3 - TIR'!$C$18),'Ejercicio 3 - TIR'!$C$18+SQRT(('Ejercicio 3 - TIR'!$E$18-'Ejercicio 3 - TIR'!$C$18)*('Ejercicio 3 - TIR'!$D$18-'Ejercicio 3 - TIR'!$C$18)*N299),'Ejercicio 3 - TIR'!$E$18-SQRT(('Ejercicio 3 - TIR'!$E$18-'Ejercicio 3 - TIR'!$C$18)*('Ejercicio 3 - TIR'!$E$18-'Ejercicio 3 - TIR'!$D$18)*(1-N299)))</f>
        <v>42385.8097</v>
      </c>
      <c r="P299" s="3">
        <f t="shared" si="11"/>
        <v>0.9533113468</v>
      </c>
      <c r="Q299" s="7">
        <f>IF(P299&lt;=('Ejercicio 3 - TIR'!$D$22-'Ejercicio 3 - TIR'!$C$22)/('Ejercicio 3 - TIR'!$E$22-'Ejercicio 3 - TIR'!$C$22),'Ejercicio 3 - TIR'!$C$22+SQRT(('Ejercicio 3 - TIR'!$E$22-'Ejercicio 3 - TIR'!$C$22)*('Ejercicio 3 - TIR'!$D$22-'Ejercicio 3 - TIR'!$C$22)*P299),'Ejercicio 3 - TIR'!$E$22-SQRT(('Ejercicio 3 - TIR'!$E$22-'Ejercicio 3 - TIR'!$C$22)*('Ejercicio 3 - TIR'!$E$22-'Ejercicio 3 - TIR'!$D$22)*(1-P299)))</f>
        <v>0.1708326898</v>
      </c>
      <c r="R299" s="3">
        <f t="shared" si="12"/>
        <v>0.5891469712</v>
      </c>
      <c r="S299" s="7">
        <f>IF(R299&lt;=('Ejercicio 3 - TIR'!$D$23-'Ejercicio 3 - TIR'!$C$23)/('Ejercicio 3 - TIR'!$E$23-'Ejercicio 3 - TIR'!$C$23),'Ejercicio 3 - TIR'!$C$23+SQRT(('Ejercicio 3 - TIR'!$E$23-'Ejercicio 3 - TIR'!$C$23)*('Ejercicio 3 - TIR'!$D$23-'Ejercicio 3 - TIR'!$C$23)*R299),'Ejercicio 3 - TIR'!$E$23-SQRT(('Ejercicio 3 - TIR'!$E$23-'Ejercicio 3 - TIR'!$C$23)*('Ejercicio 3 - TIR'!$E$23-'Ejercicio 3 - TIR'!$D$23)*(1-R299)))</f>
        <v>0.1528055989</v>
      </c>
      <c r="T299" s="3">
        <f t="shared" si="13"/>
        <v>0.8485936999</v>
      </c>
      <c r="U299" s="7">
        <f>IF(T299&lt;=('Ejercicio 3 - TIR'!$D$24-'Ejercicio 3 - TIR'!$C$24)/('Ejercicio 3 - TIR'!$E$24-'Ejercicio 3 - TIR'!$C$24),'Ejercicio 3 - TIR'!$C$24+SQRT(('Ejercicio 3 - TIR'!$E$24-'Ejercicio 3 - TIR'!$C$24)*('Ejercicio 3 - TIR'!$D$24-'Ejercicio 3 - TIR'!$C$24)*T299),'Ejercicio 3 - TIR'!$E$24-SQRT(('Ejercicio 3 - TIR'!$E$24-'Ejercicio 3 - TIR'!$C$24)*('Ejercicio 3 - TIR'!$E$24-'Ejercicio 3 - TIR'!$D$24)*(1-T299)))</f>
        <v>0.199410254</v>
      </c>
      <c r="V299" s="3">
        <f t="shared" si="14"/>
        <v>0.5710974794</v>
      </c>
      <c r="W299" s="7">
        <f>IF(V299&lt;=('Ejercicio 3 - TIR'!$D$25-'Ejercicio 3 - TIR'!$C$25)/('Ejercicio 3 - TIR'!$E$25-'Ejercicio 3 - TIR'!$C$25),'Ejercicio 3 - TIR'!$C$25+SQRT(('Ejercicio 3 - TIR'!$E$25-'Ejercicio 3 - TIR'!$C$25)*('Ejercicio 3 - TIR'!$D$25-'Ejercicio 3 - TIR'!$C$25)*V299),'Ejercicio 3 - TIR'!$E$25-SQRT(('Ejercicio 3 - TIR'!$E$25-'Ejercicio 3 - TIR'!$C$25)*('Ejercicio 3 - TIR'!$E$25-'Ejercicio 3 - TIR'!$D$25)*(1-V299)))</f>
        <v>0.2112552091</v>
      </c>
      <c r="X299" s="3">
        <f t="shared" si="15"/>
        <v>0.274150076</v>
      </c>
      <c r="Y299" s="7">
        <f>IF(X299&lt;=('Ejercicio 3 - TIR'!$D$26-'Ejercicio 3 - TIR'!$C$26)/('Ejercicio 3 - TIR'!$E$26-'Ejercicio 3 - TIR'!$C$26),'Ejercicio 3 - TIR'!$C$26+SQRT(('Ejercicio 3 - TIR'!$E$26-'Ejercicio 3 - TIR'!$C$26)*('Ejercicio 3 - TIR'!$D$26-'Ejercicio 3 - TIR'!$C$26)*X299),'Ejercicio 3 - TIR'!$E$26-SQRT(('Ejercicio 3 - TIR'!$E$26-'Ejercicio 3 - TIR'!$C$26)*('Ejercicio 3 - TIR'!$E$26-'Ejercicio 3 - TIR'!$D$26)*(1-X299)))</f>
        <v>0.2172067125</v>
      </c>
      <c r="Z299" s="3">
        <f t="shared" si="16"/>
        <v>1.17083269</v>
      </c>
      <c r="AA299" s="3">
        <f t="shared" si="17"/>
        <v>1.34974248</v>
      </c>
      <c r="AB299" s="3">
        <f t="shared" si="18"/>
        <v>1.618894971</v>
      </c>
      <c r="AC299" s="3">
        <f t="shared" si="19"/>
        <v>1.960894967</v>
      </c>
      <c r="AD299" s="3">
        <f t="shared" si="20"/>
        <v>2.386814516</v>
      </c>
      <c r="AE299" s="2">
        <f t="shared" si="21"/>
        <v>5970.733083</v>
      </c>
      <c r="AF299" s="2">
        <f t="shared" si="22"/>
        <v>6883.094528</v>
      </c>
      <c r="AG299" s="2">
        <f t="shared" si="23"/>
        <v>8255.654156</v>
      </c>
      <c r="AH299" s="2">
        <f t="shared" si="24"/>
        <v>9999.704101</v>
      </c>
      <c r="AI299" s="2">
        <f t="shared" si="25"/>
        <v>12171.70695</v>
      </c>
      <c r="AJ299" s="4">
        <f t="shared" si="26"/>
        <v>40690.53994</v>
      </c>
      <c r="AK299" s="4">
        <f t="shared" si="27"/>
        <v>58580.73366</v>
      </c>
      <c r="AL299" s="4">
        <f t="shared" si="28"/>
        <v>67517.34917</v>
      </c>
      <c r="AM299" s="4">
        <f t="shared" si="29"/>
        <v>79060.58911</v>
      </c>
      <c r="AN299" s="4">
        <f t="shared" si="30"/>
        <v>101167.0659</v>
      </c>
      <c r="AO299" s="4">
        <f>C299/'Ejercicio 3 - TIR'!$D$7</f>
        <v>13372.63847</v>
      </c>
      <c r="AP299" s="4">
        <f t="shared" si="31"/>
        <v>27317.90148</v>
      </c>
      <c r="AQ299" s="4">
        <f t="shared" si="32"/>
        <v>45208.09519</v>
      </c>
      <c r="AR299" s="4">
        <f t="shared" si="33"/>
        <v>54144.71071</v>
      </c>
      <c r="AS299" s="4">
        <f t="shared" si="34"/>
        <v>65687.95064</v>
      </c>
      <c r="AT299" s="4">
        <f t="shared" si="35"/>
        <v>87794.42739</v>
      </c>
      <c r="AU299" s="4">
        <f>AP299*'Ejercicio 3 - TIR'!$D$5</f>
        <v>13658.95074</v>
      </c>
      <c r="AV299" s="4">
        <f>AQ299*'Ejercicio 3 - TIR'!$D$5</f>
        <v>22604.0476</v>
      </c>
      <c r="AW299" s="4">
        <f>AR299*'Ejercicio 3 - TIR'!$D$5</f>
        <v>27072.35535</v>
      </c>
      <c r="AX299" s="4">
        <f>AS299*'Ejercicio 3 - TIR'!$D$5</f>
        <v>32843.97532</v>
      </c>
      <c r="AY299" s="4">
        <f>AT299*'Ejercicio 3 - TIR'!$D$5</f>
        <v>43897.21369</v>
      </c>
      <c r="AZ299" s="4">
        <f t="shared" ref="AZ299:BD299" si="932">AJ299-AU299-AE299</f>
        <v>21060.85612</v>
      </c>
      <c r="BA299" s="4">
        <f t="shared" si="932"/>
        <v>29093.59153</v>
      </c>
      <c r="BB299" s="4">
        <f t="shared" si="932"/>
        <v>32189.33966</v>
      </c>
      <c r="BC299" s="4">
        <f t="shared" si="932"/>
        <v>36216.90969</v>
      </c>
      <c r="BD299" s="4">
        <f t="shared" si="932"/>
        <v>45098.1452</v>
      </c>
      <c r="BE299" s="4">
        <f t="shared" ref="BE299:BI299" si="933">AZ299/Z299</f>
        <v>17987.92971</v>
      </c>
      <c r="BF299" s="4">
        <f t="shared" si="933"/>
        <v>21554.92026</v>
      </c>
      <c r="BG299" s="4">
        <f t="shared" si="933"/>
        <v>19883.52564</v>
      </c>
      <c r="BH299" s="4">
        <f t="shared" si="933"/>
        <v>18469.58165</v>
      </c>
      <c r="BI299" s="4">
        <f t="shared" si="933"/>
        <v>18894.70041</v>
      </c>
      <c r="BJ299" s="4">
        <f t="shared" si="38"/>
        <v>83420.99166</v>
      </c>
      <c r="BK299" s="4">
        <f t="shared" si="39"/>
        <v>31918.00761</v>
      </c>
      <c r="BL299" s="4">
        <f t="shared" si="40"/>
        <v>115338.9993</v>
      </c>
      <c r="BM299" s="4">
        <f>BK299*'Ejercicio 3 - TIR'!$D$5</f>
        <v>15959.0038</v>
      </c>
      <c r="BN299" s="4">
        <f t="shared" si="41"/>
        <v>99379.99547</v>
      </c>
      <c r="BO299" s="4">
        <f t="shared" si="42"/>
        <v>41637.08357</v>
      </c>
      <c r="BP299" s="4">
        <f t="shared" si="43"/>
        <v>-101813.9567</v>
      </c>
      <c r="BQ299" s="4">
        <f t="shared" ref="BQ299:BT299" si="934">BE299</f>
        <v>17987.92971</v>
      </c>
      <c r="BR299" s="4">
        <f t="shared" si="934"/>
        <v>21554.92026</v>
      </c>
      <c r="BS299" s="4">
        <f t="shared" si="934"/>
        <v>19883.52564</v>
      </c>
      <c r="BT299" s="4">
        <f t="shared" si="934"/>
        <v>18469.58165</v>
      </c>
      <c r="BU299" s="4">
        <f t="shared" si="45"/>
        <v>60531.78398</v>
      </c>
      <c r="BV299" s="36">
        <f t="shared" si="46"/>
        <v>9.192176877</v>
      </c>
    </row>
    <row r="300" ht="15.0" customHeight="1">
      <c r="A300" s="2">
        <v>299.0</v>
      </c>
      <c r="B300" s="3">
        <f t="shared" si="4"/>
        <v>0.6334904543</v>
      </c>
      <c r="C300" s="4">
        <f>IF(B300&lt;=('Ejercicio 3 - TIR'!$D$13-'Ejercicio 3 - TIR'!$C$13)/('Ejercicio 3 - TIR'!$E$13-'Ejercicio 3 - TIR'!$C$13),'Ejercicio 3 - TIR'!$C$13+SQRT(('Ejercicio 3 - TIR'!$E$13-'Ejercicio 3 - TIR'!$C$13)*('Ejercicio 3 - TIR'!$D$13-'Ejercicio 3 - TIR'!$C$13)*B300),'Ejercicio 3 - TIR'!$E$13-SQRT(('Ejercicio 3 - TIR'!$E$13-'Ejercicio 3 - TIR'!$C$13)*('Ejercicio 3 - TIR'!$E$13-'Ejercicio 3 - TIR'!$D$13)*(1-B300)))</f>
        <v>79028.31779</v>
      </c>
      <c r="D300" s="3">
        <f t="shared" si="5"/>
        <v>0.8681720573</v>
      </c>
      <c r="E300" s="4">
        <f>IF(D300&lt;=('Ejercicio 3 - TIR'!$D$14-'Ejercicio 3 - TIR'!$C$14)/('Ejercicio 3 - TIR'!$E$14-'Ejercicio 3 - TIR'!$C$14),'Ejercicio 3 - TIR'!$C$14+SQRT(('Ejercicio 3 - TIR'!$E$14-'Ejercicio 3 - TIR'!$C$14)*('Ejercicio 3 - TIR'!$D$14-'Ejercicio 3 - TIR'!$C$14)*D300),'Ejercicio 3 - TIR'!$E$14-SQRT(('Ejercicio 3 - TIR'!$E$14-'Ejercicio 3 - TIR'!$C$14)*('Ejercicio 3 - TIR'!$E$14-'Ejercicio 3 - TIR'!$D$14)*(1-D300)))</f>
        <v>35553.18188</v>
      </c>
      <c r="F300" s="3">
        <f t="shared" si="6"/>
        <v>0.443173574</v>
      </c>
      <c r="G300" s="4">
        <f>IF(F300&lt;=('Ejercicio 3 - TIR'!$D$18-'Ejercicio 3 - TIR'!$C$18)/('Ejercicio 3 - TIR'!$E$18-'Ejercicio 3 - TIR'!$C$18),'Ejercicio 3 - TIR'!$C$18+SQRT(('Ejercicio 3 - TIR'!$E$18-'Ejercicio 3 - TIR'!$C$18)*('Ejercicio 3 - TIR'!$D$18-'Ejercicio 3 - TIR'!$C$18)*F300),'Ejercicio 3 - TIR'!$E$18-SQRT(('Ejercicio 3 - TIR'!$E$18-'Ejercicio 3 - TIR'!$C$18)*('Ejercicio 3 - TIR'!$E$18-'Ejercicio 3 - TIR'!$D$18)*(1-F300)))</f>
        <v>38153.28376</v>
      </c>
      <c r="H300" s="3">
        <f t="shared" si="7"/>
        <v>0.3120465443</v>
      </c>
      <c r="I300" s="4">
        <f>IF(H300&lt;=('Ejercicio 3 - TIR'!$D$18-'Ejercicio 3 - TIR'!$C$18)/('Ejercicio 3 - TIR'!$E$18-'Ejercicio 3 - TIR'!$C$18),'Ejercicio 3 - TIR'!$C$18+SQRT(('Ejercicio 3 - TIR'!$E$18-'Ejercicio 3 - TIR'!$C$18)*('Ejercicio 3 - TIR'!$D$18-'Ejercicio 3 - TIR'!$C$18)*H300),'Ejercicio 3 - TIR'!$E$18-SQRT(('Ejercicio 3 - TIR'!$E$18-'Ejercicio 3 - TIR'!$C$18)*('Ejercicio 3 - TIR'!$E$18-'Ejercicio 3 - TIR'!$D$18)*(1-H300)))</f>
        <v>36841.56281</v>
      </c>
      <c r="J300" s="3">
        <f t="shared" si="8"/>
        <v>0.2657031357</v>
      </c>
      <c r="K300" s="4">
        <f>IF(J300&lt;=('Ejercicio 3 - TIR'!$D$18-'Ejercicio 3 - TIR'!$C$18)/('Ejercicio 3 - TIR'!$E$18-'Ejercicio 3 - TIR'!$C$18),'Ejercicio 3 - TIR'!$C$18+SQRT(('Ejercicio 3 - TIR'!$E$18-'Ejercicio 3 - TIR'!$C$18)*('Ejercicio 3 - TIR'!$D$18-'Ejercicio 3 - TIR'!$C$18)*J300),'Ejercicio 3 - TIR'!$E$18-SQRT(('Ejercicio 3 - TIR'!$E$18-'Ejercicio 3 - TIR'!$C$18)*('Ejercicio 3 - TIR'!$E$18-'Ejercicio 3 - TIR'!$D$18)*(1-J300)))</f>
        <v>36313.11891</v>
      </c>
      <c r="L300" s="3">
        <f t="shared" si="9"/>
        <v>0.9961473471</v>
      </c>
      <c r="M300" s="4">
        <f>IF(L300&lt;=('Ejercicio 3 - TIR'!$D$18-'Ejercicio 3 - TIR'!$C$18)/('Ejercicio 3 - TIR'!$E$18-'Ejercicio 3 - TIR'!$C$18),'Ejercicio 3 - TIR'!$C$18+SQRT(('Ejercicio 3 - TIR'!$E$18-'Ejercicio 3 - TIR'!$C$18)*('Ejercicio 3 - TIR'!$D$18-'Ejercicio 3 - TIR'!$C$18)*L300),'Ejercicio 3 - TIR'!$E$18-SQRT(('Ejercicio 3 - TIR'!$E$18-'Ejercicio 3 - TIR'!$C$18)*('Ejercicio 3 - TIR'!$E$18-'Ejercicio 3 - TIR'!$D$18)*(1-L300)))</f>
        <v>44462.46027</v>
      </c>
      <c r="N300" s="3">
        <f t="shared" si="10"/>
        <v>0.2056773643</v>
      </c>
      <c r="O300" s="4">
        <f>IF(N300&lt;=('Ejercicio 3 - TIR'!$D$18-'Ejercicio 3 - TIR'!$C$18)/('Ejercicio 3 - TIR'!$E$18-'Ejercicio 3 - TIR'!$C$18),'Ejercicio 3 - TIR'!$C$18+SQRT(('Ejercicio 3 - TIR'!$E$18-'Ejercicio 3 - TIR'!$C$18)*('Ejercicio 3 - TIR'!$D$18-'Ejercicio 3 - TIR'!$C$18)*N300),'Ejercicio 3 - TIR'!$E$18-SQRT(('Ejercicio 3 - TIR'!$E$18-'Ejercicio 3 - TIR'!$C$18)*('Ejercicio 3 - TIR'!$E$18-'Ejercicio 3 - TIR'!$D$18)*(1-N300)))</f>
        <v>35554.42208</v>
      </c>
      <c r="P300" s="3">
        <f t="shared" si="11"/>
        <v>0.585777977</v>
      </c>
      <c r="Q300" s="7">
        <f>IF(P300&lt;=('Ejercicio 3 - TIR'!$D$22-'Ejercicio 3 - TIR'!$C$22)/('Ejercicio 3 - TIR'!$E$22-'Ejercicio 3 - TIR'!$C$22),'Ejercicio 3 - TIR'!$C$22+SQRT(('Ejercicio 3 - TIR'!$E$22-'Ejercicio 3 - TIR'!$C$22)*('Ejercicio 3 - TIR'!$D$22-'Ejercicio 3 - TIR'!$C$22)*P300),'Ejercicio 3 - TIR'!$E$22-SQRT(('Ejercicio 3 - TIR'!$E$22-'Ejercicio 3 - TIR'!$C$22)*('Ejercicio 3 - TIR'!$E$22-'Ejercicio 3 - TIR'!$D$22)*(1-P300)))</f>
        <v>0.1526943295</v>
      </c>
      <c r="R300" s="3">
        <f t="shared" si="12"/>
        <v>0.7399214532</v>
      </c>
      <c r="S300" s="7">
        <f>IF(R300&lt;=('Ejercicio 3 - TIR'!$D$23-'Ejercicio 3 - TIR'!$C$23)/('Ejercicio 3 - TIR'!$E$23-'Ejercicio 3 - TIR'!$C$23),'Ejercicio 3 - TIR'!$C$23+SQRT(('Ejercicio 3 - TIR'!$E$23-'Ejercicio 3 - TIR'!$C$23)*('Ejercicio 3 - TIR'!$D$23-'Ejercicio 3 - TIR'!$C$23)*R300),'Ejercicio 3 - TIR'!$E$23-SQRT(('Ejercicio 3 - TIR'!$E$23-'Ejercicio 3 - TIR'!$C$23)*('Ejercicio 3 - TIR'!$E$23-'Ejercicio 3 - TIR'!$D$23)*(1-R300)))</f>
        <v>0.1583634249</v>
      </c>
      <c r="T300" s="3">
        <f t="shared" si="13"/>
        <v>0.3744961615</v>
      </c>
      <c r="U300" s="7">
        <f>IF(T300&lt;=('Ejercicio 3 - TIR'!$D$24-'Ejercicio 3 - TIR'!$C$24)/('Ejercicio 3 - TIR'!$E$24-'Ejercicio 3 - TIR'!$C$24),'Ejercicio 3 - TIR'!$C$24+SQRT(('Ejercicio 3 - TIR'!$E$24-'Ejercicio 3 - TIR'!$C$24)*('Ejercicio 3 - TIR'!$D$24-'Ejercicio 3 - TIR'!$C$24)*T300),'Ejercicio 3 - TIR'!$E$24-SQRT(('Ejercicio 3 - TIR'!$E$24-'Ejercicio 3 - TIR'!$C$24)*('Ejercicio 3 - TIR'!$E$24-'Ejercicio 3 - TIR'!$D$24)*(1-T300)))</f>
        <v>0.1780435722</v>
      </c>
      <c r="V300" s="3">
        <f t="shared" si="14"/>
        <v>0.3320810436</v>
      </c>
      <c r="W300" s="7">
        <f>IF(V300&lt;=('Ejercicio 3 - TIR'!$D$25-'Ejercicio 3 - TIR'!$C$25)/('Ejercicio 3 - TIR'!$E$25-'Ejercicio 3 - TIR'!$C$25),'Ejercicio 3 - TIR'!$C$25+SQRT(('Ejercicio 3 - TIR'!$E$25-'Ejercicio 3 - TIR'!$C$25)*('Ejercicio 3 - TIR'!$D$25-'Ejercicio 3 - TIR'!$C$25)*V300),'Ejercicio 3 - TIR'!$E$25-SQRT(('Ejercicio 3 - TIR'!$E$25-'Ejercicio 3 - TIR'!$C$25)*('Ejercicio 3 - TIR'!$E$25-'Ejercicio 3 - TIR'!$D$25)*(1-V300)))</f>
        <v>0.2016500636</v>
      </c>
      <c r="X300" s="3">
        <f t="shared" si="15"/>
        <v>0.291285387</v>
      </c>
      <c r="Y300" s="7">
        <f>IF(X300&lt;=('Ejercicio 3 - TIR'!$D$26-'Ejercicio 3 - TIR'!$C$26)/('Ejercicio 3 - TIR'!$E$26-'Ejercicio 3 - TIR'!$C$26),'Ejercicio 3 - TIR'!$C$26+SQRT(('Ejercicio 3 - TIR'!$E$26-'Ejercicio 3 - TIR'!$C$26)*('Ejercicio 3 - TIR'!$D$26-'Ejercicio 3 - TIR'!$C$26)*X300),'Ejercicio 3 - TIR'!$E$26-SQRT(('Ejercicio 3 - TIR'!$E$26-'Ejercicio 3 - TIR'!$C$26)*('Ejercicio 3 - TIR'!$E$26-'Ejercicio 3 - TIR'!$D$26)*(1-X300)))</f>
        <v>0.2180440822</v>
      </c>
      <c r="Z300" s="3">
        <f t="shared" si="16"/>
        <v>1.15269433</v>
      </c>
      <c r="AA300" s="3">
        <f t="shared" si="17"/>
        <v>1.335238951</v>
      </c>
      <c r="AB300" s="3">
        <f t="shared" si="18"/>
        <v>1.572969664</v>
      </c>
      <c r="AC300" s="3">
        <f t="shared" si="19"/>
        <v>1.890159097</v>
      </c>
      <c r="AD300" s="3">
        <f t="shared" si="20"/>
        <v>2.302297102</v>
      </c>
      <c r="AE300" s="2">
        <f t="shared" si="21"/>
        <v>5428.769269</v>
      </c>
      <c r="AF300" s="2">
        <f t="shared" si="22"/>
        <v>6288.487763</v>
      </c>
      <c r="AG300" s="2">
        <f t="shared" si="23"/>
        <v>7408.112587</v>
      </c>
      <c r="AH300" s="2">
        <f t="shared" si="24"/>
        <v>8901.958962</v>
      </c>
      <c r="AI300" s="2">
        <f t="shared" si="25"/>
        <v>10842.97843</v>
      </c>
      <c r="AJ300" s="4">
        <f t="shared" si="26"/>
        <v>43979.07384</v>
      </c>
      <c r="AK300" s="4">
        <f t="shared" si="27"/>
        <v>49192.28969</v>
      </c>
      <c r="AL300" s="4">
        <f t="shared" si="28"/>
        <v>57119.43444</v>
      </c>
      <c r="AM300" s="4">
        <f t="shared" si="29"/>
        <v>84041.12374</v>
      </c>
      <c r="AN300" s="4">
        <f t="shared" si="30"/>
        <v>81856.84292</v>
      </c>
      <c r="AO300" s="4">
        <f>C300/'Ejercicio 3 - TIR'!$D$7</f>
        <v>15805.66356</v>
      </c>
      <c r="AP300" s="4">
        <f t="shared" si="31"/>
        <v>28173.41029</v>
      </c>
      <c r="AQ300" s="4">
        <f t="shared" si="32"/>
        <v>33386.62613</v>
      </c>
      <c r="AR300" s="4">
        <f t="shared" si="33"/>
        <v>41313.77089</v>
      </c>
      <c r="AS300" s="4">
        <f t="shared" si="34"/>
        <v>68235.46018</v>
      </c>
      <c r="AT300" s="4">
        <f t="shared" si="35"/>
        <v>66051.17937</v>
      </c>
      <c r="AU300" s="4">
        <f>AP300*'Ejercicio 3 - TIR'!$D$5</f>
        <v>14086.70514</v>
      </c>
      <c r="AV300" s="4">
        <f>AQ300*'Ejercicio 3 - TIR'!$D$5</f>
        <v>16693.31307</v>
      </c>
      <c r="AW300" s="4">
        <f>AR300*'Ejercicio 3 - TIR'!$D$5</f>
        <v>20656.88544</v>
      </c>
      <c r="AX300" s="4">
        <f>AS300*'Ejercicio 3 - TIR'!$D$5</f>
        <v>34117.73009</v>
      </c>
      <c r="AY300" s="4">
        <f>AT300*'Ejercicio 3 - TIR'!$D$5</f>
        <v>33025.58968</v>
      </c>
      <c r="AZ300" s="4">
        <f t="shared" ref="AZ300:BD300" si="935">AJ300-AU300-AE300</f>
        <v>24463.59943</v>
      </c>
      <c r="BA300" s="4">
        <f t="shared" si="935"/>
        <v>26210.48886</v>
      </c>
      <c r="BB300" s="4">
        <f t="shared" si="935"/>
        <v>29054.43641</v>
      </c>
      <c r="BC300" s="4">
        <f t="shared" si="935"/>
        <v>41021.43468</v>
      </c>
      <c r="BD300" s="4">
        <f t="shared" si="935"/>
        <v>37988.27481</v>
      </c>
      <c r="BE300" s="4">
        <f t="shared" ref="BE300:BI300" si="936">AZ300/Z300</f>
        <v>21222.97196</v>
      </c>
      <c r="BF300" s="4">
        <f t="shared" si="936"/>
        <v>19629.81145</v>
      </c>
      <c r="BG300" s="4">
        <f t="shared" si="936"/>
        <v>18471.07232</v>
      </c>
      <c r="BH300" s="4">
        <f t="shared" si="936"/>
        <v>21702.63591</v>
      </c>
      <c r="BI300" s="4">
        <f t="shared" si="936"/>
        <v>16500.16185</v>
      </c>
      <c r="BJ300" s="4">
        <f t="shared" si="38"/>
        <v>81853.98761</v>
      </c>
      <c r="BK300" s="4">
        <f t="shared" si="39"/>
        <v>36389.33341</v>
      </c>
      <c r="BL300" s="4">
        <f t="shared" si="40"/>
        <v>118243.321</v>
      </c>
      <c r="BM300" s="4">
        <f>BK300*'Ejercicio 3 - TIR'!$D$5</f>
        <v>18194.6667</v>
      </c>
      <c r="BN300" s="4">
        <f t="shared" si="41"/>
        <v>100048.6543</v>
      </c>
      <c r="BO300" s="4">
        <f t="shared" si="42"/>
        <v>43456.01366</v>
      </c>
      <c r="BP300" s="4">
        <f t="shared" si="43"/>
        <v>-114581.4997</v>
      </c>
      <c r="BQ300" s="4">
        <f t="shared" ref="BQ300:BT300" si="937">BE300</f>
        <v>21222.97196</v>
      </c>
      <c r="BR300" s="4">
        <f t="shared" si="937"/>
        <v>19629.81145</v>
      </c>
      <c r="BS300" s="4">
        <f t="shared" si="937"/>
        <v>18471.07232</v>
      </c>
      <c r="BT300" s="4">
        <f t="shared" si="937"/>
        <v>21702.63591</v>
      </c>
      <c r="BU300" s="4">
        <f t="shared" si="45"/>
        <v>59956.17551</v>
      </c>
      <c r="BV300" s="36">
        <f t="shared" si="46"/>
        <v>6.111218404</v>
      </c>
    </row>
    <row r="301" ht="15.0" customHeight="1">
      <c r="A301" s="2">
        <v>300.0</v>
      </c>
      <c r="B301" s="3">
        <f t="shared" si="4"/>
        <v>0.8671925278</v>
      </c>
      <c r="C301" s="4">
        <f>IF(B301&lt;=('Ejercicio 3 - TIR'!$D$13-'Ejercicio 3 - TIR'!$C$13)/('Ejercicio 3 - TIR'!$E$13-'Ejercicio 3 - TIR'!$C$13),'Ejercicio 3 - TIR'!$C$13+SQRT(('Ejercicio 3 - TIR'!$E$13-'Ejercicio 3 - TIR'!$C$13)*('Ejercicio 3 - TIR'!$D$13-'Ejercicio 3 - TIR'!$C$13)*B301),'Ejercicio 3 - TIR'!$E$13-SQRT(('Ejercicio 3 - TIR'!$E$13-'Ejercicio 3 - TIR'!$C$13)*('Ejercicio 3 - TIR'!$E$13-'Ejercicio 3 - TIR'!$D$13)*(1-B301)))</f>
        <v>87375.85779</v>
      </c>
      <c r="D301" s="3">
        <f t="shared" si="5"/>
        <v>0.03728457441</v>
      </c>
      <c r="E301" s="4">
        <f>IF(D301&lt;=('Ejercicio 3 - TIR'!$D$14-'Ejercicio 3 - TIR'!$C$14)/('Ejercicio 3 - TIR'!$E$14-'Ejercicio 3 - TIR'!$C$14),'Ejercicio 3 - TIR'!$C$14+SQRT(('Ejercicio 3 - TIR'!$E$14-'Ejercicio 3 - TIR'!$C$14)*('Ejercicio 3 - TIR'!$D$14-'Ejercicio 3 - TIR'!$C$14)*D301),'Ejercicio 3 - TIR'!$E$14-SQRT(('Ejercicio 3 - TIR'!$E$14-'Ejercicio 3 - TIR'!$C$14)*('Ejercicio 3 - TIR'!$E$14-'Ejercicio 3 - TIR'!$D$14)*(1-D301)))</f>
        <v>26672.22698</v>
      </c>
      <c r="F301" s="3">
        <f t="shared" si="6"/>
        <v>0.228406301</v>
      </c>
      <c r="G301" s="4">
        <f>IF(F301&lt;=('Ejercicio 3 - TIR'!$D$18-'Ejercicio 3 - TIR'!$C$18)/('Ejercicio 3 - TIR'!$E$18-'Ejercicio 3 - TIR'!$C$18),'Ejercicio 3 - TIR'!$C$18+SQRT(('Ejercicio 3 - TIR'!$E$18-'Ejercicio 3 - TIR'!$C$18)*('Ejercicio 3 - TIR'!$D$18-'Ejercicio 3 - TIR'!$C$18)*F301),'Ejercicio 3 - TIR'!$E$18-SQRT(('Ejercicio 3 - TIR'!$E$18-'Ejercicio 3 - TIR'!$C$18)*('Ejercicio 3 - TIR'!$E$18-'Ejercicio 3 - TIR'!$D$18)*(1-F301)))</f>
        <v>35853.28499</v>
      </c>
      <c r="H301" s="3">
        <f t="shared" si="7"/>
        <v>0.269158766</v>
      </c>
      <c r="I301" s="4">
        <f>IF(H301&lt;=('Ejercicio 3 - TIR'!$D$18-'Ejercicio 3 - TIR'!$C$18)/('Ejercicio 3 - TIR'!$E$18-'Ejercicio 3 - TIR'!$C$18),'Ejercicio 3 - TIR'!$C$18+SQRT(('Ejercicio 3 - TIR'!$E$18-'Ejercicio 3 - TIR'!$C$18)*('Ejercicio 3 - TIR'!$D$18-'Ejercicio 3 - TIR'!$C$18)*H301),'Ejercicio 3 - TIR'!$E$18-SQRT(('Ejercicio 3 - TIR'!$E$18-'Ejercicio 3 - TIR'!$C$18)*('Ejercicio 3 - TIR'!$E$18-'Ejercicio 3 - TIR'!$D$18)*(1-H301)))</f>
        <v>36354.03926</v>
      </c>
      <c r="J301" s="3">
        <f t="shared" si="8"/>
        <v>0.1479864113</v>
      </c>
      <c r="K301" s="4">
        <f>IF(J301&lt;=('Ejercicio 3 - TIR'!$D$18-'Ejercicio 3 - TIR'!$C$18)/('Ejercicio 3 - TIR'!$E$18-'Ejercicio 3 - TIR'!$C$18),'Ejercicio 3 - TIR'!$C$18+SQRT(('Ejercicio 3 - TIR'!$E$18-'Ejercicio 3 - TIR'!$C$18)*('Ejercicio 3 - TIR'!$D$18-'Ejercicio 3 - TIR'!$C$18)*J301),'Ejercicio 3 - TIR'!$E$18-SQRT(('Ejercicio 3 - TIR'!$E$18-'Ejercicio 3 - TIR'!$C$18)*('Ejercicio 3 - TIR'!$E$18-'Ejercicio 3 - TIR'!$D$18)*(1-J301)))</f>
        <v>34711.47129</v>
      </c>
      <c r="L301" s="3">
        <f t="shared" si="9"/>
        <v>0.8568077516</v>
      </c>
      <c r="M301" s="4">
        <f>IF(L301&lt;=('Ejercicio 3 - TIR'!$D$18-'Ejercicio 3 - TIR'!$C$18)/('Ejercicio 3 - TIR'!$E$18-'Ejercicio 3 - TIR'!$C$18),'Ejercicio 3 - TIR'!$C$18+SQRT(('Ejercicio 3 - TIR'!$E$18-'Ejercicio 3 - TIR'!$C$18)*('Ejercicio 3 - TIR'!$D$18-'Ejercicio 3 - TIR'!$C$18)*L301),'Ejercicio 3 - TIR'!$E$18-SQRT(('Ejercicio 3 - TIR'!$E$18-'Ejercicio 3 - TIR'!$C$18)*('Ejercicio 3 - TIR'!$E$18-'Ejercicio 3 - TIR'!$D$18)*(1-L301)))</f>
        <v>41722.89478</v>
      </c>
      <c r="N301" s="3">
        <f t="shared" si="10"/>
        <v>0.4153713667</v>
      </c>
      <c r="O301" s="4">
        <f>IF(N301&lt;=('Ejercicio 3 - TIR'!$D$18-'Ejercicio 3 - TIR'!$C$18)/('Ejercicio 3 - TIR'!$E$18-'Ejercicio 3 - TIR'!$C$18),'Ejercicio 3 - TIR'!$C$18+SQRT(('Ejercicio 3 - TIR'!$E$18-'Ejercicio 3 - TIR'!$C$18)*('Ejercicio 3 - TIR'!$D$18-'Ejercicio 3 - TIR'!$C$18)*N301),'Ejercicio 3 - TIR'!$E$18-SQRT(('Ejercicio 3 - TIR'!$E$18-'Ejercicio 3 - TIR'!$C$18)*('Ejercicio 3 - TIR'!$E$18-'Ejercicio 3 - TIR'!$D$18)*(1-N301)))</f>
        <v>37893.39629</v>
      </c>
      <c r="P301" s="3">
        <f t="shared" si="11"/>
        <v>0.6193056069</v>
      </c>
      <c r="Q301" s="7">
        <f>IF(P301&lt;=('Ejercicio 3 - TIR'!$D$22-'Ejercicio 3 - TIR'!$C$22)/('Ejercicio 3 - TIR'!$E$22-'Ejercicio 3 - TIR'!$C$22),'Ejercicio 3 - TIR'!$C$22+SQRT(('Ejercicio 3 - TIR'!$E$22-'Ejercicio 3 - TIR'!$C$22)*('Ejercicio 3 - TIR'!$D$22-'Ejercicio 3 - TIR'!$C$22)*P301),'Ejercicio 3 - TIR'!$E$22-SQRT(('Ejercicio 3 - TIR'!$E$22-'Ejercicio 3 - TIR'!$C$22)*('Ejercicio 3 - TIR'!$E$22-'Ejercicio 3 - TIR'!$D$22)*(1-P301)))</f>
        <v>0.1538227215</v>
      </c>
      <c r="R301" s="3">
        <f t="shared" si="12"/>
        <v>0.3048308428</v>
      </c>
      <c r="S301" s="7">
        <f>IF(R301&lt;=('Ejercicio 3 - TIR'!$D$23-'Ejercicio 3 - TIR'!$C$23)/('Ejercicio 3 - TIR'!$E$23-'Ejercicio 3 - TIR'!$C$23),'Ejercicio 3 - TIR'!$C$23+SQRT(('Ejercicio 3 - TIR'!$E$23-'Ejercicio 3 - TIR'!$C$23)*('Ejercicio 3 - TIR'!$D$23-'Ejercicio 3 - TIR'!$C$23)*R301),'Ejercicio 3 - TIR'!$E$23-SQRT(('Ejercicio 3 - TIR'!$E$23-'Ejercicio 3 - TIR'!$C$23)*('Ejercicio 3 - TIR'!$E$23-'Ejercicio 3 - TIR'!$D$23)*(1-R301)))</f>
        <v>0.1434242506</v>
      </c>
      <c r="T301" s="3">
        <f t="shared" si="13"/>
        <v>0.173103273</v>
      </c>
      <c r="U301" s="7">
        <f>IF(T301&lt;=('Ejercicio 3 - TIR'!$D$24-'Ejercicio 3 - TIR'!$C$24)/('Ejercicio 3 - TIR'!$E$24-'Ejercicio 3 - TIR'!$C$24),'Ejercicio 3 - TIR'!$C$24+SQRT(('Ejercicio 3 - TIR'!$E$24-'Ejercicio 3 - TIR'!$C$24)*('Ejercicio 3 - TIR'!$D$24-'Ejercicio 3 - TIR'!$C$24)*T301),'Ejercicio 3 - TIR'!$E$24-SQRT(('Ejercicio 3 - TIR'!$E$24-'Ejercicio 3 - TIR'!$C$24)*('Ejercicio 3 - TIR'!$E$24-'Ejercicio 3 - TIR'!$D$24)*(1-T301)))</f>
        <v>0.1690661185</v>
      </c>
      <c r="V301" s="3">
        <f t="shared" si="14"/>
        <v>0.4671586503</v>
      </c>
      <c r="W301" s="7">
        <f>IF(V301&lt;=('Ejercicio 3 - TIR'!$D$25-'Ejercicio 3 - TIR'!$C$25)/('Ejercicio 3 - TIR'!$E$25-'Ejercicio 3 - TIR'!$C$25),'Ejercicio 3 - TIR'!$C$25+SQRT(('Ejercicio 3 - TIR'!$E$25-'Ejercicio 3 - TIR'!$C$25)*('Ejercicio 3 - TIR'!$D$25-'Ejercicio 3 - TIR'!$C$25)*V301),'Ejercicio 3 - TIR'!$E$25-SQRT(('Ejercicio 3 - TIR'!$E$25-'Ejercicio 3 - TIR'!$C$25)*('Ejercicio 3 - TIR'!$E$25-'Ejercicio 3 - TIR'!$D$25)*(1-V301)))</f>
        <v>0.2068149942</v>
      </c>
      <c r="X301" s="3">
        <f t="shared" si="15"/>
        <v>0.04442487415</v>
      </c>
      <c r="Y301" s="7">
        <f>IF(X301&lt;=('Ejercicio 3 - TIR'!$D$26-'Ejercicio 3 - TIR'!$C$26)/('Ejercicio 3 - TIR'!$E$26-'Ejercicio 3 - TIR'!$C$26),'Ejercicio 3 - TIR'!$C$26+SQRT(('Ejercicio 3 - TIR'!$E$26-'Ejercicio 3 - TIR'!$C$26)*('Ejercicio 3 - TIR'!$D$26-'Ejercicio 3 - TIR'!$C$26)*X301),'Ejercicio 3 - TIR'!$E$26-SQRT(('Ejercicio 3 - TIR'!$E$26-'Ejercicio 3 - TIR'!$C$26)*('Ejercicio 3 - TIR'!$E$26-'Ejercicio 3 - TIR'!$D$26)*(1-X301)))</f>
        <v>0.2009520391</v>
      </c>
      <c r="Z301" s="3">
        <f t="shared" si="16"/>
        <v>1.153822722</v>
      </c>
      <c r="AA301" s="3">
        <f t="shared" si="17"/>
        <v>1.319308881</v>
      </c>
      <c r="AB301" s="3">
        <f t="shared" si="18"/>
        <v>1.542359312</v>
      </c>
      <c r="AC301" s="3">
        <f t="shared" si="19"/>
        <v>1.861342344</v>
      </c>
      <c r="AD301" s="3">
        <f t="shared" si="20"/>
        <v>2.235382884</v>
      </c>
      <c r="AE301" s="2">
        <f t="shared" si="21"/>
        <v>4102.794544</v>
      </c>
      <c r="AF301" s="2">
        <f t="shared" si="22"/>
        <v>4691.234777</v>
      </c>
      <c r="AG301" s="2">
        <f t="shared" si="23"/>
        <v>5484.363631</v>
      </c>
      <c r="AH301" s="2">
        <f t="shared" si="24"/>
        <v>6618.612264</v>
      </c>
      <c r="AI301" s="2">
        <f t="shared" si="25"/>
        <v>7948.635895</v>
      </c>
      <c r="AJ301" s="4">
        <f t="shared" si="26"/>
        <v>41368.33486</v>
      </c>
      <c r="AK301" s="4">
        <f t="shared" si="27"/>
        <v>47962.20684</v>
      </c>
      <c r="AL301" s="4">
        <f t="shared" si="28"/>
        <v>53537.56098</v>
      </c>
      <c r="AM301" s="4">
        <f t="shared" si="29"/>
        <v>77660.59079</v>
      </c>
      <c r="AN301" s="4">
        <f t="shared" si="30"/>
        <v>84706.24949</v>
      </c>
      <c r="AO301" s="4">
        <f>C301/'Ejercicio 3 - TIR'!$D$7</f>
        <v>17475.17156</v>
      </c>
      <c r="AP301" s="4">
        <f t="shared" si="31"/>
        <v>23893.1633</v>
      </c>
      <c r="AQ301" s="4">
        <f t="shared" si="32"/>
        <v>30487.03529</v>
      </c>
      <c r="AR301" s="4">
        <f t="shared" si="33"/>
        <v>36062.38942</v>
      </c>
      <c r="AS301" s="4">
        <f t="shared" si="34"/>
        <v>60185.41923</v>
      </c>
      <c r="AT301" s="4">
        <f t="shared" si="35"/>
        <v>67231.07793</v>
      </c>
      <c r="AU301" s="4">
        <f>AP301*'Ejercicio 3 - TIR'!$D$5</f>
        <v>11946.58165</v>
      </c>
      <c r="AV301" s="4">
        <f>AQ301*'Ejercicio 3 - TIR'!$D$5</f>
        <v>15243.51764</v>
      </c>
      <c r="AW301" s="4">
        <f>AR301*'Ejercicio 3 - TIR'!$D$5</f>
        <v>18031.19471</v>
      </c>
      <c r="AX301" s="4">
        <f>AS301*'Ejercicio 3 - TIR'!$D$5</f>
        <v>30092.70962</v>
      </c>
      <c r="AY301" s="4">
        <f>AT301*'Ejercicio 3 - TIR'!$D$5</f>
        <v>33615.53897</v>
      </c>
      <c r="AZ301" s="4">
        <f t="shared" ref="AZ301:BD301" si="938">AJ301-AU301-AE301</f>
        <v>25318.95867</v>
      </c>
      <c r="BA301" s="4">
        <f t="shared" si="938"/>
        <v>28027.45442</v>
      </c>
      <c r="BB301" s="4">
        <f t="shared" si="938"/>
        <v>30022.00264</v>
      </c>
      <c r="BC301" s="4">
        <f t="shared" si="938"/>
        <v>40949.26891</v>
      </c>
      <c r="BD301" s="4">
        <f t="shared" si="938"/>
        <v>43142.07463</v>
      </c>
      <c r="BE301" s="4">
        <f t="shared" ref="BE301:BI301" si="939">AZ301/Z301</f>
        <v>21943.54314</v>
      </c>
      <c r="BF301" s="4">
        <f t="shared" si="939"/>
        <v>21244.04287</v>
      </c>
      <c r="BG301" s="4">
        <f t="shared" si="939"/>
        <v>19464.98614</v>
      </c>
      <c r="BH301" s="4">
        <f t="shared" si="939"/>
        <v>21999.85888</v>
      </c>
      <c r="BI301" s="4">
        <f t="shared" si="939"/>
        <v>19299.63539</v>
      </c>
      <c r="BJ301" s="4">
        <f t="shared" si="38"/>
        <v>59622.63968</v>
      </c>
      <c r="BK301" s="4">
        <f t="shared" si="39"/>
        <v>39063.6994</v>
      </c>
      <c r="BL301" s="4">
        <f t="shared" si="40"/>
        <v>98686.33907</v>
      </c>
      <c r="BM301" s="4">
        <f>BK301*'Ejercicio 3 - TIR'!$D$5</f>
        <v>19531.8497</v>
      </c>
      <c r="BN301" s="4">
        <f t="shared" si="41"/>
        <v>79154.48937</v>
      </c>
      <c r="BO301" s="4">
        <f t="shared" si="42"/>
        <v>35409.81276</v>
      </c>
      <c r="BP301" s="4">
        <f t="shared" si="43"/>
        <v>-114048.0848</v>
      </c>
      <c r="BQ301" s="4">
        <f t="shared" ref="BQ301:BT301" si="940">BE301</f>
        <v>21943.54314</v>
      </c>
      <c r="BR301" s="4">
        <f t="shared" si="940"/>
        <v>21244.04287</v>
      </c>
      <c r="BS301" s="4">
        <f t="shared" si="940"/>
        <v>19464.98614</v>
      </c>
      <c r="BT301" s="4">
        <f t="shared" si="940"/>
        <v>21999.85888</v>
      </c>
      <c r="BU301" s="4">
        <f t="shared" si="45"/>
        <v>54709.44816</v>
      </c>
      <c r="BV301" s="36">
        <f t="shared" si="46"/>
        <v>6.058879469</v>
      </c>
    </row>
    <row r="302" ht="15.0" customHeight="1">
      <c r="A302" s="2">
        <v>301.0</v>
      </c>
      <c r="B302" s="3">
        <f t="shared" si="4"/>
        <v>0.6479529181</v>
      </c>
      <c r="C302" s="4">
        <f>IF(B302&lt;=('Ejercicio 3 - TIR'!$D$13-'Ejercicio 3 - TIR'!$C$13)/('Ejercicio 3 - TIR'!$E$13-'Ejercicio 3 - TIR'!$C$13),'Ejercicio 3 - TIR'!$C$13+SQRT(('Ejercicio 3 - TIR'!$E$13-'Ejercicio 3 - TIR'!$C$13)*('Ejercicio 3 - TIR'!$D$13-'Ejercicio 3 - TIR'!$C$13)*B302),'Ejercicio 3 - TIR'!$E$13-SQRT(('Ejercicio 3 - TIR'!$E$13-'Ejercicio 3 - TIR'!$C$13)*('Ejercicio 3 - TIR'!$E$13-'Ejercicio 3 - TIR'!$D$13)*(1-B302)))</f>
        <v>79446.25342</v>
      </c>
      <c r="D302" s="3">
        <f t="shared" si="5"/>
        <v>0.4508267579</v>
      </c>
      <c r="E302" s="4">
        <f>IF(D302&lt;=('Ejercicio 3 - TIR'!$D$14-'Ejercicio 3 - TIR'!$C$14)/('Ejercicio 3 - TIR'!$E$14-'Ejercicio 3 - TIR'!$C$14),'Ejercicio 3 - TIR'!$C$14+SQRT(('Ejercicio 3 - TIR'!$E$14-'Ejercicio 3 - TIR'!$C$14)*('Ejercicio 3 - TIR'!$D$14-'Ejercicio 3 - TIR'!$C$14)*D302),'Ejercicio 3 - TIR'!$E$14-SQRT(('Ejercicio 3 - TIR'!$E$14-'Ejercicio 3 - TIR'!$C$14)*('Ejercicio 3 - TIR'!$E$14-'Ejercicio 3 - TIR'!$D$14)*(1-D302)))</f>
        <v>30923.87823</v>
      </c>
      <c r="F302" s="3">
        <f t="shared" si="6"/>
        <v>0.6991671638</v>
      </c>
      <c r="G302" s="4">
        <f>IF(F302&lt;=('Ejercicio 3 - TIR'!$D$18-'Ejercicio 3 - TIR'!$C$18)/('Ejercicio 3 - TIR'!$E$18-'Ejercicio 3 - TIR'!$C$18),'Ejercicio 3 - TIR'!$C$18+SQRT(('Ejercicio 3 - TIR'!$E$18-'Ejercicio 3 - TIR'!$C$18)*('Ejercicio 3 - TIR'!$D$18-'Ejercicio 3 - TIR'!$C$18)*F302),'Ejercicio 3 - TIR'!$E$18-SQRT(('Ejercicio 3 - TIR'!$E$18-'Ejercicio 3 - TIR'!$C$18)*('Ejercicio 3 - TIR'!$E$18-'Ejercicio 3 - TIR'!$D$18)*(1-F302)))</f>
        <v>40250.00393</v>
      </c>
      <c r="H302" s="3">
        <f t="shared" si="7"/>
        <v>0.310642589</v>
      </c>
      <c r="I302" s="4">
        <f>IF(H302&lt;=('Ejercicio 3 - TIR'!$D$18-'Ejercicio 3 - TIR'!$C$18)/('Ejercicio 3 - TIR'!$E$18-'Ejercicio 3 - TIR'!$C$18),'Ejercicio 3 - TIR'!$C$18+SQRT(('Ejercicio 3 - TIR'!$E$18-'Ejercicio 3 - TIR'!$C$18)*('Ejercicio 3 - TIR'!$D$18-'Ejercicio 3 - TIR'!$C$18)*H302),'Ejercicio 3 - TIR'!$E$18-SQRT(('Ejercicio 3 - TIR'!$E$18-'Ejercicio 3 - TIR'!$C$18)*('Ejercicio 3 - TIR'!$E$18-'Ejercicio 3 - TIR'!$D$18)*(1-H302)))</f>
        <v>36826.15473</v>
      </c>
      <c r="J302" s="3">
        <f t="shared" si="8"/>
        <v>0.5291739235</v>
      </c>
      <c r="K302" s="4">
        <f>IF(J302&lt;=('Ejercicio 3 - TIR'!$D$18-'Ejercicio 3 - TIR'!$C$18)/('Ejercicio 3 - TIR'!$E$18-'Ejercicio 3 - TIR'!$C$18),'Ejercicio 3 - TIR'!$C$18+SQRT(('Ejercicio 3 - TIR'!$E$18-'Ejercicio 3 - TIR'!$C$18)*('Ejercicio 3 - TIR'!$D$18-'Ejercicio 3 - TIR'!$C$18)*J302),'Ejercicio 3 - TIR'!$E$18-SQRT(('Ejercicio 3 - TIR'!$E$18-'Ejercicio 3 - TIR'!$C$18)*('Ejercicio 3 - TIR'!$E$18-'Ejercicio 3 - TIR'!$D$18)*(1-J302)))</f>
        <v>38909.32593</v>
      </c>
      <c r="L302" s="3">
        <f t="shared" si="9"/>
        <v>0.2009917613</v>
      </c>
      <c r="M302" s="4">
        <f>IF(L302&lt;=('Ejercicio 3 - TIR'!$D$18-'Ejercicio 3 - TIR'!$C$18)/('Ejercicio 3 - TIR'!$E$18-'Ejercicio 3 - TIR'!$C$18),'Ejercicio 3 - TIR'!$C$18+SQRT(('Ejercicio 3 - TIR'!$E$18-'Ejercicio 3 - TIR'!$C$18)*('Ejercicio 3 - TIR'!$D$18-'Ejercicio 3 - TIR'!$C$18)*L302),'Ejercicio 3 - TIR'!$E$18-SQRT(('Ejercicio 3 - TIR'!$E$18-'Ejercicio 3 - TIR'!$C$18)*('Ejercicio 3 - TIR'!$E$18-'Ejercicio 3 - TIR'!$D$18)*(1-L302)))</f>
        <v>35490.78903</v>
      </c>
      <c r="N302" s="3">
        <f t="shared" si="10"/>
        <v>0.6830789028</v>
      </c>
      <c r="O302" s="4">
        <f>IF(N302&lt;=('Ejercicio 3 - TIR'!$D$18-'Ejercicio 3 - TIR'!$C$18)/('Ejercicio 3 - TIR'!$E$18-'Ejercicio 3 - TIR'!$C$18),'Ejercicio 3 - TIR'!$C$18+SQRT(('Ejercicio 3 - TIR'!$E$18-'Ejercicio 3 - TIR'!$C$18)*('Ejercicio 3 - TIR'!$D$18-'Ejercicio 3 - TIR'!$C$18)*N302),'Ejercicio 3 - TIR'!$E$18-SQRT(('Ejercicio 3 - TIR'!$E$18-'Ejercicio 3 - TIR'!$C$18)*('Ejercicio 3 - TIR'!$E$18-'Ejercicio 3 - TIR'!$D$18)*(1-N302)))</f>
        <v>40124.64542</v>
      </c>
      <c r="P302" s="3">
        <f t="shared" si="11"/>
        <v>0.3957169369</v>
      </c>
      <c r="Q302" s="7">
        <f>IF(P302&lt;=('Ejercicio 3 - TIR'!$D$22-'Ejercicio 3 - TIR'!$C$22)/('Ejercicio 3 - TIR'!$E$22-'Ejercicio 3 - TIR'!$C$22),'Ejercicio 3 - TIR'!$C$22+SQRT(('Ejercicio 3 - TIR'!$E$22-'Ejercicio 3 - TIR'!$C$22)*('Ejercicio 3 - TIR'!$D$22-'Ejercicio 3 - TIR'!$C$22)*P302),'Ejercicio 3 - TIR'!$E$22-SQRT(('Ejercicio 3 - TIR'!$E$22-'Ejercicio 3 - TIR'!$C$22)*('Ejercicio 3 - TIR'!$E$22-'Ejercicio 3 - TIR'!$D$22)*(1-P302)))</f>
        <v>0.1466887708</v>
      </c>
      <c r="R302" s="3">
        <f t="shared" si="12"/>
        <v>0.2808553619</v>
      </c>
      <c r="S302" s="7">
        <f>IF(R302&lt;=('Ejercicio 3 - TIR'!$D$23-'Ejercicio 3 - TIR'!$C$23)/('Ejercicio 3 - TIR'!$E$23-'Ejercicio 3 - TIR'!$C$23),'Ejercicio 3 - TIR'!$C$23+SQRT(('Ejercicio 3 - TIR'!$E$23-'Ejercicio 3 - TIR'!$C$23)*('Ejercicio 3 - TIR'!$D$23-'Ejercicio 3 - TIR'!$C$23)*R302),'Ejercicio 3 - TIR'!$E$23-SQRT(('Ejercicio 3 - TIR'!$E$23-'Ejercicio 3 - TIR'!$C$23)*('Ejercicio 3 - TIR'!$E$23-'Ejercicio 3 - TIR'!$D$23)*(1-R302)))</f>
        <v>0.1424842089</v>
      </c>
      <c r="T302" s="3">
        <f t="shared" si="13"/>
        <v>0.6780224239</v>
      </c>
      <c r="U302" s="7">
        <f>IF(T302&lt;=('Ejercicio 3 - TIR'!$D$24-'Ejercicio 3 - TIR'!$C$24)/('Ejercicio 3 - TIR'!$E$24-'Ejercicio 3 - TIR'!$C$24),'Ejercicio 3 - TIR'!$C$24+SQRT(('Ejercicio 3 - TIR'!$E$24-'Ejercicio 3 - TIR'!$C$24)*('Ejercicio 3 - TIR'!$D$24-'Ejercicio 3 - TIR'!$C$24)*T302),'Ejercicio 3 - TIR'!$E$24-SQRT(('Ejercicio 3 - TIR'!$E$24-'Ejercicio 3 - TIR'!$C$24)*('Ejercicio 3 - TIR'!$E$24-'Ejercicio 3 - TIR'!$D$24)*(1-T302)))</f>
        <v>0.1899743907</v>
      </c>
      <c r="V302" s="3">
        <f t="shared" si="14"/>
        <v>0.3794960962</v>
      </c>
      <c r="W302" s="7">
        <f>IF(V302&lt;=('Ejercicio 3 - TIR'!$D$25-'Ejercicio 3 - TIR'!$C$25)/('Ejercicio 3 - TIR'!$E$25-'Ejercicio 3 - TIR'!$C$25),'Ejercicio 3 - TIR'!$C$25+SQRT(('Ejercicio 3 - TIR'!$E$25-'Ejercicio 3 - TIR'!$C$25)*('Ejercicio 3 - TIR'!$D$25-'Ejercicio 3 - TIR'!$C$25)*V302),'Ejercicio 3 - TIR'!$E$25-SQRT(('Ejercicio 3 - TIR'!$E$25-'Ejercicio 3 - TIR'!$C$25)*('Ejercicio 3 - TIR'!$E$25-'Ejercicio 3 - TIR'!$D$25)*(1-V302)))</f>
        <v>0.2033978148</v>
      </c>
      <c r="X302" s="3">
        <f t="shared" si="15"/>
        <v>0.8764541166</v>
      </c>
      <c r="Y302" s="7">
        <f>IF(X302&lt;=('Ejercicio 3 - TIR'!$D$26-'Ejercicio 3 - TIR'!$C$26)/('Ejercicio 3 - TIR'!$E$26-'Ejercicio 3 - TIR'!$C$26),'Ejercicio 3 - TIR'!$C$26+SQRT(('Ejercicio 3 - TIR'!$E$26-'Ejercicio 3 - TIR'!$C$26)*('Ejercicio 3 - TIR'!$D$26-'Ejercicio 3 - TIR'!$C$26)*X302),'Ejercicio 3 - TIR'!$E$26-SQRT(('Ejercicio 3 - TIR'!$E$26-'Ejercicio 3 - TIR'!$C$26)*('Ejercicio 3 - TIR'!$E$26-'Ejercicio 3 - TIR'!$D$26)*(1-X302)))</f>
        <v>0.2541707962</v>
      </c>
      <c r="Z302" s="3">
        <f t="shared" si="16"/>
        <v>1.146688771</v>
      </c>
      <c r="AA302" s="3">
        <f t="shared" si="17"/>
        <v>1.310073813</v>
      </c>
      <c r="AB302" s="3">
        <f t="shared" si="18"/>
        <v>1.558954288</v>
      </c>
      <c r="AC302" s="3">
        <f t="shared" si="19"/>
        <v>1.876042183</v>
      </c>
      <c r="AD302" s="3">
        <f t="shared" si="20"/>
        <v>2.352877318</v>
      </c>
      <c r="AE302" s="2">
        <f t="shared" si="21"/>
        <v>4536.185686</v>
      </c>
      <c r="AF302" s="2">
        <f t="shared" si="22"/>
        <v>5182.520515</v>
      </c>
      <c r="AG302" s="2">
        <f t="shared" si="23"/>
        <v>6167.066693</v>
      </c>
      <c r="AH302" s="2">
        <f t="shared" si="24"/>
        <v>7421.434582</v>
      </c>
      <c r="AI302" s="2">
        <f t="shared" si="25"/>
        <v>9307.746518</v>
      </c>
      <c r="AJ302" s="4">
        <f t="shared" si="26"/>
        <v>46154.22753</v>
      </c>
      <c r="AK302" s="4">
        <f t="shared" si="27"/>
        <v>48244.98095</v>
      </c>
      <c r="AL302" s="4">
        <f t="shared" si="28"/>
        <v>60657.86049</v>
      </c>
      <c r="AM302" s="4">
        <f t="shared" si="29"/>
        <v>66582.21734</v>
      </c>
      <c r="AN302" s="4">
        <f t="shared" si="30"/>
        <v>94408.36812</v>
      </c>
      <c r="AO302" s="4">
        <f>C302/'Ejercicio 3 - TIR'!$D$7</f>
        <v>15889.25068</v>
      </c>
      <c r="AP302" s="4">
        <f t="shared" si="31"/>
        <v>30264.97684</v>
      </c>
      <c r="AQ302" s="4">
        <f t="shared" si="32"/>
        <v>32355.73026</v>
      </c>
      <c r="AR302" s="4">
        <f t="shared" si="33"/>
        <v>44768.6098</v>
      </c>
      <c r="AS302" s="4">
        <f t="shared" si="34"/>
        <v>50692.96665</v>
      </c>
      <c r="AT302" s="4">
        <f t="shared" si="35"/>
        <v>78519.11743</v>
      </c>
      <c r="AU302" s="4">
        <f>AP302*'Ejercicio 3 - TIR'!$D$5</f>
        <v>15132.48842</v>
      </c>
      <c r="AV302" s="4">
        <f>AQ302*'Ejercicio 3 - TIR'!$D$5</f>
        <v>16177.86513</v>
      </c>
      <c r="AW302" s="4">
        <f>AR302*'Ejercicio 3 - TIR'!$D$5</f>
        <v>22384.3049</v>
      </c>
      <c r="AX302" s="4">
        <f>AS302*'Ejercicio 3 - TIR'!$D$5</f>
        <v>25346.48333</v>
      </c>
      <c r="AY302" s="4">
        <f>AT302*'Ejercicio 3 - TIR'!$D$5</f>
        <v>39259.55872</v>
      </c>
      <c r="AZ302" s="4">
        <f t="shared" ref="AZ302:BD302" si="941">AJ302-AU302-AE302</f>
        <v>26485.55342</v>
      </c>
      <c r="BA302" s="4">
        <f t="shared" si="941"/>
        <v>26884.5953</v>
      </c>
      <c r="BB302" s="4">
        <f t="shared" si="941"/>
        <v>32106.48889</v>
      </c>
      <c r="BC302" s="4">
        <f t="shared" si="941"/>
        <v>33814.29943</v>
      </c>
      <c r="BD302" s="4">
        <f t="shared" si="941"/>
        <v>45841.06288</v>
      </c>
      <c r="BE302" s="4">
        <f t="shared" ref="BE302:BI302" si="942">AZ302/Z302</f>
        <v>23097.42111</v>
      </c>
      <c r="BF302" s="4">
        <f t="shared" si="942"/>
        <v>20521.43553</v>
      </c>
      <c r="BG302" s="4">
        <f t="shared" si="942"/>
        <v>20594.88796</v>
      </c>
      <c r="BH302" s="4">
        <f t="shared" si="942"/>
        <v>18024.27458</v>
      </c>
      <c r="BI302" s="4">
        <f t="shared" si="942"/>
        <v>19482.98049</v>
      </c>
      <c r="BJ302" s="4">
        <f t="shared" si="38"/>
        <v>72760.0917</v>
      </c>
      <c r="BK302" s="4">
        <f t="shared" si="39"/>
        <v>37385.45754</v>
      </c>
      <c r="BL302" s="4">
        <f t="shared" si="40"/>
        <v>110145.5492</v>
      </c>
      <c r="BM302" s="4">
        <f>BK302*'Ejercicio 3 - TIR'!$D$5</f>
        <v>18692.72877</v>
      </c>
      <c r="BN302" s="4">
        <f t="shared" si="41"/>
        <v>91452.82047</v>
      </c>
      <c r="BO302" s="4">
        <f t="shared" si="42"/>
        <v>38868.50358</v>
      </c>
      <c r="BP302" s="4">
        <f t="shared" si="43"/>
        <v>-110370.1317</v>
      </c>
      <c r="BQ302" s="4">
        <f t="shared" ref="BQ302:BT302" si="943">BE302</f>
        <v>23097.42111</v>
      </c>
      <c r="BR302" s="4">
        <f t="shared" si="943"/>
        <v>20521.43553</v>
      </c>
      <c r="BS302" s="4">
        <f t="shared" si="943"/>
        <v>20594.88796</v>
      </c>
      <c r="BT302" s="4">
        <f t="shared" si="943"/>
        <v>18024.27458</v>
      </c>
      <c r="BU302" s="4">
        <f t="shared" si="45"/>
        <v>58351.48406</v>
      </c>
      <c r="BV302" s="36">
        <f t="shared" si="46"/>
        <v>7.380297714</v>
      </c>
    </row>
    <row r="303" ht="15.0" customHeight="1">
      <c r="A303" s="2">
        <v>302.0</v>
      </c>
      <c r="B303" s="3">
        <f t="shared" si="4"/>
        <v>0.9926022618</v>
      </c>
      <c r="C303" s="4">
        <f>IF(B303&lt;=('Ejercicio 3 - TIR'!$D$13-'Ejercicio 3 - TIR'!$C$13)/('Ejercicio 3 - TIR'!$E$13-'Ejercicio 3 - TIR'!$C$13),'Ejercicio 3 - TIR'!$C$13+SQRT(('Ejercicio 3 - TIR'!$E$13-'Ejercicio 3 - TIR'!$C$13)*('Ejercicio 3 - TIR'!$D$13-'Ejercicio 3 - TIR'!$C$13)*B303),'Ejercicio 3 - TIR'!$E$13-SQRT(('Ejercicio 3 - TIR'!$E$13-'Ejercicio 3 - TIR'!$C$13)*('Ejercicio 3 - TIR'!$E$13-'Ejercicio 3 - TIR'!$D$13)*(1-B303)))</f>
        <v>97020.52256</v>
      </c>
      <c r="D303" s="3">
        <f t="shared" si="5"/>
        <v>0.06879517869</v>
      </c>
      <c r="E303" s="4">
        <f>IF(D303&lt;=('Ejercicio 3 - TIR'!$D$14-'Ejercicio 3 - TIR'!$C$14)/('Ejercicio 3 - TIR'!$E$14-'Ejercicio 3 - TIR'!$C$14),'Ejercicio 3 - TIR'!$C$14+SQRT(('Ejercicio 3 - TIR'!$E$14-'Ejercicio 3 - TIR'!$C$14)*('Ejercicio 3 - TIR'!$D$14-'Ejercicio 3 - TIR'!$C$14)*D303),'Ejercicio 3 - TIR'!$E$14-SQRT(('Ejercicio 3 - TIR'!$E$14-'Ejercicio 3 - TIR'!$C$14)*('Ejercicio 3 - TIR'!$E$14-'Ejercicio 3 - TIR'!$D$14)*(1-D303)))</f>
        <v>27271.48374</v>
      </c>
      <c r="F303" s="3">
        <f t="shared" si="6"/>
        <v>0.01801492828</v>
      </c>
      <c r="G303" s="4">
        <f>IF(F303&lt;=('Ejercicio 3 - TIR'!$D$18-'Ejercicio 3 - TIR'!$C$18)/('Ejercicio 3 - TIR'!$E$18-'Ejercicio 3 - TIR'!$C$18),'Ejercicio 3 - TIR'!$C$18+SQRT(('Ejercicio 3 - TIR'!$E$18-'Ejercicio 3 - TIR'!$C$18)*('Ejercicio 3 - TIR'!$D$18-'Ejercicio 3 - TIR'!$C$18)*F303),'Ejercicio 3 - TIR'!$E$18-SQRT(('Ejercicio 3 - TIR'!$E$18-'Ejercicio 3 - TIR'!$C$18)*('Ejercicio 3 - TIR'!$E$18-'Ejercicio 3 - TIR'!$D$18)*(1-F303)))</f>
        <v>31643.84891</v>
      </c>
      <c r="H303" s="3">
        <f t="shared" si="7"/>
        <v>0.7356670691</v>
      </c>
      <c r="I303" s="4">
        <f>IF(H303&lt;=('Ejercicio 3 - TIR'!$D$18-'Ejercicio 3 - TIR'!$C$18)/('Ejercicio 3 - TIR'!$E$18-'Ejercicio 3 - TIR'!$C$18),'Ejercicio 3 - TIR'!$C$18+SQRT(('Ejercicio 3 - TIR'!$E$18-'Ejercicio 3 - TIR'!$C$18)*('Ejercicio 3 - TIR'!$D$18-'Ejercicio 3 - TIR'!$C$18)*H303),'Ejercicio 3 - TIR'!$E$18-SQRT(('Ejercicio 3 - TIR'!$E$18-'Ejercicio 3 - TIR'!$C$18)*('Ejercicio 3 - TIR'!$E$18-'Ejercicio 3 - TIR'!$D$18)*(1-H303)))</f>
        <v>40547.47602</v>
      </c>
      <c r="J303" s="3">
        <f t="shared" si="8"/>
        <v>0.6737539778</v>
      </c>
      <c r="K303" s="4">
        <f>IF(J303&lt;=('Ejercicio 3 - TIR'!$D$18-'Ejercicio 3 - TIR'!$C$18)/('Ejercicio 3 - TIR'!$E$18-'Ejercicio 3 - TIR'!$C$18),'Ejercicio 3 - TIR'!$C$18+SQRT(('Ejercicio 3 - TIR'!$E$18-'Ejercicio 3 - TIR'!$C$18)*('Ejercicio 3 - TIR'!$D$18-'Ejercicio 3 - TIR'!$C$18)*J303),'Ejercicio 3 - TIR'!$E$18-SQRT(('Ejercicio 3 - TIR'!$E$18-'Ejercicio 3 - TIR'!$C$18)*('Ejercicio 3 - TIR'!$E$18-'Ejercicio 3 - TIR'!$D$18)*(1-J303)))</f>
        <v>40053.44042</v>
      </c>
      <c r="L303" s="3">
        <f t="shared" si="9"/>
        <v>0.5334285226</v>
      </c>
      <c r="M303" s="4">
        <f>IF(L303&lt;=('Ejercicio 3 - TIR'!$D$18-'Ejercicio 3 - TIR'!$C$18)/('Ejercicio 3 - TIR'!$E$18-'Ejercicio 3 - TIR'!$C$18),'Ejercicio 3 - TIR'!$C$18+SQRT(('Ejercicio 3 - TIR'!$E$18-'Ejercicio 3 - TIR'!$C$18)*('Ejercicio 3 - TIR'!$D$18-'Ejercicio 3 - TIR'!$C$18)*L303),'Ejercicio 3 - TIR'!$E$18-SQRT(('Ejercicio 3 - TIR'!$E$18-'Ejercicio 3 - TIR'!$C$18)*('Ejercicio 3 - TIR'!$E$18-'Ejercicio 3 - TIR'!$D$18)*(1-L303)))</f>
        <v>38945.07006</v>
      </c>
      <c r="N303" s="3">
        <f t="shared" si="10"/>
        <v>0.2642490994</v>
      </c>
      <c r="O303" s="4">
        <f>IF(N303&lt;=('Ejercicio 3 - TIR'!$D$18-'Ejercicio 3 - TIR'!$C$18)/('Ejercicio 3 - TIR'!$E$18-'Ejercicio 3 - TIR'!$C$18),'Ejercicio 3 - TIR'!$C$18+SQRT(('Ejercicio 3 - TIR'!$E$18-'Ejercicio 3 - TIR'!$C$18)*('Ejercicio 3 - TIR'!$D$18-'Ejercicio 3 - TIR'!$C$18)*N303),'Ejercicio 3 - TIR'!$E$18-SQRT(('Ejercicio 3 - TIR'!$E$18-'Ejercicio 3 - TIR'!$C$18)*('Ejercicio 3 - TIR'!$E$18-'Ejercicio 3 - TIR'!$D$18)*(1-N303)))</f>
        <v>36295.82123</v>
      </c>
      <c r="P303" s="3">
        <f t="shared" si="11"/>
        <v>0.6006053036</v>
      </c>
      <c r="Q303" s="7">
        <f>IF(P303&lt;=('Ejercicio 3 - TIR'!$D$22-'Ejercicio 3 - TIR'!$C$22)/('Ejercicio 3 - TIR'!$E$22-'Ejercicio 3 - TIR'!$C$22),'Ejercicio 3 - TIR'!$C$22+SQRT(('Ejercicio 3 - TIR'!$E$22-'Ejercicio 3 - TIR'!$C$22)*('Ejercicio 3 - TIR'!$D$22-'Ejercicio 3 - TIR'!$C$22)*P303),'Ejercicio 3 - TIR'!$E$22-SQRT(('Ejercicio 3 - TIR'!$E$22-'Ejercicio 3 - TIR'!$C$22)*('Ejercicio 3 - TIR'!$E$22-'Ejercicio 3 - TIR'!$D$22)*(1-P303)))</f>
        <v>0.1531874945</v>
      </c>
      <c r="R303" s="3">
        <f t="shared" si="12"/>
        <v>0.6157826506</v>
      </c>
      <c r="S303" s="7">
        <f>IF(R303&lt;=('Ejercicio 3 - TIR'!$D$23-'Ejercicio 3 - TIR'!$C$23)/('Ejercicio 3 - TIR'!$E$23-'Ejercicio 3 - TIR'!$C$23),'Ejercicio 3 - TIR'!$C$23+SQRT(('Ejercicio 3 - TIR'!$E$23-'Ejercicio 3 - TIR'!$C$23)*('Ejercicio 3 - TIR'!$D$23-'Ejercicio 3 - TIR'!$C$23)*R303),'Ejercicio 3 - TIR'!$E$23-SQRT(('Ejercicio 3 - TIR'!$E$23-'Ejercicio 3 - TIR'!$C$23)*('Ejercicio 3 - TIR'!$E$23-'Ejercicio 3 - TIR'!$D$23)*(1-R303)))</f>
        <v>0.1537018778</v>
      </c>
      <c r="T303" s="3">
        <f t="shared" si="13"/>
        <v>0.02413531284</v>
      </c>
      <c r="U303" s="7">
        <f>IF(T303&lt;=('Ejercicio 3 - TIR'!$D$24-'Ejercicio 3 - TIR'!$C$24)/('Ejercicio 3 - TIR'!$E$24-'Ejercicio 3 - TIR'!$C$24),'Ejercicio 3 - TIR'!$C$24+SQRT(('Ejercicio 3 - TIR'!$E$24-'Ejercicio 3 - TIR'!$C$24)*('Ejercicio 3 - TIR'!$D$24-'Ejercicio 3 - TIR'!$C$24)*T303),'Ejercicio 3 - TIR'!$E$24-SQRT(('Ejercicio 3 - TIR'!$E$24-'Ejercicio 3 - TIR'!$C$24)*('Ejercicio 3 - TIR'!$E$24-'Ejercicio 3 - TIR'!$D$24)*(1-T303)))</f>
        <v>0.1571192806</v>
      </c>
      <c r="V303" s="3">
        <f t="shared" si="14"/>
        <v>0.2118352787</v>
      </c>
      <c r="W303" s="7">
        <f>IF(V303&lt;=('Ejercicio 3 - TIR'!$D$25-'Ejercicio 3 - TIR'!$C$25)/('Ejercicio 3 - TIR'!$E$25-'Ejercicio 3 - TIR'!$C$25),'Ejercicio 3 - TIR'!$C$25+SQRT(('Ejercicio 3 - TIR'!$E$25-'Ejercicio 3 - TIR'!$C$25)*('Ejercicio 3 - TIR'!$D$25-'Ejercicio 3 - TIR'!$C$25)*V303),'Ejercicio 3 - TIR'!$E$25-SQRT(('Ejercicio 3 - TIR'!$E$25-'Ejercicio 3 - TIR'!$C$25)*('Ejercicio 3 - TIR'!$E$25-'Ejercicio 3 - TIR'!$D$25)*(1-V303)))</f>
        <v>0.1972211902</v>
      </c>
      <c r="X303" s="3">
        <f t="shared" si="15"/>
        <v>0.2266672514</v>
      </c>
      <c r="Y303" s="7">
        <f>IF(X303&lt;=('Ejercicio 3 - TIR'!$D$26-'Ejercicio 3 - TIR'!$C$26)/('Ejercicio 3 - TIR'!$E$26-'Ejercicio 3 - TIR'!$C$26),'Ejercicio 3 - TIR'!$C$26+SQRT(('Ejercicio 3 - TIR'!$E$26-'Ejercicio 3 - TIR'!$C$26)*('Ejercicio 3 - TIR'!$D$26-'Ejercicio 3 - TIR'!$C$26)*X303),'Ejercicio 3 - TIR'!$E$26-SQRT(('Ejercicio 3 - TIR'!$E$26-'Ejercicio 3 - TIR'!$C$26)*('Ejercicio 3 - TIR'!$E$26-'Ejercicio 3 - TIR'!$D$26)*(1-X303)))</f>
        <v>0.2147386657</v>
      </c>
      <c r="Z303" s="3">
        <f t="shared" si="16"/>
        <v>1.153187494</v>
      </c>
      <c r="AA303" s="3">
        <f t="shared" si="17"/>
        <v>1.330434578</v>
      </c>
      <c r="AB303" s="3">
        <f t="shared" si="18"/>
        <v>1.539471502</v>
      </c>
      <c r="AC303" s="3">
        <f t="shared" si="19"/>
        <v>1.843087903</v>
      </c>
      <c r="AD303" s="3">
        <f t="shared" si="20"/>
        <v>2.238870141</v>
      </c>
      <c r="AE303" s="2">
        <f t="shared" si="21"/>
        <v>4177.650265</v>
      </c>
      <c r="AF303" s="2">
        <f t="shared" si="22"/>
        <v>4819.762956</v>
      </c>
      <c r="AG303" s="2">
        <f t="shared" si="23"/>
        <v>5577.040644</v>
      </c>
      <c r="AH303" s="2">
        <f t="shared" si="24"/>
        <v>6676.951237</v>
      </c>
      <c r="AI303" s="2">
        <f t="shared" si="25"/>
        <v>8110.750837</v>
      </c>
      <c r="AJ303" s="4">
        <f t="shared" si="26"/>
        <v>36491.29084</v>
      </c>
      <c r="AK303" s="4">
        <f t="shared" si="27"/>
        <v>53945.76414</v>
      </c>
      <c r="AL303" s="4">
        <f t="shared" si="28"/>
        <v>61661.13007</v>
      </c>
      <c r="AM303" s="4">
        <f t="shared" si="29"/>
        <v>71779.18753</v>
      </c>
      <c r="AN303" s="4">
        <f t="shared" si="30"/>
        <v>81261.63037</v>
      </c>
      <c r="AO303" s="4">
        <f>C303/'Ejercicio 3 - TIR'!$D$7</f>
        <v>19404.10451</v>
      </c>
      <c r="AP303" s="4">
        <f t="shared" si="31"/>
        <v>17087.18633</v>
      </c>
      <c r="AQ303" s="4">
        <f t="shared" si="32"/>
        <v>34541.65963</v>
      </c>
      <c r="AR303" s="4">
        <f t="shared" si="33"/>
        <v>42257.02556</v>
      </c>
      <c r="AS303" s="4">
        <f t="shared" si="34"/>
        <v>52375.08302</v>
      </c>
      <c r="AT303" s="4">
        <f t="shared" si="35"/>
        <v>61857.52586</v>
      </c>
      <c r="AU303" s="4">
        <f>AP303*'Ejercicio 3 - TIR'!$D$5</f>
        <v>8543.593165</v>
      </c>
      <c r="AV303" s="4">
        <f>AQ303*'Ejercicio 3 - TIR'!$D$5</f>
        <v>17270.82981</v>
      </c>
      <c r="AW303" s="4">
        <f>AR303*'Ejercicio 3 - TIR'!$D$5</f>
        <v>21128.51278</v>
      </c>
      <c r="AX303" s="4">
        <f>AS303*'Ejercicio 3 - TIR'!$D$5</f>
        <v>26187.54151</v>
      </c>
      <c r="AY303" s="4">
        <f>AT303*'Ejercicio 3 - TIR'!$D$5</f>
        <v>30928.76293</v>
      </c>
      <c r="AZ303" s="4">
        <f t="shared" ref="AZ303:BD303" si="944">AJ303-AU303-AE303</f>
        <v>23770.04741</v>
      </c>
      <c r="BA303" s="4">
        <f t="shared" si="944"/>
        <v>31855.17137</v>
      </c>
      <c r="BB303" s="4">
        <f t="shared" si="944"/>
        <v>34955.57665</v>
      </c>
      <c r="BC303" s="4">
        <f t="shared" si="944"/>
        <v>38914.69478</v>
      </c>
      <c r="BD303" s="4">
        <f t="shared" si="944"/>
        <v>42222.1166</v>
      </c>
      <c r="BE303" s="4">
        <f t="shared" ref="BE303:BI303" si="945">AZ303/Z303</f>
        <v>20612.47414</v>
      </c>
      <c r="BF303" s="4">
        <f t="shared" si="945"/>
        <v>23943.43315</v>
      </c>
      <c r="BG303" s="4">
        <f t="shared" si="945"/>
        <v>22706.21873</v>
      </c>
      <c r="BH303" s="4">
        <f t="shared" si="945"/>
        <v>21113.85719</v>
      </c>
      <c r="BI303" s="4">
        <f t="shared" si="945"/>
        <v>18858.67154</v>
      </c>
      <c r="BJ303" s="4">
        <f t="shared" si="38"/>
        <v>61057.31064</v>
      </c>
      <c r="BK303" s="4">
        <f t="shared" si="39"/>
        <v>43443.27019</v>
      </c>
      <c r="BL303" s="4">
        <f t="shared" si="40"/>
        <v>104500.5808</v>
      </c>
      <c r="BM303" s="4">
        <f>BK303*'Ejercicio 3 - TIR'!$D$5</f>
        <v>21721.6351</v>
      </c>
      <c r="BN303" s="4">
        <f t="shared" si="41"/>
        <v>82778.94574</v>
      </c>
      <c r="BO303" s="4">
        <f t="shared" si="42"/>
        <v>36973.536</v>
      </c>
      <c r="BP303" s="4">
        <f t="shared" si="43"/>
        <v>-124292.0063</v>
      </c>
      <c r="BQ303" s="4">
        <f t="shared" ref="BQ303:BT303" si="946">BE303</f>
        <v>20612.47414</v>
      </c>
      <c r="BR303" s="4">
        <f t="shared" si="946"/>
        <v>23943.43315</v>
      </c>
      <c r="BS303" s="4">
        <f t="shared" si="946"/>
        <v>22706.21873</v>
      </c>
      <c r="BT303" s="4">
        <f t="shared" si="946"/>
        <v>21113.85719</v>
      </c>
      <c r="BU303" s="4">
        <f t="shared" si="45"/>
        <v>55832.20754</v>
      </c>
      <c r="BV303" s="36">
        <f t="shared" si="46"/>
        <v>4.441055497</v>
      </c>
    </row>
    <row r="304" ht="15.0" customHeight="1">
      <c r="A304" s="2">
        <v>303.0</v>
      </c>
      <c r="B304" s="3">
        <f t="shared" si="4"/>
        <v>0.8956557332</v>
      </c>
      <c r="C304" s="4">
        <f>IF(B304&lt;=('Ejercicio 3 - TIR'!$D$13-'Ejercicio 3 - TIR'!$C$13)/('Ejercicio 3 - TIR'!$E$13-'Ejercicio 3 - TIR'!$C$13),'Ejercicio 3 - TIR'!$C$13+SQRT(('Ejercicio 3 - TIR'!$E$13-'Ejercicio 3 - TIR'!$C$13)*('Ejercicio 3 - TIR'!$D$13-'Ejercicio 3 - TIR'!$C$13)*B304),'Ejercicio 3 - TIR'!$E$13-SQRT(('Ejercicio 3 - TIR'!$E$13-'Ejercicio 3 - TIR'!$C$13)*('Ejercicio 3 - TIR'!$E$13-'Ejercicio 3 - TIR'!$D$13)*(1-B304)))</f>
        <v>88810.13315</v>
      </c>
      <c r="D304" s="3">
        <f t="shared" si="5"/>
        <v>0.2143650559</v>
      </c>
      <c r="E304" s="4">
        <f>IF(D304&lt;=('Ejercicio 3 - TIR'!$D$14-'Ejercicio 3 - TIR'!$C$14)/('Ejercicio 3 - TIR'!$E$14-'Ejercicio 3 - TIR'!$C$14),'Ejercicio 3 - TIR'!$C$14+SQRT(('Ejercicio 3 - TIR'!$E$14-'Ejercicio 3 - TIR'!$C$14)*('Ejercicio 3 - TIR'!$D$14-'Ejercicio 3 - TIR'!$C$14)*D304),'Ejercicio 3 - TIR'!$E$14-SQRT(('Ejercicio 3 - TIR'!$E$14-'Ejercicio 3 - TIR'!$C$14)*('Ejercicio 3 - TIR'!$E$14-'Ejercicio 3 - TIR'!$D$14)*(1-D304)))</f>
        <v>29009.66073</v>
      </c>
      <c r="F304" s="3">
        <f t="shared" si="6"/>
        <v>0.7798950424</v>
      </c>
      <c r="G304" s="4">
        <f>IF(F304&lt;=('Ejercicio 3 - TIR'!$D$18-'Ejercicio 3 - TIR'!$C$18)/('Ejercicio 3 - TIR'!$E$18-'Ejercicio 3 - TIR'!$C$18),'Ejercicio 3 - TIR'!$C$18+SQRT(('Ejercicio 3 - TIR'!$E$18-'Ejercicio 3 - TIR'!$C$18)*('Ejercicio 3 - TIR'!$D$18-'Ejercicio 3 - TIR'!$C$18)*F304),'Ejercicio 3 - TIR'!$E$18-SQRT(('Ejercicio 3 - TIR'!$E$18-'Ejercicio 3 - TIR'!$C$18)*('Ejercicio 3 - TIR'!$E$18-'Ejercicio 3 - TIR'!$D$18)*(1-F304)))</f>
        <v>40937.01196</v>
      </c>
      <c r="H304" s="3">
        <f t="shared" si="7"/>
        <v>0.5515858238</v>
      </c>
      <c r="I304" s="4">
        <f>IF(H304&lt;=('Ejercicio 3 - TIR'!$D$18-'Ejercicio 3 - TIR'!$C$18)/('Ejercicio 3 - TIR'!$E$18-'Ejercicio 3 - TIR'!$C$18),'Ejercicio 3 - TIR'!$C$18+SQRT(('Ejercicio 3 - TIR'!$E$18-'Ejercicio 3 - TIR'!$C$18)*('Ejercicio 3 - TIR'!$D$18-'Ejercicio 3 - TIR'!$C$18)*H304),'Ejercicio 3 - TIR'!$E$18-SQRT(('Ejercicio 3 - TIR'!$E$18-'Ejercicio 3 - TIR'!$C$18)*('Ejercicio 3 - TIR'!$E$18-'Ejercicio 3 - TIR'!$D$18)*(1-H304)))</f>
        <v>39096.03615</v>
      </c>
      <c r="J304" s="3">
        <f t="shared" si="8"/>
        <v>0.6632397028</v>
      </c>
      <c r="K304" s="4">
        <f>IF(J304&lt;=('Ejercicio 3 - TIR'!$D$18-'Ejercicio 3 - TIR'!$C$18)/('Ejercicio 3 - TIR'!$E$18-'Ejercicio 3 - TIR'!$C$18),'Ejercicio 3 - TIR'!$C$18+SQRT(('Ejercicio 3 - TIR'!$E$18-'Ejercicio 3 - TIR'!$C$18)*('Ejercicio 3 - TIR'!$D$18-'Ejercicio 3 - TIR'!$C$18)*J304),'Ejercicio 3 - TIR'!$E$18-SQRT(('Ejercicio 3 - TIR'!$E$18-'Ejercicio 3 - TIR'!$C$18)*('Ejercicio 3 - TIR'!$E$18-'Ejercicio 3 - TIR'!$D$18)*(1-J304)))</f>
        <v>39974.26466</v>
      </c>
      <c r="L304" s="3">
        <f t="shared" si="9"/>
        <v>0.07825238622</v>
      </c>
      <c r="M304" s="4">
        <f>IF(L304&lt;=('Ejercicio 3 - TIR'!$D$18-'Ejercicio 3 - TIR'!$C$18)/('Ejercicio 3 - TIR'!$E$18-'Ejercicio 3 - TIR'!$C$18),'Ejercicio 3 - TIR'!$C$18+SQRT(('Ejercicio 3 - TIR'!$E$18-'Ejercicio 3 - TIR'!$C$18)*('Ejercicio 3 - TIR'!$D$18-'Ejercicio 3 - TIR'!$C$18)*L304),'Ejercicio 3 - TIR'!$E$18-SQRT(('Ejercicio 3 - TIR'!$E$18-'Ejercicio 3 - TIR'!$C$18)*('Ejercicio 3 - TIR'!$E$18-'Ejercicio 3 - TIR'!$D$18)*(1-L304)))</f>
        <v>33426.05574</v>
      </c>
      <c r="N304" s="3">
        <f t="shared" si="10"/>
        <v>0.6046686618</v>
      </c>
      <c r="O304" s="4">
        <f>IF(N304&lt;=('Ejercicio 3 - TIR'!$D$18-'Ejercicio 3 - TIR'!$C$18)/('Ejercicio 3 - TIR'!$E$18-'Ejercicio 3 - TIR'!$C$18),'Ejercicio 3 - TIR'!$C$18+SQRT(('Ejercicio 3 - TIR'!$E$18-'Ejercicio 3 - TIR'!$C$18)*('Ejercicio 3 - TIR'!$D$18-'Ejercicio 3 - TIR'!$C$18)*N304),'Ejercicio 3 - TIR'!$E$18-SQRT(('Ejercicio 3 - TIR'!$E$18-'Ejercicio 3 - TIR'!$C$18)*('Ejercicio 3 - TIR'!$E$18-'Ejercicio 3 - TIR'!$D$18)*(1-N304)))</f>
        <v>39523.67047</v>
      </c>
      <c r="P304" s="3">
        <f t="shared" si="11"/>
        <v>0.4693811457</v>
      </c>
      <c r="Q304" s="7">
        <f>IF(P304&lt;=('Ejercicio 3 - TIR'!$D$22-'Ejercicio 3 - TIR'!$C$22)/('Ejercicio 3 - TIR'!$E$22-'Ejercicio 3 - TIR'!$C$22),'Ejercicio 3 - TIR'!$C$22+SQRT(('Ejercicio 3 - TIR'!$E$22-'Ejercicio 3 - TIR'!$C$22)*('Ejercicio 3 - TIR'!$D$22-'Ejercicio 3 - TIR'!$C$22)*P304),'Ejercicio 3 - TIR'!$E$22-SQRT(('Ejercicio 3 - TIR'!$E$22-'Ejercicio 3 - TIR'!$C$22)*('Ejercicio 3 - TIR'!$E$22-'Ejercicio 3 - TIR'!$D$22)*(1-P304)))</f>
        <v>0.1490669239</v>
      </c>
      <c r="R304" s="3">
        <f t="shared" si="12"/>
        <v>0.9006908055</v>
      </c>
      <c r="S304" s="7">
        <f>IF(R304&lt;=('Ejercicio 3 - TIR'!$D$23-'Ejercicio 3 - TIR'!$C$23)/('Ejercicio 3 - TIR'!$E$23-'Ejercicio 3 - TIR'!$C$23),'Ejercicio 3 - TIR'!$C$23+SQRT(('Ejercicio 3 - TIR'!$E$23-'Ejercicio 3 - TIR'!$C$23)*('Ejercicio 3 - TIR'!$D$23-'Ejercicio 3 - TIR'!$C$23)*R304),'Ejercicio 3 - TIR'!$E$23-SQRT(('Ejercicio 3 - TIR'!$E$23-'Ejercicio 3 - TIR'!$C$23)*('Ejercicio 3 - TIR'!$E$23-'Ejercicio 3 - TIR'!$D$23)*(1-R304)))</f>
        <v>0.1666300131</v>
      </c>
      <c r="T304" s="3">
        <f t="shared" si="13"/>
        <v>0.4184480718</v>
      </c>
      <c r="U304" s="7">
        <f>IF(T304&lt;=('Ejercicio 3 - TIR'!$D$24-'Ejercicio 3 - TIR'!$C$24)/('Ejercicio 3 - TIR'!$E$24-'Ejercicio 3 - TIR'!$C$24),'Ejercicio 3 - TIR'!$C$24+SQRT(('Ejercicio 3 - TIR'!$E$24-'Ejercicio 3 - TIR'!$C$24)*('Ejercicio 3 - TIR'!$D$24-'Ejercicio 3 - TIR'!$C$24)*T304),'Ejercicio 3 - TIR'!$E$24-SQRT(('Ejercicio 3 - TIR'!$E$24-'Ejercicio 3 - TIR'!$C$24)*('Ejercicio 3 - TIR'!$E$24-'Ejercicio 3 - TIR'!$D$24)*(1-T304)))</f>
        <v>0.1796435651</v>
      </c>
      <c r="V304" s="3">
        <f t="shared" si="14"/>
        <v>0.7809932351</v>
      </c>
      <c r="W304" s="7">
        <f>IF(V304&lt;=('Ejercicio 3 - TIR'!$D$25-'Ejercicio 3 - TIR'!$C$25)/('Ejercicio 3 - TIR'!$E$25-'Ejercicio 3 - TIR'!$C$25),'Ejercicio 3 - TIR'!$C$25+SQRT(('Ejercicio 3 - TIR'!$E$25-'Ejercicio 3 - TIR'!$C$25)*('Ejercicio 3 - TIR'!$D$25-'Ejercicio 3 - TIR'!$C$25)*V304),'Ejercicio 3 - TIR'!$E$25-SQRT(('Ejercicio 3 - TIR'!$E$25-'Ejercicio 3 - TIR'!$C$25)*('Ejercicio 3 - TIR'!$E$25-'Ejercicio 3 - TIR'!$D$25)*(1-V304)))</f>
        <v>0.222313836</v>
      </c>
      <c r="X304" s="3">
        <f t="shared" si="15"/>
        <v>0.7881149932</v>
      </c>
      <c r="Y304" s="7">
        <f>IF(X304&lt;=('Ejercicio 3 - TIR'!$D$26-'Ejercicio 3 - TIR'!$C$26)/('Ejercicio 3 - TIR'!$E$26-'Ejercicio 3 - TIR'!$C$26),'Ejercicio 3 - TIR'!$C$26+SQRT(('Ejercicio 3 - TIR'!$E$26-'Ejercicio 3 - TIR'!$C$26)*('Ejercicio 3 - TIR'!$D$26-'Ejercicio 3 - TIR'!$C$26)*X304),'Ejercicio 3 - TIR'!$E$26-SQRT(('Ejercicio 3 - TIR'!$E$26-'Ejercicio 3 - TIR'!$C$26)*('Ejercicio 3 - TIR'!$E$26-'Ejercicio 3 - TIR'!$D$26)*(1-X304)))</f>
        <v>0.2461742844</v>
      </c>
      <c r="Z304" s="3">
        <f t="shared" si="16"/>
        <v>1.149066924</v>
      </c>
      <c r="AA304" s="3">
        <f t="shared" si="17"/>
        <v>1.34053596</v>
      </c>
      <c r="AB304" s="3">
        <f t="shared" si="18"/>
        <v>1.581354619</v>
      </c>
      <c r="AC304" s="3">
        <f t="shared" si="19"/>
        <v>1.932911631</v>
      </c>
      <c r="AD304" s="3">
        <f t="shared" si="20"/>
        <v>2.408744769</v>
      </c>
      <c r="AE304" s="2">
        <f t="shared" si="21"/>
        <v>4324.380887</v>
      </c>
      <c r="AF304" s="2">
        <f t="shared" si="22"/>
        <v>5044.952531</v>
      </c>
      <c r="AG304" s="2">
        <f t="shared" si="23"/>
        <v>5951.24579</v>
      </c>
      <c r="AH304" s="2">
        <f t="shared" si="24"/>
        <v>7274.29007</v>
      </c>
      <c r="AI304" s="2">
        <f t="shared" si="25"/>
        <v>9065.033223</v>
      </c>
      <c r="AJ304" s="4">
        <f t="shared" si="26"/>
        <v>47039.3664</v>
      </c>
      <c r="AK304" s="4">
        <f t="shared" si="27"/>
        <v>52409.64236</v>
      </c>
      <c r="AL304" s="4">
        <f t="shared" si="28"/>
        <v>63213.48807</v>
      </c>
      <c r="AM304" s="4">
        <f t="shared" si="29"/>
        <v>64609.61192</v>
      </c>
      <c r="AN304" s="4">
        <f t="shared" si="30"/>
        <v>95202.43448</v>
      </c>
      <c r="AO304" s="4">
        <f>C304/'Ejercicio 3 - TIR'!$D$7</f>
        <v>17762.02663</v>
      </c>
      <c r="AP304" s="4">
        <f t="shared" si="31"/>
        <v>29277.33977</v>
      </c>
      <c r="AQ304" s="4">
        <f t="shared" si="32"/>
        <v>34647.61573</v>
      </c>
      <c r="AR304" s="4">
        <f t="shared" si="33"/>
        <v>45451.46144</v>
      </c>
      <c r="AS304" s="4">
        <f t="shared" si="34"/>
        <v>46847.58529</v>
      </c>
      <c r="AT304" s="4">
        <f t="shared" si="35"/>
        <v>77440.40785</v>
      </c>
      <c r="AU304" s="4">
        <f>AP304*'Ejercicio 3 - TIR'!$D$5</f>
        <v>14638.66989</v>
      </c>
      <c r="AV304" s="4">
        <f>AQ304*'Ejercicio 3 - TIR'!$D$5</f>
        <v>17323.80787</v>
      </c>
      <c r="AW304" s="4">
        <f>AR304*'Ejercicio 3 - TIR'!$D$5</f>
        <v>22725.73072</v>
      </c>
      <c r="AX304" s="4">
        <f>AS304*'Ejercicio 3 - TIR'!$D$5</f>
        <v>23423.79264</v>
      </c>
      <c r="AY304" s="4">
        <f>AT304*'Ejercicio 3 - TIR'!$D$5</f>
        <v>38720.20393</v>
      </c>
      <c r="AZ304" s="4">
        <f t="shared" ref="AZ304:BD304" si="947">AJ304-AU304-AE304</f>
        <v>28076.31563</v>
      </c>
      <c r="BA304" s="4">
        <f t="shared" si="947"/>
        <v>30040.88196</v>
      </c>
      <c r="BB304" s="4">
        <f t="shared" si="947"/>
        <v>34536.51156</v>
      </c>
      <c r="BC304" s="4">
        <f t="shared" si="947"/>
        <v>33911.5292</v>
      </c>
      <c r="BD304" s="4">
        <f t="shared" si="947"/>
        <v>47417.19733</v>
      </c>
      <c r="BE304" s="4">
        <f t="shared" ref="BE304:BI304" si="948">AZ304/Z304</f>
        <v>24434.01254</v>
      </c>
      <c r="BF304" s="4">
        <f t="shared" si="948"/>
        <v>22409.60545</v>
      </c>
      <c r="BG304" s="4">
        <f t="shared" si="948"/>
        <v>21839.82716</v>
      </c>
      <c r="BH304" s="4">
        <f t="shared" si="948"/>
        <v>17544.27293</v>
      </c>
      <c r="BI304" s="4">
        <f t="shared" si="948"/>
        <v>19685.43864</v>
      </c>
      <c r="BJ304" s="4">
        <f t="shared" si="38"/>
        <v>69876.86853</v>
      </c>
      <c r="BK304" s="4">
        <f t="shared" si="39"/>
        <v>42784.18872</v>
      </c>
      <c r="BL304" s="4">
        <f t="shared" si="40"/>
        <v>112661.0572</v>
      </c>
      <c r="BM304" s="4">
        <f>BK304*'Ejercicio 3 - TIR'!$D$5</f>
        <v>21392.09436</v>
      </c>
      <c r="BN304" s="4">
        <f t="shared" si="41"/>
        <v>91268.96289</v>
      </c>
      <c r="BO304" s="4">
        <f t="shared" si="42"/>
        <v>37890.67405</v>
      </c>
      <c r="BP304" s="4">
        <f t="shared" si="43"/>
        <v>-117819.7939</v>
      </c>
      <c r="BQ304" s="4">
        <f t="shared" ref="BQ304:BT304" si="949">BE304</f>
        <v>24434.01254</v>
      </c>
      <c r="BR304" s="4">
        <f t="shared" si="949"/>
        <v>22409.60545</v>
      </c>
      <c r="BS304" s="4">
        <f t="shared" si="949"/>
        <v>21839.82716</v>
      </c>
      <c r="BT304" s="4">
        <f t="shared" si="949"/>
        <v>17544.27293</v>
      </c>
      <c r="BU304" s="4">
        <f t="shared" si="45"/>
        <v>57576.11269</v>
      </c>
      <c r="BV304" s="36">
        <f t="shared" si="46"/>
        <v>6.118616657</v>
      </c>
    </row>
    <row r="305" ht="15.0" customHeight="1">
      <c r="A305" s="2">
        <v>304.0</v>
      </c>
      <c r="B305" s="3">
        <f t="shared" si="4"/>
        <v>0.1537513291</v>
      </c>
      <c r="C305" s="4">
        <f>IF(B305&lt;=('Ejercicio 3 - TIR'!$D$13-'Ejercicio 3 - TIR'!$C$13)/('Ejercicio 3 - TIR'!$E$13-'Ejercicio 3 - TIR'!$C$13),'Ejercicio 3 - TIR'!$C$13+SQRT(('Ejercicio 3 - TIR'!$E$13-'Ejercicio 3 - TIR'!$C$13)*('Ejercicio 3 - TIR'!$D$13-'Ejercicio 3 - TIR'!$C$13)*B305),'Ejercicio 3 - TIR'!$E$13-SQRT(('Ejercicio 3 - TIR'!$E$13-'Ejercicio 3 - TIR'!$C$13)*('Ejercicio 3 - TIR'!$E$13-'Ejercicio 3 - TIR'!$D$13)*(1-B305)))</f>
        <v>67842.22747</v>
      </c>
      <c r="D305" s="3">
        <f t="shared" si="5"/>
        <v>0.4330869365</v>
      </c>
      <c r="E305" s="4">
        <f>IF(D305&lt;=('Ejercicio 3 - TIR'!$D$14-'Ejercicio 3 - TIR'!$C$14)/('Ejercicio 3 - TIR'!$E$14-'Ejercicio 3 - TIR'!$C$14),'Ejercicio 3 - TIR'!$C$14+SQRT(('Ejercicio 3 - TIR'!$E$14-'Ejercicio 3 - TIR'!$C$14)*('Ejercicio 3 - TIR'!$D$14-'Ejercicio 3 - TIR'!$C$14)*D305),'Ejercicio 3 - TIR'!$E$14-SQRT(('Ejercicio 3 - TIR'!$E$14-'Ejercicio 3 - TIR'!$C$14)*('Ejercicio 3 - TIR'!$E$14-'Ejercicio 3 - TIR'!$D$14)*(1-D305)))</f>
        <v>30778.45135</v>
      </c>
      <c r="F305" s="3">
        <f t="shared" si="6"/>
        <v>0.1640661635</v>
      </c>
      <c r="G305" s="4">
        <f>IF(F305&lt;=('Ejercicio 3 - TIR'!$D$18-'Ejercicio 3 - TIR'!$C$18)/('Ejercicio 3 - TIR'!$E$18-'Ejercicio 3 - TIR'!$C$18),'Ejercicio 3 - TIR'!$C$18+SQRT(('Ejercicio 3 - TIR'!$E$18-'Ejercicio 3 - TIR'!$C$18)*('Ejercicio 3 - TIR'!$D$18-'Ejercicio 3 - TIR'!$C$18)*F305),'Ejercicio 3 - TIR'!$E$18-SQRT(('Ejercicio 3 - TIR'!$E$18-'Ejercicio 3 - TIR'!$C$18)*('Ejercicio 3 - TIR'!$E$18-'Ejercicio 3 - TIR'!$D$18)*(1-F305)))</f>
        <v>34960.83909</v>
      </c>
      <c r="H305" s="3">
        <f t="shared" si="7"/>
        <v>0.1176583675</v>
      </c>
      <c r="I305" s="4">
        <f>IF(H305&lt;=('Ejercicio 3 - TIR'!$D$18-'Ejercicio 3 - TIR'!$C$18)/('Ejercicio 3 - TIR'!$E$18-'Ejercicio 3 - TIR'!$C$18),'Ejercicio 3 - TIR'!$C$18+SQRT(('Ejercicio 3 - TIR'!$E$18-'Ejercicio 3 - TIR'!$C$18)*('Ejercicio 3 - TIR'!$D$18-'Ejercicio 3 - TIR'!$C$18)*H305),'Ejercicio 3 - TIR'!$E$18-SQRT(('Ejercicio 3 - TIR'!$E$18-'Ejercicio 3 - TIR'!$C$18)*('Ejercicio 3 - TIR'!$E$18-'Ejercicio 3 - TIR'!$D$18)*(1-H305)))</f>
        <v>34201.04215</v>
      </c>
      <c r="J305" s="3">
        <f t="shared" si="8"/>
        <v>0.6000658689</v>
      </c>
      <c r="K305" s="4">
        <f>IF(J305&lt;=('Ejercicio 3 - TIR'!$D$18-'Ejercicio 3 - TIR'!$C$18)/('Ejercicio 3 - TIR'!$E$18-'Ejercicio 3 - TIR'!$C$18),'Ejercicio 3 - TIR'!$C$18+SQRT(('Ejercicio 3 - TIR'!$E$18-'Ejercicio 3 - TIR'!$C$18)*('Ejercicio 3 - TIR'!$D$18-'Ejercicio 3 - TIR'!$C$18)*J305),'Ejercicio 3 - TIR'!$E$18-SQRT(('Ejercicio 3 - TIR'!$E$18-'Ejercicio 3 - TIR'!$C$18)*('Ejercicio 3 - TIR'!$E$18-'Ejercicio 3 - TIR'!$D$18)*(1-J305)))</f>
        <v>39487.35371</v>
      </c>
      <c r="L305" s="3">
        <f t="shared" si="9"/>
        <v>0.3777450084</v>
      </c>
      <c r="M305" s="4">
        <f>IF(L305&lt;=('Ejercicio 3 - TIR'!$D$18-'Ejercicio 3 - TIR'!$C$18)/('Ejercicio 3 - TIR'!$E$18-'Ejercicio 3 - TIR'!$C$18),'Ejercicio 3 - TIR'!$C$18+SQRT(('Ejercicio 3 - TIR'!$E$18-'Ejercicio 3 - TIR'!$C$18)*('Ejercicio 3 - TIR'!$D$18-'Ejercicio 3 - TIR'!$C$18)*L305),'Ejercicio 3 - TIR'!$E$18-SQRT(('Ejercicio 3 - TIR'!$E$18-'Ejercicio 3 - TIR'!$C$18)*('Ejercicio 3 - TIR'!$E$18-'Ejercicio 3 - TIR'!$D$18)*(1-L305)))</f>
        <v>37527.40003</v>
      </c>
      <c r="N305" s="3">
        <f t="shared" si="10"/>
        <v>0.8007306604</v>
      </c>
      <c r="O305" s="4">
        <f>IF(N305&lt;=('Ejercicio 3 - TIR'!$D$18-'Ejercicio 3 - TIR'!$C$18)/('Ejercicio 3 - TIR'!$E$18-'Ejercicio 3 - TIR'!$C$18),'Ejercicio 3 - TIR'!$C$18+SQRT(('Ejercicio 3 - TIR'!$E$18-'Ejercicio 3 - TIR'!$C$18)*('Ejercicio 3 - TIR'!$D$18-'Ejercicio 3 - TIR'!$C$18)*N305),'Ejercicio 3 - TIR'!$E$18-SQRT(('Ejercicio 3 - TIR'!$E$18-'Ejercicio 3 - TIR'!$C$18)*('Ejercicio 3 - TIR'!$E$18-'Ejercicio 3 - TIR'!$D$18)*(1-N305)))</f>
        <v>41134.09772</v>
      </c>
      <c r="P305" s="3">
        <f t="shared" si="11"/>
        <v>0.04223250797</v>
      </c>
      <c r="Q305" s="7">
        <f>IF(P305&lt;=('Ejercicio 3 - TIR'!$D$22-'Ejercicio 3 - TIR'!$C$22)/('Ejercicio 3 - TIR'!$E$22-'Ejercicio 3 - TIR'!$C$22),'Ejercicio 3 - TIR'!$C$22+SQRT(('Ejercicio 3 - TIR'!$E$22-'Ejercicio 3 - TIR'!$C$22)*('Ejercicio 3 - TIR'!$D$22-'Ejercicio 3 - TIR'!$C$22)*P305),'Ejercicio 3 - TIR'!$E$22-SQRT(('Ejercicio 3 - TIR'!$E$22-'Ejercicio 3 - TIR'!$C$22)*('Ejercicio 3 - TIR'!$E$22-'Ejercicio 3 - TIR'!$D$22)*(1-P305)))</f>
        <v>0.1287188597</v>
      </c>
      <c r="R305" s="3">
        <f t="shared" si="12"/>
        <v>0.622472205</v>
      </c>
      <c r="S305" s="7">
        <f>IF(R305&lt;=('Ejercicio 3 - TIR'!$D$23-'Ejercicio 3 - TIR'!$C$23)/('Ejercicio 3 - TIR'!$E$23-'Ejercicio 3 - TIR'!$C$23),'Ejercicio 3 - TIR'!$C$23+SQRT(('Ejercicio 3 - TIR'!$E$23-'Ejercicio 3 - TIR'!$C$23)*('Ejercicio 3 - TIR'!$D$23-'Ejercicio 3 - TIR'!$C$23)*R305),'Ejercicio 3 - TIR'!$E$23-SQRT(('Ejercicio 3 - TIR'!$E$23-'Ejercicio 3 - TIR'!$C$23)*('Ejercicio 3 - TIR'!$E$23-'Ejercicio 3 - TIR'!$D$23)*(1-R305)))</f>
        <v>0.1539318196</v>
      </c>
      <c r="T305" s="3">
        <f t="shared" si="13"/>
        <v>0.6347298861</v>
      </c>
      <c r="U305" s="7">
        <f>IF(T305&lt;=('Ejercicio 3 - TIR'!$D$24-'Ejercicio 3 - TIR'!$C$24)/('Ejercicio 3 - TIR'!$E$24-'Ejercicio 3 - TIR'!$C$24),'Ejercicio 3 - TIR'!$C$24+SQRT(('Ejercicio 3 - TIR'!$E$24-'Ejercicio 3 - TIR'!$C$24)*('Ejercicio 3 - TIR'!$D$24-'Ejercicio 3 - TIR'!$C$24)*T305),'Ejercicio 3 - TIR'!$E$24-SQRT(('Ejercicio 3 - TIR'!$E$24-'Ejercicio 3 - TIR'!$C$24)*('Ejercicio 3 - TIR'!$E$24-'Ejercicio 3 - TIR'!$D$24)*(1-T305)))</f>
        <v>0.1880194384</v>
      </c>
      <c r="V305" s="3">
        <f t="shared" si="14"/>
        <v>0.3415689958</v>
      </c>
      <c r="W305" s="7">
        <f>IF(V305&lt;=('Ejercicio 3 - TIR'!$D$25-'Ejercicio 3 - TIR'!$C$25)/('Ejercicio 3 - TIR'!$E$25-'Ejercicio 3 - TIR'!$C$25),'Ejercicio 3 - TIR'!$C$25+SQRT(('Ejercicio 3 - TIR'!$E$25-'Ejercicio 3 - TIR'!$C$25)*('Ejercicio 3 - TIR'!$D$25-'Ejercicio 3 - TIR'!$C$25)*V305),'Ejercicio 3 - TIR'!$E$25-SQRT(('Ejercicio 3 - TIR'!$E$25-'Ejercicio 3 - TIR'!$C$25)*('Ejercicio 3 - TIR'!$E$25-'Ejercicio 3 - TIR'!$D$25)*(1-V305)))</f>
        <v>0.2019947033</v>
      </c>
      <c r="X305" s="3">
        <f t="shared" si="15"/>
        <v>0.05920799295</v>
      </c>
      <c r="Y305" s="7">
        <f>IF(X305&lt;=('Ejercicio 3 - TIR'!$D$26-'Ejercicio 3 - TIR'!$C$26)/('Ejercicio 3 - TIR'!$E$26-'Ejercicio 3 - TIR'!$C$26),'Ejercicio 3 - TIR'!$C$26+SQRT(('Ejercicio 3 - TIR'!$E$26-'Ejercicio 3 - TIR'!$C$26)*('Ejercicio 3 - TIR'!$D$26-'Ejercicio 3 - TIR'!$C$26)*X305),'Ejercicio 3 - TIR'!$E$26-SQRT(('Ejercicio 3 - TIR'!$E$26-'Ejercicio 3 - TIR'!$C$26)*('Ejercicio 3 - TIR'!$E$26-'Ejercicio 3 - TIR'!$D$26)*(1-X305)))</f>
        <v>0.202643638</v>
      </c>
      <c r="Z305" s="3">
        <f t="shared" si="16"/>
        <v>1.12871886</v>
      </c>
      <c r="AA305" s="3">
        <f t="shared" si="17"/>
        <v>1.302464608</v>
      </c>
      <c r="AB305" s="3">
        <f t="shared" si="18"/>
        <v>1.547353272</v>
      </c>
      <c r="AC305" s="3">
        <f t="shared" si="19"/>
        <v>1.859910437</v>
      </c>
      <c r="AD305" s="3">
        <f t="shared" si="20"/>
        <v>2.236809454</v>
      </c>
      <c r="AE305" s="2">
        <f t="shared" si="21"/>
        <v>3961.767161</v>
      </c>
      <c r="AF305" s="2">
        <f t="shared" si="22"/>
        <v>4571.609189</v>
      </c>
      <c r="AG305" s="2">
        <f t="shared" si="23"/>
        <v>5431.160581</v>
      </c>
      <c r="AH305" s="2">
        <f t="shared" si="24"/>
        <v>6528.226251</v>
      </c>
      <c r="AI305" s="2">
        <f t="shared" si="25"/>
        <v>7851.129768</v>
      </c>
      <c r="AJ305" s="4">
        <f t="shared" si="26"/>
        <v>39460.95844</v>
      </c>
      <c r="AK305" s="4">
        <f t="shared" si="27"/>
        <v>44545.64694</v>
      </c>
      <c r="AL305" s="4">
        <f t="shared" si="28"/>
        <v>61100.88594</v>
      </c>
      <c r="AM305" s="4">
        <f t="shared" si="29"/>
        <v>69797.60298</v>
      </c>
      <c r="AN305" s="4">
        <f t="shared" si="30"/>
        <v>92009.13864</v>
      </c>
      <c r="AO305" s="4">
        <f>C305/'Ejercicio 3 - TIR'!$D$7</f>
        <v>13568.44549</v>
      </c>
      <c r="AP305" s="4">
        <f t="shared" si="31"/>
        <v>25892.51294</v>
      </c>
      <c r="AQ305" s="4">
        <f t="shared" si="32"/>
        <v>30977.20144</v>
      </c>
      <c r="AR305" s="4">
        <f t="shared" si="33"/>
        <v>47532.44045</v>
      </c>
      <c r="AS305" s="4">
        <f t="shared" si="34"/>
        <v>56229.15748</v>
      </c>
      <c r="AT305" s="4">
        <f t="shared" si="35"/>
        <v>78440.69315</v>
      </c>
      <c r="AU305" s="4">
        <f>AP305*'Ejercicio 3 - TIR'!$D$5</f>
        <v>12946.25647</v>
      </c>
      <c r="AV305" s="4">
        <f>AQ305*'Ejercicio 3 - TIR'!$D$5</f>
        <v>15488.60072</v>
      </c>
      <c r="AW305" s="4">
        <f>AR305*'Ejercicio 3 - TIR'!$D$5</f>
        <v>23766.22023</v>
      </c>
      <c r="AX305" s="4">
        <f>AS305*'Ejercicio 3 - TIR'!$D$5</f>
        <v>28114.57874</v>
      </c>
      <c r="AY305" s="4">
        <f>AT305*'Ejercicio 3 - TIR'!$D$5</f>
        <v>39220.34657</v>
      </c>
      <c r="AZ305" s="4">
        <f t="shared" ref="AZ305:BD305" si="950">AJ305-AU305-AE305</f>
        <v>22552.9348</v>
      </c>
      <c r="BA305" s="4">
        <f t="shared" si="950"/>
        <v>24485.43703</v>
      </c>
      <c r="BB305" s="4">
        <f t="shared" si="950"/>
        <v>31903.50514</v>
      </c>
      <c r="BC305" s="4">
        <f t="shared" si="950"/>
        <v>35154.79798</v>
      </c>
      <c r="BD305" s="4">
        <f t="shared" si="950"/>
        <v>44937.6623</v>
      </c>
      <c r="BE305" s="4">
        <f t="shared" ref="BE305:BI305" si="951">AZ305/Z305</f>
        <v>19981.0029</v>
      </c>
      <c r="BF305" s="4">
        <f t="shared" si="951"/>
        <v>18799.31085</v>
      </c>
      <c r="BG305" s="4">
        <f t="shared" si="951"/>
        <v>20618.11334</v>
      </c>
      <c r="BH305" s="4">
        <f t="shared" si="951"/>
        <v>18901.33917</v>
      </c>
      <c r="BI305" s="4">
        <f t="shared" si="951"/>
        <v>20090.0717</v>
      </c>
      <c r="BJ305" s="4">
        <f t="shared" si="38"/>
        <v>68845.53095</v>
      </c>
      <c r="BK305" s="4">
        <f t="shared" si="39"/>
        <v>30350.02715</v>
      </c>
      <c r="BL305" s="4">
        <f t="shared" si="40"/>
        <v>99195.5581</v>
      </c>
      <c r="BM305" s="4">
        <f>BK305*'Ejercicio 3 - TIR'!$D$5</f>
        <v>15175.01358</v>
      </c>
      <c r="BN305" s="4">
        <f t="shared" si="41"/>
        <v>84020.54452</v>
      </c>
      <c r="BO305" s="4">
        <f t="shared" si="42"/>
        <v>37562.6741</v>
      </c>
      <c r="BP305" s="4">
        <f t="shared" si="43"/>
        <v>-98620.67882</v>
      </c>
      <c r="BQ305" s="4">
        <f t="shared" ref="BQ305:BT305" si="952">BE305</f>
        <v>19981.0029</v>
      </c>
      <c r="BR305" s="4">
        <f t="shared" si="952"/>
        <v>18799.31085</v>
      </c>
      <c r="BS305" s="4">
        <f t="shared" si="952"/>
        <v>20618.11334</v>
      </c>
      <c r="BT305" s="4">
        <f t="shared" si="952"/>
        <v>18901.33917</v>
      </c>
      <c r="BU305" s="4">
        <f t="shared" si="45"/>
        <v>57652.74579</v>
      </c>
      <c r="BV305" s="36">
        <f t="shared" si="46"/>
        <v>9.758274033</v>
      </c>
    </row>
    <row r="306" ht="15.0" customHeight="1">
      <c r="A306" s="2">
        <v>305.0</v>
      </c>
      <c r="B306" s="3">
        <f t="shared" si="4"/>
        <v>0.3663110751</v>
      </c>
      <c r="C306" s="4">
        <f>IF(B306&lt;=('Ejercicio 3 - TIR'!$D$13-'Ejercicio 3 - TIR'!$C$13)/('Ejercicio 3 - TIR'!$E$13-'Ejercicio 3 - TIR'!$C$13),'Ejercicio 3 - TIR'!$C$13+SQRT(('Ejercicio 3 - TIR'!$E$13-'Ejercicio 3 - TIR'!$C$13)*('Ejercicio 3 - TIR'!$D$13-'Ejercicio 3 - TIR'!$C$13)*B306),'Ejercicio 3 - TIR'!$E$13-SQRT(('Ejercicio 3 - TIR'!$E$13-'Ejercicio 3 - TIR'!$C$13)*('Ejercicio 3 - TIR'!$E$13-'Ejercicio 3 - TIR'!$D$13)*(1-B306)))</f>
        <v>72424.16438</v>
      </c>
      <c r="D306" s="3">
        <f t="shared" si="5"/>
        <v>0.5505101108</v>
      </c>
      <c r="E306" s="4">
        <f>IF(D306&lt;=('Ejercicio 3 - TIR'!$D$14-'Ejercicio 3 - TIR'!$C$14)/('Ejercicio 3 - TIR'!$E$14-'Ejercicio 3 - TIR'!$C$14),'Ejercicio 3 - TIR'!$C$14+SQRT(('Ejercicio 3 - TIR'!$E$14-'Ejercicio 3 - TIR'!$C$14)*('Ejercicio 3 - TIR'!$D$14-'Ejercicio 3 - TIR'!$C$14)*D306),'Ejercicio 3 - TIR'!$E$14-SQRT(('Ejercicio 3 - TIR'!$E$14-'Ejercicio 3 - TIR'!$C$14)*('Ejercicio 3 - TIR'!$E$14-'Ejercicio 3 - TIR'!$D$14)*(1-D306)))</f>
        <v>31788.81961</v>
      </c>
      <c r="F306" s="3">
        <f t="shared" si="6"/>
        <v>0.2924830386</v>
      </c>
      <c r="G306" s="4">
        <f>IF(F306&lt;=('Ejercicio 3 - TIR'!$D$18-'Ejercicio 3 - TIR'!$C$18)/('Ejercicio 3 - TIR'!$E$18-'Ejercicio 3 - TIR'!$C$18),'Ejercicio 3 - TIR'!$C$18+SQRT(('Ejercicio 3 - TIR'!$E$18-'Ejercicio 3 - TIR'!$C$18)*('Ejercicio 3 - TIR'!$D$18-'Ejercicio 3 - TIR'!$C$18)*F306),'Ejercicio 3 - TIR'!$E$18-SQRT(('Ejercicio 3 - TIR'!$E$18-'Ejercicio 3 - TIR'!$C$18)*('Ejercicio 3 - TIR'!$E$18-'Ejercicio 3 - TIR'!$D$18)*(1-F306)))</f>
        <v>36623.6286</v>
      </c>
      <c r="H306" s="3">
        <f t="shared" si="7"/>
        <v>0.06201959622</v>
      </c>
      <c r="I306" s="4">
        <f>IF(H306&lt;=('Ejercicio 3 - TIR'!$D$18-'Ejercicio 3 - TIR'!$C$18)/('Ejercicio 3 - TIR'!$E$18-'Ejercicio 3 - TIR'!$C$18),'Ejercicio 3 - TIR'!$C$18+SQRT(('Ejercicio 3 - TIR'!$E$18-'Ejercicio 3 - TIR'!$C$18)*('Ejercicio 3 - TIR'!$D$18-'Ejercicio 3 - TIR'!$C$18)*H306),'Ejercicio 3 - TIR'!$E$18-SQRT(('Ejercicio 3 - TIR'!$E$18-'Ejercicio 3 - TIR'!$C$18)*('Ejercicio 3 - TIR'!$E$18-'Ejercicio 3 - TIR'!$D$18)*(1-H306)))</f>
        <v>33050.07204</v>
      </c>
      <c r="J306" s="3">
        <f t="shared" si="8"/>
        <v>0.06838197356</v>
      </c>
      <c r="K306" s="4">
        <f>IF(J306&lt;=('Ejercicio 3 - TIR'!$D$18-'Ejercicio 3 - TIR'!$C$18)/('Ejercicio 3 - TIR'!$E$18-'Ejercicio 3 - TIR'!$C$18),'Ejercicio 3 - TIR'!$C$18+SQRT(('Ejercicio 3 - TIR'!$E$18-'Ejercicio 3 - TIR'!$C$18)*('Ejercicio 3 - TIR'!$D$18-'Ejercicio 3 - TIR'!$C$18)*J306),'Ejercicio 3 - TIR'!$E$18-SQRT(('Ejercicio 3 - TIR'!$E$18-'Ejercicio 3 - TIR'!$C$18)*('Ejercicio 3 - TIR'!$E$18-'Ejercicio 3 - TIR'!$D$18)*(1-J306)))</f>
        <v>33202.70136</v>
      </c>
      <c r="L306" s="3">
        <f t="shared" si="9"/>
        <v>0.4417270039</v>
      </c>
      <c r="M306" s="4">
        <f>IF(L306&lt;=('Ejercicio 3 - TIR'!$D$18-'Ejercicio 3 - TIR'!$C$18)/('Ejercicio 3 - TIR'!$E$18-'Ejercicio 3 - TIR'!$C$18),'Ejercicio 3 - TIR'!$C$18+SQRT(('Ejercicio 3 - TIR'!$E$18-'Ejercicio 3 - TIR'!$C$18)*('Ejercicio 3 - TIR'!$D$18-'Ejercicio 3 - TIR'!$C$18)*L306),'Ejercicio 3 - TIR'!$E$18-SQRT(('Ejercicio 3 - TIR'!$E$18-'Ejercicio 3 - TIR'!$C$18)*('Ejercicio 3 - TIR'!$E$18-'Ejercicio 3 - TIR'!$D$18)*(1-L306)))</f>
        <v>38139.96625</v>
      </c>
      <c r="N306" s="3">
        <f t="shared" si="10"/>
        <v>0.8926167485</v>
      </c>
      <c r="O306" s="4">
        <f>IF(N306&lt;=('Ejercicio 3 - TIR'!$D$18-'Ejercicio 3 - TIR'!$C$18)/('Ejercicio 3 - TIR'!$E$18-'Ejercicio 3 - TIR'!$C$18),'Ejercicio 3 - TIR'!$C$18+SQRT(('Ejercicio 3 - TIR'!$E$18-'Ejercicio 3 - TIR'!$C$18)*('Ejercicio 3 - TIR'!$D$18-'Ejercicio 3 - TIR'!$C$18)*N306),'Ejercicio 3 - TIR'!$E$18-SQRT(('Ejercicio 3 - TIR'!$E$18-'Ejercicio 3 - TIR'!$C$18)*('Ejercicio 3 - TIR'!$E$18-'Ejercicio 3 - TIR'!$D$18)*(1-N306)))</f>
        <v>42162.08812</v>
      </c>
      <c r="P306" s="3">
        <f t="shared" si="11"/>
        <v>0.2363362712</v>
      </c>
      <c r="Q306" s="7">
        <f>IF(P306&lt;=('Ejercicio 3 - TIR'!$D$22-'Ejercicio 3 - TIR'!$C$22)/('Ejercicio 3 - TIR'!$E$22-'Ejercicio 3 - TIR'!$C$22),'Ejercicio 3 - TIR'!$C$22+SQRT(('Ejercicio 3 - TIR'!$E$22-'Ejercicio 3 - TIR'!$C$22)*('Ejercicio 3 - TIR'!$D$22-'Ejercicio 3 - TIR'!$C$22)*P306),'Ejercicio 3 - TIR'!$E$22-SQRT(('Ejercicio 3 - TIR'!$E$22-'Ejercicio 3 - TIR'!$C$22)*('Ejercicio 3 - TIR'!$E$22-'Ejercicio 3 - TIR'!$D$22)*(1-P306)))</f>
        <v>0.1406253555</v>
      </c>
      <c r="R306" s="3">
        <f t="shared" si="12"/>
        <v>0.4187372396</v>
      </c>
      <c r="S306" s="7">
        <f>IF(R306&lt;=('Ejercicio 3 - TIR'!$D$23-'Ejercicio 3 - TIR'!$C$23)/('Ejercicio 3 - TIR'!$E$23-'Ejercicio 3 - TIR'!$C$23),'Ejercicio 3 - TIR'!$C$23+SQRT(('Ejercicio 3 - TIR'!$E$23-'Ejercicio 3 - TIR'!$C$23)*('Ejercicio 3 - TIR'!$D$23-'Ejercicio 3 - TIR'!$C$23)*R306),'Ejercicio 3 - TIR'!$E$23-SQRT(('Ejercicio 3 - TIR'!$E$23-'Ejercicio 3 - TIR'!$C$23)*('Ejercicio 3 - TIR'!$E$23-'Ejercicio 3 - TIR'!$D$23)*(1-R306)))</f>
        <v>0.1474540895</v>
      </c>
      <c r="T306" s="3">
        <f t="shared" si="13"/>
        <v>0.9303262034</v>
      </c>
      <c r="U306" s="7">
        <f>IF(T306&lt;=('Ejercicio 3 - TIR'!$D$24-'Ejercicio 3 - TIR'!$C$24)/('Ejercicio 3 - TIR'!$E$24-'Ejercicio 3 - TIR'!$C$24),'Ejercicio 3 - TIR'!$C$24+SQRT(('Ejercicio 3 - TIR'!$E$24-'Ejercicio 3 - TIR'!$C$24)*('Ejercicio 3 - TIR'!$D$24-'Ejercicio 3 - TIR'!$C$24)*T306),'Ejercicio 3 - TIR'!$E$24-SQRT(('Ejercicio 3 - TIR'!$E$24-'Ejercicio 3 - TIR'!$C$24)*('Ejercicio 3 - TIR'!$E$24-'Ejercicio 3 - TIR'!$D$24)*(1-T306)))</f>
        <v>0.2060326584</v>
      </c>
      <c r="V306" s="3">
        <f t="shared" si="14"/>
        <v>0.7453161763</v>
      </c>
      <c r="W306" s="7">
        <f>IF(V306&lt;=('Ejercicio 3 - TIR'!$D$25-'Ejercicio 3 - TIR'!$C$25)/('Ejercicio 3 - TIR'!$E$25-'Ejercicio 3 - TIR'!$C$25),'Ejercicio 3 - TIR'!$C$25+SQRT(('Ejercicio 3 - TIR'!$E$25-'Ejercicio 3 - TIR'!$C$25)*('Ejercicio 3 - TIR'!$D$25-'Ejercicio 3 - TIR'!$C$25)*V306),'Ejercicio 3 - TIR'!$E$25-SQRT(('Ejercicio 3 - TIR'!$E$25-'Ejercicio 3 - TIR'!$C$25)*('Ejercicio 3 - TIR'!$E$25-'Ejercicio 3 - TIR'!$D$25)*(1-V306)))</f>
        <v>0.2201437882</v>
      </c>
      <c r="X306" s="3">
        <f t="shared" si="15"/>
        <v>0.1723604116</v>
      </c>
      <c r="Y306" s="7">
        <f>IF(X306&lt;=('Ejercicio 3 - TIR'!$D$26-'Ejercicio 3 - TIR'!$C$26)/('Ejercicio 3 - TIR'!$E$26-'Ejercicio 3 - TIR'!$C$26),'Ejercicio 3 - TIR'!$C$26+SQRT(('Ejercicio 3 - TIR'!$E$26-'Ejercicio 3 - TIR'!$C$26)*('Ejercicio 3 - TIR'!$D$26-'Ejercicio 3 - TIR'!$C$26)*X306),'Ejercicio 3 - TIR'!$E$26-SQRT(('Ejercicio 3 - TIR'!$E$26-'Ejercicio 3 - TIR'!$C$26)*('Ejercicio 3 - TIR'!$E$26-'Ejercicio 3 - TIR'!$D$26)*(1-X306)))</f>
        <v>0.2115725082</v>
      </c>
      <c r="Z306" s="3">
        <f t="shared" si="16"/>
        <v>1.140625355</v>
      </c>
      <c r="AA306" s="3">
        <f t="shared" si="17"/>
        <v>1.308815229</v>
      </c>
      <c r="AB306" s="3">
        <f t="shared" si="18"/>
        <v>1.57847391</v>
      </c>
      <c r="AC306" s="3">
        <f t="shared" si="19"/>
        <v>1.925965136</v>
      </c>
      <c r="AD306" s="3">
        <f t="shared" si="20"/>
        <v>2.33344641</v>
      </c>
      <c r="AE306" s="2">
        <f t="shared" si="21"/>
        <v>4470.314058</v>
      </c>
      <c r="AF306" s="2">
        <f t="shared" si="22"/>
        <v>5129.480147</v>
      </c>
      <c r="AG306" s="2">
        <f t="shared" si="23"/>
        <v>6186.320578</v>
      </c>
      <c r="AH306" s="2">
        <f t="shared" si="24"/>
        <v>7548.200625</v>
      </c>
      <c r="AI306" s="2">
        <f t="shared" si="25"/>
        <v>9145.192364</v>
      </c>
      <c r="AJ306" s="4">
        <f t="shared" si="26"/>
        <v>41773.83939</v>
      </c>
      <c r="AK306" s="4">
        <f t="shared" si="27"/>
        <v>43256.43759</v>
      </c>
      <c r="AL306" s="4">
        <f t="shared" si="28"/>
        <v>52409.59784</v>
      </c>
      <c r="AM306" s="4">
        <f t="shared" si="29"/>
        <v>73456.24528</v>
      </c>
      <c r="AN306" s="4">
        <f t="shared" si="30"/>
        <v>98382.97317</v>
      </c>
      <c r="AO306" s="4">
        <f>C306/'Ejercicio 3 - TIR'!$D$7</f>
        <v>14484.83288</v>
      </c>
      <c r="AP306" s="4">
        <f t="shared" si="31"/>
        <v>27289.00651</v>
      </c>
      <c r="AQ306" s="4">
        <f t="shared" si="32"/>
        <v>28771.60472</v>
      </c>
      <c r="AR306" s="4">
        <f t="shared" si="33"/>
        <v>37924.76496</v>
      </c>
      <c r="AS306" s="4">
        <f t="shared" si="34"/>
        <v>58971.4124</v>
      </c>
      <c r="AT306" s="4">
        <f t="shared" si="35"/>
        <v>83898.14029</v>
      </c>
      <c r="AU306" s="4">
        <f>AP306*'Ejercicio 3 - TIR'!$D$5</f>
        <v>13644.50325</v>
      </c>
      <c r="AV306" s="4">
        <f>AQ306*'Ejercicio 3 - TIR'!$D$5</f>
        <v>14385.80236</v>
      </c>
      <c r="AW306" s="4">
        <f>AR306*'Ejercicio 3 - TIR'!$D$5</f>
        <v>18962.38248</v>
      </c>
      <c r="AX306" s="4">
        <f>AS306*'Ejercicio 3 - TIR'!$D$5</f>
        <v>29485.7062</v>
      </c>
      <c r="AY306" s="4">
        <f>AT306*'Ejercicio 3 - TIR'!$D$5</f>
        <v>41949.07014</v>
      </c>
      <c r="AZ306" s="4">
        <f t="shared" ref="AZ306:BD306" si="953">AJ306-AU306-AE306</f>
        <v>23659.02207</v>
      </c>
      <c r="BA306" s="4">
        <f t="shared" si="953"/>
        <v>23741.15509</v>
      </c>
      <c r="BB306" s="4">
        <f t="shared" si="953"/>
        <v>27260.89478</v>
      </c>
      <c r="BC306" s="4">
        <f t="shared" si="953"/>
        <v>36422.33845</v>
      </c>
      <c r="BD306" s="4">
        <f t="shared" si="953"/>
        <v>47288.71066</v>
      </c>
      <c r="BE306" s="4">
        <f t="shared" ref="BE306:BI306" si="954">AZ306/Z306</f>
        <v>20742.14987</v>
      </c>
      <c r="BF306" s="4">
        <f t="shared" si="954"/>
        <v>18139.42455</v>
      </c>
      <c r="BG306" s="4">
        <f t="shared" si="954"/>
        <v>17270.41202</v>
      </c>
      <c r="BH306" s="4">
        <f t="shared" si="954"/>
        <v>18911.2138</v>
      </c>
      <c r="BI306" s="4">
        <f t="shared" si="954"/>
        <v>20265.60818</v>
      </c>
      <c r="BJ306" s="4">
        <f t="shared" si="38"/>
        <v>74177.50701</v>
      </c>
      <c r="BK306" s="4">
        <f t="shared" si="39"/>
        <v>33799.58128</v>
      </c>
      <c r="BL306" s="4">
        <f t="shared" si="40"/>
        <v>107977.0883</v>
      </c>
      <c r="BM306" s="4">
        <f>BK306*'Ejercicio 3 - TIR'!$D$5</f>
        <v>16899.79064</v>
      </c>
      <c r="BN306" s="4">
        <f t="shared" si="41"/>
        <v>91077.29765</v>
      </c>
      <c r="BO306" s="4">
        <f t="shared" si="42"/>
        <v>39031.23605</v>
      </c>
      <c r="BP306" s="4">
        <f t="shared" si="43"/>
        <v>-104212.984</v>
      </c>
      <c r="BQ306" s="4">
        <f t="shared" ref="BQ306:BT306" si="955">BE306</f>
        <v>20742.14987</v>
      </c>
      <c r="BR306" s="4">
        <f t="shared" si="955"/>
        <v>18139.42455</v>
      </c>
      <c r="BS306" s="4">
        <f t="shared" si="955"/>
        <v>17270.41202</v>
      </c>
      <c r="BT306" s="4">
        <f t="shared" si="955"/>
        <v>18911.2138</v>
      </c>
      <c r="BU306" s="4">
        <f t="shared" si="45"/>
        <v>59296.84423</v>
      </c>
      <c r="BV306" s="36">
        <f t="shared" si="46"/>
        <v>7.543925388</v>
      </c>
    </row>
    <row r="307" ht="15.0" customHeight="1">
      <c r="A307" s="2">
        <v>306.0</v>
      </c>
      <c r="B307" s="3">
        <f t="shared" si="4"/>
        <v>0.9033597157</v>
      </c>
      <c r="C307" s="4">
        <f>IF(B307&lt;=('Ejercicio 3 - TIR'!$D$13-'Ejercicio 3 - TIR'!$C$13)/('Ejercicio 3 - TIR'!$E$13-'Ejercicio 3 - TIR'!$C$13),'Ejercicio 3 - TIR'!$C$13+SQRT(('Ejercicio 3 - TIR'!$E$13-'Ejercicio 3 - TIR'!$C$13)*('Ejercicio 3 - TIR'!$D$13-'Ejercicio 3 - TIR'!$C$13)*B307),'Ejercicio 3 - TIR'!$E$13-SQRT(('Ejercicio 3 - TIR'!$E$13-'Ejercicio 3 - TIR'!$C$13)*('Ejercicio 3 - TIR'!$E$13-'Ejercicio 3 - TIR'!$D$13)*(1-B307)))</f>
        <v>89231.14021</v>
      </c>
      <c r="D307" s="3">
        <f t="shared" si="5"/>
        <v>0.1517859411</v>
      </c>
      <c r="E307" s="4">
        <f>IF(D307&lt;=('Ejercicio 3 - TIR'!$D$14-'Ejercicio 3 - TIR'!$C$14)/('Ejercicio 3 - TIR'!$E$14-'Ejercicio 3 - TIR'!$C$14),'Ejercicio 3 - TIR'!$C$14+SQRT(('Ejercicio 3 - TIR'!$E$14-'Ejercicio 3 - TIR'!$C$14)*('Ejercicio 3 - TIR'!$D$14-'Ejercicio 3 - TIR'!$C$14)*D307),'Ejercicio 3 - TIR'!$E$14-SQRT(('Ejercicio 3 - TIR'!$E$14-'Ejercicio 3 - TIR'!$C$14)*('Ejercicio 3 - TIR'!$E$14-'Ejercicio 3 - TIR'!$D$14)*(1-D307)))</f>
        <v>28374.01031</v>
      </c>
      <c r="F307" s="3">
        <f t="shared" si="6"/>
        <v>0.6900414113</v>
      </c>
      <c r="G307" s="4">
        <f>IF(F307&lt;=('Ejercicio 3 - TIR'!$D$18-'Ejercicio 3 - TIR'!$C$18)/('Ejercicio 3 - TIR'!$E$18-'Ejercicio 3 - TIR'!$C$18),'Ejercicio 3 - TIR'!$C$18+SQRT(('Ejercicio 3 - TIR'!$E$18-'Ejercicio 3 - TIR'!$C$18)*('Ejercicio 3 - TIR'!$D$18-'Ejercicio 3 - TIR'!$C$18)*F307),'Ejercicio 3 - TIR'!$E$18-SQRT(('Ejercicio 3 - TIR'!$E$18-'Ejercicio 3 - TIR'!$C$18)*('Ejercicio 3 - TIR'!$E$18-'Ejercicio 3 - TIR'!$D$18)*(1-F307)))</f>
        <v>40178.49669</v>
      </c>
      <c r="H307" s="3">
        <f t="shared" si="7"/>
        <v>0.5825905639</v>
      </c>
      <c r="I307" s="4">
        <f>IF(H307&lt;=('Ejercicio 3 - TIR'!$D$18-'Ejercicio 3 - TIR'!$C$18)/('Ejercicio 3 - TIR'!$E$18-'Ejercicio 3 - TIR'!$C$18),'Ejercicio 3 - TIR'!$C$18+SQRT(('Ejercicio 3 - TIR'!$E$18-'Ejercicio 3 - TIR'!$C$18)*('Ejercicio 3 - TIR'!$D$18-'Ejercicio 3 - TIR'!$C$18)*H307),'Ejercicio 3 - TIR'!$E$18-SQRT(('Ejercicio 3 - TIR'!$E$18-'Ejercicio 3 - TIR'!$C$18)*('Ejercicio 3 - TIR'!$E$18-'Ejercicio 3 - TIR'!$D$18)*(1-H307)))</f>
        <v>39348.18617</v>
      </c>
      <c r="J307" s="3">
        <f t="shared" si="8"/>
        <v>0.6816048742</v>
      </c>
      <c r="K307" s="4">
        <f>IF(J307&lt;=('Ejercicio 3 - TIR'!$D$18-'Ejercicio 3 - TIR'!$C$18)/('Ejercicio 3 - TIR'!$E$18-'Ejercicio 3 - TIR'!$C$18),'Ejercicio 3 - TIR'!$C$18+SQRT(('Ejercicio 3 - TIR'!$E$18-'Ejercicio 3 - TIR'!$C$18)*('Ejercicio 3 - TIR'!$D$18-'Ejercicio 3 - TIR'!$C$18)*J307),'Ejercicio 3 - TIR'!$E$18-SQRT(('Ejercicio 3 - TIR'!$E$18-'Ejercicio 3 - TIR'!$C$18)*('Ejercicio 3 - TIR'!$E$18-'Ejercicio 3 - TIR'!$D$18)*(1-J307)))</f>
        <v>40113.32071</v>
      </c>
      <c r="L307" s="3">
        <f t="shared" si="9"/>
        <v>0.1172152578</v>
      </c>
      <c r="M307" s="4">
        <f>IF(L307&lt;=('Ejercicio 3 - TIR'!$D$18-'Ejercicio 3 - TIR'!$C$18)/('Ejercicio 3 - TIR'!$E$18-'Ejercicio 3 - TIR'!$C$18),'Ejercicio 3 - TIR'!$C$18+SQRT(('Ejercicio 3 - TIR'!$E$18-'Ejercicio 3 - TIR'!$C$18)*('Ejercicio 3 - TIR'!$D$18-'Ejercicio 3 - TIR'!$C$18)*L307),'Ejercicio 3 - TIR'!$E$18-SQRT(('Ejercicio 3 - TIR'!$E$18-'Ejercicio 3 - TIR'!$C$18)*('Ejercicio 3 - TIR'!$E$18-'Ejercicio 3 - TIR'!$D$18)*(1-L307)))</f>
        <v>34193.12398</v>
      </c>
      <c r="N307" s="3">
        <f t="shared" si="10"/>
        <v>0.8932944372</v>
      </c>
      <c r="O307" s="4">
        <f>IF(N307&lt;=('Ejercicio 3 - TIR'!$D$18-'Ejercicio 3 - TIR'!$C$18)/('Ejercicio 3 - TIR'!$E$18-'Ejercicio 3 - TIR'!$C$18),'Ejercicio 3 - TIR'!$C$18+SQRT(('Ejercicio 3 - TIR'!$E$18-'Ejercicio 3 - TIR'!$C$18)*('Ejercicio 3 - TIR'!$D$18-'Ejercicio 3 - TIR'!$C$18)*N307),'Ejercicio 3 - TIR'!$E$18-SQRT(('Ejercicio 3 - TIR'!$E$18-'Ejercicio 3 - TIR'!$C$18)*('Ejercicio 3 - TIR'!$E$18-'Ejercicio 3 - TIR'!$D$18)*(1-N307)))</f>
        <v>42171.05723</v>
      </c>
      <c r="P307" s="3">
        <f t="shared" si="11"/>
        <v>0.1942376371</v>
      </c>
      <c r="Q307" s="7">
        <f>IF(P307&lt;=('Ejercicio 3 - TIR'!$D$22-'Ejercicio 3 - TIR'!$C$22)/('Ejercicio 3 - TIR'!$E$22-'Ejercicio 3 - TIR'!$C$22),'Ejercicio 3 - TIR'!$C$22+SQRT(('Ejercicio 3 - TIR'!$E$22-'Ejercicio 3 - TIR'!$C$22)*('Ejercicio 3 - TIR'!$D$22-'Ejercicio 3 - TIR'!$C$22)*P307),'Ejercicio 3 - TIR'!$E$22-SQRT(('Ejercicio 3 - TIR'!$E$22-'Ejercicio 3 - TIR'!$C$22)*('Ejercicio 3 - TIR'!$E$22-'Ejercicio 3 - TIR'!$D$22)*(1-P307)))</f>
        <v>0.1386983354</v>
      </c>
      <c r="R307" s="3">
        <f t="shared" si="12"/>
        <v>0.2582108676</v>
      </c>
      <c r="S307" s="7">
        <f>IF(R307&lt;=('Ejercicio 3 - TIR'!$D$23-'Ejercicio 3 - TIR'!$C$23)/('Ejercicio 3 - TIR'!$E$23-'Ejercicio 3 - TIR'!$C$23),'Ejercicio 3 - TIR'!$C$23+SQRT(('Ejercicio 3 - TIR'!$E$23-'Ejercicio 3 - TIR'!$C$23)*('Ejercicio 3 - TIR'!$D$23-'Ejercicio 3 - TIR'!$C$23)*R307),'Ejercicio 3 - TIR'!$E$23-SQRT(('Ejercicio 3 - TIR'!$E$23-'Ejercicio 3 - TIR'!$C$23)*('Ejercicio 3 - TIR'!$E$23-'Ejercicio 3 - TIR'!$D$23)*(1-R307)))</f>
        <v>0.1415587468</v>
      </c>
      <c r="T307" s="3">
        <f t="shared" si="13"/>
        <v>0.9223348229</v>
      </c>
      <c r="U307" s="7">
        <f>IF(T307&lt;=('Ejercicio 3 - TIR'!$D$24-'Ejercicio 3 - TIR'!$C$24)/('Ejercicio 3 - TIR'!$E$24-'Ejercicio 3 - TIR'!$C$24),'Ejercicio 3 - TIR'!$C$24+SQRT(('Ejercicio 3 - TIR'!$E$24-'Ejercicio 3 - TIR'!$C$24)*('Ejercicio 3 - TIR'!$D$24-'Ejercicio 3 - TIR'!$C$24)*T307),'Ejercicio 3 - TIR'!$E$24-SQRT(('Ejercicio 3 - TIR'!$E$24-'Ejercicio 3 - TIR'!$C$24)*('Ejercicio 3 - TIR'!$E$24-'Ejercicio 3 - TIR'!$D$24)*(1-T307)))</f>
        <v>0.2052533904</v>
      </c>
      <c r="V307" s="3">
        <f t="shared" si="14"/>
        <v>0.1952740512</v>
      </c>
      <c r="W307" s="7">
        <f>IF(V307&lt;=('Ejercicio 3 - TIR'!$D$25-'Ejercicio 3 - TIR'!$C$25)/('Ejercicio 3 - TIR'!$E$25-'Ejercicio 3 - TIR'!$C$25),'Ejercicio 3 - TIR'!$C$25+SQRT(('Ejercicio 3 - TIR'!$E$25-'Ejercicio 3 - TIR'!$C$25)*('Ejercicio 3 - TIR'!$D$25-'Ejercicio 3 - TIR'!$C$25)*V307),'Ejercicio 3 - TIR'!$E$25-SQRT(('Ejercicio 3 - TIR'!$E$25-'Ejercicio 3 - TIR'!$C$25)*('Ejercicio 3 - TIR'!$E$25-'Ejercicio 3 - TIR'!$D$25)*(1-V307)))</f>
        <v>0.196534318</v>
      </c>
      <c r="X307" s="3">
        <f t="shared" si="15"/>
        <v>0.4626991901</v>
      </c>
      <c r="Y307" s="7">
        <f>IF(X307&lt;=('Ejercicio 3 - TIR'!$D$26-'Ejercicio 3 - TIR'!$C$26)/('Ejercicio 3 - TIR'!$E$26-'Ejercicio 3 - TIR'!$C$26),'Ejercicio 3 - TIR'!$C$26+SQRT(('Ejercicio 3 - TIR'!$E$26-'Ejercicio 3 - TIR'!$C$26)*('Ejercicio 3 - TIR'!$D$26-'Ejercicio 3 - TIR'!$C$26)*X307),'Ejercicio 3 - TIR'!$E$26-SQRT(('Ejercicio 3 - TIR'!$E$26-'Ejercicio 3 - TIR'!$C$26)*('Ejercicio 3 - TIR'!$E$26-'Ejercicio 3 - TIR'!$D$26)*(1-X307)))</f>
        <v>0.2261351286</v>
      </c>
      <c r="Z307" s="3">
        <f t="shared" si="16"/>
        <v>1.138698335</v>
      </c>
      <c r="AA307" s="3">
        <f t="shared" si="17"/>
        <v>1.299891045</v>
      </c>
      <c r="AB307" s="3">
        <f t="shared" si="18"/>
        <v>1.566698089</v>
      </c>
      <c r="AC307" s="3">
        <f t="shared" si="19"/>
        <v>1.874608029</v>
      </c>
      <c r="AD307" s="3">
        <f t="shared" si="20"/>
        <v>2.298522757</v>
      </c>
      <c r="AE307" s="2">
        <f t="shared" si="21"/>
        <v>3935.427999</v>
      </c>
      <c r="AF307" s="2">
        <f t="shared" si="22"/>
        <v>4492.522254</v>
      </c>
      <c r="AG307" s="2">
        <f t="shared" si="23"/>
        <v>5414.627678</v>
      </c>
      <c r="AH307" s="2">
        <f t="shared" si="24"/>
        <v>6478.787836</v>
      </c>
      <c r="AI307" s="2">
        <f t="shared" si="25"/>
        <v>7943.869357</v>
      </c>
      <c r="AJ307" s="4">
        <f t="shared" si="26"/>
        <v>45751.1873</v>
      </c>
      <c r="AK307" s="4">
        <f t="shared" si="27"/>
        <v>51148.35482</v>
      </c>
      <c r="AL307" s="4">
        <f t="shared" si="28"/>
        <v>62845.4629</v>
      </c>
      <c r="AM307" s="4">
        <f t="shared" si="29"/>
        <v>64098.70474</v>
      </c>
      <c r="AN307" s="4">
        <f t="shared" si="30"/>
        <v>96931.13472</v>
      </c>
      <c r="AO307" s="4">
        <f>C307/'Ejercicio 3 - TIR'!$D$7</f>
        <v>17846.22804</v>
      </c>
      <c r="AP307" s="4">
        <f t="shared" si="31"/>
        <v>27904.95926</v>
      </c>
      <c r="AQ307" s="4">
        <f t="shared" si="32"/>
        <v>33302.12678</v>
      </c>
      <c r="AR307" s="4">
        <f t="shared" si="33"/>
        <v>44999.23485</v>
      </c>
      <c r="AS307" s="4">
        <f t="shared" si="34"/>
        <v>46252.4767</v>
      </c>
      <c r="AT307" s="4">
        <f t="shared" si="35"/>
        <v>79084.90667</v>
      </c>
      <c r="AU307" s="4">
        <f>AP307*'Ejercicio 3 - TIR'!$D$5</f>
        <v>13952.47963</v>
      </c>
      <c r="AV307" s="4">
        <f>AQ307*'Ejercicio 3 - TIR'!$D$5</f>
        <v>16651.06339</v>
      </c>
      <c r="AW307" s="4">
        <f>AR307*'Ejercicio 3 - TIR'!$D$5</f>
        <v>22499.61743</v>
      </c>
      <c r="AX307" s="4">
        <f>AS307*'Ejercicio 3 - TIR'!$D$5</f>
        <v>23126.23835</v>
      </c>
      <c r="AY307" s="4">
        <f>AT307*'Ejercicio 3 - TIR'!$D$5</f>
        <v>39542.45334</v>
      </c>
      <c r="AZ307" s="4">
        <f t="shared" ref="AZ307:BD307" si="956">AJ307-AU307-AE307</f>
        <v>27863.27967</v>
      </c>
      <c r="BA307" s="4">
        <f t="shared" si="956"/>
        <v>30004.76918</v>
      </c>
      <c r="BB307" s="4">
        <f t="shared" si="956"/>
        <v>34931.21779</v>
      </c>
      <c r="BC307" s="4">
        <f t="shared" si="956"/>
        <v>34493.67856</v>
      </c>
      <c r="BD307" s="4">
        <f t="shared" si="956"/>
        <v>49444.81202</v>
      </c>
      <c r="BE307" s="4">
        <f t="shared" ref="BE307:BI307" si="957">AZ307/Z307</f>
        <v>24469.41284</v>
      </c>
      <c r="BF307" s="4">
        <f t="shared" si="957"/>
        <v>23082.52626</v>
      </c>
      <c r="BG307" s="4">
        <f t="shared" si="957"/>
        <v>22296.07481</v>
      </c>
      <c r="BH307" s="4">
        <f t="shared" si="957"/>
        <v>18400.4752</v>
      </c>
      <c r="BI307" s="4">
        <f t="shared" si="957"/>
        <v>21511.5608</v>
      </c>
      <c r="BJ307" s="4">
        <f t="shared" si="38"/>
        <v>65218.3084</v>
      </c>
      <c r="BK307" s="4">
        <f t="shared" si="39"/>
        <v>41019.96128</v>
      </c>
      <c r="BL307" s="4">
        <f t="shared" si="40"/>
        <v>106238.2697</v>
      </c>
      <c r="BM307" s="4">
        <f>BK307*'Ejercicio 3 - TIR'!$D$5</f>
        <v>20509.98064</v>
      </c>
      <c r="BN307" s="4">
        <f t="shared" si="41"/>
        <v>85728.28904</v>
      </c>
      <c r="BO307" s="4">
        <f t="shared" si="42"/>
        <v>37297.12433</v>
      </c>
      <c r="BP307" s="4">
        <f t="shared" si="43"/>
        <v>-117605.1505</v>
      </c>
      <c r="BQ307" s="4">
        <f t="shared" ref="BQ307:BT307" si="958">BE307</f>
        <v>24469.41284</v>
      </c>
      <c r="BR307" s="4">
        <f t="shared" si="958"/>
        <v>23082.52626</v>
      </c>
      <c r="BS307" s="4">
        <f t="shared" si="958"/>
        <v>22296.07481</v>
      </c>
      <c r="BT307" s="4">
        <f t="shared" si="958"/>
        <v>18400.4752</v>
      </c>
      <c r="BU307" s="4">
        <f t="shared" si="45"/>
        <v>58808.68513</v>
      </c>
      <c r="BV307" s="36">
        <f t="shared" si="46"/>
        <v>6.886572912</v>
      </c>
    </row>
    <row r="308" ht="15.0" customHeight="1">
      <c r="A308" s="2">
        <v>307.0</v>
      </c>
      <c r="B308" s="3">
        <f t="shared" si="4"/>
        <v>0.1156824333</v>
      </c>
      <c r="C308" s="4">
        <f>IF(B308&lt;=('Ejercicio 3 - TIR'!$D$13-'Ejercicio 3 - TIR'!$C$13)/('Ejercicio 3 - TIR'!$E$13-'Ejercicio 3 - TIR'!$C$13),'Ejercicio 3 - TIR'!$C$13+SQRT(('Ejercicio 3 - TIR'!$E$13-'Ejercicio 3 - TIR'!$C$13)*('Ejercicio 3 - TIR'!$D$13-'Ejercicio 3 - TIR'!$C$13)*B308),'Ejercicio 3 - TIR'!$E$13-SQRT(('Ejercicio 3 - TIR'!$E$13-'Ejercicio 3 - TIR'!$C$13)*('Ejercicio 3 - TIR'!$E$13-'Ejercicio 3 - TIR'!$D$13)*(1-B308)))</f>
        <v>66802.42408</v>
      </c>
      <c r="D308" s="3">
        <f t="shared" si="5"/>
        <v>0.9354602723</v>
      </c>
      <c r="E308" s="4">
        <f>IF(D308&lt;=('Ejercicio 3 - TIR'!$D$14-'Ejercicio 3 - TIR'!$C$14)/('Ejercicio 3 - TIR'!$E$14-'Ejercicio 3 - TIR'!$C$14),'Ejercicio 3 - TIR'!$C$14+SQRT(('Ejercicio 3 - TIR'!$E$14-'Ejercicio 3 - TIR'!$C$14)*('Ejercicio 3 - TIR'!$D$14-'Ejercicio 3 - TIR'!$C$14)*D308),'Ejercicio 3 - TIR'!$E$14-SQRT(('Ejercicio 3 - TIR'!$E$14-'Ejercicio 3 - TIR'!$C$14)*('Ejercicio 3 - TIR'!$E$14-'Ejercicio 3 - TIR'!$D$14)*(1-D308)))</f>
        <v>36888.57602</v>
      </c>
      <c r="F308" s="3">
        <f t="shared" si="6"/>
        <v>0.03699668064</v>
      </c>
      <c r="G308" s="4">
        <f>IF(F308&lt;=('Ejercicio 3 - TIR'!$D$18-'Ejercicio 3 - TIR'!$C$18)/('Ejercicio 3 - TIR'!$E$18-'Ejercicio 3 - TIR'!$C$18),'Ejercicio 3 - TIR'!$C$18+SQRT(('Ejercicio 3 - TIR'!$E$18-'Ejercicio 3 - TIR'!$C$18)*('Ejercicio 3 - TIR'!$D$18-'Ejercicio 3 - TIR'!$C$18)*F308),'Ejercicio 3 - TIR'!$E$18-SQRT(('Ejercicio 3 - TIR'!$E$18-'Ejercicio 3 - TIR'!$C$18)*('Ejercicio 3 - TIR'!$E$18-'Ejercicio 3 - TIR'!$D$18)*(1-F308)))</f>
        <v>32355.73812</v>
      </c>
      <c r="H308" s="3">
        <f t="shared" si="7"/>
        <v>0.3123353985</v>
      </c>
      <c r="I308" s="4">
        <f>IF(H308&lt;=('Ejercicio 3 - TIR'!$D$18-'Ejercicio 3 - TIR'!$C$18)/('Ejercicio 3 - TIR'!$E$18-'Ejercicio 3 - TIR'!$C$18),'Ejercicio 3 - TIR'!$C$18+SQRT(('Ejercicio 3 - TIR'!$E$18-'Ejercicio 3 - TIR'!$C$18)*('Ejercicio 3 - TIR'!$D$18-'Ejercicio 3 - TIR'!$C$18)*H308),'Ejercicio 3 - TIR'!$E$18-SQRT(('Ejercicio 3 - TIR'!$E$18-'Ejercicio 3 - TIR'!$C$18)*('Ejercicio 3 - TIR'!$E$18-'Ejercicio 3 - TIR'!$D$18)*(1-H308)))</f>
        <v>36844.72861</v>
      </c>
      <c r="J308" s="3">
        <f t="shared" si="8"/>
        <v>0.7363880338</v>
      </c>
      <c r="K308" s="4">
        <f>IF(J308&lt;=('Ejercicio 3 - TIR'!$D$18-'Ejercicio 3 - TIR'!$C$18)/('Ejercicio 3 - TIR'!$E$18-'Ejercicio 3 - TIR'!$C$18),'Ejercicio 3 - TIR'!$C$18+SQRT(('Ejercicio 3 - TIR'!$E$18-'Ejercicio 3 - TIR'!$C$18)*('Ejercicio 3 - TIR'!$D$18-'Ejercicio 3 - TIR'!$C$18)*J308),'Ejercicio 3 - TIR'!$E$18-SQRT(('Ejercicio 3 - TIR'!$E$18-'Ejercicio 3 - TIR'!$C$18)*('Ejercicio 3 - TIR'!$E$18-'Ejercicio 3 - TIR'!$D$18)*(1-J308)))</f>
        <v>40553.55226</v>
      </c>
      <c r="L308" s="3">
        <f t="shared" si="9"/>
        <v>0.8898327885</v>
      </c>
      <c r="M308" s="4">
        <f>IF(L308&lt;=('Ejercicio 3 - TIR'!$D$18-'Ejercicio 3 - TIR'!$C$18)/('Ejercicio 3 - TIR'!$E$18-'Ejercicio 3 - TIR'!$C$18),'Ejercicio 3 - TIR'!$C$18+SQRT(('Ejercicio 3 - TIR'!$E$18-'Ejercicio 3 - TIR'!$C$18)*('Ejercicio 3 - TIR'!$D$18-'Ejercicio 3 - TIR'!$C$18)*L308),'Ejercicio 3 - TIR'!$E$18-SQRT(('Ejercicio 3 - TIR'!$E$18-'Ejercicio 3 - TIR'!$C$18)*('Ejercicio 3 - TIR'!$E$18-'Ejercicio 3 - TIR'!$D$18)*(1-L308)))</f>
        <v>42125.53642</v>
      </c>
      <c r="N308" s="3">
        <f t="shared" si="10"/>
        <v>0.7188905096</v>
      </c>
      <c r="O308" s="4">
        <f>IF(N308&lt;=('Ejercicio 3 - TIR'!$D$18-'Ejercicio 3 - TIR'!$C$18)/('Ejercicio 3 - TIR'!$E$18-'Ejercicio 3 - TIR'!$C$18),'Ejercicio 3 - TIR'!$C$18+SQRT(('Ejercicio 3 - TIR'!$E$18-'Ejercicio 3 - TIR'!$C$18)*('Ejercicio 3 - TIR'!$D$18-'Ejercicio 3 - TIR'!$C$18)*N308),'Ejercicio 3 - TIR'!$E$18-SQRT(('Ejercicio 3 - TIR'!$E$18-'Ejercicio 3 - TIR'!$C$18)*('Ejercicio 3 - TIR'!$E$18-'Ejercicio 3 - TIR'!$D$18)*(1-N308)))</f>
        <v>40408.35413</v>
      </c>
      <c r="P308" s="3">
        <f t="shared" si="11"/>
        <v>0.106197018</v>
      </c>
      <c r="Q308" s="7">
        <f>IF(P308&lt;=('Ejercicio 3 - TIR'!$D$22-'Ejercicio 3 - TIR'!$C$22)/('Ejercicio 3 - TIR'!$E$22-'Ejercicio 3 - TIR'!$C$22),'Ejercicio 3 - TIR'!$C$22+SQRT(('Ejercicio 3 - TIR'!$E$22-'Ejercicio 3 - TIR'!$C$22)*('Ejercicio 3 - TIR'!$D$22-'Ejercicio 3 - TIR'!$C$22)*P308),'Ejercicio 3 - TIR'!$E$22-SQRT(('Ejercicio 3 - TIR'!$E$22-'Ejercicio 3 - TIR'!$C$22)*('Ejercicio 3 - TIR'!$E$22-'Ejercicio 3 - TIR'!$D$22)*(1-P308)))</f>
        <v>0.1338258682</v>
      </c>
      <c r="R308" s="3">
        <f t="shared" si="12"/>
        <v>0.07699034139</v>
      </c>
      <c r="S308" s="7">
        <f>IF(R308&lt;=('Ejercicio 3 - TIR'!$D$23-'Ejercicio 3 - TIR'!$C$23)/('Ejercicio 3 - TIR'!$E$23-'Ejercicio 3 - TIR'!$C$23),'Ejercicio 3 - TIR'!$C$23+SQRT(('Ejercicio 3 - TIR'!$E$23-'Ejercicio 3 - TIR'!$C$23)*('Ejercicio 3 - TIR'!$D$23-'Ejercicio 3 - TIR'!$C$23)*R308),'Ejercicio 3 - TIR'!$E$23-SQRT(('Ejercicio 3 - TIR'!$E$23-'Ejercicio 3 - TIR'!$C$23)*('Ejercicio 3 - TIR'!$E$23-'Ejercicio 3 - TIR'!$D$23)*(1-R308)))</f>
        <v>0.1317721117</v>
      </c>
      <c r="T308" s="3">
        <f t="shared" si="13"/>
        <v>0.71483168</v>
      </c>
      <c r="U308" s="7">
        <f>IF(T308&lt;=('Ejercicio 3 - TIR'!$D$24-'Ejercicio 3 - TIR'!$C$24)/('Ejercicio 3 - TIR'!$E$24-'Ejercicio 3 - TIR'!$C$24),'Ejercicio 3 - TIR'!$C$24+SQRT(('Ejercicio 3 - TIR'!$E$24-'Ejercicio 3 - TIR'!$C$24)*('Ejercicio 3 - TIR'!$D$24-'Ejercicio 3 - TIR'!$C$24)*T308),'Ejercicio 3 - TIR'!$E$24-SQRT(('Ejercicio 3 - TIR'!$E$24-'Ejercicio 3 - TIR'!$C$24)*('Ejercicio 3 - TIR'!$E$24-'Ejercicio 3 - TIR'!$D$24)*(1-T308)))</f>
        <v>0.1917427656</v>
      </c>
      <c r="V308" s="3">
        <f t="shared" si="14"/>
        <v>0.1110787687</v>
      </c>
      <c r="W308" s="7">
        <f>IF(V308&lt;=('Ejercicio 3 - TIR'!$D$25-'Ejercicio 3 - TIR'!$C$25)/('Ejercicio 3 - TIR'!$E$25-'Ejercicio 3 - TIR'!$C$25),'Ejercicio 3 - TIR'!$C$25+SQRT(('Ejercicio 3 - TIR'!$E$25-'Ejercicio 3 - TIR'!$C$25)*('Ejercicio 3 - TIR'!$D$25-'Ejercicio 3 - TIR'!$C$25)*V308),'Ejercicio 3 - TIR'!$E$25-SQRT(('Ejercicio 3 - TIR'!$E$25-'Ejercicio 3 - TIR'!$C$25)*('Ejercicio 3 - TIR'!$E$25-'Ejercicio 3 - TIR'!$D$25)*(1-V308)))</f>
        <v>0.1924703759</v>
      </c>
      <c r="X308" s="3">
        <f t="shared" si="15"/>
        <v>0.9223304545</v>
      </c>
      <c r="Y308" s="7">
        <f>IF(X308&lt;=('Ejercicio 3 - TIR'!$D$26-'Ejercicio 3 - TIR'!$C$26)/('Ejercicio 3 - TIR'!$E$26-'Ejercicio 3 - TIR'!$C$26),'Ejercicio 3 - TIR'!$C$26+SQRT(('Ejercicio 3 - TIR'!$E$26-'Ejercicio 3 - TIR'!$C$26)*('Ejercicio 3 - TIR'!$D$26-'Ejercicio 3 - TIR'!$C$26)*X308),'Ejercicio 3 - TIR'!$E$26-SQRT(('Ejercicio 3 - TIR'!$E$26-'Ejercicio 3 - TIR'!$C$26)*('Ejercicio 3 - TIR'!$E$26-'Ejercicio 3 - TIR'!$D$26)*(1-X308)))</f>
        <v>0.2595203627</v>
      </c>
      <c r="Z308" s="3">
        <f t="shared" si="16"/>
        <v>1.133825868</v>
      </c>
      <c r="AA308" s="3">
        <f t="shared" si="17"/>
        <v>1.283232497</v>
      </c>
      <c r="AB308" s="3">
        <f t="shared" si="18"/>
        <v>1.529283045</v>
      </c>
      <c r="AC308" s="3">
        <f t="shared" si="19"/>
        <v>1.823624728</v>
      </c>
      <c r="AD308" s="3">
        <f t="shared" si="20"/>
        <v>2.296892478</v>
      </c>
      <c r="AE308" s="2">
        <f t="shared" si="21"/>
        <v>4936.645714</v>
      </c>
      <c r="AF308" s="2">
        <f t="shared" si="22"/>
        <v>5587.157945</v>
      </c>
      <c r="AG308" s="2">
        <f t="shared" si="23"/>
        <v>6658.455061</v>
      </c>
      <c r="AH308" s="2">
        <f t="shared" si="24"/>
        <v>7940.01041</v>
      </c>
      <c r="AI308" s="2">
        <f t="shared" si="25"/>
        <v>10000.60479</v>
      </c>
      <c r="AJ308" s="4">
        <f t="shared" si="26"/>
        <v>36685.77287</v>
      </c>
      <c r="AK308" s="4">
        <f t="shared" si="27"/>
        <v>47280.35311</v>
      </c>
      <c r="AL308" s="4">
        <f t="shared" si="28"/>
        <v>62017.8599</v>
      </c>
      <c r="AM308" s="4">
        <f t="shared" si="29"/>
        <v>76821.16989</v>
      </c>
      <c r="AN308" s="4">
        <f t="shared" si="30"/>
        <v>92813.64467</v>
      </c>
      <c r="AO308" s="4">
        <f>C308/'Ejercicio 3 - TIR'!$D$7</f>
        <v>13360.48482</v>
      </c>
      <c r="AP308" s="4">
        <f t="shared" si="31"/>
        <v>23325.28805</v>
      </c>
      <c r="AQ308" s="4">
        <f t="shared" si="32"/>
        <v>33919.86829</v>
      </c>
      <c r="AR308" s="4">
        <f t="shared" si="33"/>
        <v>48657.37508</v>
      </c>
      <c r="AS308" s="4">
        <f t="shared" si="34"/>
        <v>63460.68507</v>
      </c>
      <c r="AT308" s="4">
        <f t="shared" si="35"/>
        <v>79453.15986</v>
      </c>
      <c r="AU308" s="4">
        <f>AP308*'Ejercicio 3 - TIR'!$D$5</f>
        <v>11662.64403</v>
      </c>
      <c r="AV308" s="4">
        <f>AQ308*'Ejercicio 3 - TIR'!$D$5</f>
        <v>16959.93415</v>
      </c>
      <c r="AW308" s="4">
        <f>AR308*'Ejercicio 3 - TIR'!$D$5</f>
        <v>24328.68754</v>
      </c>
      <c r="AX308" s="4">
        <f>AS308*'Ejercicio 3 - TIR'!$D$5</f>
        <v>31730.34254</v>
      </c>
      <c r="AY308" s="4">
        <f>AT308*'Ejercicio 3 - TIR'!$D$5</f>
        <v>39726.57993</v>
      </c>
      <c r="AZ308" s="4">
        <f t="shared" ref="AZ308:BD308" si="959">AJ308-AU308-AE308</f>
        <v>20086.48313</v>
      </c>
      <c r="BA308" s="4">
        <f t="shared" si="959"/>
        <v>24733.26102</v>
      </c>
      <c r="BB308" s="4">
        <f t="shared" si="959"/>
        <v>31030.7173</v>
      </c>
      <c r="BC308" s="4">
        <f t="shared" si="959"/>
        <v>37150.81694</v>
      </c>
      <c r="BD308" s="4">
        <f t="shared" si="959"/>
        <v>43086.45995</v>
      </c>
      <c r="BE308" s="4">
        <f t="shared" ref="BE308:BI308" si="960">AZ308/Z308</f>
        <v>17715.66842</v>
      </c>
      <c r="BF308" s="4">
        <f t="shared" si="960"/>
        <v>19274.18536</v>
      </c>
      <c r="BG308" s="4">
        <f t="shared" si="960"/>
        <v>20291.0229</v>
      </c>
      <c r="BH308" s="4">
        <f t="shared" si="960"/>
        <v>20371.9638</v>
      </c>
      <c r="BI308" s="4">
        <f t="shared" si="960"/>
        <v>18758.58812</v>
      </c>
      <c r="BJ308" s="4">
        <f t="shared" si="38"/>
        <v>84729.09281</v>
      </c>
      <c r="BK308" s="4">
        <f t="shared" si="39"/>
        <v>30687.59708</v>
      </c>
      <c r="BL308" s="4">
        <f t="shared" si="40"/>
        <v>115416.6899</v>
      </c>
      <c r="BM308" s="4">
        <f>BK308*'Ejercicio 3 - TIR'!$D$5</f>
        <v>15343.79854</v>
      </c>
      <c r="BN308" s="4">
        <f t="shared" si="41"/>
        <v>100072.8914</v>
      </c>
      <c r="BO308" s="4">
        <f t="shared" si="42"/>
        <v>43568.81843</v>
      </c>
      <c r="BP308" s="4">
        <f t="shared" si="43"/>
        <v>-103691.0001</v>
      </c>
      <c r="BQ308" s="4">
        <f t="shared" ref="BQ308:BT308" si="961">BE308</f>
        <v>17715.66842</v>
      </c>
      <c r="BR308" s="4">
        <f t="shared" si="961"/>
        <v>19274.18536</v>
      </c>
      <c r="BS308" s="4">
        <f t="shared" si="961"/>
        <v>20291.0229</v>
      </c>
      <c r="BT308" s="4">
        <f t="shared" si="961"/>
        <v>20371.9638</v>
      </c>
      <c r="BU308" s="4">
        <f t="shared" si="45"/>
        <v>62327.40655</v>
      </c>
      <c r="BV308" s="36">
        <f t="shared" si="46"/>
        <v>8.815108058</v>
      </c>
    </row>
    <row r="309" ht="15.0" customHeight="1">
      <c r="A309" s="2">
        <v>308.0</v>
      </c>
      <c r="B309" s="3">
        <f t="shared" si="4"/>
        <v>0.6725591364</v>
      </c>
      <c r="C309" s="4">
        <f>IF(B309&lt;=('Ejercicio 3 - TIR'!$D$13-'Ejercicio 3 - TIR'!$C$13)/('Ejercicio 3 - TIR'!$E$13-'Ejercicio 3 - TIR'!$C$13),'Ejercicio 3 - TIR'!$C$13+SQRT(('Ejercicio 3 - TIR'!$E$13-'Ejercicio 3 - TIR'!$C$13)*('Ejercicio 3 - TIR'!$D$13-'Ejercicio 3 - TIR'!$C$13)*B309),'Ejercicio 3 - TIR'!$E$13-SQRT(('Ejercicio 3 - TIR'!$E$13-'Ejercicio 3 - TIR'!$C$13)*('Ejercicio 3 - TIR'!$E$13-'Ejercicio 3 - TIR'!$D$13)*(1-B309)))</f>
        <v>80177.5623</v>
      </c>
      <c r="D309" s="3">
        <f t="shared" si="5"/>
        <v>0.8577438355</v>
      </c>
      <c r="E309" s="4">
        <f>IF(D309&lt;=('Ejercicio 3 - TIR'!$D$14-'Ejercicio 3 - TIR'!$C$14)/('Ejercicio 3 - TIR'!$E$14-'Ejercicio 3 - TIR'!$C$14),'Ejercicio 3 - TIR'!$C$14+SQRT(('Ejercicio 3 - TIR'!$E$14-'Ejercicio 3 - TIR'!$C$14)*('Ejercicio 3 - TIR'!$D$14-'Ejercicio 3 - TIR'!$C$14)*D309),'Ejercicio 3 - TIR'!$E$14-SQRT(('Ejercicio 3 - TIR'!$E$14-'Ejercicio 3 - TIR'!$C$14)*('Ejercicio 3 - TIR'!$E$14-'Ejercicio 3 - TIR'!$D$14)*(1-D309)))</f>
        <v>35380.64673</v>
      </c>
      <c r="F309" s="3">
        <f t="shared" si="6"/>
        <v>0.4212482179</v>
      </c>
      <c r="G309" s="4">
        <f>IF(F309&lt;=('Ejercicio 3 - TIR'!$D$18-'Ejercicio 3 - TIR'!$C$18)/('Ejercicio 3 - TIR'!$E$18-'Ejercicio 3 - TIR'!$C$18),'Ejercicio 3 - TIR'!$C$18+SQRT(('Ejercicio 3 - TIR'!$E$18-'Ejercicio 3 - TIR'!$C$18)*('Ejercicio 3 - TIR'!$D$18-'Ejercicio 3 - TIR'!$C$18)*F309),'Ejercicio 3 - TIR'!$E$18-SQRT(('Ejercicio 3 - TIR'!$E$18-'Ejercicio 3 - TIR'!$C$18)*('Ejercicio 3 - TIR'!$E$18-'Ejercicio 3 - TIR'!$D$18)*(1-F309)))</f>
        <v>37949.03973</v>
      </c>
      <c r="H309" s="3">
        <f t="shared" si="7"/>
        <v>0.8046993002</v>
      </c>
      <c r="I309" s="4">
        <f>IF(H309&lt;=('Ejercicio 3 - TIR'!$D$18-'Ejercicio 3 - TIR'!$C$18)/('Ejercicio 3 - TIR'!$E$18-'Ejercicio 3 - TIR'!$C$18),'Ejercicio 3 - TIR'!$C$18+SQRT(('Ejercicio 3 - TIR'!$E$18-'Ejercicio 3 - TIR'!$C$18)*('Ejercicio 3 - TIR'!$D$18-'Ejercicio 3 - TIR'!$C$18)*H309),'Ejercicio 3 - TIR'!$E$18-SQRT(('Ejercicio 3 - TIR'!$E$18-'Ejercicio 3 - TIR'!$C$18)*('Ejercicio 3 - TIR'!$E$18-'Ejercicio 3 - TIR'!$D$18)*(1-H309)))</f>
        <v>41172.7879</v>
      </c>
      <c r="J309" s="3">
        <f t="shared" si="8"/>
        <v>0.8863628496</v>
      </c>
      <c r="K309" s="4">
        <f>IF(J309&lt;=('Ejercicio 3 - TIR'!$D$18-'Ejercicio 3 - TIR'!$C$18)/('Ejercicio 3 - TIR'!$E$18-'Ejercicio 3 - TIR'!$C$18),'Ejercicio 3 - TIR'!$C$18+SQRT(('Ejercicio 3 - TIR'!$E$18-'Ejercicio 3 - TIR'!$C$18)*('Ejercicio 3 - TIR'!$D$18-'Ejercicio 3 - TIR'!$C$18)*J309),'Ejercicio 3 - TIR'!$E$18-SQRT(('Ejercicio 3 - TIR'!$E$18-'Ejercicio 3 - TIR'!$C$18)*('Ejercicio 3 - TIR'!$E$18-'Ejercicio 3 - TIR'!$D$18)*(1-J309)))</f>
        <v>42080.61885</v>
      </c>
      <c r="L309" s="3">
        <f t="shared" si="9"/>
        <v>0.5061095714</v>
      </c>
      <c r="M309" s="4">
        <f>IF(L309&lt;=('Ejercicio 3 - TIR'!$D$18-'Ejercicio 3 - TIR'!$C$18)/('Ejercicio 3 - TIR'!$E$18-'Ejercicio 3 - TIR'!$C$18),'Ejercicio 3 - TIR'!$C$18+SQRT(('Ejercicio 3 - TIR'!$E$18-'Ejercicio 3 - TIR'!$C$18)*('Ejercicio 3 - TIR'!$D$18-'Ejercicio 3 - TIR'!$C$18)*L309),'Ejercicio 3 - TIR'!$E$18-SQRT(('Ejercicio 3 - TIR'!$E$18-'Ejercicio 3 - TIR'!$C$18)*('Ejercicio 3 - TIR'!$E$18-'Ejercicio 3 - TIR'!$D$18)*(1-L309)))</f>
        <v>38713.00383</v>
      </c>
      <c r="N309" s="3">
        <f t="shared" si="10"/>
        <v>0.2687627396</v>
      </c>
      <c r="O309" s="4">
        <f>IF(N309&lt;=('Ejercicio 3 - TIR'!$D$18-'Ejercicio 3 - TIR'!$C$18)/('Ejercicio 3 - TIR'!$E$18-'Ejercicio 3 - TIR'!$C$18),'Ejercicio 3 - TIR'!$C$18+SQRT(('Ejercicio 3 - TIR'!$E$18-'Ejercicio 3 - TIR'!$C$18)*('Ejercicio 3 - TIR'!$D$18-'Ejercicio 3 - TIR'!$C$18)*N309),'Ejercicio 3 - TIR'!$E$18-SQRT(('Ejercicio 3 - TIR'!$E$18-'Ejercicio 3 - TIR'!$C$18)*('Ejercicio 3 - TIR'!$E$18-'Ejercicio 3 - TIR'!$D$18)*(1-N309)))</f>
        <v>36349.36303</v>
      </c>
      <c r="P309" s="3">
        <f t="shared" si="11"/>
        <v>0.9187958871</v>
      </c>
      <c r="Q309" s="7">
        <f>IF(P309&lt;=('Ejercicio 3 - TIR'!$D$22-'Ejercicio 3 - TIR'!$C$22)/('Ejercicio 3 - TIR'!$E$22-'Ejercicio 3 - TIR'!$C$22),'Ejercicio 3 - TIR'!$C$22+SQRT(('Ejercicio 3 - TIR'!$E$22-'Ejercicio 3 - TIR'!$C$22)*('Ejercicio 3 - TIR'!$D$22-'Ejercicio 3 - TIR'!$C$22)*P309),'Ejercicio 3 - TIR'!$E$22-SQRT(('Ejercicio 3 - TIR'!$E$22-'Ejercicio 3 - TIR'!$C$22)*('Ejercicio 3 - TIR'!$E$22-'Ejercicio 3 - TIR'!$D$22)*(1-P309)))</f>
        <v>0.1679100288</v>
      </c>
      <c r="R309" s="3">
        <f t="shared" si="12"/>
        <v>0.8293492913</v>
      </c>
      <c r="S309" s="7">
        <f>IF(R309&lt;=('Ejercicio 3 - TIR'!$D$23-'Ejercicio 3 - TIR'!$C$23)/('Ejercicio 3 - TIR'!$E$23-'Ejercicio 3 - TIR'!$C$23),'Ejercicio 3 - TIR'!$C$23+SQRT(('Ejercicio 3 - TIR'!$E$23-'Ejercicio 3 - TIR'!$C$23)*('Ejercicio 3 - TIR'!$D$23-'Ejercicio 3 - TIR'!$C$23)*R309),'Ejercicio 3 - TIR'!$E$23-SQRT(('Ejercicio 3 - TIR'!$E$23-'Ejercicio 3 - TIR'!$C$23)*('Ejercicio 3 - TIR'!$E$23-'Ejercicio 3 - TIR'!$D$23)*(1-R309)))</f>
        <v>0.1624736976</v>
      </c>
      <c r="T309" s="3">
        <f t="shared" si="13"/>
        <v>0.3985341469</v>
      </c>
      <c r="U309" s="7">
        <f>IF(T309&lt;=('Ejercicio 3 - TIR'!$D$24-'Ejercicio 3 - TIR'!$C$24)/('Ejercicio 3 - TIR'!$E$24-'Ejercicio 3 - TIR'!$C$24),'Ejercicio 3 - TIR'!$C$24+SQRT(('Ejercicio 3 - TIR'!$E$24-'Ejercicio 3 - TIR'!$C$24)*('Ejercicio 3 - TIR'!$D$24-'Ejercicio 3 - TIR'!$C$24)*T309),'Ejercicio 3 - TIR'!$E$24-SQRT(('Ejercicio 3 - TIR'!$E$24-'Ejercicio 3 - TIR'!$C$24)*('Ejercicio 3 - TIR'!$E$24-'Ejercicio 3 - TIR'!$D$24)*(1-T309)))</f>
        <v>0.1789295992</v>
      </c>
      <c r="V309" s="3">
        <f t="shared" si="14"/>
        <v>0.3959930367</v>
      </c>
      <c r="W309" s="7">
        <f>IF(V309&lt;=('Ejercicio 3 - TIR'!$D$25-'Ejercicio 3 - TIR'!$C$25)/('Ejercicio 3 - TIR'!$E$25-'Ejercicio 3 - TIR'!$C$25),'Ejercicio 3 - TIR'!$C$25+SQRT(('Ejercicio 3 - TIR'!$E$25-'Ejercicio 3 - TIR'!$C$25)*('Ejercicio 3 - TIR'!$D$25-'Ejercicio 3 - TIR'!$C$25)*V309),'Ejercicio 3 - TIR'!$E$25-SQRT(('Ejercicio 3 - TIR'!$E$25-'Ejercicio 3 - TIR'!$C$25)*('Ejercicio 3 - TIR'!$E$25-'Ejercicio 3 - TIR'!$D$25)*(1-V309)))</f>
        <v>0.2040214792</v>
      </c>
      <c r="X309" s="3">
        <f t="shared" si="15"/>
        <v>0.5526854796</v>
      </c>
      <c r="Y309" s="7">
        <f>IF(X309&lt;=('Ejercicio 3 - TIR'!$D$26-'Ejercicio 3 - TIR'!$C$26)/('Ejercicio 3 - TIR'!$E$26-'Ejercicio 3 - TIR'!$C$26),'Ejercicio 3 - TIR'!$C$26+SQRT(('Ejercicio 3 - TIR'!$E$26-'Ejercicio 3 - TIR'!$C$26)*('Ejercicio 3 - TIR'!$D$26-'Ejercicio 3 - TIR'!$C$26)*X309),'Ejercicio 3 - TIR'!$E$26-SQRT(('Ejercicio 3 - TIR'!$E$26-'Ejercicio 3 - TIR'!$C$26)*('Ejercicio 3 - TIR'!$E$26-'Ejercicio 3 - TIR'!$D$26)*(1-X309)))</f>
        <v>0.2308522797</v>
      </c>
      <c r="Z309" s="3">
        <f t="shared" si="16"/>
        <v>1.167910029</v>
      </c>
      <c r="AA309" s="3">
        <f t="shared" si="17"/>
        <v>1.35766469</v>
      </c>
      <c r="AB309" s="3">
        <f t="shared" si="18"/>
        <v>1.600591088</v>
      </c>
      <c r="AC309" s="3">
        <f t="shared" si="19"/>
        <v>1.92714605</v>
      </c>
      <c r="AD309" s="3">
        <f t="shared" si="20"/>
        <v>2.372032109</v>
      </c>
      <c r="AE309" s="2">
        <f t="shared" si="21"/>
        <v>5940.765411</v>
      </c>
      <c r="AF309" s="2">
        <f t="shared" si="22"/>
        <v>6905.983534</v>
      </c>
      <c r="AG309" s="2">
        <f t="shared" si="23"/>
        <v>8141.6684</v>
      </c>
      <c r="AH309" s="2">
        <f t="shared" si="24"/>
        <v>9802.74363</v>
      </c>
      <c r="AI309" s="2">
        <f t="shared" si="25"/>
        <v>12065.72934</v>
      </c>
      <c r="AJ309" s="4">
        <f t="shared" si="26"/>
        <v>44321.06409</v>
      </c>
      <c r="AK309" s="4">
        <f t="shared" si="27"/>
        <v>55898.8403</v>
      </c>
      <c r="AL309" s="4">
        <f t="shared" si="28"/>
        <v>67353.86353</v>
      </c>
      <c r="AM309" s="4">
        <f t="shared" si="29"/>
        <v>74605.61241</v>
      </c>
      <c r="AN309" s="4">
        <f t="shared" si="30"/>
        <v>86221.85625</v>
      </c>
      <c r="AO309" s="4">
        <f>C309/'Ejercicio 3 - TIR'!$D$7</f>
        <v>16035.51246</v>
      </c>
      <c r="AP309" s="4">
        <f t="shared" si="31"/>
        <v>28285.55163</v>
      </c>
      <c r="AQ309" s="4">
        <f t="shared" si="32"/>
        <v>39863.32784</v>
      </c>
      <c r="AR309" s="4">
        <f t="shared" si="33"/>
        <v>51318.35107</v>
      </c>
      <c r="AS309" s="4">
        <f t="shared" si="34"/>
        <v>58570.09995</v>
      </c>
      <c r="AT309" s="4">
        <f t="shared" si="35"/>
        <v>70186.34379</v>
      </c>
      <c r="AU309" s="4">
        <f>AP309*'Ejercicio 3 - TIR'!$D$5</f>
        <v>14142.77581</v>
      </c>
      <c r="AV309" s="4">
        <f>AQ309*'Ejercicio 3 - TIR'!$D$5</f>
        <v>19931.66392</v>
      </c>
      <c r="AW309" s="4">
        <f>AR309*'Ejercicio 3 - TIR'!$D$5</f>
        <v>25659.17554</v>
      </c>
      <c r="AX309" s="4">
        <f>AS309*'Ejercicio 3 - TIR'!$D$5</f>
        <v>29285.04997</v>
      </c>
      <c r="AY309" s="4">
        <f>AT309*'Ejercicio 3 - TIR'!$D$5</f>
        <v>35093.1719</v>
      </c>
      <c r="AZ309" s="4">
        <f t="shared" ref="AZ309:BD309" si="962">AJ309-AU309-AE309</f>
        <v>24237.52286</v>
      </c>
      <c r="BA309" s="4">
        <f t="shared" si="962"/>
        <v>29061.19285</v>
      </c>
      <c r="BB309" s="4">
        <f t="shared" si="962"/>
        <v>33553.0196</v>
      </c>
      <c r="BC309" s="4">
        <f t="shared" si="962"/>
        <v>35517.8188</v>
      </c>
      <c r="BD309" s="4">
        <f t="shared" si="962"/>
        <v>39062.95501</v>
      </c>
      <c r="BE309" s="4">
        <f t="shared" ref="BE309:BI309" si="963">AZ309/Z309</f>
        <v>20752.90242</v>
      </c>
      <c r="BF309" s="4">
        <f t="shared" si="963"/>
        <v>21405.28001</v>
      </c>
      <c r="BG309" s="4">
        <f t="shared" si="963"/>
        <v>20962.89292</v>
      </c>
      <c r="BH309" s="4">
        <f t="shared" si="963"/>
        <v>18430.26833</v>
      </c>
      <c r="BI309" s="4">
        <f t="shared" si="963"/>
        <v>16468.13922</v>
      </c>
      <c r="BJ309" s="4">
        <f t="shared" si="38"/>
        <v>83924.03007</v>
      </c>
      <c r="BK309" s="4">
        <f t="shared" si="39"/>
        <v>38036.75044</v>
      </c>
      <c r="BL309" s="4">
        <f t="shared" si="40"/>
        <v>121960.7805</v>
      </c>
      <c r="BM309" s="4">
        <f>BK309*'Ejercicio 3 - TIR'!$D$5</f>
        <v>19018.37522</v>
      </c>
      <c r="BN309" s="4">
        <f t="shared" si="41"/>
        <v>102942.4053</v>
      </c>
      <c r="BO309" s="4">
        <f t="shared" si="42"/>
        <v>43398.40296</v>
      </c>
      <c r="BP309" s="4">
        <f t="shared" si="43"/>
        <v>-115558.209</v>
      </c>
      <c r="BQ309" s="4">
        <f t="shared" ref="BQ309:BT309" si="964">BE309</f>
        <v>20752.90242</v>
      </c>
      <c r="BR309" s="4">
        <f t="shared" si="964"/>
        <v>21405.28001</v>
      </c>
      <c r="BS309" s="4">
        <f t="shared" si="964"/>
        <v>20962.89292</v>
      </c>
      <c r="BT309" s="4">
        <f t="shared" si="964"/>
        <v>18430.26833</v>
      </c>
      <c r="BU309" s="4">
        <f t="shared" si="45"/>
        <v>59866.54218</v>
      </c>
      <c r="BV309" s="36">
        <f t="shared" si="46"/>
        <v>6.001548553</v>
      </c>
    </row>
    <row r="310" ht="15.0" customHeight="1">
      <c r="A310" s="2">
        <v>309.0</v>
      </c>
      <c r="B310" s="3">
        <f t="shared" si="4"/>
        <v>0.556727338</v>
      </c>
      <c r="C310" s="4">
        <f>IF(B310&lt;=('Ejercicio 3 - TIR'!$D$13-'Ejercicio 3 - TIR'!$C$13)/('Ejercicio 3 - TIR'!$E$13-'Ejercicio 3 - TIR'!$C$13),'Ejercicio 3 - TIR'!$C$13+SQRT(('Ejercicio 3 - TIR'!$E$13-'Ejercicio 3 - TIR'!$C$13)*('Ejercicio 3 - TIR'!$D$13-'Ejercicio 3 - TIR'!$C$13)*B310),'Ejercicio 3 - TIR'!$E$13-SQRT(('Ejercicio 3 - TIR'!$E$13-'Ejercicio 3 - TIR'!$C$13)*('Ejercicio 3 - TIR'!$E$13-'Ejercicio 3 - TIR'!$D$13)*(1-B310)))</f>
        <v>76936.45312</v>
      </c>
      <c r="D310" s="3">
        <f t="shared" si="5"/>
        <v>0.5966621138</v>
      </c>
      <c r="E310" s="4">
        <f>IF(D310&lt;=('Ejercicio 3 - TIR'!$D$14-'Ejercicio 3 - TIR'!$C$14)/('Ejercicio 3 - TIR'!$E$14-'Ejercicio 3 - TIR'!$C$14),'Ejercicio 3 - TIR'!$C$14+SQRT(('Ejercicio 3 - TIR'!$E$14-'Ejercicio 3 - TIR'!$C$14)*('Ejercicio 3 - TIR'!$D$14-'Ejercicio 3 - TIR'!$C$14)*D310),'Ejercicio 3 - TIR'!$E$14-SQRT(('Ejercicio 3 - TIR'!$E$14-'Ejercicio 3 - TIR'!$C$14)*('Ejercicio 3 - TIR'!$E$14-'Ejercicio 3 - TIR'!$D$14)*(1-D310)))</f>
        <v>32221.78151</v>
      </c>
      <c r="F310" s="3">
        <f t="shared" si="6"/>
        <v>0.4606217696</v>
      </c>
      <c r="G310" s="4">
        <f>IF(F310&lt;=('Ejercicio 3 - TIR'!$D$18-'Ejercicio 3 - TIR'!$C$18)/('Ejercicio 3 - TIR'!$E$18-'Ejercicio 3 - TIR'!$C$18),'Ejercicio 3 - TIR'!$C$18+SQRT(('Ejercicio 3 - TIR'!$E$18-'Ejercicio 3 - TIR'!$C$18)*('Ejercicio 3 - TIR'!$D$18-'Ejercicio 3 - TIR'!$C$18)*F310),'Ejercicio 3 - TIR'!$E$18-SQRT(('Ejercicio 3 - TIR'!$E$18-'Ejercicio 3 - TIR'!$C$18)*('Ejercicio 3 - TIR'!$E$18-'Ejercicio 3 - TIR'!$D$18)*(1-F310)))</f>
        <v>38312.23589</v>
      </c>
      <c r="H310" s="3">
        <f t="shared" si="7"/>
        <v>0.5616772375</v>
      </c>
      <c r="I310" s="4">
        <f>IF(H310&lt;=('Ejercicio 3 - TIR'!$D$18-'Ejercicio 3 - TIR'!$C$18)/('Ejercicio 3 - TIR'!$E$18-'Ejercicio 3 - TIR'!$C$18),'Ejercicio 3 - TIR'!$C$18+SQRT(('Ejercicio 3 - TIR'!$E$18-'Ejercicio 3 - TIR'!$C$18)*('Ejercicio 3 - TIR'!$D$18-'Ejercicio 3 - TIR'!$C$18)*H310),'Ejercicio 3 - TIR'!$E$18-SQRT(('Ejercicio 3 - TIR'!$E$18-'Ejercicio 3 - TIR'!$C$18)*('Ejercicio 3 - TIR'!$E$18-'Ejercicio 3 - TIR'!$D$18)*(1-H310)))</f>
        <v>39178.86625</v>
      </c>
      <c r="J310" s="3">
        <f t="shared" si="8"/>
        <v>0.298858974</v>
      </c>
      <c r="K310" s="4">
        <f>IF(J310&lt;=('Ejercicio 3 - TIR'!$D$18-'Ejercicio 3 - TIR'!$C$18)/('Ejercicio 3 - TIR'!$E$18-'Ejercicio 3 - TIR'!$C$18),'Ejercicio 3 - TIR'!$C$18+SQRT(('Ejercicio 3 - TIR'!$E$18-'Ejercicio 3 - TIR'!$C$18)*('Ejercicio 3 - TIR'!$D$18-'Ejercicio 3 - TIR'!$C$18)*J310),'Ejercicio 3 - TIR'!$E$18-SQRT(('Ejercicio 3 - TIR'!$E$18-'Ejercicio 3 - TIR'!$C$18)*('Ejercicio 3 - TIR'!$E$18-'Ejercicio 3 - TIR'!$D$18)*(1-J310)))</f>
        <v>36695.43472</v>
      </c>
      <c r="L310" s="3">
        <f t="shared" si="9"/>
        <v>0.09218639466</v>
      </c>
      <c r="M310" s="4">
        <f>IF(L310&lt;=('Ejercicio 3 - TIR'!$D$18-'Ejercicio 3 - TIR'!$C$18)/('Ejercicio 3 - TIR'!$E$18-'Ejercicio 3 - TIR'!$C$18),'Ejercicio 3 - TIR'!$C$18+SQRT(('Ejercicio 3 - TIR'!$E$18-'Ejercicio 3 - TIR'!$C$18)*('Ejercicio 3 - TIR'!$D$18-'Ejercicio 3 - TIR'!$C$18)*L310),'Ejercicio 3 - TIR'!$E$18-SQRT(('Ejercicio 3 - TIR'!$E$18-'Ejercicio 3 - TIR'!$C$18)*('Ejercicio 3 - TIR'!$E$18-'Ejercicio 3 - TIR'!$D$18)*(1-L310)))</f>
        <v>33718.5964</v>
      </c>
      <c r="N310" s="3">
        <f t="shared" si="10"/>
        <v>0.303988776</v>
      </c>
      <c r="O310" s="4">
        <f>IF(N310&lt;=('Ejercicio 3 - TIR'!$D$18-'Ejercicio 3 - TIR'!$C$18)/('Ejercicio 3 - TIR'!$E$18-'Ejercicio 3 - TIR'!$C$18),'Ejercicio 3 - TIR'!$C$18+SQRT(('Ejercicio 3 - TIR'!$E$18-'Ejercicio 3 - TIR'!$C$18)*('Ejercicio 3 - TIR'!$D$18-'Ejercicio 3 - TIR'!$C$18)*N310),'Ejercicio 3 - TIR'!$E$18-SQRT(('Ejercicio 3 - TIR'!$E$18-'Ejercicio 3 - TIR'!$C$18)*('Ejercicio 3 - TIR'!$E$18-'Ejercicio 3 - TIR'!$D$18)*(1-N310)))</f>
        <v>36752.65255</v>
      </c>
      <c r="P310" s="3">
        <f t="shared" si="11"/>
        <v>0.8082364465</v>
      </c>
      <c r="Q310" s="7">
        <f>IF(P310&lt;=('Ejercicio 3 - TIR'!$D$22-'Ejercicio 3 - TIR'!$C$22)/('Ejercicio 3 - TIR'!$E$22-'Ejercicio 3 - TIR'!$C$22),'Ejercicio 3 - TIR'!$C$22+SQRT(('Ejercicio 3 - TIR'!$E$22-'Ejercicio 3 - TIR'!$C$22)*('Ejercicio 3 - TIR'!$D$22-'Ejercicio 3 - TIR'!$C$22)*P310),'Ejercicio 3 - TIR'!$E$22-SQRT(('Ejercicio 3 - TIR'!$E$22-'Ejercicio 3 - TIR'!$C$22)*('Ejercicio 3 - TIR'!$E$22-'Ejercicio 3 - TIR'!$D$22)*(1-P310)))</f>
        <v>0.1614211304</v>
      </c>
      <c r="R310" s="3">
        <f t="shared" si="12"/>
        <v>0.2196009496</v>
      </c>
      <c r="S310" s="7">
        <f>IF(R310&lt;=('Ejercicio 3 - TIR'!$D$23-'Ejercicio 3 - TIR'!$C$23)/('Ejercicio 3 - TIR'!$E$23-'Ejercicio 3 - TIR'!$C$23),'Ejercicio 3 - TIR'!$C$23+SQRT(('Ejercicio 3 - TIR'!$E$23-'Ejercicio 3 - TIR'!$C$23)*('Ejercicio 3 - TIR'!$D$23-'Ejercicio 3 - TIR'!$C$23)*R310),'Ejercicio 3 - TIR'!$E$23-SQRT(('Ejercicio 3 - TIR'!$E$23-'Ejercicio 3 - TIR'!$C$23)*('Ejercicio 3 - TIR'!$E$23-'Ejercicio 3 - TIR'!$D$23)*(1-R310)))</f>
        <v>0.1398816928</v>
      </c>
      <c r="T310" s="3">
        <f t="shared" si="13"/>
        <v>0.04396297855</v>
      </c>
      <c r="U310" s="7">
        <f>IF(T310&lt;=('Ejercicio 3 - TIR'!$D$24-'Ejercicio 3 - TIR'!$C$24)/('Ejercicio 3 - TIR'!$E$24-'Ejercicio 3 - TIR'!$C$24),'Ejercicio 3 - TIR'!$C$24+SQRT(('Ejercicio 3 - TIR'!$E$24-'Ejercicio 3 - TIR'!$C$24)*('Ejercicio 3 - TIR'!$D$24-'Ejercicio 3 - TIR'!$C$24)*T310),'Ejercicio 3 - TIR'!$E$24-SQRT(('Ejercicio 3 - TIR'!$E$24-'Ejercicio 3 - TIR'!$C$24)*('Ejercicio 3 - TIR'!$E$24-'Ejercicio 3 - TIR'!$D$24)*(1-T310)))</f>
        <v>0.1596084471</v>
      </c>
      <c r="V310" s="3">
        <f t="shared" si="14"/>
        <v>0.262086757</v>
      </c>
      <c r="W310" s="7">
        <f>IF(V310&lt;=('Ejercicio 3 - TIR'!$D$25-'Ejercicio 3 - TIR'!$C$25)/('Ejercicio 3 - TIR'!$E$25-'Ejercicio 3 - TIR'!$C$25),'Ejercicio 3 - TIR'!$C$25+SQRT(('Ejercicio 3 - TIR'!$E$25-'Ejercicio 3 - TIR'!$C$25)*('Ejercicio 3 - TIR'!$D$25-'Ejercicio 3 - TIR'!$C$25)*V310),'Ejercicio 3 - TIR'!$E$25-SQRT(('Ejercicio 3 - TIR'!$E$25-'Ejercicio 3 - TIR'!$C$25)*('Ejercicio 3 - TIR'!$E$25-'Ejercicio 3 - TIR'!$D$25)*(1-V310)))</f>
        <v>0.1991551941</v>
      </c>
      <c r="X310" s="3">
        <f t="shared" si="15"/>
        <v>0.1081798091</v>
      </c>
      <c r="Y310" s="7">
        <f>IF(X310&lt;=('Ejercicio 3 - TIR'!$D$26-'Ejercicio 3 - TIR'!$C$26)/('Ejercicio 3 - TIR'!$E$26-'Ejercicio 3 - TIR'!$C$26),'Ejercicio 3 - TIR'!$C$26+SQRT(('Ejercicio 3 - TIR'!$E$26-'Ejercicio 3 - TIR'!$C$26)*('Ejercicio 3 - TIR'!$D$26-'Ejercicio 3 - TIR'!$C$26)*X310),'Ejercicio 3 - TIR'!$E$26-SQRT(('Ejercicio 3 - TIR'!$E$26-'Ejercicio 3 - TIR'!$C$26)*('Ejercicio 3 - TIR'!$E$26-'Ejercicio 3 - TIR'!$D$26)*(1-X310)))</f>
        <v>0.2070905086</v>
      </c>
      <c r="Z310" s="3">
        <f t="shared" si="16"/>
        <v>1.16142113</v>
      </c>
      <c r="AA310" s="3">
        <f t="shared" si="17"/>
        <v>1.323882684</v>
      </c>
      <c r="AB310" s="3">
        <f t="shared" si="18"/>
        <v>1.535185543</v>
      </c>
      <c r="AC310" s="3">
        <f t="shared" si="19"/>
        <v>1.840925718</v>
      </c>
      <c r="AD310" s="3">
        <f t="shared" si="20"/>
        <v>2.222163962</v>
      </c>
      <c r="AE310" s="2">
        <f t="shared" si="21"/>
        <v>5201.276394</v>
      </c>
      <c r="AF310" s="2">
        <f t="shared" si="22"/>
        <v>5928.839741</v>
      </c>
      <c r="AG310" s="2">
        <f t="shared" si="23"/>
        <v>6875.132644</v>
      </c>
      <c r="AH310" s="2">
        <f t="shared" si="24"/>
        <v>8244.351021</v>
      </c>
      <c r="AI310" s="2">
        <f t="shared" si="25"/>
        <v>9951.677867</v>
      </c>
      <c r="AJ310" s="4">
        <f t="shared" si="26"/>
        <v>44496.64031</v>
      </c>
      <c r="AK310" s="4">
        <f t="shared" si="27"/>
        <v>51868.22261</v>
      </c>
      <c r="AL310" s="4">
        <f t="shared" si="28"/>
        <v>56334.30089</v>
      </c>
      <c r="AM310" s="4">
        <f t="shared" si="29"/>
        <v>62073.4313</v>
      </c>
      <c r="AN310" s="4">
        <f t="shared" si="30"/>
        <v>81670.41998</v>
      </c>
      <c r="AO310" s="4">
        <f>C310/'Ejercicio 3 - TIR'!$D$7</f>
        <v>15387.29062</v>
      </c>
      <c r="AP310" s="4">
        <f t="shared" si="31"/>
        <v>29109.34969</v>
      </c>
      <c r="AQ310" s="4">
        <f t="shared" si="32"/>
        <v>36480.93199</v>
      </c>
      <c r="AR310" s="4">
        <f t="shared" si="33"/>
        <v>40947.01027</v>
      </c>
      <c r="AS310" s="4">
        <f t="shared" si="34"/>
        <v>46686.14068</v>
      </c>
      <c r="AT310" s="4">
        <f t="shared" si="35"/>
        <v>66283.12936</v>
      </c>
      <c r="AU310" s="4">
        <f>AP310*'Ejercicio 3 - TIR'!$D$5</f>
        <v>14554.67484</v>
      </c>
      <c r="AV310" s="4">
        <f>AQ310*'Ejercicio 3 - TIR'!$D$5</f>
        <v>18240.46599</v>
      </c>
      <c r="AW310" s="4">
        <f>AR310*'Ejercicio 3 - TIR'!$D$5</f>
        <v>20473.50513</v>
      </c>
      <c r="AX310" s="4">
        <f>AS310*'Ejercicio 3 - TIR'!$D$5</f>
        <v>23343.07034</v>
      </c>
      <c r="AY310" s="4">
        <f>AT310*'Ejercicio 3 - TIR'!$D$5</f>
        <v>33141.56468</v>
      </c>
      <c r="AZ310" s="4">
        <f t="shared" ref="AZ310:BD310" si="965">AJ310-AU310-AE310</f>
        <v>24740.68907</v>
      </c>
      <c r="BA310" s="4">
        <f t="shared" si="965"/>
        <v>27698.91688</v>
      </c>
      <c r="BB310" s="4">
        <f t="shared" si="965"/>
        <v>28985.66312</v>
      </c>
      <c r="BC310" s="4">
        <f t="shared" si="965"/>
        <v>30486.00994</v>
      </c>
      <c r="BD310" s="4">
        <f t="shared" si="965"/>
        <v>38577.17744</v>
      </c>
      <c r="BE310" s="4">
        <f t="shared" ref="BE310:BI310" si="966">AZ310/Z310</f>
        <v>21302.08279</v>
      </c>
      <c r="BF310" s="4">
        <f t="shared" si="966"/>
        <v>20922.48596</v>
      </c>
      <c r="BG310" s="4">
        <f t="shared" si="966"/>
        <v>18880.88592</v>
      </c>
      <c r="BH310" s="4">
        <f t="shared" si="966"/>
        <v>16560.15212</v>
      </c>
      <c r="BI310" s="4">
        <f t="shared" si="966"/>
        <v>17360.18498</v>
      </c>
      <c r="BJ310" s="4">
        <f t="shared" si="38"/>
        <v>71602.08165</v>
      </c>
      <c r="BK310" s="4">
        <f t="shared" si="39"/>
        <v>34193.08269</v>
      </c>
      <c r="BL310" s="4">
        <f t="shared" si="40"/>
        <v>105795.1643</v>
      </c>
      <c r="BM310" s="4">
        <f>BK310*'Ejercicio 3 - TIR'!$D$5</f>
        <v>17096.54135</v>
      </c>
      <c r="BN310" s="4">
        <f t="shared" si="41"/>
        <v>88698.62299</v>
      </c>
      <c r="BO310" s="4">
        <f t="shared" si="42"/>
        <v>39915.42682</v>
      </c>
      <c r="BP310" s="4">
        <f t="shared" si="43"/>
        <v>-109158.2346</v>
      </c>
      <c r="BQ310" s="4">
        <f t="shared" ref="BQ310:BT310" si="967">BE310</f>
        <v>21302.08279</v>
      </c>
      <c r="BR310" s="4">
        <f t="shared" si="967"/>
        <v>20922.48596</v>
      </c>
      <c r="BS310" s="4">
        <f t="shared" si="967"/>
        <v>18880.88592</v>
      </c>
      <c r="BT310" s="4">
        <f t="shared" si="967"/>
        <v>16560.15212</v>
      </c>
      <c r="BU310" s="4">
        <f t="shared" si="45"/>
        <v>57275.6118</v>
      </c>
      <c r="BV310" s="36">
        <f t="shared" si="46"/>
        <v>6.382722017</v>
      </c>
    </row>
    <row r="311" ht="15.0" customHeight="1">
      <c r="A311" s="2">
        <v>310.0</v>
      </c>
      <c r="B311" s="3">
        <f t="shared" si="4"/>
        <v>0.2038221734</v>
      </c>
      <c r="C311" s="4">
        <f>IF(B311&lt;=('Ejercicio 3 - TIR'!$D$13-'Ejercicio 3 - TIR'!$C$13)/('Ejercicio 3 - TIR'!$E$13-'Ejercicio 3 - TIR'!$C$13),'Ejercicio 3 - TIR'!$C$13+SQRT(('Ejercicio 3 - TIR'!$E$13-'Ejercicio 3 - TIR'!$C$13)*('Ejercicio 3 - TIR'!$D$13-'Ejercicio 3 - TIR'!$C$13)*B311),'Ejercicio 3 - TIR'!$E$13-SQRT(('Ejercicio 3 - TIR'!$E$13-'Ejercicio 3 - TIR'!$C$13)*('Ejercicio 3 - TIR'!$E$13-'Ejercicio 3 - TIR'!$D$13)*(1-B311)))</f>
        <v>69029.33383</v>
      </c>
      <c r="D311" s="3">
        <f t="shared" si="5"/>
        <v>0.407131936</v>
      </c>
      <c r="E311" s="4">
        <f>IF(D311&lt;=('Ejercicio 3 - TIR'!$D$14-'Ejercicio 3 - TIR'!$C$14)/('Ejercicio 3 - TIR'!$E$14-'Ejercicio 3 - TIR'!$C$14),'Ejercicio 3 - TIR'!$C$14+SQRT(('Ejercicio 3 - TIR'!$E$14-'Ejercicio 3 - TIR'!$C$14)*('Ejercicio 3 - TIR'!$D$14-'Ejercicio 3 - TIR'!$C$14)*D311),'Ejercicio 3 - TIR'!$E$14-SQRT(('Ejercicio 3 - TIR'!$E$14-'Ejercicio 3 - TIR'!$C$14)*('Ejercicio 3 - TIR'!$E$14-'Ejercicio 3 - TIR'!$D$14)*(1-D311)))</f>
        <v>30569.71848</v>
      </c>
      <c r="F311" s="3">
        <f t="shared" si="6"/>
        <v>0.1631072423</v>
      </c>
      <c r="G311" s="4">
        <f>IF(F311&lt;=('Ejercicio 3 - TIR'!$D$18-'Ejercicio 3 - TIR'!$C$18)/('Ejercicio 3 - TIR'!$E$18-'Ejercicio 3 - TIR'!$C$18),'Ejercicio 3 - TIR'!$C$18+SQRT(('Ejercicio 3 - TIR'!$E$18-'Ejercicio 3 - TIR'!$C$18)*('Ejercicio 3 - TIR'!$D$18-'Ejercicio 3 - TIR'!$C$18)*F311),'Ejercicio 3 - TIR'!$E$18-SQRT(('Ejercicio 3 - TIR'!$E$18-'Ejercicio 3 - TIR'!$C$18)*('Ejercicio 3 - TIR'!$E$18-'Ejercicio 3 - TIR'!$D$18)*(1-F311)))</f>
        <v>34946.32049</v>
      </c>
      <c r="H311" s="3">
        <f t="shared" si="7"/>
        <v>0.6460662058</v>
      </c>
      <c r="I311" s="4">
        <f>IF(H311&lt;=('Ejercicio 3 - TIR'!$D$18-'Ejercicio 3 - TIR'!$C$18)/('Ejercicio 3 - TIR'!$E$18-'Ejercicio 3 - TIR'!$C$18),'Ejercicio 3 - TIR'!$C$18+SQRT(('Ejercicio 3 - TIR'!$E$18-'Ejercicio 3 - TIR'!$C$18)*('Ejercicio 3 - TIR'!$D$18-'Ejercicio 3 - TIR'!$C$18)*H311),'Ejercicio 3 - TIR'!$E$18-SQRT(('Ejercicio 3 - TIR'!$E$18-'Ejercicio 3 - TIR'!$C$18)*('Ejercicio 3 - TIR'!$E$18-'Ejercicio 3 - TIR'!$D$18)*(1-H311)))</f>
        <v>39844.28417</v>
      </c>
      <c r="J311" s="3">
        <f t="shared" si="8"/>
        <v>0.706263768</v>
      </c>
      <c r="K311" s="4">
        <f>IF(J311&lt;=('Ejercicio 3 - TIR'!$D$18-'Ejercicio 3 - TIR'!$C$18)/('Ejercicio 3 - TIR'!$E$18-'Ejercicio 3 - TIR'!$C$18),'Ejercicio 3 - TIR'!$C$18+SQRT(('Ejercicio 3 - TIR'!$E$18-'Ejercicio 3 - TIR'!$C$18)*('Ejercicio 3 - TIR'!$D$18-'Ejercicio 3 - TIR'!$C$18)*J311),'Ejercicio 3 - TIR'!$E$18-SQRT(('Ejercicio 3 - TIR'!$E$18-'Ejercicio 3 - TIR'!$C$18)*('Ejercicio 3 - TIR'!$E$18-'Ejercicio 3 - TIR'!$D$18)*(1-J311)))</f>
        <v>40306.36416</v>
      </c>
      <c r="L311" s="3">
        <f t="shared" si="9"/>
        <v>0.2232728975</v>
      </c>
      <c r="M311" s="4">
        <f>IF(L311&lt;=('Ejercicio 3 - TIR'!$D$18-'Ejercicio 3 - TIR'!$C$18)/('Ejercicio 3 - TIR'!$E$18-'Ejercicio 3 - TIR'!$C$18),'Ejercicio 3 - TIR'!$C$18+SQRT(('Ejercicio 3 - TIR'!$E$18-'Ejercicio 3 - TIR'!$C$18)*('Ejercicio 3 - TIR'!$D$18-'Ejercicio 3 - TIR'!$C$18)*L311),'Ejercicio 3 - TIR'!$E$18-SQRT(('Ejercicio 3 - TIR'!$E$18-'Ejercicio 3 - TIR'!$C$18)*('Ejercicio 3 - TIR'!$E$18-'Ejercicio 3 - TIR'!$D$18)*(1-L311)))</f>
        <v>35787.13527</v>
      </c>
      <c r="N311" s="3">
        <f t="shared" si="10"/>
        <v>0.4262235511</v>
      </c>
      <c r="O311" s="4">
        <f>IF(N311&lt;=('Ejercicio 3 - TIR'!$D$18-'Ejercicio 3 - TIR'!$C$18)/('Ejercicio 3 - TIR'!$E$18-'Ejercicio 3 - TIR'!$C$18),'Ejercicio 3 - TIR'!$C$18+SQRT(('Ejercicio 3 - TIR'!$E$18-'Ejercicio 3 - TIR'!$C$18)*('Ejercicio 3 - TIR'!$D$18-'Ejercicio 3 - TIR'!$C$18)*N311),'Ejercicio 3 - TIR'!$E$18-SQRT(('Ejercicio 3 - TIR'!$E$18-'Ejercicio 3 - TIR'!$C$18)*('Ejercicio 3 - TIR'!$E$18-'Ejercicio 3 - TIR'!$D$18)*(1-N311)))</f>
        <v>37995.84471</v>
      </c>
      <c r="P311" s="3">
        <f t="shared" si="11"/>
        <v>0.1613685293</v>
      </c>
      <c r="Q311" s="7">
        <f>IF(P311&lt;=('Ejercicio 3 - TIR'!$D$22-'Ejercicio 3 - TIR'!$C$22)/('Ejercicio 3 - TIR'!$E$22-'Ejercicio 3 - TIR'!$C$22),'Ejercicio 3 - TIR'!$C$22+SQRT(('Ejercicio 3 - TIR'!$E$22-'Ejercicio 3 - TIR'!$C$22)*('Ejercicio 3 - TIR'!$D$22-'Ejercicio 3 - TIR'!$C$22)*P311),'Ejercicio 3 - TIR'!$E$22-SQRT(('Ejercicio 3 - TIR'!$E$22-'Ejercicio 3 - TIR'!$C$22)*('Ejercicio 3 - TIR'!$E$22-'Ejercicio 3 - TIR'!$D$22)*(1-P311)))</f>
        <v>0.1370429854</v>
      </c>
      <c r="R311" s="3">
        <f t="shared" si="12"/>
        <v>0.3374445204</v>
      </c>
      <c r="S311" s="7">
        <f>IF(R311&lt;=('Ejercicio 3 - TIR'!$D$23-'Ejercicio 3 - TIR'!$C$23)/('Ejercicio 3 - TIR'!$E$23-'Ejercicio 3 - TIR'!$C$23),'Ejercicio 3 - TIR'!$C$23+SQRT(('Ejercicio 3 - TIR'!$E$23-'Ejercicio 3 - TIR'!$C$23)*('Ejercicio 3 - TIR'!$D$23-'Ejercicio 3 - TIR'!$C$23)*R311),'Ejercicio 3 - TIR'!$E$23-SQRT(('Ejercicio 3 - TIR'!$E$23-'Ejercicio 3 - TIR'!$C$23)*('Ejercicio 3 - TIR'!$E$23-'Ejercicio 3 - TIR'!$D$23)*(1-R311)))</f>
        <v>0.1446454892</v>
      </c>
      <c r="T311" s="3">
        <f t="shared" si="13"/>
        <v>0.02929745664</v>
      </c>
      <c r="U311" s="7">
        <f>IF(T311&lt;=('Ejercicio 3 - TIR'!$D$24-'Ejercicio 3 - TIR'!$C$24)/('Ejercicio 3 - TIR'!$E$24-'Ejercicio 3 - TIR'!$C$24),'Ejercicio 3 - TIR'!$C$24+SQRT(('Ejercicio 3 - TIR'!$E$24-'Ejercicio 3 - TIR'!$C$24)*('Ejercicio 3 - TIR'!$D$24-'Ejercicio 3 - TIR'!$C$24)*T311),'Ejercicio 3 - TIR'!$E$24-SQRT(('Ejercicio 3 - TIR'!$E$24-'Ejercicio 3 - TIR'!$C$24)*('Ejercicio 3 - TIR'!$E$24-'Ejercicio 3 - TIR'!$D$24)*(1-T311)))</f>
        <v>0.1578437656</v>
      </c>
      <c r="V311" s="3">
        <f t="shared" si="14"/>
        <v>0.9702406923</v>
      </c>
      <c r="W311" s="7">
        <f>IF(V311&lt;=('Ejercicio 3 - TIR'!$D$25-'Ejercicio 3 - TIR'!$C$25)/('Ejercicio 3 - TIR'!$E$25-'Ejercicio 3 - TIR'!$C$25),'Ejercicio 3 - TIR'!$C$25+SQRT(('Ejercicio 3 - TIR'!$E$25-'Ejercicio 3 - TIR'!$C$25)*('Ejercicio 3 - TIR'!$D$25-'Ejercicio 3 - TIR'!$C$25)*V311),'Ejercicio 3 - TIR'!$E$25-SQRT(('Ejercicio 3 - TIR'!$E$25-'Ejercicio 3 - TIR'!$C$25)*('Ejercicio 3 - TIR'!$E$25-'Ejercicio 3 - TIR'!$D$25)*(1-V311)))</f>
        <v>0.2397942381</v>
      </c>
      <c r="X311" s="3">
        <f t="shared" si="15"/>
        <v>0.4136148534</v>
      </c>
      <c r="Y311" s="7">
        <f>IF(X311&lt;=('Ejercicio 3 - TIR'!$D$26-'Ejercicio 3 - TIR'!$C$26)/('Ejercicio 3 - TIR'!$E$26-'Ejercicio 3 - TIR'!$C$26),'Ejercicio 3 - TIR'!$C$26+SQRT(('Ejercicio 3 - TIR'!$E$26-'Ejercicio 3 - TIR'!$C$26)*('Ejercicio 3 - TIR'!$D$26-'Ejercicio 3 - TIR'!$C$26)*X311),'Ejercicio 3 - TIR'!$E$26-SQRT(('Ejercicio 3 - TIR'!$E$26-'Ejercicio 3 - TIR'!$C$26)*('Ejercicio 3 - TIR'!$E$26-'Ejercicio 3 - TIR'!$D$26)*(1-X311)))</f>
        <v>0.2237285171</v>
      </c>
      <c r="Z311" s="3">
        <f t="shared" si="16"/>
        <v>1.137042985</v>
      </c>
      <c r="AA311" s="3">
        <f t="shared" si="17"/>
        <v>1.301511124</v>
      </c>
      <c r="AB311" s="3">
        <f t="shared" si="18"/>
        <v>1.506946541</v>
      </c>
      <c r="AC311" s="3">
        <f t="shared" si="19"/>
        <v>1.868303639</v>
      </c>
      <c r="AD311" s="3">
        <f t="shared" si="20"/>
        <v>2.286296441</v>
      </c>
      <c r="AE311" s="2">
        <f t="shared" si="21"/>
        <v>4189.365484</v>
      </c>
      <c r="AF311" s="2">
        <f t="shared" si="22"/>
        <v>4795.338304</v>
      </c>
      <c r="AG311" s="2">
        <f t="shared" si="23"/>
        <v>5552.252559</v>
      </c>
      <c r="AH311" s="2">
        <f t="shared" si="24"/>
        <v>6883.650731</v>
      </c>
      <c r="AI311" s="2">
        <f t="shared" si="25"/>
        <v>8423.719701</v>
      </c>
      <c r="AJ311" s="4">
        <f t="shared" si="26"/>
        <v>39735.46858</v>
      </c>
      <c r="AK311" s="4">
        <f t="shared" si="27"/>
        <v>51857.77909</v>
      </c>
      <c r="AL311" s="4">
        <f t="shared" si="28"/>
        <v>60739.53606</v>
      </c>
      <c r="AM311" s="4">
        <f t="shared" si="29"/>
        <v>66861.23504</v>
      </c>
      <c r="AN311" s="4">
        <f t="shared" si="30"/>
        <v>86869.76455</v>
      </c>
      <c r="AO311" s="4">
        <f>C311/'Ejercicio 3 - TIR'!$D$7</f>
        <v>13805.86677</v>
      </c>
      <c r="AP311" s="4">
        <f t="shared" si="31"/>
        <v>25929.60181</v>
      </c>
      <c r="AQ311" s="4">
        <f t="shared" si="32"/>
        <v>38051.91233</v>
      </c>
      <c r="AR311" s="4">
        <f t="shared" si="33"/>
        <v>46933.66929</v>
      </c>
      <c r="AS311" s="4">
        <f t="shared" si="34"/>
        <v>53055.36828</v>
      </c>
      <c r="AT311" s="4">
        <f t="shared" si="35"/>
        <v>73063.89778</v>
      </c>
      <c r="AU311" s="4">
        <f>AP311*'Ejercicio 3 - TIR'!$D$5</f>
        <v>12964.80091</v>
      </c>
      <c r="AV311" s="4">
        <f>AQ311*'Ejercicio 3 - TIR'!$D$5</f>
        <v>19025.95616</v>
      </c>
      <c r="AW311" s="4">
        <f>AR311*'Ejercicio 3 - TIR'!$D$5</f>
        <v>23466.83465</v>
      </c>
      <c r="AX311" s="4">
        <f>AS311*'Ejercicio 3 - TIR'!$D$5</f>
        <v>26527.68414</v>
      </c>
      <c r="AY311" s="4">
        <f>AT311*'Ejercicio 3 - TIR'!$D$5</f>
        <v>36531.94889</v>
      </c>
      <c r="AZ311" s="4">
        <f t="shared" ref="AZ311:BD311" si="968">AJ311-AU311-AE311</f>
        <v>22581.30219</v>
      </c>
      <c r="BA311" s="4">
        <f t="shared" si="968"/>
        <v>28036.48462</v>
      </c>
      <c r="BB311" s="4">
        <f t="shared" si="968"/>
        <v>31720.44885</v>
      </c>
      <c r="BC311" s="4">
        <f t="shared" si="968"/>
        <v>33449.90017</v>
      </c>
      <c r="BD311" s="4">
        <f t="shared" si="968"/>
        <v>41914.09596</v>
      </c>
      <c r="BE311" s="4">
        <f t="shared" ref="BE311:BI311" si="969">AZ311/Z311</f>
        <v>19859.67327</v>
      </c>
      <c r="BF311" s="4">
        <f t="shared" si="969"/>
        <v>21541.48674</v>
      </c>
      <c r="BG311" s="4">
        <f t="shared" si="969"/>
        <v>21049.48516</v>
      </c>
      <c r="BH311" s="4">
        <f t="shared" si="969"/>
        <v>17903.88858</v>
      </c>
      <c r="BI311" s="4">
        <f t="shared" si="969"/>
        <v>18332.74776</v>
      </c>
      <c r="BJ311" s="4">
        <f t="shared" si="38"/>
        <v>69891.43856</v>
      </c>
      <c r="BK311" s="4">
        <f t="shared" si="39"/>
        <v>31564.30405</v>
      </c>
      <c r="BL311" s="4">
        <f t="shared" si="40"/>
        <v>101455.7426</v>
      </c>
      <c r="BM311" s="4">
        <f>BK311*'Ejercicio 3 - TIR'!$D$5</f>
        <v>15782.15203</v>
      </c>
      <c r="BN311" s="4">
        <f t="shared" si="41"/>
        <v>85673.59059</v>
      </c>
      <c r="BO311" s="4">
        <f t="shared" si="42"/>
        <v>37472.65186</v>
      </c>
      <c r="BP311" s="4">
        <f t="shared" si="43"/>
        <v>-99599.0523</v>
      </c>
      <c r="BQ311" s="4">
        <f t="shared" ref="BQ311:BT311" si="970">BE311</f>
        <v>19859.67327</v>
      </c>
      <c r="BR311" s="4">
        <f t="shared" si="970"/>
        <v>21541.48674</v>
      </c>
      <c r="BS311" s="4">
        <f t="shared" si="970"/>
        <v>21049.48516</v>
      </c>
      <c r="BT311" s="4">
        <f t="shared" si="970"/>
        <v>17903.88858</v>
      </c>
      <c r="BU311" s="4">
        <f t="shared" si="45"/>
        <v>55805.39962</v>
      </c>
      <c r="BV311" s="36">
        <f t="shared" si="46"/>
        <v>9.646336934</v>
      </c>
    </row>
    <row r="312" ht="15.0" customHeight="1">
      <c r="A312" s="2">
        <v>311.0</v>
      </c>
      <c r="B312" s="3">
        <f t="shared" si="4"/>
        <v>0.6124299399</v>
      </c>
      <c r="C312" s="4">
        <f>IF(B312&lt;=('Ejercicio 3 - TIR'!$D$13-'Ejercicio 3 - TIR'!$C$13)/('Ejercicio 3 - TIR'!$E$13-'Ejercicio 3 - TIR'!$C$13),'Ejercicio 3 - TIR'!$C$13+SQRT(('Ejercicio 3 - TIR'!$E$13-'Ejercicio 3 - TIR'!$C$13)*('Ejercicio 3 - TIR'!$D$13-'Ejercicio 3 - TIR'!$C$13)*B312),'Ejercicio 3 - TIR'!$E$13-SQRT(('Ejercicio 3 - TIR'!$E$13-'Ejercicio 3 - TIR'!$C$13)*('Ejercicio 3 - TIR'!$E$13-'Ejercicio 3 - TIR'!$D$13)*(1-B312)))</f>
        <v>78434.19206</v>
      </c>
      <c r="D312" s="3">
        <f t="shared" si="5"/>
        <v>0.2655418403</v>
      </c>
      <c r="E312" s="4">
        <f>IF(D312&lt;=('Ejercicio 3 - TIR'!$D$14-'Ejercicio 3 - TIR'!$C$14)/('Ejercicio 3 - TIR'!$E$14-'Ejercicio 3 - TIR'!$C$14),'Ejercicio 3 - TIR'!$C$14+SQRT(('Ejercicio 3 - TIR'!$E$14-'Ejercicio 3 - TIR'!$C$14)*('Ejercicio 3 - TIR'!$D$14-'Ejercicio 3 - TIR'!$C$14)*D312),'Ejercicio 3 - TIR'!$E$14-SQRT(('Ejercicio 3 - TIR'!$E$14-'Ejercicio 3 - TIR'!$C$14)*('Ejercicio 3 - TIR'!$E$14-'Ejercicio 3 - TIR'!$D$14)*(1-D312)))</f>
        <v>29462.69403</v>
      </c>
      <c r="F312" s="3">
        <f t="shared" si="6"/>
        <v>0.4392231697</v>
      </c>
      <c r="G312" s="4">
        <f>IF(F312&lt;=('Ejercicio 3 - TIR'!$D$18-'Ejercicio 3 - TIR'!$C$18)/('Ejercicio 3 - TIR'!$E$18-'Ejercicio 3 - TIR'!$C$18),'Ejercicio 3 - TIR'!$C$18+SQRT(('Ejercicio 3 - TIR'!$E$18-'Ejercicio 3 - TIR'!$C$18)*('Ejercicio 3 - TIR'!$D$18-'Ejercicio 3 - TIR'!$C$18)*F312),'Ejercicio 3 - TIR'!$E$18-SQRT(('Ejercicio 3 - TIR'!$E$18-'Ejercicio 3 - TIR'!$C$18)*('Ejercicio 3 - TIR'!$E$18-'Ejercicio 3 - TIR'!$D$18)*(1-F312)))</f>
        <v>38116.86365</v>
      </c>
      <c r="H312" s="3">
        <f t="shared" si="7"/>
        <v>0.6761136383</v>
      </c>
      <c r="I312" s="4">
        <f>IF(H312&lt;=('Ejercicio 3 - TIR'!$D$18-'Ejercicio 3 - TIR'!$C$18)/('Ejercicio 3 - TIR'!$E$18-'Ejercicio 3 - TIR'!$C$18),'Ejercicio 3 - TIR'!$C$18+SQRT(('Ejercicio 3 - TIR'!$E$18-'Ejercicio 3 - TIR'!$C$18)*('Ejercicio 3 - TIR'!$D$18-'Ejercicio 3 - TIR'!$C$18)*H312),'Ejercicio 3 - TIR'!$E$18-SQRT(('Ejercicio 3 - TIR'!$E$18-'Ejercicio 3 - TIR'!$C$18)*('Ejercicio 3 - TIR'!$E$18-'Ejercicio 3 - TIR'!$D$18)*(1-H312)))</f>
        <v>40071.36153</v>
      </c>
      <c r="J312" s="3">
        <f t="shared" si="8"/>
        <v>0.73426303</v>
      </c>
      <c r="K312" s="4">
        <f>IF(J312&lt;=('Ejercicio 3 - TIR'!$D$18-'Ejercicio 3 - TIR'!$C$18)/('Ejercicio 3 - TIR'!$E$18-'Ejercicio 3 - TIR'!$C$18),'Ejercicio 3 - TIR'!$C$18+SQRT(('Ejercicio 3 - TIR'!$E$18-'Ejercicio 3 - TIR'!$C$18)*('Ejercicio 3 - TIR'!$D$18-'Ejercicio 3 - TIR'!$C$18)*J312),'Ejercicio 3 - TIR'!$E$18-SQRT(('Ejercicio 3 - TIR'!$E$18-'Ejercicio 3 - TIR'!$C$18)*('Ejercicio 3 - TIR'!$E$18-'Ejercicio 3 - TIR'!$D$18)*(1-J312)))</f>
        <v>40535.6666</v>
      </c>
      <c r="L312" s="3">
        <f t="shared" si="9"/>
        <v>0.3479142659</v>
      </c>
      <c r="M312" s="4">
        <f>IF(L312&lt;=('Ejercicio 3 - TIR'!$D$18-'Ejercicio 3 - TIR'!$C$18)/('Ejercicio 3 - TIR'!$E$18-'Ejercicio 3 - TIR'!$C$18),'Ejercicio 3 - TIR'!$C$18+SQRT(('Ejercicio 3 - TIR'!$E$18-'Ejercicio 3 - TIR'!$C$18)*('Ejercicio 3 - TIR'!$D$18-'Ejercicio 3 - TIR'!$C$18)*L312),'Ejercicio 3 - TIR'!$E$18-SQRT(('Ejercicio 3 - TIR'!$E$18-'Ejercicio 3 - TIR'!$C$18)*('Ejercicio 3 - TIR'!$E$18-'Ejercicio 3 - TIR'!$D$18)*(1-L312)))</f>
        <v>37224.06671</v>
      </c>
      <c r="N312" s="3">
        <f t="shared" si="10"/>
        <v>0.6646172869</v>
      </c>
      <c r="O312" s="4">
        <f>IF(N312&lt;=('Ejercicio 3 - TIR'!$D$18-'Ejercicio 3 - TIR'!$C$18)/('Ejercicio 3 - TIR'!$E$18-'Ejercicio 3 - TIR'!$C$18),'Ejercicio 3 - TIR'!$C$18+SQRT(('Ejercicio 3 - TIR'!$E$18-'Ejercicio 3 - TIR'!$C$18)*('Ejercicio 3 - TIR'!$D$18-'Ejercicio 3 - TIR'!$C$18)*N312),'Ejercicio 3 - TIR'!$E$18-SQRT(('Ejercicio 3 - TIR'!$E$18-'Ejercicio 3 - TIR'!$C$18)*('Ejercicio 3 - TIR'!$E$18-'Ejercicio 3 - TIR'!$D$18)*(1-N312)))</f>
        <v>39984.61782</v>
      </c>
      <c r="P312" s="3">
        <f t="shared" si="11"/>
        <v>0.3078920683</v>
      </c>
      <c r="Q312" s="7">
        <f>IF(P312&lt;=('Ejercicio 3 - TIR'!$D$22-'Ejercicio 3 - TIR'!$C$22)/('Ejercicio 3 - TIR'!$E$22-'Ejercicio 3 - TIR'!$C$22),'Ejercicio 3 - TIR'!$C$22+SQRT(('Ejercicio 3 - TIR'!$E$22-'Ejercicio 3 - TIR'!$C$22)*('Ejercicio 3 - TIR'!$D$22-'Ejercicio 3 - TIR'!$C$22)*P312),'Ejercicio 3 - TIR'!$E$22-SQRT(('Ejercicio 3 - TIR'!$E$22-'Ejercicio 3 - TIR'!$C$22)*('Ejercicio 3 - TIR'!$E$22-'Ejercicio 3 - TIR'!$D$22)*(1-P312)))</f>
        <v>0.1435415744</v>
      </c>
      <c r="R312" s="3">
        <f t="shared" si="12"/>
        <v>0.2646597333</v>
      </c>
      <c r="S312" s="7">
        <f>IF(R312&lt;=('Ejercicio 3 - TIR'!$D$23-'Ejercicio 3 - TIR'!$C$23)/('Ejercicio 3 - TIR'!$E$23-'Ejercicio 3 - TIR'!$C$23),'Ejercicio 3 - TIR'!$C$23+SQRT(('Ejercicio 3 - TIR'!$E$23-'Ejercicio 3 - TIR'!$C$23)*('Ejercicio 3 - TIR'!$D$23-'Ejercicio 3 - TIR'!$C$23)*R312),'Ejercicio 3 - TIR'!$E$23-SQRT(('Ejercicio 3 - TIR'!$E$23-'Ejercicio 3 - TIR'!$C$23)*('Ejercicio 3 - TIR'!$E$23-'Ejercicio 3 - TIR'!$D$23)*(1-R312)))</f>
        <v>0.1418263034</v>
      </c>
      <c r="T312" s="3">
        <f t="shared" si="13"/>
        <v>0.04666060558</v>
      </c>
      <c r="U312" s="7">
        <f>IF(T312&lt;=('Ejercicio 3 - TIR'!$D$24-'Ejercicio 3 - TIR'!$C$24)/('Ejercicio 3 - TIR'!$E$24-'Ejercicio 3 - TIR'!$C$24),'Ejercicio 3 - TIR'!$C$24+SQRT(('Ejercicio 3 - TIR'!$E$24-'Ejercicio 3 - TIR'!$C$24)*('Ejercicio 3 - TIR'!$D$24-'Ejercicio 3 - TIR'!$C$24)*T312),'Ejercicio 3 - TIR'!$E$24-SQRT(('Ejercicio 3 - TIR'!$E$24-'Ejercicio 3 - TIR'!$C$24)*('Ejercicio 3 - TIR'!$E$24-'Ejercicio 3 - TIR'!$D$24)*(1-T312)))</f>
        <v>0.159898852</v>
      </c>
      <c r="V312" s="3">
        <f t="shared" si="14"/>
        <v>0.8250776706</v>
      </c>
      <c r="W312" s="7">
        <f>IF(V312&lt;=('Ejercicio 3 - TIR'!$D$25-'Ejercicio 3 - TIR'!$C$25)/('Ejercicio 3 - TIR'!$E$25-'Ejercicio 3 - TIR'!$C$25),'Ejercicio 3 - TIR'!$C$25+SQRT(('Ejercicio 3 - TIR'!$E$25-'Ejercicio 3 - TIR'!$C$25)*('Ejercicio 3 - TIR'!$D$25-'Ejercicio 3 - TIR'!$C$25)*V312),'Ejercicio 3 - TIR'!$E$25-SQRT(('Ejercicio 3 - TIR'!$E$25-'Ejercicio 3 - TIR'!$C$25)*('Ejercicio 3 - TIR'!$E$25-'Ejercicio 3 - TIR'!$D$25)*(1-V312)))</f>
        <v>0.2252567554</v>
      </c>
      <c r="X312" s="3">
        <f t="shared" si="15"/>
        <v>0.487584441</v>
      </c>
      <c r="Y312" s="7">
        <f>IF(X312&lt;=('Ejercicio 3 - TIR'!$D$26-'Ejercicio 3 - TIR'!$C$26)/('Ejercicio 3 - TIR'!$E$26-'Ejercicio 3 - TIR'!$C$26),'Ejercicio 3 - TIR'!$C$26+SQRT(('Ejercicio 3 - TIR'!$E$26-'Ejercicio 3 - TIR'!$C$26)*('Ejercicio 3 - TIR'!$D$26-'Ejercicio 3 - TIR'!$C$26)*X312),'Ejercicio 3 - TIR'!$E$26-SQRT(('Ejercicio 3 - TIR'!$E$26-'Ejercicio 3 - TIR'!$C$26)*('Ejercicio 3 - TIR'!$E$26-'Ejercicio 3 - TIR'!$D$26)*(1-X312)))</f>
        <v>0.2273973003</v>
      </c>
      <c r="Z312" s="3">
        <f t="shared" si="16"/>
        <v>1.143541574</v>
      </c>
      <c r="AA312" s="3">
        <f t="shared" si="17"/>
        <v>1.305725849</v>
      </c>
      <c r="AB312" s="3">
        <f t="shared" si="18"/>
        <v>1.514509913</v>
      </c>
      <c r="AC312" s="3">
        <f t="shared" si="19"/>
        <v>1.855663502</v>
      </c>
      <c r="AD312" s="3">
        <f t="shared" si="20"/>
        <v>2.277636372</v>
      </c>
      <c r="AE312" s="2">
        <f t="shared" si="21"/>
        <v>4229.121486</v>
      </c>
      <c r="AF312" s="2">
        <f t="shared" si="22"/>
        <v>4828.922153</v>
      </c>
      <c r="AG312" s="2">
        <f t="shared" si="23"/>
        <v>5601.061262</v>
      </c>
      <c r="AH312" s="2">
        <f t="shared" si="24"/>
        <v>6862.738148</v>
      </c>
      <c r="AI312" s="2">
        <f t="shared" si="25"/>
        <v>8423.306276</v>
      </c>
      <c r="AJ312" s="4">
        <f t="shared" si="26"/>
        <v>43588.21826</v>
      </c>
      <c r="AK312" s="4">
        <f t="shared" si="27"/>
        <v>52322.21254</v>
      </c>
      <c r="AL312" s="4">
        <f t="shared" si="28"/>
        <v>61391.66888</v>
      </c>
      <c r="AM312" s="4">
        <f t="shared" si="29"/>
        <v>69075.34199</v>
      </c>
      <c r="AN312" s="4">
        <f t="shared" si="30"/>
        <v>91070.41989</v>
      </c>
      <c r="AO312" s="4">
        <f>C312/'Ejercicio 3 - TIR'!$D$7</f>
        <v>15686.83841</v>
      </c>
      <c r="AP312" s="4">
        <f t="shared" si="31"/>
        <v>27901.37985</v>
      </c>
      <c r="AQ312" s="4">
        <f t="shared" si="32"/>
        <v>36635.37413</v>
      </c>
      <c r="AR312" s="4">
        <f t="shared" si="33"/>
        <v>45704.83047</v>
      </c>
      <c r="AS312" s="4">
        <f t="shared" si="34"/>
        <v>53388.50358</v>
      </c>
      <c r="AT312" s="4">
        <f t="shared" si="35"/>
        <v>75383.58148</v>
      </c>
      <c r="AU312" s="4">
        <f>AP312*'Ejercicio 3 - TIR'!$D$5</f>
        <v>13950.68993</v>
      </c>
      <c r="AV312" s="4">
        <f>AQ312*'Ejercicio 3 - TIR'!$D$5</f>
        <v>18317.68707</v>
      </c>
      <c r="AW312" s="4">
        <f>AR312*'Ejercicio 3 - TIR'!$D$5</f>
        <v>22852.41524</v>
      </c>
      <c r="AX312" s="4">
        <f>AS312*'Ejercicio 3 - TIR'!$D$5</f>
        <v>26694.25179</v>
      </c>
      <c r="AY312" s="4">
        <f>AT312*'Ejercicio 3 - TIR'!$D$5</f>
        <v>37691.79074</v>
      </c>
      <c r="AZ312" s="4">
        <f t="shared" ref="AZ312:BD312" si="971">AJ312-AU312-AE312</f>
        <v>25408.40685</v>
      </c>
      <c r="BA312" s="4">
        <f t="shared" si="971"/>
        <v>29175.60333</v>
      </c>
      <c r="BB312" s="4">
        <f t="shared" si="971"/>
        <v>32938.19239</v>
      </c>
      <c r="BC312" s="4">
        <f t="shared" si="971"/>
        <v>35518.35205</v>
      </c>
      <c r="BD312" s="4">
        <f t="shared" si="971"/>
        <v>44955.32287</v>
      </c>
      <c r="BE312" s="4">
        <f t="shared" ref="BE312:BI312" si="972">AZ312/Z312</f>
        <v>22219.04951</v>
      </c>
      <c r="BF312" s="4">
        <f t="shared" si="972"/>
        <v>22344.3561</v>
      </c>
      <c r="BG312" s="4">
        <f t="shared" si="972"/>
        <v>21748.4165</v>
      </c>
      <c r="BH312" s="4">
        <f t="shared" si="972"/>
        <v>19140.51336</v>
      </c>
      <c r="BI312" s="4">
        <f t="shared" si="972"/>
        <v>19737.70854</v>
      </c>
      <c r="BJ312" s="4">
        <f t="shared" si="38"/>
        <v>67105.30356</v>
      </c>
      <c r="BK312" s="4">
        <f t="shared" si="39"/>
        <v>35728.91374</v>
      </c>
      <c r="BL312" s="4">
        <f t="shared" si="40"/>
        <v>102834.2173</v>
      </c>
      <c r="BM312" s="4">
        <f>BK312*'Ejercicio 3 - TIR'!$D$5</f>
        <v>17864.45687</v>
      </c>
      <c r="BN312" s="4">
        <f t="shared" si="41"/>
        <v>84969.76043</v>
      </c>
      <c r="BO312" s="4">
        <f t="shared" si="42"/>
        <v>37306.11324</v>
      </c>
      <c r="BP312" s="4">
        <f t="shared" si="43"/>
        <v>-107896.8861</v>
      </c>
      <c r="BQ312" s="4">
        <f t="shared" ref="BQ312:BT312" si="973">BE312</f>
        <v>22219.04951</v>
      </c>
      <c r="BR312" s="4">
        <f t="shared" si="973"/>
        <v>22344.3561</v>
      </c>
      <c r="BS312" s="4">
        <f t="shared" si="973"/>
        <v>21748.4165</v>
      </c>
      <c r="BT312" s="4">
        <f t="shared" si="973"/>
        <v>19140.51336</v>
      </c>
      <c r="BU312" s="4">
        <f t="shared" si="45"/>
        <v>57043.82178</v>
      </c>
      <c r="BV312" s="36">
        <f t="shared" si="46"/>
        <v>8.603428705</v>
      </c>
    </row>
    <row r="313" ht="15.0" customHeight="1">
      <c r="A313" s="2">
        <v>312.0</v>
      </c>
      <c r="B313" s="3">
        <f t="shared" si="4"/>
        <v>0.4803788575</v>
      </c>
      <c r="C313" s="4">
        <f>IF(B313&lt;=('Ejercicio 3 - TIR'!$D$13-'Ejercicio 3 - TIR'!$C$13)/('Ejercicio 3 - TIR'!$E$13-'Ejercicio 3 - TIR'!$C$13),'Ejercicio 3 - TIR'!$C$13+SQRT(('Ejercicio 3 - TIR'!$E$13-'Ejercicio 3 - TIR'!$C$13)*('Ejercicio 3 - TIR'!$D$13-'Ejercicio 3 - TIR'!$C$13)*B313),'Ejercicio 3 - TIR'!$E$13-SQRT(('Ejercicio 3 - TIR'!$E$13-'Ejercicio 3 - TIR'!$C$13)*('Ejercicio 3 - TIR'!$E$13-'Ejercicio 3 - TIR'!$D$13)*(1-B313)))</f>
        <v>75029.10953</v>
      </c>
      <c r="D313" s="3">
        <f t="shared" si="5"/>
        <v>0.6646768129</v>
      </c>
      <c r="E313" s="4">
        <f>IF(D313&lt;=('Ejercicio 3 - TIR'!$D$14-'Ejercicio 3 - TIR'!$C$14)/('Ejercicio 3 - TIR'!$E$14-'Ejercicio 3 - TIR'!$C$14),'Ejercicio 3 - TIR'!$C$14+SQRT(('Ejercicio 3 - TIR'!$E$14-'Ejercicio 3 - TIR'!$C$14)*('Ejercicio 3 - TIR'!$D$14-'Ejercicio 3 - TIR'!$C$14)*D313),'Ejercicio 3 - TIR'!$E$14-SQRT(('Ejercicio 3 - TIR'!$E$14-'Ejercicio 3 - TIR'!$C$14)*('Ejercicio 3 - TIR'!$E$14-'Ejercicio 3 - TIR'!$D$14)*(1-D313)))</f>
        <v>32907.85801</v>
      </c>
      <c r="F313" s="3">
        <f t="shared" si="6"/>
        <v>0.4363266867</v>
      </c>
      <c r="G313" s="4">
        <f>IF(F313&lt;=('Ejercicio 3 - TIR'!$D$18-'Ejercicio 3 - TIR'!$C$18)/('Ejercicio 3 - TIR'!$E$18-'Ejercicio 3 - TIR'!$C$18),'Ejercicio 3 - TIR'!$C$18+SQRT(('Ejercicio 3 - TIR'!$E$18-'Ejercicio 3 - TIR'!$C$18)*('Ejercicio 3 - TIR'!$D$18-'Ejercicio 3 - TIR'!$C$18)*F313),'Ejercicio 3 - TIR'!$E$18-SQRT(('Ejercicio 3 - TIR'!$E$18-'Ejercicio 3 - TIR'!$C$18)*('Ejercicio 3 - TIR'!$E$18-'Ejercicio 3 - TIR'!$D$18)*(1-F313)))</f>
        <v>38090.05581</v>
      </c>
      <c r="H313" s="3">
        <f t="shared" si="7"/>
        <v>0.5908815066</v>
      </c>
      <c r="I313" s="4">
        <f>IF(H313&lt;=('Ejercicio 3 - TIR'!$D$18-'Ejercicio 3 - TIR'!$C$18)/('Ejercicio 3 - TIR'!$E$18-'Ejercicio 3 - TIR'!$C$18),'Ejercicio 3 - TIR'!$C$18+SQRT(('Ejercicio 3 - TIR'!$E$18-'Ejercicio 3 - TIR'!$C$18)*('Ejercicio 3 - TIR'!$D$18-'Ejercicio 3 - TIR'!$C$18)*H313),'Ejercicio 3 - TIR'!$E$18-SQRT(('Ejercicio 3 - TIR'!$E$18-'Ejercicio 3 - TIR'!$C$18)*('Ejercicio 3 - TIR'!$E$18-'Ejercicio 3 - TIR'!$D$18)*(1-H313)))</f>
        <v>39414.46897</v>
      </c>
      <c r="J313" s="3">
        <f t="shared" si="8"/>
        <v>0.5853183073</v>
      </c>
      <c r="K313" s="4">
        <f>IF(J313&lt;=('Ejercicio 3 - TIR'!$D$18-'Ejercicio 3 - TIR'!$C$18)/('Ejercicio 3 - TIR'!$E$18-'Ejercicio 3 - TIR'!$C$18),'Ejercicio 3 - TIR'!$C$18+SQRT(('Ejercicio 3 - TIR'!$E$18-'Ejercicio 3 - TIR'!$C$18)*('Ejercicio 3 - TIR'!$D$18-'Ejercicio 3 - TIR'!$C$18)*J313),'Ejercicio 3 - TIR'!$E$18-SQRT(('Ejercicio 3 - TIR'!$E$18-'Ejercicio 3 - TIR'!$C$18)*('Ejercicio 3 - TIR'!$E$18-'Ejercicio 3 - TIR'!$D$18)*(1-J313)))</f>
        <v>39370.04515</v>
      </c>
      <c r="L313" s="3">
        <f t="shared" si="9"/>
        <v>0.02525418114</v>
      </c>
      <c r="M313" s="4">
        <f>IF(L313&lt;=('Ejercicio 3 - TIR'!$D$18-'Ejercicio 3 - TIR'!$C$18)/('Ejercicio 3 - TIR'!$E$18-'Ejercicio 3 - TIR'!$C$18),'Ejercicio 3 - TIR'!$C$18+SQRT(('Ejercicio 3 - TIR'!$E$18-'Ejercicio 3 - TIR'!$C$18)*('Ejercicio 3 - TIR'!$D$18-'Ejercicio 3 - TIR'!$C$18)*L313),'Ejercicio 3 - TIR'!$E$18-SQRT(('Ejercicio 3 - TIR'!$E$18-'Ejercicio 3 - TIR'!$C$18)*('Ejercicio 3 - TIR'!$E$18-'Ejercicio 3 - TIR'!$D$18)*(1-L313)))</f>
        <v>31946.31117</v>
      </c>
      <c r="N313" s="3">
        <f t="shared" si="10"/>
        <v>0.5731217551</v>
      </c>
      <c r="O313" s="4">
        <f>IF(N313&lt;=('Ejercicio 3 - TIR'!$D$18-'Ejercicio 3 - TIR'!$C$18)/('Ejercicio 3 - TIR'!$E$18-'Ejercicio 3 - TIR'!$C$18),'Ejercicio 3 - TIR'!$C$18+SQRT(('Ejercicio 3 - TIR'!$E$18-'Ejercicio 3 - TIR'!$C$18)*('Ejercicio 3 - TIR'!$D$18-'Ejercicio 3 - TIR'!$C$18)*N313),'Ejercicio 3 - TIR'!$E$18-SQRT(('Ejercicio 3 - TIR'!$E$18-'Ejercicio 3 - TIR'!$C$18)*('Ejercicio 3 - TIR'!$E$18-'Ejercicio 3 - TIR'!$D$18)*(1-N313)))</f>
        <v>39271.90721</v>
      </c>
      <c r="P313" s="3">
        <f t="shared" si="11"/>
        <v>0.9452728583</v>
      </c>
      <c r="Q313" s="7">
        <f>IF(P313&lt;=('Ejercicio 3 - TIR'!$D$22-'Ejercicio 3 - TIR'!$C$22)/('Ejercicio 3 - TIR'!$E$22-'Ejercicio 3 - TIR'!$C$22),'Ejercicio 3 - TIR'!$C$22+SQRT(('Ejercicio 3 - TIR'!$E$22-'Ejercicio 3 - TIR'!$C$22)*('Ejercicio 3 - TIR'!$D$22-'Ejercicio 3 - TIR'!$C$22)*P313),'Ejercicio 3 - TIR'!$E$22-SQRT(('Ejercicio 3 - TIR'!$E$22-'Ejercicio 3 - TIR'!$C$22)*('Ejercicio 3 - TIR'!$E$22-'Ejercicio 3 - TIR'!$D$22)*(1-P313)))</f>
        <v>0.1700748373</v>
      </c>
      <c r="R313" s="3">
        <f t="shared" si="12"/>
        <v>0.9159791745</v>
      </c>
      <c r="S313" s="7">
        <f>IF(R313&lt;=('Ejercicio 3 - TIR'!$D$23-'Ejercicio 3 - TIR'!$C$23)/('Ejercicio 3 - TIR'!$E$23-'Ejercicio 3 - TIR'!$C$23),'Ejercicio 3 - TIR'!$C$23+SQRT(('Ejercicio 3 - TIR'!$E$23-'Ejercicio 3 - TIR'!$C$23)*('Ejercicio 3 - TIR'!$D$23-'Ejercicio 3 - TIR'!$C$23)*R313),'Ejercicio 3 - TIR'!$E$23-SQRT(('Ejercicio 3 - TIR'!$E$23-'Ejercicio 3 - TIR'!$C$23)*('Ejercicio 3 - TIR'!$E$23-'Ejercicio 3 - TIR'!$D$23)*(1-R313)))</f>
        <v>0.1677021349</v>
      </c>
      <c r="T313" s="3">
        <f t="shared" si="13"/>
        <v>0.4962986793</v>
      </c>
      <c r="U313" s="7">
        <f>IF(T313&lt;=('Ejercicio 3 - TIR'!$D$24-'Ejercicio 3 - TIR'!$C$24)/('Ejercicio 3 - TIR'!$E$24-'Ejercicio 3 - TIR'!$C$24),'Ejercicio 3 - TIR'!$C$24+SQRT(('Ejercicio 3 - TIR'!$E$24-'Ejercicio 3 - TIR'!$C$24)*('Ejercicio 3 - TIR'!$D$24-'Ejercicio 3 - TIR'!$C$24)*T313),'Ejercicio 3 - TIR'!$E$24-SQRT(('Ejercicio 3 - TIR'!$E$24-'Ejercicio 3 - TIR'!$C$24)*('Ejercicio 3 - TIR'!$E$24-'Ejercicio 3 - TIR'!$D$24)*(1-T313)))</f>
        <v>0.1824451907</v>
      </c>
      <c r="V313" s="3">
        <f t="shared" si="14"/>
        <v>0.7057764708</v>
      </c>
      <c r="W313" s="7">
        <f>IF(V313&lt;=('Ejercicio 3 - TIR'!$D$25-'Ejercicio 3 - TIR'!$C$25)/('Ejercicio 3 - TIR'!$E$25-'Ejercicio 3 - TIR'!$C$25),'Ejercicio 3 - TIR'!$C$25+SQRT(('Ejercicio 3 - TIR'!$E$25-'Ejercicio 3 - TIR'!$C$25)*('Ejercicio 3 - TIR'!$D$25-'Ejercicio 3 - TIR'!$C$25)*V313),'Ejercicio 3 - TIR'!$E$25-SQRT(('Ejercicio 3 - TIR'!$E$25-'Ejercicio 3 - TIR'!$C$25)*('Ejercicio 3 - TIR'!$E$25-'Ejercicio 3 - TIR'!$D$25)*(1-V313)))</f>
        <v>0.2179097779</v>
      </c>
      <c r="X313" s="3">
        <f t="shared" si="15"/>
        <v>0.604948831</v>
      </c>
      <c r="Y313" s="7">
        <f>IF(X313&lt;=('Ejercicio 3 - TIR'!$D$26-'Ejercicio 3 - TIR'!$C$26)/('Ejercicio 3 - TIR'!$E$26-'Ejercicio 3 - TIR'!$C$26),'Ejercicio 3 - TIR'!$C$26+SQRT(('Ejercicio 3 - TIR'!$E$26-'Ejercicio 3 - TIR'!$C$26)*('Ejercicio 3 - TIR'!$D$26-'Ejercicio 3 - TIR'!$C$26)*X313),'Ejercicio 3 - TIR'!$E$26-SQRT(('Ejercicio 3 - TIR'!$E$26-'Ejercicio 3 - TIR'!$C$26)*('Ejercicio 3 - TIR'!$E$26-'Ejercicio 3 - TIR'!$D$26)*(1-X313)))</f>
        <v>0.2338125957</v>
      </c>
      <c r="Z313" s="3">
        <f t="shared" si="16"/>
        <v>1.170074837</v>
      </c>
      <c r="AA313" s="3">
        <f t="shared" si="17"/>
        <v>1.366298885</v>
      </c>
      <c r="AB313" s="3">
        <f t="shared" si="18"/>
        <v>1.615573546</v>
      </c>
      <c r="AC313" s="3">
        <f t="shared" si="19"/>
        <v>1.967622819</v>
      </c>
      <c r="AD313" s="3">
        <f t="shared" si="20"/>
        <v>2.427677818</v>
      </c>
      <c r="AE313" s="2">
        <f t="shared" si="21"/>
        <v>5596.798595</v>
      </c>
      <c r="AF313" s="2">
        <f t="shared" si="22"/>
        <v>6535.393668</v>
      </c>
      <c r="AG313" s="2">
        <f t="shared" si="23"/>
        <v>7727.744813</v>
      </c>
      <c r="AH313" s="2">
        <f t="shared" si="24"/>
        <v>9411.695969</v>
      </c>
      <c r="AI313" s="2">
        <f t="shared" si="25"/>
        <v>11612.26903</v>
      </c>
      <c r="AJ313" s="4">
        <f t="shared" si="26"/>
        <v>44568.21585</v>
      </c>
      <c r="AK313" s="4">
        <f t="shared" si="27"/>
        <v>53851.94503</v>
      </c>
      <c r="AL313" s="4">
        <f t="shared" si="28"/>
        <v>63605.20346</v>
      </c>
      <c r="AM313" s="4">
        <f t="shared" si="29"/>
        <v>62858.29084</v>
      </c>
      <c r="AN313" s="4">
        <f t="shared" si="30"/>
        <v>95339.53799</v>
      </c>
      <c r="AO313" s="4">
        <f>C313/'Ejercicio 3 - TIR'!$D$7</f>
        <v>15005.82191</v>
      </c>
      <c r="AP313" s="4">
        <f t="shared" si="31"/>
        <v>29562.39395</v>
      </c>
      <c r="AQ313" s="4">
        <f t="shared" si="32"/>
        <v>38846.12312</v>
      </c>
      <c r="AR313" s="4">
        <f t="shared" si="33"/>
        <v>48599.38155</v>
      </c>
      <c r="AS313" s="4">
        <f t="shared" si="34"/>
        <v>47852.46893</v>
      </c>
      <c r="AT313" s="4">
        <f t="shared" si="35"/>
        <v>80333.71608</v>
      </c>
      <c r="AU313" s="4">
        <f>AP313*'Ejercicio 3 - TIR'!$D$5</f>
        <v>14781.19697</v>
      </c>
      <c r="AV313" s="4">
        <f>AQ313*'Ejercicio 3 - TIR'!$D$5</f>
        <v>19423.06156</v>
      </c>
      <c r="AW313" s="4">
        <f>AR313*'Ejercicio 3 - TIR'!$D$5</f>
        <v>24299.69078</v>
      </c>
      <c r="AX313" s="4">
        <f>AS313*'Ejercicio 3 - TIR'!$D$5</f>
        <v>23926.23447</v>
      </c>
      <c r="AY313" s="4">
        <f>AT313*'Ejercicio 3 - TIR'!$D$5</f>
        <v>40166.85804</v>
      </c>
      <c r="AZ313" s="4">
        <f t="shared" ref="AZ313:BD313" si="974">AJ313-AU313-AE313</f>
        <v>24190.22028</v>
      </c>
      <c r="BA313" s="4">
        <f t="shared" si="974"/>
        <v>27893.4898</v>
      </c>
      <c r="BB313" s="4">
        <f t="shared" si="974"/>
        <v>31577.76787</v>
      </c>
      <c r="BC313" s="4">
        <f t="shared" si="974"/>
        <v>29520.3604</v>
      </c>
      <c r="BD313" s="4">
        <f t="shared" si="974"/>
        <v>43560.41091</v>
      </c>
      <c r="BE313" s="4">
        <f t="shared" ref="BE313:BI313" si="975">AZ313/Z313</f>
        <v>20674.07957</v>
      </c>
      <c r="BF313" s="4">
        <f t="shared" si="975"/>
        <v>20415.36452</v>
      </c>
      <c r="BG313" s="4">
        <f t="shared" si="975"/>
        <v>19545.85599</v>
      </c>
      <c r="BH313" s="4">
        <f t="shared" si="975"/>
        <v>15003.05857</v>
      </c>
      <c r="BI313" s="4">
        <f t="shared" si="975"/>
        <v>17943.24214</v>
      </c>
      <c r="BJ313" s="4">
        <f t="shared" si="38"/>
        <v>79889.67691</v>
      </c>
      <c r="BK313" s="4">
        <f t="shared" si="39"/>
        <v>36429.30098</v>
      </c>
      <c r="BL313" s="4">
        <f t="shared" si="40"/>
        <v>116318.9779</v>
      </c>
      <c r="BM313" s="4">
        <f>BK313*'Ejercicio 3 - TIR'!$D$5</f>
        <v>18214.65049</v>
      </c>
      <c r="BN313" s="4">
        <f t="shared" si="41"/>
        <v>98104.3274</v>
      </c>
      <c r="BO313" s="4">
        <f t="shared" si="42"/>
        <v>40410.76896</v>
      </c>
      <c r="BP313" s="4">
        <f t="shared" si="43"/>
        <v>-107936.9675</v>
      </c>
      <c r="BQ313" s="4">
        <f t="shared" ref="BQ313:BT313" si="976">BE313</f>
        <v>20674.07957</v>
      </c>
      <c r="BR313" s="4">
        <f t="shared" si="976"/>
        <v>20415.36452</v>
      </c>
      <c r="BS313" s="4">
        <f t="shared" si="976"/>
        <v>19545.85599</v>
      </c>
      <c r="BT313" s="4">
        <f t="shared" si="976"/>
        <v>15003.05857</v>
      </c>
      <c r="BU313" s="4">
        <f t="shared" si="45"/>
        <v>58354.01109</v>
      </c>
      <c r="BV313" s="36">
        <f t="shared" si="46"/>
        <v>6.473484659</v>
      </c>
    </row>
    <row r="314" ht="15.0" customHeight="1">
      <c r="A314" s="2">
        <v>313.0</v>
      </c>
      <c r="B314" s="3">
        <f t="shared" si="4"/>
        <v>0.8509706745</v>
      </c>
      <c r="C314" s="4">
        <f>IF(B314&lt;=('Ejercicio 3 - TIR'!$D$13-'Ejercicio 3 - TIR'!$C$13)/('Ejercicio 3 - TIR'!$E$13-'Ejercicio 3 - TIR'!$C$13),'Ejercicio 3 - TIR'!$C$13+SQRT(('Ejercicio 3 - TIR'!$E$13-'Ejercicio 3 - TIR'!$C$13)*('Ejercicio 3 - TIR'!$D$13-'Ejercicio 3 - TIR'!$C$13)*B314),'Ejercicio 3 - TIR'!$E$13-SQRT(('Ejercicio 3 - TIR'!$E$13-'Ejercicio 3 - TIR'!$C$13)*('Ejercicio 3 - TIR'!$E$13-'Ejercicio 3 - TIR'!$D$13)*(1-B314)))</f>
        <v>86627.07248</v>
      </c>
      <c r="D314" s="3">
        <f t="shared" si="5"/>
        <v>0.1951163528</v>
      </c>
      <c r="E314" s="4">
        <f>IF(D314&lt;=('Ejercicio 3 - TIR'!$D$14-'Ejercicio 3 - TIR'!$C$14)/('Ejercicio 3 - TIR'!$E$14-'Ejercicio 3 - TIR'!$C$14),'Ejercicio 3 - TIR'!$C$14+SQRT(('Ejercicio 3 - TIR'!$E$14-'Ejercicio 3 - TIR'!$C$14)*('Ejercicio 3 - TIR'!$D$14-'Ejercicio 3 - TIR'!$C$14)*D314),'Ejercicio 3 - TIR'!$E$14-SQRT(('Ejercicio 3 - TIR'!$E$14-'Ejercicio 3 - TIR'!$C$14)*('Ejercicio 3 - TIR'!$E$14-'Ejercicio 3 - TIR'!$D$14)*(1-D314)))</f>
        <v>28825.4054</v>
      </c>
      <c r="F314" s="3">
        <f t="shared" si="6"/>
        <v>0.007265294131</v>
      </c>
      <c r="G314" s="4">
        <f>IF(F314&lt;=('Ejercicio 3 - TIR'!$D$18-'Ejercicio 3 - TIR'!$C$18)/('Ejercicio 3 - TIR'!$E$18-'Ejercicio 3 - TIR'!$C$18),'Ejercicio 3 - TIR'!$C$18+SQRT(('Ejercicio 3 - TIR'!$E$18-'Ejercicio 3 - TIR'!$C$18)*('Ejercicio 3 - TIR'!$D$18-'Ejercicio 3 - TIR'!$C$18)*F314),'Ejercicio 3 - TIR'!$E$18-SQRT(('Ejercicio 3 - TIR'!$E$18-'Ejercicio 3 - TIR'!$C$18)*('Ejercicio 3 - TIR'!$E$18-'Ejercicio 3 - TIR'!$D$18)*(1-F314)))</f>
        <v>31043.93205</v>
      </c>
      <c r="H314" s="3">
        <f t="shared" si="7"/>
        <v>0.05381209051</v>
      </c>
      <c r="I314" s="4">
        <f>IF(H314&lt;=('Ejercicio 3 - TIR'!$D$18-'Ejercicio 3 - TIR'!$C$18)/('Ejercicio 3 - TIR'!$E$18-'Ejercicio 3 - TIR'!$C$18),'Ejercicio 3 - TIR'!$C$18+SQRT(('Ejercicio 3 - TIR'!$E$18-'Ejercicio 3 - TIR'!$C$18)*('Ejercicio 3 - TIR'!$D$18-'Ejercicio 3 - TIR'!$C$18)*H314),'Ejercicio 3 - TIR'!$E$18-SQRT(('Ejercicio 3 - TIR'!$E$18-'Ejercicio 3 - TIR'!$C$18)*('Ejercicio 3 - TIR'!$E$18-'Ejercicio 3 - TIR'!$D$18)*(1-H314)))</f>
        <v>32841.09373</v>
      </c>
      <c r="J314" s="3">
        <f t="shared" si="8"/>
        <v>0.1400097545</v>
      </c>
      <c r="K314" s="4">
        <f>IF(J314&lt;=('Ejercicio 3 - TIR'!$D$18-'Ejercicio 3 - TIR'!$C$18)/('Ejercicio 3 - TIR'!$E$18-'Ejercicio 3 - TIR'!$C$18),'Ejercicio 3 - TIR'!$C$18+SQRT(('Ejercicio 3 - TIR'!$E$18-'Ejercicio 3 - TIR'!$C$18)*('Ejercicio 3 - TIR'!$D$18-'Ejercicio 3 - TIR'!$C$18)*J314),'Ejercicio 3 - TIR'!$E$18-SQRT(('Ejercicio 3 - TIR'!$E$18-'Ejercicio 3 - TIR'!$C$18)*('Ejercicio 3 - TIR'!$E$18-'Ejercicio 3 - TIR'!$D$18)*(1-J314)))</f>
        <v>34582.73534</v>
      </c>
      <c r="L314" s="3">
        <f t="shared" si="9"/>
        <v>0.5405984749</v>
      </c>
      <c r="M314" s="4">
        <f>IF(L314&lt;=('Ejercicio 3 - TIR'!$D$18-'Ejercicio 3 - TIR'!$C$18)/('Ejercicio 3 - TIR'!$E$18-'Ejercicio 3 - TIR'!$C$18),'Ejercicio 3 - TIR'!$C$18+SQRT(('Ejercicio 3 - TIR'!$E$18-'Ejercicio 3 - TIR'!$C$18)*('Ejercicio 3 - TIR'!$D$18-'Ejercicio 3 - TIR'!$C$18)*L314),'Ejercicio 3 - TIR'!$E$18-SQRT(('Ejercicio 3 - TIR'!$E$18-'Ejercicio 3 - TIR'!$C$18)*('Ejercicio 3 - TIR'!$E$18-'Ejercicio 3 - TIR'!$D$18)*(1-L314)))</f>
        <v>39004.98591</v>
      </c>
      <c r="N314" s="3">
        <f t="shared" si="10"/>
        <v>0.2874290798</v>
      </c>
      <c r="O314" s="4">
        <f>IF(N314&lt;=('Ejercicio 3 - TIR'!$D$18-'Ejercicio 3 - TIR'!$C$18)/('Ejercicio 3 - TIR'!$E$18-'Ejercicio 3 - TIR'!$C$18),'Ejercicio 3 - TIR'!$C$18+SQRT(('Ejercicio 3 - TIR'!$E$18-'Ejercicio 3 - TIR'!$C$18)*('Ejercicio 3 - TIR'!$D$18-'Ejercicio 3 - TIR'!$C$18)*N314),'Ejercicio 3 - TIR'!$E$18-SQRT(('Ejercicio 3 - TIR'!$E$18-'Ejercicio 3 - TIR'!$C$18)*('Ejercicio 3 - TIR'!$E$18-'Ejercicio 3 - TIR'!$D$18)*(1-N314)))</f>
        <v>36566.15275</v>
      </c>
      <c r="P314" s="3">
        <f t="shared" si="11"/>
        <v>0.4507998066</v>
      </c>
      <c r="Q314" s="7">
        <f>IF(P314&lt;=('Ejercicio 3 - TIR'!$D$22-'Ejercicio 3 - TIR'!$C$22)/('Ejercicio 3 - TIR'!$E$22-'Ejercicio 3 - TIR'!$C$22),'Ejercicio 3 - TIR'!$C$22+SQRT(('Ejercicio 3 - TIR'!$E$22-'Ejercicio 3 - TIR'!$C$22)*('Ejercicio 3 - TIR'!$D$22-'Ejercicio 3 - TIR'!$C$22)*P314),'Ejercicio 3 - TIR'!$E$22-SQRT(('Ejercicio 3 - TIR'!$E$22-'Ejercicio 3 - TIR'!$C$22)*('Ejercicio 3 - TIR'!$E$22-'Ejercicio 3 - TIR'!$D$22)*(1-P314)))</f>
        <v>0.1484857798</v>
      </c>
      <c r="R314" s="3">
        <f t="shared" si="12"/>
        <v>0.8012251306</v>
      </c>
      <c r="S314" s="7">
        <f>IF(R314&lt;=('Ejercicio 3 - TIR'!$D$23-'Ejercicio 3 - TIR'!$C$23)/('Ejercicio 3 - TIR'!$E$23-'Ejercicio 3 - TIR'!$C$23),'Ejercicio 3 - TIR'!$C$23+SQRT(('Ejercicio 3 - TIR'!$E$23-'Ejercicio 3 - TIR'!$C$23)*('Ejercicio 3 - TIR'!$D$23-'Ejercicio 3 - TIR'!$C$23)*R314),'Ejercicio 3 - TIR'!$E$23-SQRT(('Ejercicio 3 - TIR'!$E$23-'Ejercicio 3 - TIR'!$C$23)*('Ejercicio 3 - TIR'!$E$23-'Ejercicio 3 - TIR'!$D$23)*(1-R314)))</f>
        <v>0.1610845364</v>
      </c>
      <c r="T314" s="3">
        <f t="shared" si="13"/>
        <v>0.4883557072</v>
      </c>
      <c r="U314" s="7">
        <f>IF(T314&lt;=('Ejercicio 3 - TIR'!$D$24-'Ejercicio 3 - TIR'!$C$24)/('Ejercicio 3 - TIR'!$E$24-'Ejercicio 3 - TIR'!$C$24),'Ejercicio 3 - TIR'!$C$24+SQRT(('Ejercicio 3 - TIR'!$E$24-'Ejercicio 3 - TIR'!$C$24)*('Ejercicio 3 - TIR'!$D$24-'Ejercicio 3 - TIR'!$C$24)*T314),'Ejercicio 3 - TIR'!$E$24-SQRT(('Ejercicio 3 - TIR'!$E$24-'Ejercicio 3 - TIR'!$C$24)*('Ejercicio 3 - TIR'!$E$24-'Ejercicio 3 - TIR'!$D$24)*(1-T314)))</f>
        <v>0.1821502441</v>
      </c>
      <c r="V314" s="3">
        <f t="shared" si="14"/>
        <v>0.6237676647</v>
      </c>
      <c r="W314" s="7">
        <f>IF(V314&lt;=('Ejercicio 3 - TIR'!$D$25-'Ejercicio 3 - TIR'!$C$25)/('Ejercicio 3 - TIR'!$E$25-'Ejercicio 3 - TIR'!$C$25),'Ejercicio 3 - TIR'!$C$25+SQRT(('Ejercicio 3 - TIR'!$E$25-'Ejercicio 3 - TIR'!$C$25)*('Ejercicio 3 - TIR'!$D$25-'Ejercicio 3 - TIR'!$C$25)*V314),'Ejercicio 3 - TIR'!$E$25-SQRT(('Ejercicio 3 - TIR'!$E$25-'Ejercicio 3 - TIR'!$C$25)*('Ejercicio 3 - TIR'!$E$25-'Ejercicio 3 - TIR'!$D$25)*(1-V314)))</f>
        <v>0.2137120795</v>
      </c>
      <c r="X314" s="3">
        <f t="shared" si="15"/>
        <v>0.9043404896</v>
      </c>
      <c r="Y314" s="7">
        <f>IF(X314&lt;=('Ejercicio 3 - TIR'!$D$26-'Ejercicio 3 - TIR'!$C$26)/('Ejercicio 3 - TIR'!$E$26-'Ejercicio 3 - TIR'!$C$26),'Ejercicio 3 - TIR'!$C$26+SQRT(('Ejercicio 3 - TIR'!$E$26-'Ejercicio 3 - TIR'!$C$26)*('Ejercicio 3 - TIR'!$D$26-'Ejercicio 3 - TIR'!$C$26)*X314),'Ejercicio 3 - TIR'!$E$26-SQRT(('Ejercicio 3 - TIR'!$E$26-'Ejercicio 3 - TIR'!$C$26)*('Ejercicio 3 - TIR'!$E$26-'Ejercicio 3 - TIR'!$D$26)*(1-X314)))</f>
        <v>0.2572720138</v>
      </c>
      <c r="Z314" s="3">
        <f t="shared" si="16"/>
        <v>1.14848578</v>
      </c>
      <c r="AA314" s="3">
        <f t="shared" si="17"/>
        <v>1.333489079</v>
      </c>
      <c r="AB314" s="3">
        <f t="shared" si="18"/>
        <v>1.57638444</v>
      </c>
      <c r="AC314" s="3">
        <f t="shared" si="19"/>
        <v>1.913276837</v>
      </c>
      <c r="AD314" s="3">
        <f t="shared" si="20"/>
        <v>2.405509422</v>
      </c>
      <c r="AE314" s="2">
        <f t="shared" si="21"/>
        <v>4280.162799</v>
      </c>
      <c r="AF314" s="2">
        <f t="shared" si="22"/>
        <v>4969.630839</v>
      </c>
      <c r="AG314" s="2">
        <f t="shared" si="23"/>
        <v>5874.85031</v>
      </c>
      <c r="AH314" s="2">
        <f t="shared" si="24"/>
        <v>7130.376786</v>
      </c>
      <c r="AI314" s="2">
        <f t="shared" si="25"/>
        <v>8964.823181</v>
      </c>
      <c r="AJ314" s="4">
        <f t="shared" si="26"/>
        <v>35653.51451</v>
      </c>
      <c r="AK314" s="4">
        <f t="shared" si="27"/>
        <v>43793.23984</v>
      </c>
      <c r="AL314" s="4">
        <f t="shared" si="28"/>
        <v>54515.6859</v>
      </c>
      <c r="AM314" s="4">
        <f t="shared" si="29"/>
        <v>74627.33608</v>
      </c>
      <c r="AN314" s="4">
        <f t="shared" si="30"/>
        <v>87960.22498</v>
      </c>
      <c r="AO314" s="4">
        <f>C314/'Ejercicio 3 - TIR'!$D$7</f>
        <v>17325.4145</v>
      </c>
      <c r="AP314" s="4">
        <f t="shared" si="31"/>
        <v>18328.10001</v>
      </c>
      <c r="AQ314" s="4">
        <f t="shared" si="32"/>
        <v>26467.82534</v>
      </c>
      <c r="AR314" s="4">
        <f t="shared" si="33"/>
        <v>37190.2714</v>
      </c>
      <c r="AS314" s="4">
        <f t="shared" si="34"/>
        <v>57301.92159</v>
      </c>
      <c r="AT314" s="4">
        <f t="shared" si="35"/>
        <v>70634.81049</v>
      </c>
      <c r="AU314" s="4">
        <f>AP314*'Ejercicio 3 - TIR'!$D$5</f>
        <v>9164.050005</v>
      </c>
      <c r="AV314" s="4">
        <f>AQ314*'Ejercicio 3 - TIR'!$D$5</f>
        <v>13233.91267</v>
      </c>
      <c r="AW314" s="4">
        <f>AR314*'Ejercicio 3 - TIR'!$D$5</f>
        <v>18595.1357</v>
      </c>
      <c r="AX314" s="4">
        <f>AS314*'Ejercicio 3 - TIR'!$D$5</f>
        <v>28650.96079</v>
      </c>
      <c r="AY314" s="4">
        <f>AT314*'Ejercicio 3 - TIR'!$D$5</f>
        <v>35317.40524</v>
      </c>
      <c r="AZ314" s="4">
        <f t="shared" ref="AZ314:BD314" si="977">AJ314-AU314-AE314</f>
        <v>22209.3017</v>
      </c>
      <c r="BA314" s="4">
        <f t="shared" si="977"/>
        <v>25589.69633</v>
      </c>
      <c r="BB314" s="4">
        <f t="shared" si="977"/>
        <v>30045.69989</v>
      </c>
      <c r="BC314" s="4">
        <f t="shared" si="977"/>
        <v>38845.9985</v>
      </c>
      <c r="BD314" s="4">
        <f t="shared" si="977"/>
        <v>43677.99656</v>
      </c>
      <c r="BE314" s="4">
        <f t="shared" ref="BE314:BI314" si="978">AZ314/Z314</f>
        <v>19337.89873</v>
      </c>
      <c r="BF314" s="4">
        <f t="shared" si="978"/>
        <v>19190.03067</v>
      </c>
      <c r="BG314" s="4">
        <f t="shared" si="978"/>
        <v>19059.88103</v>
      </c>
      <c r="BH314" s="4">
        <f t="shared" si="978"/>
        <v>20303.38618</v>
      </c>
      <c r="BI314" s="4">
        <f t="shared" si="978"/>
        <v>18157.48305</v>
      </c>
      <c r="BJ314" s="4">
        <f t="shared" si="38"/>
        <v>69339.78429</v>
      </c>
      <c r="BK314" s="4">
        <f t="shared" si="39"/>
        <v>41676.44781</v>
      </c>
      <c r="BL314" s="4">
        <f t="shared" si="40"/>
        <v>111016.2321</v>
      </c>
      <c r="BM314" s="4">
        <f>BK314*'Ejercicio 3 - TIR'!$D$5</f>
        <v>20838.22391</v>
      </c>
      <c r="BN314" s="4">
        <f t="shared" si="41"/>
        <v>90178.00819</v>
      </c>
      <c r="BO314" s="4">
        <f t="shared" si="42"/>
        <v>37488.11265</v>
      </c>
      <c r="BP314" s="4">
        <f t="shared" si="43"/>
        <v>-115452.4779</v>
      </c>
      <c r="BQ314" s="4">
        <f t="shared" ref="BQ314:BT314" si="979">BE314</f>
        <v>19337.89873</v>
      </c>
      <c r="BR314" s="4">
        <f t="shared" si="979"/>
        <v>19190.03067</v>
      </c>
      <c r="BS314" s="4">
        <f t="shared" si="979"/>
        <v>19059.88103</v>
      </c>
      <c r="BT314" s="4">
        <f t="shared" si="979"/>
        <v>20303.38618</v>
      </c>
      <c r="BU314" s="4">
        <f t="shared" si="45"/>
        <v>55645.59569</v>
      </c>
      <c r="BV314" s="36">
        <f t="shared" si="46"/>
        <v>4.238841533</v>
      </c>
    </row>
    <row r="315" ht="15.0" customHeight="1">
      <c r="A315" s="2">
        <v>314.0</v>
      </c>
      <c r="B315" s="3">
        <f t="shared" si="4"/>
        <v>0.1781578049</v>
      </c>
      <c r="C315" s="4">
        <f>IF(B315&lt;=('Ejercicio 3 - TIR'!$D$13-'Ejercicio 3 - TIR'!$C$13)/('Ejercicio 3 - TIR'!$E$13-'Ejercicio 3 - TIR'!$C$13),'Ejercicio 3 - TIR'!$C$13+SQRT(('Ejercicio 3 - TIR'!$E$13-'Ejercicio 3 - TIR'!$C$13)*('Ejercicio 3 - TIR'!$D$13-'Ejercicio 3 - TIR'!$C$13)*B315),'Ejercicio 3 - TIR'!$E$13-SQRT(('Ejercicio 3 - TIR'!$E$13-'Ejercicio 3 - TIR'!$C$13)*('Ejercicio 3 - TIR'!$E$13-'Ejercicio 3 - TIR'!$D$13)*(1-B315)))</f>
        <v>68441.74875</v>
      </c>
      <c r="D315" s="3">
        <f t="shared" si="5"/>
        <v>0.7864597591</v>
      </c>
      <c r="E315" s="4">
        <f>IF(D315&lt;=('Ejercicio 3 - TIR'!$D$14-'Ejercicio 3 - TIR'!$C$14)/('Ejercicio 3 - TIR'!$E$14-'Ejercicio 3 - TIR'!$C$14),'Ejercicio 3 - TIR'!$C$14+SQRT(('Ejercicio 3 - TIR'!$E$14-'Ejercicio 3 - TIR'!$C$14)*('Ejercicio 3 - TIR'!$D$14-'Ejercicio 3 - TIR'!$C$14)*D315),'Ejercicio 3 - TIR'!$E$14-SQRT(('Ejercicio 3 - TIR'!$E$14-'Ejercicio 3 - TIR'!$C$14)*('Ejercicio 3 - TIR'!$E$14-'Ejercicio 3 - TIR'!$D$14)*(1-D315)))</f>
        <v>34340.40318</v>
      </c>
      <c r="F315" s="3">
        <f t="shared" si="6"/>
        <v>0.1896241651</v>
      </c>
      <c r="G315" s="4">
        <f>IF(F315&lt;=('Ejercicio 3 - TIR'!$D$18-'Ejercicio 3 - TIR'!$C$18)/('Ejercicio 3 - TIR'!$E$18-'Ejercicio 3 - TIR'!$C$18),'Ejercicio 3 - TIR'!$C$18+SQRT(('Ejercicio 3 - TIR'!$E$18-'Ejercicio 3 - TIR'!$C$18)*('Ejercicio 3 - TIR'!$D$18-'Ejercicio 3 - TIR'!$C$18)*F315),'Ejercicio 3 - TIR'!$E$18-SQRT(('Ejercicio 3 - TIR'!$E$18-'Ejercicio 3 - TIR'!$C$18)*('Ejercicio 3 - TIR'!$E$18-'Ejercicio 3 - TIR'!$D$18)*(1-F315)))</f>
        <v>35333.25649</v>
      </c>
      <c r="H315" s="3">
        <f t="shared" si="7"/>
        <v>0.9351501425</v>
      </c>
      <c r="I315" s="4">
        <f>IF(H315&lt;=('Ejercicio 3 - TIR'!$D$18-'Ejercicio 3 - TIR'!$C$18)/('Ejercicio 3 - TIR'!$E$18-'Ejercicio 3 - TIR'!$C$18),'Ejercicio 3 - TIR'!$C$18+SQRT(('Ejercicio 3 - TIR'!$E$18-'Ejercicio 3 - TIR'!$C$18)*('Ejercicio 3 - TIR'!$D$18-'Ejercicio 3 - TIR'!$C$18)*H315),'Ejercicio 3 - TIR'!$E$18-SQRT(('Ejercicio 3 - TIR'!$E$18-'Ejercicio 3 - TIR'!$C$18)*('Ejercicio 3 - TIR'!$E$18-'Ejercicio 3 - TIR'!$D$18)*(1-H315)))</f>
        <v>42794.6113</v>
      </c>
      <c r="J315" s="3">
        <f t="shared" si="8"/>
        <v>0.2219990276</v>
      </c>
      <c r="K315" s="4">
        <f>IF(J315&lt;=('Ejercicio 3 - TIR'!$D$18-'Ejercicio 3 - TIR'!$C$18)/('Ejercicio 3 - TIR'!$E$18-'Ejercicio 3 - TIR'!$C$18),'Ejercicio 3 - TIR'!$C$18+SQRT(('Ejercicio 3 - TIR'!$E$18-'Ejercicio 3 - TIR'!$C$18)*('Ejercicio 3 - TIR'!$D$18-'Ejercicio 3 - TIR'!$C$18)*J315),'Ejercicio 3 - TIR'!$E$18-SQRT(('Ejercicio 3 - TIR'!$E$18-'Ejercicio 3 - TIR'!$C$18)*('Ejercicio 3 - TIR'!$E$18-'Ejercicio 3 - TIR'!$D$18)*(1-J315)))</f>
        <v>35770.60258</v>
      </c>
      <c r="L315" s="3">
        <f t="shared" si="9"/>
        <v>0.526283851</v>
      </c>
      <c r="M315" s="4">
        <f>IF(L315&lt;=('Ejercicio 3 - TIR'!$D$18-'Ejercicio 3 - TIR'!$C$18)/('Ejercicio 3 - TIR'!$E$18-'Ejercicio 3 - TIR'!$C$18),'Ejercicio 3 - TIR'!$C$18+SQRT(('Ejercicio 3 - TIR'!$E$18-'Ejercicio 3 - TIR'!$C$18)*('Ejercicio 3 - TIR'!$D$18-'Ejercicio 3 - TIR'!$C$18)*L315),'Ejercicio 3 - TIR'!$E$18-SQRT(('Ejercicio 3 - TIR'!$E$18-'Ejercicio 3 - TIR'!$C$18)*('Ejercicio 3 - TIR'!$E$18-'Ejercicio 3 - TIR'!$D$18)*(1-L315)))</f>
        <v>38884.96357</v>
      </c>
      <c r="N315" s="3">
        <f t="shared" si="10"/>
        <v>0.1176449643</v>
      </c>
      <c r="O315" s="4">
        <f>IF(N315&lt;=('Ejercicio 3 - TIR'!$D$18-'Ejercicio 3 - TIR'!$C$18)/('Ejercicio 3 - TIR'!$E$18-'Ejercicio 3 - TIR'!$C$18),'Ejercicio 3 - TIR'!$C$18+SQRT(('Ejercicio 3 - TIR'!$E$18-'Ejercicio 3 - TIR'!$C$18)*('Ejercicio 3 - TIR'!$D$18-'Ejercicio 3 - TIR'!$C$18)*N315),'Ejercicio 3 - TIR'!$E$18-SQRT(('Ejercicio 3 - TIR'!$E$18-'Ejercicio 3 - TIR'!$C$18)*('Ejercicio 3 - TIR'!$E$18-'Ejercicio 3 - TIR'!$D$18)*(1-N315)))</f>
        <v>34200.80286</v>
      </c>
      <c r="P315" s="3">
        <f t="shared" si="11"/>
        <v>0.8217802205</v>
      </c>
      <c r="Q315" s="7">
        <f>IF(P315&lt;=('Ejercicio 3 - TIR'!$D$22-'Ejercicio 3 - TIR'!$C$22)/('Ejercicio 3 - TIR'!$E$22-'Ejercicio 3 - TIR'!$C$22),'Ejercicio 3 - TIR'!$C$22+SQRT(('Ejercicio 3 - TIR'!$E$22-'Ejercicio 3 - TIR'!$C$22)*('Ejercicio 3 - TIR'!$D$22-'Ejercicio 3 - TIR'!$C$22)*P315),'Ejercicio 3 - TIR'!$E$22-SQRT(('Ejercicio 3 - TIR'!$E$22-'Ejercicio 3 - TIR'!$C$22)*('Ejercicio 3 - TIR'!$E$22-'Ejercicio 3 - TIR'!$D$22)*(1-P315)))</f>
        <v>0.1620892322</v>
      </c>
      <c r="R315" s="3">
        <f t="shared" si="12"/>
        <v>0.6345990232</v>
      </c>
      <c r="S315" s="7">
        <f>IF(R315&lt;=('Ejercicio 3 - TIR'!$D$23-'Ejercicio 3 - TIR'!$C$23)/('Ejercicio 3 - TIR'!$E$23-'Ejercicio 3 - TIR'!$C$23),'Ejercicio 3 - TIR'!$C$23+SQRT(('Ejercicio 3 - TIR'!$E$23-'Ejercicio 3 - TIR'!$C$23)*('Ejercicio 3 - TIR'!$D$23-'Ejercicio 3 - TIR'!$C$23)*R315),'Ejercicio 3 - TIR'!$E$23-SQRT(('Ejercicio 3 - TIR'!$E$23-'Ejercicio 3 - TIR'!$C$23)*('Ejercicio 3 - TIR'!$E$23-'Ejercicio 3 - TIR'!$D$23)*(1-R315)))</f>
        <v>0.1543539134</v>
      </c>
      <c r="T315" s="3">
        <f t="shared" si="13"/>
        <v>0.04346828385</v>
      </c>
      <c r="U315" s="7">
        <f>IF(T315&lt;=('Ejercicio 3 - TIR'!$D$24-'Ejercicio 3 - TIR'!$C$24)/('Ejercicio 3 - TIR'!$E$24-'Ejercicio 3 - TIR'!$C$24),'Ejercicio 3 - TIR'!$C$24+SQRT(('Ejercicio 3 - TIR'!$E$24-'Ejercicio 3 - TIR'!$C$24)*('Ejercicio 3 - TIR'!$D$24-'Ejercicio 3 - TIR'!$C$24)*T315),'Ejercicio 3 - TIR'!$E$24-SQRT(('Ejercicio 3 - TIR'!$E$24-'Ejercicio 3 - TIR'!$C$24)*('Ejercicio 3 - TIR'!$E$24-'Ejercicio 3 - TIR'!$D$24)*(1-T315)))</f>
        <v>0.1595542345</v>
      </c>
      <c r="V315" s="3">
        <f t="shared" si="14"/>
        <v>0.1610197436</v>
      </c>
      <c r="W315" s="7">
        <f>IF(V315&lt;=('Ejercicio 3 - TIR'!$D$25-'Ejercicio 3 - TIR'!$C$25)/('Ejercicio 3 - TIR'!$E$25-'Ejercicio 3 - TIR'!$C$25),'Ejercicio 3 - TIR'!$C$25+SQRT(('Ejercicio 3 - TIR'!$E$25-'Ejercicio 3 - TIR'!$C$25)*('Ejercicio 3 - TIR'!$D$25-'Ejercicio 3 - TIR'!$C$25)*V315),'Ejercicio 3 - TIR'!$E$25-SQRT(('Ejercicio 3 - TIR'!$E$25-'Ejercicio 3 - TIR'!$C$25)*('Ejercicio 3 - TIR'!$E$25-'Ejercicio 3 - TIR'!$D$25)*(1-V315)))</f>
        <v>0.1950142479</v>
      </c>
      <c r="X315" s="3">
        <f t="shared" si="15"/>
        <v>0.0269868863</v>
      </c>
      <c r="Y315" s="7">
        <f>IF(X315&lt;=('Ejercicio 3 - TIR'!$D$26-'Ejercicio 3 - TIR'!$C$26)/('Ejercicio 3 - TIR'!$E$26-'Ejercicio 3 - TIR'!$C$26),'Ejercicio 3 - TIR'!$C$26+SQRT(('Ejercicio 3 - TIR'!$E$26-'Ejercicio 3 - TIR'!$C$26)*('Ejercicio 3 - TIR'!$D$26-'Ejercicio 3 - TIR'!$C$26)*X315),'Ejercicio 3 - TIR'!$E$26-SQRT(('Ejercicio 3 - TIR'!$E$26-'Ejercicio 3 - TIR'!$C$26)*('Ejercicio 3 - TIR'!$E$26-'Ejercicio 3 - TIR'!$D$26)*(1-X315)))</f>
        <v>0.198536076</v>
      </c>
      <c r="Z315" s="3">
        <f t="shared" si="16"/>
        <v>1.162089232</v>
      </c>
      <c r="AA315" s="3">
        <f t="shared" si="17"/>
        <v>1.341462253</v>
      </c>
      <c r="AB315" s="3">
        <f t="shared" si="18"/>
        <v>1.555498236</v>
      </c>
      <c r="AC315" s="3">
        <f t="shared" si="19"/>
        <v>1.858842554</v>
      </c>
      <c r="AD315" s="3">
        <f t="shared" si="20"/>
        <v>2.227889861</v>
      </c>
      <c r="AE315" s="2">
        <f t="shared" si="21"/>
        <v>5566.209585</v>
      </c>
      <c r="AF315" s="2">
        <f t="shared" si="22"/>
        <v>6425.375818</v>
      </c>
      <c r="AG315" s="2">
        <f t="shared" si="23"/>
        <v>7450.571737</v>
      </c>
      <c r="AH315" s="2">
        <f t="shared" si="24"/>
        <v>8903.539381</v>
      </c>
      <c r="AI315" s="2">
        <f t="shared" si="25"/>
        <v>10671.21315</v>
      </c>
      <c r="AJ315" s="4">
        <f t="shared" si="26"/>
        <v>41060.3969</v>
      </c>
      <c r="AK315" s="4">
        <f t="shared" si="27"/>
        <v>57407.35569</v>
      </c>
      <c r="AL315" s="4">
        <f t="shared" si="28"/>
        <v>55641.10921</v>
      </c>
      <c r="AM315" s="4">
        <f t="shared" si="29"/>
        <v>72281.02501</v>
      </c>
      <c r="AN315" s="4">
        <f t="shared" si="30"/>
        <v>76195.62192</v>
      </c>
      <c r="AO315" s="4">
        <f>C315/'Ejercicio 3 - TIR'!$D$7</f>
        <v>13688.34975</v>
      </c>
      <c r="AP315" s="4">
        <f t="shared" si="31"/>
        <v>27372.04715</v>
      </c>
      <c r="AQ315" s="4">
        <f t="shared" si="32"/>
        <v>43719.00594</v>
      </c>
      <c r="AR315" s="4">
        <f t="shared" si="33"/>
        <v>41952.75946</v>
      </c>
      <c r="AS315" s="4">
        <f t="shared" si="34"/>
        <v>58592.67526</v>
      </c>
      <c r="AT315" s="4">
        <f t="shared" si="35"/>
        <v>62507.27217</v>
      </c>
      <c r="AU315" s="4">
        <f>AP315*'Ejercicio 3 - TIR'!$D$5</f>
        <v>13686.02358</v>
      </c>
      <c r="AV315" s="4">
        <f>AQ315*'Ejercicio 3 - TIR'!$D$5</f>
        <v>21859.50297</v>
      </c>
      <c r="AW315" s="4">
        <f>AR315*'Ejercicio 3 - TIR'!$D$5</f>
        <v>20976.37973</v>
      </c>
      <c r="AX315" s="4">
        <f>AS315*'Ejercicio 3 - TIR'!$D$5</f>
        <v>29296.33763</v>
      </c>
      <c r="AY315" s="4">
        <f>AT315*'Ejercicio 3 - TIR'!$D$5</f>
        <v>31253.63608</v>
      </c>
      <c r="AZ315" s="4">
        <f t="shared" ref="AZ315:BD315" si="980">AJ315-AU315-AE315</f>
        <v>21808.16374</v>
      </c>
      <c r="BA315" s="4">
        <f t="shared" si="980"/>
        <v>29122.4769</v>
      </c>
      <c r="BB315" s="4">
        <f t="shared" si="980"/>
        <v>27214.15774</v>
      </c>
      <c r="BC315" s="4">
        <f t="shared" si="980"/>
        <v>34081.148</v>
      </c>
      <c r="BD315" s="4">
        <f t="shared" si="980"/>
        <v>34270.77268</v>
      </c>
      <c r="BE315" s="4">
        <f t="shared" ref="BE315:BI315" si="981">AZ315/Z315</f>
        <v>18766.34181</v>
      </c>
      <c r="BF315" s="4">
        <f t="shared" si="981"/>
        <v>21709.50158</v>
      </c>
      <c r="BG315" s="4">
        <f t="shared" si="981"/>
        <v>17495.46037</v>
      </c>
      <c r="BH315" s="4">
        <f t="shared" si="981"/>
        <v>18334.60716</v>
      </c>
      <c r="BI315" s="4">
        <f t="shared" si="981"/>
        <v>15382.61531</v>
      </c>
      <c r="BJ315" s="4">
        <f t="shared" si="38"/>
        <v>76506.63607</v>
      </c>
      <c r="BK315" s="4">
        <f t="shared" si="39"/>
        <v>30496.13562</v>
      </c>
      <c r="BL315" s="4">
        <f t="shared" si="40"/>
        <v>107002.7717</v>
      </c>
      <c r="BM315" s="4">
        <f>BK315*'Ejercicio 3 - TIR'!$D$5</f>
        <v>15248.06781</v>
      </c>
      <c r="BN315" s="4">
        <f t="shared" si="41"/>
        <v>91754.70388</v>
      </c>
      <c r="BO315" s="4">
        <f t="shared" si="42"/>
        <v>41184.57806</v>
      </c>
      <c r="BP315" s="4">
        <f t="shared" si="43"/>
        <v>-102782.1519</v>
      </c>
      <c r="BQ315" s="4">
        <f t="shared" ref="BQ315:BT315" si="982">BE315</f>
        <v>18766.34181</v>
      </c>
      <c r="BR315" s="4">
        <f t="shared" si="982"/>
        <v>21709.50158</v>
      </c>
      <c r="BS315" s="4">
        <f t="shared" si="982"/>
        <v>17495.46037</v>
      </c>
      <c r="BT315" s="4">
        <f t="shared" si="982"/>
        <v>18334.60716</v>
      </c>
      <c r="BU315" s="4">
        <f t="shared" si="45"/>
        <v>56567.19337</v>
      </c>
      <c r="BV315" s="36">
        <f t="shared" si="46"/>
        <v>7.7089229</v>
      </c>
    </row>
    <row r="316" ht="15.0" customHeight="1">
      <c r="A316" s="2">
        <v>315.0</v>
      </c>
      <c r="B316" s="3">
        <f t="shared" si="4"/>
        <v>0.4930498612</v>
      </c>
      <c r="C316" s="4">
        <f>IF(B316&lt;=('Ejercicio 3 - TIR'!$D$13-'Ejercicio 3 - TIR'!$C$13)/('Ejercicio 3 - TIR'!$E$13-'Ejercicio 3 - TIR'!$C$13),'Ejercicio 3 - TIR'!$C$13+SQRT(('Ejercicio 3 - TIR'!$E$13-'Ejercicio 3 - TIR'!$C$13)*('Ejercicio 3 - TIR'!$D$13-'Ejercicio 3 - TIR'!$C$13)*B316),'Ejercicio 3 - TIR'!$E$13-SQRT(('Ejercicio 3 - TIR'!$E$13-'Ejercicio 3 - TIR'!$C$13)*('Ejercicio 3 - TIR'!$E$13-'Ejercicio 3 - TIR'!$D$13)*(1-B316)))</f>
        <v>75335.44717</v>
      </c>
      <c r="D316" s="3">
        <f t="shared" si="5"/>
        <v>0.5299777167</v>
      </c>
      <c r="E316" s="4">
        <f>IF(D316&lt;=('Ejercicio 3 - TIR'!$D$14-'Ejercicio 3 - TIR'!$C$14)/('Ejercicio 3 - TIR'!$E$14-'Ejercicio 3 - TIR'!$C$14),'Ejercicio 3 - TIR'!$C$14+SQRT(('Ejercicio 3 - TIR'!$E$14-'Ejercicio 3 - TIR'!$C$14)*('Ejercicio 3 - TIR'!$D$14-'Ejercicio 3 - TIR'!$C$14)*D316),'Ejercicio 3 - TIR'!$E$14-SQRT(('Ejercicio 3 - TIR'!$E$14-'Ejercicio 3 - TIR'!$C$14)*('Ejercicio 3 - TIR'!$E$14-'Ejercicio 3 - TIR'!$D$14)*(1-D316)))</f>
        <v>31603.37315</v>
      </c>
      <c r="F316" s="3">
        <f t="shared" si="6"/>
        <v>0.5956801577</v>
      </c>
      <c r="G316" s="4">
        <f>IF(F316&lt;=('Ejercicio 3 - TIR'!$D$18-'Ejercicio 3 - TIR'!$C$18)/('Ejercicio 3 - TIR'!$E$18-'Ejercicio 3 - TIR'!$C$18),'Ejercicio 3 - TIR'!$C$18+SQRT(('Ejercicio 3 - TIR'!$E$18-'Ejercicio 3 - TIR'!$C$18)*('Ejercicio 3 - TIR'!$D$18-'Ejercicio 3 - TIR'!$C$18)*F316),'Ejercicio 3 - TIR'!$E$18-SQRT(('Ejercicio 3 - TIR'!$E$18-'Ejercicio 3 - TIR'!$C$18)*('Ejercicio 3 - TIR'!$E$18-'Ejercicio 3 - TIR'!$D$18)*(1-F316)))</f>
        <v>39452.61994</v>
      </c>
      <c r="H316" s="3">
        <f t="shared" si="7"/>
        <v>0.1508077111</v>
      </c>
      <c r="I316" s="4">
        <f>IF(H316&lt;=('Ejercicio 3 - TIR'!$D$18-'Ejercicio 3 - TIR'!$C$18)/('Ejercicio 3 - TIR'!$E$18-'Ejercicio 3 - TIR'!$C$18),'Ejercicio 3 - TIR'!$C$18+SQRT(('Ejercicio 3 - TIR'!$E$18-'Ejercicio 3 - TIR'!$C$18)*('Ejercicio 3 - TIR'!$D$18-'Ejercicio 3 - TIR'!$C$18)*H316),'Ejercicio 3 - TIR'!$E$18-SQRT(('Ejercicio 3 - TIR'!$E$18-'Ejercicio 3 - TIR'!$C$18)*('Ejercicio 3 - TIR'!$E$18-'Ejercicio 3 - TIR'!$D$18)*(1-H316)))</f>
        <v>34756.17038</v>
      </c>
      <c r="J316" s="3">
        <f t="shared" si="8"/>
        <v>0.6465564628</v>
      </c>
      <c r="K316" s="4">
        <f>IF(J316&lt;=('Ejercicio 3 - TIR'!$D$18-'Ejercicio 3 - TIR'!$C$18)/('Ejercicio 3 - TIR'!$E$18-'Ejercicio 3 - TIR'!$C$18),'Ejercicio 3 - TIR'!$C$18+SQRT(('Ejercicio 3 - TIR'!$E$18-'Ejercicio 3 - TIR'!$C$18)*('Ejercicio 3 - TIR'!$D$18-'Ejercicio 3 - TIR'!$C$18)*J316),'Ejercicio 3 - TIR'!$E$18-SQRT(('Ejercicio 3 - TIR'!$E$18-'Ejercicio 3 - TIR'!$C$18)*('Ejercicio 3 - TIR'!$E$18-'Ejercicio 3 - TIR'!$D$18)*(1-J316)))</f>
        <v>39848.01855</v>
      </c>
      <c r="L316" s="3">
        <f t="shared" si="9"/>
        <v>0.9872028836</v>
      </c>
      <c r="M316" s="4">
        <f>IF(L316&lt;=('Ejercicio 3 - TIR'!$D$18-'Ejercicio 3 - TIR'!$C$18)/('Ejercicio 3 - TIR'!$E$18-'Ejercicio 3 - TIR'!$C$18),'Ejercicio 3 - TIR'!$C$18+SQRT(('Ejercicio 3 - TIR'!$E$18-'Ejercicio 3 - TIR'!$C$18)*('Ejercicio 3 - TIR'!$D$18-'Ejercicio 3 - TIR'!$C$18)*L316),'Ejercicio 3 - TIR'!$E$18-SQRT(('Ejercicio 3 - TIR'!$E$18-'Ejercicio 3 - TIR'!$C$18)*('Ejercicio 3 - TIR'!$E$18-'Ejercicio 3 - TIR'!$D$18)*(1-L316)))</f>
        <v>44020.31447</v>
      </c>
      <c r="N316" s="3">
        <f t="shared" si="10"/>
        <v>0.6709225144</v>
      </c>
      <c r="O316" s="4">
        <f>IF(N316&lt;=('Ejercicio 3 - TIR'!$D$18-'Ejercicio 3 - TIR'!$C$18)/('Ejercicio 3 - TIR'!$E$18-'Ejercicio 3 - TIR'!$C$18),'Ejercicio 3 - TIR'!$C$18+SQRT(('Ejercicio 3 - TIR'!$E$18-'Ejercicio 3 - TIR'!$C$18)*('Ejercicio 3 - TIR'!$D$18-'Ejercicio 3 - TIR'!$C$18)*N316),'Ejercicio 3 - TIR'!$E$18-SQRT(('Ejercicio 3 - TIR'!$E$18-'Ejercicio 3 - TIR'!$C$18)*('Ejercicio 3 - TIR'!$E$18-'Ejercicio 3 - TIR'!$D$18)*(1-N316)))</f>
        <v>40032.02139</v>
      </c>
      <c r="P316" s="3">
        <f t="shared" si="11"/>
        <v>0.9331109084</v>
      </c>
      <c r="Q316" s="7">
        <f>IF(P316&lt;=('Ejercicio 3 - TIR'!$D$22-'Ejercicio 3 - TIR'!$C$22)/('Ejercicio 3 - TIR'!$E$22-'Ejercicio 3 - TIR'!$C$22),'Ejercicio 3 - TIR'!$C$22+SQRT(('Ejercicio 3 - TIR'!$E$22-'Ejercicio 3 - TIR'!$C$22)*('Ejercicio 3 - TIR'!$D$22-'Ejercicio 3 - TIR'!$C$22)*P316),'Ejercicio 3 - TIR'!$E$22-SQRT(('Ejercicio 3 - TIR'!$E$22-'Ejercicio 3 - TIR'!$C$22)*('Ejercicio 3 - TIR'!$E$22-'Ejercicio 3 - TIR'!$D$22)*(1-P316)))</f>
        <v>0.16902729</v>
      </c>
      <c r="R316" s="3">
        <f t="shared" si="12"/>
        <v>0.4664259616</v>
      </c>
      <c r="S316" s="7">
        <f>IF(R316&lt;=('Ejercicio 3 - TIR'!$D$23-'Ejercicio 3 - TIR'!$C$23)/('Ejercicio 3 - TIR'!$E$23-'Ejercicio 3 - TIR'!$C$23),'Ejercicio 3 - TIR'!$C$23+SQRT(('Ejercicio 3 - TIR'!$E$23-'Ejercicio 3 - TIR'!$C$23)*('Ejercicio 3 - TIR'!$D$23-'Ejercicio 3 - TIR'!$C$23)*R316),'Ejercicio 3 - TIR'!$E$23-SQRT(('Ejercicio 3 - TIR'!$E$23-'Ejercicio 3 - TIR'!$C$23)*('Ejercicio 3 - TIR'!$E$23-'Ejercicio 3 - TIR'!$D$23)*(1-R316)))</f>
        <v>0.1489752779</v>
      </c>
      <c r="T316" s="3">
        <f t="shared" si="13"/>
        <v>0.5417700059</v>
      </c>
      <c r="U316" s="7">
        <f>IF(T316&lt;=('Ejercicio 3 - TIR'!$D$24-'Ejercicio 3 - TIR'!$C$24)/('Ejercicio 3 - TIR'!$E$24-'Ejercicio 3 - TIR'!$C$24),'Ejercicio 3 - TIR'!$C$24+SQRT(('Ejercicio 3 - TIR'!$E$24-'Ejercicio 3 - TIR'!$C$24)*('Ejercicio 3 - TIR'!$D$24-'Ejercicio 3 - TIR'!$C$24)*T316),'Ejercicio 3 - TIR'!$E$24-SQRT(('Ejercicio 3 - TIR'!$E$24-'Ejercicio 3 - TIR'!$C$24)*('Ejercicio 3 - TIR'!$E$24-'Ejercicio 3 - TIR'!$D$24)*(1-T316)))</f>
        <v>0.1841803967</v>
      </c>
      <c r="V316" s="3">
        <f t="shared" si="14"/>
        <v>0.6044307011</v>
      </c>
      <c r="W316" s="7">
        <f>IF(V316&lt;=('Ejercicio 3 - TIR'!$D$25-'Ejercicio 3 - TIR'!$C$25)/('Ejercicio 3 - TIR'!$E$25-'Ejercicio 3 - TIR'!$C$25),'Ejercicio 3 - TIR'!$C$25+SQRT(('Ejercicio 3 - TIR'!$E$25-'Ejercicio 3 - TIR'!$C$25)*('Ejercicio 3 - TIR'!$D$25-'Ejercicio 3 - TIR'!$C$25)*V316),'Ejercicio 3 - TIR'!$E$25-SQRT(('Ejercicio 3 - TIR'!$E$25-'Ejercicio 3 - TIR'!$C$25)*('Ejercicio 3 - TIR'!$E$25-'Ejercicio 3 - TIR'!$D$25)*(1-V316)))</f>
        <v>0.2127912303</v>
      </c>
      <c r="X316" s="3">
        <f t="shared" si="15"/>
        <v>0.6695993146</v>
      </c>
      <c r="Y316" s="7">
        <f>IF(X316&lt;=('Ejercicio 3 - TIR'!$D$26-'Ejercicio 3 - TIR'!$C$26)/('Ejercicio 3 - TIR'!$E$26-'Ejercicio 3 - TIR'!$C$26),'Ejercicio 3 - TIR'!$C$26+SQRT(('Ejercicio 3 - TIR'!$E$26-'Ejercicio 3 - TIR'!$C$26)*('Ejercicio 3 - TIR'!$D$26-'Ejercicio 3 - TIR'!$C$26)*X316),'Ejercicio 3 - TIR'!$E$26-SQRT(('Ejercicio 3 - TIR'!$E$26-'Ejercicio 3 - TIR'!$C$26)*('Ejercicio 3 - TIR'!$E$26-'Ejercicio 3 - TIR'!$D$26)*(1-X316)))</f>
        <v>0.237760638</v>
      </c>
      <c r="Z316" s="3">
        <f t="shared" si="16"/>
        <v>1.16902729</v>
      </c>
      <c r="AA316" s="3">
        <f t="shared" si="17"/>
        <v>1.343183455</v>
      </c>
      <c r="AB316" s="3">
        <f t="shared" si="18"/>
        <v>1.590571517</v>
      </c>
      <c r="AC316" s="3">
        <f t="shared" si="19"/>
        <v>1.929031187</v>
      </c>
      <c r="AD316" s="3">
        <f t="shared" si="20"/>
        <v>2.387678873</v>
      </c>
      <c r="AE316" s="2">
        <f t="shared" si="21"/>
        <v>5341.832518</v>
      </c>
      <c r="AF316" s="2">
        <f t="shared" si="22"/>
        <v>6137.633502</v>
      </c>
      <c r="AG316" s="2">
        <f t="shared" si="23"/>
        <v>7268.065275</v>
      </c>
      <c r="AH316" s="2">
        <f t="shared" si="24"/>
        <v>8814.645826</v>
      </c>
      <c r="AI316" s="2">
        <f t="shared" si="25"/>
        <v>10910.42164</v>
      </c>
      <c r="AJ316" s="4">
        <f t="shared" si="26"/>
        <v>46121.18937</v>
      </c>
      <c r="AK316" s="4">
        <f t="shared" si="27"/>
        <v>46683.91303</v>
      </c>
      <c r="AL316" s="4">
        <f t="shared" si="28"/>
        <v>63381.12332</v>
      </c>
      <c r="AM316" s="4">
        <f t="shared" si="29"/>
        <v>84916.55948</v>
      </c>
      <c r="AN316" s="4">
        <f t="shared" si="30"/>
        <v>95583.61172</v>
      </c>
      <c r="AO316" s="4">
        <f>C316/'Ejercicio 3 - TIR'!$D$7</f>
        <v>15067.08943</v>
      </c>
      <c r="AP316" s="4">
        <f t="shared" si="31"/>
        <v>31054.09993</v>
      </c>
      <c r="AQ316" s="4">
        <f t="shared" si="32"/>
        <v>31616.82359</v>
      </c>
      <c r="AR316" s="4">
        <f t="shared" si="33"/>
        <v>48314.03389</v>
      </c>
      <c r="AS316" s="4">
        <f t="shared" si="34"/>
        <v>69849.47004</v>
      </c>
      <c r="AT316" s="4">
        <f t="shared" si="35"/>
        <v>80516.52228</v>
      </c>
      <c r="AU316" s="4">
        <f>AP316*'Ejercicio 3 - TIR'!$D$5</f>
        <v>15527.04997</v>
      </c>
      <c r="AV316" s="4">
        <f>AQ316*'Ejercicio 3 - TIR'!$D$5</f>
        <v>15808.4118</v>
      </c>
      <c r="AW316" s="4">
        <f>AR316*'Ejercicio 3 - TIR'!$D$5</f>
        <v>24157.01694</v>
      </c>
      <c r="AX316" s="4">
        <f>AS316*'Ejercicio 3 - TIR'!$D$5</f>
        <v>34924.73502</v>
      </c>
      <c r="AY316" s="4">
        <f>AT316*'Ejercicio 3 - TIR'!$D$5</f>
        <v>40258.26114</v>
      </c>
      <c r="AZ316" s="4">
        <f t="shared" ref="AZ316:BD316" si="983">AJ316-AU316-AE316</f>
        <v>25252.30688</v>
      </c>
      <c r="BA316" s="4">
        <f t="shared" si="983"/>
        <v>24737.86773</v>
      </c>
      <c r="BB316" s="4">
        <f t="shared" si="983"/>
        <v>31956.0411</v>
      </c>
      <c r="BC316" s="4">
        <f t="shared" si="983"/>
        <v>41177.17863</v>
      </c>
      <c r="BD316" s="4">
        <f t="shared" si="983"/>
        <v>44414.92893</v>
      </c>
      <c r="BE316" s="4">
        <f t="shared" ref="BE316:BI316" si="984">AZ316/Z316</f>
        <v>21601.12694</v>
      </c>
      <c r="BF316" s="4">
        <f t="shared" si="984"/>
        <v>18417.341</v>
      </c>
      <c r="BG316" s="4">
        <f t="shared" si="984"/>
        <v>20090.91748</v>
      </c>
      <c r="BH316" s="4">
        <f t="shared" si="984"/>
        <v>21346.04091</v>
      </c>
      <c r="BI316" s="4">
        <f t="shared" si="984"/>
        <v>18601.71794</v>
      </c>
      <c r="BJ316" s="4">
        <f t="shared" si="38"/>
        <v>75458.70637</v>
      </c>
      <c r="BK316" s="4">
        <f t="shared" si="39"/>
        <v>35975.37111</v>
      </c>
      <c r="BL316" s="4">
        <f t="shared" si="40"/>
        <v>111434.0775</v>
      </c>
      <c r="BM316" s="4">
        <f>BK316*'Ejercicio 3 - TIR'!$D$5</f>
        <v>17987.68556</v>
      </c>
      <c r="BN316" s="4">
        <f t="shared" si="41"/>
        <v>93446.39193</v>
      </c>
      <c r="BO316" s="4">
        <f t="shared" si="42"/>
        <v>39136.91786</v>
      </c>
      <c r="BP316" s="4">
        <f t="shared" si="43"/>
        <v>-106938.8203</v>
      </c>
      <c r="BQ316" s="4">
        <f t="shared" ref="BQ316:BT316" si="985">BE316</f>
        <v>21601.12694</v>
      </c>
      <c r="BR316" s="4">
        <f t="shared" si="985"/>
        <v>18417.341</v>
      </c>
      <c r="BS316" s="4">
        <f t="shared" si="985"/>
        <v>20090.91748</v>
      </c>
      <c r="BT316" s="4">
        <f t="shared" si="985"/>
        <v>21346.04091</v>
      </c>
      <c r="BU316" s="4">
        <f t="shared" si="45"/>
        <v>57738.63581</v>
      </c>
      <c r="BV316" s="36">
        <f t="shared" si="46"/>
        <v>7.935918458</v>
      </c>
    </row>
    <row r="317" ht="15.0" customHeight="1">
      <c r="A317" s="2">
        <v>316.0</v>
      </c>
      <c r="B317" s="3">
        <f t="shared" si="4"/>
        <v>0.5012848964</v>
      </c>
      <c r="C317" s="4">
        <f>IF(B317&lt;=('Ejercicio 3 - TIR'!$D$13-'Ejercicio 3 - TIR'!$C$13)/('Ejercicio 3 - TIR'!$E$13-'Ejercicio 3 - TIR'!$C$13),'Ejercicio 3 - TIR'!$C$13+SQRT(('Ejercicio 3 - TIR'!$E$13-'Ejercicio 3 - TIR'!$C$13)*('Ejercicio 3 - TIR'!$D$13-'Ejercicio 3 - TIR'!$C$13)*B317),'Ejercicio 3 - TIR'!$E$13-SQRT(('Ejercicio 3 - TIR'!$E$13-'Ejercicio 3 - TIR'!$C$13)*('Ejercicio 3 - TIR'!$E$13-'Ejercicio 3 - TIR'!$D$13)*(1-B317)))</f>
        <v>75536.59622</v>
      </c>
      <c r="D317" s="3">
        <f t="shared" si="5"/>
        <v>0.6721503037</v>
      </c>
      <c r="E317" s="4">
        <f>IF(D317&lt;=('Ejercicio 3 - TIR'!$D$14-'Ejercicio 3 - TIR'!$C$14)/('Ejercicio 3 - TIR'!$E$14-'Ejercicio 3 - TIR'!$C$14),'Ejercicio 3 - TIR'!$C$14+SQRT(('Ejercicio 3 - TIR'!$E$14-'Ejercicio 3 - TIR'!$C$14)*('Ejercicio 3 - TIR'!$D$14-'Ejercicio 3 - TIR'!$C$14)*D317),'Ejercicio 3 - TIR'!$E$14-SQRT(('Ejercicio 3 - TIR'!$E$14-'Ejercicio 3 - TIR'!$C$14)*('Ejercicio 3 - TIR'!$E$14-'Ejercicio 3 - TIR'!$D$14)*(1-D317)))</f>
        <v>32987.33614</v>
      </c>
      <c r="F317" s="3">
        <f t="shared" si="6"/>
        <v>0.2861790511</v>
      </c>
      <c r="G317" s="4">
        <f>IF(F317&lt;=('Ejercicio 3 - TIR'!$D$18-'Ejercicio 3 - TIR'!$C$18)/('Ejercicio 3 - TIR'!$E$18-'Ejercicio 3 - TIR'!$C$18),'Ejercicio 3 - TIR'!$C$18+SQRT(('Ejercicio 3 - TIR'!$E$18-'Ejercicio 3 - TIR'!$C$18)*('Ejercicio 3 - TIR'!$D$18-'Ejercicio 3 - TIR'!$C$18)*F317),'Ejercicio 3 - TIR'!$E$18-SQRT(('Ejercicio 3 - TIR'!$E$18-'Ejercicio 3 - TIR'!$C$18)*('Ejercicio 3 - TIR'!$E$18-'Ejercicio 3 - TIR'!$D$18)*(1-F317)))</f>
        <v>36551.8591</v>
      </c>
      <c r="H317" s="3">
        <f t="shared" si="7"/>
        <v>0.6533141386</v>
      </c>
      <c r="I317" s="4">
        <f>IF(H317&lt;=('Ejercicio 3 - TIR'!$D$18-'Ejercicio 3 - TIR'!$C$18)/('Ejercicio 3 - TIR'!$E$18-'Ejercicio 3 - TIR'!$C$18),'Ejercicio 3 - TIR'!$C$18+SQRT(('Ejercicio 3 - TIR'!$E$18-'Ejercicio 3 - TIR'!$C$18)*('Ejercicio 3 - TIR'!$D$18-'Ejercicio 3 - TIR'!$C$18)*H317),'Ejercicio 3 - TIR'!$E$18-SQRT(('Ejercicio 3 - TIR'!$E$18-'Ejercicio 3 - TIR'!$C$18)*('Ejercicio 3 - TIR'!$E$18-'Ejercicio 3 - TIR'!$D$18)*(1-H317)))</f>
        <v>39899.34951</v>
      </c>
      <c r="J317" s="3">
        <f t="shared" si="8"/>
        <v>0.4810757485</v>
      </c>
      <c r="K317" s="4">
        <f>IF(J317&lt;=('Ejercicio 3 - TIR'!$D$18-'Ejercicio 3 - TIR'!$C$18)/('Ejercicio 3 - TIR'!$E$18-'Ejercicio 3 - TIR'!$C$18),'Ejercicio 3 - TIR'!$C$18+SQRT(('Ejercicio 3 - TIR'!$E$18-'Ejercicio 3 - TIR'!$C$18)*('Ejercicio 3 - TIR'!$D$18-'Ejercicio 3 - TIR'!$C$18)*J317),'Ejercicio 3 - TIR'!$E$18-SQRT(('Ejercicio 3 - TIR'!$E$18-'Ejercicio 3 - TIR'!$C$18)*('Ejercicio 3 - TIR'!$E$18-'Ejercicio 3 - TIR'!$D$18)*(1-J317)))</f>
        <v>38494.78442</v>
      </c>
      <c r="L317" s="3">
        <f t="shared" si="9"/>
        <v>0.5300816811</v>
      </c>
      <c r="M317" s="4">
        <f>IF(L317&lt;=('Ejercicio 3 - TIR'!$D$18-'Ejercicio 3 - TIR'!$C$18)/('Ejercicio 3 - TIR'!$E$18-'Ejercicio 3 - TIR'!$C$18),'Ejercicio 3 - TIR'!$C$18+SQRT(('Ejercicio 3 - TIR'!$E$18-'Ejercicio 3 - TIR'!$C$18)*('Ejercicio 3 - TIR'!$D$18-'Ejercicio 3 - TIR'!$C$18)*L317),'Ejercicio 3 - TIR'!$E$18-SQRT(('Ejercicio 3 - TIR'!$E$18-'Ejercicio 3 - TIR'!$C$18)*('Ejercicio 3 - TIR'!$E$18-'Ejercicio 3 - TIR'!$D$18)*(1-L317)))</f>
        <v>38916.96429</v>
      </c>
      <c r="N317" s="3">
        <f t="shared" si="10"/>
        <v>0.8956053922</v>
      </c>
      <c r="O317" s="4">
        <f>IF(N317&lt;=('Ejercicio 3 - TIR'!$D$18-'Ejercicio 3 - TIR'!$C$18)/('Ejercicio 3 - TIR'!$E$18-'Ejercicio 3 - TIR'!$C$18),'Ejercicio 3 - TIR'!$C$18+SQRT(('Ejercicio 3 - TIR'!$E$18-'Ejercicio 3 - TIR'!$C$18)*('Ejercicio 3 - TIR'!$D$18-'Ejercicio 3 - TIR'!$C$18)*N317),'Ejercicio 3 - TIR'!$E$18-SQRT(('Ejercicio 3 - TIR'!$E$18-'Ejercicio 3 - TIR'!$C$18)*('Ejercicio 3 - TIR'!$E$18-'Ejercicio 3 - TIR'!$D$18)*(1-N317)))</f>
        <v>42201.85855</v>
      </c>
      <c r="P317" s="3">
        <f t="shared" si="11"/>
        <v>0.9581404091</v>
      </c>
      <c r="Q317" s="7">
        <f>IF(P317&lt;=('Ejercicio 3 - TIR'!$D$22-'Ejercicio 3 - TIR'!$C$22)/('Ejercicio 3 - TIR'!$E$22-'Ejercicio 3 - TIR'!$C$22),'Ejercicio 3 - TIR'!$C$22+SQRT(('Ejercicio 3 - TIR'!$E$22-'Ejercicio 3 - TIR'!$C$22)*('Ejercicio 3 - TIR'!$D$22-'Ejercicio 3 - TIR'!$C$22)*P317),'Ejercicio 3 - TIR'!$E$22-SQRT(('Ejercicio 3 - TIR'!$E$22-'Ejercicio 3 - TIR'!$C$22)*('Ejercicio 3 - TIR'!$E$22-'Ejercicio 3 - TIR'!$D$22)*(1-P317)))</f>
        <v>0.1713197198</v>
      </c>
      <c r="R317" s="3">
        <f t="shared" si="12"/>
        <v>0.2959397686</v>
      </c>
      <c r="S317" s="7">
        <f>IF(R317&lt;=('Ejercicio 3 - TIR'!$D$23-'Ejercicio 3 - TIR'!$C$23)/('Ejercicio 3 - TIR'!$E$23-'Ejercicio 3 - TIR'!$C$23),'Ejercicio 3 - TIR'!$C$23+SQRT(('Ejercicio 3 - TIR'!$E$23-'Ejercicio 3 - TIR'!$C$23)*('Ejercicio 3 - TIR'!$D$23-'Ejercicio 3 - TIR'!$C$23)*R317),'Ejercicio 3 - TIR'!$E$23-SQRT(('Ejercicio 3 - TIR'!$E$23-'Ejercicio 3 - TIR'!$C$23)*('Ejercicio 3 - TIR'!$E$23-'Ejercicio 3 - TIR'!$D$23)*(1-R317)))</f>
        <v>0.1430801123</v>
      </c>
      <c r="T317" s="3">
        <f t="shared" si="13"/>
        <v>0.1024993195</v>
      </c>
      <c r="U317" s="7">
        <f>IF(T317&lt;=('Ejercicio 3 - TIR'!$D$24-'Ejercicio 3 - TIR'!$C$24)/('Ejercicio 3 - TIR'!$E$24-'Ejercicio 3 - TIR'!$C$24),'Ejercicio 3 - TIR'!$C$24+SQRT(('Ejercicio 3 - TIR'!$E$24-'Ejercicio 3 - TIR'!$C$24)*('Ejercicio 3 - TIR'!$D$24-'Ejercicio 3 - TIR'!$C$24)*T317),'Ejercicio 3 - TIR'!$E$24-SQRT(('Ejercicio 3 - TIR'!$E$24-'Ejercicio 3 - TIR'!$C$24)*('Ejercicio 3 - TIR'!$E$24-'Ejercicio 3 - TIR'!$D$24)*(1-T317)))</f>
        <v>0.164671352</v>
      </c>
      <c r="V317" s="3">
        <f t="shared" si="14"/>
        <v>0.9019537504</v>
      </c>
      <c r="W317" s="7">
        <f>IF(V317&lt;=('Ejercicio 3 - TIR'!$D$25-'Ejercicio 3 - TIR'!$C$25)/('Ejercicio 3 - TIR'!$E$25-'Ejercicio 3 - TIR'!$C$25),'Ejercicio 3 - TIR'!$C$25+SQRT(('Ejercicio 3 - TIR'!$E$25-'Ejercicio 3 - TIR'!$C$25)*('Ejercicio 3 - TIR'!$D$25-'Ejercicio 3 - TIR'!$C$25)*V317),'Ejercicio 3 - TIR'!$E$25-SQRT(('Ejercicio 3 - TIR'!$E$25-'Ejercicio 3 - TIR'!$C$25)*('Ejercicio 3 - TIR'!$E$25-'Ejercicio 3 - TIR'!$D$25)*(1-V317)))</f>
        <v>0.2314753712</v>
      </c>
      <c r="X317" s="3">
        <f t="shared" si="15"/>
        <v>0.6053537604</v>
      </c>
      <c r="Y317" s="7">
        <f>IF(X317&lt;=('Ejercicio 3 - TIR'!$D$26-'Ejercicio 3 - TIR'!$C$26)/('Ejercicio 3 - TIR'!$E$26-'Ejercicio 3 - TIR'!$C$26),'Ejercicio 3 - TIR'!$C$26+SQRT(('Ejercicio 3 - TIR'!$E$26-'Ejercicio 3 - TIR'!$C$26)*('Ejercicio 3 - TIR'!$D$26-'Ejercicio 3 - TIR'!$C$26)*X317),'Ejercicio 3 - TIR'!$E$26-SQRT(('Ejercicio 3 - TIR'!$E$26-'Ejercicio 3 - TIR'!$C$26)*('Ejercicio 3 - TIR'!$E$26-'Ejercicio 3 - TIR'!$D$26)*(1-X317)))</f>
        <v>0.233836273</v>
      </c>
      <c r="Z317" s="3">
        <f t="shared" si="16"/>
        <v>1.17131972</v>
      </c>
      <c r="AA317" s="3">
        <f t="shared" si="17"/>
        <v>1.338912277</v>
      </c>
      <c r="AB317" s="3">
        <f t="shared" si="18"/>
        <v>1.559392772</v>
      </c>
      <c r="AC317" s="3">
        <f t="shared" si="19"/>
        <v>1.920353792</v>
      </c>
      <c r="AD317" s="3">
        <f t="shared" si="20"/>
        <v>2.369402166</v>
      </c>
      <c r="AE317" s="2">
        <f t="shared" si="21"/>
        <v>5651.381185</v>
      </c>
      <c r="AF317" s="2">
        <f t="shared" si="22"/>
        <v>6459.98144</v>
      </c>
      <c r="AG317" s="2">
        <f t="shared" si="23"/>
        <v>7523.755318</v>
      </c>
      <c r="AH317" s="2">
        <f t="shared" si="24"/>
        <v>9265.319373</v>
      </c>
      <c r="AI317" s="2">
        <f t="shared" si="25"/>
        <v>11431.88712</v>
      </c>
      <c r="AJ317" s="4">
        <f t="shared" si="26"/>
        <v>42813.91336</v>
      </c>
      <c r="AK317" s="4">
        <f t="shared" si="27"/>
        <v>53421.7289</v>
      </c>
      <c r="AL317" s="4">
        <f t="shared" si="28"/>
        <v>60028.48857</v>
      </c>
      <c r="AM317" s="4">
        <f t="shared" si="29"/>
        <v>74734.33997</v>
      </c>
      <c r="AN317" s="4">
        <f t="shared" si="30"/>
        <v>99993.17505</v>
      </c>
      <c r="AO317" s="4">
        <f>C317/'Ejercicio 3 - TIR'!$D$7</f>
        <v>15107.31924</v>
      </c>
      <c r="AP317" s="4">
        <f t="shared" si="31"/>
        <v>27706.59412</v>
      </c>
      <c r="AQ317" s="4">
        <f t="shared" si="32"/>
        <v>38314.40966</v>
      </c>
      <c r="AR317" s="4">
        <f t="shared" si="33"/>
        <v>44921.16933</v>
      </c>
      <c r="AS317" s="4">
        <f t="shared" si="34"/>
        <v>59627.02072</v>
      </c>
      <c r="AT317" s="4">
        <f t="shared" si="35"/>
        <v>84885.85581</v>
      </c>
      <c r="AU317" s="4">
        <f>AP317*'Ejercicio 3 - TIR'!$D$5</f>
        <v>13853.29706</v>
      </c>
      <c r="AV317" s="4">
        <f>AQ317*'Ejercicio 3 - TIR'!$D$5</f>
        <v>19157.20483</v>
      </c>
      <c r="AW317" s="4">
        <f>AR317*'Ejercicio 3 - TIR'!$D$5</f>
        <v>22460.58466</v>
      </c>
      <c r="AX317" s="4">
        <f>AS317*'Ejercicio 3 - TIR'!$D$5</f>
        <v>29813.51036</v>
      </c>
      <c r="AY317" s="4">
        <f>AT317*'Ejercicio 3 - TIR'!$D$5</f>
        <v>42442.9279</v>
      </c>
      <c r="AZ317" s="4">
        <f t="shared" ref="AZ317:BD317" si="986">AJ317-AU317-AE317</f>
        <v>23309.23512</v>
      </c>
      <c r="BA317" s="4">
        <f t="shared" si="986"/>
        <v>27804.54263</v>
      </c>
      <c r="BB317" s="4">
        <f t="shared" si="986"/>
        <v>30044.14859</v>
      </c>
      <c r="BC317" s="4">
        <f t="shared" si="986"/>
        <v>35655.51023</v>
      </c>
      <c r="BD317" s="4">
        <f t="shared" si="986"/>
        <v>46118.36003</v>
      </c>
      <c r="BE317" s="4">
        <f t="shared" ref="BE317:BI317" si="987">AZ317/Z317</f>
        <v>19899.97669</v>
      </c>
      <c r="BF317" s="4">
        <f t="shared" si="987"/>
        <v>20766.51556</v>
      </c>
      <c r="BG317" s="4">
        <f t="shared" si="987"/>
        <v>19266.5691</v>
      </c>
      <c r="BH317" s="4">
        <f t="shared" si="987"/>
        <v>18567.15693</v>
      </c>
      <c r="BI317" s="4">
        <f t="shared" si="987"/>
        <v>19464.13348</v>
      </c>
      <c r="BJ317" s="4">
        <f t="shared" si="38"/>
        <v>78160.2657</v>
      </c>
      <c r="BK317" s="4">
        <f t="shared" si="39"/>
        <v>35795.31494</v>
      </c>
      <c r="BL317" s="4">
        <f t="shared" si="40"/>
        <v>113955.5806</v>
      </c>
      <c r="BM317" s="4">
        <f>BK317*'Ejercicio 3 - TIR'!$D$5</f>
        <v>17897.65747</v>
      </c>
      <c r="BN317" s="4">
        <f t="shared" si="41"/>
        <v>96057.92317</v>
      </c>
      <c r="BO317" s="4">
        <f t="shared" si="42"/>
        <v>40540.99576</v>
      </c>
      <c r="BP317" s="4">
        <f t="shared" si="43"/>
        <v>-108523.9324</v>
      </c>
      <c r="BQ317" s="4">
        <f t="shared" ref="BQ317:BT317" si="988">BE317</f>
        <v>19899.97669</v>
      </c>
      <c r="BR317" s="4">
        <f t="shared" si="988"/>
        <v>20766.51556</v>
      </c>
      <c r="BS317" s="4">
        <f t="shared" si="988"/>
        <v>19266.5691</v>
      </c>
      <c r="BT317" s="4">
        <f t="shared" si="988"/>
        <v>18567.15693</v>
      </c>
      <c r="BU317" s="4">
        <f t="shared" si="45"/>
        <v>60005.12924</v>
      </c>
      <c r="BV317" s="36">
        <f t="shared" si="46"/>
        <v>7.256356749</v>
      </c>
    </row>
    <row r="318" ht="15.0" customHeight="1">
      <c r="A318" s="2">
        <v>317.0</v>
      </c>
      <c r="B318" s="3">
        <f t="shared" si="4"/>
        <v>0.4435753606</v>
      </c>
      <c r="C318" s="4">
        <f>IF(B318&lt;=('Ejercicio 3 - TIR'!$D$13-'Ejercicio 3 - TIR'!$C$13)/('Ejercicio 3 - TIR'!$E$13-'Ejercicio 3 - TIR'!$C$13),'Ejercicio 3 - TIR'!$C$13+SQRT(('Ejercicio 3 - TIR'!$E$13-'Ejercicio 3 - TIR'!$C$13)*('Ejercicio 3 - TIR'!$D$13-'Ejercicio 3 - TIR'!$C$13)*B318),'Ejercicio 3 - TIR'!$E$13-SQRT(('Ejercicio 3 - TIR'!$E$13-'Ejercicio 3 - TIR'!$C$13)*('Ejercicio 3 - TIR'!$E$13-'Ejercicio 3 - TIR'!$D$13)*(1-B318)))</f>
        <v>74159.92323</v>
      </c>
      <c r="D318" s="3">
        <f t="shared" si="5"/>
        <v>0.06091253372</v>
      </c>
      <c r="E318" s="4">
        <f>IF(D318&lt;=('Ejercicio 3 - TIR'!$D$14-'Ejercicio 3 - TIR'!$C$14)/('Ejercicio 3 - TIR'!$E$14-'Ejercicio 3 - TIR'!$C$14),'Ejercicio 3 - TIR'!$C$14+SQRT(('Ejercicio 3 - TIR'!$E$14-'Ejercicio 3 - TIR'!$C$14)*('Ejercicio 3 - TIR'!$D$14-'Ejercicio 3 - TIR'!$C$14)*D318),'Ejercicio 3 - TIR'!$E$14-SQRT(('Ejercicio 3 - TIR'!$E$14-'Ejercicio 3 - TIR'!$C$14)*('Ejercicio 3 - TIR'!$E$14-'Ejercicio 3 - TIR'!$D$14)*(1-D318)))</f>
        <v>27137.39094</v>
      </c>
      <c r="F318" s="3">
        <f t="shared" si="6"/>
        <v>0.1050334904</v>
      </c>
      <c r="G318" s="4">
        <f>IF(F318&lt;=('Ejercicio 3 - TIR'!$D$18-'Ejercicio 3 - TIR'!$C$18)/('Ejercicio 3 - TIR'!$E$18-'Ejercicio 3 - TIR'!$C$18),'Ejercicio 3 - TIR'!$C$18+SQRT(('Ejercicio 3 - TIR'!$E$18-'Ejercicio 3 - TIR'!$C$18)*('Ejercicio 3 - TIR'!$D$18-'Ejercicio 3 - TIR'!$C$18)*F318),'Ejercicio 3 - TIR'!$E$18-SQRT(('Ejercicio 3 - TIR'!$E$18-'Ejercicio 3 - TIR'!$C$18)*('Ejercicio 3 - TIR'!$E$18-'Ejercicio 3 - TIR'!$D$18)*(1-F318)))</f>
        <v>33969.25983</v>
      </c>
      <c r="H318" s="3">
        <f t="shared" si="7"/>
        <v>0.8323454633</v>
      </c>
      <c r="I318" s="4">
        <f>IF(H318&lt;=('Ejercicio 3 - TIR'!$D$18-'Ejercicio 3 - TIR'!$C$18)/('Ejercicio 3 - TIR'!$E$18-'Ejercicio 3 - TIR'!$C$18),'Ejercicio 3 - TIR'!$C$18+SQRT(('Ejercicio 3 - TIR'!$E$18-'Ejercicio 3 - TIR'!$C$18)*('Ejercicio 3 - TIR'!$D$18-'Ejercicio 3 - TIR'!$C$18)*H318),'Ejercicio 3 - TIR'!$E$18-SQRT(('Ejercicio 3 - TIR'!$E$18-'Ejercicio 3 - TIR'!$C$18)*('Ejercicio 3 - TIR'!$E$18-'Ejercicio 3 - TIR'!$D$18)*(1-H318)))</f>
        <v>41454.00363</v>
      </c>
      <c r="J318" s="3">
        <f t="shared" si="8"/>
        <v>0.3861941859</v>
      </c>
      <c r="K318" s="4">
        <f>IF(J318&lt;=('Ejercicio 3 - TIR'!$D$18-'Ejercicio 3 - TIR'!$C$18)/('Ejercicio 3 - TIR'!$E$18-'Ejercicio 3 - TIR'!$C$18),'Ejercicio 3 - TIR'!$C$18+SQRT(('Ejercicio 3 - TIR'!$E$18-'Ejercicio 3 - TIR'!$C$18)*('Ejercicio 3 - TIR'!$D$18-'Ejercicio 3 - TIR'!$C$18)*J318),'Ejercicio 3 - TIR'!$E$18-SQRT(('Ejercicio 3 - TIR'!$E$18-'Ejercicio 3 - TIR'!$C$18)*('Ejercicio 3 - TIR'!$E$18-'Ejercicio 3 - TIR'!$D$18)*(1-J318)))</f>
        <v>37611.1187</v>
      </c>
      <c r="L318" s="3">
        <f t="shared" si="9"/>
        <v>0.7588343694</v>
      </c>
      <c r="M318" s="4">
        <f>IF(L318&lt;=('Ejercicio 3 - TIR'!$D$18-'Ejercicio 3 - TIR'!$C$18)/('Ejercicio 3 - TIR'!$E$18-'Ejercicio 3 - TIR'!$C$18),'Ejercicio 3 - TIR'!$C$18+SQRT(('Ejercicio 3 - TIR'!$E$18-'Ejercicio 3 - TIR'!$C$18)*('Ejercicio 3 - TIR'!$D$18-'Ejercicio 3 - TIR'!$C$18)*L318),'Ejercicio 3 - TIR'!$E$18-SQRT(('Ejercicio 3 - TIR'!$E$18-'Ejercicio 3 - TIR'!$C$18)*('Ejercicio 3 - TIR'!$E$18-'Ejercicio 3 - TIR'!$D$18)*(1-L318)))</f>
        <v>40747.06898</v>
      </c>
      <c r="N318" s="3">
        <f t="shared" si="10"/>
        <v>0.1435976863</v>
      </c>
      <c r="O318" s="4">
        <f>IF(N318&lt;=('Ejercicio 3 - TIR'!$D$18-'Ejercicio 3 - TIR'!$C$18)/('Ejercicio 3 - TIR'!$E$18-'Ejercicio 3 - TIR'!$C$18),'Ejercicio 3 - TIR'!$C$18+SQRT(('Ejercicio 3 - TIR'!$E$18-'Ejercicio 3 - TIR'!$C$18)*('Ejercicio 3 - TIR'!$D$18-'Ejercicio 3 - TIR'!$C$18)*N318),'Ejercicio 3 - TIR'!$E$18-SQRT(('Ejercicio 3 - TIR'!$E$18-'Ejercicio 3 - TIR'!$C$18)*('Ejercicio 3 - TIR'!$E$18-'Ejercicio 3 - TIR'!$D$18)*(1-N318)))</f>
        <v>34641.08317</v>
      </c>
      <c r="P318" s="3">
        <f t="shared" si="11"/>
        <v>0.1889773937</v>
      </c>
      <c r="Q318" s="7">
        <f>IF(P318&lt;=('Ejercicio 3 - TIR'!$D$22-'Ejercicio 3 - TIR'!$C$22)/('Ejercicio 3 - TIR'!$E$22-'Ejercicio 3 - TIR'!$C$22),'Ejercicio 3 - TIR'!$C$22+SQRT(('Ejercicio 3 - TIR'!$E$22-'Ejercicio 3 - TIR'!$C$22)*('Ejercicio 3 - TIR'!$D$22-'Ejercicio 3 - TIR'!$C$22)*P318),'Ejercicio 3 - TIR'!$E$22-SQRT(('Ejercicio 3 - TIR'!$E$22-'Ejercicio 3 - TIR'!$C$22)*('Ejercicio 3 - TIR'!$E$22-'Ejercicio 3 - TIR'!$D$22)*(1-P318)))</f>
        <v>0.1384434083</v>
      </c>
      <c r="R318" s="3">
        <f t="shared" si="12"/>
        <v>0.9163482283</v>
      </c>
      <c r="S318" s="7">
        <f>IF(R318&lt;=('Ejercicio 3 - TIR'!$D$23-'Ejercicio 3 - TIR'!$C$23)/('Ejercicio 3 - TIR'!$E$23-'Ejercicio 3 - TIR'!$C$23),'Ejercicio 3 - TIR'!$C$23+SQRT(('Ejercicio 3 - TIR'!$E$23-'Ejercicio 3 - TIR'!$C$23)*('Ejercicio 3 - TIR'!$D$23-'Ejercicio 3 - TIR'!$C$23)*R318),'Ejercicio 3 - TIR'!$E$23-SQRT(('Ejercicio 3 - TIR'!$E$23-'Ejercicio 3 - TIR'!$C$23)*('Ejercicio 3 - TIR'!$E$23-'Ejercicio 3 - TIR'!$D$23)*(1-R318)))</f>
        <v>0.1677291733</v>
      </c>
      <c r="T318" s="3">
        <f t="shared" si="13"/>
        <v>0.3130401484</v>
      </c>
      <c r="U318" s="7">
        <f>IF(T318&lt;=('Ejercicio 3 - TIR'!$D$24-'Ejercicio 3 - TIR'!$C$24)/('Ejercicio 3 - TIR'!$E$24-'Ejercicio 3 - TIR'!$C$24),'Ejercicio 3 - TIR'!$C$24+SQRT(('Ejercicio 3 - TIR'!$E$24-'Ejercicio 3 - TIR'!$C$24)*('Ejercicio 3 - TIR'!$D$24-'Ejercicio 3 - TIR'!$C$24)*T318),'Ejercicio 3 - TIR'!$E$24-SQRT(('Ejercicio 3 - TIR'!$E$24-'Ejercicio 3 - TIR'!$C$24)*('Ejercicio 3 - TIR'!$E$24-'Ejercicio 3 - TIR'!$D$24)*(1-T318)))</f>
        <v>0.1756395069</v>
      </c>
      <c r="V318" s="3">
        <f t="shared" si="14"/>
        <v>0.8624849634</v>
      </c>
      <c r="W318" s="7">
        <f>IF(V318&lt;=('Ejercicio 3 - TIR'!$D$25-'Ejercicio 3 - TIR'!$C$25)/('Ejercicio 3 - TIR'!$E$25-'Ejercicio 3 - TIR'!$C$25),'Ejercicio 3 - TIR'!$C$25+SQRT(('Ejercicio 3 - TIR'!$E$25-'Ejercicio 3 - TIR'!$C$25)*('Ejercicio 3 - TIR'!$D$25-'Ejercicio 3 - TIR'!$C$25)*V318),'Ejercicio 3 - TIR'!$E$25-SQRT(('Ejercicio 3 - TIR'!$E$25-'Ejercicio 3 - TIR'!$C$25)*('Ejercicio 3 - TIR'!$E$25-'Ejercicio 3 - TIR'!$D$25)*(1-V318)))</f>
        <v>0.2280613896</v>
      </c>
      <c r="X318" s="3">
        <f t="shared" si="15"/>
        <v>0.5231545385</v>
      </c>
      <c r="Y318" s="7">
        <f>IF(X318&lt;=('Ejercicio 3 - TIR'!$D$26-'Ejercicio 3 - TIR'!$C$26)/('Ejercicio 3 - TIR'!$E$26-'Ejercicio 3 - TIR'!$C$26),'Ejercicio 3 - TIR'!$C$26+SQRT(('Ejercicio 3 - TIR'!$E$26-'Ejercicio 3 - TIR'!$C$26)*('Ejercicio 3 - TIR'!$D$26-'Ejercicio 3 - TIR'!$C$26)*X318),'Ejercicio 3 - TIR'!$E$26-SQRT(('Ejercicio 3 - TIR'!$E$26-'Ejercicio 3 - TIR'!$C$26)*('Ejercicio 3 - TIR'!$E$26-'Ejercicio 3 - TIR'!$D$26)*(1-X318)))</f>
        <v>0.2292558822</v>
      </c>
      <c r="Z318" s="3">
        <f t="shared" si="16"/>
        <v>1.138443408</v>
      </c>
      <c r="AA318" s="3">
        <f t="shared" si="17"/>
        <v>1.32939358</v>
      </c>
      <c r="AB318" s="3">
        <f t="shared" si="18"/>
        <v>1.562887613</v>
      </c>
      <c r="AC318" s="3">
        <f t="shared" si="19"/>
        <v>1.919321933</v>
      </c>
      <c r="AD318" s="3">
        <f t="shared" si="20"/>
        <v>2.359337776</v>
      </c>
      <c r="AE318" s="2">
        <f t="shared" si="21"/>
        <v>3756.992893</v>
      </c>
      <c r="AF318" s="2">
        <f t="shared" si="22"/>
        <v>4387.150205</v>
      </c>
      <c r="AG318" s="2">
        <f t="shared" si="23"/>
        <v>5157.707104</v>
      </c>
      <c r="AH318" s="2">
        <f t="shared" si="24"/>
        <v>6333.980953</v>
      </c>
      <c r="AI318" s="2">
        <f t="shared" si="25"/>
        <v>7786.083344</v>
      </c>
      <c r="AJ318" s="4">
        <f t="shared" si="26"/>
        <v>38672.07993</v>
      </c>
      <c r="AK318" s="4">
        <f t="shared" si="27"/>
        <v>55108.68629</v>
      </c>
      <c r="AL318" s="4">
        <f t="shared" si="28"/>
        <v>58781.95152</v>
      </c>
      <c r="AM318" s="4">
        <f t="shared" si="29"/>
        <v>78206.74321</v>
      </c>
      <c r="AN318" s="4">
        <f t="shared" si="30"/>
        <v>81730.01613</v>
      </c>
      <c r="AO318" s="4">
        <f>C318/'Ejercicio 3 - TIR'!$D$7</f>
        <v>14831.98465</v>
      </c>
      <c r="AP318" s="4">
        <f t="shared" si="31"/>
        <v>23840.09529</v>
      </c>
      <c r="AQ318" s="4">
        <f t="shared" si="32"/>
        <v>40276.70164</v>
      </c>
      <c r="AR318" s="4">
        <f t="shared" si="33"/>
        <v>43949.96687</v>
      </c>
      <c r="AS318" s="4">
        <f t="shared" si="34"/>
        <v>63374.75856</v>
      </c>
      <c r="AT318" s="4">
        <f t="shared" si="35"/>
        <v>66898.03148</v>
      </c>
      <c r="AU318" s="4">
        <f>AP318*'Ejercicio 3 - TIR'!$D$5</f>
        <v>11920.04764</v>
      </c>
      <c r="AV318" s="4">
        <f>AQ318*'Ejercicio 3 - TIR'!$D$5</f>
        <v>20138.35082</v>
      </c>
      <c r="AW318" s="4">
        <f>AR318*'Ejercicio 3 - TIR'!$D$5</f>
        <v>21974.98344</v>
      </c>
      <c r="AX318" s="4">
        <f>AS318*'Ejercicio 3 - TIR'!$D$5</f>
        <v>31687.37928</v>
      </c>
      <c r="AY318" s="4">
        <f>AT318*'Ejercicio 3 - TIR'!$D$5</f>
        <v>33449.01574</v>
      </c>
      <c r="AZ318" s="4">
        <f t="shared" ref="AZ318:BD318" si="989">AJ318-AU318-AE318</f>
        <v>22995.0394</v>
      </c>
      <c r="BA318" s="4">
        <f t="shared" si="989"/>
        <v>30583.18526</v>
      </c>
      <c r="BB318" s="4">
        <f t="shared" si="989"/>
        <v>31649.26098</v>
      </c>
      <c r="BC318" s="4">
        <f t="shared" si="989"/>
        <v>40185.38297</v>
      </c>
      <c r="BD318" s="4">
        <f t="shared" si="989"/>
        <v>40494.91704</v>
      </c>
      <c r="BE318" s="4">
        <f t="shared" ref="BE318:BI318" si="990">AZ318/Z318</f>
        <v>20198.66708</v>
      </c>
      <c r="BF318" s="4">
        <f t="shared" si="990"/>
        <v>23005.36555</v>
      </c>
      <c r="BG318" s="4">
        <f t="shared" si="990"/>
        <v>20250.50344</v>
      </c>
      <c r="BH318" s="4">
        <f t="shared" si="990"/>
        <v>20937.28117</v>
      </c>
      <c r="BI318" s="4">
        <f t="shared" si="990"/>
        <v>17163.67934</v>
      </c>
      <c r="BJ318" s="4">
        <f t="shared" si="38"/>
        <v>64026.2716</v>
      </c>
      <c r="BK318" s="4">
        <f t="shared" si="39"/>
        <v>34993.66168</v>
      </c>
      <c r="BL318" s="4">
        <f t="shared" si="40"/>
        <v>99019.93328</v>
      </c>
      <c r="BM318" s="4">
        <f>BK318*'Ejercicio 3 - TIR'!$D$5</f>
        <v>17496.83084</v>
      </c>
      <c r="BN318" s="4">
        <f t="shared" si="41"/>
        <v>81523.10244</v>
      </c>
      <c r="BO318" s="4">
        <f t="shared" si="42"/>
        <v>34553.38326</v>
      </c>
      <c r="BP318" s="4">
        <f t="shared" si="43"/>
        <v>-101297.3142</v>
      </c>
      <c r="BQ318" s="4">
        <f t="shared" ref="BQ318:BT318" si="991">BE318</f>
        <v>20198.66708</v>
      </c>
      <c r="BR318" s="4">
        <f t="shared" si="991"/>
        <v>23005.36555</v>
      </c>
      <c r="BS318" s="4">
        <f t="shared" si="991"/>
        <v>20250.50344</v>
      </c>
      <c r="BT318" s="4">
        <f t="shared" si="991"/>
        <v>20937.28117</v>
      </c>
      <c r="BU318" s="4">
        <f t="shared" si="45"/>
        <v>51717.0626</v>
      </c>
      <c r="BV318" s="36">
        <f t="shared" si="46"/>
        <v>9.224318938</v>
      </c>
    </row>
    <row r="319" ht="15.0" customHeight="1">
      <c r="A319" s="2">
        <v>318.0</v>
      </c>
      <c r="B319" s="3">
        <f t="shared" si="4"/>
        <v>0.5420526974</v>
      </c>
      <c r="C319" s="4">
        <f>IF(B319&lt;=('Ejercicio 3 - TIR'!$D$13-'Ejercicio 3 - TIR'!$C$13)/('Ejercicio 3 - TIR'!$E$13-'Ejercicio 3 - TIR'!$C$13),'Ejercicio 3 - TIR'!$C$13+SQRT(('Ejercicio 3 - TIR'!$E$13-'Ejercicio 3 - TIR'!$C$13)*('Ejercicio 3 - TIR'!$D$13-'Ejercicio 3 - TIR'!$C$13)*B319),'Ejercicio 3 - TIR'!$E$13-SQRT(('Ejercicio 3 - TIR'!$E$13-'Ejercicio 3 - TIR'!$C$13)*('Ejercicio 3 - TIR'!$E$13-'Ejercicio 3 - TIR'!$D$13)*(1-B319)))</f>
        <v>76557.79952</v>
      </c>
      <c r="D319" s="3">
        <f t="shared" si="5"/>
        <v>0.06259313966</v>
      </c>
      <c r="E319" s="4">
        <f>IF(D319&lt;=('Ejercicio 3 - TIR'!$D$14-'Ejercicio 3 - TIR'!$C$14)/('Ejercicio 3 - TIR'!$E$14-'Ejercicio 3 - TIR'!$C$14),'Ejercicio 3 - TIR'!$C$14+SQRT(('Ejercicio 3 - TIR'!$E$14-'Ejercicio 3 - TIR'!$C$14)*('Ejercicio 3 - TIR'!$D$14-'Ejercicio 3 - TIR'!$C$14)*D319),'Ejercicio 3 - TIR'!$E$14-SQRT(('Ejercicio 3 - TIR'!$E$14-'Ejercicio 3 - TIR'!$C$14)*('Ejercicio 3 - TIR'!$E$14-'Ejercicio 3 - TIR'!$D$14)*(1-D319)))</f>
        <v>27166.67614</v>
      </c>
      <c r="F319" s="3">
        <f t="shared" si="6"/>
        <v>0.6538434374</v>
      </c>
      <c r="G319" s="4">
        <f>IF(F319&lt;=('Ejercicio 3 - TIR'!$D$18-'Ejercicio 3 - TIR'!$C$18)/('Ejercicio 3 - TIR'!$E$18-'Ejercicio 3 - TIR'!$C$18),'Ejercicio 3 - TIR'!$C$18+SQRT(('Ejercicio 3 - TIR'!$E$18-'Ejercicio 3 - TIR'!$C$18)*('Ejercicio 3 - TIR'!$D$18-'Ejercicio 3 - TIR'!$C$18)*F319),'Ejercicio 3 - TIR'!$E$18-SQRT(('Ejercicio 3 - TIR'!$E$18-'Ejercicio 3 - TIR'!$C$18)*('Ejercicio 3 - TIR'!$E$18-'Ejercicio 3 - TIR'!$D$18)*(1-F319)))</f>
        <v>39903.3588</v>
      </c>
      <c r="H319" s="3">
        <f t="shared" si="7"/>
        <v>0.01252930286</v>
      </c>
      <c r="I319" s="4">
        <f>IF(H319&lt;=('Ejercicio 3 - TIR'!$D$18-'Ejercicio 3 - TIR'!$C$18)/('Ejercicio 3 - TIR'!$E$18-'Ejercicio 3 - TIR'!$C$18),'Ejercicio 3 - TIR'!$C$18+SQRT(('Ejercicio 3 - TIR'!$E$18-'Ejercicio 3 - TIR'!$C$18)*('Ejercicio 3 - TIR'!$D$18-'Ejercicio 3 - TIR'!$C$18)*H319),'Ejercicio 3 - TIR'!$E$18-SQRT(('Ejercicio 3 - TIR'!$E$18-'Ejercicio 3 - TIR'!$C$18)*('Ejercicio 3 - TIR'!$E$18-'Ejercicio 3 - TIR'!$D$18)*(1-H319)))</f>
        <v>31370.91044</v>
      </c>
      <c r="J319" s="3">
        <f t="shared" si="8"/>
        <v>0.6204603214</v>
      </c>
      <c r="K319" s="4">
        <f>IF(J319&lt;=('Ejercicio 3 - TIR'!$D$18-'Ejercicio 3 - TIR'!$C$18)/('Ejercicio 3 - TIR'!$E$18-'Ejercicio 3 - TIR'!$C$18),'Ejercicio 3 - TIR'!$C$18+SQRT(('Ejercicio 3 - TIR'!$E$18-'Ejercicio 3 - TIR'!$C$18)*('Ejercicio 3 - TIR'!$D$18-'Ejercicio 3 - TIR'!$C$18)*J319),'Ejercicio 3 - TIR'!$E$18-SQRT(('Ejercicio 3 - TIR'!$E$18-'Ejercicio 3 - TIR'!$C$18)*('Ejercicio 3 - TIR'!$E$18-'Ejercicio 3 - TIR'!$D$18)*(1-J319)))</f>
        <v>39647.23008</v>
      </c>
      <c r="L319" s="3">
        <f t="shared" si="9"/>
        <v>0.3954575228</v>
      </c>
      <c r="M319" s="4">
        <f>IF(L319&lt;=('Ejercicio 3 - TIR'!$D$18-'Ejercicio 3 - TIR'!$C$18)/('Ejercicio 3 - TIR'!$E$18-'Ejercicio 3 - TIR'!$C$18),'Ejercicio 3 - TIR'!$C$18+SQRT(('Ejercicio 3 - TIR'!$E$18-'Ejercicio 3 - TIR'!$C$18)*('Ejercicio 3 - TIR'!$D$18-'Ejercicio 3 - TIR'!$C$18)*L319),'Ejercicio 3 - TIR'!$E$18-SQRT(('Ejercicio 3 - TIR'!$E$18-'Ejercicio 3 - TIR'!$C$18)*('Ejercicio 3 - TIR'!$E$18-'Ejercicio 3 - TIR'!$D$18)*(1-L319)))</f>
        <v>37701.85876</v>
      </c>
      <c r="N319" s="3">
        <f t="shared" si="10"/>
        <v>0.2192951292</v>
      </c>
      <c r="O319" s="4">
        <f>IF(N319&lt;=('Ejercicio 3 - TIR'!$D$18-'Ejercicio 3 - TIR'!$C$18)/('Ejercicio 3 - TIR'!$E$18-'Ejercicio 3 - TIR'!$C$18),'Ejercicio 3 - TIR'!$C$18+SQRT(('Ejercicio 3 - TIR'!$E$18-'Ejercicio 3 - TIR'!$C$18)*('Ejercicio 3 - TIR'!$D$18-'Ejercicio 3 - TIR'!$C$18)*N319),'Ejercicio 3 - TIR'!$E$18-SQRT(('Ejercicio 3 - TIR'!$E$18-'Ejercicio 3 - TIR'!$C$18)*('Ejercicio 3 - TIR'!$E$18-'Ejercicio 3 - TIR'!$D$18)*(1-N319)))</f>
        <v>35735.35259</v>
      </c>
      <c r="P319" s="3">
        <f t="shared" si="11"/>
        <v>0.07312512195</v>
      </c>
      <c r="Q319" s="7">
        <f>IF(P319&lt;=('Ejercicio 3 - TIR'!$D$22-'Ejercicio 3 - TIR'!$C$22)/('Ejercicio 3 - TIR'!$E$22-'Ejercicio 3 - TIR'!$C$22),'Ejercicio 3 - TIR'!$C$22+SQRT(('Ejercicio 3 - TIR'!$E$22-'Ejercicio 3 - TIR'!$C$22)*('Ejercicio 3 - TIR'!$D$22-'Ejercicio 3 - TIR'!$C$22)*P319),'Ejercicio 3 - TIR'!$E$22-SQRT(('Ejercicio 3 - TIR'!$E$22-'Ejercicio 3 - TIR'!$C$22)*('Ejercicio 3 - TIR'!$E$22-'Ejercicio 3 - TIR'!$D$22)*(1-P319)))</f>
        <v>0.1314728035</v>
      </c>
      <c r="R319" s="3">
        <f t="shared" si="12"/>
        <v>0.7608534484</v>
      </c>
      <c r="S319" s="7">
        <f>IF(R319&lt;=('Ejercicio 3 - TIR'!$D$23-'Ejercicio 3 - TIR'!$C$23)/('Ejercicio 3 - TIR'!$E$23-'Ejercicio 3 - TIR'!$C$23),'Ejercicio 3 - TIR'!$C$23+SQRT(('Ejercicio 3 - TIR'!$E$23-'Ejercicio 3 - TIR'!$C$23)*('Ejercicio 3 - TIR'!$D$23-'Ejercicio 3 - TIR'!$C$23)*R319),'Ejercicio 3 - TIR'!$E$23-SQRT(('Ejercicio 3 - TIR'!$E$23-'Ejercicio 3 - TIR'!$C$23)*('Ejercicio 3 - TIR'!$E$23-'Ejercicio 3 - TIR'!$D$23)*(1-R319)))</f>
        <v>0.1592523786</v>
      </c>
      <c r="T319" s="3">
        <f t="shared" si="13"/>
        <v>0.4509368598</v>
      </c>
      <c r="U319" s="7">
        <f>IF(T319&lt;=('Ejercicio 3 - TIR'!$D$24-'Ejercicio 3 - TIR'!$C$24)/('Ejercicio 3 - TIR'!$E$24-'Ejercicio 3 - TIR'!$C$24),'Ejercicio 3 - TIR'!$C$24+SQRT(('Ejercicio 3 - TIR'!$E$24-'Ejercicio 3 - TIR'!$C$24)*('Ejercicio 3 - TIR'!$D$24-'Ejercicio 3 - TIR'!$C$24)*T319),'Ejercicio 3 - TIR'!$E$24-SQRT(('Ejercicio 3 - TIR'!$E$24-'Ejercicio 3 - TIR'!$C$24)*('Ejercicio 3 - TIR'!$E$24-'Ejercicio 3 - TIR'!$D$24)*(1-T319)))</f>
        <v>0.1807906033</v>
      </c>
      <c r="V319" s="3">
        <f t="shared" si="14"/>
        <v>0.5170686726</v>
      </c>
      <c r="W319" s="7">
        <f>IF(V319&lt;=('Ejercicio 3 - TIR'!$D$25-'Ejercicio 3 - TIR'!$C$25)/('Ejercicio 3 - TIR'!$E$25-'Ejercicio 3 - TIR'!$C$25),'Ejercicio 3 - TIR'!$C$25+SQRT(('Ejercicio 3 - TIR'!$E$25-'Ejercicio 3 - TIR'!$C$25)*('Ejercicio 3 - TIR'!$D$25-'Ejercicio 3 - TIR'!$C$25)*V319),'Ejercicio 3 - TIR'!$E$25-SQRT(('Ejercicio 3 - TIR'!$E$25-'Ejercicio 3 - TIR'!$C$25)*('Ejercicio 3 - TIR'!$E$25-'Ejercicio 3 - TIR'!$D$25)*(1-V319)))</f>
        <v>0.2088872326</v>
      </c>
      <c r="X319" s="3">
        <f t="shared" si="15"/>
        <v>0.4082224833</v>
      </c>
      <c r="Y319" s="7">
        <f>IF(X319&lt;=('Ejercicio 3 - TIR'!$D$26-'Ejercicio 3 - TIR'!$C$26)/('Ejercicio 3 - TIR'!$E$26-'Ejercicio 3 - TIR'!$C$26),'Ejercicio 3 - TIR'!$C$26+SQRT(('Ejercicio 3 - TIR'!$E$26-'Ejercicio 3 - TIR'!$C$26)*('Ejercicio 3 - TIR'!$D$26-'Ejercicio 3 - TIR'!$C$26)*X319),'Ejercicio 3 - TIR'!$E$26-SQRT(('Ejercicio 3 - TIR'!$E$26-'Ejercicio 3 - TIR'!$C$26)*('Ejercicio 3 - TIR'!$E$26-'Ejercicio 3 - TIR'!$D$26)*(1-X319)))</f>
        <v>0.2234703742</v>
      </c>
      <c r="Z319" s="3">
        <f t="shared" si="16"/>
        <v>1.131472803</v>
      </c>
      <c r="AA319" s="3">
        <f t="shared" si="17"/>
        <v>1.311662539</v>
      </c>
      <c r="AB319" s="3">
        <f t="shared" si="18"/>
        <v>1.5487988</v>
      </c>
      <c r="AC319" s="3">
        <f t="shared" si="19"/>
        <v>1.872323096</v>
      </c>
      <c r="AD319" s="3">
        <f t="shared" si="20"/>
        <v>2.290731839</v>
      </c>
      <c r="AE319" s="2">
        <f t="shared" si="21"/>
        <v>3571.679072</v>
      </c>
      <c r="AF319" s="2">
        <f t="shared" si="22"/>
        <v>4140.47746</v>
      </c>
      <c r="AG319" s="2">
        <f t="shared" si="23"/>
        <v>4889.036878</v>
      </c>
      <c r="AH319" s="2">
        <f t="shared" si="24"/>
        <v>5910.294262</v>
      </c>
      <c r="AI319" s="2">
        <f t="shared" si="25"/>
        <v>7231.069932</v>
      </c>
      <c r="AJ319" s="4">
        <f t="shared" si="26"/>
        <v>45149.56525</v>
      </c>
      <c r="AK319" s="4">
        <f t="shared" si="27"/>
        <v>41148.04803</v>
      </c>
      <c r="AL319" s="4">
        <f t="shared" si="28"/>
        <v>61405.58239</v>
      </c>
      <c r="AM319" s="4">
        <f t="shared" si="29"/>
        <v>70590.06091</v>
      </c>
      <c r="AN319" s="4">
        <f t="shared" si="30"/>
        <v>81860.10995</v>
      </c>
      <c r="AO319" s="4">
        <f>C319/'Ejercicio 3 - TIR'!$D$7</f>
        <v>15311.5599</v>
      </c>
      <c r="AP319" s="4">
        <f t="shared" si="31"/>
        <v>29838.00535</v>
      </c>
      <c r="AQ319" s="4">
        <f t="shared" si="32"/>
        <v>25836.48812</v>
      </c>
      <c r="AR319" s="4">
        <f t="shared" si="33"/>
        <v>46094.02248</v>
      </c>
      <c r="AS319" s="4">
        <f t="shared" si="34"/>
        <v>55278.50101</v>
      </c>
      <c r="AT319" s="4">
        <f t="shared" si="35"/>
        <v>66548.55004</v>
      </c>
      <c r="AU319" s="4">
        <f>AP319*'Ejercicio 3 - TIR'!$D$5</f>
        <v>14919.00267</v>
      </c>
      <c r="AV319" s="4">
        <f>AQ319*'Ejercicio 3 - TIR'!$D$5</f>
        <v>12918.24406</v>
      </c>
      <c r="AW319" s="4">
        <f>AR319*'Ejercicio 3 - TIR'!$D$5</f>
        <v>23047.01124</v>
      </c>
      <c r="AX319" s="4">
        <f>AS319*'Ejercicio 3 - TIR'!$D$5</f>
        <v>27639.2505</v>
      </c>
      <c r="AY319" s="4">
        <f>AT319*'Ejercicio 3 - TIR'!$D$5</f>
        <v>33274.27502</v>
      </c>
      <c r="AZ319" s="4">
        <f t="shared" ref="AZ319:BD319" si="992">AJ319-AU319-AE319</f>
        <v>26658.88351</v>
      </c>
      <c r="BA319" s="4">
        <f t="shared" si="992"/>
        <v>24089.32651</v>
      </c>
      <c r="BB319" s="4">
        <f t="shared" si="992"/>
        <v>33469.53427</v>
      </c>
      <c r="BC319" s="4">
        <f t="shared" si="992"/>
        <v>37040.51615</v>
      </c>
      <c r="BD319" s="4">
        <f t="shared" si="992"/>
        <v>41354.76499</v>
      </c>
      <c r="BE319" s="4">
        <f t="shared" ref="BE319:BI319" si="993">AZ319/Z319</f>
        <v>23561.22341</v>
      </c>
      <c r="BF319" s="4">
        <f t="shared" si="993"/>
        <v>18365.49097</v>
      </c>
      <c r="BG319" s="4">
        <f t="shared" si="993"/>
        <v>21609.99496</v>
      </c>
      <c r="BH319" s="4">
        <f t="shared" si="993"/>
        <v>19783.18605</v>
      </c>
      <c r="BI319" s="4">
        <f t="shared" si="993"/>
        <v>18053.07994</v>
      </c>
      <c r="BJ319" s="4">
        <f t="shared" si="38"/>
        <v>62231.56997</v>
      </c>
      <c r="BK319" s="4">
        <f t="shared" si="39"/>
        <v>35074.67777</v>
      </c>
      <c r="BL319" s="4">
        <f t="shared" si="40"/>
        <v>97306.24774</v>
      </c>
      <c r="BM319" s="4">
        <f>BK319*'Ejercicio 3 - TIR'!$D$5</f>
        <v>17537.33889</v>
      </c>
      <c r="BN319" s="4">
        <f t="shared" si="41"/>
        <v>79768.90886</v>
      </c>
      <c r="BO319" s="4">
        <f t="shared" si="42"/>
        <v>34822.45609</v>
      </c>
      <c r="BP319" s="4">
        <f t="shared" si="43"/>
        <v>-103724.4757</v>
      </c>
      <c r="BQ319" s="4">
        <f t="shared" ref="BQ319:BT319" si="994">BE319</f>
        <v>23561.22341</v>
      </c>
      <c r="BR319" s="4">
        <f t="shared" si="994"/>
        <v>18365.49097</v>
      </c>
      <c r="BS319" s="4">
        <f t="shared" si="994"/>
        <v>21609.99496</v>
      </c>
      <c r="BT319" s="4">
        <f t="shared" si="994"/>
        <v>19783.18605</v>
      </c>
      <c r="BU319" s="4">
        <f t="shared" si="45"/>
        <v>52875.53602</v>
      </c>
      <c r="BV319" s="36">
        <f t="shared" si="46"/>
        <v>8.483860586</v>
      </c>
    </row>
    <row r="320" ht="15.0" customHeight="1">
      <c r="A320" s="2">
        <v>319.0</v>
      </c>
      <c r="B320" s="3">
        <f t="shared" si="4"/>
        <v>0.3815206867</v>
      </c>
      <c r="C320" s="4">
        <f>IF(B320&lt;=('Ejercicio 3 - TIR'!$D$13-'Ejercicio 3 - TIR'!$C$13)/('Ejercicio 3 - TIR'!$E$13-'Ejercicio 3 - TIR'!$C$13),'Ejercicio 3 - TIR'!$C$13+SQRT(('Ejercicio 3 - TIR'!$E$13-'Ejercicio 3 - TIR'!$C$13)*('Ejercicio 3 - TIR'!$D$13-'Ejercicio 3 - TIR'!$C$13)*B320),'Ejercicio 3 - TIR'!$E$13-SQRT(('Ejercicio 3 - TIR'!$E$13-'Ejercicio 3 - TIR'!$C$13)*('Ejercicio 3 - TIR'!$E$13-'Ejercicio 3 - TIR'!$D$13)*(1-B320)))</f>
        <v>72757.10779</v>
      </c>
      <c r="D320" s="3">
        <f t="shared" si="5"/>
        <v>0.1908544902</v>
      </c>
      <c r="E320" s="4">
        <f>IF(D320&lt;=('Ejercicio 3 - TIR'!$D$14-'Ejercicio 3 - TIR'!$C$14)/('Ejercicio 3 - TIR'!$E$14-'Ejercicio 3 - TIR'!$C$14),'Ejercicio 3 - TIR'!$C$14+SQRT(('Ejercicio 3 - TIR'!$E$14-'Ejercicio 3 - TIR'!$C$14)*('Ejercicio 3 - TIR'!$D$14-'Ejercicio 3 - TIR'!$C$14)*D320),'Ejercicio 3 - TIR'!$E$14-SQRT(('Ejercicio 3 - TIR'!$E$14-'Ejercicio 3 - TIR'!$C$14)*('Ejercicio 3 - TIR'!$E$14-'Ejercicio 3 - TIR'!$D$14)*(1-D320)))</f>
        <v>28783.39619</v>
      </c>
      <c r="F320" s="3">
        <f t="shared" si="6"/>
        <v>0.2392445535</v>
      </c>
      <c r="G320" s="4">
        <f>IF(F320&lt;=('Ejercicio 3 - TIR'!$D$18-'Ejercicio 3 - TIR'!$C$18)/('Ejercicio 3 - TIR'!$E$18-'Ejercicio 3 - TIR'!$C$18),'Ejercicio 3 - TIR'!$C$18+SQRT(('Ejercicio 3 - TIR'!$E$18-'Ejercicio 3 - TIR'!$C$18)*('Ejercicio 3 - TIR'!$D$18-'Ejercicio 3 - TIR'!$C$18)*F320),'Ejercicio 3 - TIR'!$E$18-SQRT(('Ejercicio 3 - TIR'!$E$18-'Ejercicio 3 - TIR'!$C$18)*('Ejercicio 3 - TIR'!$E$18-'Ejercicio 3 - TIR'!$D$18)*(1-F320)))</f>
        <v>35990.54948</v>
      </c>
      <c r="H320" s="3">
        <f t="shared" si="7"/>
        <v>0.5667717989</v>
      </c>
      <c r="I320" s="4">
        <f>IF(H320&lt;=('Ejercicio 3 - TIR'!$D$18-'Ejercicio 3 - TIR'!$C$18)/('Ejercicio 3 - TIR'!$E$18-'Ejercicio 3 - TIR'!$C$18),'Ejercicio 3 - TIR'!$C$18+SQRT(('Ejercicio 3 - TIR'!$E$18-'Ejercicio 3 - TIR'!$C$18)*('Ejercicio 3 - TIR'!$D$18-'Ejercicio 3 - TIR'!$C$18)*H320),'Ejercicio 3 - TIR'!$E$18-SQRT(('Ejercicio 3 - TIR'!$E$18-'Ejercicio 3 - TIR'!$C$18)*('Ejercicio 3 - TIR'!$E$18-'Ejercicio 3 - TIR'!$D$18)*(1-H320)))</f>
        <v>39220.39966</v>
      </c>
      <c r="J320" s="3">
        <f t="shared" si="8"/>
        <v>0.3058736712</v>
      </c>
      <c r="K320" s="4">
        <f>IF(J320&lt;=('Ejercicio 3 - TIR'!$D$18-'Ejercicio 3 - TIR'!$C$18)/('Ejercicio 3 - TIR'!$E$18-'Ejercicio 3 - TIR'!$C$18),'Ejercicio 3 - TIR'!$C$18+SQRT(('Ejercicio 3 - TIR'!$E$18-'Ejercicio 3 - TIR'!$C$18)*('Ejercicio 3 - TIR'!$D$18-'Ejercicio 3 - TIR'!$C$18)*J320),'Ejercicio 3 - TIR'!$E$18-SQRT(('Ejercicio 3 - TIR'!$E$18-'Ejercicio 3 - TIR'!$C$18)*('Ejercicio 3 - TIR'!$E$18-'Ejercicio 3 - TIR'!$D$18)*(1-J320)))</f>
        <v>36773.55525</v>
      </c>
      <c r="L320" s="3">
        <f t="shared" si="9"/>
        <v>0.403247814</v>
      </c>
      <c r="M320" s="4">
        <f>IF(L320&lt;=('Ejercicio 3 - TIR'!$D$18-'Ejercicio 3 - TIR'!$C$18)/('Ejercicio 3 - TIR'!$E$18-'Ejercicio 3 - TIR'!$C$18),'Ejercicio 3 - TIR'!$C$18+SQRT(('Ejercicio 3 - TIR'!$E$18-'Ejercicio 3 - TIR'!$C$18)*('Ejercicio 3 - TIR'!$D$18-'Ejercicio 3 - TIR'!$C$18)*L320),'Ejercicio 3 - TIR'!$E$18-SQRT(('Ejercicio 3 - TIR'!$E$18-'Ejercicio 3 - TIR'!$C$18)*('Ejercicio 3 - TIR'!$E$18-'Ejercicio 3 - TIR'!$D$18)*(1-L320)))</f>
        <v>37777.34994</v>
      </c>
      <c r="N320" s="3">
        <f t="shared" si="10"/>
        <v>0.5844928126</v>
      </c>
      <c r="O320" s="4">
        <f>IF(N320&lt;=('Ejercicio 3 - TIR'!$D$18-'Ejercicio 3 - TIR'!$C$18)/('Ejercicio 3 - TIR'!$E$18-'Ejercicio 3 - TIR'!$C$18),'Ejercicio 3 - TIR'!$C$18+SQRT(('Ejercicio 3 - TIR'!$E$18-'Ejercicio 3 - TIR'!$C$18)*('Ejercicio 3 - TIR'!$D$18-'Ejercicio 3 - TIR'!$C$18)*N320),'Ejercicio 3 - TIR'!$E$18-SQRT(('Ejercicio 3 - TIR'!$E$18-'Ejercicio 3 - TIR'!$C$18)*('Ejercicio 3 - TIR'!$E$18-'Ejercicio 3 - TIR'!$D$18)*(1-N320)))</f>
        <v>39363.43537</v>
      </c>
      <c r="P320" s="3">
        <f t="shared" si="11"/>
        <v>0.2607042508</v>
      </c>
      <c r="Q320" s="7">
        <f>IF(P320&lt;=('Ejercicio 3 - TIR'!$D$22-'Ejercicio 3 - TIR'!$C$22)/('Ejercicio 3 - TIR'!$E$22-'Ejercicio 3 - TIR'!$C$22),'Ejercicio 3 - TIR'!$C$22+SQRT(('Ejercicio 3 - TIR'!$E$22-'Ejercicio 3 - TIR'!$C$22)*('Ejercicio 3 - TIR'!$D$22-'Ejercicio 3 - TIR'!$C$22)*P320),'Ejercicio 3 - TIR'!$E$22-SQRT(('Ejercicio 3 - TIR'!$E$22-'Ejercicio 3 - TIR'!$C$22)*('Ejercicio 3 - TIR'!$E$22-'Ejercicio 3 - TIR'!$D$22)*(1-P320)))</f>
        <v>0.1416625864</v>
      </c>
      <c r="R320" s="3">
        <f t="shared" si="12"/>
        <v>0.3262453289</v>
      </c>
      <c r="S320" s="7">
        <f>IF(R320&lt;=('Ejercicio 3 - TIR'!$D$23-'Ejercicio 3 - TIR'!$C$23)/('Ejercicio 3 - TIR'!$E$23-'Ejercicio 3 - TIR'!$C$23),'Ejercicio 3 - TIR'!$C$23+SQRT(('Ejercicio 3 - TIR'!$E$23-'Ejercicio 3 - TIR'!$C$23)*('Ejercicio 3 - TIR'!$D$23-'Ejercicio 3 - TIR'!$C$23)*R320),'Ejercicio 3 - TIR'!$E$23-SQRT(('Ejercicio 3 - TIR'!$E$23-'Ejercicio 3 - TIR'!$C$23)*('Ejercicio 3 - TIR'!$E$23-'Ejercicio 3 - TIR'!$D$23)*(1-R320)))</f>
        <v>0.1442330682</v>
      </c>
      <c r="T320" s="3">
        <f t="shared" si="13"/>
        <v>0.04691032812</v>
      </c>
      <c r="U320" s="7">
        <f>IF(T320&lt;=('Ejercicio 3 - TIR'!$D$24-'Ejercicio 3 - TIR'!$C$24)/('Ejercicio 3 - TIR'!$E$24-'Ejercicio 3 - TIR'!$C$24),'Ejercicio 3 - TIR'!$C$24+SQRT(('Ejercicio 3 - TIR'!$E$24-'Ejercicio 3 - TIR'!$C$24)*('Ejercicio 3 - TIR'!$D$24-'Ejercicio 3 - TIR'!$C$24)*T320),'Ejercicio 3 - TIR'!$E$24-SQRT(('Ejercicio 3 - TIR'!$E$24-'Ejercicio 3 - TIR'!$C$24)*('Ejercicio 3 - TIR'!$E$24-'Ejercicio 3 - TIR'!$D$24)*(1-T320)))</f>
        <v>0.1599253055</v>
      </c>
      <c r="V320" s="3">
        <f t="shared" si="14"/>
        <v>0.4877000576</v>
      </c>
      <c r="W320" s="7">
        <f>IF(V320&lt;=('Ejercicio 3 - TIR'!$D$25-'Ejercicio 3 - TIR'!$C$25)/('Ejercicio 3 - TIR'!$E$25-'Ejercicio 3 - TIR'!$C$25),'Ejercicio 3 - TIR'!$C$25+SQRT(('Ejercicio 3 - TIR'!$E$25-'Ejercicio 3 - TIR'!$C$25)*('Ejercicio 3 - TIR'!$D$25-'Ejercicio 3 - TIR'!$C$25)*V320),'Ejercicio 3 - TIR'!$E$25-SQRT(('Ejercicio 3 - TIR'!$E$25-'Ejercicio 3 - TIR'!$C$25)*('Ejercicio 3 - TIR'!$E$25-'Ejercicio 3 - TIR'!$D$25)*(1-V320)))</f>
        <v>0.2076555813</v>
      </c>
      <c r="X320" s="3">
        <f t="shared" si="15"/>
        <v>0.1794277988</v>
      </c>
      <c r="Y320" s="7">
        <f>IF(X320&lt;=('Ejercicio 3 - TIR'!$D$26-'Ejercicio 3 - TIR'!$C$26)/('Ejercicio 3 - TIR'!$E$26-'Ejercicio 3 - TIR'!$C$26),'Ejercicio 3 - TIR'!$C$26+SQRT(('Ejercicio 3 - TIR'!$E$26-'Ejercicio 3 - TIR'!$C$26)*('Ejercicio 3 - TIR'!$D$26-'Ejercicio 3 - TIR'!$C$26)*X320),'Ejercicio 3 - TIR'!$E$26-SQRT(('Ejercicio 3 - TIR'!$E$26-'Ejercicio 3 - TIR'!$C$26)*('Ejercicio 3 - TIR'!$E$26-'Ejercicio 3 - TIR'!$D$26)*(1-X320)))</f>
        <v>0.2120103398</v>
      </c>
      <c r="Z320" s="3">
        <f t="shared" si="16"/>
        <v>1.141662586</v>
      </c>
      <c r="AA320" s="3">
        <f t="shared" si="17"/>
        <v>1.306328084</v>
      </c>
      <c r="AB320" s="3">
        <f t="shared" si="18"/>
        <v>1.515243002</v>
      </c>
      <c r="AC320" s="3">
        <f t="shared" si="19"/>
        <v>1.829891668</v>
      </c>
      <c r="AD320" s="3">
        <f t="shared" si="20"/>
        <v>2.217847623</v>
      </c>
      <c r="AE320" s="2">
        <f t="shared" si="21"/>
        <v>4077.530352</v>
      </c>
      <c r="AF320" s="2">
        <f t="shared" si="22"/>
        <v>4665.645065</v>
      </c>
      <c r="AG320" s="2">
        <f t="shared" si="23"/>
        <v>5411.799777</v>
      </c>
      <c r="AH320" s="2">
        <f t="shared" si="24"/>
        <v>6535.590205</v>
      </c>
      <c r="AI320" s="2">
        <f t="shared" si="25"/>
        <v>7921.202905</v>
      </c>
      <c r="AJ320" s="4">
        <f t="shared" si="26"/>
        <v>41089.0638</v>
      </c>
      <c r="AK320" s="4">
        <f t="shared" si="27"/>
        <v>51234.70954</v>
      </c>
      <c r="AL320" s="4">
        <f t="shared" si="28"/>
        <v>55720.87225</v>
      </c>
      <c r="AM320" s="4">
        <f t="shared" si="29"/>
        <v>69128.45791</v>
      </c>
      <c r="AN320" s="4">
        <f t="shared" si="30"/>
        <v>87302.10155</v>
      </c>
      <c r="AO320" s="4">
        <f>C320/'Ejercicio 3 - TIR'!$D$7</f>
        <v>14551.42156</v>
      </c>
      <c r="AP320" s="4">
        <f t="shared" si="31"/>
        <v>26537.64224</v>
      </c>
      <c r="AQ320" s="4">
        <f t="shared" si="32"/>
        <v>36683.28798</v>
      </c>
      <c r="AR320" s="4">
        <f t="shared" si="33"/>
        <v>41169.45069</v>
      </c>
      <c r="AS320" s="4">
        <f t="shared" si="34"/>
        <v>54577.03635</v>
      </c>
      <c r="AT320" s="4">
        <f t="shared" si="35"/>
        <v>72750.67999</v>
      </c>
      <c r="AU320" s="4">
        <f>AP320*'Ejercicio 3 - TIR'!$D$5</f>
        <v>13268.82112</v>
      </c>
      <c r="AV320" s="4">
        <f>AQ320*'Ejercicio 3 - TIR'!$D$5</f>
        <v>18341.64399</v>
      </c>
      <c r="AW320" s="4">
        <f>AR320*'Ejercicio 3 - TIR'!$D$5</f>
        <v>20584.72534</v>
      </c>
      <c r="AX320" s="4">
        <f>AS320*'Ejercicio 3 - TIR'!$D$5</f>
        <v>27288.51818</v>
      </c>
      <c r="AY320" s="4">
        <f>AT320*'Ejercicio 3 - TIR'!$D$5</f>
        <v>36375.34</v>
      </c>
      <c r="AZ320" s="4">
        <f t="shared" ref="AZ320:BD320" si="995">AJ320-AU320-AE320</f>
        <v>23742.71233</v>
      </c>
      <c r="BA320" s="4">
        <f t="shared" si="995"/>
        <v>28227.42048</v>
      </c>
      <c r="BB320" s="4">
        <f t="shared" si="995"/>
        <v>29724.34713</v>
      </c>
      <c r="BC320" s="4">
        <f t="shared" si="995"/>
        <v>35304.34953</v>
      </c>
      <c r="BD320" s="4">
        <f t="shared" si="995"/>
        <v>43005.55865</v>
      </c>
      <c r="BE320" s="4">
        <f t="shared" ref="BE320:BI320" si="996">AZ320/Z320</f>
        <v>20796.61067</v>
      </c>
      <c r="BF320" s="4">
        <f t="shared" si="996"/>
        <v>21608.21682</v>
      </c>
      <c r="BG320" s="4">
        <f t="shared" si="996"/>
        <v>19616.88461</v>
      </c>
      <c r="BH320" s="4">
        <f t="shared" si="996"/>
        <v>19293.13639</v>
      </c>
      <c r="BI320" s="4">
        <f t="shared" si="996"/>
        <v>19390.67329</v>
      </c>
      <c r="BJ320" s="4">
        <f t="shared" si="38"/>
        <v>63837.18682</v>
      </c>
      <c r="BK320" s="4">
        <f t="shared" si="39"/>
        <v>32272.83571</v>
      </c>
      <c r="BL320" s="4">
        <f t="shared" si="40"/>
        <v>96110.02253</v>
      </c>
      <c r="BM320" s="4">
        <f>BK320*'Ejercicio 3 - TIR'!$D$5</f>
        <v>16136.41785</v>
      </c>
      <c r="BN320" s="4">
        <f t="shared" si="41"/>
        <v>79973.60468</v>
      </c>
      <c r="BO320" s="4">
        <f t="shared" si="42"/>
        <v>36059.10697</v>
      </c>
      <c r="BP320" s="4">
        <f t="shared" si="43"/>
        <v>-101540.504</v>
      </c>
      <c r="BQ320" s="4">
        <f t="shared" ref="BQ320:BT320" si="997">BE320</f>
        <v>20796.61067</v>
      </c>
      <c r="BR320" s="4">
        <f t="shared" si="997"/>
        <v>21608.21682</v>
      </c>
      <c r="BS320" s="4">
        <f t="shared" si="997"/>
        <v>19616.88461</v>
      </c>
      <c r="BT320" s="4">
        <f t="shared" si="997"/>
        <v>19293.13639</v>
      </c>
      <c r="BU320" s="4">
        <f t="shared" si="45"/>
        <v>55449.78026</v>
      </c>
      <c r="BV320" s="36">
        <f t="shared" si="46"/>
        <v>9.189203192</v>
      </c>
    </row>
    <row r="321" ht="15.0" customHeight="1">
      <c r="A321" s="2">
        <v>320.0</v>
      </c>
      <c r="B321" s="3">
        <f t="shared" si="4"/>
        <v>0.7585785772</v>
      </c>
      <c r="C321" s="4">
        <f>IF(B321&lt;=('Ejercicio 3 - TIR'!$D$13-'Ejercicio 3 - TIR'!$C$13)/('Ejercicio 3 - TIR'!$E$13-'Ejercicio 3 - TIR'!$C$13),'Ejercicio 3 - TIR'!$C$13+SQRT(('Ejercicio 3 - TIR'!$E$13-'Ejercicio 3 - TIR'!$C$13)*('Ejercicio 3 - TIR'!$D$13-'Ejercicio 3 - TIR'!$C$13)*B321),'Ejercicio 3 - TIR'!$E$13-SQRT(('Ejercicio 3 - TIR'!$E$13-'Ejercicio 3 - TIR'!$C$13)*('Ejercicio 3 - TIR'!$E$13-'Ejercicio 3 - TIR'!$D$13)*(1-B321)))</f>
        <v>82979.25656</v>
      </c>
      <c r="D321" s="3">
        <f t="shared" si="5"/>
        <v>0.9343623314</v>
      </c>
      <c r="E321" s="4">
        <f>IF(D321&lt;=('Ejercicio 3 - TIR'!$D$14-'Ejercicio 3 - TIR'!$C$14)/('Ejercicio 3 - TIR'!$E$14-'Ejercicio 3 - TIR'!$C$14),'Ejercicio 3 - TIR'!$C$14+SQRT(('Ejercicio 3 - TIR'!$E$14-'Ejercicio 3 - TIR'!$C$14)*('Ejercicio 3 - TIR'!$D$14-'Ejercicio 3 - TIR'!$C$14)*D321),'Ejercicio 3 - TIR'!$E$14-SQRT(('Ejercicio 3 - TIR'!$E$14-'Ejercicio 3 - TIR'!$C$14)*('Ejercicio 3 - TIR'!$E$14-'Ejercicio 3 - TIR'!$D$14)*(1-D321)))</f>
        <v>36862.22208</v>
      </c>
      <c r="F321" s="3">
        <f t="shared" si="6"/>
        <v>0.9038471717</v>
      </c>
      <c r="G321" s="4">
        <f>IF(F321&lt;=('Ejercicio 3 - TIR'!$D$18-'Ejercicio 3 - TIR'!$C$18)/('Ejercicio 3 - TIR'!$E$18-'Ejercicio 3 - TIR'!$C$18),'Ejercicio 3 - TIR'!$C$18+SQRT(('Ejercicio 3 - TIR'!$E$18-'Ejercicio 3 - TIR'!$C$18)*('Ejercicio 3 - TIR'!$D$18-'Ejercicio 3 - TIR'!$C$18)*F321),'Ejercicio 3 - TIR'!$E$18-SQRT(('Ejercicio 3 - TIR'!$E$18-'Ejercicio 3 - TIR'!$C$18)*('Ejercicio 3 - TIR'!$E$18-'Ejercicio 3 - TIR'!$D$18)*(1-F321)))</f>
        <v>42314.58344</v>
      </c>
      <c r="H321" s="3">
        <f t="shared" si="7"/>
        <v>0.6746801863</v>
      </c>
      <c r="I321" s="4">
        <f>IF(H321&lt;=('Ejercicio 3 - TIR'!$D$18-'Ejercicio 3 - TIR'!$C$18)/('Ejercicio 3 - TIR'!$E$18-'Ejercicio 3 - TIR'!$C$18),'Ejercicio 3 - TIR'!$C$18+SQRT(('Ejercicio 3 - TIR'!$E$18-'Ejercicio 3 - TIR'!$C$18)*('Ejercicio 3 - TIR'!$D$18-'Ejercicio 3 - TIR'!$C$18)*H321),'Ejercicio 3 - TIR'!$E$18-SQRT(('Ejercicio 3 - TIR'!$E$18-'Ejercicio 3 - TIR'!$C$18)*('Ejercicio 3 - TIR'!$E$18-'Ejercicio 3 - TIR'!$D$18)*(1-H321)))</f>
        <v>40060.46702</v>
      </c>
      <c r="J321" s="3">
        <f t="shared" si="8"/>
        <v>0.9782198763</v>
      </c>
      <c r="K321" s="4">
        <f>IF(J321&lt;=('Ejercicio 3 - TIR'!$D$18-'Ejercicio 3 - TIR'!$C$18)/('Ejercicio 3 - TIR'!$E$18-'Ejercicio 3 - TIR'!$C$18),'Ejercicio 3 - TIR'!$C$18+SQRT(('Ejercicio 3 - TIR'!$E$18-'Ejercicio 3 - TIR'!$C$18)*('Ejercicio 3 - TIR'!$D$18-'Ejercicio 3 - TIR'!$C$18)*J321),'Ejercicio 3 - TIR'!$E$18-SQRT(('Ejercicio 3 - TIR'!$E$18-'Ejercicio 3 - TIR'!$C$18)*('Ejercicio 3 - TIR'!$E$18-'Ejercicio 3 - TIR'!$D$18)*(1-J321)))</f>
        <v>43721.91187</v>
      </c>
      <c r="L321" s="3">
        <f t="shared" si="9"/>
        <v>0.1431656923</v>
      </c>
      <c r="M321" s="4">
        <f>IF(L321&lt;=('Ejercicio 3 - TIR'!$D$18-'Ejercicio 3 - TIR'!$C$18)/('Ejercicio 3 - TIR'!$E$18-'Ejercicio 3 - TIR'!$C$18),'Ejercicio 3 - TIR'!$C$18+SQRT(('Ejercicio 3 - TIR'!$E$18-'Ejercicio 3 - TIR'!$C$18)*('Ejercicio 3 - TIR'!$D$18-'Ejercicio 3 - TIR'!$C$18)*L321),'Ejercicio 3 - TIR'!$E$18-SQRT(('Ejercicio 3 - TIR'!$E$18-'Ejercicio 3 - TIR'!$C$18)*('Ejercicio 3 - TIR'!$E$18-'Ejercicio 3 - TIR'!$D$18)*(1-L321)))</f>
        <v>34634.09687</v>
      </c>
      <c r="N321" s="3">
        <f t="shared" si="10"/>
        <v>0.8628033166</v>
      </c>
      <c r="O321" s="4">
        <f>IF(N321&lt;=('Ejercicio 3 - TIR'!$D$18-'Ejercicio 3 - TIR'!$C$18)/('Ejercicio 3 - TIR'!$E$18-'Ejercicio 3 - TIR'!$C$18),'Ejercicio 3 - TIR'!$C$18+SQRT(('Ejercicio 3 - TIR'!$E$18-'Ejercicio 3 - TIR'!$C$18)*('Ejercicio 3 - TIR'!$D$18-'Ejercicio 3 - TIR'!$C$18)*N321),'Ejercicio 3 - TIR'!$E$18-SQRT(('Ejercicio 3 - TIR'!$E$18-'Ejercicio 3 - TIR'!$C$18)*('Ejercicio 3 - TIR'!$E$18-'Ejercicio 3 - TIR'!$D$18)*(1-N321)))</f>
        <v>41792.23579</v>
      </c>
      <c r="P321" s="3">
        <f t="shared" si="11"/>
        <v>0.2738344637</v>
      </c>
      <c r="Q321" s="7">
        <f>IF(P321&lt;=('Ejercicio 3 - TIR'!$D$22-'Ejercicio 3 - TIR'!$C$22)/('Ejercicio 3 - TIR'!$E$22-'Ejercicio 3 - TIR'!$C$22),'Ejercicio 3 - TIR'!$C$22+SQRT(('Ejercicio 3 - TIR'!$E$22-'Ejercicio 3 - TIR'!$C$22)*('Ejercicio 3 - TIR'!$D$22-'Ejercicio 3 - TIR'!$C$22)*P321),'Ejercicio 3 - TIR'!$E$22-SQRT(('Ejercicio 3 - TIR'!$E$22-'Ejercicio 3 - TIR'!$C$22)*('Ejercicio 3 - TIR'!$E$22-'Ejercicio 3 - TIR'!$D$22)*(1-P321)))</f>
        <v>0.1422013971</v>
      </c>
      <c r="R321" s="3">
        <f t="shared" si="12"/>
        <v>0.0147598557</v>
      </c>
      <c r="S321" s="7">
        <f>IF(R321&lt;=('Ejercicio 3 - TIR'!$D$23-'Ejercicio 3 - TIR'!$C$23)/('Ejercicio 3 - TIR'!$E$23-'Ejercicio 3 - TIR'!$C$23),'Ejercicio 3 - TIR'!$C$23+SQRT(('Ejercicio 3 - TIR'!$E$23-'Ejercicio 3 - TIR'!$C$23)*('Ejercicio 3 - TIR'!$D$23-'Ejercicio 3 - TIR'!$C$23)*R321),'Ejercicio 3 - TIR'!$E$23-SQRT(('Ejercicio 3 - TIR'!$E$23-'Ejercicio 3 - TIR'!$C$23)*('Ejercicio 3 - TIR'!$E$23-'Ejercicio 3 - TIR'!$D$23)*(1-R321)))</f>
        <v>0.1251543904</v>
      </c>
      <c r="T321" s="3">
        <f t="shared" si="13"/>
        <v>0.1817841408</v>
      </c>
      <c r="U321" s="7">
        <f>IF(T321&lt;=('Ejercicio 3 - TIR'!$D$24-'Ejercicio 3 - TIR'!$C$24)/('Ejercicio 3 - TIR'!$E$24-'Ejercicio 3 - TIR'!$C$24),'Ejercicio 3 - TIR'!$C$24+SQRT(('Ejercicio 3 - TIR'!$E$24-'Ejercicio 3 - TIR'!$C$24)*('Ejercicio 3 - TIR'!$D$24-'Ejercicio 3 - TIR'!$C$24)*T321),'Ejercicio 3 - TIR'!$E$24-SQRT(('Ejercicio 3 - TIR'!$E$24-'Ejercicio 3 - TIR'!$C$24)*('Ejercicio 3 - TIR'!$E$24-'Ejercicio 3 - TIR'!$D$24)*(1-T321)))</f>
        <v>0.1695383391</v>
      </c>
      <c r="V321" s="3">
        <f t="shared" si="14"/>
        <v>0.3502116858</v>
      </c>
      <c r="W321" s="7">
        <f>IF(V321&lt;=('Ejercicio 3 - TIR'!$D$25-'Ejercicio 3 - TIR'!$C$25)/('Ejercicio 3 - TIR'!$E$25-'Ejercicio 3 - TIR'!$C$25),'Ejercicio 3 - TIR'!$C$25+SQRT(('Ejercicio 3 - TIR'!$E$25-'Ejercicio 3 - TIR'!$C$25)*('Ejercicio 3 - TIR'!$D$25-'Ejercicio 3 - TIR'!$C$25)*V321),'Ejercicio 3 - TIR'!$E$25-SQRT(('Ejercicio 3 - TIR'!$E$25-'Ejercicio 3 - TIR'!$C$25)*('Ejercicio 3 - TIR'!$E$25-'Ejercicio 3 - TIR'!$D$25)*(1-V321)))</f>
        <v>0.2023108073</v>
      </c>
      <c r="X321" s="3">
        <f t="shared" si="15"/>
        <v>0.07930157079</v>
      </c>
      <c r="Y321" s="7">
        <f>IF(X321&lt;=('Ejercicio 3 - TIR'!$D$26-'Ejercicio 3 - TIR'!$C$26)/('Ejercicio 3 - TIR'!$E$26-'Ejercicio 3 - TIR'!$C$26),'Ejercicio 3 - TIR'!$C$26+SQRT(('Ejercicio 3 - TIR'!$E$26-'Ejercicio 3 - TIR'!$C$26)*('Ejercicio 3 - TIR'!$D$26-'Ejercicio 3 - TIR'!$C$26)*X321),'Ejercicio 3 - TIR'!$E$26-SQRT(('Ejercicio 3 - TIR'!$E$26-'Ejercicio 3 - TIR'!$C$26)*('Ejercicio 3 - TIR'!$E$26-'Ejercicio 3 - TIR'!$D$26)*(1-X321)))</f>
        <v>0.204632643</v>
      </c>
      <c r="Z321" s="3">
        <f t="shared" si="16"/>
        <v>1.142201397</v>
      </c>
      <c r="AA321" s="3">
        <f t="shared" si="17"/>
        <v>1.285152917</v>
      </c>
      <c r="AB321" s="3">
        <f t="shared" si="18"/>
        <v>1.503035608</v>
      </c>
      <c r="AC321" s="3">
        <f t="shared" si="19"/>
        <v>1.807115955</v>
      </c>
      <c r="AD321" s="3">
        <f t="shared" si="20"/>
        <v>2.176910869</v>
      </c>
      <c r="AE321" s="2">
        <f t="shared" si="21"/>
        <v>5241.859481</v>
      </c>
      <c r="AF321" s="2">
        <f t="shared" si="22"/>
        <v>5897.901209</v>
      </c>
      <c r="AG321" s="2">
        <f t="shared" si="23"/>
        <v>6897.821584</v>
      </c>
      <c r="AH321" s="2">
        <f t="shared" si="24"/>
        <v>8293.325437</v>
      </c>
      <c r="AI321" s="2">
        <f t="shared" si="25"/>
        <v>9990.41054</v>
      </c>
      <c r="AJ321" s="4">
        <f t="shared" si="26"/>
        <v>48331.77632</v>
      </c>
      <c r="AK321" s="4">
        <f t="shared" si="27"/>
        <v>51483.82604</v>
      </c>
      <c r="AL321" s="4">
        <f t="shared" si="28"/>
        <v>65715.59037</v>
      </c>
      <c r="AM321" s="4">
        <f t="shared" si="29"/>
        <v>62587.82905</v>
      </c>
      <c r="AN321" s="4">
        <f t="shared" si="30"/>
        <v>90977.97232</v>
      </c>
      <c r="AO321" s="4">
        <f>C321/'Ejercicio 3 - TIR'!$D$7</f>
        <v>16595.85131</v>
      </c>
      <c r="AP321" s="4">
        <f t="shared" si="31"/>
        <v>31735.92501</v>
      </c>
      <c r="AQ321" s="4">
        <f t="shared" si="32"/>
        <v>34887.97473</v>
      </c>
      <c r="AR321" s="4">
        <f t="shared" si="33"/>
        <v>49119.73906</v>
      </c>
      <c r="AS321" s="4">
        <f t="shared" si="34"/>
        <v>45991.97773</v>
      </c>
      <c r="AT321" s="4">
        <f t="shared" si="35"/>
        <v>74382.12101</v>
      </c>
      <c r="AU321" s="4">
        <f>AP321*'Ejercicio 3 - TIR'!$D$5</f>
        <v>15867.9625</v>
      </c>
      <c r="AV321" s="4">
        <f>AQ321*'Ejercicio 3 - TIR'!$D$5</f>
        <v>17443.98736</v>
      </c>
      <c r="AW321" s="4">
        <f>AR321*'Ejercicio 3 - TIR'!$D$5</f>
        <v>24559.86953</v>
      </c>
      <c r="AX321" s="4">
        <f>AS321*'Ejercicio 3 - TIR'!$D$5</f>
        <v>22995.98887</v>
      </c>
      <c r="AY321" s="4">
        <f>AT321*'Ejercicio 3 - TIR'!$D$5</f>
        <v>37191.0605</v>
      </c>
      <c r="AZ321" s="4">
        <f t="shared" ref="AZ321:BD321" si="998">AJ321-AU321-AE321</f>
        <v>27221.95433</v>
      </c>
      <c r="BA321" s="4">
        <f t="shared" si="998"/>
        <v>28141.93747</v>
      </c>
      <c r="BB321" s="4">
        <f t="shared" si="998"/>
        <v>34257.89926</v>
      </c>
      <c r="BC321" s="4">
        <f t="shared" si="998"/>
        <v>31298.51474</v>
      </c>
      <c r="BD321" s="4">
        <f t="shared" si="998"/>
        <v>43796.50128</v>
      </c>
      <c r="BE321" s="4">
        <f t="shared" ref="BE321:BI321" si="999">AZ321/Z321</f>
        <v>23832.88482</v>
      </c>
      <c r="BF321" s="4">
        <f t="shared" si="999"/>
        <v>21897.73458</v>
      </c>
      <c r="BG321" s="4">
        <f t="shared" si="999"/>
        <v>22792.4735</v>
      </c>
      <c r="BH321" s="4">
        <f t="shared" si="999"/>
        <v>17319.59405</v>
      </c>
      <c r="BI321" s="4">
        <f t="shared" si="999"/>
        <v>20118.64698</v>
      </c>
      <c r="BJ321" s="4">
        <f t="shared" si="38"/>
        <v>80245.77189</v>
      </c>
      <c r="BK321" s="4">
        <f t="shared" si="39"/>
        <v>36127.6891</v>
      </c>
      <c r="BL321" s="4">
        <f t="shared" si="40"/>
        <v>116373.461</v>
      </c>
      <c r="BM321" s="4">
        <f>BK321*'Ejercicio 3 - TIR'!$D$5</f>
        <v>18063.84455</v>
      </c>
      <c r="BN321" s="4">
        <f t="shared" si="41"/>
        <v>98309.61644</v>
      </c>
      <c r="BO321" s="4">
        <f t="shared" si="42"/>
        <v>45160.14773</v>
      </c>
      <c r="BP321" s="4">
        <f t="shared" si="43"/>
        <v>-119841.4786</v>
      </c>
      <c r="BQ321" s="4">
        <f t="shared" ref="BQ321:BT321" si="1000">BE321</f>
        <v>23832.88482</v>
      </c>
      <c r="BR321" s="4">
        <f t="shared" si="1000"/>
        <v>21897.73458</v>
      </c>
      <c r="BS321" s="4">
        <f t="shared" si="1000"/>
        <v>22792.4735</v>
      </c>
      <c r="BT321" s="4">
        <f t="shared" si="1000"/>
        <v>17319.59405</v>
      </c>
      <c r="BU321" s="4">
        <f t="shared" si="45"/>
        <v>65278.79471</v>
      </c>
      <c r="BV321" s="36">
        <f t="shared" si="46"/>
        <v>6.978695537</v>
      </c>
    </row>
    <row r="322" ht="15.0" customHeight="1">
      <c r="A322" s="2">
        <v>321.0</v>
      </c>
      <c r="B322" s="3">
        <f t="shared" si="4"/>
        <v>0.3341583465</v>
      </c>
      <c r="C322" s="4">
        <f>IF(B322&lt;=('Ejercicio 3 - TIR'!$D$13-'Ejercicio 3 - TIR'!$C$13)/('Ejercicio 3 - TIR'!$E$13-'Ejercicio 3 - TIR'!$C$13),'Ejercicio 3 - TIR'!$C$13+SQRT(('Ejercicio 3 - TIR'!$E$13-'Ejercicio 3 - TIR'!$C$13)*('Ejercicio 3 - TIR'!$D$13-'Ejercicio 3 - TIR'!$C$13)*B322),'Ejercicio 3 - TIR'!$E$13-SQRT(('Ejercicio 3 - TIR'!$E$13-'Ejercicio 3 - TIR'!$C$13)*('Ejercicio 3 - TIR'!$E$13-'Ejercicio 3 - TIR'!$D$13)*(1-B322)))</f>
        <v>71733.23534</v>
      </c>
      <c r="D322" s="3">
        <f t="shared" si="5"/>
        <v>0.1620782813</v>
      </c>
      <c r="E322" s="4">
        <f>IF(D322&lt;=('Ejercicio 3 - TIR'!$D$14-'Ejercicio 3 - TIR'!$C$14)/('Ejercicio 3 - TIR'!$E$14-'Ejercicio 3 - TIR'!$C$14),'Ejercicio 3 - TIR'!$C$14+SQRT(('Ejercicio 3 - TIR'!$E$14-'Ejercicio 3 - TIR'!$C$14)*('Ejercicio 3 - TIR'!$D$14-'Ejercicio 3 - TIR'!$C$14)*D322),'Ejercicio 3 - TIR'!$E$14-SQRT(('Ejercicio 3 - TIR'!$E$14-'Ejercicio 3 - TIR'!$C$14)*('Ejercicio 3 - TIR'!$E$14-'Ejercicio 3 - TIR'!$D$14)*(1-D322)))</f>
        <v>28486.52708</v>
      </c>
      <c r="F322" s="3">
        <f t="shared" si="6"/>
        <v>0.2197589682</v>
      </c>
      <c r="G322" s="4">
        <f>IF(F322&lt;=('Ejercicio 3 - TIR'!$D$18-'Ejercicio 3 - TIR'!$C$18)/('Ejercicio 3 - TIR'!$E$18-'Ejercicio 3 - TIR'!$C$18),'Ejercicio 3 - TIR'!$C$18+SQRT(('Ejercicio 3 - TIR'!$E$18-'Ejercicio 3 - TIR'!$C$18)*('Ejercicio 3 - TIR'!$D$18-'Ejercicio 3 - TIR'!$C$18)*F322),'Ejercicio 3 - TIR'!$E$18-SQRT(('Ejercicio 3 - TIR'!$E$18-'Ejercicio 3 - TIR'!$C$18)*('Ejercicio 3 - TIR'!$E$18-'Ejercicio 3 - TIR'!$D$18)*(1-F322)))</f>
        <v>35741.41492</v>
      </c>
      <c r="H322" s="3">
        <f t="shared" si="7"/>
        <v>0.2856567468</v>
      </c>
      <c r="I322" s="4">
        <f>IF(H322&lt;=('Ejercicio 3 - TIR'!$D$18-'Ejercicio 3 - TIR'!$C$18)/('Ejercicio 3 - TIR'!$E$18-'Ejercicio 3 - TIR'!$C$18),'Ejercicio 3 - TIR'!$C$18+SQRT(('Ejercicio 3 - TIR'!$E$18-'Ejercicio 3 - TIR'!$C$18)*('Ejercicio 3 - TIR'!$D$18-'Ejercicio 3 - TIR'!$C$18)*H322),'Ejercicio 3 - TIR'!$E$18-SQRT(('Ejercicio 3 - TIR'!$E$18-'Ejercicio 3 - TIR'!$C$18)*('Ejercicio 3 - TIR'!$E$18-'Ejercicio 3 - TIR'!$D$18)*(1-H322)))</f>
        <v>36545.87748</v>
      </c>
      <c r="J322" s="3">
        <f t="shared" si="8"/>
        <v>0.1728225026</v>
      </c>
      <c r="K322" s="4">
        <f>IF(J322&lt;=('Ejercicio 3 - TIR'!$D$18-'Ejercicio 3 - TIR'!$C$18)/('Ejercicio 3 - TIR'!$E$18-'Ejercicio 3 - TIR'!$C$18),'Ejercicio 3 - TIR'!$C$18+SQRT(('Ejercicio 3 - TIR'!$E$18-'Ejercicio 3 - TIR'!$C$18)*('Ejercicio 3 - TIR'!$D$18-'Ejercicio 3 - TIR'!$C$18)*J322),'Ejercicio 3 - TIR'!$E$18-SQRT(('Ejercicio 3 - TIR'!$E$18-'Ejercicio 3 - TIR'!$C$18)*('Ejercicio 3 - TIR'!$E$18-'Ejercicio 3 - TIR'!$D$18)*(1-J322)))</f>
        <v>35091.50031</v>
      </c>
      <c r="L322" s="3">
        <f t="shared" si="9"/>
        <v>0.9517057104</v>
      </c>
      <c r="M322" s="4">
        <f>IF(L322&lt;=('Ejercicio 3 - TIR'!$D$18-'Ejercicio 3 - TIR'!$C$18)/('Ejercicio 3 - TIR'!$E$18-'Ejercicio 3 - TIR'!$C$18),'Ejercicio 3 - TIR'!$C$18+SQRT(('Ejercicio 3 - TIR'!$E$18-'Ejercicio 3 - TIR'!$C$18)*('Ejercicio 3 - TIR'!$D$18-'Ejercicio 3 - TIR'!$C$18)*L322),'Ejercicio 3 - TIR'!$E$18-SQRT(('Ejercicio 3 - TIR'!$E$18-'Ejercicio 3 - TIR'!$C$18)*('Ejercicio 3 - TIR'!$E$18-'Ejercicio 3 - TIR'!$D$18)*(1-L322)))</f>
        <v>43096.82588</v>
      </c>
      <c r="N322" s="3">
        <f t="shared" si="10"/>
        <v>0.6588595025</v>
      </c>
      <c r="O322" s="4">
        <f>IF(N322&lt;=('Ejercicio 3 - TIR'!$D$18-'Ejercicio 3 - TIR'!$C$18)/('Ejercicio 3 - TIR'!$E$18-'Ejercicio 3 - TIR'!$C$18),'Ejercicio 3 - TIR'!$C$18+SQRT(('Ejercicio 3 - TIR'!$E$18-'Ejercicio 3 - TIR'!$C$18)*('Ejercicio 3 - TIR'!$D$18-'Ejercicio 3 - TIR'!$C$18)*N322),'Ejercicio 3 - TIR'!$E$18-SQRT(('Ejercicio 3 - TIR'!$E$18-'Ejercicio 3 - TIR'!$C$18)*('Ejercicio 3 - TIR'!$E$18-'Ejercicio 3 - TIR'!$D$18)*(1-N322)))</f>
        <v>39941.27383</v>
      </c>
      <c r="P322" s="3">
        <f t="shared" si="11"/>
        <v>0.3782650449</v>
      </c>
      <c r="Q322" s="7">
        <f>IF(P322&lt;=('Ejercicio 3 - TIR'!$D$22-'Ejercicio 3 - TIR'!$C$22)/('Ejercicio 3 - TIR'!$E$22-'Ejercicio 3 - TIR'!$C$22),'Ejercicio 3 - TIR'!$C$22+SQRT(('Ejercicio 3 - TIR'!$E$22-'Ejercicio 3 - TIR'!$C$22)*('Ejercicio 3 - TIR'!$D$22-'Ejercicio 3 - TIR'!$C$22)*P322),'Ejercicio 3 - TIR'!$E$22-SQRT(('Ejercicio 3 - TIR'!$E$22-'Ejercicio 3 - TIR'!$C$22)*('Ejercicio 3 - TIR'!$E$22-'Ejercicio 3 - TIR'!$D$22)*(1-P322)))</f>
        <v>0.1460936215</v>
      </c>
      <c r="R322" s="3">
        <f t="shared" si="12"/>
        <v>0.8319947005</v>
      </c>
      <c r="S322" s="7">
        <f>IF(R322&lt;=('Ejercicio 3 - TIR'!$D$23-'Ejercicio 3 - TIR'!$C$23)/('Ejercicio 3 - TIR'!$E$23-'Ejercicio 3 - TIR'!$C$23),'Ejercicio 3 - TIR'!$C$23+SQRT(('Ejercicio 3 - TIR'!$E$23-'Ejercicio 3 - TIR'!$C$23)*('Ejercicio 3 - TIR'!$D$23-'Ejercicio 3 - TIR'!$C$23)*R322),'Ejercicio 3 - TIR'!$E$23-SQRT(('Ejercicio 3 - TIR'!$E$23-'Ejercicio 3 - TIR'!$C$23)*('Ejercicio 3 - TIR'!$E$23-'Ejercicio 3 - TIR'!$D$23)*(1-R322)))</f>
        <v>0.1626100736</v>
      </c>
      <c r="T322" s="3">
        <f t="shared" si="13"/>
        <v>0.8669319556</v>
      </c>
      <c r="U322" s="7">
        <f>IF(T322&lt;=('Ejercicio 3 - TIR'!$D$24-'Ejercicio 3 - TIR'!$C$24)/('Ejercicio 3 - TIR'!$E$24-'Ejercicio 3 - TIR'!$C$24),'Ejercicio 3 - TIR'!$C$24+SQRT(('Ejercicio 3 - TIR'!$E$24-'Ejercicio 3 - TIR'!$C$24)*('Ejercicio 3 - TIR'!$D$24-'Ejercicio 3 - TIR'!$C$24)*T322),'Ejercicio 3 - TIR'!$E$24-SQRT(('Ejercicio 3 - TIR'!$E$24-'Ejercicio 3 - TIR'!$C$24)*('Ejercicio 3 - TIR'!$E$24-'Ejercicio 3 - TIR'!$D$24)*(1-T322)))</f>
        <v>0.2006973959</v>
      </c>
      <c r="V322" s="3">
        <f t="shared" si="14"/>
        <v>0.4742674929</v>
      </c>
      <c r="W322" s="7">
        <f>IF(V322&lt;=('Ejercicio 3 - TIR'!$D$25-'Ejercicio 3 - TIR'!$C$25)/('Ejercicio 3 - TIR'!$E$25-'Ejercicio 3 - TIR'!$C$25),'Ejercicio 3 - TIR'!$C$25+SQRT(('Ejercicio 3 - TIR'!$E$25-'Ejercicio 3 - TIR'!$C$25)*('Ejercicio 3 - TIR'!$D$25-'Ejercicio 3 - TIR'!$C$25)*V322),'Ejercicio 3 - TIR'!$E$25-SQRT(('Ejercicio 3 - TIR'!$E$25-'Ejercicio 3 - TIR'!$C$25)*('Ejercicio 3 - TIR'!$E$25-'Ejercicio 3 - TIR'!$D$25)*(1-V322)))</f>
        <v>0.2071040354</v>
      </c>
      <c r="X322" s="3">
        <f t="shared" si="15"/>
        <v>0.2284896929</v>
      </c>
      <c r="Y322" s="7">
        <f>IF(X322&lt;=('Ejercicio 3 - TIR'!$D$26-'Ejercicio 3 - TIR'!$C$26)/('Ejercicio 3 - TIR'!$E$26-'Ejercicio 3 - TIR'!$C$26),'Ejercicio 3 - TIR'!$C$26+SQRT(('Ejercicio 3 - TIR'!$E$26-'Ejercicio 3 - TIR'!$C$26)*('Ejercicio 3 - TIR'!$D$26-'Ejercicio 3 - TIR'!$C$26)*X322),'Ejercicio 3 - TIR'!$E$26-SQRT(('Ejercicio 3 - TIR'!$E$26-'Ejercicio 3 - TIR'!$C$26)*('Ejercicio 3 - TIR'!$E$26-'Ejercicio 3 - TIR'!$D$26)*(1-X322)))</f>
        <v>0.214837918</v>
      </c>
      <c r="Z322" s="3">
        <f t="shared" si="16"/>
        <v>1.146093621</v>
      </c>
      <c r="AA322" s="3">
        <f t="shared" si="17"/>
        <v>1.33245999</v>
      </c>
      <c r="AB322" s="3">
        <f t="shared" si="18"/>
        <v>1.59988124</v>
      </c>
      <c r="AC322" s="3">
        <f t="shared" si="19"/>
        <v>1.931223101</v>
      </c>
      <c r="AD322" s="3">
        <f t="shared" si="20"/>
        <v>2.346123051</v>
      </c>
      <c r="AE322" s="2">
        <f t="shared" si="21"/>
        <v>4161.699904</v>
      </c>
      <c r="AF322" s="2">
        <f t="shared" si="22"/>
        <v>4838.434232</v>
      </c>
      <c r="AG322" s="2">
        <f t="shared" si="23"/>
        <v>5809.495383</v>
      </c>
      <c r="AH322" s="2">
        <f t="shared" si="24"/>
        <v>7012.665321</v>
      </c>
      <c r="AI322" s="2">
        <f t="shared" si="25"/>
        <v>8519.251738</v>
      </c>
      <c r="AJ322" s="4">
        <f t="shared" si="26"/>
        <v>40963.00766</v>
      </c>
      <c r="AK322" s="4">
        <f t="shared" si="27"/>
        <v>48695.91953</v>
      </c>
      <c r="AL322" s="4">
        <f t="shared" si="28"/>
        <v>56142.23302</v>
      </c>
      <c r="AM322" s="4">
        <f t="shared" si="29"/>
        <v>83229.58571</v>
      </c>
      <c r="AN322" s="4">
        <f t="shared" si="30"/>
        <v>93707.14321</v>
      </c>
      <c r="AO322" s="4">
        <f>C322/'Ejercicio 3 - TIR'!$D$7</f>
        <v>14346.64707</v>
      </c>
      <c r="AP322" s="4">
        <f t="shared" si="31"/>
        <v>26616.36059</v>
      </c>
      <c r="AQ322" s="4">
        <f t="shared" si="32"/>
        <v>34349.27246</v>
      </c>
      <c r="AR322" s="4">
        <f t="shared" si="33"/>
        <v>41795.58595</v>
      </c>
      <c r="AS322" s="4">
        <f t="shared" si="34"/>
        <v>68882.93864</v>
      </c>
      <c r="AT322" s="4">
        <f t="shared" si="35"/>
        <v>79360.49615</v>
      </c>
      <c r="AU322" s="4">
        <f>AP322*'Ejercicio 3 - TIR'!$D$5</f>
        <v>13308.18029</v>
      </c>
      <c r="AV322" s="4">
        <f>AQ322*'Ejercicio 3 - TIR'!$D$5</f>
        <v>17174.63623</v>
      </c>
      <c r="AW322" s="4">
        <f>AR322*'Ejercicio 3 - TIR'!$D$5</f>
        <v>20897.79297</v>
      </c>
      <c r="AX322" s="4">
        <f>AS322*'Ejercicio 3 - TIR'!$D$5</f>
        <v>34441.46932</v>
      </c>
      <c r="AY322" s="4">
        <f>AT322*'Ejercicio 3 - TIR'!$D$5</f>
        <v>39680.24807</v>
      </c>
      <c r="AZ322" s="4">
        <f t="shared" ref="AZ322:BD322" si="1001">AJ322-AU322-AE322</f>
        <v>23493.12746</v>
      </c>
      <c r="BA322" s="4">
        <f t="shared" si="1001"/>
        <v>26682.84907</v>
      </c>
      <c r="BB322" s="4">
        <f t="shared" si="1001"/>
        <v>29434.94466</v>
      </c>
      <c r="BC322" s="4">
        <f t="shared" si="1001"/>
        <v>41775.45107</v>
      </c>
      <c r="BD322" s="4">
        <f t="shared" si="1001"/>
        <v>45507.6434</v>
      </c>
      <c r="BE322" s="4">
        <f t="shared" ref="BE322:BI322" si="1002">AZ322/Z322</f>
        <v>20498.43662</v>
      </c>
      <c r="BF322" s="4">
        <f t="shared" si="1002"/>
        <v>20025.2535</v>
      </c>
      <c r="BG322" s="4">
        <f t="shared" si="1002"/>
        <v>18398.20602</v>
      </c>
      <c r="BH322" s="4">
        <f t="shared" si="1002"/>
        <v>21631.60282</v>
      </c>
      <c r="BI322" s="4">
        <f t="shared" si="1002"/>
        <v>19396.95507</v>
      </c>
      <c r="BJ322" s="4">
        <f t="shared" si="38"/>
        <v>66832.89783</v>
      </c>
      <c r="BK322" s="4">
        <f t="shared" si="39"/>
        <v>33658.99939</v>
      </c>
      <c r="BL322" s="4">
        <f t="shared" si="40"/>
        <v>100491.8972</v>
      </c>
      <c r="BM322" s="4">
        <f>BK322*'Ejercicio 3 - TIR'!$D$5</f>
        <v>16829.4997</v>
      </c>
      <c r="BN322" s="4">
        <f t="shared" si="41"/>
        <v>83662.39752</v>
      </c>
      <c r="BO322" s="4">
        <f t="shared" si="42"/>
        <v>35659.85062</v>
      </c>
      <c r="BP322" s="4">
        <f t="shared" si="43"/>
        <v>-100219.7624</v>
      </c>
      <c r="BQ322" s="4">
        <f t="shared" ref="BQ322:BT322" si="1003">BE322</f>
        <v>20498.43662</v>
      </c>
      <c r="BR322" s="4">
        <f t="shared" si="1003"/>
        <v>20025.2535</v>
      </c>
      <c r="BS322" s="4">
        <f t="shared" si="1003"/>
        <v>18398.20602</v>
      </c>
      <c r="BT322" s="4">
        <f t="shared" si="1003"/>
        <v>21631.60282</v>
      </c>
      <c r="BU322" s="4">
        <f t="shared" si="45"/>
        <v>55056.80569</v>
      </c>
      <c r="BV322" s="36">
        <f t="shared" si="46"/>
        <v>9.246902723</v>
      </c>
    </row>
    <row r="323" ht="15.0" customHeight="1">
      <c r="A323" s="2">
        <v>322.0</v>
      </c>
      <c r="B323" s="3">
        <f t="shared" si="4"/>
        <v>0.9062629585</v>
      </c>
      <c r="C323" s="4">
        <f>IF(B323&lt;=('Ejercicio 3 - TIR'!$D$13-'Ejercicio 3 - TIR'!$C$13)/('Ejercicio 3 - TIR'!$E$13-'Ejercicio 3 - TIR'!$C$13),'Ejercicio 3 - TIR'!$C$13+SQRT(('Ejercicio 3 - TIR'!$E$13-'Ejercicio 3 - TIR'!$C$13)*('Ejercicio 3 - TIR'!$D$13-'Ejercicio 3 - TIR'!$C$13)*B323),'Ejercicio 3 - TIR'!$E$13-SQRT(('Ejercicio 3 - TIR'!$E$13-'Ejercicio 3 - TIR'!$C$13)*('Ejercicio 3 - TIR'!$E$13-'Ejercicio 3 - TIR'!$D$13)*(1-B323)))</f>
        <v>89394.13135</v>
      </c>
      <c r="D323" s="3">
        <f t="shared" si="5"/>
        <v>0.6958968538</v>
      </c>
      <c r="E323" s="4">
        <f>IF(D323&lt;=('Ejercicio 3 - TIR'!$D$14-'Ejercicio 3 - TIR'!$C$14)/('Ejercicio 3 - TIR'!$E$14-'Ejercicio 3 - TIR'!$C$14),'Ejercicio 3 - TIR'!$C$14+SQRT(('Ejercicio 3 - TIR'!$E$14-'Ejercicio 3 - TIR'!$C$14)*('Ejercicio 3 - TIR'!$D$14-'Ejercicio 3 - TIR'!$C$14)*D323),'Ejercicio 3 - TIR'!$E$14-SQRT(('Ejercicio 3 - TIR'!$E$14-'Ejercicio 3 - TIR'!$C$14)*('Ejercicio 3 - TIR'!$E$14-'Ejercicio 3 - TIR'!$D$14)*(1-D323)))</f>
        <v>33246.07729</v>
      </c>
      <c r="F323" s="3">
        <f t="shared" si="6"/>
        <v>0.4514654139</v>
      </c>
      <c r="G323" s="4">
        <f>IF(F323&lt;=('Ejercicio 3 - TIR'!$D$18-'Ejercicio 3 - TIR'!$C$18)/('Ejercicio 3 - TIR'!$E$18-'Ejercicio 3 - TIR'!$C$18),'Ejercicio 3 - TIR'!$C$18+SQRT(('Ejercicio 3 - TIR'!$E$18-'Ejercicio 3 - TIR'!$C$18)*('Ejercicio 3 - TIR'!$D$18-'Ejercicio 3 - TIR'!$C$18)*F323),'Ejercicio 3 - TIR'!$E$18-SQRT(('Ejercicio 3 - TIR'!$E$18-'Ejercicio 3 - TIR'!$C$18)*('Ejercicio 3 - TIR'!$E$18-'Ejercicio 3 - TIR'!$D$18)*(1-F323)))</f>
        <v>38229.20483</v>
      </c>
      <c r="H323" s="3">
        <f t="shared" si="7"/>
        <v>0.8963077181</v>
      </c>
      <c r="I323" s="4">
        <f>IF(H323&lt;=('Ejercicio 3 - TIR'!$D$18-'Ejercicio 3 - TIR'!$C$18)/('Ejercicio 3 - TIR'!$E$18-'Ejercicio 3 - TIR'!$C$18),'Ejercicio 3 - TIR'!$C$18+SQRT(('Ejercicio 3 - TIR'!$E$18-'Ejercicio 3 - TIR'!$C$18)*('Ejercicio 3 - TIR'!$D$18-'Ejercicio 3 - TIR'!$C$18)*H323),'Ejercicio 3 - TIR'!$E$18-SQRT(('Ejercicio 3 - TIR'!$E$18-'Ejercicio 3 - TIR'!$C$18)*('Ejercicio 3 - TIR'!$E$18-'Ejercicio 3 - TIR'!$D$18)*(1-H323)))</f>
        <v>42211.28683</v>
      </c>
      <c r="J323" s="3">
        <f t="shared" si="8"/>
        <v>0.04199051115</v>
      </c>
      <c r="K323" s="4">
        <f>IF(J323&lt;=('Ejercicio 3 - TIR'!$D$18-'Ejercicio 3 - TIR'!$C$18)/('Ejercicio 3 - TIR'!$E$18-'Ejercicio 3 - TIR'!$C$18),'Ejercicio 3 - TIR'!$C$18+SQRT(('Ejercicio 3 - TIR'!$E$18-'Ejercicio 3 - TIR'!$C$18)*('Ejercicio 3 - TIR'!$D$18-'Ejercicio 3 - TIR'!$C$18)*J323),'Ejercicio 3 - TIR'!$E$18-SQRT(('Ejercicio 3 - TIR'!$E$18-'Ejercicio 3 - TIR'!$C$18)*('Ejercicio 3 - TIR'!$E$18-'Ejercicio 3 - TIR'!$D$18)*(1-J323)))</f>
        <v>32509.69653</v>
      </c>
      <c r="L323" s="3">
        <f t="shared" si="9"/>
        <v>0.9611535258</v>
      </c>
      <c r="M323" s="4">
        <f>IF(L323&lt;=('Ejercicio 3 - TIR'!$D$18-'Ejercicio 3 - TIR'!$C$18)/('Ejercicio 3 - TIR'!$E$18-'Ejercicio 3 - TIR'!$C$18),'Ejercicio 3 - TIR'!$C$18+SQRT(('Ejercicio 3 - TIR'!$E$18-'Ejercicio 3 - TIR'!$C$18)*('Ejercicio 3 - TIR'!$D$18-'Ejercicio 3 - TIR'!$C$18)*L323),'Ejercicio 3 - TIR'!$E$18-SQRT(('Ejercicio 3 - TIR'!$E$18-'Ejercicio 3 - TIR'!$C$18)*('Ejercicio 3 - TIR'!$E$18-'Ejercicio 3 - TIR'!$D$18)*(1-L323)))</f>
        <v>43293.10646</v>
      </c>
      <c r="N323" s="3">
        <f t="shared" si="10"/>
        <v>0.4861969932</v>
      </c>
      <c r="O323" s="4">
        <f>IF(N323&lt;=('Ejercicio 3 - TIR'!$D$18-'Ejercicio 3 - TIR'!$C$18)/('Ejercicio 3 - TIR'!$E$18-'Ejercicio 3 - TIR'!$C$18),'Ejercicio 3 - TIR'!$C$18+SQRT(('Ejercicio 3 - TIR'!$E$18-'Ejercicio 3 - TIR'!$C$18)*('Ejercicio 3 - TIR'!$D$18-'Ejercicio 3 - TIR'!$C$18)*N323),'Ejercicio 3 - TIR'!$E$18-SQRT(('Ejercicio 3 - TIR'!$E$18-'Ejercicio 3 - TIR'!$C$18)*('Ejercicio 3 - TIR'!$E$18-'Ejercicio 3 - TIR'!$D$18)*(1-N323)))</f>
        <v>38539.87992</v>
      </c>
      <c r="P323" s="3">
        <f t="shared" si="11"/>
        <v>0.9392802334</v>
      </c>
      <c r="Q323" s="7">
        <f>IF(P323&lt;=('Ejercicio 3 - TIR'!$D$22-'Ejercicio 3 - TIR'!$C$22)/('Ejercicio 3 - TIR'!$E$22-'Ejercicio 3 - TIR'!$C$22),'Ejercicio 3 - TIR'!$C$22+SQRT(('Ejercicio 3 - TIR'!$E$22-'Ejercicio 3 - TIR'!$C$22)*('Ejercicio 3 - TIR'!$D$22-'Ejercicio 3 - TIR'!$C$22)*P323),'Ejercicio 3 - TIR'!$E$22-SQRT(('Ejercicio 3 - TIR'!$E$22-'Ejercicio 3 - TIR'!$C$22)*('Ejercicio 3 - TIR'!$E$22-'Ejercicio 3 - TIR'!$D$22)*(1-P323)))</f>
        <v>0.1695455474</v>
      </c>
      <c r="R323" s="3">
        <f t="shared" si="12"/>
        <v>0.2491000873</v>
      </c>
      <c r="S323" s="7">
        <f>IF(R323&lt;=('Ejercicio 3 - TIR'!$D$23-'Ejercicio 3 - TIR'!$C$23)/('Ejercicio 3 - TIR'!$E$23-'Ejercicio 3 - TIR'!$C$23),'Ejercicio 3 - TIR'!$C$23+SQRT(('Ejercicio 3 - TIR'!$E$23-'Ejercicio 3 - TIR'!$C$23)*('Ejercicio 3 - TIR'!$D$23-'Ejercicio 3 - TIR'!$C$23)*R323),'Ejercicio 3 - TIR'!$E$23-SQRT(('Ejercicio 3 - TIR'!$E$23-'Ejercicio 3 - TIR'!$C$23)*('Ejercicio 3 - TIR'!$E$23-'Ejercicio 3 - TIR'!$D$23)*(1-R323)))</f>
        <v>0.141174989</v>
      </c>
      <c r="T323" s="3">
        <f t="shared" si="13"/>
        <v>0.05991774546</v>
      </c>
      <c r="U323" s="7">
        <f>IF(T323&lt;=('Ejercicio 3 - TIR'!$D$24-'Ejercicio 3 - TIR'!$C$24)/('Ejercicio 3 - TIR'!$E$24-'Ejercicio 3 - TIR'!$C$24),'Ejercicio 3 - TIR'!$C$24+SQRT(('Ejercicio 3 - TIR'!$E$24-'Ejercicio 3 - TIR'!$C$24)*('Ejercicio 3 - TIR'!$D$24-'Ejercicio 3 - TIR'!$C$24)*T323),'Ejercicio 3 - TIR'!$E$24-SQRT(('Ejercicio 3 - TIR'!$E$24-'Ejercicio 3 - TIR'!$C$24)*('Ejercicio 3 - TIR'!$E$24-'Ejercicio 3 - TIR'!$D$24)*(1-T323)))</f>
        <v>0.1612172753</v>
      </c>
      <c r="V323" s="3">
        <f t="shared" si="14"/>
        <v>0.6883029665</v>
      </c>
      <c r="W323" s="7">
        <f>IF(V323&lt;=('Ejercicio 3 - TIR'!$D$25-'Ejercicio 3 - TIR'!$C$25)/('Ejercicio 3 - TIR'!$E$25-'Ejercicio 3 - TIR'!$C$25),'Ejercicio 3 - TIR'!$C$25+SQRT(('Ejercicio 3 - TIR'!$E$25-'Ejercicio 3 - TIR'!$C$25)*('Ejercicio 3 - TIR'!$D$25-'Ejercicio 3 - TIR'!$C$25)*V323),'Ejercicio 3 - TIR'!$E$25-SQRT(('Ejercicio 3 - TIR'!$E$25-'Ejercicio 3 - TIR'!$C$25)*('Ejercicio 3 - TIR'!$E$25-'Ejercicio 3 - TIR'!$D$25)*(1-V323)))</f>
        <v>0.2169706249</v>
      </c>
      <c r="X323" s="3">
        <f t="shared" si="15"/>
        <v>0.03306435288</v>
      </c>
      <c r="Y323" s="7">
        <f>IF(X323&lt;=('Ejercicio 3 - TIR'!$D$26-'Ejercicio 3 - TIR'!$C$26)/('Ejercicio 3 - TIR'!$E$26-'Ejercicio 3 - TIR'!$C$26),'Ejercicio 3 - TIR'!$C$26+SQRT(('Ejercicio 3 - TIR'!$E$26-'Ejercicio 3 - TIR'!$C$26)*('Ejercicio 3 - TIR'!$D$26-'Ejercicio 3 - TIR'!$C$26)*X323),'Ejercicio 3 - TIR'!$E$26-SQRT(('Ejercicio 3 - TIR'!$E$26-'Ejercicio 3 - TIR'!$C$26)*('Ejercicio 3 - TIR'!$E$26-'Ejercicio 3 - TIR'!$D$26)*(1-X323)))</f>
        <v>0.1994484789</v>
      </c>
      <c r="Z323" s="3">
        <f t="shared" si="16"/>
        <v>1.169545547</v>
      </c>
      <c r="AA323" s="3">
        <f t="shared" si="17"/>
        <v>1.334656127</v>
      </c>
      <c r="AB323" s="3">
        <f t="shared" si="18"/>
        <v>1.549825751</v>
      </c>
      <c r="AC323" s="3">
        <f t="shared" si="19"/>
        <v>1.886092413</v>
      </c>
      <c r="AD323" s="3">
        <f t="shared" si="20"/>
        <v>2.262270676</v>
      </c>
      <c r="AE323" s="2">
        <f t="shared" si="21"/>
        <v>5636.724372</v>
      </c>
      <c r="AF323" s="2">
        <f t="shared" si="22"/>
        <v>6432.488873</v>
      </c>
      <c r="AG323" s="2">
        <f t="shared" si="23"/>
        <v>7469.517203</v>
      </c>
      <c r="AH323" s="2">
        <f t="shared" si="24"/>
        <v>9090.183018</v>
      </c>
      <c r="AI323" s="2">
        <f t="shared" si="25"/>
        <v>10903.20619</v>
      </c>
      <c r="AJ323" s="4">
        <f t="shared" si="26"/>
        <v>44710.79629</v>
      </c>
      <c r="AK323" s="4">
        <f t="shared" si="27"/>
        <v>56337.5526</v>
      </c>
      <c r="AL323" s="4">
        <f t="shared" si="28"/>
        <v>50384.36485</v>
      </c>
      <c r="AM323" s="4">
        <f t="shared" si="29"/>
        <v>81654.79963</v>
      </c>
      <c r="AN323" s="4">
        <f t="shared" si="30"/>
        <v>87187.64019</v>
      </c>
      <c r="AO323" s="4">
        <f>C323/'Ejercicio 3 - TIR'!$D$7</f>
        <v>17878.82627</v>
      </c>
      <c r="AP323" s="4">
        <f t="shared" si="31"/>
        <v>26831.97002</v>
      </c>
      <c r="AQ323" s="4">
        <f t="shared" si="32"/>
        <v>38458.72633</v>
      </c>
      <c r="AR323" s="4">
        <f t="shared" si="33"/>
        <v>32505.53858</v>
      </c>
      <c r="AS323" s="4">
        <f t="shared" si="34"/>
        <v>63775.97336</v>
      </c>
      <c r="AT323" s="4">
        <f t="shared" si="35"/>
        <v>69308.81392</v>
      </c>
      <c r="AU323" s="4">
        <f>AP323*'Ejercicio 3 - TIR'!$D$5</f>
        <v>13415.98501</v>
      </c>
      <c r="AV323" s="4">
        <f>AQ323*'Ejercicio 3 - TIR'!$D$5</f>
        <v>19229.36317</v>
      </c>
      <c r="AW323" s="4">
        <f>AR323*'Ejercicio 3 - TIR'!$D$5</f>
        <v>16252.76929</v>
      </c>
      <c r="AX323" s="4">
        <f>AS323*'Ejercicio 3 - TIR'!$D$5</f>
        <v>31887.98668</v>
      </c>
      <c r="AY323" s="4">
        <f>AT323*'Ejercicio 3 - TIR'!$D$5</f>
        <v>34654.40696</v>
      </c>
      <c r="AZ323" s="4">
        <f t="shared" ref="AZ323:BD323" si="1004">AJ323-AU323-AE323</f>
        <v>25658.08691</v>
      </c>
      <c r="BA323" s="4">
        <f t="shared" si="1004"/>
        <v>30675.70056</v>
      </c>
      <c r="BB323" s="4">
        <f t="shared" si="1004"/>
        <v>26662.07836</v>
      </c>
      <c r="BC323" s="4">
        <f t="shared" si="1004"/>
        <v>40676.62993</v>
      </c>
      <c r="BD323" s="4">
        <f t="shared" si="1004"/>
        <v>41630.02704</v>
      </c>
      <c r="BE323" s="4">
        <f t="shared" ref="BE323:BI323" si="1005">AZ323/Z323</f>
        <v>21938.51019</v>
      </c>
      <c r="BF323" s="4">
        <f t="shared" si="1005"/>
        <v>22983.97313</v>
      </c>
      <c r="BG323" s="4">
        <f t="shared" si="1005"/>
        <v>17203.27484</v>
      </c>
      <c r="BH323" s="4">
        <f t="shared" si="1005"/>
        <v>21566.61553</v>
      </c>
      <c r="BI323" s="4">
        <f t="shared" si="1005"/>
        <v>18401.87714</v>
      </c>
      <c r="BJ323" s="4">
        <f t="shared" si="38"/>
        <v>75211.62575</v>
      </c>
      <c r="BK323" s="4">
        <f t="shared" si="39"/>
        <v>40446.74439</v>
      </c>
      <c r="BL323" s="4">
        <f t="shared" si="40"/>
        <v>115658.3701</v>
      </c>
      <c r="BM323" s="4">
        <f>BK323*'Ejercicio 3 - TIR'!$D$5</f>
        <v>20223.3722</v>
      </c>
      <c r="BN323" s="4">
        <f t="shared" si="41"/>
        <v>95434.99795</v>
      </c>
      <c r="BO323" s="4">
        <f t="shared" si="42"/>
        <v>42185.49043</v>
      </c>
      <c r="BP323" s="4">
        <f t="shared" si="43"/>
        <v>-122640.2086</v>
      </c>
      <c r="BQ323" s="4">
        <f t="shared" ref="BQ323:BT323" si="1006">BE323</f>
        <v>21938.51019</v>
      </c>
      <c r="BR323" s="4">
        <f t="shared" si="1006"/>
        <v>22983.97313</v>
      </c>
      <c r="BS323" s="4">
        <f t="shared" si="1006"/>
        <v>17203.27484</v>
      </c>
      <c r="BT323" s="4">
        <f t="shared" si="1006"/>
        <v>21566.61553</v>
      </c>
      <c r="BU323" s="4">
        <f t="shared" si="45"/>
        <v>60587.36757</v>
      </c>
      <c r="BV323" s="36">
        <f t="shared" si="46"/>
        <v>4.792889787</v>
      </c>
    </row>
    <row r="324" ht="15.0" customHeight="1">
      <c r="A324" s="2">
        <v>323.0</v>
      </c>
      <c r="B324" s="3">
        <f t="shared" si="4"/>
        <v>0.9723020412</v>
      </c>
      <c r="C324" s="4">
        <f>IF(B324&lt;=('Ejercicio 3 - TIR'!$D$13-'Ejercicio 3 - TIR'!$C$13)/('Ejercicio 3 - TIR'!$E$13-'Ejercicio 3 - TIR'!$C$13),'Ejercicio 3 - TIR'!$C$13+SQRT(('Ejercicio 3 - TIR'!$E$13-'Ejercicio 3 - TIR'!$C$13)*('Ejercicio 3 - TIR'!$D$13-'Ejercicio 3 - TIR'!$C$13)*B324),'Ejercicio 3 - TIR'!$E$13-SQRT(('Ejercicio 3 - TIR'!$E$13-'Ejercicio 3 - TIR'!$C$13)*('Ejercicio 3 - TIR'!$E$13-'Ejercicio 3 - TIR'!$D$13)*(1-B324)))</f>
        <v>94234.79831</v>
      </c>
      <c r="D324" s="3">
        <f t="shared" si="5"/>
        <v>0.8412503462</v>
      </c>
      <c r="E324" s="4">
        <f>IF(D324&lt;=('Ejercicio 3 - TIR'!$D$14-'Ejercicio 3 - TIR'!$C$14)/('Ejercicio 3 - TIR'!$E$14-'Ejercicio 3 - TIR'!$C$14),'Ejercicio 3 - TIR'!$C$14+SQRT(('Ejercicio 3 - TIR'!$E$14-'Ejercicio 3 - TIR'!$C$14)*('Ejercicio 3 - TIR'!$D$14-'Ejercicio 3 - TIR'!$C$14)*D324),'Ejercicio 3 - TIR'!$E$14-SQRT(('Ejercicio 3 - TIR'!$E$14-'Ejercicio 3 - TIR'!$C$14)*('Ejercicio 3 - TIR'!$E$14-'Ejercicio 3 - TIR'!$D$14)*(1-D324)))</f>
        <v>35120.2</v>
      </c>
      <c r="F324" s="3">
        <f t="shared" si="6"/>
        <v>0.5736874337</v>
      </c>
      <c r="G324" s="4">
        <f>IF(F324&lt;=('Ejercicio 3 - TIR'!$D$18-'Ejercicio 3 - TIR'!$C$18)/('Ejercicio 3 - TIR'!$E$18-'Ejercicio 3 - TIR'!$C$18),'Ejercicio 3 - TIR'!$C$18+SQRT(('Ejercicio 3 - TIR'!$E$18-'Ejercicio 3 - TIR'!$C$18)*('Ejercicio 3 - TIR'!$D$18-'Ejercicio 3 - TIR'!$C$18)*F324),'Ejercicio 3 - TIR'!$E$18-SQRT(('Ejercicio 3 - TIR'!$E$18-'Ejercicio 3 - TIR'!$C$18)*('Ejercicio 3 - TIR'!$E$18-'Ejercicio 3 - TIR'!$D$18)*(1-F324)))</f>
        <v>39276.48183</v>
      </c>
      <c r="H324" s="3">
        <f t="shared" si="7"/>
        <v>0.5249690069</v>
      </c>
      <c r="I324" s="4">
        <f>IF(H324&lt;=('Ejercicio 3 - TIR'!$D$18-'Ejercicio 3 - TIR'!$C$18)/('Ejercicio 3 - TIR'!$E$18-'Ejercicio 3 - TIR'!$C$18),'Ejercicio 3 - TIR'!$C$18+SQRT(('Ejercicio 3 - TIR'!$E$18-'Ejercicio 3 - TIR'!$C$18)*('Ejercicio 3 - TIR'!$D$18-'Ejercicio 3 - TIR'!$C$18)*H324),'Ejercicio 3 - TIR'!$E$18-SQRT(('Ejercicio 3 - TIR'!$E$18-'Ejercicio 3 - TIR'!$C$18)*('Ejercicio 3 - TIR'!$E$18-'Ejercicio 3 - TIR'!$D$18)*(1-H324)))</f>
        <v>38873.85773</v>
      </c>
      <c r="J324" s="3">
        <f t="shared" si="8"/>
        <v>0.02100067159</v>
      </c>
      <c r="K324" s="4">
        <f>IF(J324&lt;=('Ejercicio 3 - TIR'!$D$18-'Ejercicio 3 - TIR'!$C$18)/('Ejercicio 3 - TIR'!$E$18-'Ejercicio 3 - TIR'!$C$18),'Ejercicio 3 - TIR'!$C$18+SQRT(('Ejercicio 3 - TIR'!$E$18-'Ejercicio 3 - TIR'!$C$18)*('Ejercicio 3 - TIR'!$D$18-'Ejercicio 3 - TIR'!$C$18)*J324),'Ejercicio 3 - TIR'!$E$18-SQRT(('Ejercicio 3 - TIR'!$E$18-'Ejercicio 3 - TIR'!$C$18)*('Ejercicio 3 - TIR'!$E$18-'Ejercicio 3 - TIR'!$D$18)*(1-J324)))</f>
        <v>31774.85231</v>
      </c>
      <c r="L324" s="3">
        <f t="shared" si="9"/>
        <v>0.9908777625</v>
      </c>
      <c r="M324" s="4">
        <f>IF(L324&lt;=('Ejercicio 3 - TIR'!$D$18-'Ejercicio 3 - TIR'!$C$18)/('Ejercicio 3 - TIR'!$E$18-'Ejercicio 3 - TIR'!$C$18),'Ejercicio 3 - TIR'!$C$18+SQRT(('Ejercicio 3 - TIR'!$E$18-'Ejercicio 3 - TIR'!$C$18)*('Ejercicio 3 - TIR'!$D$18-'Ejercicio 3 - TIR'!$C$18)*L324),'Ejercicio 3 - TIR'!$E$18-SQRT(('Ejercicio 3 - TIR'!$E$18-'Ejercicio 3 - TIR'!$C$18)*('Ejercicio 3 - TIR'!$E$18-'Ejercicio 3 - TIR'!$D$18)*(1-L324)))</f>
        <v>44172.85563</v>
      </c>
      <c r="N324" s="3">
        <f t="shared" si="10"/>
        <v>0.9692151498</v>
      </c>
      <c r="O324" s="4">
        <f>IF(N324&lt;=('Ejercicio 3 - TIR'!$D$18-'Ejercicio 3 - TIR'!$C$18)/('Ejercicio 3 - TIR'!$E$18-'Ejercicio 3 - TIR'!$C$18),'Ejercicio 3 - TIR'!$C$18+SQRT(('Ejercicio 3 - TIR'!$E$18-'Ejercicio 3 - TIR'!$C$18)*('Ejercicio 3 - TIR'!$D$18-'Ejercicio 3 - TIR'!$C$18)*N324),'Ejercicio 3 - TIR'!$E$18-SQRT(('Ejercicio 3 - TIR'!$E$18-'Ejercicio 3 - TIR'!$C$18)*('Ejercicio 3 - TIR'!$E$18-'Ejercicio 3 - TIR'!$D$18)*(1-N324)))</f>
        <v>43480.50542</v>
      </c>
      <c r="P324" s="3">
        <f t="shared" si="11"/>
        <v>0.5423857036</v>
      </c>
      <c r="Q324" s="7">
        <f>IF(P324&lt;=('Ejercicio 3 - TIR'!$D$22-'Ejercicio 3 - TIR'!$C$22)/('Ejercicio 3 - TIR'!$E$22-'Ejercicio 3 - TIR'!$C$22),'Ejercicio 3 - TIR'!$C$22+SQRT(('Ejercicio 3 - TIR'!$E$22-'Ejercicio 3 - TIR'!$C$22)*('Ejercicio 3 - TIR'!$D$22-'Ejercicio 3 - TIR'!$C$22)*P324),'Ejercicio 3 - TIR'!$E$22-SQRT(('Ejercicio 3 - TIR'!$E$22-'Ejercicio 3 - TIR'!$C$22)*('Ejercicio 3 - TIR'!$E$22-'Ejercicio 3 - TIR'!$D$22)*(1-P324)))</f>
        <v>0.1512997259</v>
      </c>
      <c r="R324" s="3">
        <f t="shared" si="12"/>
        <v>0.5628864391</v>
      </c>
      <c r="S324" s="7">
        <f>IF(R324&lt;=('Ejercicio 3 - TIR'!$D$23-'Ejercicio 3 - TIR'!$C$23)/('Ejercicio 3 - TIR'!$E$23-'Ejercicio 3 - TIR'!$C$23),'Ejercicio 3 - TIR'!$C$23+SQRT(('Ejercicio 3 - TIR'!$E$23-'Ejercicio 3 - TIR'!$C$23)*('Ejercicio 3 - TIR'!$D$23-'Ejercicio 3 - TIR'!$C$23)*R324),'Ejercicio 3 - TIR'!$E$23-SQRT(('Ejercicio 3 - TIR'!$E$23-'Ejercicio 3 - TIR'!$C$23)*('Ejercicio 3 - TIR'!$E$23-'Ejercicio 3 - TIR'!$D$23)*(1-R324)))</f>
        <v>0.151949966</v>
      </c>
      <c r="T324" s="3">
        <f t="shared" si="13"/>
        <v>0.7060504456</v>
      </c>
      <c r="U324" s="7">
        <f>IF(T324&lt;=('Ejercicio 3 - TIR'!$D$24-'Ejercicio 3 - TIR'!$C$24)/('Ejercicio 3 - TIR'!$E$24-'Ejercicio 3 - TIR'!$C$24),'Ejercicio 3 - TIR'!$C$24+SQRT(('Ejercicio 3 - TIR'!$E$24-'Ejercicio 3 - TIR'!$C$24)*('Ejercicio 3 - TIR'!$D$24-'Ejercicio 3 - TIR'!$C$24)*T324),'Ejercicio 3 - TIR'!$E$24-SQRT(('Ejercicio 3 - TIR'!$E$24-'Ejercicio 3 - TIR'!$C$24)*('Ejercicio 3 - TIR'!$E$24-'Ejercicio 3 - TIR'!$D$24)*(1-T324)))</f>
        <v>0.1913109995</v>
      </c>
      <c r="V324" s="3">
        <f t="shared" si="14"/>
        <v>0.1933241225</v>
      </c>
      <c r="W324" s="7">
        <f>IF(V324&lt;=('Ejercicio 3 - TIR'!$D$25-'Ejercicio 3 - TIR'!$C$25)/('Ejercicio 3 - TIR'!$E$25-'Ejercicio 3 - TIR'!$C$25),'Ejercicio 3 - TIR'!$C$25+SQRT(('Ejercicio 3 - TIR'!$E$25-'Ejercicio 3 - TIR'!$C$25)*('Ejercicio 3 - TIR'!$D$25-'Ejercicio 3 - TIR'!$C$25)*V324),'Ejercicio 3 - TIR'!$E$25-SQRT(('Ejercicio 3 - TIR'!$E$25-'Ejercicio 3 - TIR'!$C$25)*('Ejercicio 3 - TIR'!$E$25-'Ejercicio 3 - TIR'!$D$25)*(1-V324)))</f>
        <v>0.1964515583</v>
      </c>
      <c r="X324" s="3">
        <f t="shared" si="15"/>
        <v>0.756327936</v>
      </c>
      <c r="Y324" s="7">
        <f>IF(X324&lt;=('Ejercicio 3 - TIR'!$D$26-'Ejercicio 3 - TIR'!$C$26)/('Ejercicio 3 - TIR'!$E$26-'Ejercicio 3 - TIR'!$C$26),'Ejercicio 3 - TIR'!$C$26+SQRT(('Ejercicio 3 - TIR'!$E$26-'Ejercicio 3 - TIR'!$C$26)*('Ejercicio 3 - TIR'!$D$26-'Ejercicio 3 - TIR'!$C$26)*X324),'Ejercicio 3 - TIR'!$E$26-SQRT(('Ejercicio 3 - TIR'!$E$26-'Ejercicio 3 - TIR'!$C$26)*('Ejercicio 3 - TIR'!$E$26-'Ejercicio 3 - TIR'!$D$26)*(1-X324)))</f>
        <v>0.2437256407</v>
      </c>
      <c r="Z324" s="3">
        <f t="shared" si="16"/>
        <v>1.151299726</v>
      </c>
      <c r="AA324" s="3">
        <f t="shared" si="17"/>
        <v>1.32623968</v>
      </c>
      <c r="AB324" s="3">
        <f t="shared" si="18"/>
        <v>1.579963919</v>
      </c>
      <c r="AC324" s="3">
        <f t="shared" si="19"/>
        <v>1.890350293</v>
      </c>
      <c r="AD324" s="3">
        <f t="shared" si="20"/>
        <v>2.351077129</v>
      </c>
      <c r="AE324" s="2">
        <f t="shared" si="21"/>
        <v>5313.676633</v>
      </c>
      <c r="AF324" s="2">
        <f t="shared" si="22"/>
        <v>6121.089616</v>
      </c>
      <c r="AG324" s="2">
        <f t="shared" si="23"/>
        <v>7292.121389</v>
      </c>
      <c r="AH324" s="2">
        <f t="shared" si="24"/>
        <v>8724.669999</v>
      </c>
      <c r="AI324" s="2">
        <f t="shared" si="25"/>
        <v>10851.09578</v>
      </c>
      <c r="AJ324" s="4">
        <f t="shared" si="26"/>
        <v>45219.00276</v>
      </c>
      <c r="AK324" s="4">
        <f t="shared" si="27"/>
        <v>51556.05264</v>
      </c>
      <c r="AL324" s="4">
        <f t="shared" si="28"/>
        <v>50203.12018</v>
      </c>
      <c r="AM324" s="4">
        <f t="shared" si="29"/>
        <v>83502.17057</v>
      </c>
      <c r="AN324" s="4">
        <f t="shared" si="30"/>
        <v>102226.0219</v>
      </c>
      <c r="AO324" s="4">
        <f>C324/'Ejercicio 3 - TIR'!$D$7</f>
        <v>18846.95966</v>
      </c>
      <c r="AP324" s="4">
        <f t="shared" si="31"/>
        <v>26372.0431</v>
      </c>
      <c r="AQ324" s="4">
        <f t="shared" si="32"/>
        <v>32709.09298</v>
      </c>
      <c r="AR324" s="4">
        <f t="shared" si="33"/>
        <v>31356.16052</v>
      </c>
      <c r="AS324" s="4">
        <f t="shared" si="34"/>
        <v>64655.2109</v>
      </c>
      <c r="AT324" s="4">
        <f t="shared" si="35"/>
        <v>83379.06219</v>
      </c>
      <c r="AU324" s="4">
        <f>AP324*'Ejercicio 3 - TIR'!$D$5</f>
        <v>13186.02155</v>
      </c>
      <c r="AV324" s="4">
        <f>AQ324*'Ejercicio 3 - TIR'!$D$5</f>
        <v>16354.54649</v>
      </c>
      <c r="AW324" s="4">
        <f>AR324*'Ejercicio 3 - TIR'!$D$5</f>
        <v>15678.08026</v>
      </c>
      <c r="AX324" s="4">
        <f>AS324*'Ejercicio 3 - TIR'!$D$5</f>
        <v>32327.60545</v>
      </c>
      <c r="AY324" s="4">
        <f>AT324*'Ejercicio 3 - TIR'!$D$5</f>
        <v>41689.5311</v>
      </c>
      <c r="AZ324" s="4">
        <f t="shared" ref="AZ324:BD324" si="1007">AJ324-AU324-AE324</f>
        <v>26719.30458</v>
      </c>
      <c r="BA324" s="4">
        <f t="shared" si="1007"/>
        <v>29080.41653</v>
      </c>
      <c r="BB324" s="4">
        <f t="shared" si="1007"/>
        <v>27232.91853</v>
      </c>
      <c r="BC324" s="4">
        <f t="shared" si="1007"/>
        <v>42449.89511</v>
      </c>
      <c r="BD324" s="4">
        <f t="shared" si="1007"/>
        <v>49685.39497</v>
      </c>
      <c r="BE324" s="4">
        <f t="shared" ref="BE324:BI324" si="1008">AZ324/Z324</f>
        <v>23207.94835</v>
      </c>
      <c r="BF324" s="4">
        <f t="shared" si="1008"/>
        <v>21926.96914</v>
      </c>
      <c r="BG324" s="4">
        <f t="shared" si="1008"/>
        <v>17236.418</v>
      </c>
      <c r="BH324" s="4">
        <f t="shared" si="1008"/>
        <v>22456.09995</v>
      </c>
      <c r="BI324" s="4">
        <f t="shared" si="1008"/>
        <v>21133.03488</v>
      </c>
      <c r="BJ324" s="4">
        <f t="shared" si="38"/>
        <v>82570.29897</v>
      </c>
      <c r="BK324" s="4">
        <f t="shared" si="39"/>
        <v>44310.65581</v>
      </c>
      <c r="BL324" s="4">
        <f t="shared" si="40"/>
        <v>126880.9548</v>
      </c>
      <c r="BM324" s="4">
        <f>BK324*'Ejercicio 3 - TIR'!$D$5</f>
        <v>22155.3279</v>
      </c>
      <c r="BN324" s="4">
        <f t="shared" si="41"/>
        <v>104725.6269</v>
      </c>
      <c r="BO324" s="4">
        <f t="shared" si="42"/>
        <v>44543.67983</v>
      </c>
      <c r="BP324" s="4">
        <f t="shared" si="43"/>
        <v>-129354.9983</v>
      </c>
      <c r="BQ324" s="4">
        <f t="shared" ref="BQ324:BT324" si="1009">BE324</f>
        <v>23207.94835</v>
      </c>
      <c r="BR324" s="4">
        <f t="shared" si="1009"/>
        <v>21926.96914</v>
      </c>
      <c r="BS324" s="4">
        <f t="shared" si="1009"/>
        <v>17236.418</v>
      </c>
      <c r="BT324" s="4">
        <f t="shared" si="1009"/>
        <v>22456.09995</v>
      </c>
      <c r="BU324" s="4">
        <f t="shared" si="45"/>
        <v>65676.71471</v>
      </c>
      <c r="BV324" s="36">
        <f t="shared" si="46"/>
        <v>4.399643961</v>
      </c>
    </row>
    <row r="325" ht="15.0" customHeight="1">
      <c r="A325" s="2">
        <v>324.0</v>
      </c>
      <c r="B325" s="3">
        <f t="shared" si="4"/>
        <v>0.551429681</v>
      </c>
      <c r="C325" s="4">
        <f>IF(B325&lt;=('Ejercicio 3 - TIR'!$D$13-'Ejercicio 3 - TIR'!$C$13)/('Ejercicio 3 - TIR'!$E$13-'Ejercicio 3 - TIR'!$C$13),'Ejercicio 3 - TIR'!$C$13+SQRT(('Ejercicio 3 - TIR'!$E$13-'Ejercicio 3 - TIR'!$C$13)*('Ejercicio 3 - TIR'!$D$13-'Ejercicio 3 - TIR'!$C$13)*B325),'Ejercicio 3 - TIR'!$E$13-SQRT(('Ejercicio 3 - TIR'!$E$13-'Ejercicio 3 - TIR'!$C$13)*('Ejercicio 3 - TIR'!$E$13-'Ejercicio 3 - TIR'!$D$13)*(1-B325)))</f>
        <v>76799.04349</v>
      </c>
      <c r="D325" s="3">
        <f t="shared" si="5"/>
        <v>0.1664283049</v>
      </c>
      <c r="E325" s="4">
        <f>IF(D325&lt;=('Ejercicio 3 - TIR'!$D$14-'Ejercicio 3 - TIR'!$C$14)/('Ejercicio 3 - TIR'!$E$14-'Ejercicio 3 - TIR'!$C$14),'Ejercicio 3 - TIR'!$C$14+SQRT(('Ejercicio 3 - TIR'!$E$14-'Ejercicio 3 - TIR'!$C$14)*('Ejercicio 3 - TIR'!$D$14-'Ejercicio 3 - TIR'!$C$14)*D325),'Ejercicio 3 - TIR'!$E$14-SQRT(('Ejercicio 3 - TIR'!$E$14-'Ejercicio 3 - TIR'!$C$14)*('Ejercicio 3 - TIR'!$E$14-'Ejercicio 3 - TIR'!$D$14)*(1-D325)))</f>
        <v>28533.00479</v>
      </c>
      <c r="F325" s="3">
        <f t="shared" si="6"/>
        <v>0.8486654353</v>
      </c>
      <c r="G325" s="4">
        <f>IF(F325&lt;=('Ejercicio 3 - TIR'!$D$18-'Ejercicio 3 - TIR'!$C$18)/('Ejercicio 3 - TIR'!$E$18-'Ejercicio 3 - TIR'!$C$18),'Ejercicio 3 - TIR'!$C$18+SQRT(('Ejercicio 3 - TIR'!$E$18-'Ejercicio 3 - TIR'!$C$18)*('Ejercicio 3 - TIR'!$D$18-'Ejercicio 3 - TIR'!$C$18)*F325),'Ejercicio 3 - TIR'!$E$18-SQRT(('Ejercicio 3 - TIR'!$E$18-'Ejercicio 3 - TIR'!$C$18)*('Ejercicio 3 - TIR'!$E$18-'Ejercicio 3 - TIR'!$D$18)*(1-F325)))</f>
        <v>41631.01019</v>
      </c>
      <c r="H325" s="3">
        <f t="shared" si="7"/>
        <v>0.8287482101</v>
      </c>
      <c r="I325" s="4">
        <f>IF(H325&lt;=('Ejercicio 3 - TIR'!$D$18-'Ejercicio 3 - TIR'!$C$18)/('Ejercicio 3 - TIR'!$E$18-'Ejercicio 3 - TIR'!$C$18),'Ejercicio 3 - TIR'!$C$18+SQRT(('Ejercicio 3 - TIR'!$E$18-'Ejercicio 3 - TIR'!$C$18)*('Ejercicio 3 - TIR'!$D$18-'Ejercicio 3 - TIR'!$C$18)*H325),'Ejercicio 3 - TIR'!$E$18-SQRT(('Ejercicio 3 - TIR'!$E$18-'Ejercicio 3 - TIR'!$C$18)*('Ejercicio 3 - TIR'!$E$18-'Ejercicio 3 - TIR'!$D$18)*(1-H325)))</f>
        <v>41416.16347</v>
      </c>
      <c r="J325" s="3">
        <f t="shared" si="8"/>
        <v>0.4463486858</v>
      </c>
      <c r="K325" s="4">
        <f>IF(J325&lt;=('Ejercicio 3 - TIR'!$D$18-'Ejercicio 3 - TIR'!$C$18)/('Ejercicio 3 - TIR'!$E$18-'Ejercicio 3 - TIR'!$C$18),'Ejercicio 3 - TIR'!$C$18+SQRT(('Ejercicio 3 - TIR'!$E$18-'Ejercicio 3 - TIR'!$C$18)*('Ejercicio 3 - TIR'!$D$18-'Ejercicio 3 - TIR'!$C$18)*J325),'Ejercicio 3 - TIR'!$E$18-SQRT(('Ejercicio 3 - TIR'!$E$18-'Ejercicio 3 - TIR'!$C$18)*('Ejercicio 3 - TIR'!$E$18-'Ejercicio 3 - TIR'!$D$18)*(1-J325)))</f>
        <v>38182.43869</v>
      </c>
      <c r="L325" s="3">
        <f t="shared" si="9"/>
        <v>0.1354972956</v>
      </c>
      <c r="M325" s="4">
        <f>IF(L325&lt;=('Ejercicio 3 - TIR'!$D$18-'Ejercicio 3 - TIR'!$C$18)/('Ejercicio 3 - TIR'!$E$18-'Ejercicio 3 - TIR'!$C$18),'Ejercicio 3 - TIR'!$C$18+SQRT(('Ejercicio 3 - TIR'!$E$18-'Ejercicio 3 - TIR'!$C$18)*('Ejercicio 3 - TIR'!$D$18-'Ejercicio 3 - TIR'!$C$18)*L325),'Ejercicio 3 - TIR'!$E$18-SQRT(('Ejercicio 3 - TIR'!$E$18-'Ejercicio 3 - TIR'!$C$18)*('Ejercicio 3 - TIR'!$E$18-'Ejercicio 3 - TIR'!$D$18)*(1-L325)))</f>
        <v>34508.28064</v>
      </c>
      <c r="N325" s="3">
        <f t="shared" si="10"/>
        <v>0.6335699995</v>
      </c>
      <c r="O325" s="4">
        <f>IF(N325&lt;=('Ejercicio 3 - TIR'!$D$18-'Ejercicio 3 - TIR'!$C$18)/('Ejercicio 3 - TIR'!$E$18-'Ejercicio 3 - TIR'!$C$18),'Ejercicio 3 - TIR'!$C$18+SQRT(('Ejercicio 3 - TIR'!$E$18-'Ejercicio 3 - TIR'!$C$18)*('Ejercicio 3 - TIR'!$D$18-'Ejercicio 3 - TIR'!$C$18)*N325),'Ejercicio 3 - TIR'!$E$18-SQRT(('Ejercicio 3 - TIR'!$E$18-'Ejercicio 3 - TIR'!$C$18)*('Ejercicio 3 - TIR'!$E$18-'Ejercicio 3 - TIR'!$D$18)*(1-N325)))</f>
        <v>39748.61528</v>
      </c>
      <c r="P325" s="3">
        <f t="shared" si="11"/>
        <v>0.2069382087</v>
      </c>
      <c r="Q325" s="7">
        <f>IF(P325&lt;=('Ejercicio 3 - TIR'!$D$22-'Ejercicio 3 - TIR'!$C$22)/('Ejercicio 3 - TIR'!$E$22-'Ejercicio 3 - TIR'!$C$22),'Ejercicio 3 - TIR'!$C$22+SQRT(('Ejercicio 3 - TIR'!$E$22-'Ejercicio 3 - TIR'!$C$22)*('Ejercicio 3 - TIR'!$D$22-'Ejercicio 3 - TIR'!$C$22)*P325),'Ejercicio 3 - TIR'!$E$22-SQRT(('Ejercicio 3 - TIR'!$E$22-'Ejercicio 3 - TIR'!$C$22)*('Ejercicio 3 - TIR'!$E$22-'Ejercicio 3 - TIR'!$D$22)*(1-P325)))</f>
        <v>0.1392999683</v>
      </c>
      <c r="R325" s="3">
        <f t="shared" si="12"/>
        <v>0.9362499177</v>
      </c>
      <c r="S325" s="7">
        <f>IF(R325&lt;=('Ejercicio 3 - TIR'!$D$23-'Ejercicio 3 - TIR'!$C$23)/('Ejercicio 3 - TIR'!$E$23-'Ejercicio 3 - TIR'!$C$23),'Ejercicio 3 - TIR'!$C$23+SQRT(('Ejercicio 3 - TIR'!$E$23-'Ejercicio 3 - TIR'!$C$23)*('Ejercicio 3 - TIR'!$D$23-'Ejercicio 3 - TIR'!$C$23)*R325),'Ejercicio 3 - TIR'!$E$23-SQRT(('Ejercicio 3 - TIR'!$E$23-'Ejercicio 3 - TIR'!$C$23)*('Ejercicio 3 - TIR'!$E$23-'Ejercicio 3 - TIR'!$D$23)*(1-R325)))</f>
        <v>0.1692878504</v>
      </c>
      <c r="T325" s="3">
        <f t="shared" si="13"/>
        <v>0.3543110022</v>
      </c>
      <c r="U325" s="7">
        <f>IF(T325&lt;=('Ejercicio 3 - TIR'!$D$24-'Ejercicio 3 - TIR'!$C$24)/('Ejercicio 3 - TIR'!$E$24-'Ejercicio 3 - TIR'!$C$24),'Ejercicio 3 - TIR'!$C$24+SQRT(('Ejercicio 3 - TIR'!$E$24-'Ejercicio 3 - TIR'!$C$24)*('Ejercicio 3 - TIR'!$D$24-'Ejercicio 3 - TIR'!$C$24)*T325),'Ejercicio 3 - TIR'!$E$24-SQRT(('Ejercicio 3 - TIR'!$E$24-'Ejercicio 3 - TIR'!$C$24)*('Ejercicio 3 - TIR'!$E$24-'Ejercicio 3 - TIR'!$D$24)*(1-T325)))</f>
        <v>0.1772773368</v>
      </c>
      <c r="V325" s="3">
        <f t="shared" si="14"/>
        <v>0.9795352695</v>
      </c>
      <c r="W325" s="7">
        <f>IF(V325&lt;=('Ejercicio 3 - TIR'!$D$25-'Ejercicio 3 - TIR'!$C$25)/('Ejercicio 3 - TIR'!$E$25-'Ejercicio 3 - TIR'!$C$25),'Ejercicio 3 - TIR'!$C$25+SQRT(('Ejercicio 3 - TIR'!$E$25-'Ejercicio 3 - TIR'!$C$25)*('Ejercicio 3 - TIR'!$D$25-'Ejercicio 3 - TIR'!$C$25)*V325),'Ejercicio 3 - TIR'!$E$25-SQRT(('Ejercicio 3 - TIR'!$E$25-'Ejercicio 3 - TIR'!$C$25)*('Ejercicio 3 - TIR'!$E$25-'Ejercicio 3 - TIR'!$D$25)*(1-V325)))</f>
        <v>0.2415367526</v>
      </c>
      <c r="X325" s="3">
        <f t="shared" si="15"/>
        <v>0.5379323487</v>
      </c>
      <c r="Y325" s="7">
        <f>IF(X325&lt;=('Ejercicio 3 - TIR'!$D$26-'Ejercicio 3 - TIR'!$C$26)/('Ejercicio 3 - TIR'!$E$26-'Ejercicio 3 - TIR'!$C$26),'Ejercicio 3 - TIR'!$C$26+SQRT(('Ejercicio 3 - TIR'!$E$26-'Ejercicio 3 - TIR'!$C$26)*('Ejercicio 3 - TIR'!$D$26-'Ejercicio 3 - TIR'!$C$26)*X325),'Ejercicio 3 - TIR'!$E$26-SQRT(('Ejercicio 3 - TIR'!$E$26-'Ejercicio 3 - TIR'!$C$26)*('Ejercicio 3 - TIR'!$E$26-'Ejercicio 3 - TIR'!$D$26)*(1-X325)))</f>
        <v>0.2300483702</v>
      </c>
      <c r="Z325" s="3">
        <f t="shared" si="16"/>
        <v>1.139299968</v>
      </c>
      <c r="AA325" s="3">
        <f t="shared" si="17"/>
        <v>1.332169611</v>
      </c>
      <c r="AB325" s="3">
        <f t="shared" si="18"/>
        <v>1.568333092</v>
      </c>
      <c r="AC325" s="3">
        <f t="shared" si="19"/>
        <v>1.947143174</v>
      </c>
      <c r="AD325" s="3">
        <f t="shared" si="20"/>
        <v>2.395080287</v>
      </c>
      <c r="AE325" s="2">
        <f t="shared" si="21"/>
        <v>3974.646663</v>
      </c>
      <c r="AF325" s="2">
        <f t="shared" si="22"/>
        <v>4647.506052</v>
      </c>
      <c r="AG325" s="2">
        <f t="shared" si="23"/>
        <v>5471.403548</v>
      </c>
      <c r="AH325" s="2">
        <f t="shared" si="24"/>
        <v>6792.948593</v>
      </c>
      <c r="AI325" s="2">
        <f t="shared" si="25"/>
        <v>8355.655346</v>
      </c>
      <c r="AJ325" s="4">
        <f t="shared" si="26"/>
        <v>47430.20859</v>
      </c>
      <c r="AK325" s="4">
        <f t="shared" si="27"/>
        <v>55173.35438</v>
      </c>
      <c r="AL325" s="4">
        <f t="shared" si="28"/>
        <v>59882.78212</v>
      </c>
      <c r="AM325" s="4">
        <f t="shared" si="29"/>
        <v>67192.56309</v>
      </c>
      <c r="AN325" s="4">
        <f t="shared" si="30"/>
        <v>95201.12492</v>
      </c>
      <c r="AO325" s="4">
        <f>C325/'Ejercicio 3 - TIR'!$D$7</f>
        <v>15359.8087</v>
      </c>
      <c r="AP325" s="4">
        <f t="shared" si="31"/>
        <v>32070.39989</v>
      </c>
      <c r="AQ325" s="4">
        <f t="shared" si="32"/>
        <v>39813.54568</v>
      </c>
      <c r="AR325" s="4">
        <f t="shared" si="33"/>
        <v>44522.97342</v>
      </c>
      <c r="AS325" s="4">
        <f t="shared" si="34"/>
        <v>51832.75439</v>
      </c>
      <c r="AT325" s="4">
        <f t="shared" si="35"/>
        <v>79841.31622</v>
      </c>
      <c r="AU325" s="4">
        <f>AP325*'Ejercicio 3 - TIR'!$D$5</f>
        <v>16035.19994</v>
      </c>
      <c r="AV325" s="4">
        <f>AQ325*'Ejercicio 3 - TIR'!$D$5</f>
        <v>19906.77284</v>
      </c>
      <c r="AW325" s="4">
        <f>AR325*'Ejercicio 3 - TIR'!$D$5</f>
        <v>22261.48671</v>
      </c>
      <c r="AX325" s="4">
        <f>AS325*'Ejercicio 3 - TIR'!$D$5</f>
        <v>25916.3772</v>
      </c>
      <c r="AY325" s="4">
        <f>AT325*'Ejercicio 3 - TIR'!$D$5</f>
        <v>39920.65811</v>
      </c>
      <c r="AZ325" s="4">
        <f t="shared" ref="AZ325:BD325" si="1010">AJ325-AU325-AE325</f>
        <v>27420.36198</v>
      </c>
      <c r="BA325" s="4">
        <f t="shared" si="1010"/>
        <v>30619.07549</v>
      </c>
      <c r="BB325" s="4">
        <f t="shared" si="1010"/>
        <v>32149.89186</v>
      </c>
      <c r="BC325" s="4">
        <f t="shared" si="1010"/>
        <v>34483.2373</v>
      </c>
      <c r="BD325" s="4">
        <f t="shared" si="1010"/>
        <v>46924.81146</v>
      </c>
      <c r="BE325" s="4">
        <f t="shared" ref="BE325:BI325" si="1011">AZ325/Z325</f>
        <v>24067.7282</v>
      </c>
      <c r="BF325" s="4">
        <f t="shared" si="1011"/>
        <v>22984.36718</v>
      </c>
      <c r="BG325" s="4">
        <f t="shared" si="1011"/>
        <v>20499.40286</v>
      </c>
      <c r="BH325" s="4">
        <f t="shared" si="1011"/>
        <v>17709.65678</v>
      </c>
      <c r="BI325" s="4">
        <f t="shared" si="1011"/>
        <v>19592.16637</v>
      </c>
      <c r="BJ325" s="4">
        <f t="shared" si="38"/>
        <v>68338.83732</v>
      </c>
      <c r="BK325" s="4">
        <f t="shared" si="39"/>
        <v>36787.97503</v>
      </c>
      <c r="BL325" s="4">
        <f t="shared" si="40"/>
        <v>105126.8124</v>
      </c>
      <c r="BM325" s="4">
        <f>BK325*'Ejercicio 3 - TIR'!$D$5</f>
        <v>18393.98752</v>
      </c>
      <c r="BN325" s="4">
        <f t="shared" si="41"/>
        <v>86732.82484</v>
      </c>
      <c r="BO325" s="4">
        <f t="shared" si="42"/>
        <v>36212.90914</v>
      </c>
      <c r="BP325" s="4">
        <f t="shared" si="43"/>
        <v>-105332.0483</v>
      </c>
      <c r="BQ325" s="4">
        <f t="shared" ref="BQ325:BT325" si="1012">BE325</f>
        <v>24067.7282</v>
      </c>
      <c r="BR325" s="4">
        <f t="shared" si="1012"/>
        <v>22984.36718</v>
      </c>
      <c r="BS325" s="4">
        <f t="shared" si="1012"/>
        <v>20499.40286</v>
      </c>
      <c r="BT325" s="4">
        <f t="shared" si="1012"/>
        <v>17709.65678</v>
      </c>
      <c r="BU325" s="4">
        <f t="shared" si="45"/>
        <v>55805.07551</v>
      </c>
      <c r="BV325" s="36">
        <f t="shared" si="46"/>
        <v>9.238238744</v>
      </c>
    </row>
    <row r="326" ht="15.0" customHeight="1">
      <c r="A326" s="2">
        <v>325.0</v>
      </c>
      <c r="B326" s="3">
        <f t="shared" si="4"/>
        <v>0.2645009584</v>
      </c>
      <c r="C326" s="4">
        <f>IF(B326&lt;=('Ejercicio 3 - TIR'!$D$13-'Ejercicio 3 - TIR'!$C$13)/('Ejercicio 3 - TIR'!$E$13-'Ejercicio 3 - TIR'!$C$13),'Ejercicio 3 - TIR'!$C$13+SQRT(('Ejercicio 3 - TIR'!$E$13-'Ejercicio 3 - TIR'!$C$13)*('Ejercicio 3 - TIR'!$D$13-'Ejercicio 3 - TIR'!$C$13)*B326),'Ejercicio 3 - TIR'!$E$13-SQRT(('Ejercicio 3 - TIR'!$E$13-'Ejercicio 3 - TIR'!$C$13)*('Ejercicio 3 - TIR'!$E$13-'Ejercicio 3 - TIR'!$D$13)*(1-B326)))</f>
        <v>70291.43474</v>
      </c>
      <c r="D326" s="3">
        <f t="shared" si="5"/>
        <v>0.4895107448</v>
      </c>
      <c r="E326" s="4">
        <f>IF(D326&lt;=('Ejercicio 3 - TIR'!$D$14-'Ejercicio 3 - TIR'!$C$14)/('Ejercicio 3 - TIR'!$E$14-'Ejercicio 3 - TIR'!$C$14),'Ejercicio 3 - TIR'!$C$14+SQRT(('Ejercicio 3 - TIR'!$E$14-'Ejercicio 3 - TIR'!$C$14)*('Ejercicio 3 - TIR'!$D$14-'Ejercicio 3 - TIR'!$C$14)*D326),'Ejercicio 3 - TIR'!$E$14-SQRT(('Ejercicio 3 - TIR'!$E$14-'Ejercicio 3 - TIR'!$C$14)*('Ejercicio 3 - TIR'!$E$14-'Ejercicio 3 - TIR'!$D$14)*(1-D326)))</f>
        <v>31249.37783</v>
      </c>
      <c r="F326" s="3">
        <f t="shared" si="6"/>
        <v>0.6898530092</v>
      </c>
      <c r="G326" s="4">
        <f>IF(F326&lt;=('Ejercicio 3 - TIR'!$D$18-'Ejercicio 3 - TIR'!$C$18)/('Ejercicio 3 - TIR'!$E$18-'Ejercicio 3 - TIR'!$C$18),'Ejercicio 3 - TIR'!$C$18+SQRT(('Ejercicio 3 - TIR'!$E$18-'Ejercicio 3 - TIR'!$C$18)*('Ejercicio 3 - TIR'!$D$18-'Ejercicio 3 - TIR'!$C$18)*F326),'Ejercicio 3 - TIR'!$E$18-SQRT(('Ejercicio 3 - TIR'!$E$18-'Ejercicio 3 - TIR'!$C$18)*('Ejercicio 3 - TIR'!$E$18-'Ejercicio 3 - TIR'!$D$18)*(1-F326)))</f>
        <v>40177.03159</v>
      </c>
      <c r="H326" s="3">
        <f t="shared" si="7"/>
        <v>0.4730559788</v>
      </c>
      <c r="I326" s="4">
        <f>IF(H326&lt;=('Ejercicio 3 - TIR'!$D$18-'Ejercicio 3 - TIR'!$C$18)/('Ejercicio 3 - TIR'!$E$18-'Ejercicio 3 - TIR'!$C$18),'Ejercicio 3 - TIR'!$C$18+SQRT(('Ejercicio 3 - TIR'!$E$18-'Ejercicio 3 - TIR'!$C$18)*('Ejercicio 3 - TIR'!$D$18-'Ejercicio 3 - TIR'!$C$18)*H326),'Ejercicio 3 - TIR'!$E$18-SQRT(('Ejercicio 3 - TIR'!$E$18-'Ejercicio 3 - TIR'!$C$18)*('Ejercicio 3 - TIR'!$E$18-'Ejercicio 3 - TIR'!$D$18)*(1-H326)))</f>
        <v>38423.68072</v>
      </c>
      <c r="J326" s="3">
        <f t="shared" si="8"/>
        <v>0.4484938254</v>
      </c>
      <c r="K326" s="4">
        <f>IF(J326&lt;=('Ejercicio 3 - TIR'!$D$18-'Ejercicio 3 - TIR'!$C$18)/('Ejercicio 3 - TIR'!$E$18-'Ejercicio 3 - TIR'!$C$18),'Ejercicio 3 - TIR'!$C$18+SQRT(('Ejercicio 3 - TIR'!$E$18-'Ejercicio 3 - TIR'!$C$18)*('Ejercicio 3 - TIR'!$D$18-'Ejercicio 3 - TIR'!$C$18)*J326),'Ejercicio 3 - TIR'!$E$18-SQRT(('Ejercicio 3 - TIR'!$E$18-'Ejercicio 3 - TIR'!$C$18)*('Ejercicio 3 - TIR'!$E$18-'Ejercicio 3 - TIR'!$D$18)*(1-J326)))</f>
        <v>38202.07741</v>
      </c>
      <c r="L326" s="3">
        <f t="shared" si="9"/>
        <v>0.0342665624</v>
      </c>
      <c r="M326" s="4">
        <f>IF(L326&lt;=('Ejercicio 3 - TIR'!$D$18-'Ejercicio 3 - TIR'!$C$18)/('Ejercicio 3 - TIR'!$E$18-'Ejercicio 3 - TIR'!$C$18),'Ejercicio 3 - TIR'!$C$18+SQRT(('Ejercicio 3 - TIR'!$E$18-'Ejercicio 3 - TIR'!$C$18)*('Ejercicio 3 - TIR'!$D$18-'Ejercicio 3 - TIR'!$C$18)*L326),'Ejercicio 3 - TIR'!$E$18-SQRT(('Ejercicio 3 - TIR'!$E$18-'Ejercicio 3 - TIR'!$C$18)*('Ejercicio 3 - TIR'!$E$18-'Ejercicio 3 - TIR'!$D$18)*(1-L326)))</f>
        <v>32267.15336</v>
      </c>
      <c r="N326" s="3">
        <f t="shared" si="10"/>
        <v>0.4081840293</v>
      </c>
      <c r="O326" s="4">
        <f>IF(N326&lt;=('Ejercicio 3 - TIR'!$D$18-'Ejercicio 3 - TIR'!$C$18)/('Ejercicio 3 - TIR'!$E$18-'Ejercicio 3 - TIR'!$C$18),'Ejercicio 3 - TIR'!$C$18+SQRT(('Ejercicio 3 - TIR'!$E$18-'Ejercicio 3 - TIR'!$C$18)*('Ejercicio 3 - TIR'!$D$18-'Ejercicio 3 - TIR'!$C$18)*N326),'Ejercicio 3 - TIR'!$E$18-SQRT(('Ejercicio 3 - TIR'!$E$18-'Ejercicio 3 - TIR'!$C$18)*('Ejercicio 3 - TIR'!$E$18-'Ejercicio 3 - TIR'!$D$18)*(1-N326)))</f>
        <v>37824.80699</v>
      </c>
      <c r="P326" s="3">
        <f t="shared" si="11"/>
        <v>0.8645726601</v>
      </c>
      <c r="Q326" s="7">
        <f>IF(P326&lt;=('Ejercicio 3 - TIR'!$D$22-'Ejercicio 3 - TIR'!$C$22)/('Ejercicio 3 - TIR'!$E$22-'Ejercicio 3 - TIR'!$C$22),'Ejercicio 3 - TIR'!$C$22+SQRT(('Ejercicio 3 - TIR'!$E$22-'Ejercicio 3 - TIR'!$C$22)*('Ejercicio 3 - TIR'!$D$22-'Ejercicio 3 - TIR'!$C$22)*P326),'Ejercicio 3 - TIR'!$E$22-SQRT(('Ejercicio 3 - TIR'!$E$22-'Ejercicio 3 - TIR'!$C$22)*('Ejercicio 3 - TIR'!$E$22-'Ejercicio 3 - TIR'!$D$22)*(1-P326)))</f>
        <v>0.1643868897</v>
      </c>
      <c r="R326" s="3">
        <f t="shared" si="12"/>
        <v>0.08862379874</v>
      </c>
      <c r="S326" s="7">
        <f>IF(R326&lt;=('Ejercicio 3 - TIR'!$D$23-'Ejercicio 3 - TIR'!$C$23)/('Ejercicio 3 - TIR'!$E$23-'Ejercicio 3 - TIR'!$C$23),'Ejercicio 3 - TIR'!$C$23+SQRT(('Ejercicio 3 - TIR'!$E$23-'Ejercicio 3 - TIR'!$C$23)*('Ejercicio 3 - TIR'!$D$23-'Ejercicio 3 - TIR'!$C$23)*R326),'Ejercicio 3 - TIR'!$E$23-SQRT(('Ejercicio 3 - TIR'!$E$23-'Ejercicio 3 - TIR'!$C$23)*('Ejercicio 3 - TIR'!$E$23-'Ejercicio 3 - TIR'!$D$23)*(1-R326)))</f>
        <v>0.1326302351</v>
      </c>
      <c r="T326" s="3">
        <f t="shared" si="13"/>
        <v>0.1100021027</v>
      </c>
      <c r="U326" s="7">
        <f>IF(T326&lt;=('Ejercicio 3 - TIR'!$D$24-'Ejercicio 3 - TIR'!$C$24)/('Ejercicio 3 - TIR'!$E$24-'Ejercicio 3 - TIR'!$C$24),'Ejercicio 3 - TIR'!$C$24+SQRT(('Ejercicio 3 - TIR'!$E$24-'Ejercicio 3 - TIR'!$C$24)*('Ejercicio 3 - TIR'!$D$24-'Ejercicio 3 - TIR'!$C$24)*T326),'Ejercicio 3 - TIR'!$E$24-SQRT(('Ejercicio 3 - TIR'!$E$24-'Ejercicio 3 - TIR'!$C$24)*('Ejercicio 3 - TIR'!$E$24-'Ejercicio 3 - TIR'!$D$24)*(1-T326)))</f>
        <v>0.1651988294</v>
      </c>
      <c r="V326" s="3">
        <f t="shared" si="14"/>
        <v>0.947433191</v>
      </c>
      <c r="W326" s="7">
        <f>IF(V326&lt;=('Ejercicio 3 - TIR'!$D$25-'Ejercicio 3 - TIR'!$C$25)/('Ejercicio 3 - TIR'!$E$25-'Ejercicio 3 - TIR'!$C$25),'Ejercicio 3 - TIR'!$C$25+SQRT(('Ejercicio 3 - TIR'!$E$25-'Ejercicio 3 - TIR'!$C$25)*('Ejercicio 3 - TIR'!$D$25-'Ejercicio 3 - TIR'!$C$25)*V326),'Ejercicio 3 - TIR'!$E$25-SQRT(('Ejercicio 3 - TIR'!$E$25-'Ejercicio 3 - TIR'!$C$25)*('Ejercicio 3 - TIR'!$E$25-'Ejercicio 3 - TIR'!$D$25)*(1-V326)))</f>
        <v>0.236435936</v>
      </c>
      <c r="X326" s="3">
        <f t="shared" si="15"/>
        <v>0.2059887889</v>
      </c>
      <c r="Y326" s="7">
        <f>IF(X326&lt;=('Ejercicio 3 - TIR'!$D$26-'Ejercicio 3 - TIR'!$C$26)/('Ejercicio 3 - TIR'!$E$26-'Ejercicio 3 - TIR'!$C$26),'Ejercicio 3 - TIR'!$C$26+SQRT(('Ejercicio 3 - TIR'!$E$26-'Ejercicio 3 - TIR'!$C$26)*('Ejercicio 3 - TIR'!$D$26-'Ejercicio 3 - TIR'!$C$26)*X326),'Ejercicio 3 - TIR'!$E$26-SQRT(('Ejercicio 3 - TIR'!$E$26-'Ejercicio 3 - TIR'!$C$26)*('Ejercicio 3 - TIR'!$E$26-'Ejercicio 3 - TIR'!$D$26)*(1-X326)))</f>
        <v>0.213583251</v>
      </c>
      <c r="Z326" s="3">
        <f t="shared" si="16"/>
        <v>1.16438689</v>
      </c>
      <c r="AA326" s="3">
        <f t="shared" si="17"/>
        <v>1.318819797</v>
      </c>
      <c r="AB326" s="3">
        <f t="shared" si="18"/>
        <v>1.536687283</v>
      </c>
      <c r="AC326" s="3">
        <f t="shared" si="19"/>
        <v>1.900015379</v>
      </c>
      <c r="AD326" s="3">
        <f t="shared" si="20"/>
        <v>2.305826841</v>
      </c>
      <c r="AE326" s="2">
        <f t="shared" si="21"/>
        <v>5136.988029</v>
      </c>
      <c r="AF326" s="2">
        <f t="shared" si="22"/>
        <v>5818.307959</v>
      </c>
      <c r="AG326" s="2">
        <f t="shared" si="23"/>
        <v>6779.485622</v>
      </c>
      <c r="AH326" s="2">
        <f t="shared" si="24"/>
        <v>8382.399651</v>
      </c>
      <c r="AI326" s="2">
        <f t="shared" si="25"/>
        <v>10172.73982</v>
      </c>
      <c r="AJ326" s="4">
        <f t="shared" si="26"/>
        <v>46781.60885</v>
      </c>
      <c r="AK326" s="4">
        <f t="shared" si="27"/>
        <v>50673.91079</v>
      </c>
      <c r="AL326" s="4">
        <f t="shared" si="28"/>
        <v>58704.64655</v>
      </c>
      <c r="AM326" s="4">
        <f t="shared" si="29"/>
        <v>61308.08764</v>
      </c>
      <c r="AN326" s="4">
        <f t="shared" si="30"/>
        <v>87217.45522</v>
      </c>
      <c r="AO326" s="4">
        <f>C326/'Ejercicio 3 - TIR'!$D$7</f>
        <v>14058.28695</v>
      </c>
      <c r="AP326" s="4">
        <f t="shared" si="31"/>
        <v>32723.3219</v>
      </c>
      <c r="AQ326" s="4">
        <f t="shared" si="32"/>
        <v>36615.62384</v>
      </c>
      <c r="AR326" s="4">
        <f t="shared" si="33"/>
        <v>44646.3596</v>
      </c>
      <c r="AS326" s="4">
        <f t="shared" si="34"/>
        <v>47249.80069</v>
      </c>
      <c r="AT326" s="4">
        <f t="shared" si="35"/>
        <v>73159.16827</v>
      </c>
      <c r="AU326" s="4">
        <f>AP326*'Ejercicio 3 - TIR'!$D$5</f>
        <v>16361.66095</v>
      </c>
      <c r="AV326" s="4">
        <f>AQ326*'Ejercicio 3 - TIR'!$D$5</f>
        <v>18307.81192</v>
      </c>
      <c r="AW326" s="4">
        <f>AR326*'Ejercicio 3 - TIR'!$D$5</f>
        <v>22323.1798</v>
      </c>
      <c r="AX326" s="4">
        <f>AS326*'Ejercicio 3 - TIR'!$D$5</f>
        <v>23624.90034</v>
      </c>
      <c r="AY326" s="4">
        <f>AT326*'Ejercicio 3 - TIR'!$D$5</f>
        <v>36579.58413</v>
      </c>
      <c r="AZ326" s="4">
        <f t="shared" ref="AZ326:BD326" si="1013">AJ326-AU326-AE326</f>
        <v>25282.95987</v>
      </c>
      <c r="BA326" s="4">
        <f t="shared" si="1013"/>
        <v>26547.79091</v>
      </c>
      <c r="BB326" s="4">
        <f t="shared" si="1013"/>
        <v>29601.98112</v>
      </c>
      <c r="BC326" s="4">
        <f t="shared" si="1013"/>
        <v>29300.78764</v>
      </c>
      <c r="BD326" s="4">
        <f t="shared" si="1013"/>
        <v>40465.13126</v>
      </c>
      <c r="BE326" s="4">
        <f t="shared" ref="BE326:BI326" si="1014">AZ326/Z326</f>
        <v>21713.53877</v>
      </c>
      <c r="BF326" s="4">
        <f t="shared" si="1014"/>
        <v>20129.96088</v>
      </c>
      <c r="BG326" s="4">
        <f t="shared" si="1014"/>
        <v>19263.50367</v>
      </c>
      <c r="BH326" s="4">
        <f t="shared" si="1014"/>
        <v>15421.34235</v>
      </c>
      <c r="BI326" s="4">
        <f t="shared" si="1014"/>
        <v>17549.07634</v>
      </c>
      <c r="BJ326" s="4">
        <f t="shared" si="38"/>
        <v>72055.65418</v>
      </c>
      <c r="BK326" s="4">
        <f t="shared" si="39"/>
        <v>32415.97539</v>
      </c>
      <c r="BL326" s="4">
        <f t="shared" si="40"/>
        <v>104471.6296</v>
      </c>
      <c r="BM326" s="4">
        <f>BK326*'Ejercicio 3 - TIR'!$D$5</f>
        <v>16207.98769</v>
      </c>
      <c r="BN326" s="4">
        <f t="shared" si="41"/>
        <v>88263.64188</v>
      </c>
      <c r="BO326" s="4">
        <f t="shared" si="42"/>
        <v>38278.52131</v>
      </c>
      <c r="BP326" s="4">
        <f t="shared" si="43"/>
        <v>-101540.8126</v>
      </c>
      <c r="BQ326" s="4">
        <f t="shared" ref="BQ326:BT326" si="1015">BE326</f>
        <v>21713.53877</v>
      </c>
      <c r="BR326" s="4">
        <f t="shared" si="1015"/>
        <v>20129.96088</v>
      </c>
      <c r="BS326" s="4">
        <f t="shared" si="1015"/>
        <v>19263.50367</v>
      </c>
      <c r="BT326" s="4">
        <f t="shared" si="1015"/>
        <v>15421.34235</v>
      </c>
      <c r="BU326" s="4">
        <f t="shared" si="45"/>
        <v>55827.59765</v>
      </c>
      <c r="BV326" s="36">
        <f t="shared" si="46"/>
        <v>8.143586685</v>
      </c>
    </row>
    <row r="327" ht="15.0" customHeight="1">
      <c r="A327" s="2">
        <v>326.0</v>
      </c>
      <c r="B327" s="3">
        <f t="shared" si="4"/>
        <v>0.7865924877</v>
      </c>
      <c r="C327" s="4">
        <f>IF(B327&lt;=('Ejercicio 3 - TIR'!$D$13-'Ejercicio 3 - TIR'!$C$13)/('Ejercicio 3 - TIR'!$E$13-'Ejercicio 3 - TIR'!$C$13),'Ejercicio 3 - TIR'!$C$13+SQRT(('Ejercicio 3 - TIR'!$E$13-'Ejercicio 3 - TIR'!$C$13)*('Ejercicio 3 - TIR'!$D$13-'Ejercicio 3 - TIR'!$C$13)*B327),'Ejercicio 3 - TIR'!$E$13-SQRT(('Ejercicio 3 - TIR'!$E$13-'Ejercicio 3 - TIR'!$C$13)*('Ejercicio 3 - TIR'!$E$13-'Ejercicio 3 - TIR'!$D$13)*(1-B327)))</f>
        <v>83997.21853</v>
      </c>
      <c r="D327" s="3">
        <f t="shared" si="5"/>
        <v>0.2560187911</v>
      </c>
      <c r="E327" s="4">
        <f>IF(D327&lt;=('Ejercicio 3 - TIR'!$D$14-'Ejercicio 3 - TIR'!$C$14)/('Ejercicio 3 - TIR'!$E$14-'Ejercicio 3 - TIR'!$C$14),'Ejercicio 3 - TIR'!$C$14+SQRT(('Ejercicio 3 - TIR'!$E$14-'Ejercicio 3 - TIR'!$C$14)*('Ejercicio 3 - TIR'!$D$14-'Ejercicio 3 - TIR'!$C$14)*D327),'Ejercicio 3 - TIR'!$E$14-SQRT(('Ejercicio 3 - TIR'!$E$14-'Ejercicio 3 - TIR'!$C$14)*('Ejercicio 3 - TIR'!$E$14-'Ejercicio 3 - TIR'!$D$14)*(1-D327)))</f>
        <v>29381.94127</v>
      </c>
      <c r="F327" s="3">
        <f t="shared" si="6"/>
        <v>0.1875256248</v>
      </c>
      <c r="G327" s="4">
        <f>IF(F327&lt;=('Ejercicio 3 - TIR'!$D$18-'Ejercicio 3 - TIR'!$C$18)/('Ejercicio 3 - TIR'!$E$18-'Ejercicio 3 - TIR'!$C$18),'Ejercicio 3 - TIR'!$C$18+SQRT(('Ejercicio 3 - TIR'!$E$18-'Ejercicio 3 - TIR'!$C$18)*('Ejercicio 3 - TIR'!$D$18-'Ejercicio 3 - TIR'!$C$18)*F327),'Ejercicio 3 - TIR'!$E$18-SQRT(('Ejercicio 3 - TIR'!$E$18-'Ejercicio 3 - TIR'!$C$18)*('Ejercicio 3 - TIR'!$E$18-'Ejercicio 3 - TIR'!$D$18)*(1-F327)))</f>
        <v>35303.66324</v>
      </c>
      <c r="H327" s="3">
        <f t="shared" si="7"/>
        <v>0.04685398177</v>
      </c>
      <c r="I327" s="4">
        <f>IF(H327&lt;=('Ejercicio 3 - TIR'!$D$18-'Ejercicio 3 - TIR'!$C$18)/('Ejercicio 3 - TIR'!$E$18-'Ejercicio 3 - TIR'!$C$18),'Ejercicio 3 - TIR'!$C$18+SQRT(('Ejercicio 3 - TIR'!$E$18-'Ejercicio 3 - TIR'!$C$18)*('Ejercicio 3 - TIR'!$D$18-'Ejercicio 3 - TIR'!$C$18)*H327),'Ejercicio 3 - TIR'!$E$18-SQRT(('Ejercicio 3 - TIR'!$E$18-'Ejercicio 3 - TIR'!$C$18)*('Ejercicio 3 - TIR'!$E$18-'Ejercicio 3 - TIR'!$D$18)*(1-H327)))</f>
        <v>32651.05588</v>
      </c>
      <c r="J327" s="3">
        <f t="shared" si="8"/>
        <v>0.3126892983</v>
      </c>
      <c r="K327" s="4">
        <f>IF(J327&lt;=('Ejercicio 3 - TIR'!$D$18-'Ejercicio 3 - TIR'!$C$18)/('Ejercicio 3 - TIR'!$E$18-'Ejercicio 3 - TIR'!$C$18),'Ejercicio 3 - TIR'!$C$18+SQRT(('Ejercicio 3 - TIR'!$E$18-'Ejercicio 3 - TIR'!$C$18)*('Ejercicio 3 - TIR'!$D$18-'Ejercicio 3 - TIR'!$C$18)*J327),'Ejercicio 3 - TIR'!$E$18-SQRT(('Ejercicio 3 - TIR'!$E$18-'Ejercicio 3 - TIR'!$C$18)*('Ejercicio 3 - TIR'!$E$18-'Ejercicio 3 - TIR'!$D$18)*(1-J327)))</f>
        <v>36848.60531</v>
      </c>
      <c r="L327" s="3">
        <f t="shared" si="9"/>
        <v>0.8118540293</v>
      </c>
      <c r="M327" s="4">
        <f>IF(L327&lt;=('Ejercicio 3 - TIR'!$D$18-'Ejercicio 3 - TIR'!$C$18)/('Ejercicio 3 - TIR'!$E$18-'Ejercicio 3 - TIR'!$C$18),'Ejercicio 3 - TIR'!$C$18+SQRT(('Ejercicio 3 - TIR'!$E$18-'Ejercicio 3 - TIR'!$C$18)*('Ejercicio 3 - TIR'!$D$18-'Ejercicio 3 - TIR'!$C$18)*L327),'Ejercicio 3 - TIR'!$E$18-SQRT(('Ejercicio 3 - TIR'!$E$18-'Ejercicio 3 - TIR'!$C$18)*('Ejercicio 3 - TIR'!$E$18-'Ejercicio 3 - TIR'!$D$18)*(1-L327)))</f>
        <v>41243.54585</v>
      </c>
      <c r="N327" s="3">
        <f t="shared" si="10"/>
        <v>0.09167070268</v>
      </c>
      <c r="O327" s="4">
        <f>IF(N327&lt;=('Ejercicio 3 - TIR'!$D$18-'Ejercicio 3 - TIR'!$C$18)/('Ejercicio 3 - TIR'!$E$18-'Ejercicio 3 - TIR'!$C$18),'Ejercicio 3 - TIR'!$C$18+SQRT(('Ejercicio 3 - TIR'!$E$18-'Ejercicio 3 - TIR'!$C$18)*('Ejercicio 3 - TIR'!$D$18-'Ejercicio 3 - TIR'!$C$18)*N327),'Ejercicio 3 - TIR'!$E$18-SQRT(('Ejercicio 3 - TIR'!$E$18-'Ejercicio 3 - TIR'!$C$18)*('Ejercicio 3 - TIR'!$E$18-'Ejercicio 3 - TIR'!$D$18)*(1-N327)))</f>
        <v>33708.18087</v>
      </c>
      <c r="P327" s="3">
        <f t="shared" si="11"/>
        <v>0.3099642829</v>
      </c>
      <c r="Q327" s="7">
        <f>IF(P327&lt;=('Ejercicio 3 - TIR'!$D$22-'Ejercicio 3 - TIR'!$C$22)/('Ejercicio 3 - TIR'!$E$22-'Ejercicio 3 - TIR'!$C$22),'Ejercicio 3 - TIR'!$C$22+SQRT(('Ejercicio 3 - TIR'!$E$22-'Ejercicio 3 - TIR'!$C$22)*('Ejercicio 3 - TIR'!$D$22-'Ejercicio 3 - TIR'!$C$22)*P327),'Ejercicio 3 - TIR'!$E$22-SQRT(('Ejercicio 3 - TIR'!$E$22-'Ejercicio 3 - TIR'!$C$22)*('Ejercicio 3 - TIR'!$E$22-'Ejercicio 3 - TIR'!$D$22)*(1-P327)))</f>
        <v>0.1436206628</v>
      </c>
      <c r="R327" s="3">
        <f t="shared" si="12"/>
        <v>0.373172261</v>
      </c>
      <c r="S327" s="7">
        <f>IF(R327&lt;=('Ejercicio 3 - TIR'!$D$23-'Ejercicio 3 - TIR'!$C$23)/('Ejercicio 3 - TIR'!$E$23-'Ejercicio 3 - TIR'!$C$23),'Ejercicio 3 - TIR'!$C$23+SQRT(('Ejercicio 3 - TIR'!$E$23-'Ejercicio 3 - TIR'!$C$23)*('Ejercicio 3 - TIR'!$D$23-'Ejercicio 3 - TIR'!$C$23)*R327),'Ejercicio 3 - TIR'!$E$23-SQRT(('Ejercicio 3 - TIR'!$E$23-'Ejercicio 3 - TIR'!$C$23)*('Ejercicio 3 - TIR'!$E$23-'Ejercicio 3 - TIR'!$D$23)*(1-R327)))</f>
        <v>0.14591737</v>
      </c>
      <c r="T327" s="3">
        <f t="shared" si="13"/>
        <v>0.3030314568</v>
      </c>
      <c r="U327" s="7">
        <f>IF(T327&lt;=('Ejercicio 3 - TIR'!$D$24-'Ejercicio 3 - TIR'!$C$24)/('Ejercicio 3 - TIR'!$E$24-'Ejercicio 3 - TIR'!$C$24),'Ejercicio 3 - TIR'!$C$24+SQRT(('Ejercicio 3 - TIR'!$E$24-'Ejercicio 3 - TIR'!$C$24)*('Ejercicio 3 - TIR'!$D$24-'Ejercicio 3 - TIR'!$C$24)*T327),'Ejercicio 3 - TIR'!$E$24-SQRT(('Ejercicio 3 - TIR'!$E$24-'Ejercicio 3 - TIR'!$C$24)*('Ejercicio 3 - TIR'!$E$24-'Ejercicio 3 - TIR'!$D$24)*(1-T327)))</f>
        <v>0.175226297</v>
      </c>
      <c r="V327" s="3">
        <f t="shared" si="14"/>
        <v>0.06231031485</v>
      </c>
      <c r="W327" s="7">
        <f>IF(V327&lt;=('Ejercicio 3 - TIR'!$D$25-'Ejercicio 3 - TIR'!$C$25)/('Ejercicio 3 - TIR'!$E$25-'Ejercicio 3 - TIR'!$C$25),'Ejercicio 3 - TIR'!$C$25+SQRT(('Ejercicio 3 - TIR'!$E$25-'Ejercicio 3 - TIR'!$C$25)*('Ejercicio 3 - TIR'!$D$25-'Ejercicio 3 - TIR'!$C$25)*V327),'Ejercicio 3 - TIR'!$E$25-SQRT(('Ejercicio 3 - TIR'!$E$25-'Ejercicio 3 - TIR'!$C$25)*('Ejercicio 3 - TIR'!$E$25-'Ejercicio 3 - TIR'!$D$25)*(1-V327)))</f>
        <v>0.1893399379</v>
      </c>
      <c r="X327" s="3">
        <f t="shared" si="15"/>
        <v>0.3200552421</v>
      </c>
      <c r="Y327" s="7">
        <f>IF(X327&lt;=('Ejercicio 3 - TIR'!$D$26-'Ejercicio 3 - TIR'!$C$26)/('Ejercicio 3 - TIR'!$E$26-'Ejercicio 3 - TIR'!$C$26),'Ejercicio 3 - TIR'!$C$26+SQRT(('Ejercicio 3 - TIR'!$E$26-'Ejercicio 3 - TIR'!$C$26)*('Ejercicio 3 - TIR'!$D$26-'Ejercicio 3 - TIR'!$C$26)*X327),'Ejercicio 3 - TIR'!$E$26-SQRT(('Ejercicio 3 - TIR'!$E$26-'Ejercicio 3 - TIR'!$C$26)*('Ejercicio 3 - TIR'!$E$26-'Ejercicio 3 - TIR'!$D$26)*(1-X327)))</f>
        <v>0.219396414</v>
      </c>
      <c r="Z327" s="3">
        <f t="shared" si="16"/>
        <v>1.143620663</v>
      </c>
      <c r="AA327" s="3">
        <f t="shared" si="17"/>
        <v>1.310494782</v>
      </c>
      <c r="AB327" s="3">
        <f t="shared" si="18"/>
        <v>1.54012793</v>
      </c>
      <c r="AC327" s="3">
        <f t="shared" si="19"/>
        <v>1.831735657</v>
      </c>
      <c r="AD327" s="3">
        <f t="shared" si="20"/>
        <v>2.233611891</v>
      </c>
      <c r="AE327" s="2">
        <f t="shared" si="21"/>
        <v>4219.853879</v>
      </c>
      <c r="AF327" s="2">
        <f t="shared" si="22"/>
        <v>4835.603859</v>
      </c>
      <c r="AG327" s="2">
        <f t="shared" si="23"/>
        <v>5682.928817</v>
      </c>
      <c r="AH327" s="2">
        <f t="shared" si="24"/>
        <v>6758.934206</v>
      </c>
      <c r="AI327" s="2">
        <f t="shared" si="25"/>
        <v>8241.820133</v>
      </c>
      <c r="AJ327" s="4">
        <f t="shared" si="26"/>
        <v>40373.99875</v>
      </c>
      <c r="AK327" s="4">
        <f t="shared" si="27"/>
        <v>42789.03836</v>
      </c>
      <c r="AL327" s="4">
        <f t="shared" si="28"/>
        <v>56751.56623</v>
      </c>
      <c r="AM327" s="4">
        <f t="shared" si="29"/>
        <v>75547.27354</v>
      </c>
      <c r="AN327" s="4">
        <f t="shared" si="30"/>
        <v>75290.99363</v>
      </c>
      <c r="AO327" s="4">
        <f>C327/'Ejercicio 3 - TIR'!$D$7</f>
        <v>16799.44371</v>
      </c>
      <c r="AP327" s="4">
        <f t="shared" si="31"/>
        <v>23574.55504</v>
      </c>
      <c r="AQ327" s="4">
        <f t="shared" si="32"/>
        <v>25989.59465</v>
      </c>
      <c r="AR327" s="4">
        <f t="shared" si="33"/>
        <v>39952.12252</v>
      </c>
      <c r="AS327" s="4">
        <f t="shared" si="34"/>
        <v>58747.82984</v>
      </c>
      <c r="AT327" s="4">
        <f t="shared" si="35"/>
        <v>58491.54993</v>
      </c>
      <c r="AU327" s="4">
        <f>AP327*'Ejercicio 3 - TIR'!$D$5</f>
        <v>11787.27752</v>
      </c>
      <c r="AV327" s="4">
        <f>AQ327*'Ejercicio 3 - TIR'!$D$5</f>
        <v>12994.79733</v>
      </c>
      <c r="AW327" s="4">
        <f>AR327*'Ejercicio 3 - TIR'!$D$5</f>
        <v>19976.06126</v>
      </c>
      <c r="AX327" s="4">
        <f>AS327*'Ejercicio 3 - TIR'!$D$5</f>
        <v>29373.91492</v>
      </c>
      <c r="AY327" s="4">
        <f>AT327*'Ejercicio 3 - TIR'!$D$5</f>
        <v>29245.77496</v>
      </c>
      <c r="AZ327" s="4">
        <f t="shared" ref="AZ327:BD327" si="1016">AJ327-AU327-AE327</f>
        <v>24366.86735</v>
      </c>
      <c r="BA327" s="4">
        <f t="shared" si="1016"/>
        <v>24958.63717</v>
      </c>
      <c r="BB327" s="4">
        <f t="shared" si="1016"/>
        <v>31092.57615</v>
      </c>
      <c r="BC327" s="4">
        <f t="shared" si="1016"/>
        <v>39414.42442</v>
      </c>
      <c r="BD327" s="4">
        <f t="shared" si="1016"/>
        <v>37803.39854</v>
      </c>
      <c r="BE327" s="4">
        <f t="shared" ref="BE327:BI327" si="1017">AZ327/Z327</f>
        <v>21306.7743</v>
      </c>
      <c r="BF327" s="4">
        <f t="shared" si="1017"/>
        <v>19045.20149</v>
      </c>
      <c r="BG327" s="4">
        <f t="shared" si="1017"/>
        <v>20188.30744</v>
      </c>
      <c r="BH327" s="4">
        <f t="shared" si="1017"/>
        <v>21517.52862</v>
      </c>
      <c r="BI327" s="4">
        <f t="shared" si="1017"/>
        <v>16924.78388</v>
      </c>
      <c r="BJ327" s="4">
        <f t="shared" si="38"/>
        <v>65627.85342</v>
      </c>
      <c r="BK327" s="4">
        <f t="shared" si="39"/>
        <v>37523.43723</v>
      </c>
      <c r="BL327" s="4">
        <f t="shared" si="40"/>
        <v>103151.2906</v>
      </c>
      <c r="BM327" s="4">
        <f>BK327*'Ejercicio 3 - TIR'!$D$5</f>
        <v>18761.71861</v>
      </c>
      <c r="BN327" s="4">
        <f t="shared" si="41"/>
        <v>84389.57203</v>
      </c>
      <c r="BO327" s="4">
        <f t="shared" si="42"/>
        <v>37781.66313</v>
      </c>
      <c r="BP327" s="4">
        <f t="shared" si="43"/>
        <v>-113379.1598</v>
      </c>
      <c r="BQ327" s="4">
        <f t="shared" ref="BQ327:BT327" si="1018">BE327</f>
        <v>21306.7743</v>
      </c>
      <c r="BR327" s="4">
        <f t="shared" si="1018"/>
        <v>19045.20149</v>
      </c>
      <c r="BS327" s="4">
        <f t="shared" si="1018"/>
        <v>20188.30744</v>
      </c>
      <c r="BT327" s="4">
        <f t="shared" si="1018"/>
        <v>21517.52862</v>
      </c>
      <c r="BU327" s="4">
        <f t="shared" si="45"/>
        <v>54706.44701</v>
      </c>
      <c r="BV327" s="36">
        <f t="shared" si="46"/>
        <v>5.59557664</v>
      </c>
    </row>
    <row r="328" ht="15.0" customHeight="1">
      <c r="A328" s="2">
        <v>327.0</v>
      </c>
      <c r="B328" s="3">
        <f t="shared" si="4"/>
        <v>0.8087979895</v>
      </c>
      <c r="C328" s="4">
        <f>IF(B328&lt;=('Ejercicio 3 - TIR'!$D$13-'Ejercicio 3 - TIR'!$C$13)/('Ejercicio 3 - TIR'!$E$13-'Ejercicio 3 - TIR'!$C$13),'Ejercicio 3 - TIR'!$C$13+SQRT(('Ejercicio 3 - TIR'!$E$13-'Ejercicio 3 - TIR'!$C$13)*('Ejercicio 3 - TIR'!$D$13-'Ejercicio 3 - TIR'!$C$13)*B328),'Ejercicio 3 - TIR'!$E$13-SQRT(('Ejercicio 3 - TIR'!$E$13-'Ejercicio 3 - TIR'!$C$13)*('Ejercicio 3 - TIR'!$E$13-'Ejercicio 3 - TIR'!$D$13)*(1-B328)))</f>
        <v>84852.64338</v>
      </c>
      <c r="D328" s="3">
        <f t="shared" si="5"/>
        <v>0.3351443292</v>
      </c>
      <c r="E328" s="4">
        <f>IF(D328&lt;=('Ejercicio 3 - TIR'!$D$14-'Ejercicio 3 - TIR'!$C$14)/('Ejercicio 3 - TIR'!$E$14-'Ejercicio 3 - TIR'!$C$14),'Ejercicio 3 - TIR'!$C$14+SQRT(('Ejercicio 3 - TIR'!$E$14-'Ejercicio 3 - TIR'!$C$14)*('Ejercicio 3 - TIR'!$D$14-'Ejercicio 3 - TIR'!$C$14)*D328),'Ejercicio 3 - TIR'!$E$14-SQRT(('Ejercicio 3 - TIR'!$E$14-'Ejercicio 3 - TIR'!$C$14)*('Ejercicio 3 - TIR'!$E$14-'Ejercicio 3 - TIR'!$D$14)*(1-D328)))</f>
        <v>30013.59171</v>
      </c>
      <c r="F328" s="3">
        <f t="shared" si="6"/>
        <v>0.327417145</v>
      </c>
      <c r="G328" s="4">
        <f>IF(F328&lt;=('Ejercicio 3 - TIR'!$D$18-'Ejercicio 3 - TIR'!$C$18)/('Ejercicio 3 - TIR'!$E$18-'Ejercicio 3 - TIR'!$C$18),'Ejercicio 3 - TIR'!$C$18+SQRT(('Ejercicio 3 - TIR'!$E$18-'Ejercicio 3 - TIR'!$C$18)*('Ejercicio 3 - TIR'!$D$18-'Ejercicio 3 - TIR'!$C$18)*F328),'Ejercicio 3 - TIR'!$E$18-SQRT(('Ejercicio 3 - TIR'!$E$18-'Ejercicio 3 - TIR'!$C$18)*('Ejercicio 3 - TIR'!$E$18-'Ejercicio 3 - TIR'!$D$18)*(1-F328)))</f>
        <v>37008.03623</v>
      </c>
      <c r="H328" s="3">
        <f t="shared" si="7"/>
        <v>0.5328735226</v>
      </c>
      <c r="I328" s="4">
        <f>IF(H328&lt;=('Ejercicio 3 - TIR'!$D$18-'Ejercicio 3 - TIR'!$C$18)/('Ejercicio 3 - TIR'!$E$18-'Ejercicio 3 - TIR'!$C$18),'Ejercicio 3 - TIR'!$C$18+SQRT(('Ejercicio 3 - TIR'!$E$18-'Ejercicio 3 - TIR'!$C$18)*('Ejercicio 3 - TIR'!$D$18-'Ejercicio 3 - TIR'!$C$18)*H328),'Ejercicio 3 - TIR'!$E$18-SQRT(('Ejercicio 3 - TIR'!$E$18-'Ejercicio 3 - TIR'!$C$18)*('Ejercicio 3 - TIR'!$E$18-'Ejercicio 3 - TIR'!$D$18)*(1-H328)))</f>
        <v>38940.41545</v>
      </c>
      <c r="J328" s="3">
        <f t="shared" si="8"/>
        <v>0.03922824449</v>
      </c>
      <c r="K328" s="4">
        <f>IF(J328&lt;=('Ejercicio 3 - TIR'!$D$18-'Ejercicio 3 - TIR'!$C$18)/('Ejercicio 3 - TIR'!$E$18-'Ejercicio 3 - TIR'!$C$18),'Ejercicio 3 - TIR'!$C$18+SQRT(('Ejercicio 3 - TIR'!$E$18-'Ejercicio 3 - TIR'!$C$18)*('Ejercicio 3 - TIR'!$D$18-'Ejercicio 3 - TIR'!$C$18)*J328),'Ejercicio 3 - TIR'!$E$18-SQRT(('Ejercicio 3 - TIR'!$E$18-'Ejercicio 3 - TIR'!$C$18)*('Ejercicio 3 - TIR'!$E$18-'Ejercicio 3 - TIR'!$D$18)*(1-J328)))</f>
        <v>32425.74456</v>
      </c>
      <c r="L328" s="3">
        <f t="shared" si="9"/>
        <v>0.5631469199</v>
      </c>
      <c r="M328" s="4">
        <f>IF(L328&lt;=('Ejercicio 3 - TIR'!$D$18-'Ejercicio 3 - TIR'!$C$18)/('Ejercicio 3 - TIR'!$E$18-'Ejercicio 3 - TIR'!$C$18),'Ejercicio 3 - TIR'!$C$18+SQRT(('Ejercicio 3 - TIR'!$E$18-'Ejercicio 3 - TIR'!$C$18)*('Ejercicio 3 - TIR'!$D$18-'Ejercicio 3 - TIR'!$C$18)*L328),'Ejercicio 3 - TIR'!$E$18-SQRT(('Ejercicio 3 - TIR'!$E$18-'Ejercicio 3 - TIR'!$C$18)*('Ejercicio 3 - TIR'!$E$18-'Ejercicio 3 - TIR'!$D$18)*(1-L328)))</f>
        <v>39190.8671</v>
      </c>
      <c r="N328" s="3">
        <f t="shared" si="10"/>
        <v>0.7978823111</v>
      </c>
      <c r="O328" s="4">
        <f>IF(N328&lt;=('Ejercicio 3 - TIR'!$D$18-'Ejercicio 3 - TIR'!$C$18)/('Ejercicio 3 - TIR'!$E$18-'Ejercicio 3 - TIR'!$C$18),'Ejercicio 3 - TIR'!$C$18+SQRT(('Ejercicio 3 - TIR'!$E$18-'Ejercicio 3 - TIR'!$C$18)*('Ejercicio 3 - TIR'!$D$18-'Ejercicio 3 - TIR'!$C$18)*N328),'Ejercicio 3 - TIR'!$E$18-SQRT(('Ejercicio 3 - TIR'!$E$18-'Ejercicio 3 - TIR'!$C$18)*('Ejercicio 3 - TIR'!$E$18-'Ejercicio 3 - TIR'!$D$18)*(1-N328)))</f>
        <v>41106.56621</v>
      </c>
      <c r="P328" s="3">
        <f t="shared" si="11"/>
        <v>0.2692722044</v>
      </c>
      <c r="Q328" s="7">
        <f>IF(P328&lt;=('Ejercicio 3 - TIR'!$D$22-'Ejercicio 3 - TIR'!$C$22)/('Ejercicio 3 - TIR'!$E$22-'Ejercicio 3 - TIR'!$C$22),'Ejercicio 3 - TIR'!$C$22+SQRT(('Ejercicio 3 - TIR'!$E$22-'Ejercicio 3 - TIR'!$C$22)*('Ejercicio 3 - TIR'!$D$22-'Ejercicio 3 - TIR'!$C$22)*P328),'Ejercicio 3 - TIR'!$E$22-SQRT(('Ejercicio 3 - TIR'!$E$22-'Ejercicio 3 - TIR'!$C$22)*('Ejercicio 3 - TIR'!$E$22-'Ejercicio 3 - TIR'!$D$22)*(1-P328)))</f>
        <v>0.1420156755</v>
      </c>
      <c r="R328" s="3">
        <f t="shared" si="12"/>
        <v>0.3993181157</v>
      </c>
      <c r="S328" s="7">
        <f>IF(R328&lt;=('Ejercicio 3 - TIR'!$D$23-'Ejercicio 3 - TIR'!$C$23)/('Ejercicio 3 - TIR'!$E$23-'Ejercicio 3 - TIR'!$C$23),'Ejercicio 3 - TIR'!$C$23+SQRT(('Ejercicio 3 - TIR'!$E$23-'Ejercicio 3 - TIR'!$C$23)*('Ejercicio 3 - TIR'!$D$23-'Ejercicio 3 - TIR'!$C$23)*R328),'Ejercicio 3 - TIR'!$E$23-SQRT(('Ejercicio 3 - TIR'!$E$23-'Ejercicio 3 - TIR'!$C$23)*('Ejercicio 3 - TIR'!$E$23-'Ejercicio 3 - TIR'!$D$23)*(1-R328)))</f>
        <v>0.1468099349</v>
      </c>
      <c r="T328" s="3">
        <f t="shared" si="13"/>
        <v>0.7265632738</v>
      </c>
      <c r="U328" s="7">
        <f>IF(T328&lt;=('Ejercicio 3 - TIR'!$D$24-'Ejercicio 3 - TIR'!$C$24)/('Ejercicio 3 - TIR'!$E$24-'Ejercicio 3 - TIR'!$C$24),'Ejercicio 3 - TIR'!$C$24+SQRT(('Ejercicio 3 - TIR'!$E$24-'Ejercicio 3 - TIR'!$C$24)*('Ejercicio 3 - TIR'!$D$24-'Ejercicio 3 - TIR'!$C$24)*T328),'Ejercicio 3 - TIR'!$E$24-SQRT(('Ejercicio 3 - TIR'!$E$24-'Ejercicio 3 - TIR'!$C$24)*('Ejercicio 3 - TIR'!$E$24-'Ejercicio 3 - TIR'!$D$24)*(1-T328)))</f>
        <v>0.1923301096</v>
      </c>
      <c r="V328" s="3">
        <f t="shared" si="14"/>
        <v>0.4824884045</v>
      </c>
      <c r="W328" s="7">
        <f>IF(V328&lt;=('Ejercicio 3 - TIR'!$D$25-'Ejercicio 3 - TIR'!$C$25)/('Ejercicio 3 - TIR'!$E$25-'Ejercicio 3 - TIR'!$C$25),'Ejercicio 3 - TIR'!$C$25+SQRT(('Ejercicio 3 - TIR'!$E$25-'Ejercicio 3 - TIR'!$C$25)*('Ejercicio 3 - TIR'!$D$25-'Ejercicio 3 - TIR'!$C$25)*V328),'Ejercicio 3 - TIR'!$E$25-SQRT(('Ejercicio 3 - TIR'!$E$25-'Ejercicio 3 - TIR'!$C$25)*('Ejercicio 3 - TIR'!$E$25-'Ejercicio 3 - TIR'!$D$25)*(1-V328)))</f>
        <v>0.2074407403</v>
      </c>
      <c r="X328" s="3">
        <f t="shared" si="15"/>
        <v>0.9731447944</v>
      </c>
      <c r="Y328" s="7">
        <f>IF(X328&lt;=('Ejercicio 3 - TIR'!$D$26-'Ejercicio 3 - TIR'!$C$26)/('Ejercicio 3 - TIR'!$E$26-'Ejercicio 3 - TIR'!$C$26),'Ejercicio 3 - TIR'!$C$26+SQRT(('Ejercicio 3 - TIR'!$E$26-'Ejercicio 3 - TIR'!$C$26)*('Ejercicio 3 - TIR'!$D$26-'Ejercicio 3 - TIR'!$C$26)*X328),'Ejercicio 3 - TIR'!$E$26-SQRT(('Ejercicio 3 - TIR'!$E$26-'Ejercicio 3 - TIR'!$C$26)*('Ejercicio 3 - TIR'!$E$26-'Ejercicio 3 - TIR'!$D$26)*(1-X328)))</f>
        <v>0.2679576535</v>
      </c>
      <c r="Z328" s="3">
        <f t="shared" si="16"/>
        <v>1.142015676</v>
      </c>
      <c r="AA328" s="3">
        <f t="shared" si="17"/>
        <v>1.309674922</v>
      </c>
      <c r="AB328" s="3">
        <f t="shared" si="18"/>
        <v>1.561564844</v>
      </c>
      <c r="AC328" s="3">
        <f t="shared" si="19"/>
        <v>1.885497011</v>
      </c>
      <c r="AD328" s="3">
        <f t="shared" si="20"/>
        <v>2.390730366</v>
      </c>
      <c r="AE328" s="2">
        <f t="shared" si="21"/>
        <v>4262.4005</v>
      </c>
      <c r="AF328" s="2">
        <f t="shared" si="22"/>
        <v>4888.16324</v>
      </c>
      <c r="AG328" s="2">
        <f t="shared" si="23"/>
        <v>5828.304212</v>
      </c>
      <c r="AH328" s="2">
        <f t="shared" si="24"/>
        <v>7037.331953</v>
      </c>
      <c r="AI328" s="2">
        <f t="shared" si="25"/>
        <v>8923.038909</v>
      </c>
      <c r="AJ328" s="4">
        <f t="shared" si="26"/>
        <v>42263.75749</v>
      </c>
      <c r="AK328" s="4">
        <f t="shared" si="27"/>
        <v>50999.28558</v>
      </c>
      <c r="AL328" s="4">
        <f t="shared" si="28"/>
        <v>50634.90274</v>
      </c>
      <c r="AM328" s="4">
        <f t="shared" si="29"/>
        <v>73894.26277</v>
      </c>
      <c r="AN328" s="4">
        <f t="shared" si="30"/>
        <v>98274.71608</v>
      </c>
      <c r="AO328" s="4">
        <f>C328/'Ejercicio 3 - TIR'!$D$7</f>
        <v>16970.52868</v>
      </c>
      <c r="AP328" s="4">
        <f t="shared" si="31"/>
        <v>25293.22881</v>
      </c>
      <c r="AQ328" s="4">
        <f t="shared" si="32"/>
        <v>34028.75691</v>
      </c>
      <c r="AR328" s="4">
        <f t="shared" si="33"/>
        <v>33664.37407</v>
      </c>
      <c r="AS328" s="4">
        <f t="shared" si="34"/>
        <v>56923.7341</v>
      </c>
      <c r="AT328" s="4">
        <f t="shared" si="35"/>
        <v>81304.1874</v>
      </c>
      <c r="AU328" s="4">
        <f>AP328*'Ejercicio 3 - TIR'!$D$5</f>
        <v>12646.61441</v>
      </c>
      <c r="AV328" s="4">
        <f>AQ328*'Ejercicio 3 - TIR'!$D$5</f>
        <v>17014.37845</v>
      </c>
      <c r="AW328" s="4">
        <f>AR328*'Ejercicio 3 - TIR'!$D$5</f>
        <v>16832.18703</v>
      </c>
      <c r="AX328" s="4">
        <f>AS328*'Ejercicio 3 - TIR'!$D$5</f>
        <v>28461.86705</v>
      </c>
      <c r="AY328" s="4">
        <f>AT328*'Ejercicio 3 - TIR'!$D$5</f>
        <v>40652.0937</v>
      </c>
      <c r="AZ328" s="4">
        <f t="shared" ref="AZ328:BD328" si="1019">AJ328-AU328-AE328</f>
        <v>25354.74258</v>
      </c>
      <c r="BA328" s="4">
        <f t="shared" si="1019"/>
        <v>29096.74389</v>
      </c>
      <c r="BB328" s="4">
        <f t="shared" si="1019"/>
        <v>27974.4115</v>
      </c>
      <c r="BC328" s="4">
        <f t="shared" si="1019"/>
        <v>38395.06377</v>
      </c>
      <c r="BD328" s="4">
        <f t="shared" si="1019"/>
        <v>48699.58347</v>
      </c>
      <c r="BE328" s="4">
        <f t="shared" ref="BE328:BI328" si="1020">AZ328/Z328</f>
        <v>22201.74655</v>
      </c>
      <c r="BF328" s="4">
        <f t="shared" si="1020"/>
        <v>22216.76799</v>
      </c>
      <c r="BG328" s="4">
        <f t="shared" si="1020"/>
        <v>17914.34509</v>
      </c>
      <c r="BH328" s="4">
        <f t="shared" si="1020"/>
        <v>20363.36496</v>
      </c>
      <c r="BI328" s="4">
        <f t="shared" si="1020"/>
        <v>20370.16979</v>
      </c>
      <c r="BJ328" s="4">
        <f t="shared" si="38"/>
        <v>71754.40508</v>
      </c>
      <c r="BK328" s="4">
        <f t="shared" si="39"/>
        <v>40571.95823</v>
      </c>
      <c r="BL328" s="4">
        <f t="shared" si="40"/>
        <v>112326.3633</v>
      </c>
      <c r="BM328" s="4">
        <f>BK328*'Ejercicio 3 - TIR'!$D$5</f>
        <v>20285.97912</v>
      </c>
      <c r="BN328" s="4">
        <f t="shared" si="41"/>
        <v>92040.38419</v>
      </c>
      <c r="BO328" s="4">
        <f t="shared" si="42"/>
        <v>38498.85604</v>
      </c>
      <c r="BP328" s="4">
        <f t="shared" si="43"/>
        <v>-114866.2351</v>
      </c>
      <c r="BQ328" s="4">
        <f t="shared" ref="BQ328:BT328" si="1021">BE328</f>
        <v>22201.74655</v>
      </c>
      <c r="BR328" s="4">
        <f t="shared" si="1021"/>
        <v>22216.76799</v>
      </c>
      <c r="BS328" s="4">
        <f t="shared" si="1021"/>
        <v>17914.34509</v>
      </c>
      <c r="BT328" s="4">
        <f t="shared" si="1021"/>
        <v>20363.36496</v>
      </c>
      <c r="BU328" s="4">
        <f t="shared" si="45"/>
        <v>58869.02583</v>
      </c>
      <c r="BV328" s="36">
        <f t="shared" si="46"/>
        <v>6.277081842</v>
      </c>
    </row>
    <row r="329" ht="15.0" customHeight="1">
      <c r="A329" s="2">
        <v>328.0</v>
      </c>
      <c r="B329" s="3">
        <f t="shared" si="4"/>
        <v>0.7466846365</v>
      </c>
      <c r="C329" s="4">
        <f>IF(B329&lt;=('Ejercicio 3 - TIR'!$D$13-'Ejercicio 3 - TIR'!$C$13)/('Ejercicio 3 - TIR'!$E$13-'Ejercicio 3 - TIR'!$C$13),'Ejercicio 3 - TIR'!$C$13+SQRT(('Ejercicio 3 - TIR'!$E$13-'Ejercicio 3 - TIR'!$C$13)*('Ejercicio 3 - TIR'!$D$13-'Ejercicio 3 - TIR'!$C$13)*B329),'Ejercicio 3 - TIR'!$E$13-SQRT(('Ejercicio 3 - TIR'!$E$13-'Ejercicio 3 - TIR'!$C$13)*('Ejercicio 3 - TIR'!$E$13-'Ejercicio 3 - TIR'!$D$13)*(1-B329)))</f>
        <v>82565.02262</v>
      </c>
      <c r="D329" s="3">
        <f t="shared" si="5"/>
        <v>0.6401837207</v>
      </c>
      <c r="E329" s="4">
        <f>IF(D329&lt;=('Ejercicio 3 - TIR'!$D$14-'Ejercicio 3 - TIR'!$C$14)/('Ejercicio 3 - TIR'!$E$14-'Ejercicio 3 - TIR'!$C$14),'Ejercicio 3 - TIR'!$C$14+SQRT(('Ejercicio 3 - TIR'!$E$14-'Ejercicio 3 - TIR'!$C$14)*('Ejercicio 3 - TIR'!$D$14-'Ejercicio 3 - TIR'!$C$14)*D329),'Ejercicio 3 - TIR'!$E$14-SQRT(('Ejercicio 3 - TIR'!$E$14-'Ejercicio 3 - TIR'!$C$14)*('Ejercicio 3 - TIR'!$E$14-'Ejercicio 3 - TIR'!$D$14)*(1-D329)))</f>
        <v>32653.4061</v>
      </c>
      <c r="F329" s="3">
        <f t="shared" si="6"/>
        <v>0.2192658679</v>
      </c>
      <c r="G329" s="4">
        <f>IF(F329&lt;=('Ejercicio 3 - TIR'!$D$18-'Ejercicio 3 - TIR'!$C$18)/('Ejercicio 3 - TIR'!$E$18-'Ejercicio 3 - TIR'!$C$18),'Ejercicio 3 - TIR'!$C$18+SQRT(('Ejercicio 3 - TIR'!$E$18-'Ejercicio 3 - TIR'!$C$18)*('Ejercicio 3 - TIR'!$D$18-'Ejercicio 3 - TIR'!$C$18)*F329),'Ejercicio 3 - TIR'!$E$18-SQRT(('Ejercicio 3 - TIR'!$E$18-'Ejercicio 3 - TIR'!$C$18)*('Ejercicio 3 - TIR'!$E$18-'Ejercicio 3 - TIR'!$D$18)*(1-F329)))</f>
        <v>35734.96994</v>
      </c>
      <c r="H329" s="3">
        <f t="shared" si="7"/>
        <v>0.6472252351</v>
      </c>
      <c r="I329" s="4">
        <f>IF(H329&lt;=('Ejercicio 3 - TIR'!$D$18-'Ejercicio 3 - TIR'!$C$18)/('Ejercicio 3 - TIR'!$E$18-'Ejercicio 3 - TIR'!$C$18),'Ejercicio 3 - TIR'!$C$18+SQRT(('Ejercicio 3 - TIR'!$E$18-'Ejercicio 3 - TIR'!$C$18)*('Ejercicio 3 - TIR'!$D$18-'Ejercicio 3 - TIR'!$C$18)*H329),'Ejercicio 3 - TIR'!$E$18-SQRT(('Ejercicio 3 - TIR'!$E$18-'Ejercicio 3 - TIR'!$C$18)*('Ejercicio 3 - TIR'!$E$18-'Ejercicio 3 - TIR'!$D$18)*(1-H329)))</f>
        <v>39853.11044</v>
      </c>
      <c r="J329" s="3">
        <f t="shared" si="8"/>
        <v>0.0008571829156</v>
      </c>
      <c r="K329" s="4">
        <f>IF(J329&lt;=('Ejercicio 3 - TIR'!$D$18-'Ejercicio 3 - TIR'!$C$18)/('Ejercicio 3 - TIR'!$E$18-'Ejercicio 3 - TIR'!$C$18),'Ejercicio 3 - TIR'!$C$18+SQRT(('Ejercicio 3 - TIR'!$E$18-'Ejercicio 3 - TIR'!$C$18)*('Ejercicio 3 - TIR'!$D$18-'Ejercicio 3 - TIR'!$C$18)*J329),'Ejercicio 3 - TIR'!$E$18-SQRT(('Ejercicio 3 - TIR'!$E$18-'Ejercicio 3 - TIR'!$C$18)*('Ejercicio 3 - TIR'!$E$18-'Ejercicio 3 - TIR'!$D$18)*(1-J329)))</f>
        <v>30358.57696</v>
      </c>
      <c r="L329" s="3">
        <f t="shared" si="9"/>
        <v>0.1047201028</v>
      </c>
      <c r="M329" s="4">
        <f>IF(L329&lt;=('Ejercicio 3 - TIR'!$D$18-'Ejercicio 3 - TIR'!$C$18)/('Ejercicio 3 - TIR'!$E$18-'Ejercicio 3 - TIR'!$C$18),'Ejercicio 3 - TIR'!$C$18+SQRT(('Ejercicio 3 - TIR'!$E$18-'Ejercicio 3 - TIR'!$C$18)*('Ejercicio 3 - TIR'!$D$18-'Ejercicio 3 - TIR'!$C$18)*L329),'Ejercicio 3 - TIR'!$E$18-SQRT(('Ejercicio 3 - TIR'!$E$18-'Ejercicio 3 - TIR'!$C$18)*('Ejercicio 3 - TIR'!$E$18-'Ejercicio 3 - TIR'!$D$18)*(1-L329)))</f>
        <v>33963.33388</v>
      </c>
      <c r="N329" s="3">
        <f t="shared" si="10"/>
        <v>0.9816693111</v>
      </c>
      <c r="O329" s="4">
        <f>IF(N329&lt;=('Ejercicio 3 - TIR'!$D$18-'Ejercicio 3 - TIR'!$C$18)/('Ejercicio 3 - TIR'!$E$18-'Ejercicio 3 - TIR'!$C$18),'Ejercicio 3 - TIR'!$C$18+SQRT(('Ejercicio 3 - TIR'!$E$18-'Ejercicio 3 - TIR'!$C$18)*('Ejercicio 3 - TIR'!$D$18-'Ejercicio 3 - TIR'!$C$18)*N329),'Ejercicio 3 - TIR'!$E$18-SQRT(('Ejercicio 3 - TIR'!$E$18-'Ejercicio 3 - TIR'!$C$18)*('Ejercicio 3 - TIR'!$E$18-'Ejercicio 3 - TIR'!$D$18)*(1-N329)))</f>
        <v>43827.48063</v>
      </c>
      <c r="P329" s="3">
        <f t="shared" si="11"/>
        <v>0.08763162883</v>
      </c>
      <c r="Q329" s="7">
        <f>IF(P329&lt;=('Ejercicio 3 - TIR'!$D$22-'Ejercicio 3 - TIR'!$C$22)/('Ejercicio 3 - TIR'!$E$22-'Ejercicio 3 - TIR'!$C$22),'Ejercicio 3 - TIR'!$C$22+SQRT(('Ejercicio 3 - TIR'!$E$22-'Ejercicio 3 - TIR'!$C$22)*('Ejercicio 3 - TIR'!$D$22-'Ejercicio 3 - TIR'!$C$22)*P329),'Ejercicio 3 - TIR'!$E$22-SQRT(('Ejercicio 3 - TIR'!$E$22-'Ejercicio 3 - TIR'!$C$22)*('Ejercicio 3 - TIR'!$E$22-'Ejercicio 3 - TIR'!$D$22)*(1-P329)))</f>
        <v>0.1325593364</v>
      </c>
      <c r="R329" s="3">
        <f t="shared" si="12"/>
        <v>0.7485894812</v>
      </c>
      <c r="S329" s="7">
        <f>IF(R329&lt;=('Ejercicio 3 - TIR'!$D$23-'Ejercicio 3 - TIR'!$C$23)/('Ejercicio 3 - TIR'!$E$23-'Ejercicio 3 - TIR'!$C$23),'Ejercicio 3 - TIR'!$C$23+SQRT(('Ejercicio 3 - TIR'!$E$23-'Ejercicio 3 - TIR'!$C$23)*('Ejercicio 3 - TIR'!$D$23-'Ejercicio 3 - TIR'!$C$23)*R329),'Ejercicio 3 - TIR'!$E$23-SQRT(('Ejercicio 3 - TIR'!$E$23-'Ejercicio 3 - TIR'!$C$23)*('Ejercicio 3 - TIR'!$E$23-'Ejercicio 3 - TIR'!$D$23)*(1-R329)))</f>
        <v>0.1587270375</v>
      </c>
      <c r="T329" s="3">
        <f t="shared" si="13"/>
        <v>0.4677430851</v>
      </c>
      <c r="U329" s="7">
        <f>IF(T329&lt;=('Ejercicio 3 - TIR'!$D$24-'Ejercicio 3 - TIR'!$C$24)/('Ejercicio 3 - TIR'!$E$24-'Ejercicio 3 - TIR'!$C$24),'Ejercicio 3 - TIR'!$C$24+SQRT(('Ejercicio 3 - TIR'!$E$24-'Ejercicio 3 - TIR'!$C$24)*('Ejercicio 3 - TIR'!$D$24-'Ejercicio 3 - TIR'!$C$24)*T329),'Ejercicio 3 - TIR'!$E$24-SQRT(('Ejercicio 3 - TIR'!$E$24-'Ejercicio 3 - TIR'!$C$24)*('Ejercicio 3 - TIR'!$E$24-'Ejercicio 3 - TIR'!$D$24)*(1-T329)))</f>
        <v>0.1813953453</v>
      </c>
      <c r="V329" s="3">
        <f t="shared" si="14"/>
        <v>0.02081983216</v>
      </c>
      <c r="W329" s="7">
        <f>IF(V329&lt;=('Ejercicio 3 - TIR'!$D$25-'Ejercicio 3 - TIR'!$C$25)/('Ejercicio 3 - TIR'!$E$25-'Ejercicio 3 - TIR'!$C$25),'Ejercicio 3 - TIR'!$C$25+SQRT(('Ejercicio 3 - TIR'!$E$25-'Ejercicio 3 - TIR'!$C$25)*('Ejercicio 3 - TIR'!$D$25-'Ejercicio 3 - TIR'!$C$25)*V329),'Ejercicio 3 - TIR'!$E$25-SQRT(('Ejercicio 3 - TIR'!$E$25-'Ejercicio 3 - TIR'!$C$25)*('Ejercicio 3 - TIR'!$E$25-'Ejercicio 3 - TIR'!$D$25)*(1-V329)))</f>
        <v>0.185398867</v>
      </c>
      <c r="X329" s="3">
        <f t="shared" si="15"/>
        <v>0.5074991759</v>
      </c>
      <c r="Y329" s="7">
        <f>IF(X329&lt;=('Ejercicio 3 - TIR'!$D$26-'Ejercicio 3 - TIR'!$C$26)/('Ejercicio 3 - TIR'!$E$26-'Ejercicio 3 - TIR'!$C$26),'Ejercicio 3 - TIR'!$C$26+SQRT(('Ejercicio 3 - TIR'!$E$26-'Ejercicio 3 - TIR'!$C$26)*('Ejercicio 3 - TIR'!$D$26-'Ejercicio 3 - TIR'!$C$26)*X329),'Ejercicio 3 - TIR'!$E$26-SQRT(('Ejercicio 3 - TIR'!$E$26-'Ejercicio 3 - TIR'!$C$26)*('Ejercicio 3 - TIR'!$E$26-'Ejercicio 3 - TIR'!$D$26)*(1-X329)))</f>
        <v>0.2284296165</v>
      </c>
      <c r="Z329" s="3">
        <f t="shared" si="16"/>
        <v>1.132559336</v>
      </c>
      <c r="AA329" s="3">
        <f t="shared" si="17"/>
        <v>1.312327125</v>
      </c>
      <c r="AB329" s="3">
        <f t="shared" si="18"/>
        <v>1.550377157</v>
      </c>
      <c r="AC329" s="3">
        <f t="shared" si="19"/>
        <v>1.837815325</v>
      </c>
      <c r="AD329" s="3">
        <f t="shared" si="20"/>
        <v>2.257626775</v>
      </c>
      <c r="AE329" s="2">
        <f t="shared" si="21"/>
        <v>4328.513846</v>
      </c>
      <c r="AF329" s="2">
        <f t="shared" si="22"/>
        <v>5015.566025</v>
      </c>
      <c r="AG329" s="2">
        <f t="shared" si="23"/>
        <v>5925.366356</v>
      </c>
      <c r="AH329" s="2">
        <f t="shared" si="24"/>
        <v>7023.922565</v>
      </c>
      <c r="AI329" s="2">
        <f t="shared" si="25"/>
        <v>8628.394503</v>
      </c>
      <c r="AJ329" s="4">
        <f t="shared" si="26"/>
        <v>40471.97384</v>
      </c>
      <c r="AK329" s="4">
        <f t="shared" si="27"/>
        <v>52300.31783</v>
      </c>
      <c r="AL329" s="4">
        <f t="shared" si="28"/>
        <v>47067.24423</v>
      </c>
      <c r="AM329" s="4">
        <f t="shared" si="29"/>
        <v>62418.33549</v>
      </c>
      <c r="AN329" s="4">
        <f t="shared" si="30"/>
        <v>98946.09376</v>
      </c>
      <c r="AO329" s="4">
        <f>C329/'Ejercicio 3 - TIR'!$D$7</f>
        <v>16513.00452</v>
      </c>
      <c r="AP329" s="4">
        <f t="shared" si="31"/>
        <v>23958.96932</v>
      </c>
      <c r="AQ329" s="4">
        <f t="shared" si="32"/>
        <v>35787.31331</v>
      </c>
      <c r="AR329" s="4">
        <f t="shared" si="33"/>
        <v>30554.23971</v>
      </c>
      <c r="AS329" s="4">
        <f t="shared" si="34"/>
        <v>45905.33096</v>
      </c>
      <c r="AT329" s="4">
        <f t="shared" si="35"/>
        <v>82433.08923</v>
      </c>
      <c r="AU329" s="4">
        <f>AP329*'Ejercicio 3 - TIR'!$D$5</f>
        <v>11979.48466</v>
      </c>
      <c r="AV329" s="4">
        <f>AQ329*'Ejercicio 3 - TIR'!$D$5</f>
        <v>17893.65665</v>
      </c>
      <c r="AW329" s="4">
        <f>AR329*'Ejercicio 3 - TIR'!$D$5</f>
        <v>15277.11985</v>
      </c>
      <c r="AX329" s="4">
        <f>AS329*'Ejercicio 3 - TIR'!$D$5</f>
        <v>22952.66548</v>
      </c>
      <c r="AY329" s="4">
        <f>AT329*'Ejercicio 3 - TIR'!$D$5</f>
        <v>41216.54462</v>
      </c>
      <c r="AZ329" s="4">
        <f t="shared" ref="AZ329:BD329" si="1022">AJ329-AU329-AE329</f>
        <v>24163.97534</v>
      </c>
      <c r="BA329" s="4">
        <f t="shared" si="1022"/>
        <v>29391.09515</v>
      </c>
      <c r="BB329" s="4">
        <f t="shared" si="1022"/>
        <v>25864.75802</v>
      </c>
      <c r="BC329" s="4">
        <f t="shared" si="1022"/>
        <v>32441.74744</v>
      </c>
      <c r="BD329" s="4">
        <f t="shared" si="1022"/>
        <v>49101.15464</v>
      </c>
      <c r="BE329" s="4">
        <f t="shared" ref="BE329:BI329" si="1023">AZ329/Z329</f>
        <v>21335.7257</v>
      </c>
      <c r="BF329" s="4">
        <f t="shared" si="1023"/>
        <v>22396.16525</v>
      </c>
      <c r="BG329" s="4">
        <f t="shared" si="1023"/>
        <v>16682.88127</v>
      </c>
      <c r="BH329" s="4">
        <f t="shared" si="1023"/>
        <v>17652.34352</v>
      </c>
      <c r="BI329" s="4">
        <f t="shared" si="1023"/>
        <v>21749.01325</v>
      </c>
      <c r="BJ329" s="4">
        <f t="shared" si="38"/>
        <v>73719.20391</v>
      </c>
      <c r="BK329" s="4">
        <f t="shared" si="39"/>
        <v>37280.20115</v>
      </c>
      <c r="BL329" s="4">
        <f t="shared" si="40"/>
        <v>110999.4051</v>
      </c>
      <c r="BM329" s="4">
        <f>BK329*'Ejercicio 3 - TIR'!$D$5</f>
        <v>18640.10057</v>
      </c>
      <c r="BN329" s="4">
        <f t="shared" si="41"/>
        <v>92359.30448</v>
      </c>
      <c r="BO329" s="4">
        <f t="shared" si="42"/>
        <v>40909.90836</v>
      </c>
      <c r="BP329" s="4">
        <f t="shared" si="43"/>
        <v>-115218.4287</v>
      </c>
      <c r="BQ329" s="4">
        <f t="shared" ref="BQ329:BT329" si="1024">BE329</f>
        <v>21335.7257</v>
      </c>
      <c r="BR329" s="4">
        <f t="shared" si="1024"/>
        <v>22396.16525</v>
      </c>
      <c r="BS329" s="4">
        <f t="shared" si="1024"/>
        <v>16682.88127</v>
      </c>
      <c r="BT329" s="4">
        <f t="shared" si="1024"/>
        <v>17652.34352</v>
      </c>
      <c r="BU329" s="4">
        <f t="shared" si="45"/>
        <v>62658.92161</v>
      </c>
      <c r="BV329" s="36">
        <f t="shared" si="46"/>
        <v>5.906688027</v>
      </c>
    </row>
    <row r="330" ht="15.0" customHeight="1">
      <c r="A330" s="2">
        <v>329.0</v>
      </c>
      <c r="B330" s="3">
        <f t="shared" si="4"/>
        <v>0.57479028</v>
      </c>
      <c r="C330" s="4">
        <f>IF(B330&lt;=('Ejercicio 3 - TIR'!$D$13-'Ejercicio 3 - TIR'!$C$13)/('Ejercicio 3 - TIR'!$E$13-'Ejercicio 3 - TIR'!$C$13),'Ejercicio 3 - TIR'!$C$13+SQRT(('Ejercicio 3 - TIR'!$E$13-'Ejercicio 3 - TIR'!$C$13)*('Ejercicio 3 - TIR'!$D$13-'Ejercicio 3 - TIR'!$C$13)*B330),'Ejercicio 3 - TIR'!$E$13-SQRT(('Ejercicio 3 - TIR'!$E$13-'Ejercicio 3 - TIR'!$C$13)*('Ejercicio 3 - TIR'!$E$13-'Ejercicio 3 - TIR'!$D$13)*(1-B330)))</f>
        <v>77411.24917</v>
      </c>
      <c r="D330" s="3">
        <f t="shared" si="5"/>
        <v>0.5582127767</v>
      </c>
      <c r="E330" s="4">
        <f>IF(D330&lt;=('Ejercicio 3 - TIR'!$D$14-'Ejercicio 3 - TIR'!$C$14)/('Ejercicio 3 - TIR'!$E$14-'Ejercicio 3 - TIR'!$C$14),'Ejercicio 3 - TIR'!$C$14+SQRT(('Ejercicio 3 - TIR'!$E$14-'Ejercicio 3 - TIR'!$C$14)*('Ejercicio 3 - TIR'!$D$14-'Ejercicio 3 - TIR'!$C$14)*D330),'Ejercicio 3 - TIR'!$E$14-SQRT(('Ejercicio 3 - TIR'!$E$14-'Ejercicio 3 - TIR'!$C$14)*('Ejercicio 3 - TIR'!$E$14-'Ejercicio 3 - TIR'!$D$14)*(1-D330)))</f>
        <v>31859.47892</v>
      </c>
      <c r="F330" s="3">
        <f t="shared" si="6"/>
        <v>0.07187734717</v>
      </c>
      <c r="G330" s="4">
        <f>IF(F330&lt;=('Ejercicio 3 - TIR'!$D$18-'Ejercicio 3 - TIR'!$C$18)/('Ejercicio 3 - TIR'!$E$18-'Ejercicio 3 - TIR'!$C$18),'Ejercicio 3 - TIR'!$C$18+SQRT(('Ejercicio 3 - TIR'!$E$18-'Ejercicio 3 - TIR'!$C$18)*('Ejercicio 3 - TIR'!$D$18-'Ejercicio 3 - TIR'!$C$18)*F330),'Ejercicio 3 - TIR'!$E$18-SQRT(('Ejercicio 3 - TIR'!$E$18-'Ejercicio 3 - TIR'!$C$18)*('Ejercicio 3 - TIR'!$E$18-'Ejercicio 3 - TIR'!$D$18)*(1-F330)))</f>
        <v>33283.535</v>
      </c>
      <c r="H330" s="3">
        <f t="shared" si="7"/>
        <v>0.4749695109</v>
      </c>
      <c r="I330" s="4">
        <f>IF(H330&lt;=('Ejercicio 3 - TIR'!$D$18-'Ejercicio 3 - TIR'!$C$18)/('Ejercicio 3 - TIR'!$E$18-'Ejercicio 3 - TIR'!$C$18),'Ejercicio 3 - TIR'!$C$18+SQRT(('Ejercicio 3 - TIR'!$E$18-'Ejercicio 3 - TIR'!$C$18)*('Ejercicio 3 - TIR'!$D$18-'Ejercicio 3 - TIR'!$C$18)*H330),'Ejercicio 3 - TIR'!$E$18-SQRT(('Ejercicio 3 - TIR'!$E$18-'Ejercicio 3 - TIR'!$C$18)*('Ejercicio 3 - TIR'!$E$18-'Ejercicio 3 - TIR'!$D$18)*(1-H330)))</f>
        <v>38440.7006</v>
      </c>
      <c r="J330" s="3">
        <f t="shared" si="8"/>
        <v>0.951011771</v>
      </c>
      <c r="K330" s="4">
        <f>IF(J330&lt;=('Ejercicio 3 - TIR'!$D$18-'Ejercicio 3 - TIR'!$C$18)/('Ejercicio 3 - TIR'!$E$18-'Ejercicio 3 - TIR'!$C$18),'Ejercicio 3 - TIR'!$C$18+SQRT(('Ejercicio 3 - TIR'!$E$18-'Ejercicio 3 - TIR'!$C$18)*('Ejercicio 3 - TIR'!$D$18-'Ejercicio 3 - TIR'!$C$18)*J330),'Ejercicio 3 - TIR'!$E$18-SQRT(('Ejercicio 3 - TIR'!$E$18-'Ejercicio 3 - TIR'!$C$18)*('Ejercicio 3 - TIR'!$E$18-'Ejercicio 3 - TIR'!$D$18)*(1-J330)))</f>
        <v>43083.20132</v>
      </c>
      <c r="L330" s="3">
        <f t="shared" si="9"/>
        <v>0.8158117691</v>
      </c>
      <c r="M330" s="4">
        <f>IF(L330&lt;=('Ejercicio 3 - TIR'!$D$18-'Ejercicio 3 - TIR'!$C$18)/('Ejercicio 3 - TIR'!$E$18-'Ejercicio 3 - TIR'!$C$18),'Ejercicio 3 - TIR'!$C$18+SQRT(('Ejercicio 3 - TIR'!$E$18-'Ejercicio 3 - TIR'!$C$18)*('Ejercicio 3 - TIR'!$D$18-'Ejercicio 3 - TIR'!$C$18)*L330),'Ejercicio 3 - TIR'!$E$18-SQRT(('Ejercicio 3 - TIR'!$E$18-'Ejercicio 3 - TIR'!$C$18)*('Ejercicio 3 - TIR'!$E$18-'Ejercicio 3 - TIR'!$D$18)*(1-L330)))</f>
        <v>41283.26523</v>
      </c>
      <c r="N330" s="3">
        <f t="shared" si="10"/>
        <v>0.1902175919</v>
      </c>
      <c r="O330" s="4">
        <f>IF(N330&lt;=('Ejercicio 3 - TIR'!$D$18-'Ejercicio 3 - TIR'!$C$18)/('Ejercicio 3 - TIR'!$E$18-'Ejercicio 3 - TIR'!$C$18),'Ejercicio 3 - TIR'!$C$18+SQRT(('Ejercicio 3 - TIR'!$E$18-'Ejercicio 3 - TIR'!$C$18)*('Ejercicio 3 - TIR'!$D$18-'Ejercicio 3 - TIR'!$C$18)*N330),'Ejercicio 3 - TIR'!$E$18-SQRT(('Ejercicio 3 - TIR'!$E$18-'Ejercicio 3 - TIR'!$C$18)*('Ejercicio 3 - TIR'!$E$18-'Ejercicio 3 - TIR'!$D$18)*(1-N330)))</f>
        <v>35341.59515</v>
      </c>
      <c r="P330" s="3">
        <f t="shared" si="11"/>
        <v>0.6743987341</v>
      </c>
      <c r="Q330" s="7">
        <f>IF(P330&lt;=('Ejercicio 3 - TIR'!$D$22-'Ejercicio 3 - TIR'!$C$22)/('Ejercicio 3 - TIR'!$E$22-'Ejercicio 3 - TIR'!$C$22),'Ejercicio 3 - TIR'!$C$22+SQRT(('Ejercicio 3 - TIR'!$E$22-'Ejercicio 3 - TIR'!$C$22)*('Ejercicio 3 - TIR'!$D$22-'Ejercicio 3 - TIR'!$C$22)*P330),'Ejercicio 3 - TIR'!$E$22-SQRT(('Ejercicio 3 - TIR'!$E$22-'Ejercicio 3 - TIR'!$C$22)*('Ejercicio 3 - TIR'!$E$22-'Ejercicio 3 - TIR'!$D$22)*(1-P330)))</f>
        <v>0.1557908637</v>
      </c>
      <c r="R330" s="3">
        <f t="shared" si="12"/>
        <v>0.910371968</v>
      </c>
      <c r="S330" s="7">
        <f>IF(R330&lt;=('Ejercicio 3 - TIR'!$D$23-'Ejercicio 3 - TIR'!$C$23)/('Ejercicio 3 - TIR'!$E$23-'Ejercicio 3 - TIR'!$C$23),'Ejercicio 3 - TIR'!$C$23+SQRT(('Ejercicio 3 - TIR'!$E$23-'Ejercicio 3 - TIR'!$C$23)*('Ejercicio 3 - TIR'!$D$23-'Ejercicio 3 - TIR'!$C$23)*R330),'Ejercicio 3 - TIR'!$E$23-SQRT(('Ejercicio 3 - TIR'!$E$23-'Ejercicio 3 - TIR'!$C$23)*('Ejercicio 3 - TIR'!$E$23-'Ejercicio 3 - TIR'!$D$23)*(1-R330)))</f>
        <v>0.1672984073</v>
      </c>
      <c r="T330" s="3">
        <f t="shared" si="13"/>
        <v>0.1694904513</v>
      </c>
      <c r="U330" s="7">
        <f>IF(T330&lt;=('Ejercicio 3 - TIR'!$D$24-'Ejercicio 3 - TIR'!$C$24)/('Ejercicio 3 - TIR'!$E$24-'Ejercicio 3 - TIR'!$C$24),'Ejercicio 3 - TIR'!$C$24+SQRT(('Ejercicio 3 - TIR'!$E$24-'Ejercicio 3 - TIR'!$C$24)*('Ejercicio 3 - TIR'!$D$24-'Ejercicio 3 - TIR'!$C$24)*T330),'Ejercicio 3 - TIR'!$E$24-SQRT(('Ejercicio 3 - TIR'!$E$24-'Ejercicio 3 - TIR'!$C$24)*('Ejercicio 3 - TIR'!$E$24-'Ejercicio 3 - TIR'!$D$24)*(1-T330)))</f>
        <v>0.1688661058</v>
      </c>
      <c r="V330" s="3">
        <f t="shared" si="14"/>
        <v>0.3516149597</v>
      </c>
      <c r="W330" s="7">
        <f>IF(V330&lt;=('Ejercicio 3 - TIR'!$D$25-'Ejercicio 3 - TIR'!$C$25)/('Ejercicio 3 - TIR'!$E$25-'Ejercicio 3 - TIR'!$C$25),'Ejercicio 3 - TIR'!$C$25+SQRT(('Ejercicio 3 - TIR'!$E$25-'Ejercicio 3 - TIR'!$C$25)*('Ejercicio 3 - TIR'!$D$25-'Ejercicio 3 - TIR'!$C$25)*V330),'Ejercicio 3 - TIR'!$E$25-SQRT(('Ejercicio 3 - TIR'!$E$25-'Ejercicio 3 - TIR'!$C$25)*('Ejercicio 3 - TIR'!$E$25-'Ejercicio 3 - TIR'!$D$25)*(1-V330)))</f>
        <v>0.2023623296</v>
      </c>
      <c r="X330" s="3">
        <f t="shared" si="15"/>
        <v>0.03268601555</v>
      </c>
      <c r="Y330" s="7">
        <f>IF(X330&lt;=('Ejercicio 3 - TIR'!$D$26-'Ejercicio 3 - TIR'!$C$26)/('Ejercicio 3 - TIR'!$E$26-'Ejercicio 3 - TIR'!$C$26),'Ejercicio 3 - TIR'!$C$26+SQRT(('Ejercicio 3 - TIR'!$E$26-'Ejercicio 3 - TIR'!$C$26)*('Ejercicio 3 - TIR'!$D$26-'Ejercicio 3 - TIR'!$C$26)*X330),'Ejercicio 3 - TIR'!$E$26-SQRT(('Ejercicio 3 - TIR'!$E$26-'Ejercicio 3 - TIR'!$C$26)*('Ejercicio 3 - TIR'!$E$26-'Ejercicio 3 - TIR'!$D$26)*(1-X330)))</f>
        <v>0.1993942664</v>
      </c>
      <c r="Z330" s="3">
        <f t="shared" si="16"/>
        <v>1.155790864</v>
      </c>
      <c r="AA330" s="3">
        <f t="shared" si="17"/>
        <v>1.349152834</v>
      </c>
      <c r="AB330" s="3">
        <f t="shared" si="18"/>
        <v>1.57697902</v>
      </c>
      <c r="AC330" s="3">
        <f t="shared" si="19"/>
        <v>1.896100168</v>
      </c>
      <c r="AD330" s="3">
        <f t="shared" si="20"/>
        <v>2.27417167</v>
      </c>
      <c r="AE330" s="2">
        <f t="shared" si="21"/>
        <v>4963.415739</v>
      </c>
      <c r="AF330" s="2">
        <f t="shared" si="22"/>
        <v>5793.787287</v>
      </c>
      <c r="AG330" s="2">
        <f t="shared" si="23"/>
        <v>6772.161583</v>
      </c>
      <c r="AH330" s="2">
        <f t="shared" si="24"/>
        <v>8142.591978</v>
      </c>
      <c r="AI330" s="2">
        <f t="shared" si="25"/>
        <v>9766.178132</v>
      </c>
      <c r="AJ330" s="4">
        <f t="shared" si="26"/>
        <v>38468.80566</v>
      </c>
      <c r="AK330" s="4">
        <f t="shared" si="27"/>
        <v>51862.38017</v>
      </c>
      <c r="AL330" s="4">
        <f t="shared" si="28"/>
        <v>67941.30458</v>
      </c>
      <c r="AM330" s="4">
        <f t="shared" si="29"/>
        <v>78277.20614</v>
      </c>
      <c r="AN330" s="4">
        <f t="shared" si="30"/>
        <v>80372.85447</v>
      </c>
      <c r="AO330" s="4">
        <f>C330/'Ejercicio 3 - TIR'!$D$7</f>
        <v>15482.24983</v>
      </c>
      <c r="AP330" s="4">
        <f t="shared" si="31"/>
        <v>22986.55583</v>
      </c>
      <c r="AQ330" s="4">
        <f t="shared" si="32"/>
        <v>36380.13034</v>
      </c>
      <c r="AR330" s="4">
        <f t="shared" si="33"/>
        <v>52459.05475</v>
      </c>
      <c r="AS330" s="4">
        <f t="shared" si="34"/>
        <v>62794.9563</v>
      </c>
      <c r="AT330" s="4">
        <f t="shared" si="35"/>
        <v>64890.60463</v>
      </c>
      <c r="AU330" s="4">
        <f>AP330*'Ejercicio 3 - TIR'!$D$5</f>
        <v>11493.27791</v>
      </c>
      <c r="AV330" s="4">
        <f>AQ330*'Ejercicio 3 - TIR'!$D$5</f>
        <v>18190.06517</v>
      </c>
      <c r="AW330" s="4">
        <f>AR330*'Ejercicio 3 - TIR'!$D$5</f>
        <v>26229.52737</v>
      </c>
      <c r="AX330" s="4">
        <f>AS330*'Ejercicio 3 - TIR'!$D$5</f>
        <v>31397.47815</v>
      </c>
      <c r="AY330" s="4">
        <f>AT330*'Ejercicio 3 - TIR'!$D$5</f>
        <v>32445.30232</v>
      </c>
      <c r="AZ330" s="4">
        <f t="shared" ref="AZ330:BD330" si="1025">AJ330-AU330-AE330</f>
        <v>22012.11201</v>
      </c>
      <c r="BA330" s="4">
        <f t="shared" si="1025"/>
        <v>27878.52772</v>
      </c>
      <c r="BB330" s="4">
        <f t="shared" si="1025"/>
        <v>34939.61563</v>
      </c>
      <c r="BC330" s="4">
        <f t="shared" si="1025"/>
        <v>38737.13601</v>
      </c>
      <c r="BD330" s="4">
        <f t="shared" si="1025"/>
        <v>38161.37402</v>
      </c>
      <c r="BE330" s="4">
        <f t="shared" ref="BE330:BI330" si="1026">AZ330/Z330</f>
        <v>19045.0649</v>
      </c>
      <c r="BF330" s="4">
        <f t="shared" si="1026"/>
        <v>20663.72838</v>
      </c>
      <c r="BG330" s="4">
        <f t="shared" si="1026"/>
        <v>22156.04342</v>
      </c>
      <c r="BH330" s="4">
        <f t="shared" si="1026"/>
        <v>20429.89957</v>
      </c>
      <c r="BI330" s="4">
        <f t="shared" si="1026"/>
        <v>16780.34008</v>
      </c>
      <c r="BJ330" s="4">
        <f t="shared" si="38"/>
        <v>72453.92437</v>
      </c>
      <c r="BK330" s="4">
        <f t="shared" si="39"/>
        <v>35209.29396</v>
      </c>
      <c r="BL330" s="4">
        <f t="shared" si="40"/>
        <v>107663.2183</v>
      </c>
      <c r="BM330" s="4">
        <f>BK330*'Ejercicio 3 - TIR'!$D$5</f>
        <v>17604.64698</v>
      </c>
      <c r="BN330" s="4">
        <f t="shared" si="41"/>
        <v>90058.57135</v>
      </c>
      <c r="BO330" s="4">
        <f t="shared" si="42"/>
        <v>39600.60383</v>
      </c>
      <c r="BP330" s="4">
        <f t="shared" si="43"/>
        <v>-109270.7281</v>
      </c>
      <c r="BQ330" s="4">
        <f t="shared" ref="BQ330:BT330" si="1027">BE330</f>
        <v>19045.0649</v>
      </c>
      <c r="BR330" s="4">
        <f t="shared" si="1027"/>
        <v>20663.72838</v>
      </c>
      <c r="BS330" s="4">
        <f t="shared" si="1027"/>
        <v>22156.04342</v>
      </c>
      <c r="BT330" s="4">
        <f t="shared" si="1027"/>
        <v>20429.89957</v>
      </c>
      <c r="BU330" s="4">
        <f t="shared" si="45"/>
        <v>56380.94391</v>
      </c>
      <c r="BV330" s="36">
        <f t="shared" si="46"/>
        <v>7.12929702</v>
      </c>
    </row>
    <row r="331" ht="15.0" customHeight="1">
      <c r="A331" s="2">
        <v>330.0</v>
      </c>
      <c r="B331" s="3">
        <f t="shared" si="4"/>
        <v>0.1749756681</v>
      </c>
      <c r="C331" s="4">
        <f>IF(B331&lt;=('Ejercicio 3 - TIR'!$D$13-'Ejercicio 3 - TIR'!$C$13)/('Ejercicio 3 - TIR'!$E$13-'Ejercicio 3 - TIR'!$C$13),'Ejercicio 3 - TIR'!$C$13+SQRT(('Ejercicio 3 - TIR'!$E$13-'Ejercicio 3 - TIR'!$C$13)*('Ejercicio 3 - TIR'!$D$13-'Ejercicio 3 - TIR'!$C$13)*B331),'Ejercicio 3 - TIR'!$E$13-SQRT(('Ejercicio 3 - TIR'!$E$13-'Ejercicio 3 - TIR'!$C$13)*('Ejercicio 3 - TIR'!$E$13-'Ejercicio 3 - TIR'!$D$13)*(1-B331)))</f>
        <v>68366.0186</v>
      </c>
      <c r="D331" s="3">
        <f t="shared" si="5"/>
        <v>0.9039432702</v>
      </c>
      <c r="E331" s="4">
        <f>IF(D331&lt;=('Ejercicio 3 - TIR'!$D$14-'Ejercicio 3 - TIR'!$C$14)/('Ejercicio 3 - TIR'!$E$14-'Ejercicio 3 - TIR'!$C$14),'Ejercicio 3 - TIR'!$C$14+SQRT(('Ejercicio 3 - TIR'!$E$14-'Ejercicio 3 - TIR'!$C$14)*('Ejercicio 3 - TIR'!$D$14-'Ejercicio 3 - TIR'!$C$14)*D331),'Ejercicio 3 - TIR'!$E$14-SQRT(('Ejercicio 3 - TIR'!$E$14-'Ejercicio 3 - TIR'!$C$14)*('Ejercicio 3 - TIR'!$E$14-'Ejercicio 3 - TIR'!$D$14)*(1-D331)))</f>
        <v>36204.14575</v>
      </c>
      <c r="F331" s="3">
        <f t="shared" si="6"/>
        <v>0.8127048075</v>
      </c>
      <c r="G331" s="4">
        <f>IF(F331&lt;=('Ejercicio 3 - TIR'!$D$18-'Ejercicio 3 - TIR'!$C$18)/('Ejercicio 3 - TIR'!$E$18-'Ejercicio 3 - TIR'!$C$18),'Ejercicio 3 - TIR'!$C$18+SQRT(('Ejercicio 3 - TIR'!$E$18-'Ejercicio 3 - TIR'!$C$18)*('Ejercicio 3 - TIR'!$D$18-'Ejercicio 3 - TIR'!$C$18)*F331),'Ejercicio 3 - TIR'!$E$18-SQRT(('Ejercicio 3 - TIR'!$E$18-'Ejercicio 3 - TIR'!$C$18)*('Ejercicio 3 - TIR'!$E$18-'Ejercicio 3 - TIR'!$D$18)*(1-F331)))</f>
        <v>41252.04863</v>
      </c>
      <c r="H331" s="3">
        <f t="shared" si="7"/>
        <v>0.2990918257</v>
      </c>
      <c r="I331" s="4">
        <f>IF(H331&lt;=('Ejercicio 3 - TIR'!$D$18-'Ejercicio 3 - TIR'!$C$18)/('Ejercicio 3 - TIR'!$E$18-'Ejercicio 3 - TIR'!$C$18),'Ejercicio 3 - TIR'!$C$18+SQRT(('Ejercicio 3 - TIR'!$E$18-'Ejercicio 3 - TIR'!$C$18)*('Ejercicio 3 - TIR'!$D$18-'Ejercicio 3 - TIR'!$C$18)*H331),'Ejercicio 3 - TIR'!$E$18-SQRT(('Ejercicio 3 - TIR'!$E$18-'Ejercicio 3 - TIR'!$C$18)*('Ejercicio 3 - TIR'!$E$18-'Ejercicio 3 - TIR'!$D$18)*(1-H331)))</f>
        <v>36698.04254</v>
      </c>
      <c r="J331" s="3">
        <f t="shared" si="8"/>
        <v>0.7128454261</v>
      </c>
      <c r="K331" s="4">
        <f>IF(J331&lt;=('Ejercicio 3 - TIR'!$D$18-'Ejercicio 3 - TIR'!$C$18)/('Ejercicio 3 - TIR'!$E$18-'Ejercicio 3 - TIR'!$C$18),'Ejercicio 3 - TIR'!$C$18+SQRT(('Ejercicio 3 - TIR'!$E$18-'Ejercicio 3 - TIR'!$C$18)*('Ejercicio 3 - TIR'!$D$18-'Ejercicio 3 - TIR'!$C$18)*J331),'Ejercicio 3 - TIR'!$E$18-SQRT(('Ejercicio 3 - TIR'!$E$18-'Ejercicio 3 - TIR'!$C$18)*('Ejercicio 3 - TIR'!$E$18-'Ejercicio 3 - TIR'!$D$18)*(1-J331)))</f>
        <v>40359.2465</v>
      </c>
      <c r="L331" s="3">
        <f t="shared" si="9"/>
        <v>0.03733622733</v>
      </c>
      <c r="M331" s="4">
        <f>IF(L331&lt;=('Ejercicio 3 - TIR'!$D$18-'Ejercicio 3 - TIR'!$C$18)/('Ejercicio 3 - TIR'!$E$18-'Ejercicio 3 - TIR'!$C$18),'Ejercicio 3 - TIR'!$C$18+SQRT(('Ejercicio 3 - TIR'!$E$18-'Ejercicio 3 - TIR'!$C$18)*('Ejercicio 3 - TIR'!$D$18-'Ejercicio 3 - TIR'!$C$18)*L331),'Ejercicio 3 - TIR'!$E$18-SQRT(('Ejercicio 3 - TIR'!$E$18-'Ejercicio 3 - TIR'!$C$18)*('Ejercicio 3 - TIR'!$E$18-'Ejercicio 3 - TIR'!$D$18)*(1-L331)))</f>
        <v>32366.52363</v>
      </c>
      <c r="N331" s="3">
        <f t="shared" si="10"/>
        <v>0.7822826034</v>
      </c>
      <c r="O331" s="4">
        <f>IF(N331&lt;=('Ejercicio 3 - TIR'!$D$18-'Ejercicio 3 - TIR'!$C$18)/('Ejercicio 3 - TIR'!$E$18-'Ejercicio 3 - TIR'!$C$18),'Ejercicio 3 - TIR'!$C$18+SQRT(('Ejercicio 3 - TIR'!$E$18-'Ejercicio 3 - TIR'!$C$18)*('Ejercicio 3 - TIR'!$D$18-'Ejercicio 3 - TIR'!$C$18)*N331),'Ejercicio 3 - TIR'!$E$18-SQRT(('Ejercicio 3 - TIR'!$E$18-'Ejercicio 3 - TIR'!$C$18)*('Ejercicio 3 - TIR'!$E$18-'Ejercicio 3 - TIR'!$D$18)*(1-N331)))</f>
        <v>40959.10842</v>
      </c>
      <c r="P331" s="3">
        <f t="shared" si="11"/>
        <v>0.9429363085</v>
      </c>
      <c r="Q331" s="7">
        <f>IF(P331&lt;=('Ejercicio 3 - TIR'!$D$22-'Ejercicio 3 - TIR'!$C$22)/('Ejercicio 3 - TIR'!$E$22-'Ejercicio 3 - TIR'!$C$22),'Ejercicio 3 - TIR'!$C$22+SQRT(('Ejercicio 3 - TIR'!$E$22-'Ejercicio 3 - TIR'!$C$22)*('Ejercicio 3 - TIR'!$D$22-'Ejercicio 3 - TIR'!$C$22)*P331),'Ejercicio 3 - TIR'!$E$22-SQRT(('Ejercicio 3 - TIR'!$E$22-'Ejercicio 3 - TIR'!$C$22)*('Ejercicio 3 - TIR'!$E$22-'Ejercicio 3 - TIR'!$D$22)*(1-P331)))</f>
        <v>0.1698651766</v>
      </c>
      <c r="R331" s="3">
        <f t="shared" si="12"/>
        <v>0.1312040972</v>
      </c>
      <c r="S331" s="7">
        <f>IF(R331&lt;=('Ejercicio 3 - TIR'!$D$23-'Ejercicio 3 - TIR'!$C$23)/('Ejercicio 3 - TIR'!$E$23-'Ejercicio 3 - TIR'!$C$23),'Ejercicio 3 - TIR'!$C$23+SQRT(('Ejercicio 3 - TIR'!$E$23-'Ejercicio 3 - TIR'!$C$23)*('Ejercicio 3 - TIR'!$D$23-'Ejercicio 3 - TIR'!$C$23)*R331),'Ejercicio 3 - TIR'!$E$23-SQRT(('Ejercicio 3 - TIR'!$E$23-'Ejercicio 3 - TIR'!$C$23)*('Ejercicio 3 - TIR'!$E$23-'Ejercicio 3 - TIR'!$D$23)*(1-R331)))</f>
        <v>0.1353677381</v>
      </c>
      <c r="T331" s="3">
        <f t="shared" si="13"/>
        <v>0.2341741463</v>
      </c>
      <c r="U331" s="7">
        <f>IF(T331&lt;=('Ejercicio 3 - TIR'!$D$24-'Ejercicio 3 - TIR'!$C$24)/('Ejercicio 3 - TIR'!$E$24-'Ejercicio 3 - TIR'!$C$24),'Ejercicio 3 - TIR'!$C$24+SQRT(('Ejercicio 3 - TIR'!$E$24-'Ejercicio 3 - TIR'!$C$24)*('Ejercicio 3 - TIR'!$D$24-'Ejercicio 3 - TIR'!$C$24)*T331),'Ejercicio 3 - TIR'!$E$24-SQRT(('Ejercicio 3 - TIR'!$E$24-'Ejercicio 3 - TIR'!$C$24)*('Ejercicio 3 - TIR'!$E$24-'Ejercicio 3 - TIR'!$D$24)*(1-T331)))</f>
        <v>0.172175791</v>
      </c>
      <c r="V331" s="3">
        <f t="shared" si="14"/>
        <v>0.2055159974</v>
      </c>
      <c r="W331" s="7">
        <f>IF(V331&lt;=('Ejercicio 3 - TIR'!$D$25-'Ejercicio 3 - TIR'!$C$25)/('Ejercicio 3 - TIR'!$E$25-'Ejercicio 3 - TIR'!$C$25),'Ejercicio 3 - TIR'!$C$25+SQRT(('Ejercicio 3 - TIR'!$E$25-'Ejercicio 3 - TIR'!$C$25)*('Ejercicio 3 - TIR'!$D$25-'Ejercicio 3 - TIR'!$C$25)*V331),'Ejercicio 3 - TIR'!$E$25-SQRT(('Ejercicio 3 - TIR'!$E$25-'Ejercicio 3 - TIR'!$C$25)*('Ejercicio 3 - TIR'!$E$25-'Ejercicio 3 - TIR'!$D$25)*(1-V331)))</f>
        <v>0.1969623818</v>
      </c>
      <c r="X331" s="3">
        <f t="shared" si="15"/>
        <v>0.8452228945</v>
      </c>
      <c r="Y331" s="7">
        <f>IF(X331&lt;=('Ejercicio 3 - TIR'!$D$26-'Ejercicio 3 - TIR'!$C$26)/('Ejercicio 3 - TIR'!$E$26-'Ejercicio 3 - TIR'!$C$26),'Ejercicio 3 - TIR'!$C$26+SQRT(('Ejercicio 3 - TIR'!$E$26-'Ejercicio 3 - TIR'!$C$26)*('Ejercicio 3 - TIR'!$D$26-'Ejercicio 3 - TIR'!$C$26)*X331),'Ejercicio 3 - TIR'!$E$26-SQRT(('Ejercicio 3 - TIR'!$E$26-'Ejercicio 3 - TIR'!$C$26)*('Ejercicio 3 - TIR'!$E$26-'Ejercicio 3 - TIR'!$D$26)*(1-X331)))</f>
        <v>0.251089857</v>
      </c>
      <c r="Z331" s="3">
        <f t="shared" si="16"/>
        <v>1.169865177</v>
      </c>
      <c r="AA331" s="3">
        <f t="shared" si="17"/>
        <v>1.328227179</v>
      </c>
      <c r="AB331" s="3">
        <f t="shared" si="18"/>
        <v>1.556915745</v>
      </c>
      <c r="AC331" s="3">
        <f t="shared" si="19"/>
        <v>1.863569578</v>
      </c>
      <c r="AD331" s="3">
        <f t="shared" si="20"/>
        <v>2.331492997</v>
      </c>
      <c r="AE331" s="2">
        <f t="shared" si="21"/>
        <v>6149.823613</v>
      </c>
      <c r="AF331" s="2">
        <f t="shared" si="22"/>
        <v>6982.311325</v>
      </c>
      <c r="AG331" s="2">
        <f t="shared" si="23"/>
        <v>8184.496301</v>
      </c>
      <c r="AH331" s="2">
        <f t="shared" si="24"/>
        <v>9796.534186</v>
      </c>
      <c r="AI331" s="2">
        <f t="shared" si="25"/>
        <v>12256.34455</v>
      </c>
      <c r="AJ331" s="4">
        <f t="shared" si="26"/>
        <v>48259.33516</v>
      </c>
      <c r="AK331" s="4">
        <f t="shared" si="27"/>
        <v>48743.33754</v>
      </c>
      <c r="AL331" s="4">
        <f t="shared" si="28"/>
        <v>62835.94632</v>
      </c>
      <c r="AM331" s="4">
        <f t="shared" si="29"/>
        <v>60317.26879</v>
      </c>
      <c r="AN331" s="4">
        <f t="shared" si="30"/>
        <v>95495.87445</v>
      </c>
      <c r="AO331" s="4">
        <f>C331/'Ejercicio 3 - TIR'!$D$7</f>
        <v>13673.20372</v>
      </c>
      <c r="AP331" s="4">
        <f t="shared" si="31"/>
        <v>34586.13144</v>
      </c>
      <c r="AQ331" s="4">
        <f t="shared" si="32"/>
        <v>35070.13381</v>
      </c>
      <c r="AR331" s="4">
        <f t="shared" si="33"/>
        <v>49162.7426</v>
      </c>
      <c r="AS331" s="4">
        <f t="shared" si="34"/>
        <v>46644.06507</v>
      </c>
      <c r="AT331" s="4">
        <f t="shared" si="35"/>
        <v>81822.67073</v>
      </c>
      <c r="AU331" s="4">
        <f>AP331*'Ejercicio 3 - TIR'!$D$5</f>
        <v>17293.06572</v>
      </c>
      <c r="AV331" s="4">
        <f>AQ331*'Ejercicio 3 - TIR'!$D$5</f>
        <v>17535.06691</v>
      </c>
      <c r="AW331" s="4">
        <f>AR331*'Ejercicio 3 - TIR'!$D$5</f>
        <v>24581.3713</v>
      </c>
      <c r="AX331" s="4">
        <f>AS331*'Ejercicio 3 - TIR'!$D$5</f>
        <v>23322.03253</v>
      </c>
      <c r="AY331" s="4">
        <f>AT331*'Ejercicio 3 - TIR'!$D$5</f>
        <v>40911.33536</v>
      </c>
      <c r="AZ331" s="4">
        <f t="shared" ref="AZ331:BD331" si="1028">AJ331-AU331-AE331</f>
        <v>24816.44583</v>
      </c>
      <c r="BA331" s="4">
        <f t="shared" si="1028"/>
        <v>24225.9593</v>
      </c>
      <c r="BB331" s="4">
        <f t="shared" si="1028"/>
        <v>30070.07872</v>
      </c>
      <c r="BC331" s="4">
        <f t="shared" si="1028"/>
        <v>27198.70207</v>
      </c>
      <c r="BD331" s="4">
        <f t="shared" si="1028"/>
        <v>42328.19453</v>
      </c>
      <c r="BE331" s="4">
        <f t="shared" ref="BE331:BI331" si="1029">AZ331/Z331</f>
        <v>21213.08192</v>
      </c>
      <c r="BF331" s="4">
        <f t="shared" si="1029"/>
        <v>18239.31905</v>
      </c>
      <c r="BG331" s="4">
        <f t="shared" si="1029"/>
        <v>19313.8767</v>
      </c>
      <c r="BH331" s="4">
        <f t="shared" si="1029"/>
        <v>14594.94853</v>
      </c>
      <c r="BI331" s="4">
        <f t="shared" si="1029"/>
        <v>18154.97391</v>
      </c>
      <c r="BJ331" s="4">
        <f t="shared" si="38"/>
        <v>84409.71228</v>
      </c>
      <c r="BK331" s="4">
        <f t="shared" si="39"/>
        <v>31878.97872</v>
      </c>
      <c r="BL331" s="4">
        <f t="shared" si="40"/>
        <v>116288.691</v>
      </c>
      <c r="BM331" s="4">
        <f>BK331*'Ejercicio 3 - TIR'!$D$5</f>
        <v>15939.48936</v>
      </c>
      <c r="BN331" s="4">
        <f t="shared" si="41"/>
        <v>100349.2016</v>
      </c>
      <c r="BO331" s="4">
        <f t="shared" si="42"/>
        <v>43040.74761</v>
      </c>
      <c r="BP331" s="4">
        <f t="shared" si="43"/>
        <v>-104570.1644</v>
      </c>
      <c r="BQ331" s="4">
        <f t="shared" ref="BQ331:BT331" si="1030">BE331</f>
        <v>21213.08192</v>
      </c>
      <c r="BR331" s="4">
        <f t="shared" si="1030"/>
        <v>18239.31905</v>
      </c>
      <c r="BS331" s="4">
        <f t="shared" si="1030"/>
        <v>19313.8767</v>
      </c>
      <c r="BT331" s="4">
        <f t="shared" si="1030"/>
        <v>14594.94853</v>
      </c>
      <c r="BU331" s="4">
        <f t="shared" si="45"/>
        <v>61195.72152</v>
      </c>
      <c r="BV331" s="36">
        <f t="shared" si="46"/>
        <v>7.514559652</v>
      </c>
    </row>
    <row r="332" ht="15.0" customHeight="1">
      <c r="A332" s="2">
        <v>331.0</v>
      </c>
      <c r="B332" s="3">
        <f t="shared" si="4"/>
        <v>0.4060441559</v>
      </c>
      <c r="C332" s="4">
        <f>IF(B332&lt;=('Ejercicio 3 - TIR'!$D$13-'Ejercicio 3 - TIR'!$C$13)/('Ejercicio 3 - TIR'!$E$13-'Ejercicio 3 - TIR'!$C$13),'Ejercicio 3 - TIR'!$C$13+SQRT(('Ejercicio 3 - TIR'!$E$13-'Ejercicio 3 - TIR'!$C$13)*('Ejercicio 3 - TIR'!$D$13-'Ejercicio 3 - TIR'!$C$13)*B332),'Ejercicio 3 - TIR'!$E$13-SQRT(('Ejercicio 3 - TIR'!$E$13-'Ejercicio 3 - TIR'!$C$13)*('Ejercicio 3 - TIR'!$E$13-'Ejercicio 3 - TIR'!$D$13)*(1-B332)))</f>
        <v>73302.6778</v>
      </c>
      <c r="D332" s="3">
        <f t="shared" si="5"/>
        <v>0.6469866777</v>
      </c>
      <c r="E332" s="4">
        <f>IF(D332&lt;=('Ejercicio 3 - TIR'!$D$14-'Ejercicio 3 - TIR'!$C$14)/('Ejercicio 3 - TIR'!$E$14-'Ejercicio 3 - TIR'!$C$14),'Ejercicio 3 - TIR'!$C$14+SQRT(('Ejercicio 3 - TIR'!$E$14-'Ejercicio 3 - TIR'!$C$14)*('Ejercicio 3 - TIR'!$D$14-'Ejercicio 3 - TIR'!$C$14)*D332),'Ejercicio 3 - TIR'!$E$14-SQRT(('Ejercicio 3 - TIR'!$E$14-'Ejercicio 3 - TIR'!$C$14)*('Ejercicio 3 - TIR'!$E$14-'Ejercicio 3 - TIR'!$D$14)*(1-D332)))</f>
        <v>32723.18762</v>
      </c>
      <c r="F332" s="3">
        <f t="shared" si="6"/>
        <v>0.7074767875</v>
      </c>
      <c r="G332" s="4">
        <f>IF(F332&lt;=('Ejercicio 3 - TIR'!$D$18-'Ejercicio 3 - TIR'!$C$18)/('Ejercicio 3 - TIR'!$E$18-'Ejercicio 3 - TIR'!$C$18),'Ejercicio 3 - TIR'!$C$18+SQRT(('Ejercicio 3 - TIR'!$E$18-'Ejercicio 3 - TIR'!$C$18)*('Ejercicio 3 - TIR'!$D$18-'Ejercicio 3 - TIR'!$C$18)*F332),'Ejercicio 3 - TIR'!$E$18-SQRT(('Ejercicio 3 - TIR'!$E$18-'Ejercicio 3 - TIR'!$C$18)*('Ejercicio 3 - TIR'!$E$18-'Ejercicio 3 - TIR'!$D$18)*(1-F332)))</f>
        <v>40316.06566</v>
      </c>
      <c r="H332" s="3">
        <f t="shared" si="7"/>
        <v>0.7463765855</v>
      </c>
      <c r="I332" s="4">
        <f>IF(H332&lt;=('Ejercicio 3 - TIR'!$D$18-'Ejercicio 3 - TIR'!$C$18)/('Ejercicio 3 - TIR'!$E$18-'Ejercicio 3 - TIR'!$C$18),'Ejercicio 3 - TIR'!$C$18+SQRT(('Ejercicio 3 - TIR'!$E$18-'Ejercicio 3 - TIR'!$C$18)*('Ejercicio 3 - TIR'!$D$18-'Ejercicio 3 - TIR'!$C$18)*H332),'Ejercicio 3 - TIR'!$E$18-SQRT(('Ejercicio 3 - TIR'!$E$18-'Ejercicio 3 - TIR'!$C$18)*('Ejercicio 3 - TIR'!$E$18-'Ejercicio 3 - TIR'!$D$18)*(1-H332)))</f>
        <v>40638.60618</v>
      </c>
      <c r="J332" s="3">
        <f t="shared" si="8"/>
        <v>0.6055851556</v>
      </c>
      <c r="K332" s="4">
        <f>IF(J332&lt;=('Ejercicio 3 - TIR'!$D$18-'Ejercicio 3 - TIR'!$C$18)/('Ejercicio 3 - TIR'!$E$18-'Ejercicio 3 - TIR'!$C$18),'Ejercicio 3 - TIR'!$C$18+SQRT(('Ejercicio 3 - TIR'!$E$18-'Ejercicio 3 - TIR'!$C$18)*('Ejercicio 3 - TIR'!$D$18-'Ejercicio 3 - TIR'!$C$18)*J332),'Ejercicio 3 - TIR'!$E$18-SQRT(('Ejercicio 3 - TIR'!$E$18-'Ejercicio 3 - TIR'!$C$18)*('Ejercicio 3 - TIR'!$E$18-'Ejercicio 3 - TIR'!$D$18)*(1-J332)))</f>
        <v>39530.88523</v>
      </c>
      <c r="L332" s="3">
        <f t="shared" si="9"/>
        <v>0.5932522899</v>
      </c>
      <c r="M332" s="4">
        <f>IF(L332&lt;=('Ejercicio 3 - TIR'!$D$18-'Ejercicio 3 - TIR'!$C$18)/('Ejercicio 3 - TIR'!$E$18-'Ejercicio 3 - TIR'!$C$18),'Ejercicio 3 - TIR'!$C$18+SQRT(('Ejercicio 3 - TIR'!$E$18-'Ejercicio 3 - TIR'!$C$18)*('Ejercicio 3 - TIR'!$D$18-'Ejercicio 3 - TIR'!$C$18)*L332),'Ejercicio 3 - TIR'!$E$18-SQRT(('Ejercicio 3 - TIR'!$E$18-'Ejercicio 3 - TIR'!$C$18)*('Ejercicio 3 - TIR'!$E$18-'Ejercicio 3 - TIR'!$D$18)*(1-L332)))</f>
        <v>39433.33682</v>
      </c>
      <c r="N332" s="3">
        <f t="shared" si="10"/>
        <v>0.5780882572</v>
      </c>
      <c r="O332" s="4">
        <f>IF(N332&lt;=('Ejercicio 3 - TIR'!$D$18-'Ejercicio 3 - TIR'!$C$18)/('Ejercicio 3 - TIR'!$E$18-'Ejercicio 3 - TIR'!$C$18),'Ejercicio 3 - TIR'!$C$18+SQRT(('Ejercicio 3 - TIR'!$E$18-'Ejercicio 3 - TIR'!$C$18)*('Ejercicio 3 - TIR'!$D$18-'Ejercicio 3 - TIR'!$C$18)*N332),'Ejercicio 3 - TIR'!$E$18-SQRT(('Ejercicio 3 - TIR'!$E$18-'Ejercicio 3 - TIR'!$C$18)*('Ejercicio 3 - TIR'!$E$18-'Ejercicio 3 - TIR'!$D$18)*(1-N332)))</f>
        <v>39311.99434</v>
      </c>
      <c r="P332" s="3">
        <f t="shared" si="11"/>
        <v>0.2189885456</v>
      </c>
      <c r="Q332" s="7">
        <f>IF(P332&lt;=('Ejercicio 3 - TIR'!$D$22-'Ejercicio 3 - TIR'!$C$22)/('Ejercicio 3 - TIR'!$E$22-'Ejercicio 3 - TIR'!$C$22),'Ejercicio 3 - TIR'!$C$22+SQRT(('Ejercicio 3 - TIR'!$E$22-'Ejercicio 3 - TIR'!$C$22)*('Ejercicio 3 - TIR'!$D$22-'Ejercicio 3 - TIR'!$C$22)*P332),'Ejercicio 3 - TIR'!$E$22-SQRT(('Ejercicio 3 - TIR'!$E$22-'Ejercicio 3 - TIR'!$C$22)*('Ejercicio 3 - TIR'!$E$22-'Ejercicio 3 - TIR'!$D$22)*(1-P332)))</f>
        <v>0.1398539513</v>
      </c>
      <c r="R332" s="3">
        <f t="shared" si="12"/>
        <v>0.4041923283</v>
      </c>
      <c r="S332" s="7">
        <f>IF(R332&lt;=('Ejercicio 3 - TIR'!$D$23-'Ejercicio 3 - TIR'!$C$23)/('Ejercicio 3 - TIR'!$E$23-'Ejercicio 3 - TIR'!$C$23),'Ejercicio 3 - TIR'!$C$23+SQRT(('Ejercicio 3 - TIR'!$E$23-'Ejercicio 3 - TIR'!$C$23)*('Ejercicio 3 - TIR'!$D$23-'Ejercicio 3 - TIR'!$C$23)*R332),'Ejercicio 3 - TIR'!$E$23-SQRT(('Ejercicio 3 - TIR'!$E$23-'Ejercicio 3 - TIR'!$C$23)*('Ejercicio 3 - TIR'!$E$23-'Ejercicio 3 - TIR'!$D$23)*(1-R332)))</f>
        <v>0.1469730642</v>
      </c>
      <c r="T332" s="3">
        <f t="shared" si="13"/>
        <v>0.2241933041</v>
      </c>
      <c r="U332" s="7">
        <f>IF(T332&lt;=('Ejercicio 3 - TIR'!$D$24-'Ejercicio 3 - TIR'!$C$24)/('Ejercicio 3 - TIR'!$E$24-'Ejercicio 3 - TIR'!$C$24),'Ejercicio 3 - TIR'!$C$24+SQRT(('Ejercicio 3 - TIR'!$E$24-'Ejercicio 3 - TIR'!$C$24)*('Ejercicio 3 - TIR'!$D$24-'Ejercicio 3 - TIR'!$C$24)*T332),'Ejercicio 3 - TIR'!$E$24-SQRT(('Ejercicio 3 - TIR'!$E$24-'Ejercicio 3 - TIR'!$C$24)*('Ejercicio 3 - TIR'!$E$24-'Ejercicio 3 - TIR'!$D$24)*(1-T332)))</f>
        <v>0.171698063</v>
      </c>
      <c r="V332" s="3">
        <f t="shared" si="14"/>
        <v>0.05262179113</v>
      </c>
      <c r="W332" s="7">
        <f>IF(V332&lt;=('Ejercicio 3 - TIR'!$D$25-'Ejercicio 3 - TIR'!$C$25)/('Ejercicio 3 - TIR'!$E$25-'Ejercicio 3 - TIR'!$C$25),'Ejercicio 3 - TIR'!$C$25+SQRT(('Ejercicio 3 - TIR'!$E$25-'Ejercicio 3 - TIR'!$C$25)*('Ejercicio 3 - TIR'!$D$25-'Ejercicio 3 - TIR'!$C$25)*V332),'Ejercicio 3 - TIR'!$E$25-SQRT(('Ejercicio 3 - TIR'!$E$25-'Ejercicio 3 - TIR'!$C$25)*('Ejercicio 3 - TIR'!$E$25-'Ejercicio 3 - TIR'!$D$25)*(1-V332)))</f>
        <v>0.1885831525</v>
      </c>
      <c r="X332" s="3">
        <f t="shared" si="15"/>
        <v>0.5593167753</v>
      </c>
      <c r="Y332" s="7">
        <f>IF(X332&lt;=('Ejercicio 3 - TIR'!$D$26-'Ejercicio 3 - TIR'!$C$26)/('Ejercicio 3 - TIR'!$E$26-'Ejercicio 3 - TIR'!$C$26),'Ejercicio 3 - TIR'!$C$26+SQRT(('Ejercicio 3 - TIR'!$E$26-'Ejercicio 3 - TIR'!$C$26)*('Ejercicio 3 - TIR'!$D$26-'Ejercicio 3 - TIR'!$C$26)*X332),'Ejercicio 3 - TIR'!$E$26-SQRT(('Ejercicio 3 - TIR'!$E$26-'Ejercicio 3 - TIR'!$C$26)*('Ejercicio 3 - TIR'!$E$26-'Ejercicio 3 - TIR'!$D$26)*(1-X332)))</f>
        <v>0.2312179396</v>
      </c>
      <c r="Z332" s="3">
        <f t="shared" si="16"/>
        <v>1.139853951</v>
      </c>
      <c r="AA332" s="3">
        <f t="shared" si="17"/>
        <v>1.307381779</v>
      </c>
      <c r="AB332" s="3">
        <f t="shared" si="18"/>
        <v>1.531856698</v>
      </c>
      <c r="AC332" s="3">
        <f t="shared" si="19"/>
        <v>1.820739064</v>
      </c>
      <c r="AD332" s="3">
        <f t="shared" si="20"/>
        <v>2.241726599</v>
      </c>
      <c r="AE332" s="2">
        <f t="shared" si="21"/>
        <v>4576.467088</v>
      </c>
      <c r="AF332" s="2">
        <f t="shared" si="22"/>
        <v>5249.084479</v>
      </c>
      <c r="AG332" s="2">
        <f t="shared" si="23"/>
        <v>6150.342117</v>
      </c>
      <c r="AH332" s="2">
        <f t="shared" si="24"/>
        <v>7310.193023</v>
      </c>
      <c r="AI332" s="2">
        <f t="shared" si="25"/>
        <v>9000.440792</v>
      </c>
      <c r="AJ332" s="4">
        <f t="shared" si="26"/>
        <v>45954.42674</v>
      </c>
      <c r="AK332" s="4">
        <f t="shared" si="27"/>
        <v>53130.17325</v>
      </c>
      <c r="AL332" s="4">
        <f t="shared" si="28"/>
        <v>60555.65134</v>
      </c>
      <c r="AM332" s="4">
        <f t="shared" si="29"/>
        <v>71797.81675</v>
      </c>
      <c r="AN332" s="4">
        <f t="shared" si="30"/>
        <v>88126.74336</v>
      </c>
      <c r="AO332" s="4">
        <f>C332/'Ejercicio 3 - TIR'!$D$7</f>
        <v>14660.53556</v>
      </c>
      <c r="AP332" s="4">
        <f t="shared" si="31"/>
        <v>31293.89118</v>
      </c>
      <c r="AQ332" s="4">
        <f t="shared" si="32"/>
        <v>38469.63769</v>
      </c>
      <c r="AR332" s="4">
        <f t="shared" si="33"/>
        <v>45895.11578</v>
      </c>
      <c r="AS332" s="4">
        <f t="shared" si="34"/>
        <v>57137.2812</v>
      </c>
      <c r="AT332" s="4">
        <f t="shared" si="35"/>
        <v>73466.2078</v>
      </c>
      <c r="AU332" s="4">
        <f>AP332*'Ejercicio 3 - TIR'!$D$5</f>
        <v>15646.94559</v>
      </c>
      <c r="AV332" s="4">
        <f>AQ332*'Ejercicio 3 - TIR'!$D$5</f>
        <v>19234.81884</v>
      </c>
      <c r="AW332" s="4">
        <f>AR332*'Ejercicio 3 - TIR'!$D$5</f>
        <v>22947.55789</v>
      </c>
      <c r="AX332" s="4">
        <f>AS332*'Ejercicio 3 - TIR'!$D$5</f>
        <v>28568.6406</v>
      </c>
      <c r="AY332" s="4">
        <f>AT332*'Ejercicio 3 - TIR'!$D$5</f>
        <v>36733.1039</v>
      </c>
      <c r="AZ332" s="4">
        <f t="shared" ref="AZ332:BD332" si="1031">AJ332-AU332-AE332</f>
        <v>25731.01406</v>
      </c>
      <c r="BA332" s="4">
        <f t="shared" si="1031"/>
        <v>28646.26992</v>
      </c>
      <c r="BB332" s="4">
        <f t="shared" si="1031"/>
        <v>31457.75133</v>
      </c>
      <c r="BC332" s="4">
        <f t="shared" si="1031"/>
        <v>35918.98313</v>
      </c>
      <c r="BD332" s="4">
        <f t="shared" si="1031"/>
        <v>42393.19867</v>
      </c>
      <c r="BE332" s="4">
        <f t="shared" ref="BE332:BI332" si="1032">AZ332/Z332</f>
        <v>22573.95698</v>
      </c>
      <c r="BF332" s="4">
        <f t="shared" si="1032"/>
        <v>21911.17421</v>
      </c>
      <c r="BG332" s="4">
        <f t="shared" si="1032"/>
        <v>20535.70113</v>
      </c>
      <c r="BH332" s="4">
        <f t="shared" si="1032"/>
        <v>19727.69402</v>
      </c>
      <c r="BI332" s="4">
        <f t="shared" si="1032"/>
        <v>18910.9585</v>
      </c>
      <c r="BJ332" s="4">
        <f t="shared" si="38"/>
        <v>73356.44009</v>
      </c>
      <c r="BK332" s="4">
        <f t="shared" si="39"/>
        <v>32864.91251</v>
      </c>
      <c r="BL332" s="4">
        <f t="shared" si="40"/>
        <v>106221.3526</v>
      </c>
      <c r="BM332" s="4">
        <f>BK332*'Ejercicio 3 - TIR'!$D$5</f>
        <v>16432.45626</v>
      </c>
      <c r="BN332" s="4">
        <f t="shared" si="41"/>
        <v>89788.89635</v>
      </c>
      <c r="BO332" s="4">
        <f t="shared" si="42"/>
        <v>40053.4554</v>
      </c>
      <c r="BP332" s="4">
        <f t="shared" si="43"/>
        <v>-106025.8654</v>
      </c>
      <c r="BQ332" s="4">
        <f t="shared" ref="BQ332:BT332" si="1033">BE332</f>
        <v>22573.95698</v>
      </c>
      <c r="BR332" s="4">
        <f t="shared" si="1033"/>
        <v>21911.17421</v>
      </c>
      <c r="BS332" s="4">
        <f t="shared" si="1033"/>
        <v>20535.70113</v>
      </c>
      <c r="BT332" s="4">
        <f t="shared" si="1033"/>
        <v>19727.69402</v>
      </c>
      <c r="BU332" s="4">
        <f t="shared" si="45"/>
        <v>58964.4139</v>
      </c>
      <c r="BV332" s="36">
        <f t="shared" si="46"/>
        <v>9.399911687</v>
      </c>
    </row>
    <row r="333" ht="15.0" customHeight="1">
      <c r="A333" s="2">
        <v>332.0</v>
      </c>
      <c r="B333" s="3">
        <f t="shared" si="4"/>
        <v>0.4275709879</v>
      </c>
      <c r="C333" s="4">
        <f>IF(B333&lt;=('Ejercicio 3 - TIR'!$D$13-'Ejercicio 3 - TIR'!$C$13)/('Ejercicio 3 - TIR'!$E$13-'Ejercicio 3 - TIR'!$C$13),'Ejercicio 3 - TIR'!$C$13+SQRT(('Ejercicio 3 - TIR'!$E$13-'Ejercicio 3 - TIR'!$C$13)*('Ejercicio 3 - TIR'!$D$13-'Ejercicio 3 - TIR'!$C$13)*B333),'Ejercicio 3 - TIR'!$E$13-SQRT(('Ejercicio 3 - TIR'!$E$13-'Ejercicio 3 - TIR'!$C$13)*('Ejercicio 3 - TIR'!$E$13-'Ejercicio 3 - TIR'!$D$13)*(1-B333)))</f>
        <v>73790.94022</v>
      </c>
      <c r="D333" s="3">
        <f t="shared" si="5"/>
        <v>0.6265192897</v>
      </c>
      <c r="E333" s="4">
        <f>IF(D333&lt;=('Ejercicio 3 - TIR'!$D$14-'Ejercicio 3 - TIR'!$C$14)/('Ejercicio 3 - TIR'!$E$14-'Ejercicio 3 - TIR'!$C$14),'Ejercicio 3 - TIR'!$C$14+SQRT(('Ejercicio 3 - TIR'!$E$14-'Ejercicio 3 - TIR'!$C$14)*('Ejercicio 3 - TIR'!$D$14-'Ejercicio 3 - TIR'!$C$14)*D333),'Ejercicio 3 - TIR'!$E$14-SQRT(('Ejercicio 3 - TIR'!$E$14-'Ejercicio 3 - TIR'!$C$14)*('Ejercicio 3 - TIR'!$E$14-'Ejercicio 3 - TIR'!$D$14)*(1-D333)))</f>
        <v>32515.20832</v>
      </c>
      <c r="F333" s="3">
        <f t="shared" si="6"/>
        <v>0.7441579974</v>
      </c>
      <c r="G333" s="4">
        <f>IF(F333&lt;=('Ejercicio 3 - TIR'!$D$18-'Ejercicio 3 - TIR'!$C$18)/('Ejercicio 3 - TIR'!$E$18-'Ejercicio 3 - TIR'!$C$18),'Ejercicio 3 - TIR'!$C$18+SQRT(('Ejercicio 3 - TIR'!$E$18-'Ejercicio 3 - TIR'!$C$18)*('Ejercicio 3 - TIR'!$D$18-'Ejercicio 3 - TIR'!$C$18)*F333),'Ejercicio 3 - TIR'!$E$18-SQRT(('Ejercicio 3 - TIR'!$E$18-'Ejercicio 3 - TIR'!$C$18)*('Ejercicio 3 - TIR'!$E$18-'Ejercicio 3 - TIR'!$D$18)*(1-F333)))</f>
        <v>40619.57192</v>
      </c>
      <c r="H333" s="3">
        <f t="shared" si="7"/>
        <v>0.8866333405</v>
      </c>
      <c r="I333" s="4">
        <f>IF(H333&lt;=('Ejercicio 3 - TIR'!$D$18-'Ejercicio 3 - TIR'!$C$18)/('Ejercicio 3 - TIR'!$E$18-'Ejercicio 3 - TIR'!$C$18),'Ejercicio 3 - TIR'!$C$18+SQRT(('Ejercicio 3 - TIR'!$E$18-'Ejercicio 3 - TIR'!$C$18)*('Ejercicio 3 - TIR'!$D$18-'Ejercicio 3 - TIR'!$C$18)*H333),'Ejercicio 3 - TIR'!$E$18-SQRT(('Ejercicio 3 - TIR'!$E$18-'Ejercicio 3 - TIR'!$C$18)*('Ejercicio 3 - TIR'!$E$18-'Ejercicio 3 - TIR'!$D$18)*(1-H333)))</f>
        <v>42084.09543</v>
      </c>
      <c r="J333" s="3">
        <f t="shared" si="8"/>
        <v>0.0475998529</v>
      </c>
      <c r="K333" s="4">
        <f>IF(J333&lt;=('Ejercicio 3 - TIR'!$D$18-'Ejercicio 3 - TIR'!$C$18)/('Ejercicio 3 - TIR'!$E$18-'Ejercicio 3 - TIR'!$C$18),'Ejercicio 3 - TIR'!$C$18+SQRT(('Ejercicio 3 - TIR'!$E$18-'Ejercicio 3 - TIR'!$C$18)*('Ejercicio 3 - TIR'!$D$18-'Ejercicio 3 - TIR'!$C$18)*J333),'Ejercicio 3 - TIR'!$E$18-SQRT(('Ejercicio 3 - TIR'!$E$18-'Ejercicio 3 - TIR'!$C$18)*('Ejercicio 3 - TIR'!$E$18-'Ejercicio 3 - TIR'!$D$18)*(1-J333)))</f>
        <v>32672.07371</v>
      </c>
      <c r="L333" s="3">
        <f t="shared" si="9"/>
        <v>0.3725054333</v>
      </c>
      <c r="M333" s="4">
        <f>IF(L333&lt;=('Ejercicio 3 - TIR'!$D$18-'Ejercicio 3 - TIR'!$C$18)/('Ejercicio 3 - TIR'!$E$18-'Ejercicio 3 - TIR'!$C$18),'Ejercicio 3 - TIR'!$C$18+SQRT(('Ejercicio 3 - TIR'!$E$18-'Ejercicio 3 - TIR'!$C$18)*('Ejercicio 3 - TIR'!$D$18-'Ejercicio 3 - TIR'!$C$18)*L333),'Ejercicio 3 - TIR'!$E$18-SQRT(('Ejercicio 3 - TIR'!$E$18-'Ejercicio 3 - TIR'!$C$18)*('Ejercicio 3 - TIR'!$E$18-'Ejercicio 3 - TIR'!$D$18)*(1-L333)))</f>
        <v>37475.01271</v>
      </c>
      <c r="N333" s="3">
        <f t="shared" si="10"/>
        <v>0.4942265013</v>
      </c>
      <c r="O333" s="4">
        <f>IF(N333&lt;=('Ejercicio 3 - TIR'!$D$18-'Ejercicio 3 - TIR'!$C$18)/('Ejercicio 3 - TIR'!$E$18-'Ejercicio 3 - TIR'!$C$18),'Ejercicio 3 - TIR'!$C$18+SQRT(('Ejercicio 3 - TIR'!$E$18-'Ejercicio 3 - TIR'!$C$18)*('Ejercicio 3 - TIR'!$D$18-'Ejercicio 3 - TIR'!$C$18)*N333),'Ejercicio 3 - TIR'!$E$18-SQRT(('Ejercicio 3 - TIR'!$E$18-'Ejercicio 3 - TIR'!$C$18)*('Ejercicio 3 - TIR'!$E$18-'Ejercicio 3 - TIR'!$D$18)*(1-N333)))</f>
        <v>38610.1089</v>
      </c>
      <c r="P333" s="3">
        <f t="shared" si="11"/>
        <v>0.4830221506</v>
      </c>
      <c r="Q333" s="7">
        <f>IF(P333&lt;=('Ejercicio 3 - TIR'!$D$22-'Ejercicio 3 - TIR'!$C$22)/('Ejercicio 3 - TIR'!$E$22-'Ejercicio 3 - TIR'!$C$22),'Ejercicio 3 - TIR'!$C$22+SQRT(('Ejercicio 3 - TIR'!$E$22-'Ejercicio 3 - TIR'!$C$22)*('Ejercicio 3 - TIR'!$D$22-'Ejercicio 3 - TIR'!$C$22)*P333),'Ejercicio 3 - TIR'!$E$22-SQRT(('Ejercicio 3 - TIR'!$E$22-'Ejercicio 3 - TIR'!$C$22)*('Ejercicio 3 - TIR'!$E$22-'Ejercicio 3 - TIR'!$D$22)*(1-P333)))</f>
        <v>0.1494862658</v>
      </c>
      <c r="R333" s="3">
        <f t="shared" si="12"/>
        <v>0.2037756095</v>
      </c>
      <c r="S333" s="7">
        <f>IF(R333&lt;=('Ejercicio 3 - TIR'!$D$23-'Ejercicio 3 - TIR'!$C$23)/('Ejercicio 3 - TIR'!$E$23-'Ejercicio 3 - TIR'!$C$23),'Ejercicio 3 - TIR'!$C$23+SQRT(('Ejercicio 3 - TIR'!$E$23-'Ejercicio 3 - TIR'!$C$23)*('Ejercicio 3 - TIR'!$D$23-'Ejercicio 3 - TIR'!$C$23)*R333),'Ejercicio 3 - TIR'!$E$23-SQRT(('Ejercicio 3 - TIR'!$E$23-'Ejercicio 3 - TIR'!$C$23)*('Ejercicio 3 - TIR'!$E$23-'Ejercicio 3 - TIR'!$D$23)*(1-R333)))</f>
        <v>0.1391519215</v>
      </c>
      <c r="T333" s="3">
        <f t="shared" si="13"/>
        <v>0.123492379</v>
      </c>
      <c r="U333" s="7">
        <f>IF(T333&lt;=('Ejercicio 3 - TIR'!$D$24-'Ejercicio 3 - TIR'!$C$24)/('Ejercicio 3 - TIR'!$E$24-'Ejercicio 3 - TIR'!$C$24),'Ejercicio 3 - TIR'!$C$24+SQRT(('Ejercicio 3 - TIR'!$E$24-'Ejercicio 3 - TIR'!$C$24)*('Ejercicio 3 - TIR'!$D$24-'Ejercicio 3 - TIR'!$C$24)*T333),'Ejercicio 3 - TIR'!$E$24-SQRT(('Ejercicio 3 - TIR'!$E$24-'Ejercicio 3 - TIR'!$C$24)*('Ejercicio 3 - TIR'!$E$24-'Ejercicio 3 - TIR'!$D$24)*(1-T333)))</f>
        <v>0.1661038503</v>
      </c>
      <c r="V333" s="3">
        <f t="shared" si="14"/>
        <v>0.8620232176</v>
      </c>
      <c r="W333" s="7">
        <f>IF(V333&lt;=('Ejercicio 3 - TIR'!$D$25-'Ejercicio 3 - TIR'!$C$25)/('Ejercicio 3 - TIR'!$E$25-'Ejercicio 3 - TIR'!$C$25),'Ejercicio 3 - TIR'!$C$25+SQRT(('Ejercicio 3 - TIR'!$E$25-'Ejercicio 3 - TIR'!$C$25)*('Ejercicio 3 - TIR'!$D$25-'Ejercicio 3 - TIR'!$C$25)*V333),'Ejercicio 3 - TIR'!$E$25-SQRT(('Ejercicio 3 - TIR'!$E$25-'Ejercicio 3 - TIR'!$C$25)*('Ejercicio 3 - TIR'!$E$25-'Ejercicio 3 - TIR'!$D$25)*(1-V333)))</f>
        <v>0.2280245879</v>
      </c>
      <c r="X333" s="3">
        <f t="shared" si="15"/>
        <v>0.02898106636</v>
      </c>
      <c r="Y333" s="7">
        <f>IF(X333&lt;=('Ejercicio 3 - TIR'!$D$26-'Ejercicio 3 - TIR'!$C$26)/('Ejercicio 3 - TIR'!$E$26-'Ejercicio 3 - TIR'!$C$26),'Ejercicio 3 - TIR'!$C$26+SQRT(('Ejercicio 3 - TIR'!$E$26-'Ejercicio 3 - TIR'!$C$26)*('Ejercicio 3 - TIR'!$D$26-'Ejercicio 3 - TIR'!$C$26)*X333),'Ejercicio 3 - TIR'!$E$26-SQRT(('Ejercicio 3 - TIR'!$E$26-'Ejercicio 3 - TIR'!$C$26)*('Ejercicio 3 - TIR'!$E$26-'Ejercicio 3 - TIR'!$D$26)*(1-X333)))</f>
        <v>0.1988458397</v>
      </c>
      <c r="Z333" s="3">
        <f t="shared" si="16"/>
        <v>1.149486266</v>
      </c>
      <c r="AA333" s="3">
        <f t="shared" si="17"/>
        <v>1.309439488</v>
      </c>
      <c r="AB333" s="3">
        <f t="shared" si="18"/>
        <v>1.526942429</v>
      </c>
      <c r="AC333" s="3">
        <f t="shared" si="19"/>
        <v>1.875122847</v>
      </c>
      <c r="AD333" s="3">
        <f t="shared" si="20"/>
        <v>2.247983224</v>
      </c>
      <c r="AE333" s="2">
        <f t="shared" si="21"/>
        <v>4860.577073</v>
      </c>
      <c r="AF333" s="2">
        <f t="shared" si="22"/>
        <v>5536.935712</v>
      </c>
      <c r="AG333" s="2">
        <f t="shared" si="23"/>
        <v>6456.642053</v>
      </c>
      <c r="AH333" s="2">
        <f t="shared" si="24"/>
        <v>7928.915197</v>
      </c>
      <c r="AI333" s="2">
        <f t="shared" si="25"/>
        <v>9505.546996</v>
      </c>
      <c r="AJ333" s="4">
        <f t="shared" si="26"/>
        <v>46691.64004</v>
      </c>
      <c r="AK333" s="4">
        <f t="shared" si="27"/>
        <v>55106.57639</v>
      </c>
      <c r="AL333" s="4">
        <f t="shared" si="28"/>
        <v>49888.37561</v>
      </c>
      <c r="AM333" s="4">
        <f t="shared" si="29"/>
        <v>70270.25254</v>
      </c>
      <c r="AN333" s="4">
        <f t="shared" si="30"/>
        <v>86794.87709</v>
      </c>
      <c r="AO333" s="4">
        <f>C333/'Ejercicio 3 - TIR'!$D$7</f>
        <v>14758.18804</v>
      </c>
      <c r="AP333" s="4">
        <f t="shared" si="31"/>
        <v>31933.452</v>
      </c>
      <c r="AQ333" s="4">
        <f t="shared" si="32"/>
        <v>40348.38835</v>
      </c>
      <c r="AR333" s="4">
        <f t="shared" si="33"/>
        <v>35130.18756</v>
      </c>
      <c r="AS333" s="4">
        <f t="shared" si="34"/>
        <v>55512.06449</v>
      </c>
      <c r="AT333" s="4">
        <f t="shared" si="35"/>
        <v>72036.68905</v>
      </c>
      <c r="AU333" s="4">
        <f>AP333*'Ejercicio 3 - TIR'!$D$5</f>
        <v>15966.726</v>
      </c>
      <c r="AV333" s="4">
        <f>AQ333*'Ejercicio 3 - TIR'!$D$5</f>
        <v>20174.19417</v>
      </c>
      <c r="AW333" s="4">
        <f>AR333*'Ejercicio 3 - TIR'!$D$5</f>
        <v>17565.09378</v>
      </c>
      <c r="AX333" s="4">
        <f>AS333*'Ejercicio 3 - TIR'!$D$5</f>
        <v>27756.03225</v>
      </c>
      <c r="AY333" s="4">
        <f>AT333*'Ejercicio 3 - TIR'!$D$5</f>
        <v>36018.34452</v>
      </c>
      <c r="AZ333" s="4">
        <f t="shared" ref="AZ333:BD333" si="1034">AJ333-AU333-AE333</f>
        <v>25864.33697</v>
      </c>
      <c r="BA333" s="4">
        <f t="shared" si="1034"/>
        <v>29395.44651</v>
      </c>
      <c r="BB333" s="4">
        <f t="shared" si="1034"/>
        <v>25866.63977</v>
      </c>
      <c r="BC333" s="4">
        <f t="shared" si="1034"/>
        <v>34585.30509</v>
      </c>
      <c r="BD333" s="4">
        <f t="shared" si="1034"/>
        <v>41270.98557</v>
      </c>
      <c r="BE333" s="4">
        <f t="shared" ref="BE333:BI333" si="1035">AZ333/Z333</f>
        <v>22500.77947</v>
      </c>
      <c r="BF333" s="4">
        <f t="shared" si="1035"/>
        <v>22448.87737</v>
      </c>
      <c r="BG333" s="4">
        <f t="shared" si="1035"/>
        <v>16940.15392</v>
      </c>
      <c r="BH333" s="4">
        <f t="shared" si="1035"/>
        <v>18444.28761</v>
      </c>
      <c r="BI333" s="4">
        <f t="shared" si="1035"/>
        <v>18359.11635</v>
      </c>
      <c r="BJ333" s="4">
        <f t="shared" si="38"/>
        <v>73093.64283</v>
      </c>
      <c r="BK333" s="4">
        <f t="shared" si="39"/>
        <v>33176.15915</v>
      </c>
      <c r="BL333" s="4">
        <f t="shared" si="40"/>
        <v>106269.802</v>
      </c>
      <c r="BM333" s="4">
        <f>BK333*'Ejercicio 3 - TIR'!$D$5</f>
        <v>16588.07957</v>
      </c>
      <c r="BN333" s="4">
        <f t="shared" si="41"/>
        <v>89681.72241</v>
      </c>
      <c r="BO333" s="4">
        <f t="shared" si="42"/>
        <v>39894.30234</v>
      </c>
      <c r="BP333" s="4">
        <f t="shared" si="43"/>
        <v>-106306.1485</v>
      </c>
      <c r="BQ333" s="4">
        <f t="shared" ref="BQ333:BT333" si="1036">BE333</f>
        <v>22500.77947</v>
      </c>
      <c r="BR333" s="4">
        <f t="shared" si="1036"/>
        <v>22448.87737</v>
      </c>
      <c r="BS333" s="4">
        <f t="shared" si="1036"/>
        <v>16940.15392</v>
      </c>
      <c r="BT333" s="4">
        <f t="shared" si="1036"/>
        <v>18444.28761</v>
      </c>
      <c r="BU333" s="4">
        <f t="shared" si="45"/>
        <v>58253.41869</v>
      </c>
      <c r="BV333" s="36">
        <f t="shared" si="46"/>
        <v>8.130822941</v>
      </c>
    </row>
    <row r="334" ht="15.0" customHeight="1">
      <c r="A334" s="2">
        <v>333.0</v>
      </c>
      <c r="B334" s="3">
        <f t="shared" si="4"/>
        <v>0.1887679749</v>
      </c>
      <c r="C334" s="4">
        <f>IF(B334&lt;=('Ejercicio 3 - TIR'!$D$13-'Ejercicio 3 - TIR'!$C$13)/('Ejercicio 3 - TIR'!$E$13-'Ejercicio 3 - TIR'!$C$13),'Ejercicio 3 - TIR'!$C$13+SQRT(('Ejercicio 3 - TIR'!$E$13-'Ejercicio 3 - TIR'!$C$13)*('Ejercicio 3 - TIR'!$D$13-'Ejercicio 3 - TIR'!$C$13)*B334),'Ejercicio 3 - TIR'!$E$13-SQRT(('Ejercicio 3 - TIR'!$E$13-'Ejercicio 3 - TIR'!$C$13)*('Ejercicio 3 - TIR'!$E$13-'Ejercicio 3 - TIR'!$D$13)*(1-B334)))</f>
        <v>68689.48732</v>
      </c>
      <c r="D334" s="3">
        <f t="shared" si="5"/>
        <v>0.4179905647</v>
      </c>
      <c r="E334" s="4">
        <f>IF(D334&lt;=('Ejercicio 3 - TIR'!$D$14-'Ejercicio 3 - TIR'!$C$14)/('Ejercicio 3 - TIR'!$E$14-'Ejercicio 3 - TIR'!$C$14),'Ejercicio 3 - TIR'!$C$14+SQRT(('Ejercicio 3 - TIR'!$E$14-'Ejercicio 3 - TIR'!$C$14)*('Ejercicio 3 - TIR'!$D$14-'Ejercicio 3 - TIR'!$C$14)*D334),'Ejercicio 3 - TIR'!$E$14-SQRT(('Ejercicio 3 - TIR'!$E$14-'Ejercicio 3 - TIR'!$C$14)*('Ejercicio 3 - TIR'!$E$14-'Ejercicio 3 - TIR'!$D$14)*(1-D334)))</f>
        <v>30656.47736</v>
      </c>
      <c r="F334" s="3">
        <f t="shared" si="6"/>
        <v>0.7237879454</v>
      </c>
      <c r="G334" s="4">
        <f>IF(F334&lt;=('Ejercicio 3 - TIR'!$D$18-'Ejercicio 3 - TIR'!$C$18)/('Ejercicio 3 - TIR'!$E$18-'Ejercicio 3 - TIR'!$C$18),'Ejercicio 3 - TIR'!$C$18+SQRT(('Ejercicio 3 - TIR'!$E$18-'Ejercicio 3 - TIR'!$C$18)*('Ejercicio 3 - TIR'!$D$18-'Ejercicio 3 - TIR'!$C$18)*F334),'Ejercicio 3 - TIR'!$E$18-SQRT(('Ejercicio 3 - TIR'!$E$18-'Ejercicio 3 - TIR'!$C$18)*('Ejercicio 3 - TIR'!$E$18-'Ejercicio 3 - TIR'!$D$18)*(1-F334)))</f>
        <v>40448.52726</v>
      </c>
      <c r="H334" s="3">
        <f t="shared" si="7"/>
        <v>0.8066642076</v>
      </c>
      <c r="I334" s="4">
        <f>IF(H334&lt;=('Ejercicio 3 - TIR'!$D$18-'Ejercicio 3 - TIR'!$C$18)/('Ejercicio 3 - TIR'!$E$18-'Ejercicio 3 - TIR'!$C$18),'Ejercicio 3 - TIR'!$C$18+SQRT(('Ejercicio 3 - TIR'!$E$18-'Ejercicio 3 - TIR'!$C$18)*('Ejercicio 3 - TIR'!$D$18-'Ejercicio 3 - TIR'!$C$18)*H334),'Ejercicio 3 - TIR'!$E$18-SQRT(('Ejercicio 3 - TIR'!$E$18-'Ejercicio 3 - TIR'!$C$18)*('Ejercicio 3 - TIR'!$E$18-'Ejercicio 3 - TIR'!$D$18)*(1-H334)))</f>
        <v>41192.08923</v>
      </c>
      <c r="J334" s="3">
        <f t="shared" si="8"/>
        <v>0.9204610003</v>
      </c>
      <c r="K334" s="4">
        <f>IF(J334&lt;=('Ejercicio 3 - TIR'!$D$18-'Ejercicio 3 - TIR'!$C$18)/('Ejercicio 3 - TIR'!$E$18-'Ejercicio 3 - TIR'!$C$18),'Ejercicio 3 - TIR'!$C$18+SQRT(('Ejercicio 3 - TIR'!$E$18-'Ejercicio 3 - TIR'!$C$18)*('Ejercicio 3 - TIR'!$D$18-'Ejercicio 3 - TIR'!$C$18)*J334),'Ejercicio 3 - TIR'!$E$18-SQRT(('Ejercicio 3 - TIR'!$E$18-'Ejercicio 3 - TIR'!$C$18)*('Ejercicio 3 - TIR'!$E$18-'Ejercicio 3 - TIR'!$D$18)*(1-J334)))</f>
        <v>42557.57805</v>
      </c>
      <c r="L334" s="3">
        <f t="shared" si="9"/>
        <v>0.1921160423</v>
      </c>
      <c r="M334" s="4">
        <f>IF(L334&lt;=('Ejercicio 3 - TIR'!$D$18-'Ejercicio 3 - TIR'!$C$18)/('Ejercicio 3 - TIR'!$E$18-'Ejercicio 3 - TIR'!$C$18),'Ejercicio 3 - TIR'!$C$18+SQRT(('Ejercicio 3 - TIR'!$E$18-'Ejercicio 3 - TIR'!$C$18)*('Ejercicio 3 - TIR'!$D$18-'Ejercicio 3 - TIR'!$C$18)*L334),'Ejercicio 3 - TIR'!$E$18-SQRT(('Ejercicio 3 - TIR'!$E$18-'Ejercicio 3 - TIR'!$C$18)*('Ejercicio 3 - TIR'!$E$18-'Ejercicio 3 - TIR'!$D$18)*(1-L334)))</f>
        <v>35368.18464</v>
      </c>
      <c r="N334" s="3">
        <f t="shared" si="10"/>
        <v>0.08943161941</v>
      </c>
      <c r="O334" s="4">
        <f>IF(N334&lt;=('Ejercicio 3 - TIR'!$D$18-'Ejercicio 3 - TIR'!$C$18)/('Ejercicio 3 - TIR'!$E$18-'Ejercicio 3 - TIR'!$C$18),'Ejercicio 3 - TIR'!$C$18+SQRT(('Ejercicio 3 - TIR'!$E$18-'Ejercicio 3 - TIR'!$C$18)*('Ejercicio 3 - TIR'!$D$18-'Ejercicio 3 - TIR'!$C$18)*N334),'Ejercicio 3 - TIR'!$E$18-SQRT(('Ejercicio 3 - TIR'!$E$18-'Ejercicio 3 - TIR'!$C$18)*('Ejercicio 3 - TIR'!$E$18-'Ejercicio 3 - TIR'!$D$18)*(1-N334)))</f>
        <v>33662.61422</v>
      </c>
      <c r="P334" s="3">
        <f t="shared" si="11"/>
        <v>0.04857246195</v>
      </c>
      <c r="Q334" s="7">
        <f>IF(P334&lt;=('Ejercicio 3 - TIR'!$D$22-'Ejercicio 3 - TIR'!$C$22)/('Ejercicio 3 - TIR'!$E$22-'Ejercicio 3 - TIR'!$C$22),'Ejercicio 3 - TIR'!$C$22+SQRT(('Ejercicio 3 - TIR'!$E$22-'Ejercicio 3 - TIR'!$C$22)*('Ejercicio 3 - TIR'!$D$22-'Ejercicio 3 - TIR'!$C$22)*P334),'Ejercicio 3 - TIR'!$E$22-SQRT(('Ejercicio 3 - TIR'!$E$22-'Ejercicio 3 - TIR'!$C$22)*('Ejercicio 3 - TIR'!$E$22-'Ejercicio 3 - TIR'!$D$22)*(1-P334)))</f>
        <v>0.1293504241</v>
      </c>
      <c r="R334" s="3">
        <f t="shared" si="12"/>
        <v>0.523011</v>
      </c>
      <c r="S334" s="7">
        <f>IF(R334&lt;=('Ejercicio 3 - TIR'!$D$23-'Ejercicio 3 - TIR'!$C$23)/('Ejercicio 3 - TIR'!$E$23-'Ejercicio 3 - TIR'!$C$23),'Ejercicio 3 - TIR'!$C$23+SQRT(('Ejercicio 3 - TIR'!$E$23-'Ejercicio 3 - TIR'!$C$23)*('Ejercicio 3 - TIR'!$D$23-'Ejercicio 3 - TIR'!$C$23)*R334),'Ejercicio 3 - TIR'!$E$23-SQRT(('Ejercicio 3 - TIR'!$E$23-'Ejercicio 3 - TIR'!$C$23)*('Ejercicio 3 - TIR'!$E$23-'Ejercicio 3 - TIR'!$D$23)*(1-R334)))</f>
        <v>0.1506984608</v>
      </c>
      <c r="T334" s="3">
        <f t="shared" si="13"/>
        <v>0.9656394141</v>
      </c>
      <c r="U334" s="7">
        <f>IF(T334&lt;=('Ejercicio 3 - TIR'!$D$24-'Ejercicio 3 - TIR'!$C$24)/('Ejercicio 3 - TIR'!$E$24-'Ejercicio 3 - TIR'!$C$24),'Ejercicio 3 - TIR'!$C$24+SQRT(('Ejercicio 3 - TIR'!$E$24-'Ejercicio 3 - TIR'!$C$24)*('Ejercicio 3 - TIR'!$D$24-'Ejercicio 3 - TIR'!$C$24)*T334),'Ejercicio 3 - TIR'!$E$24-SQRT(('Ejercicio 3 - TIR'!$E$24-'Ejercicio 3 - TIR'!$C$24)*('Ejercicio 3 - TIR'!$E$24-'Ejercicio 3 - TIR'!$D$24)*(1-T334)))</f>
        <v>0.2101913487</v>
      </c>
      <c r="V334" s="3">
        <f t="shared" si="14"/>
        <v>0.5057667705</v>
      </c>
      <c r="W334" s="7">
        <f>IF(V334&lt;=('Ejercicio 3 - TIR'!$D$25-'Ejercicio 3 - TIR'!$C$25)/('Ejercicio 3 - TIR'!$E$25-'Ejercicio 3 - TIR'!$C$25),'Ejercicio 3 - TIR'!$C$25+SQRT(('Ejercicio 3 - TIR'!$E$25-'Ejercicio 3 - TIR'!$C$25)*('Ejercicio 3 - TIR'!$D$25-'Ejercicio 3 - TIR'!$C$25)*V334),'Ejercicio 3 - TIR'!$E$25-SQRT(('Ejercicio 3 - TIR'!$E$25-'Ejercicio 3 - TIR'!$C$25)*('Ejercicio 3 - TIR'!$E$25-'Ejercicio 3 - TIR'!$D$25)*(1-V334)))</f>
        <v>0.2084089396</v>
      </c>
      <c r="X334" s="3">
        <f t="shared" si="15"/>
        <v>0.3327202015</v>
      </c>
      <c r="Y334" s="7">
        <f>IF(X334&lt;=('Ejercicio 3 - TIR'!$D$26-'Ejercicio 3 - TIR'!$C$26)/('Ejercicio 3 - TIR'!$E$26-'Ejercicio 3 - TIR'!$C$26),'Ejercicio 3 - TIR'!$C$26+SQRT(('Ejercicio 3 - TIR'!$E$26-'Ejercicio 3 - TIR'!$C$26)*('Ejercicio 3 - TIR'!$D$26-'Ejercicio 3 - TIR'!$C$26)*X334),'Ejercicio 3 - TIR'!$E$26-SQRT(('Ejercicio 3 - TIR'!$E$26-'Ejercicio 3 - TIR'!$C$26)*('Ejercicio 3 - TIR'!$E$26-'Ejercicio 3 - TIR'!$D$26)*(1-X334)))</f>
        <v>0.2199723964</v>
      </c>
      <c r="Z334" s="3">
        <f t="shared" si="16"/>
        <v>1.129350424</v>
      </c>
      <c r="AA334" s="3">
        <f t="shared" si="17"/>
        <v>1.299541795</v>
      </c>
      <c r="AB334" s="3">
        <f t="shared" si="18"/>
        <v>1.572694237</v>
      </c>
      <c r="AC334" s="3">
        <f t="shared" si="19"/>
        <v>1.900457776</v>
      </c>
      <c r="AD334" s="3">
        <f t="shared" si="20"/>
        <v>2.318506027</v>
      </c>
      <c r="AE334" s="2">
        <f t="shared" si="21"/>
        <v>3965.428349</v>
      </c>
      <c r="AF334" s="2">
        <f t="shared" si="22"/>
        <v>4563.012298</v>
      </c>
      <c r="AG334" s="2">
        <f t="shared" si="23"/>
        <v>5522.118007</v>
      </c>
      <c r="AH334" s="2">
        <f t="shared" si="24"/>
        <v>6672.976765</v>
      </c>
      <c r="AI334" s="2">
        <f t="shared" si="25"/>
        <v>8140.847455</v>
      </c>
      <c r="AJ334" s="4">
        <f t="shared" si="26"/>
        <v>45680.56142</v>
      </c>
      <c r="AK334" s="4">
        <f t="shared" si="27"/>
        <v>53530.84157</v>
      </c>
      <c r="AL334" s="4">
        <f t="shared" si="28"/>
        <v>66930.05775</v>
      </c>
      <c r="AM334" s="4">
        <f t="shared" si="29"/>
        <v>67215.74151</v>
      </c>
      <c r="AN334" s="4">
        <f t="shared" si="30"/>
        <v>78046.97394</v>
      </c>
      <c r="AO334" s="4">
        <f>C334/'Ejercicio 3 - TIR'!$D$7</f>
        <v>13737.89746</v>
      </c>
      <c r="AP334" s="4">
        <f t="shared" si="31"/>
        <v>31942.66395</v>
      </c>
      <c r="AQ334" s="4">
        <f t="shared" si="32"/>
        <v>39792.9441</v>
      </c>
      <c r="AR334" s="4">
        <f t="shared" si="33"/>
        <v>53192.16029</v>
      </c>
      <c r="AS334" s="4">
        <f t="shared" si="34"/>
        <v>53477.84405</v>
      </c>
      <c r="AT334" s="4">
        <f t="shared" si="35"/>
        <v>64309.07647</v>
      </c>
      <c r="AU334" s="4">
        <f>AP334*'Ejercicio 3 - TIR'!$D$5</f>
        <v>15971.33198</v>
      </c>
      <c r="AV334" s="4">
        <f>AQ334*'Ejercicio 3 - TIR'!$D$5</f>
        <v>19896.47205</v>
      </c>
      <c r="AW334" s="4">
        <f>AR334*'Ejercicio 3 - TIR'!$D$5</f>
        <v>26596.08014</v>
      </c>
      <c r="AX334" s="4">
        <f>AS334*'Ejercicio 3 - TIR'!$D$5</f>
        <v>26738.92202</v>
      </c>
      <c r="AY334" s="4">
        <f>AT334*'Ejercicio 3 - TIR'!$D$5</f>
        <v>32154.53824</v>
      </c>
      <c r="AZ334" s="4">
        <f t="shared" ref="AZ334:BD334" si="1037">AJ334-AU334-AE334</f>
        <v>25743.80109</v>
      </c>
      <c r="BA334" s="4">
        <f t="shared" si="1037"/>
        <v>29071.35722</v>
      </c>
      <c r="BB334" s="4">
        <f t="shared" si="1037"/>
        <v>34811.8596</v>
      </c>
      <c r="BC334" s="4">
        <f t="shared" si="1037"/>
        <v>33803.84272</v>
      </c>
      <c r="BD334" s="4">
        <f t="shared" si="1037"/>
        <v>37751.58825</v>
      </c>
      <c r="BE334" s="4">
        <f t="shared" ref="BE334:BI334" si="1038">AZ334/Z334</f>
        <v>22795.2286</v>
      </c>
      <c r="BF334" s="4">
        <f t="shared" si="1038"/>
        <v>22370.4673</v>
      </c>
      <c r="BG334" s="4">
        <f t="shared" si="1038"/>
        <v>22135.17337</v>
      </c>
      <c r="BH334" s="4">
        <f t="shared" si="1038"/>
        <v>17787.21062</v>
      </c>
      <c r="BI334" s="4">
        <f t="shared" si="1038"/>
        <v>16282.72164</v>
      </c>
      <c r="BJ334" s="4">
        <f t="shared" si="38"/>
        <v>71077.22752</v>
      </c>
      <c r="BK334" s="4">
        <f t="shared" si="39"/>
        <v>31851.39807</v>
      </c>
      <c r="BL334" s="4">
        <f t="shared" si="40"/>
        <v>102928.6256</v>
      </c>
      <c r="BM334" s="4">
        <f>BK334*'Ejercicio 3 - TIR'!$D$5</f>
        <v>15925.69903</v>
      </c>
      <c r="BN334" s="4">
        <f t="shared" si="41"/>
        <v>87002.92655</v>
      </c>
      <c r="BO334" s="4">
        <f t="shared" si="42"/>
        <v>37525.42609</v>
      </c>
      <c r="BP334" s="4">
        <f t="shared" si="43"/>
        <v>-99345.96469</v>
      </c>
      <c r="BQ334" s="4">
        <f t="shared" ref="BQ334:BT334" si="1039">BE334</f>
        <v>22795.2286</v>
      </c>
      <c r="BR334" s="4">
        <f t="shared" si="1039"/>
        <v>22370.4673</v>
      </c>
      <c r="BS334" s="4">
        <f t="shared" si="1039"/>
        <v>22135.17337</v>
      </c>
      <c r="BT334" s="4">
        <f t="shared" si="1039"/>
        <v>17787.21062</v>
      </c>
      <c r="BU334" s="4">
        <f t="shared" si="45"/>
        <v>53808.14773</v>
      </c>
      <c r="BV334" s="36">
        <f t="shared" si="46"/>
        <v>10.71050549</v>
      </c>
    </row>
    <row r="335" ht="15.0" customHeight="1">
      <c r="A335" s="2">
        <v>334.0</v>
      </c>
      <c r="B335" s="3">
        <f t="shared" si="4"/>
        <v>0.6482577458</v>
      </c>
      <c r="C335" s="4">
        <f>IF(B335&lt;=('Ejercicio 3 - TIR'!$D$13-'Ejercicio 3 - TIR'!$C$13)/('Ejercicio 3 - TIR'!$E$13-'Ejercicio 3 - TIR'!$C$13),'Ejercicio 3 - TIR'!$C$13+SQRT(('Ejercicio 3 - TIR'!$E$13-'Ejercicio 3 - TIR'!$C$13)*('Ejercicio 3 - TIR'!$D$13-'Ejercicio 3 - TIR'!$C$13)*B335),'Ejercicio 3 - TIR'!$E$13-SQRT(('Ejercicio 3 - TIR'!$E$13-'Ejercicio 3 - TIR'!$C$13)*('Ejercicio 3 - TIR'!$E$13-'Ejercicio 3 - TIR'!$D$13)*(1-B335)))</f>
        <v>79455.15381</v>
      </c>
      <c r="D335" s="3">
        <f t="shared" si="5"/>
        <v>0.58868291</v>
      </c>
      <c r="E335" s="4">
        <f>IF(D335&lt;=('Ejercicio 3 - TIR'!$D$14-'Ejercicio 3 - TIR'!$C$14)/('Ejercicio 3 - TIR'!$E$14-'Ejercicio 3 - TIR'!$C$14),'Ejercicio 3 - TIR'!$C$14+SQRT(('Ejercicio 3 - TIR'!$E$14-'Ejercicio 3 - TIR'!$C$14)*('Ejercicio 3 - TIR'!$D$14-'Ejercicio 3 - TIR'!$C$14)*D335),'Ejercicio 3 - TIR'!$E$14-SQRT(('Ejercicio 3 - TIR'!$E$14-'Ejercicio 3 - TIR'!$C$14)*('Ejercicio 3 - TIR'!$E$14-'Ejercicio 3 - TIR'!$D$14)*(1-D335)))</f>
        <v>32145.22034</v>
      </c>
      <c r="F335" s="3">
        <f t="shared" si="6"/>
        <v>0.6551250707</v>
      </c>
      <c r="G335" s="4">
        <f>IF(F335&lt;=('Ejercicio 3 - TIR'!$D$18-'Ejercicio 3 - TIR'!$C$18)/('Ejercicio 3 - TIR'!$E$18-'Ejercicio 3 - TIR'!$C$18),'Ejercicio 3 - TIR'!$C$18+SQRT(('Ejercicio 3 - TIR'!$E$18-'Ejercicio 3 - TIR'!$C$18)*('Ejercicio 3 - TIR'!$D$18-'Ejercicio 3 - TIR'!$C$18)*F335),'Ejercicio 3 - TIR'!$E$18-SQRT(('Ejercicio 3 - TIR'!$E$18-'Ejercicio 3 - TIR'!$C$18)*('Ejercicio 3 - TIR'!$E$18-'Ejercicio 3 - TIR'!$D$18)*(1-F335)))</f>
        <v>39913.0601</v>
      </c>
      <c r="H335" s="3">
        <f t="shared" si="7"/>
        <v>0.1250299658</v>
      </c>
      <c r="I335" s="4">
        <f>IF(H335&lt;=('Ejercicio 3 - TIR'!$D$18-'Ejercicio 3 - TIR'!$C$18)/('Ejercicio 3 - TIR'!$E$18-'Ejercicio 3 - TIR'!$C$18),'Ejercicio 3 - TIR'!$C$18+SQRT(('Ejercicio 3 - TIR'!$E$18-'Ejercicio 3 - TIR'!$C$18)*('Ejercicio 3 - TIR'!$D$18-'Ejercicio 3 - TIR'!$C$18)*H335),'Ejercicio 3 - TIR'!$E$18-SQRT(('Ejercicio 3 - TIR'!$E$18-'Ejercicio 3 - TIR'!$C$18)*('Ejercicio 3 - TIR'!$E$18-'Ejercicio 3 - TIR'!$D$18)*(1-H335)))</f>
        <v>34330.64601</v>
      </c>
      <c r="J335" s="3">
        <f t="shared" si="8"/>
        <v>0.01426773835</v>
      </c>
      <c r="K335" s="4">
        <f>IF(J335&lt;=('Ejercicio 3 - TIR'!$D$18-'Ejercicio 3 - TIR'!$C$18)/('Ejercicio 3 - TIR'!$E$18-'Ejercicio 3 - TIR'!$C$18),'Ejercicio 3 - TIR'!$C$18+SQRT(('Ejercicio 3 - TIR'!$E$18-'Ejercicio 3 - TIR'!$C$18)*('Ejercicio 3 - TIR'!$D$18-'Ejercicio 3 - TIR'!$C$18)*J335),'Ejercicio 3 - TIR'!$E$18-SQRT(('Ejercicio 3 - TIR'!$E$18-'Ejercicio 3 - TIR'!$C$18)*('Ejercicio 3 - TIR'!$E$18-'Ejercicio 3 - TIR'!$D$18)*(1-J335)))</f>
        <v>31462.92883</v>
      </c>
      <c r="L335" s="3">
        <f t="shared" si="9"/>
        <v>0.2333095778</v>
      </c>
      <c r="M335" s="4">
        <f>IF(L335&lt;=('Ejercicio 3 - TIR'!$D$18-'Ejercicio 3 - TIR'!$C$18)/('Ejercicio 3 - TIR'!$E$18-'Ejercicio 3 - TIR'!$C$18),'Ejercicio 3 - TIR'!$C$18+SQRT(('Ejercicio 3 - TIR'!$E$18-'Ejercicio 3 - TIR'!$C$18)*('Ejercicio 3 - TIR'!$D$18-'Ejercicio 3 - TIR'!$C$18)*L335),'Ejercicio 3 - TIR'!$E$18-SQRT(('Ejercicio 3 - TIR'!$E$18-'Ejercicio 3 - TIR'!$C$18)*('Ejercicio 3 - TIR'!$E$18-'Ejercicio 3 - TIR'!$D$18)*(1-L335)))</f>
        <v>35915.77862</v>
      </c>
      <c r="N335" s="3">
        <f t="shared" si="10"/>
        <v>0.1907308621</v>
      </c>
      <c r="O335" s="4">
        <f>IF(N335&lt;=('Ejercicio 3 - TIR'!$D$18-'Ejercicio 3 - TIR'!$C$18)/('Ejercicio 3 - TIR'!$E$18-'Ejercicio 3 - TIR'!$C$18),'Ejercicio 3 - TIR'!$C$18+SQRT(('Ejercicio 3 - TIR'!$E$18-'Ejercicio 3 - TIR'!$C$18)*('Ejercicio 3 - TIR'!$D$18-'Ejercicio 3 - TIR'!$C$18)*N335),'Ejercicio 3 - TIR'!$E$18-SQRT(('Ejercicio 3 - TIR'!$E$18-'Ejercicio 3 - TIR'!$C$18)*('Ejercicio 3 - TIR'!$E$18-'Ejercicio 3 - TIR'!$D$18)*(1-N335)))</f>
        <v>35348.797</v>
      </c>
      <c r="P335" s="3">
        <f t="shared" si="11"/>
        <v>0.07450986606</v>
      </c>
      <c r="Q335" s="7">
        <f>IF(P335&lt;=('Ejercicio 3 - TIR'!$D$22-'Ejercicio 3 - TIR'!$C$22)/('Ejercicio 3 - TIR'!$E$22-'Ejercicio 3 - TIR'!$C$22),'Ejercicio 3 - TIR'!$C$22+SQRT(('Ejercicio 3 - TIR'!$E$22-'Ejercicio 3 - TIR'!$C$22)*('Ejercicio 3 - TIR'!$D$22-'Ejercicio 3 - TIR'!$C$22)*P335),'Ejercicio 3 - TIR'!$E$22-SQRT(('Ejercicio 3 - TIR'!$E$22-'Ejercicio 3 - TIR'!$C$22)*('Ejercicio 3 - TIR'!$E$22-'Ejercicio 3 - TIR'!$D$22)*(1-P335)))</f>
        <v>0.1315809222</v>
      </c>
      <c r="R335" s="3">
        <f t="shared" si="12"/>
        <v>0.2915905239</v>
      </c>
      <c r="S335" s="7">
        <f>IF(R335&lt;=('Ejercicio 3 - TIR'!$D$23-'Ejercicio 3 - TIR'!$C$23)/('Ejercicio 3 - TIR'!$E$23-'Ejercicio 3 - TIR'!$C$23),'Ejercicio 3 - TIR'!$C$23+SQRT(('Ejercicio 3 - TIR'!$E$23-'Ejercicio 3 - TIR'!$C$23)*('Ejercicio 3 - TIR'!$D$23-'Ejercicio 3 - TIR'!$C$23)*R335),'Ejercicio 3 - TIR'!$E$23-SQRT(('Ejercicio 3 - TIR'!$E$23-'Ejercicio 3 - TIR'!$C$23)*('Ejercicio 3 - TIR'!$E$23-'Ejercicio 3 - TIR'!$D$23)*(1-R335)))</f>
        <v>0.1429098874</v>
      </c>
      <c r="T335" s="3">
        <f t="shared" si="13"/>
        <v>0.7961781079</v>
      </c>
      <c r="U335" s="7">
        <f>IF(T335&lt;=('Ejercicio 3 - TIR'!$D$24-'Ejercicio 3 - TIR'!$C$24)/('Ejercicio 3 - TIR'!$E$24-'Ejercicio 3 - TIR'!$C$24),'Ejercicio 3 - TIR'!$C$24+SQRT(('Ejercicio 3 - TIR'!$E$24-'Ejercicio 3 - TIR'!$C$24)*('Ejercicio 3 - TIR'!$D$24-'Ejercicio 3 - TIR'!$C$24)*T335),'Ejercicio 3 - TIR'!$E$24-SQRT(('Ejercicio 3 - TIR'!$E$24-'Ejercicio 3 - TIR'!$C$24)*('Ejercicio 3 - TIR'!$E$24-'Ejercicio 3 - TIR'!$D$24)*(1-T335)))</f>
        <v>0.1961106447</v>
      </c>
      <c r="V335" s="3">
        <f t="shared" si="14"/>
        <v>0.2872366774</v>
      </c>
      <c r="W335" s="7">
        <f>IF(V335&lt;=('Ejercicio 3 - TIR'!$D$25-'Ejercicio 3 - TIR'!$C$25)/('Ejercicio 3 - TIR'!$E$25-'Ejercicio 3 - TIR'!$C$25),'Ejercicio 3 - TIR'!$C$25+SQRT(('Ejercicio 3 - TIR'!$E$25-'Ejercicio 3 - TIR'!$C$25)*('Ejercicio 3 - TIR'!$D$25-'Ejercicio 3 - TIR'!$C$25)*V335),'Ejercicio 3 - TIR'!$E$25-SQRT(('Ejercicio 3 - TIR'!$E$25-'Ejercicio 3 - TIR'!$C$25)*('Ejercicio 3 - TIR'!$E$25-'Ejercicio 3 - TIR'!$D$25)*(1-V335)))</f>
        <v>0.2000533121</v>
      </c>
      <c r="X335" s="3">
        <f t="shared" si="15"/>
        <v>0.5056567806</v>
      </c>
      <c r="Y335" s="7">
        <f>IF(X335&lt;=('Ejercicio 3 - TIR'!$D$26-'Ejercicio 3 - TIR'!$C$26)/('Ejercicio 3 - TIR'!$E$26-'Ejercicio 3 - TIR'!$C$26),'Ejercicio 3 - TIR'!$C$26+SQRT(('Ejercicio 3 - TIR'!$E$26-'Ejercicio 3 - TIR'!$C$26)*('Ejercicio 3 - TIR'!$D$26-'Ejercicio 3 - TIR'!$C$26)*X335),'Ejercicio 3 - TIR'!$E$26-SQRT(('Ejercicio 3 - TIR'!$E$26-'Ejercicio 3 - TIR'!$C$26)*('Ejercicio 3 - TIR'!$E$26-'Ejercicio 3 - TIR'!$D$26)*(1-X335)))</f>
        <v>0.2283332468</v>
      </c>
      <c r="Z335" s="3">
        <f t="shared" si="16"/>
        <v>1.131580922</v>
      </c>
      <c r="AA335" s="3">
        <f t="shared" si="17"/>
        <v>1.293295024</v>
      </c>
      <c r="AB335" s="3">
        <f t="shared" si="18"/>
        <v>1.546923945</v>
      </c>
      <c r="AC335" s="3">
        <f t="shared" si="19"/>
        <v>1.856391204</v>
      </c>
      <c r="AD335" s="3">
        <f t="shared" si="20"/>
        <v>2.280267035</v>
      </c>
      <c r="AE335" s="2">
        <f t="shared" si="21"/>
        <v>4229.697737</v>
      </c>
      <c r="AF335" s="2">
        <f t="shared" si="22"/>
        <v>4834.163364</v>
      </c>
      <c r="AG335" s="2">
        <f t="shared" si="23"/>
        <v>5782.194258</v>
      </c>
      <c r="AH335" s="2">
        <f t="shared" si="24"/>
        <v>6938.941371</v>
      </c>
      <c r="AI335" s="2">
        <f t="shared" si="25"/>
        <v>8523.332383</v>
      </c>
      <c r="AJ335" s="4">
        <f t="shared" si="26"/>
        <v>45164.85736</v>
      </c>
      <c r="AK335" s="4">
        <f t="shared" si="27"/>
        <v>44399.65367</v>
      </c>
      <c r="AL335" s="4">
        <f t="shared" si="28"/>
        <v>48670.758</v>
      </c>
      <c r="AM335" s="4">
        <f t="shared" si="29"/>
        <v>66673.73553</v>
      </c>
      <c r="AN335" s="4">
        <f t="shared" si="30"/>
        <v>80604.69653</v>
      </c>
      <c r="AO335" s="4">
        <f>C335/'Ejercicio 3 - TIR'!$D$7</f>
        <v>15891.03076</v>
      </c>
      <c r="AP335" s="4">
        <f t="shared" si="31"/>
        <v>29273.8266</v>
      </c>
      <c r="AQ335" s="4">
        <f t="shared" si="32"/>
        <v>28508.62291</v>
      </c>
      <c r="AR335" s="4">
        <f t="shared" si="33"/>
        <v>32779.72723</v>
      </c>
      <c r="AS335" s="4">
        <f t="shared" si="34"/>
        <v>50782.70476</v>
      </c>
      <c r="AT335" s="4">
        <f t="shared" si="35"/>
        <v>64713.66577</v>
      </c>
      <c r="AU335" s="4">
        <f>AP335*'Ejercicio 3 - TIR'!$D$5</f>
        <v>14636.9133</v>
      </c>
      <c r="AV335" s="4">
        <f>AQ335*'Ejercicio 3 - TIR'!$D$5</f>
        <v>14254.31145</v>
      </c>
      <c r="AW335" s="4">
        <f>AR335*'Ejercicio 3 - TIR'!$D$5</f>
        <v>16389.86362</v>
      </c>
      <c r="AX335" s="4">
        <f>AS335*'Ejercicio 3 - TIR'!$D$5</f>
        <v>25391.35238</v>
      </c>
      <c r="AY335" s="4">
        <f>AT335*'Ejercicio 3 - TIR'!$D$5</f>
        <v>32356.83288</v>
      </c>
      <c r="AZ335" s="4">
        <f t="shared" ref="AZ335:BD335" si="1040">AJ335-AU335-AE335</f>
        <v>26298.24632</v>
      </c>
      <c r="BA335" s="4">
        <f t="shared" si="1040"/>
        <v>25311.17885</v>
      </c>
      <c r="BB335" s="4">
        <f t="shared" si="1040"/>
        <v>26498.70012</v>
      </c>
      <c r="BC335" s="4">
        <f t="shared" si="1040"/>
        <v>34343.44177</v>
      </c>
      <c r="BD335" s="4">
        <f t="shared" si="1040"/>
        <v>39724.53126</v>
      </c>
      <c r="BE335" s="4">
        <f t="shared" ref="BE335:BI335" si="1041">AZ335/Z335</f>
        <v>23240.27015</v>
      </c>
      <c r="BF335" s="4">
        <f t="shared" si="1041"/>
        <v>19571.07881</v>
      </c>
      <c r="BG335" s="4">
        <f t="shared" si="1041"/>
        <v>17129.93079</v>
      </c>
      <c r="BH335" s="4">
        <f t="shared" si="1041"/>
        <v>18500.11016</v>
      </c>
      <c r="BI335" s="4">
        <f t="shared" si="1041"/>
        <v>17420.99967</v>
      </c>
      <c r="BJ335" s="4">
        <f t="shared" si="38"/>
        <v>73299.68629</v>
      </c>
      <c r="BK335" s="4">
        <f t="shared" si="39"/>
        <v>36235.7936</v>
      </c>
      <c r="BL335" s="4">
        <f t="shared" si="40"/>
        <v>109535.4799</v>
      </c>
      <c r="BM335" s="4">
        <f>BK335*'Ejercicio 3 - TIR'!$D$5</f>
        <v>18117.8968</v>
      </c>
      <c r="BN335" s="4">
        <f t="shared" si="41"/>
        <v>91417.58309</v>
      </c>
      <c r="BO335" s="4">
        <f t="shared" si="42"/>
        <v>40090.73572</v>
      </c>
      <c r="BP335" s="4">
        <f t="shared" si="43"/>
        <v>-111600.3741</v>
      </c>
      <c r="BQ335" s="4">
        <f t="shared" ref="BQ335:BT335" si="1042">BE335</f>
        <v>23240.27015</v>
      </c>
      <c r="BR335" s="4">
        <f t="shared" si="1042"/>
        <v>19571.07881</v>
      </c>
      <c r="BS335" s="4">
        <f t="shared" si="1042"/>
        <v>17129.93079</v>
      </c>
      <c r="BT335" s="4">
        <f t="shared" si="1042"/>
        <v>18500.11016</v>
      </c>
      <c r="BU335" s="4">
        <f t="shared" si="45"/>
        <v>57511.73539</v>
      </c>
      <c r="BV335" s="36">
        <f t="shared" si="46"/>
        <v>5.930610477</v>
      </c>
    </row>
    <row r="336" ht="15.0" customHeight="1">
      <c r="A336" s="2">
        <v>335.0</v>
      </c>
      <c r="B336" s="3">
        <f t="shared" si="4"/>
        <v>0.3380105979</v>
      </c>
      <c r="C336" s="4">
        <f>IF(B336&lt;=('Ejercicio 3 - TIR'!$D$13-'Ejercicio 3 - TIR'!$C$13)/('Ejercicio 3 - TIR'!$E$13-'Ejercicio 3 - TIR'!$C$13),'Ejercicio 3 - TIR'!$C$13+SQRT(('Ejercicio 3 - TIR'!$E$13-'Ejercicio 3 - TIR'!$C$13)*('Ejercicio 3 - TIR'!$D$13-'Ejercicio 3 - TIR'!$C$13)*B336),'Ejercicio 3 - TIR'!$E$13-SQRT(('Ejercicio 3 - TIR'!$E$13-'Ejercicio 3 - TIR'!$C$13)*('Ejercicio 3 - TIR'!$E$13-'Ejercicio 3 - TIR'!$D$13)*(1-B336)))</f>
        <v>71815.12316</v>
      </c>
      <c r="D336" s="3">
        <f t="shared" si="5"/>
        <v>0.2434312736</v>
      </c>
      <c r="E336" s="4">
        <f>IF(D336&lt;=('Ejercicio 3 - TIR'!$D$14-'Ejercicio 3 - TIR'!$C$14)/('Ejercicio 3 - TIR'!$E$14-'Ejercicio 3 - TIR'!$C$14),'Ejercicio 3 - TIR'!$C$14+SQRT(('Ejercicio 3 - TIR'!$E$14-'Ejercicio 3 - TIR'!$C$14)*('Ejercicio 3 - TIR'!$D$14-'Ejercicio 3 - TIR'!$C$14)*D336),'Ejercicio 3 - TIR'!$E$14-SQRT(('Ejercicio 3 - TIR'!$E$14-'Ejercicio 3 - TIR'!$C$14)*('Ejercicio 3 - TIR'!$E$14-'Ejercicio 3 - TIR'!$D$14)*(1-D336)))</f>
        <v>29272.86151</v>
      </c>
      <c r="F336" s="3">
        <f t="shared" si="6"/>
        <v>0.3234064408</v>
      </c>
      <c r="G336" s="4">
        <f>IF(F336&lt;=('Ejercicio 3 - TIR'!$D$18-'Ejercicio 3 - TIR'!$C$18)/('Ejercicio 3 - TIR'!$E$18-'Ejercicio 3 - TIR'!$C$18),'Ejercicio 3 - TIR'!$C$18+SQRT(('Ejercicio 3 - TIR'!$E$18-'Ejercicio 3 - TIR'!$C$18)*('Ejercicio 3 - TIR'!$D$18-'Ejercicio 3 - TIR'!$C$18)*F336),'Ejercicio 3 - TIR'!$E$18-SQRT(('Ejercicio 3 - TIR'!$E$18-'Ejercicio 3 - TIR'!$C$18)*('Ejercicio 3 - TIR'!$E$18-'Ejercicio 3 - TIR'!$D$18)*(1-F336)))</f>
        <v>36964.98142</v>
      </c>
      <c r="H336" s="3">
        <f t="shared" si="7"/>
        <v>0.7994162107</v>
      </c>
      <c r="I336" s="4">
        <f>IF(H336&lt;=('Ejercicio 3 - TIR'!$D$18-'Ejercicio 3 - TIR'!$C$18)/('Ejercicio 3 - TIR'!$E$18-'Ejercicio 3 - TIR'!$C$18),'Ejercicio 3 - TIR'!$C$18+SQRT(('Ejercicio 3 - TIR'!$E$18-'Ejercicio 3 - TIR'!$C$18)*('Ejercicio 3 - TIR'!$D$18-'Ejercicio 3 - TIR'!$C$18)*H336),'Ejercicio 3 - TIR'!$E$18-SQRT(('Ejercicio 3 - TIR'!$E$18-'Ejercicio 3 - TIR'!$C$18)*('Ejercicio 3 - TIR'!$E$18-'Ejercicio 3 - TIR'!$D$18)*(1-H336)))</f>
        <v>41121.36826</v>
      </c>
      <c r="J336" s="3">
        <f t="shared" si="8"/>
        <v>0.6378107452</v>
      </c>
      <c r="K336" s="4">
        <f>IF(J336&lt;=('Ejercicio 3 - TIR'!$D$18-'Ejercicio 3 - TIR'!$C$18)/('Ejercicio 3 - TIR'!$E$18-'Ejercicio 3 - TIR'!$C$18),'Ejercicio 3 - TIR'!$C$18+SQRT(('Ejercicio 3 - TIR'!$E$18-'Ejercicio 3 - TIR'!$C$18)*('Ejercicio 3 - TIR'!$D$18-'Ejercicio 3 - TIR'!$C$18)*J336),'Ejercicio 3 - TIR'!$E$18-SQRT(('Ejercicio 3 - TIR'!$E$18-'Ejercicio 3 - TIR'!$C$18)*('Ejercicio 3 - TIR'!$E$18-'Ejercicio 3 - TIR'!$D$18)*(1-J336)))</f>
        <v>39781.18662</v>
      </c>
      <c r="L336" s="3">
        <f t="shared" si="9"/>
        <v>0.7603613616</v>
      </c>
      <c r="M336" s="4">
        <f>IF(L336&lt;=('Ejercicio 3 - TIR'!$D$18-'Ejercicio 3 - TIR'!$C$18)/('Ejercicio 3 - TIR'!$E$18-'Ejercicio 3 - TIR'!$C$18),'Ejercicio 3 - TIR'!$C$18+SQRT(('Ejercicio 3 - TIR'!$E$18-'Ejercicio 3 - TIR'!$C$18)*('Ejercicio 3 - TIR'!$D$18-'Ejercicio 3 - TIR'!$C$18)*L336),'Ejercicio 3 - TIR'!$E$18-SQRT(('Ejercicio 3 - TIR'!$E$18-'Ejercicio 3 - TIR'!$C$18)*('Ejercicio 3 - TIR'!$E$18-'Ejercicio 3 - TIR'!$D$18)*(1-L336)))</f>
        <v>40760.55453</v>
      </c>
      <c r="N336" s="3">
        <f t="shared" si="10"/>
        <v>0.3803612079</v>
      </c>
      <c r="O336" s="4">
        <f>IF(N336&lt;=('Ejercicio 3 - TIR'!$D$18-'Ejercicio 3 - TIR'!$C$18)/('Ejercicio 3 - TIR'!$E$18-'Ejercicio 3 - TIR'!$C$18),'Ejercicio 3 - TIR'!$C$18+SQRT(('Ejercicio 3 - TIR'!$E$18-'Ejercicio 3 - TIR'!$C$18)*('Ejercicio 3 - TIR'!$D$18-'Ejercicio 3 - TIR'!$C$18)*N336),'Ejercicio 3 - TIR'!$E$18-SQRT(('Ejercicio 3 - TIR'!$E$18-'Ejercicio 3 - TIR'!$C$18)*('Ejercicio 3 - TIR'!$E$18-'Ejercicio 3 - TIR'!$D$18)*(1-N336)))</f>
        <v>37553.42182</v>
      </c>
      <c r="P336" s="3">
        <f t="shared" si="11"/>
        <v>0.6634938805</v>
      </c>
      <c r="Q336" s="7">
        <f>IF(P336&lt;=('Ejercicio 3 - TIR'!$D$22-'Ejercicio 3 - TIR'!$C$22)/('Ejercicio 3 - TIR'!$E$22-'Ejercicio 3 - TIR'!$C$22),'Ejercicio 3 - TIR'!$C$22+SQRT(('Ejercicio 3 - TIR'!$E$22-'Ejercicio 3 - TIR'!$C$22)*('Ejercicio 3 - TIR'!$D$22-'Ejercicio 3 - TIR'!$C$22)*P336),'Ejercicio 3 - TIR'!$E$22-SQRT(('Ejercicio 3 - TIR'!$E$22-'Ejercicio 3 - TIR'!$C$22)*('Ejercicio 3 - TIR'!$E$22-'Ejercicio 3 - TIR'!$D$22)*(1-P336)))</f>
        <v>0.1553888031</v>
      </c>
      <c r="R336" s="3">
        <f t="shared" si="12"/>
        <v>0.1626888702</v>
      </c>
      <c r="S336" s="7">
        <f>IF(R336&lt;=('Ejercicio 3 - TIR'!$D$23-'Ejercicio 3 - TIR'!$C$23)/('Ejercicio 3 - TIR'!$E$23-'Ejercicio 3 - TIR'!$C$23),'Ejercicio 3 - TIR'!$C$23+SQRT(('Ejercicio 3 - TIR'!$E$23-'Ejercicio 3 - TIR'!$C$23)*('Ejercicio 3 - TIR'!$D$23-'Ejercicio 3 - TIR'!$C$23)*R336),'Ejercicio 3 - TIR'!$E$23-SQRT(('Ejercicio 3 - TIR'!$E$23-'Ejercicio 3 - TIR'!$C$23)*('Ejercicio 3 - TIR'!$E$23-'Ejercicio 3 - TIR'!$D$23)*(1-R336)))</f>
        <v>0.1371125675</v>
      </c>
      <c r="T336" s="3">
        <f t="shared" si="13"/>
        <v>0.726182632</v>
      </c>
      <c r="U336" s="7">
        <f>IF(T336&lt;=('Ejercicio 3 - TIR'!$D$24-'Ejercicio 3 - TIR'!$C$24)/('Ejercicio 3 - TIR'!$E$24-'Ejercicio 3 - TIR'!$C$24),'Ejercicio 3 - TIR'!$C$24+SQRT(('Ejercicio 3 - TIR'!$E$24-'Ejercicio 3 - TIR'!$C$24)*('Ejercicio 3 - TIR'!$D$24-'Ejercicio 3 - TIR'!$C$24)*T336),'Ejercicio 3 - TIR'!$E$24-SQRT(('Ejercicio 3 - TIR'!$E$24-'Ejercicio 3 - TIR'!$C$24)*('Ejercicio 3 - TIR'!$E$24-'Ejercicio 3 - TIR'!$D$24)*(1-T336)))</f>
        <v>0.1923108572</v>
      </c>
      <c r="V336" s="3">
        <f t="shared" si="14"/>
        <v>0.8280038434</v>
      </c>
      <c r="W336" s="7">
        <f>IF(V336&lt;=('Ejercicio 3 - TIR'!$D$25-'Ejercicio 3 - TIR'!$C$25)/('Ejercicio 3 - TIR'!$E$25-'Ejercicio 3 - TIR'!$C$25),'Ejercicio 3 - TIR'!$C$25+SQRT(('Ejercicio 3 - TIR'!$E$25-'Ejercicio 3 - TIR'!$C$25)*('Ejercicio 3 - TIR'!$D$25-'Ejercicio 3 - TIR'!$C$25)*V336),'Ejercicio 3 - TIR'!$E$25-SQRT(('Ejercicio 3 - TIR'!$E$25-'Ejercicio 3 - TIR'!$C$25)*('Ejercicio 3 - TIR'!$E$25-'Ejercicio 3 - TIR'!$D$25)*(1-V336)))</f>
        <v>0.2254645858</v>
      </c>
      <c r="X336" s="3">
        <f t="shared" si="15"/>
        <v>0.5201019392</v>
      </c>
      <c r="Y336" s="7">
        <f>IF(X336&lt;=('Ejercicio 3 - TIR'!$D$26-'Ejercicio 3 - TIR'!$C$26)/('Ejercicio 3 - TIR'!$E$26-'Ejercicio 3 - TIR'!$C$26),'Ejercicio 3 - TIR'!$C$26+SQRT(('Ejercicio 3 - TIR'!$E$26-'Ejercicio 3 - TIR'!$C$26)*('Ejercicio 3 - TIR'!$D$26-'Ejercicio 3 - TIR'!$C$26)*X336),'Ejercicio 3 - TIR'!$E$26-SQRT(('Ejercicio 3 - TIR'!$E$26-'Ejercicio 3 - TIR'!$C$26)*('Ejercicio 3 - TIR'!$E$26-'Ejercicio 3 - TIR'!$D$26)*(1-X336)))</f>
        <v>0.2290937182</v>
      </c>
      <c r="Z336" s="3">
        <f t="shared" si="16"/>
        <v>1.155388803</v>
      </c>
      <c r="AA336" s="3">
        <f t="shared" si="17"/>
        <v>1.313807128</v>
      </c>
      <c r="AB336" s="3">
        <f t="shared" si="18"/>
        <v>1.566466503</v>
      </c>
      <c r="AC336" s="3">
        <f t="shared" si="19"/>
        <v>1.919649225</v>
      </c>
      <c r="AD336" s="3">
        <f t="shared" si="20"/>
        <v>2.359428803</v>
      </c>
      <c r="AE336" s="2">
        <f t="shared" si="21"/>
        <v>4548.674913</v>
      </c>
      <c r="AF336" s="2">
        <f t="shared" si="22"/>
        <v>5172.355409</v>
      </c>
      <c r="AG336" s="2">
        <f t="shared" si="23"/>
        <v>6167.055511</v>
      </c>
      <c r="AH336" s="2">
        <f t="shared" si="24"/>
        <v>7557.508127</v>
      </c>
      <c r="AI336" s="2">
        <f t="shared" si="25"/>
        <v>9288.885765</v>
      </c>
      <c r="AJ336" s="4">
        <f t="shared" si="26"/>
        <v>42708.92563</v>
      </c>
      <c r="AK336" s="4">
        <f t="shared" si="27"/>
        <v>54025.54674</v>
      </c>
      <c r="AL336" s="4">
        <f t="shared" si="28"/>
        <v>62315.89631</v>
      </c>
      <c r="AM336" s="4">
        <f t="shared" si="29"/>
        <v>78245.9669</v>
      </c>
      <c r="AN336" s="4">
        <f t="shared" si="30"/>
        <v>88604.6251</v>
      </c>
      <c r="AO336" s="4">
        <f>C336/'Ejercicio 3 - TIR'!$D$7</f>
        <v>14363.02463</v>
      </c>
      <c r="AP336" s="4">
        <f t="shared" si="31"/>
        <v>28345.901</v>
      </c>
      <c r="AQ336" s="4">
        <f t="shared" si="32"/>
        <v>39662.52211</v>
      </c>
      <c r="AR336" s="4">
        <f t="shared" si="33"/>
        <v>47952.87168</v>
      </c>
      <c r="AS336" s="4">
        <f t="shared" si="34"/>
        <v>63882.94227</v>
      </c>
      <c r="AT336" s="4">
        <f t="shared" si="35"/>
        <v>74241.60047</v>
      </c>
      <c r="AU336" s="4">
        <f>AP336*'Ejercicio 3 - TIR'!$D$5</f>
        <v>14172.9505</v>
      </c>
      <c r="AV336" s="4">
        <f>AQ336*'Ejercicio 3 - TIR'!$D$5</f>
        <v>19831.26105</v>
      </c>
      <c r="AW336" s="4">
        <f>AR336*'Ejercicio 3 - TIR'!$D$5</f>
        <v>23976.43584</v>
      </c>
      <c r="AX336" s="4">
        <f>AS336*'Ejercicio 3 - TIR'!$D$5</f>
        <v>31941.47114</v>
      </c>
      <c r="AY336" s="4">
        <f>AT336*'Ejercicio 3 - TIR'!$D$5</f>
        <v>37120.80023</v>
      </c>
      <c r="AZ336" s="4">
        <f t="shared" ref="AZ336:BD336" si="1043">AJ336-AU336-AE336</f>
        <v>23987.30022</v>
      </c>
      <c r="BA336" s="4">
        <f t="shared" si="1043"/>
        <v>29021.93028</v>
      </c>
      <c r="BB336" s="4">
        <f t="shared" si="1043"/>
        <v>32172.40496</v>
      </c>
      <c r="BC336" s="4">
        <f t="shared" si="1043"/>
        <v>38746.98764</v>
      </c>
      <c r="BD336" s="4">
        <f t="shared" si="1043"/>
        <v>42194.9391</v>
      </c>
      <c r="BE336" s="4">
        <f t="shared" ref="BE336:BI336" si="1044">AZ336/Z336</f>
        <v>20761.23653</v>
      </c>
      <c r="BF336" s="4">
        <f t="shared" si="1044"/>
        <v>22089.94734</v>
      </c>
      <c r="BG336" s="4">
        <f t="shared" si="1044"/>
        <v>20538.20167</v>
      </c>
      <c r="BH336" s="4">
        <f t="shared" si="1044"/>
        <v>20184.41033</v>
      </c>
      <c r="BI336" s="4">
        <f t="shared" si="1044"/>
        <v>17883.53988</v>
      </c>
      <c r="BJ336" s="4">
        <f t="shared" si="38"/>
        <v>69067.23261</v>
      </c>
      <c r="BK336" s="4">
        <f t="shared" si="39"/>
        <v>33888.53402</v>
      </c>
      <c r="BL336" s="4">
        <f t="shared" si="40"/>
        <v>102955.7666</v>
      </c>
      <c r="BM336" s="4">
        <f>BK336*'Ejercicio 3 - TIR'!$D$5</f>
        <v>16944.26701</v>
      </c>
      <c r="BN336" s="4">
        <f t="shared" si="41"/>
        <v>86011.49962</v>
      </c>
      <c r="BO336" s="4">
        <f t="shared" si="42"/>
        <v>36454.37383</v>
      </c>
      <c r="BP336" s="4">
        <f t="shared" si="43"/>
        <v>-101087.9847</v>
      </c>
      <c r="BQ336" s="4">
        <f t="shared" ref="BQ336:BT336" si="1045">BE336</f>
        <v>20761.23653</v>
      </c>
      <c r="BR336" s="4">
        <f t="shared" si="1045"/>
        <v>22089.94734</v>
      </c>
      <c r="BS336" s="4">
        <f t="shared" si="1045"/>
        <v>20538.20167</v>
      </c>
      <c r="BT336" s="4">
        <f t="shared" si="1045"/>
        <v>20184.41033</v>
      </c>
      <c r="BU336" s="4">
        <f t="shared" si="45"/>
        <v>54337.91371</v>
      </c>
      <c r="BV336" s="36">
        <f t="shared" si="46"/>
        <v>9.664131744</v>
      </c>
    </row>
    <row r="337" ht="15.0" customHeight="1">
      <c r="A337" s="2">
        <v>336.0</v>
      </c>
      <c r="B337" s="3">
        <f t="shared" si="4"/>
        <v>0.2435672671</v>
      </c>
      <c r="C337" s="4">
        <f>IF(B337&lt;=('Ejercicio 3 - TIR'!$D$13-'Ejercicio 3 - TIR'!$C$13)/('Ejercicio 3 - TIR'!$E$13-'Ejercicio 3 - TIR'!$C$13),'Ejercicio 3 - TIR'!$C$13+SQRT(('Ejercicio 3 - TIR'!$E$13-'Ejercicio 3 - TIR'!$C$13)*('Ejercicio 3 - TIR'!$D$13-'Ejercicio 3 - TIR'!$C$13)*B337),'Ejercicio 3 - TIR'!$E$13-SQRT(('Ejercicio 3 - TIR'!$E$13-'Ejercicio 3 - TIR'!$C$13)*('Ejercicio 3 - TIR'!$E$13-'Ejercicio 3 - TIR'!$D$13)*(1-B337)))</f>
        <v>69870.50692</v>
      </c>
      <c r="D337" s="3">
        <f t="shared" si="5"/>
        <v>0.7500018029</v>
      </c>
      <c r="E337" s="4">
        <f>IF(D337&lt;=('Ejercicio 3 - TIR'!$D$14-'Ejercicio 3 - TIR'!$C$14)/('Ejercicio 3 - TIR'!$E$14-'Ejercicio 3 - TIR'!$C$14),'Ejercicio 3 - TIR'!$C$14+SQRT(('Ejercicio 3 - TIR'!$E$14-'Ejercicio 3 - TIR'!$C$14)*('Ejercicio 3 - TIR'!$D$14-'Ejercicio 3 - TIR'!$C$14)*D337),'Ejercicio 3 - TIR'!$E$14-SQRT(('Ejercicio 3 - TIR'!$E$14-'Ejercicio 3 - TIR'!$C$14)*('Ejercicio 3 - TIR'!$E$14-'Ejercicio 3 - TIR'!$D$14)*(1-D337)))</f>
        <v>33876.29772</v>
      </c>
      <c r="F337" s="3">
        <f t="shared" si="6"/>
        <v>0.562121557</v>
      </c>
      <c r="G337" s="4">
        <f>IF(F337&lt;=('Ejercicio 3 - TIR'!$D$18-'Ejercicio 3 - TIR'!$C$18)/('Ejercicio 3 - TIR'!$E$18-'Ejercicio 3 - TIR'!$C$18),'Ejercicio 3 - TIR'!$C$18+SQRT(('Ejercicio 3 - TIR'!$E$18-'Ejercicio 3 - TIR'!$C$18)*('Ejercicio 3 - TIR'!$D$18-'Ejercicio 3 - TIR'!$C$18)*F337),'Ejercicio 3 - TIR'!$E$18-SQRT(('Ejercicio 3 - TIR'!$E$18-'Ejercicio 3 - TIR'!$C$18)*('Ejercicio 3 - TIR'!$E$18-'Ejercicio 3 - TIR'!$D$18)*(1-F337)))</f>
        <v>39182.49604</v>
      </c>
      <c r="H337" s="3">
        <f t="shared" si="7"/>
        <v>0.1789320317</v>
      </c>
      <c r="I337" s="4">
        <f>IF(H337&lt;=('Ejercicio 3 - TIR'!$D$18-'Ejercicio 3 - TIR'!$C$18)/('Ejercicio 3 - TIR'!$E$18-'Ejercicio 3 - TIR'!$C$18),'Ejercicio 3 - TIR'!$C$18+SQRT(('Ejercicio 3 - TIR'!$E$18-'Ejercicio 3 - TIR'!$C$18)*('Ejercicio 3 - TIR'!$D$18-'Ejercicio 3 - TIR'!$C$18)*H337),'Ejercicio 3 - TIR'!$E$18-SQRT(('Ejercicio 3 - TIR'!$E$18-'Ejercicio 3 - TIR'!$C$18)*('Ejercicio 3 - TIR'!$E$18-'Ejercicio 3 - TIR'!$D$18)*(1-H337)))</f>
        <v>35180.71469</v>
      </c>
      <c r="J337" s="3">
        <f t="shared" si="8"/>
        <v>0.7716383161</v>
      </c>
      <c r="K337" s="4">
        <f>IF(J337&lt;=('Ejercicio 3 - TIR'!$D$18-'Ejercicio 3 - TIR'!$C$18)/('Ejercicio 3 - TIR'!$E$18-'Ejercicio 3 - TIR'!$C$18),'Ejercicio 3 - TIR'!$C$18+SQRT(('Ejercicio 3 - TIR'!$E$18-'Ejercicio 3 - TIR'!$C$18)*('Ejercicio 3 - TIR'!$D$18-'Ejercicio 3 - TIR'!$C$18)*J337),'Ejercicio 3 - TIR'!$E$18-SQRT(('Ejercicio 3 - TIR'!$E$18-'Ejercicio 3 - TIR'!$C$18)*('Ejercicio 3 - TIR'!$E$18-'Ejercicio 3 - TIR'!$D$18)*(1-J337)))</f>
        <v>40861.50676</v>
      </c>
      <c r="L337" s="3">
        <f t="shared" si="9"/>
        <v>0.3027580936</v>
      </c>
      <c r="M337" s="4">
        <f>IF(L337&lt;=('Ejercicio 3 - TIR'!$D$18-'Ejercicio 3 - TIR'!$C$18)/('Ejercicio 3 - TIR'!$E$18-'Ejercicio 3 - TIR'!$C$18),'Ejercicio 3 - TIR'!$C$18+SQRT(('Ejercicio 3 - TIR'!$E$18-'Ejercicio 3 - TIR'!$C$18)*('Ejercicio 3 - TIR'!$D$18-'Ejercicio 3 - TIR'!$C$18)*L337),'Ejercicio 3 - TIR'!$E$18-SQRT(('Ejercicio 3 - TIR'!$E$18-'Ejercicio 3 - TIR'!$C$18)*('Ejercicio 3 - TIR'!$E$18-'Ejercicio 3 - TIR'!$D$18)*(1-L337)))</f>
        <v>36738.96981</v>
      </c>
      <c r="N337" s="3">
        <f t="shared" si="10"/>
        <v>0.2341628156</v>
      </c>
      <c r="O337" s="4">
        <f>IF(N337&lt;=('Ejercicio 3 - TIR'!$D$18-'Ejercicio 3 - TIR'!$C$18)/('Ejercicio 3 - TIR'!$E$18-'Ejercicio 3 - TIR'!$C$18),'Ejercicio 3 - TIR'!$C$18+SQRT(('Ejercicio 3 - TIR'!$E$18-'Ejercicio 3 - TIR'!$C$18)*('Ejercicio 3 - TIR'!$D$18-'Ejercicio 3 - TIR'!$C$18)*N337),'Ejercicio 3 - TIR'!$E$18-SQRT(('Ejercicio 3 - TIR'!$E$18-'Ejercicio 3 - TIR'!$C$18)*('Ejercicio 3 - TIR'!$E$18-'Ejercicio 3 - TIR'!$D$18)*(1-N337)))</f>
        <v>35926.58606</v>
      </c>
      <c r="P337" s="3">
        <f t="shared" si="11"/>
        <v>0.7420159145</v>
      </c>
      <c r="Q337" s="7">
        <f>IF(P337&lt;=('Ejercicio 3 - TIR'!$D$22-'Ejercicio 3 - TIR'!$C$22)/('Ejercicio 3 - TIR'!$E$22-'Ejercicio 3 - TIR'!$C$22),'Ejercicio 3 - TIR'!$C$22+SQRT(('Ejercicio 3 - TIR'!$E$22-'Ejercicio 3 - TIR'!$C$22)*('Ejercicio 3 - TIR'!$D$22-'Ejercicio 3 - TIR'!$C$22)*P337),'Ejercicio 3 - TIR'!$E$22-SQRT(('Ejercicio 3 - TIR'!$E$22-'Ejercicio 3 - TIR'!$C$22)*('Ejercicio 3 - TIR'!$E$22-'Ejercicio 3 - TIR'!$D$22)*(1-P337)))</f>
        <v>0.1584507227</v>
      </c>
      <c r="R337" s="3">
        <f t="shared" si="12"/>
        <v>0.6065766432</v>
      </c>
      <c r="S337" s="7">
        <f>IF(R337&lt;=('Ejercicio 3 - TIR'!$D$23-'Ejercicio 3 - TIR'!$C$23)/('Ejercicio 3 - TIR'!$E$23-'Ejercicio 3 - TIR'!$C$23),'Ejercicio 3 - TIR'!$C$23+SQRT(('Ejercicio 3 - TIR'!$E$23-'Ejercicio 3 - TIR'!$C$23)*('Ejercicio 3 - TIR'!$D$23-'Ejercicio 3 - TIR'!$C$23)*R337),'Ejercicio 3 - TIR'!$E$23-SQRT(('Ejercicio 3 - TIR'!$E$23-'Ejercicio 3 - TIR'!$C$23)*('Ejercicio 3 - TIR'!$E$23-'Ejercicio 3 - TIR'!$D$23)*(1-R337)))</f>
        <v>0.1533886858</v>
      </c>
      <c r="T337" s="3">
        <f t="shared" si="13"/>
        <v>0.194838406</v>
      </c>
      <c r="U337" s="7">
        <f>IF(T337&lt;=('Ejercicio 3 - TIR'!$D$24-'Ejercicio 3 - TIR'!$C$24)/('Ejercicio 3 - TIR'!$E$24-'Ejercicio 3 - TIR'!$C$24),'Ejercicio 3 - TIR'!$C$24+SQRT(('Ejercicio 3 - TIR'!$E$24-'Ejercicio 3 - TIR'!$C$24)*('Ejercicio 3 - TIR'!$D$24-'Ejercicio 3 - TIR'!$C$24)*T337),'Ejercicio 3 - TIR'!$E$24-SQRT(('Ejercicio 3 - TIR'!$E$24-'Ejercicio 3 - TIR'!$C$24)*('Ejercicio 3 - TIR'!$E$24-'Ejercicio 3 - TIR'!$D$24)*(1-T337)))</f>
        <v>0.1702277199</v>
      </c>
      <c r="V337" s="3">
        <f t="shared" si="14"/>
        <v>0.2039704317</v>
      </c>
      <c r="W337" s="7">
        <f>IF(V337&lt;=('Ejercicio 3 - TIR'!$D$25-'Ejercicio 3 - TIR'!$C$25)/('Ejercicio 3 - TIR'!$E$25-'Ejercicio 3 - TIR'!$C$25),'Ejercicio 3 - TIR'!$C$25+SQRT(('Ejercicio 3 - TIR'!$E$25-'Ejercicio 3 - TIR'!$C$25)*('Ejercicio 3 - TIR'!$D$25-'Ejercicio 3 - TIR'!$C$25)*V337),'Ejercicio 3 - TIR'!$E$25-SQRT(('Ejercicio 3 - TIR'!$E$25-'Ejercicio 3 - TIR'!$C$25)*('Ejercicio 3 - TIR'!$E$25-'Ejercicio 3 - TIR'!$D$25)*(1-V337)))</f>
        <v>0.1968984794</v>
      </c>
      <c r="X337" s="3">
        <f t="shared" si="15"/>
        <v>0.08353122685</v>
      </c>
      <c r="Y337" s="7">
        <f>IF(X337&lt;=('Ejercicio 3 - TIR'!$D$26-'Ejercicio 3 - TIR'!$C$26)/('Ejercicio 3 - TIR'!$E$26-'Ejercicio 3 - TIR'!$C$26),'Ejercicio 3 - TIR'!$C$26+SQRT(('Ejercicio 3 - TIR'!$E$26-'Ejercicio 3 - TIR'!$C$26)*('Ejercicio 3 - TIR'!$D$26-'Ejercicio 3 - TIR'!$C$26)*X337),'Ejercicio 3 - TIR'!$E$26-SQRT(('Ejercicio 3 - TIR'!$E$26-'Ejercicio 3 - TIR'!$C$26)*('Ejercicio 3 - TIR'!$E$26-'Ejercicio 3 - TIR'!$D$26)*(1-X337)))</f>
        <v>0.2050177999</v>
      </c>
      <c r="Z337" s="3">
        <f t="shared" si="16"/>
        <v>1.158450723</v>
      </c>
      <c r="AA337" s="3">
        <f t="shared" si="17"/>
        <v>1.336143957</v>
      </c>
      <c r="AB337" s="3">
        <f t="shared" si="18"/>
        <v>1.563592696</v>
      </c>
      <c r="AC337" s="3">
        <f t="shared" si="19"/>
        <v>1.87146172</v>
      </c>
      <c r="AD337" s="3">
        <f t="shared" si="20"/>
        <v>2.255144684</v>
      </c>
      <c r="AE337" s="2">
        <f t="shared" si="21"/>
        <v>5367.723855</v>
      </c>
      <c r="AF337" s="2">
        <f t="shared" si="22"/>
        <v>6191.071964</v>
      </c>
      <c r="AG337" s="2">
        <f t="shared" si="23"/>
        <v>7244.964028</v>
      </c>
      <c r="AH337" s="2">
        <f t="shared" si="24"/>
        <v>8671.486428</v>
      </c>
      <c r="AI337" s="2">
        <f t="shared" si="25"/>
        <v>10449.2955</v>
      </c>
      <c r="AJ337" s="4">
        <f t="shared" si="26"/>
        <v>45390.99085</v>
      </c>
      <c r="AK337" s="4">
        <f t="shared" si="27"/>
        <v>47006.49933</v>
      </c>
      <c r="AL337" s="4">
        <f t="shared" si="28"/>
        <v>63890.75351</v>
      </c>
      <c r="AM337" s="4">
        <f t="shared" si="29"/>
        <v>68755.57562</v>
      </c>
      <c r="AN337" s="4">
        <f t="shared" si="30"/>
        <v>81019.64958</v>
      </c>
      <c r="AO337" s="4">
        <f>C337/'Ejercicio 3 - TIR'!$D$7</f>
        <v>13974.10138</v>
      </c>
      <c r="AP337" s="4">
        <f t="shared" si="31"/>
        <v>31416.88947</v>
      </c>
      <c r="AQ337" s="4">
        <f t="shared" si="32"/>
        <v>33032.39794</v>
      </c>
      <c r="AR337" s="4">
        <f t="shared" si="33"/>
        <v>49916.65213</v>
      </c>
      <c r="AS337" s="4">
        <f t="shared" si="34"/>
        <v>54781.47424</v>
      </c>
      <c r="AT337" s="4">
        <f t="shared" si="35"/>
        <v>67045.5482</v>
      </c>
      <c r="AU337" s="4">
        <f>AP337*'Ejercicio 3 - TIR'!$D$5</f>
        <v>15708.44474</v>
      </c>
      <c r="AV337" s="4">
        <f>AQ337*'Ejercicio 3 - TIR'!$D$5</f>
        <v>16516.19897</v>
      </c>
      <c r="AW337" s="4">
        <f>AR337*'Ejercicio 3 - TIR'!$D$5</f>
        <v>24958.32606</v>
      </c>
      <c r="AX337" s="4">
        <f>AS337*'Ejercicio 3 - TIR'!$D$5</f>
        <v>27390.73712</v>
      </c>
      <c r="AY337" s="4">
        <f>AT337*'Ejercicio 3 - TIR'!$D$5</f>
        <v>33522.7741</v>
      </c>
      <c r="AZ337" s="4">
        <f t="shared" ref="AZ337:BD337" si="1046">AJ337-AU337-AE337</f>
        <v>24314.82226</v>
      </c>
      <c r="BA337" s="4">
        <f t="shared" si="1046"/>
        <v>24299.22839</v>
      </c>
      <c r="BB337" s="4">
        <f t="shared" si="1046"/>
        <v>31687.46342</v>
      </c>
      <c r="BC337" s="4">
        <f t="shared" si="1046"/>
        <v>32693.35207</v>
      </c>
      <c r="BD337" s="4">
        <f t="shared" si="1046"/>
        <v>37047.57998</v>
      </c>
      <c r="BE337" s="4">
        <f t="shared" ref="BE337:BI337" si="1047">AZ337/Z337</f>
        <v>20989.08636</v>
      </c>
      <c r="BF337" s="4">
        <f t="shared" si="1047"/>
        <v>18186.08562</v>
      </c>
      <c r="BG337" s="4">
        <f t="shared" si="1047"/>
        <v>20265.8042</v>
      </c>
      <c r="BH337" s="4">
        <f t="shared" si="1047"/>
        <v>17469.42068</v>
      </c>
      <c r="BI337" s="4">
        <f t="shared" si="1047"/>
        <v>16428.02799</v>
      </c>
      <c r="BJ337" s="4">
        <f t="shared" si="38"/>
        <v>76395.95274</v>
      </c>
      <c r="BK337" s="4">
        <f t="shared" si="39"/>
        <v>31513.62045</v>
      </c>
      <c r="BL337" s="4">
        <f t="shared" si="40"/>
        <v>107909.5732</v>
      </c>
      <c r="BM337" s="4">
        <f>BK337*'Ejercicio 3 - TIR'!$D$5</f>
        <v>15756.81023</v>
      </c>
      <c r="BN337" s="4">
        <f t="shared" si="41"/>
        <v>92152.76296</v>
      </c>
      <c r="BO337" s="4">
        <f t="shared" si="42"/>
        <v>40863.34842</v>
      </c>
      <c r="BP337" s="4">
        <f t="shared" si="43"/>
        <v>-103746.8046</v>
      </c>
      <c r="BQ337" s="4">
        <f t="shared" ref="BQ337:BT337" si="1048">BE337</f>
        <v>20989.08636</v>
      </c>
      <c r="BR337" s="4">
        <f t="shared" si="1048"/>
        <v>18186.08562</v>
      </c>
      <c r="BS337" s="4">
        <f t="shared" si="1048"/>
        <v>20265.8042</v>
      </c>
      <c r="BT337" s="4">
        <f t="shared" si="1048"/>
        <v>17469.42068</v>
      </c>
      <c r="BU337" s="4">
        <f t="shared" si="45"/>
        <v>57291.3764</v>
      </c>
      <c r="BV337" s="36">
        <f t="shared" si="46"/>
        <v>7.750836958</v>
      </c>
    </row>
    <row r="338" ht="15.0" customHeight="1">
      <c r="A338" s="2">
        <v>337.0</v>
      </c>
      <c r="B338" s="3">
        <f t="shared" si="4"/>
        <v>0.204135014</v>
      </c>
      <c r="C338" s="4">
        <f>IF(B338&lt;=('Ejercicio 3 - TIR'!$D$13-'Ejercicio 3 - TIR'!$C$13)/('Ejercicio 3 - TIR'!$E$13-'Ejercicio 3 - TIR'!$C$13),'Ejercicio 3 - TIR'!$C$13+SQRT(('Ejercicio 3 - TIR'!$E$13-'Ejercicio 3 - TIR'!$C$13)*('Ejercicio 3 - TIR'!$D$13-'Ejercicio 3 - TIR'!$C$13)*B338),'Ejercicio 3 - TIR'!$E$13-SQRT(('Ejercicio 3 - TIR'!$E$13-'Ejercicio 3 - TIR'!$C$13)*('Ejercicio 3 - TIR'!$E$13-'Ejercicio 3 - TIR'!$D$13)*(1-B338)))</f>
        <v>69036.2606</v>
      </c>
      <c r="D338" s="3">
        <f t="shared" si="5"/>
        <v>0.9058208986</v>
      </c>
      <c r="E338" s="4">
        <f>IF(D338&lt;=('Ejercicio 3 - TIR'!$D$14-'Ejercicio 3 - TIR'!$C$14)/('Ejercicio 3 - TIR'!$E$14-'Ejercicio 3 - TIR'!$C$14),'Ejercicio 3 - TIR'!$C$14+SQRT(('Ejercicio 3 - TIR'!$E$14-'Ejercicio 3 - TIR'!$C$14)*('Ejercicio 3 - TIR'!$D$14-'Ejercicio 3 - TIR'!$C$14)*D338),'Ejercicio 3 - TIR'!$E$14-SQRT(('Ejercicio 3 - TIR'!$E$14-'Ejercicio 3 - TIR'!$C$14)*('Ejercicio 3 - TIR'!$E$14-'Ejercicio 3 - TIR'!$D$14)*(1-D338)))</f>
        <v>36241.42777</v>
      </c>
      <c r="F338" s="3">
        <f t="shared" si="6"/>
        <v>0.7389178592</v>
      </c>
      <c r="G338" s="4">
        <f>IF(F338&lt;=('Ejercicio 3 - TIR'!$D$18-'Ejercicio 3 - TIR'!$C$18)/('Ejercicio 3 - TIR'!$E$18-'Ejercicio 3 - TIR'!$C$18),'Ejercicio 3 - TIR'!$C$18+SQRT(('Ejercicio 3 - TIR'!$E$18-'Ejercicio 3 - TIR'!$C$18)*('Ejercicio 3 - TIR'!$D$18-'Ejercicio 3 - TIR'!$C$18)*F338),'Ejercicio 3 - TIR'!$E$18-SQRT(('Ejercicio 3 - TIR'!$E$18-'Ejercicio 3 - TIR'!$C$18)*('Ejercicio 3 - TIR'!$E$18-'Ejercicio 3 - TIR'!$D$18)*(1-F338)))</f>
        <v>40574.93949</v>
      </c>
      <c r="H338" s="3">
        <f t="shared" si="7"/>
        <v>0.5144371965</v>
      </c>
      <c r="I338" s="4">
        <f>IF(H338&lt;=('Ejercicio 3 - TIR'!$D$18-'Ejercicio 3 - TIR'!$C$18)/('Ejercicio 3 - TIR'!$E$18-'Ejercicio 3 - TIR'!$C$18),'Ejercicio 3 - TIR'!$C$18+SQRT(('Ejercicio 3 - TIR'!$E$18-'Ejercicio 3 - TIR'!$C$18)*('Ejercicio 3 - TIR'!$D$18-'Ejercicio 3 - TIR'!$C$18)*H338),'Ejercicio 3 - TIR'!$E$18-SQRT(('Ejercicio 3 - TIR'!$E$18-'Ejercicio 3 - TIR'!$C$18)*('Ejercicio 3 - TIR'!$E$18-'Ejercicio 3 - TIR'!$D$18)*(1-H338)))</f>
        <v>38784.39409</v>
      </c>
      <c r="J338" s="3">
        <f t="shared" si="8"/>
        <v>0.7991322537</v>
      </c>
      <c r="K338" s="4">
        <f>IF(J338&lt;=('Ejercicio 3 - TIR'!$D$18-'Ejercicio 3 - TIR'!$C$18)/('Ejercicio 3 - TIR'!$E$18-'Ejercicio 3 - TIR'!$C$18),'Ejercicio 3 - TIR'!$C$18+SQRT(('Ejercicio 3 - TIR'!$E$18-'Ejercicio 3 - TIR'!$C$18)*('Ejercicio 3 - TIR'!$D$18-'Ejercicio 3 - TIR'!$C$18)*J338),'Ejercicio 3 - TIR'!$E$18-SQRT(('Ejercicio 3 - TIR'!$E$18-'Ejercicio 3 - TIR'!$C$18)*('Ejercicio 3 - TIR'!$E$18-'Ejercicio 3 - TIR'!$D$18)*(1-J338)))</f>
        <v>41118.62383</v>
      </c>
      <c r="L338" s="3">
        <f t="shared" si="9"/>
        <v>0.3515594269</v>
      </c>
      <c r="M338" s="4">
        <f>IF(L338&lt;=('Ejercicio 3 - TIR'!$D$18-'Ejercicio 3 - TIR'!$C$18)/('Ejercicio 3 - TIR'!$E$18-'Ejercicio 3 - TIR'!$C$18),'Ejercicio 3 - TIR'!$C$18+SQRT(('Ejercicio 3 - TIR'!$E$18-'Ejercicio 3 - TIR'!$C$18)*('Ejercicio 3 - TIR'!$D$18-'Ejercicio 3 - TIR'!$C$18)*L338),'Ejercicio 3 - TIR'!$E$18-SQRT(('Ejercicio 3 - TIR'!$E$18-'Ejercicio 3 - TIR'!$C$18)*('Ejercicio 3 - TIR'!$E$18-'Ejercicio 3 - TIR'!$D$18)*(1-L338)))</f>
        <v>37261.81203</v>
      </c>
      <c r="N338" s="3">
        <f t="shared" si="10"/>
        <v>0.05185235578</v>
      </c>
      <c r="O338" s="4">
        <f>IF(N338&lt;=('Ejercicio 3 - TIR'!$D$18-'Ejercicio 3 - TIR'!$C$18)/('Ejercicio 3 - TIR'!$E$18-'Ejercicio 3 - TIR'!$C$18),'Ejercicio 3 - TIR'!$C$18+SQRT(('Ejercicio 3 - TIR'!$E$18-'Ejercicio 3 - TIR'!$C$18)*('Ejercicio 3 - TIR'!$D$18-'Ejercicio 3 - TIR'!$C$18)*N338),'Ejercicio 3 - TIR'!$E$18-SQRT(('Ejercicio 3 - TIR'!$E$18-'Ejercicio 3 - TIR'!$C$18)*('Ejercicio 3 - TIR'!$E$18-'Ejercicio 3 - TIR'!$D$18)*(1-N338)))</f>
        <v>32788.88031</v>
      </c>
      <c r="P338" s="3">
        <f t="shared" si="11"/>
        <v>0.7119283745</v>
      </c>
      <c r="Q338" s="7">
        <f>IF(P338&lt;=('Ejercicio 3 - TIR'!$D$22-'Ejercicio 3 - TIR'!$C$22)/('Ejercicio 3 - TIR'!$E$22-'Ejercicio 3 - TIR'!$C$22),'Ejercicio 3 - TIR'!$C$22+SQRT(('Ejercicio 3 - TIR'!$E$22-'Ejercicio 3 - TIR'!$C$22)*('Ejercicio 3 - TIR'!$D$22-'Ejercicio 3 - TIR'!$C$22)*P338),'Ejercicio 3 - TIR'!$E$22-SQRT(('Ejercicio 3 - TIR'!$E$22-'Ejercicio 3 - TIR'!$C$22)*('Ejercicio 3 - TIR'!$E$22-'Ejercicio 3 - TIR'!$D$22)*(1-P338)))</f>
        <v>0.1572287698</v>
      </c>
      <c r="R338" s="3">
        <f t="shared" si="12"/>
        <v>0.4028458143</v>
      </c>
      <c r="S338" s="7">
        <f>IF(R338&lt;=('Ejercicio 3 - TIR'!$D$23-'Ejercicio 3 - TIR'!$C$23)/('Ejercicio 3 - TIR'!$E$23-'Ejercicio 3 - TIR'!$C$23),'Ejercicio 3 - TIR'!$C$23+SQRT(('Ejercicio 3 - TIR'!$E$23-'Ejercicio 3 - TIR'!$C$23)*('Ejercicio 3 - TIR'!$D$23-'Ejercicio 3 - TIR'!$C$23)*R338),'Ejercicio 3 - TIR'!$E$23-SQRT(('Ejercicio 3 - TIR'!$E$23-'Ejercicio 3 - TIR'!$C$23)*('Ejercicio 3 - TIR'!$E$23-'Ejercicio 3 - TIR'!$D$23)*(1-R338)))</f>
        <v>0.1469280981</v>
      </c>
      <c r="T338" s="3">
        <f t="shared" si="13"/>
        <v>0.1860308892</v>
      </c>
      <c r="U338" s="7">
        <f>IF(T338&lt;=('Ejercicio 3 - TIR'!$D$24-'Ejercicio 3 - TIR'!$C$24)/('Ejercicio 3 - TIR'!$E$24-'Ejercicio 3 - TIR'!$C$24),'Ejercicio 3 - TIR'!$C$24+SQRT(('Ejercicio 3 - TIR'!$E$24-'Ejercicio 3 - TIR'!$C$24)*('Ejercicio 3 - TIR'!$D$24-'Ejercicio 3 - TIR'!$C$24)*T338),'Ejercicio 3 - TIR'!$E$24-SQRT(('Ejercicio 3 - TIR'!$E$24-'Ejercicio 3 - TIR'!$C$24)*('Ejercicio 3 - TIR'!$E$24-'Ejercicio 3 - TIR'!$D$24)*(1-T338)))</f>
        <v>0.1697652439</v>
      </c>
      <c r="V338" s="3">
        <f t="shared" si="14"/>
        <v>0.3850930607</v>
      </c>
      <c r="W338" s="7">
        <f>IF(V338&lt;=('Ejercicio 3 - TIR'!$D$25-'Ejercicio 3 - TIR'!$C$25)/('Ejercicio 3 - TIR'!$E$25-'Ejercicio 3 - TIR'!$C$25),'Ejercicio 3 - TIR'!$C$25+SQRT(('Ejercicio 3 - TIR'!$E$25-'Ejercicio 3 - TIR'!$C$25)*('Ejercicio 3 - TIR'!$D$25-'Ejercicio 3 - TIR'!$C$25)*V338),'Ejercicio 3 - TIR'!$E$25-SQRT(('Ejercicio 3 - TIR'!$E$25-'Ejercicio 3 - TIR'!$C$25)*('Ejercicio 3 - TIR'!$E$25-'Ejercicio 3 - TIR'!$D$25)*(1-V338)))</f>
        <v>0.2036084675</v>
      </c>
      <c r="X338" s="3">
        <f t="shared" si="15"/>
        <v>0.784947337</v>
      </c>
      <c r="Y338" s="7">
        <f>IF(X338&lt;=('Ejercicio 3 - TIR'!$D$26-'Ejercicio 3 - TIR'!$C$26)/('Ejercicio 3 - TIR'!$E$26-'Ejercicio 3 - TIR'!$C$26),'Ejercicio 3 - TIR'!$C$26+SQRT(('Ejercicio 3 - TIR'!$E$26-'Ejercicio 3 - TIR'!$C$26)*('Ejercicio 3 - TIR'!$D$26-'Ejercicio 3 - TIR'!$C$26)*X338),'Ejercicio 3 - TIR'!$E$26-SQRT(('Ejercicio 3 - TIR'!$E$26-'Ejercicio 3 - TIR'!$C$26)*('Ejercicio 3 - TIR'!$E$26-'Ejercicio 3 - TIR'!$D$26)*(1-X338)))</f>
        <v>0.2459223771</v>
      </c>
      <c r="Z338" s="3">
        <f t="shared" si="16"/>
        <v>1.15722877</v>
      </c>
      <c r="AA338" s="3">
        <f t="shared" si="17"/>
        <v>1.327258192</v>
      </c>
      <c r="AB338" s="3">
        <f t="shared" si="18"/>
        <v>1.552580503</v>
      </c>
      <c r="AC338" s="3">
        <f t="shared" si="19"/>
        <v>1.868699039</v>
      </c>
      <c r="AD338" s="3">
        <f t="shared" si="20"/>
        <v>2.328253949</v>
      </c>
      <c r="AE338" s="2">
        <f t="shared" si="21"/>
        <v>5698.195103</v>
      </c>
      <c r="AF338" s="2">
        <f t="shared" si="22"/>
        <v>6535.420072</v>
      </c>
      <c r="AG338" s="2">
        <f t="shared" si="23"/>
        <v>7644.907255</v>
      </c>
      <c r="AH338" s="2">
        <f t="shared" si="24"/>
        <v>9201.475105</v>
      </c>
      <c r="AI338" s="2">
        <f t="shared" si="25"/>
        <v>11464.32374</v>
      </c>
      <c r="AJ338" s="4">
        <f t="shared" si="26"/>
        <v>46954.4873</v>
      </c>
      <c r="AK338" s="4">
        <f t="shared" si="27"/>
        <v>51476.90477</v>
      </c>
      <c r="AL338" s="4">
        <f t="shared" si="28"/>
        <v>63839.97365</v>
      </c>
      <c r="AM338" s="4">
        <f t="shared" si="29"/>
        <v>69631.11236</v>
      </c>
      <c r="AN338" s="4">
        <f t="shared" si="30"/>
        <v>76340.84007</v>
      </c>
      <c r="AO338" s="4">
        <f>C338/'Ejercicio 3 - TIR'!$D$7</f>
        <v>13807.25212</v>
      </c>
      <c r="AP338" s="4">
        <f t="shared" si="31"/>
        <v>33147.23518</v>
      </c>
      <c r="AQ338" s="4">
        <f t="shared" si="32"/>
        <v>37669.65265</v>
      </c>
      <c r="AR338" s="4">
        <f t="shared" si="33"/>
        <v>50032.72153</v>
      </c>
      <c r="AS338" s="4">
        <f t="shared" si="34"/>
        <v>55823.86024</v>
      </c>
      <c r="AT338" s="4">
        <f t="shared" si="35"/>
        <v>62533.58795</v>
      </c>
      <c r="AU338" s="4">
        <f>AP338*'Ejercicio 3 - TIR'!$D$5</f>
        <v>16573.61759</v>
      </c>
      <c r="AV338" s="4">
        <f>AQ338*'Ejercicio 3 - TIR'!$D$5</f>
        <v>18834.82633</v>
      </c>
      <c r="AW338" s="4">
        <f>AR338*'Ejercicio 3 - TIR'!$D$5</f>
        <v>25016.36077</v>
      </c>
      <c r="AX338" s="4">
        <f>AS338*'Ejercicio 3 - TIR'!$D$5</f>
        <v>27911.93012</v>
      </c>
      <c r="AY338" s="4">
        <f>AT338*'Ejercicio 3 - TIR'!$D$5</f>
        <v>31266.79398</v>
      </c>
      <c r="AZ338" s="4">
        <f t="shared" ref="AZ338:BD338" si="1049">AJ338-AU338-AE338</f>
        <v>24682.67461</v>
      </c>
      <c r="BA338" s="4">
        <f t="shared" si="1049"/>
        <v>26106.65837</v>
      </c>
      <c r="BB338" s="4">
        <f t="shared" si="1049"/>
        <v>31178.70563</v>
      </c>
      <c r="BC338" s="4">
        <f t="shared" si="1049"/>
        <v>32517.70713</v>
      </c>
      <c r="BD338" s="4">
        <f t="shared" si="1049"/>
        <v>33609.72236</v>
      </c>
      <c r="BE338" s="4">
        <f t="shared" ref="BE338:BI338" si="1050">AZ338/Z338</f>
        <v>21329.12286</v>
      </c>
      <c r="BF338" s="4">
        <f t="shared" si="1050"/>
        <v>19669.61555</v>
      </c>
      <c r="BG338" s="4">
        <f t="shared" si="1050"/>
        <v>20081.86086</v>
      </c>
      <c r="BH338" s="4">
        <f t="shared" si="1050"/>
        <v>17401.25427</v>
      </c>
      <c r="BI338" s="4">
        <f t="shared" si="1050"/>
        <v>14435.59126</v>
      </c>
      <c r="BJ338" s="4">
        <f t="shared" si="38"/>
        <v>84379.24734</v>
      </c>
      <c r="BK338" s="4">
        <f t="shared" si="39"/>
        <v>32146.78928</v>
      </c>
      <c r="BL338" s="4">
        <f t="shared" si="40"/>
        <v>116526.0366</v>
      </c>
      <c r="BM338" s="4">
        <f>BK338*'Ejercicio 3 - TIR'!$D$5</f>
        <v>16073.39464</v>
      </c>
      <c r="BN338" s="4">
        <f t="shared" si="41"/>
        <v>100452.642</v>
      </c>
      <c r="BO338" s="4">
        <f t="shared" si="42"/>
        <v>43145.05383</v>
      </c>
      <c r="BP338" s="4">
        <f t="shared" si="43"/>
        <v>-105277.6884</v>
      </c>
      <c r="BQ338" s="4">
        <f t="shared" ref="BQ338:BT338" si="1051">BE338</f>
        <v>21329.12286</v>
      </c>
      <c r="BR338" s="4">
        <f t="shared" si="1051"/>
        <v>19669.61555</v>
      </c>
      <c r="BS338" s="4">
        <f t="shared" si="1051"/>
        <v>20081.86086</v>
      </c>
      <c r="BT338" s="4">
        <f t="shared" si="1051"/>
        <v>17401.25427</v>
      </c>
      <c r="BU338" s="4">
        <f t="shared" si="45"/>
        <v>57580.64509</v>
      </c>
      <c r="BV338" s="36">
        <f t="shared" si="46"/>
        <v>7.770461399</v>
      </c>
    </row>
    <row r="339" ht="15.0" customHeight="1">
      <c r="A339" s="2">
        <v>338.0</v>
      </c>
      <c r="B339" s="3">
        <f t="shared" si="4"/>
        <v>0.4844300588</v>
      </c>
      <c r="C339" s="4">
        <f>IF(B339&lt;=('Ejercicio 3 - TIR'!$D$13-'Ejercicio 3 - TIR'!$C$13)/('Ejercicio 3 - TIR'!$E$13-'Ejercicio 3 - TIR'!$C$13),'Ejercicio 3 - TIR'!$C$13+SQRT(('Ejercicio 3 - TIR'!$E$13-'Ejercicio 3 - TIR'!$C$13)*('Ejercicio 3 - TIR'!$D$13-'Ejercicio 3 - TIR'!$C$13)*B339),'Ejercicio 3 - TIR'!$E$13-SQRT(('Ejercicio 3 - TIR'!$E$13-'Ejercicio 3 - TIR'!$C$13)*('Ejercicio 3 - TIR'!$E$13-'Ejercicio 3 - TIR'!$D$13)*(1-B339)))</f>
        <v>75126.64218</v>
      </c>
      <c r="D339" s="3">
        <f t="shared" si="5"/>
        <v>0.2936010287</v>
      </c>
      <c r="E339" s="4">
        <f>IF(D339&lt;=('Ejercicio 3 - TIR'!$D$14-'Ejercicio 3 - TIR'!$C$14)/('Ejercicio 3 - TIR'!$E$14-'Ejercicio 3 - TIR'!$C$14),'Ejercicio 3 - TIR'!$C$14+SQRT(('Ejercicio 3 - TIR'!$E$14-'Ejercicio 3 - TIR'!$C$14)*('Ejercicio 3 - TIR'!$D$14-'Ejercicio 3 - TIR'!$C$14)*D339),'Ejercicio 3 - TIR'!$E$14-SQRT(('Ejercicio 3 - TIR'!$E$14-'Ejercicio 3 - TIR'!$C$14)*('Ejercicio 3 - TIR'!$E$14-'Ejercicio 3 - TIR'!$D$14)*(1-D339)))</f>
        <v>29692.5555</v>
      </c>
      <c r="F339" s="3">
        <f t="shared" si="6"/>
        <v>0.1728574363</v>
      </c>
      <c r="G339" s="4">
        <f>IF(F339&lt;=('Ejercicio 3 - TIR'!$D$18-'Ejercicio 3 - TIR'!$C$18)/('Ejercicio 3 - TIR'!$E$18-'Ejercicio 3 - TIR'!$C$18),'Ejercicio 3 - TIR'!$C$18+SQRT(('Ejercicio 3 - TIR'!$E$18-'Ejercicio 3 - TIR'!$C$18)*('Ejercicio 3 - TIR'!$D$18-'Ejercicio 3 - TIR'!$C$18)*F339),'Ejercicio 3 - TIR'!$E$18-SQRT(('Ejercicio 3 - TIR'!$E$18-'Ejercicio 3 - TIR'!$C$18)*('Ejercicio 3 - TIR'!$E$18-'Ejercicio 3 - TIR'!$D$18)*(1-F339)))</f>
        <v>35092.01487</v>
      </c>
      <c r="H339" s="3">
        <f t="shared" si="7"/>
        <v>0.666991546</v>
      </c>
      <c r="I339" s="4">
        <f>IF(H339&lt;=('Ejercicio 3 - TIR'!$D$18-'Ejercicio 3 - TIR'!$C$18)/('Ejercicio 3 - TIR'!$E$18-'Ejercicio 3 - TIR'!$C$18),'Ejercicio 3 - TIR'!$C$18+SQRT(('Ejercicio 3 - TIR'!$E$18-'Ejercicio 3 - TIR'!$C$18)*('Ejercicio 3 - TIR'!$D$18-'Ejercicio 3 - TIR'!$C$18)*H339),'Ejercicio 3 - TIR'!$E$18-SQRT(('Ejercicio 3 - TIR'!$E$18-'Ejercicio 3 - TIR'!$C$18)*('Ejercicio 3 - TIR'!$E$18-'Ejercicio 3 - TIR'!$D$18)*(1-H339)))</f>
        <v>40002.43719</v>
      </c>
      <c r="J339" s="3">
        <f t="shared" si="8"/>
        <v>0.467209996</v>
      </c>
      <c r="K339" s="4">
        <f>IF(J339&lt;=('Ejercicio 3 - TIR'!$D$18-'Ejercicio 3 - TIR'!$C$18)/('Ejercicio 3 - TIR'!$E$18-'Ejercicio 3 - TIR'!$C$18),'Ejercicio 3 - TIR'!$C$18+SQRT(('Ejercicio 3 - TIR'!$E$18-'Ejercicio 3 - TIR'!$C$18)*('Ejercicio 3 - TIR'!$D$18-'Ejercicio 3 - TIR'!$C$18)*J339),'Ejercicio 3 - TIR'!$E$18-SQRT(('Ejercicio 3 - TIR'!$E$18-'Ejercicio 3 - TIR'!$C$18)*('Ejercicio 3 - TIR'!$E$18-'Ejercicio 3 - TIR'!$D$18)*(1-J339)))</f>
        <v>38371.46937</v>
      </c>
      <c r="L339" s="3">
        <f t="shared" si="9"/>
        <v>0.513446923</v>
      </c>
      <c r="M339" s="4">
        <f>IF(L339&lt;=('Ejercicio 3 - TIR'!$D$18-'Ejercicio 3 - TIR'!$C$18)/('Ejercicio 3 - TIR'!$E$18-'Ejercicio 3 - TIR'!$C$18),'Ejercicio 3 - TIR'!$C$18+SQRT(('Ejercicio 3 - TIR'!$E$18-'Ejercicio 3 - TIR'!$C$18)*('Ejercicio 3 - TIR'!$D$18-'Ejercicio 3 - TIR'!$C$18)*L339),'Ejercicio 3 - TIR'!$E$18-SQRT(('Ejercicio 3 - TIR'!$E$18-'Ejercicio 3 - TIR'!$C$18)*('Ejercicio 3 - TIR'!$E$18-'Ejercicio 3 - TIR'!$D$18)*(1-L339)))</f>
        <v>38775.93519</v>
      </c>
      <c r="N339" s="3">
        <f t="shared" si="10"/>
        <v>0.8428317374</v>
      </c>
      <c r="O339" s="4">
        <f>IF(N339&lt;=('Ejercicio 3 - TIR'!$D$18-'Ejercicio 3 - TIR'!$C$18)/('Ejercicio 3 - TIR'!$E$18-'Ejercicio 3 - TIR'!$C$18),'Ejercicio 3 - TIR'!$C$18+SQRT(('Ejercicio 3 - TIR'!$E$18-'Ejercicio 3 - TIR'!$C$18)*('Ejercicio 3 - TIR'!$D$18-'Ejercicio 3 - TIR'!$C$18)*N339),'Ejercicio 3 - TIR'!$E$18-SQRT(('Ejercicio 3 - TIR'!$E$18-'Ejercicio 3 - TIR'!$C$18)*('Ejercicio 3 - TIR'!$E$18-'Ejercicio 3 - TIR'!$D$18)*(1-N339)))</f>
        <v>41566.68969</v>
      </c>
      <c r="P339" s="3">
        <f t="shared" si="11"/>
        <v>0.7897804769</v>
      </c>
      <c r="Q339" s="7">
        <f>IF(P339&lt;=('Ejercicio 3 - TIR'!$D$22-'Ejercicio 3 - TIR'!$C$22)/('Ejercicio 3 - TIR'!$E$22-'Ejercicio 3 - TIR'!$C$22),'Ejercicio 3 - TIR'!$C$22+SQRT(('Ejercicio 3 - TIR'!$E$22-'Ejercicio 3 - TIR'!$C$22)*('Ejercicio 3 - TIR'!$D$22-'Ejercicio 3 - TIR'!$C$22)*P339),'Ejercicio 3 - TIR'!$E$22-SQRT(('Ejercicio 3 - TIR'!$E$22-'Ejercicio 3 - TIR'!$C$22)*('Ejercicio 3 - TIR'!$E$22-'Ejercicio 3 - TIR'!$D$22)*(1-P339)))</f>
        <v>0.1605476186</v>
      </c>
      <c r="R339" s="3">
        <f t="shared" si="12"/>
        <v>0.3931794778</v>
      </c>
      <c r="S339" s="7">
        <f>IF(R339&lt;=('Ejercicio 3 - TIR'!$D$23-'Ejercicio 3 - TIR'!$C$23)/('Ejercicio 3 - TIR'!$E$23-'Ejercicio 3 - TIR'!$C$23),'Ejercicio 3 - TIR'!$C$23+SQRT(('Ejercicio 3 - TIR'!$E$23-'Ejercicio 3 - TIR'!$C$23)*('Ejercicio 3 - TIR'!$D$23-'Ejercicio 3 - TIR'!$C$23)*R339),'Ejercicio 3 - TIR'!$E$23-SQRT(('Ejercicio 3 - TIR'!$E$23-'Ejercicio 3 - TIR'!$C$23)*('Ejercicio 3 - TIR'!$E$23-'Ejercicio 3 - TIR'!$D$23)*(1-R339)))</f>
        <v>0.1466030649</v>
      </c>
      <c r="T339" s="3">
        <f t="shared" si="13"/>
        <v>0.1161300608</v>
      </c>
      <c r="U339" s="7">
        <f>IF(T339&lt;=('Ejercicio 3 - TIR'!$D$24-'Ejercicio 3 - TIR'!$C$24)/('Ejercicio 3 - TIR'!$E$24-'Ejercicio 3 - TIR'!$C$24),'Ejercicio 3 - TIR'!$C$24+SQRT(('Ejercicio 3 - TIR'!$E$24-'Ejercicio 3 - TIR'!$C$24)*('Ejercicio 3 - TIR'!$D$24-'Ejercicio 3 - TIR'!$C$24)*T339),'Ejercicio 3 - TIR'!$E$24-SQRT(('Ejercicio 3 - TIR'!$E$24-'Ejercicio 3 - TIR'!$C$24)*('Ejercicio 3 - TIR'!$E$24-'Ejercicio 3 - TIR'!$D$24)*(1-T339)))</f>
        <v>0.1656164377</v>
      </c>
      <c r="V339" s="3">
        <f t="shared" si="14"/>
        <v>0.2337230092</v>
      </c>
      <c r="W339" s="7">
        <f>IF(V339&lt;=('Ejercicio 3 - TIR'!$D$25-'Ejercicio 3 - TIR'!$C$25)/('Ejercicio 3 - TIR'!$E$25-'Ejercicio 3 - TIR'!$C$25),'Ejercicio 3 - TIR'!$C$25+SQRT(('Ejercicio 3 - TIR'!$E$25-'Ejercicio 3 - TIR'!$C$25)*('Ejercicio 3 - TIR'!$D$25-'Ejercicio 3 - TIR'!$C$25)*V339),'Ejercicio 3 - TIR'!$E$25-SQRT(('Ejercicio 3 - TIR'!$E$25-'Ejercicio 3 - TIR'!$C$25)*('Ejercicio 3 - TIR'!$E$25-'Ejercicio 3 - TIR'!$D$25)*(1-V339)))</f>
        <v>0.1980890081</v>
      </c>
      <c r="X339" s="3">
        <f t="shared" si="15"/>
        <v>0.4943114679</v>
      </c>
      <c r="Y339" s="7">
        <f>IF(X339&lt;=('Ejercicio 3 - TIR'!$D$26-'Ejercicio 3 - TIR'!$C$26)/('Ejercicio 3 - TIR'!$E$26-'Ejercicio 3 - TIR'!$C$26),'Ejercicio 3 - TIR'!$C$26+SQRT(('Ejercicio 3 - TIR'!$E$26-'Ejercicio 3 - TIR'!$C$26)*('Ejercicio 3 - TIR'!$D$26-'Ejercicio 3 - TIR'!$C$26)*X339),'Ejercicio 3 - TIR'!$E$26-SQRT(('Ejercicio 3 - TIR'!$E$26-'Ejercicio 3 - TIR'!$C$26)*('Ejercicio 3 - TIR'!$E$26-'Ejercicio 3 - TIR'!$D$26)*(1-X339)))</f>
        <v>0.2277437269</v>
      </c>
      <c r="Z339" s="3">
        <f t="shared" si="16"/>
        <v>1.160547619</v>
      </c>
      <c r="AA339" s="3">
        <f t="shared" si="17"/>
        <v>1.330687456</v>
      </c>
      <c r="AB339" s="3">
        <f t="shared" si="18"/>
        <v>1.551071173</v>
      </c>
      <c r="AC339" s="3">
        <f t="shared" si="19"/>
        <v>1.858321323</v>
      </c>
      <c r="AD339" s="3">
        <f t="shared" si="20"/>
        <v>2.281542347</v>
      </c>
      <c r="AE339" s="2">
        <f t="shared" si="21"/>
        <v>4767.069077</v>
      </c>
      <c r="AF339" s="2">
        <f t="shared" si="22"/>
        <v>5465.936014</v>
      </c>
      <c r="AG339" s="2">
        <f t="shared" si="23"/>
        <v>6371.184865</v>
      </c>
      <c r="AH339" s="2">
        <f t="shared" si="24"/>
        <v>7633.246555</v>
      </c>
      <c r="AI339" s="2">
        <f t="shared" si="25"/>
        <v>9371.670575</v>
      </c>
      <c r="AJ339" s="4">
        <f t="shared" si="26"/>
        <v>40725.95429</v>
      </c>
      <c r="AK339" s="4">
        <f t="shared" si="27"/>
        <v>53230.74139</v>
      </c>
      <c r="AL339" s="4">
        <f t="shared" si="28"/>
        <v>59516.87999</v>
      </c>
      <c r="AM339" s="4">
        <f t="shared" si="29"/>
        <v>72058.14717</v>
      </c>
      <c r="AN339" s="4">
        <f t="shared" si="30"/>
        <v>94836.16273</v>
      </c>
      <c r="AO339" s="4">
        <f>C339/'Ejercicio 3 - TIR'!$D$7</f>
        <v>15025.32844</v>
      </c>
      <c r="AP339" s="4">
        <f t="shared" si="31"/>
        <v>25700.62585</v>
      </c>
      <c r="AQ339" s="4">
        <f t="shared" si="32"/>
        <v>38205.41296</v>
      </c>
      <c r="AR339" s="4">
        <f t="shared" si="33"/>
        <v>44491.55156</v>
      </c>
      <c r="AS339" s="4">
        <f t="shared" si="34"/>
        <v>57032.81874</v>
      </c>
      <c r="AT339" s="4">
        <f t="shared" si="35"/>
        <v>79810.8343</v>
      </c>
      <c r="AU339" s="4">
        <f>AP339*'Ejercicio 3 - TIR'!$D$5</f>
        <v>12850.31293</v>
      </c>
      <c r="AV339" s="4">
        <f>AQ339*'Ejercicio 3 - TIR'!$D$5</f>
        <v>19102.70648</v>
      </c>
      <c r="AW339" s="4">
        <f>AR339*'Ejercicio 3 - TIR'!$D$5</f>
        <v>22245.77578</v>
      </c>
      <c r="AX339" s="4">
        <f>AS339*'Ejercicio 3 - TIR'!$D$5</f>
        <v>28516.40937</v>
      </c>
      <c r="AY339" s="4">
        <f>AT339*'Ejercicio 3 - TIR'!$D$5</f>
        <v>39905.41715</v>
      </c>
      <c r="AZ339" s="4">
        <f t="shared" ref="AZ339:BD339" si="1052">AJ339-AU339-AE339</f>
        <v>23108.57229</v>
      </c>
      <c r="BA339" s="4">
        <f t="shared" si="1052"/>
        <v>28662.0989</v>
      </c>
      <c r="BB339" s="4">
        <f t="shared" si="1052"/>
        <v>30899.91935</v>
      </c>
      <c r="BC339" s="4">
        <f t="shared" si="1052"/>
        <v>35908.49125</v>
      </c>
      <c r="BD339" s="4">
        <f t="shared" si="1052"/>
        <v>45559.07501</v>
      </c>
      <c r="BE339" s="4">
        <f t="shared" ref="BE339:BI339" si="1053">AZ339/Z339</f>
        <v>19911.78295</v>
      </c>
      <c r="BF339" s="4">
        <f t="shared" si="1053"/>
        <v>21539.31696</v>
      </c>
      <c r="BG339" s="4">
        <f t="shared" si="1053"/>
        <v>19921.66439</v>
      </c>
      <c r="BH339" s="4">
        <f t="shared" si="1053"/>
        <v>19323.07982</v>
      </c>
      <c r="BI339" s="4">
        <f t="shared" si="1053"/>
        <v>19968.54237</v>
      </c>
      <c r="BJ339" s="4">
        <f t="shared" si="38"/>
        <v>67744.82276</v>
      </c>
      <c r="BK339" s="4">
        <f t="shared" si="39"/>
        <v>34280.9231</v>
      </c>
      <c r="BL339" s="4">
        <f t="shared" si="40"/>
        <v>102025.7459</v>
      </c>
      <c r="BM339" s="4">
        <f>BK339*'Ejercicio 3 - TIR'!$D$5</f>
        <v>17140.46155</v>
      </c>
      <c r="BN339" s="4">
        <f t="shared" si="41"/>
        <v>84885.28431</v>
      </c>
      <c r="BO339" s="4">
        <f t="shared" si="42"/>
        <v>37205.21972</v>
      </c>
      <c r="BP339" s="4">
        <f t="shared" si="43"/>
        <v>-104819.1977</v>
      </c>
      <c r="BQ339" s="4">
        <f t="shared" ref="BQ339:BT339" si="1054">BE339</f>
        <v>19911.78295</v>
      </c>
      <c r="BR339" s="4">
        <f t="shared" si="1054"/>
        <v>21539.31696</v>
      </c>
      <c r="BS339" s="4">
        <f t="shared" si="1054"/>
        <v>19921.66439</v>
      </c>
      <c r="BT339" s="4">
        <f t="shared" si="1054"/>
        <v>19323.07982</v>
      </c>
      <c r="BU339" s="4">
        <f t="shared" si="45"/>
        <v>57173.76209</v>
      </c>
      <c r="BV339" s="36">
        <f t="shared" si="46"/>
        <v>8.311182248</v>
      </c>
    </row>
    <row r="340" ht="15.0" customHeight="1">
      <c r="A340" s="2">
        <v>339.0</v>
      </c>
      <c r="B340" s="3">
        <f t="shared" si="4"/>
        <v>0.1921390596</v>
      </c>
      <c r="C340" s="4">
        <f>IF(B340&lt;=('Ejercicio 3 - TIR'!$D$13-'Ejercicio 3 - TIR'!$C$13)/('Ejercicio 3 - TIR'!$E$13-'Ejercicio 3 - TIR'!$C$13),'Ejercicio 3 - TIR'!$C$13+SQRT(('Ejercicio 3 - TIR'!$E$13-'Ejercicio 3 - TIR'!$C$13)*('Ejercicio 3 - TIR'!$D$13-'Ejercicio 3 - TIR'!$C$13)*B340),'Ejercicio 3 - TIR'!$E$13-SQRT(('Ejercicio 3 - TIR'!$E$13-'Ejercicio 3 - TIR'!$C$13)*('Ejercicio 3 - TIR'!$E$13-'Ejercicio 3 - TIR'!$D$13)*(1-B340)))</f>
        <v>68766.73393</v>
      </c>
      <c r="D340" s="3">
        <f t="shared" si="5"/>
        <v>0.7194582455</v>
      </c>
      <c r="E340" s="4">
        <f>IF(D340&lt;=('Ejercicio 3 - TIR'!$D$14-'Ejercicio 3 - TIR'!$C$14)/('Ejercicio 3 - TIR'!$E$14-'Ejercicio 3 - TIR'!$C$14),'Ejercicio 3 - TIR'!$C$14+SQRT(('Ejercicio 3 - TIR'!$E$14-'Ejercicio 3 - TIR'!$C$14)*('Ejercicio 3 - TIR'!$D$14-'Ejercicio 3 - TIR'!$C$14)*D340),'Ejercicio 3 - TIR'!$E$14-SQRT(('Ejercicio 3 - TIR'!$E$14-'Ejercicio 3 - TIR'!$C$14)*('Ejercicio 3 - TIR'!$E$14-'Ejercicio 3 - TIR'!$D$14)*(1-D340)))</f>
        <v>33512.99274</v>
      </c>
      <c r="F340" s="3">
        <f t="shared" si="6"/>
        <v>0.8078073263</v>
      </c>
      <c r="G340" s="4">
        <f>IF(F340&lt;=('Ejercicio 3 - TIR'!$D$18-'Ejercicio 3 - TIR'!$C$18)/('Ejercicio 3 - TIR'!$E$18-'Ejercicio 3 - TIR'!$C$18),'Ejercicio 3 - TIR'!$C$18+SQRT(('Ejercicio 3 - TIR'!$E$18-'Ejercicio 3 - TIR'!$C$18)*('Ejercicio 3 - TIR'!$D$18-'Ejercicio 3 - TIR'!$C$18)*F340),'Ejercicio 3 - TIR'!$E$18-SQRT(('Ejercicio 3 - TIR'!$E$18-'Ejercicio 3 - TIR'!$C$18)*('Ejercicio 3 - TIR'!$E$18-'Ejercicio 3 - TIR'!$D$18)*(1-F340)))</f>
        <v>41203.36326</v>
      </c>
      <c r="H340" s="3">
        <f t="shared" si="7"/>
        <v>0.5477770995</v>
      </c>
      <c r="I340" s="4">
        <f>IF(H340&lt;=('Ejercicio 3 - TIR'!$D$18-'Ejercicio 3 - TIR'!$C$18)/('Ejercicio 3 - TIR'!$E$18-'Ejercicio 3 - TIR'!$C$18),'Ejercicio 3 - TIR'!$C$18+SQRT(('Ejercicio 3 - TIR'!$E$18-'Ejercicio 3 - TIR'!$C$18)*('Ejercicio 3 - TIR'!$D$18-'Ejercicio 3 - TIR'!$C$18)*H340),'Ejercicio 3 - TIR'!$E$18-SQRT(('Ejercicio 3 - TIR'!$E$18-'Ejercicio 3 - TIR'!$C$18)*('Ejercicio 3 - TIR'!$E$18-'Ejercicio 3 - TIR'!$D$18)*(1-H340)))</f>
        <v>39064.57748</v>
      </c>
      <c r="J340" s="3">
        <f t="shared" si="8"/>
        <v>0.06812183712</v>
      </c>
      <c r="K340" s="4">
        <f>IF(J340&lt;=('Ejercicio 3 - TIR'!$D$18-'Ejercicio 3 - TIR'!$C$18)/('Ejercicio 3 - TIR'!$E$18-'Ejercicio 3 - TIR'!$C$18),'Ejercicio 3 - TIR'!$C$18+SQRT(('Ejercicio 3 - TIR'!$E$18-'Ejercicio 3 - TIR'!$C$18)*('Ejercicio 3 - TIR'!$D$18-'Ejercicio 3 - TIR'!$C$18)*J340),'Ejercicio 3 - TIR'!$E$18-SQRT(('Ejercicio 3 - TIR'!$E$18-'Ejercicio 3 - TIR'!$C$18)*('Ejercicio 3 - TIR'!$E$18-'Ejercicio 3 - TIR'!$D$18)*(1-J340)))</f>
        <v>33196.60376</v>
      </c>
      <c r="L340" s="3">
        <f t="shared" si="9"/>
        <v>0.200015322</v>
      </c>
      <c r="M340" s="4">
        <f>IF(L340&lt;=('Ejercicio 3 - TIR'!$D$18-'Ejercicio 3 - TIR'!$C$18)/('Ejercicio 3 - TIR'!$E$18-'Ejercicio 3 - TIR'!$C$18),'Ejercicio 3 - TIR'!$C$18+SQRT(('Ejercicio 3 - TIR'!$E$18-'Ejercicio 3 - TIR'!$C$18)*('Ejercicio 3 - TIR'!$D$18-'Ejercicio 3 - TIR'!$C$18)*L340),'Ejercicio 3 - TIR'!$E$18-SQRT(('Ejercicio 3 - TIR'!$E$18-'Ejercicio 3 - TIR'!$C$18)*('Ejercicio 3 - TIR'!$E$18-'Ejercicio 3 - TIR'!$D$18)*(1-L340)))</f>
        <v>35477.43538</v>
      </c>
      <c r="N340" s="3">
        <f t="shared" si="10"/>
        <v>0.6438094625</v>
      </c>
      <c r="O340" s="4">
        <f>IF(N340&lt;=('Ejercicio 3 - TIR'!$D$18-'Ejercicio 3 - TIR'!$C$18)/('Ejercicio 3 - TIR'!$E$18-'Ejercicio 3 - TIR'!$C$18),'Ejercicio 3 - TIR'!$C$18+SQRT(('Ejercicio 3 - TIR'!$E$18-'Ejercicio 3 - TIR'!$C$18)*('Ejercicio 3 - TIR'!$D$18-'Ejercicio 3 - TIR'!$C$18)*N340),'Ejercicio 3 - TIR'!$E$18-SQRT(('Ejercicio 3 - TIR'!$E$18-'Ejercicio 3 - TIR'!$C$18)*('Ejercicio 3 - TIR'!$E$18-'Ejercicio 3 - TIR'!$D$18)*(1-N340)))</f>
        <v>39827.07583</v>
      </c>
      <c r="P340" s="3">
        <f t="shared" si="11"/>
        <v>0.2125138704</v>
      </c>
      <c r="Q340" s="7">
        <f>IF(P340&lt;=('Ejercicio 3 - TIR'!$D$22-'Ejercicio 3 - TIR'!$C$22)/('Ejercicio 3 - TIR'!$E$22-'Ejercicio 3 - TIR'!$C$22),'Ejercicio 3 - TIR'!$C$22+SQRT(('Ejercicio 3 - TIR'!$E$22-'Ejercicio 3 - TIR'!$C$22)*('Ejercicio 3 - TIR'!$D$22-'Ejercicio 3 - TIR'!$C$22)*P340),'Ejercicio 3 - TIR'!$E$22-SQRT(('Ejercicio 3 - TIR'!$E$22-'Ejercicio 3 - TIR'!$C$22)*('Ejercicio 3 - TIR'!$E$22-'Ejercicio 3 - TIR'!$D$22)*(1-P340)))</f>
        <v>0.1395582455</v>
      </c>
      <c r="R340" s="3">
        <f t="shared" si="12"/>
        <v>0.976215701</v>
      </c>
      <c r="S340" s="7">
        <f>IF(R340&lt;=('Ejercicio 3 - TIR'!$D$23-'Ejercicio 3 - TIR'!$C$23)/('Ejercicio 3 - TIR'!$E$23-'Ejercicio 3 - TIR'!$C$23),'Ejercicio 3 - TIR'!$C$23+SQRT(('Ejercicio 3 - TIR'!$E$23-'Ejercicio 3 - TIR'!$C$23)*('Ejercicio 3 - TIR'!$D$23-'Ejercicio 3 - TIR'!$C$23)*R340),'Ejercicio 3 - TIR'!$E$23-SQRT(('Ejercicio 3 - TIR'!$E$23-'Ejercicio 3 - TIR'!$C$23)*('Ejercicio 3 - TIR'!$E$23-'Ejercicio 3 - TIR'!$D$23)*(1-R340)))</f>
        <v>0.173456932</v>
      </c>
      <c r="T340" s="3">
        <f t="shared" si="13"/>
        <v>0.3816579261</v>
      </c>
      <c r="U340" s="7">
        <f>IF(T340&lt;=('Ejercicio 3 - TIR'!$D$24-'Ejercicio 3 - TIR'!$C$24)/('Ejercicio 3 - TIR'!$E$24-'Ejercicio 3 - TIR'!$C$24),'Ejercicio 3 - TIR'!$C$24+SQRT(('Ejercicio 3 - TIR'!$E$24-'Ejercicio 3 - TIR'!$C$24)*('Ejercicio 3 - TIR'!$D$24-'Ejercicio 3 - TIR'!$C$24)*T340),'Ejercicio 3 - TIR'!$E$24-SQRT(('Ejercicio 3 - TIR'!$E$24-'Ejercicio 3 - TIR'!$C$24)*('Ejercicio 3 - TIR'!$E$24-'Ejercicio 3 - TIR'!$D$24)*(1-T340)))</f>
        <v>0.1783104512</v>
      </c>
      <c r="V340" s="3">
        <f t="shared" si="14"/>
        <v>0.6711951376</v>
      </c>
      <c r="W340" s="7">
        <f>IF(V340&lt;=('Ejercicio 3 - TIR'!$D$25-'Ejercicio 3 - TIR'!$C$25)/('Ejercicio 3 - TIR'!$E$25-'Ejercicio 3 - TIR'!$C$25),'Ejercicio 3 - TIR'!$C$25+SQRT(('Ejercicio 3 - TIR'!$E$25-'Ejercicio 3 - TIR'!$C$25)*('Ejercicio 3 - TIR'!$D$25-'Ejercicio 3 - TIR'!$C$25)*V340),'Ejercicio 3 - TIR'!$E$25-SQRT(('Ejercicio 3 - TIR'!$E$25-'Ejercicio 3 - TIR'!$C$25)*('Ejercicio 3 - TIR'!$E$25-'Ejercicio 3 - TIR'!$D$25)*(1-V340)))</f>
        <v>0.2160763059</v>
      </c>
      <c r="X340" s="3">
        <f t="shared" si="15"/>
        <v>0.1753455804</v>
      </c>
      <c r="Y340" s="7">
        <f>IF(X340&lt;=('Ejercicio 3 - TIR'!$D$26-'Ejercicio 3 - TIR'!$C$26)/('Ejercicio 3 - TIR'!$E$26-'Ejercicio 3 - TIR'!$C$26),'Ejercicio 3 - TIR'!$C$26+SQRT(('Ejercicio 3 - TIR'!$E$26-'Ejercicio 3 - TIR'!$C$26)*('Ejercicio 3 - TIR'!$D$26-'Ejercicio 3 - TIR'!$C$26)*X340),'Ejercicio 3 - TIR'!$E$26-SQRT(('Ejercicio 3 - TIR'!$E$26-'Ejercicio 3 - TIR'!$C$26)*('Ejercicio 3 - TIR'!$E$26-'Ejercicio 3 - TIR'!$D$26)*(1-X340)))</f>
        <v>0.2117585171</v>
      </c>
      <c r="Z340" s="3">
        <f t="shared" si="16"/>
        <v>1.139558245</v>
      </c>
      <c r="AA340" s="3">
        <f t="shared" si="17"/>
        <v>1.337222523</v>
      </c>
      <c r="AB340" s="3">
        <f t="shared" si="18"/>
        <v>1.575663274</v>
      </c>
      <c r="AC340" s="3">
        <f t="shared" si="19"/>
        <v>1.916126774</v>
      </c>
      <c r="AD340" s="3">
        <f t="shared" si="20"/>
        <v>2.321882938</v>
      </c>
      <c r="AE340" s="2">
        <f t="shared" si="21"/>
        <v>4677.014468</v>
      </c>
      <c r="AF340" s="2">
        <f t="shared" si="22"/>
        <v>5488.275049</v>
      </c>
      <c r="AG340" s="2">
        <f t="shared" si="23"/>
        <v>6466.891849</v>
      </c>
      <c r="AH340" s="2">
        <f t="shared" si="24"/>
        <v>7864.233951</v>
      </c>
      <c r="AI340" s="2">
        <f t="shared" si="25"/>
        <v>9529.55247</v>
      </c>
      <c r="AJ340" s="4">
        <f t="shared" si="26"/>
        <v>46953.63235</v>
      </c>
      <c r="AK340" s="4">
        <f t="shared" si="27"/>
        <v>52238.03285</v>
      </c>
      <c r="AL340" s="4">
        <f t="shared" si="28"/>
        <v>52306.66936</v>
      </c>
      <c r="AM340" s="4">
        <f t="shared" si="29"/>
        <v>67979.26378</v>
      </c>
      <c r="AN340" s="4">
        <f t="shared" si="30"/>
        <v>92473.80783</v>
      </c>
      <c r="AO340" s="4">
        <f>C340/'Ejercicio 3 - TIR'!$D$7</f>
        <v>13753.34679</v>
      </c>
      <c r="AP340" s="4">
        <f t="shared" si="31"/>
        <v>33200.28556</v>
      </c>
      <c r="AQ340" s="4">
        <f t="shared" si="32"/>
        <v>38484.68606</v>
      </c>
      <c r="AR340" s="4">
        <f t="shared" si="33"/>
        <v>38553.32257</v>
      </c>
      <c r="AS340" s="4">
        <f t="shared" si="34"/>
        <v>54225.917</v>
      </c>
      <c r="AT340" s="4">
        <f t="shared" si="35"/>
        <v>78720.46105</v>
      </c>
      <c r="AU340" s="4">
        <f>AP340*'Ejercicio 3 - TIR'!$D$5</f>
        <v>16600.14278</v>
      </c>
      <c r="AV340" s="4">
        <f>AQ340*'Ejercicio 3 - TIR'!$D$5</f>
        <v>19242.34303</v>
      </c>
      <c r="AW340" s="4">
        <f>AR340*'Ejercicio 3 - TIR'!$D$5</f>
        <v>19276.66129</v>
      </c>
      <c r="AX340" s="4">
        <f>AS340*'Ejercicio 3 - TIR'!$D$5</f>
        <v>27112.9585</v>
      </c>
      <c r="AY340" s="4">
        <f>AT340*'Ejercicio 3 - TIR'!$D$5</f>
        <v>39360.23052</v>
      </c>
      <c r="AZ340" s="4">
        <f t="shared" ref="AZ340:BD340" si="1055">AJ340-AU340-AE340</f>
        <v>25676.4751</v>
      </c>
      <c r="BA340" s="4">
        <f t="shared" si="1055"/>
        <v>27507.41477</v>
      </c>
      <c r="BB340" s="4">
        <f t="shared" si="1055"/>
        <v>26563.11622</v>
      </c>
      <c r="BC340" s="4">
        <f t="shared" si="1055"/>
        <v>33002.07133</v>
      </c>
      <c r="BD340" s="4">
        <f t="shared" si="1055"/>
        <v>43584.02484</v>
      </c>
      <c r="BE340" s="4">
        <f t="shared" ref="BE340:BI340" si="1056">AZ340/Z340</f>
        <v>22531.95499</v>
      </c>
      <c r="BF340" s="4">
        <f t="shared" si="1056"/>
        <v>20570.55898</v>
      </c>
      <c r="BG340" s="4">
        <f t="shared" si="1056"/>
        <v>16858.37111</v>
      </c>
      <c r="BH340" s="4">
        <f t="shared" si="1056"/>
        <v>17223.32352</v>
      </c>
      <c r="BI340" s="4">
        <f t="shared" si="1056"/>
        <v>18770.98286</v>
      </c>
      <c r="BJ340" s="4">
        <f t="shared" si="38"/>
        <v>77813.24604</v>
      </c>
      <c r="BK340" s="4">
        <f t="shared" si="39"/>
        <v>31933.66124</v>
      </c>
      <c r="BL340" s="4">
        <f t="shared" si="40"/>
        <v>109746.9073</v>
      </c>
      <c r="BM340" s="4">
        <f>BK340*'Ejercicio 3 - TIR'!$D$5</f>
        <v>15966.83062</v>
      </c>
      <c r="BN340" s="4">
        <f t="shared" si="41"/>
        <v>93780.07666</v>
      </c>
      <c r="BO340" s="4">
        <f t="shared" si="42"/>
        <v>40389.66613</v>
      </c>
      <c r="BP340" s="4">
        <f t="shared" si="43"/>
        <v>-102279.7267</v>
      </c>
      <c r="BQ340" s="4">
        <f t="shared" ref="BQ340:BT340" si="1057">BE340</f>
        <v>22531.95499</v>
      </c>
      <c r="BR340" s="4">
        <f t="shared" si="1057"/>
        <v>20570.55898</v>
      </c>
      <c r="BS340" s="4">
        <f t="shared" si="1057"/>
        <v>16858.37111</v>
      </c>
      <c r="BT340" s="4">
        <f t="shared" si="1057"/>
        <v>17223.32352</v>
      </c>
      <c r="BU340" s="4">
        <f t="shared" si="45"/>
        <v>59160.649</v>
      </c>
      <c r="BV340" s="36">
        <f t="shared" si="46"/>
        <v>8.797899894</v>
      </c>
    </row>
    <row r="341" ht="15.0" customHeight="1">
      <c r="A341" s="2">
        <v>340.0</v>
      </c>
      <c r="B341" s="3">
        <f t="shared" si="4"/>
        <v>0.9394957166</v>
      </c>
      <c r="C341" s="4">
        <f>IF(B341&lt;=('Ejercicio 3 - TIR'!$D$13-'Ejercicio 3 - TIR'!$C$13)/('Ejercicio 3 - TIR'!$E$13-'Ejercicio 3 - TIR'!$C$13),'Ejercicio 3 - TIR'!$C$13+SQRT(('Ejercicio 3 - TIR'!$E$13-'Ejercicio 3 - TIR'!$C$13)*('Ejercicio 3 - TIR'!$D$13-'Ejercicio 3 - TIR'!$C$13)*B341),'Ejercicio 3 - TIR'!$E$13-SQRT(('Ejercicio 3 - TIR'!$E$13-'Ejercicio 3 - TIR'!$C$13)*('Ejercicio 3 - TIR'!$E$13-'Ejercicio 3 - TIR'!$D$13)*(1-B341)))</f>
        <v>91479.13501</v>
      </c>
      <c r="D341" s="3">
        <f t="shared" si="5"/>
        <v>0.9428232248</v>
      </c>
      <c r="E341" s="4">
        <f>IF(D341&lt;=('Ejercicio 3 - TIR'!$D$14-'Ejercicio 3 - TIR'!$C$14)/('Ejercicio 3 - TIR'!$E$14-'Ejercicio 3 - TIR'!$C$14),'Ejercicio 3 - TIR'!$C$14+SQRT(('Ejercicio 3 - TIR'!$E$14-'Ejercicio 3 - TIR'!$C$14)*('Ejercicio 3 - TIR'!$D$14-'Ejercicio 3 - TIR'!$C$14)*D341),'Ejercicio 3 - TIR'!$E$14-SQRT(('Ejercicio 3 - TIR'!$E$14-'Ejercicio 3 - TIR'!$C$14)*('Ejercicio 3 - TIR'!$E$14-'Ejercicio 3 - TIR'!$D$14)*(1-D341)))</f>
        <v>37071.43102</v>
      </c>
      <c r="F341" s="3">
        <f t="shared" si="6"/>
        <v>0.7134384664</v>
      </c>
      <c r="G341" s="4">
        <f>IF(F341&lt;=('Ejercicio 3 - TIR'!$D$18-'Ejercicio 3 - TIR'!$C$18)/('Ejercicio 3 - TIR'!$E$18-'Ejercicio 3 - TIR'!$C$18),'Ejercicio 3 - TIR'!$C$18+SQRT(('Ejercicio 3 - TIR'!$E$18-'Ejercicio 3 - TIR'!$C$18)*('Ejercicio 3 - TIR'!$D$18-'Ejercicio 3 - TIR'!$C$18)*F341),'Ejercicio 3 - TIR'!$E$18-SQRT(('Ejercicio 3 - TIR'!$E$18-'Ejercicio 3 - TIR'!$C$18)*('Ejercicio 3 - TIR'!$E$18-'Ejercicio 3 - TIR'!$D$18)*(1-F341)))</f>
        <v>40364.04109</v>
      </c>
      <c r="H341" s="3">
        <f t="shared" si="7"/>
        <v>0.9458973863</v>
      </c>
      <c r="I341" s="4">
        <f>IF(H341&lt;=('Ejercicio 3 - TIR'!$D$18-'Ejercicio 3 - TIR'!$C$18)/('Ejercicio 3 - TIR'!$E$18-'Ejercicio 3 - TIR'!$C$18),'Ejercicio 3 - TIR'!$C$18+SQRT(('Ejercicio 3 - TIR'!$E$18-'Ejercicio 3 - TIR'!$C$18)*('Ejercicio 3 - TIR'!$D$18-'Ejercicio 3 - TIR'!$C$18)*H341),'Ejercicio 3 - TIR'!$E$18-SQRT(('Ejercicio 3 - TIR'!$E$18-'Ejercicio 3 - TIR'!$C$18)*('Ejercicio 3 - TIR'!$E$18-'Ejercicio 3 - TIR'!$D$18)*(1-H341)))</f>
        <v>42985.62763</v>
      </c>
      <c r="J341" s="3">
        <f t="shared" si="8"/>
        <v>0.6340693827</v>
      </c>
      <c r="K341" s="4">
        <f>IF(J341&lt;=('Ejercicio 3 - TIR'!$D$18-'Ejercicio 3 - TIR'!$C$18)/('Ejercicio 3 - TIR'!$E$18-'Ejercicio 3 - TIR'!$C$18),'Ejercicio 3 - TIR'!$C$18+SQRT(('Ejercicio 3 - TIR'!$E$18-'Ejercicio 3 - TIR'!$C$18)*('Ejercicio 3 - TIR'!$D$18-'Ejercicio 3 - TIR'!$C$18)*J341),'Ejercicio 3 - TIR'!$E$18-SQRT(('Ejercicio 3 - TIR'!$E$18-'Ejercicio 3 - TIR'!$C$18)*('Ejercicio 3 - TIR'!$E$18-'Ejercicio 3 - TIR'!$D$18)*(1-J341)))</f>
        <v>39752.45648</v>
      </c>
      <c r="L341" s="3">
        <f t="shared" si="9"/>
        <v>0.3136327671</v>
      </c>
      <c r="M341" s="4">
        <f>IF(L341&lt;=('Ejercicio 3 - TIR'!$D$18-'Ejercicio 3 - TIR'!$C$18)/('Ejercicio 3 - TIR'!$E$18-'Ejercicio 3 - TIR'!$C$18),'Ejercicio 3 - TIR'!$C$18+SQRT(('Ejercicio 3 - TIR'!$E$18-'Ejercicio 3 - TIR'!$C$18)*('Ejercicio 3 - TIR'!$D$18-'Ejercicio 3 - TIR'!$C$18)*L341),'Ejercicio 3 - TIR'!$E$18-SQRT(('Ejercicio 3 - TIR'!$E$18-'Ejercicio 3 - TIR'!$C$18)*('Ejercicio 3 - TIR'!$E$18-'Ejercicio 3 - TIR'!$D$18)*(1-L341)))</f>
        <v>36858.92959</v>
      </c>
      <c r="N341" s="3">
        <f t="shared" si="10"/>
        <v>0.4735767723</v>
      </c>
      <c r="O341" s="4">
        <f>IF(N341&lt;=('Ejercicio 3 - TIR'!$D$18-'Ejercicio 3 - TIR'!$C$18)/('Ejercicio 3 - TIR'!$E$18-'Ejercicio 3 - TIR'!$C$18),'Ejercicio 3 - TIR'!$C$18+SQRT(('Ejercicio 3 - TIR'!$E$18-'Ejercicio 3 - TIR'!$C$18)*('Ejercicio 3 - TIR'!$D$18-'Ejercicio 3 - TIR'!$C$18)*N341),'Ejercicio 3 - TIR'!$E$18-SQRT(('Ejercicio 3 - TIR'!$E$18-'Ejercicio 3 - TIR'!$C$18)*('Ejercicio 3 - TIR'!$E$18-'Ejercicio 3 - TIR'!$D$18)*(1-N341)))</f>
        <v>38428.31631</v>
      </c>
      <c r="P341" s="3">
        <f t="shared" si="11"/>
        <v>0.4296784872</v>
      </c>
      <c r="Q341" s="7">
        <f>IF(P341&lt;=('Ejercicio 3 - TIR'!$D$22-'Ejercicio 3 - TIR'!$C$22)/('Ejercicio 3 - TIR'!$E$22-'Ejercicio 3 - TIR'!$C$22),'Ejercicio 3 - TIR'!$C$22+SQRT(('Ejercicio 3 - TIR'!$E$22-'Ejercicio 3 - TIR'!$C$22)*('Ejercicio 3 - TIR'!$D$22-'Ejercicio 3 - TIR'!$C$22)*P341),'Ejercicio 3 - TIR'!$E$22-SQRT(('Ejercicio 3 - TIR'!$E$22-'Ejercicio 3 - TIR'!$C$22)*('Ejercicio 3 - TIR'!$E$22-'Ejercicio 3 - TIR'!$D$22)*(1-P341)))</f>
        <v>0.1478104527</v>
      </c>
      <c r="R341" s="3">
        <f t="shared" si="12"/>
        <v>0.2029236328</v>
      </c>
      <c r="S341" s="7">
        <f>IF(R341&lt;=('Ejercicio 3 - TIR'!$D$23-'Ejercicio 3 - TIR'!$C$23)/('Ejercicio 3 - TIR'!$E$23-'Ejercicio 3 - TIR'!$C$23),'Ejercicio 3 - TIR'!$C$23+SQRT(('Ejercicio 3 - TIR'!$E$23-'Ejercicio 3 - TIR'!$C$23)*('Ejercicio 3 - TIR'!$D$23-'Ejercicio 3 - TIR'!$C$23)*R341),'Ejercicio 3 - TIR'!$E$23-SQRT(('Ejercicio 3 - TIR'!$E$23-'Ejercicio 3 - TIR'!$C$23)*('Ejercicio 3 - TIR'!$E$23-'Ejercicio 3 - TIR'!$D$23)*(1-R341)))</f>
        <v>0.1391118429</v>
      </c>
      <c r="T341" s="3">
        <f t="shared" si="13"/>
        <v>0.1958400416</v>
      </c>
      <c r="U341" s="7">
        <f>IF(T341&lt;=('Ejercicio 3 - TIR'!$D$24-'Ejercicio 3 - TIR'!$C$24)/('Ejercicio 3 - TIR'!$E$24-'Ejercicio 3 - TIR'!$C$24),'Ejercicio 3 - TIR'!$C$24+SQRT(('Ejercicio 3 - TIR'!$E$24-'Ejercicio 3 - TIR'!$C$24)*('Ejercicio 3 - TIR'!$D$24-'Ejercicio 3 - TIR'!$C$24)*T341),'Ejercicio 3 - TIR'!$E$24-SQRT(('Ejercicio 3 - TIR'!$E$24-'Ejercicio 3 - TIR'!$C$24)*('Ejercicio 3 - TIR'!$E$24-'Ejercicio 3 - TIR'!$D$24)*(1-T341)))</f>
        <v>0.1702796471</v>
      </c>
      <c r="V341" s="3">
        <f t="shared" si="14"/>
        <v>0.7097124064</v>
      </c>
      <c r="W341" s="7">
        <f>IF(V341&lt;=('Ejercicio 3 - TIR'!$D$25-'Ejercicio 3 - TIR'!$C$25)/('Ejercicio 3 - TIR'!$E$25-'Ejercicio 3 - TIR'!$C$25),'Ejercicio 3 - TIR'!$C$25+SQRT(('Ejercicio 3 - TIR'!$E$25-'Ejercicio 3 - TIR'!$C$25)*('Ejercicio 3 - TIR'!$D$25-'Ejercicio 3 - TIR'!$C$25)*V341),'Ejercicio 3 - TIR'!$E$25-SQRT(('Ejercicio 3 - TIR'!$E$25-'Ejercicio 3 - TIR'!$C$25)*('Ejercicio 3 - TIR'!$E$25-'Ejercicio 3 - TIR'!$D$25)*(1-V341)))</f>
        <v>0.2181251419</v>
      </c>
      <c r="X341" s="3">
        <f t="shared" si="15"/>
        <v>0.5956472414</v>
      </c>
      <c r="Y341" s="7">
        <f>IF(X341&lt;=('Ejercicio 3 - TIR'!$D$26-'Ejercicio 3 - TIR'!$C$26)/('Ejercicio 3 - TIR'!$E$26-'Ejercicio 3 - TIR'!$C$26),'Ejercicio 3 - TIR'!$C$26+SQRT(('Ejercicio 3 - TIR'!$E$26-'Ejercicio 3 - TIR'!$C$26)*('Ejercicio 3 - TIR'!$D$26-'Ejercicio 3 - TIR'!$C$26)*X341),'Ejercicio 3 - TIR'!$E$26-SQRT(('Ejercicio 3 - TIR'!$E$26-'Ejercicio 3 - TIR'!$C$26)*('Ejercicio 3 - TIR'!$E$26-'Ejercicio 3 - TIR'!$D$26)*(1-X341)))</f>
        <v>0.2332720116</v>
      </c>
      <c r="Z341" s="3">
        <f t="shared" si="16"/>
        <v>1.147810453</v>
      </c>
      <c r="AA341" s="3">
        <f t="shared" si="17"/>
        <v>1.30748448</v>
      </c>
      <c r="AB341" s="3">
        <f t="shared" si="18"/>
        <v>1.530122476</v>
      </c>
      <c r="AC341" s="3">
        <f t="shared" si="19"/>
        <v>1.863880658</v>
      </c>
      <c r="AD341" s="3">
        <f t="shared" si="20"/>
        <v>2.298671849</v>
      </c>
      <c r="AE341" s="2">
        <f t="shared" si="21"/>
        <v>5479.544999</v>
      </c>
      <c r="AF341" s="2">
        <f t="shared" si="22"/>
        <v>6241.814603</v>
      </c>
      <c r="AG341" s="2">
        <f t="shared" si="23"/>
        <v>7304.66859</v>
      </c>
      <c r="AH341" s="2">
        <f t="shared" si="24"/>
        <v>8898.000463</v>
      </c>
      <c r="AI341" s="2">
        <f t="shared" si="25"/>
        <v>10973.65493</v>
      </c>
      <c r="AJ341" s="4">
        <f t="shared" si="26"/>
        <v>46330.26827</v>
      </c>
      <c r="AK341" s="4">
        <f t="shared" si="27"/>
        <v>56203.04099</v>
      </c>
      <c r="AL341" s="4">
        <f t="shared" si="28"/>
        <v>60826.12713</v>
      </c>
      <c r="AM341" s="4">
        <f t="shared" si="29"/>
        <v>68700.64593</v>
      </c>
      <c r="AN341" s="4">
        <f t="shared" si="30"/>
        <v>88334.0889</v>
      </c>
      <c r="AO341" s="4">
        <f>C341/'Ejercicio 3 - TIR'!$D$7</f>
        <v>18295.827</v>
      </c>
      <c r="AP341" s="4">
        <f t="shared" si="31"/>
        <v>28034.44127</v>
      </c>
      <c r="AQ341" s="4">
        <f t="shared" si="32"/>
        <v>37907.21399</v>
      </c>
      <c r="AR341" s="4">
        <f t="shared" si="33"/>
        <v>42530.30013</v>
      </c>
      <c r="AS341" s="4">
        <f t="shared" si="34"/>
        <v>50404.81893</v>
      </c>
      <c r="AT341" s="4">
        <f t="shared" si="35"/>
        <v>70038.26189</v>
      </c>
      <c r="AU341" s="4">
        <f>AP341*'Ejercicio 3 - TIR'!$D$5</f>
        <v>14017.22064</v>
      </c>
      <c r="AV341" s="4">
        <f>AQ341*'Ejercicio 3 - TIR'!$D$5</f>
        <v>18953.607</v>
      </c>
      <c r="AW341" s="4">
        <f>AR341*'Ejercicio 3 - TIR'!$D$5</f>
        <v>21265.15007</v>
      </c>
      <c r="AX341" s="4">
        <f>AS341*'Ejercicio 3 - TIR'!$D$5</f>
        <v>25202.40947</v>
      </c>
      <c r="AY341" s="4">
        <f>AT341*'Ejercicio 3 - TIR'!$D$5</f>
        <v>35019.13095</v>
      </c>
      <c r="AZ341" s="4">
        <f t="shared" ref="AZ341:BD341" si="1058">AJ341-AU341-AE341</f>
        <v>26833.50264</v>
      </c>
      <c r="BA341" s="4">
        <f t="shared" si="1058"/>
        <v>31007.6194</v>
      </c>
      <c r="BB341" s="4">
        <f t="shared" si="1058"/>
        <v>32256.30848</v>
      </c>
      <c r="BC341" s="4">
        <f t="shared" si="1058"/>
        <v>34600.23601</v>
      </c>
      <c r="BD341" s="4">
        <f t="shared" si="1058"/>
        <v>42341.30302</v>
      </c>
      <c r="BE341" s="4">
        <f t="shared" ref="BE341:BI341" si="1059">AZ341/Z341</f>
        <v>23377.99118</v>
      </c>
      <c r="BF341" s="4">
        <f t="shared" si="1059"/>
        <v>23715.47798</v>
      </c>
      <c r="BG341" s="4">
        <f t="shared" si="1059"/>
        <v>21080.86705</v>
      </c>
      <c r="BH341" s="4">
        <f t="shared" si="1059"/>
        <v>18563.5469</v>
      </c>
      <c r="BI341" s="4">
        <f t="shared" si="1059"/>
        <v>18419.89888</v>
      </c>
      <c r="BJ341" s="4">
        <f t="shared" si="38"/>
        <v>85215.05487</v>
      </c>
      <c r="BK341" s="4">
        <f t="shared" si="39"/>
        <v>42056.10248</v>
      </c>
      <c r="BL341" s="4">
        <f t="shared" si="40"/>
        <v>127271.1574</v>
      </c>
      <c r="BM341" s="4">
        <f>BK341*'Ejercicio 3 - TIR'!$D$5</f>
        <v>21028.05124</v>
      </c>
      <c r="BN341" s="4">
        <f t="shared" si="41"/>
        <v>106243.1061</v>
      </c>
      <c r="BO341" s="4">
        <f t="shared" si="42"/>
        <v>46219.34452</v>
      </c>
      <c r="BP341" s="4">
        <f t="shared" si="43"/>
        <v>-128550.566</v>
      </c>
      <c r="BQ341" s="4">
        <f t="shared" ref="BQ341:BT341" si="1060">BE341</f>
        <v>23377.99118</v>
      </c>
      <c r="BR341" s="4">
        <f t="shared" si="1060"/>
        <v>23715.47798</v>
      </c>
      <c r="BS341" s="4">
        <f t="shared" si="1060"/>
        <v>21080.86705</v>
      </c>
      <c r="BT341" s="4">
        <f t="shared" si="1060"/>
        <v>18563.5469</v>
      </c>
      <c r="BU341" s="4">
        <f t="shared" si="45"/>
        <v>64639.2434</v>
      </c>
      <c r="BV341" s="36">
        <f t="shared" si="46"/>
        <v>4.844406791</v>
      </c>
    </row>
    <row r="342" ht="15.0" customHeight="1">
      <c r="A342" s="2">
        <v>341.0</v>
      </c>
      <c r="B342" s="3">
        <f t="shared" si="4"/>
        <v>0.1124129042</v>
      </c>
      <c r="C342" s="4">
        <f>IF(B342&lt;=('Ejercicio 3 - TIR'!$D$13-'Ejercicio 3 - TIR'!$C$13)/('Ejercicio 3 - TIR'!$E$13-'Ejercicio 3 - TIR'!$C$13),'Ejercicio 3 - TIR'!$C$13+SQRT(('Ejercicio 3 - TIR'!$E$13-'Ejercicio 3 - TIR'!$C$13)*('Ejercicio 3 - TIR'!$D$13-'Ejercicio 3 - TIR'!$C$13)*B342),'Ejercicio 3 - TIR'!$E$13-SQRT(('Ejercicio 3 - TIR'!$E$13-'Ejercicio 3 - TIR'!$C$13)*('Ejercicio 3 - TIR'!$E$13-'Ejercicio 3 - TIR'!$D$13)*(1-B342)))</f>
        <v>66705.60673</v>
      </c>
      <c r="D342" s="3">
        <f t="shared" si="5"/>
        <v>0.1074480388</v>
      </c>
      <c r="E342" s="4">
        <f>IF(D342&lt;=('Ejercicio 3 - TIR'!$D$14-'Ejercicio 3 - TIR'!$C$14)/('Ejercicio 3 - TIR'!$E$14-'Ejercicio 3 - TIR'!$C$14),'Ejercicio 3 - TIR'!$C$14+SQRT(('Ejercicio 3 - TIR'!$E$14-'Ejercicio 3 - TIR'!$C$14)*('Ejercicio 3 - TIR'!$D$14-'Ejercicio 3 - TIR'!$C$14)*D342),'Ejercicio 3 - TIR'!$E$14-SQRT(('Ejercicio 3 - TIR'!$E$14-'Ejercicio 3 - TIR'!$C$14)*('Ejercicio 3 - TIR'!$E$14-'Ejercicio 3 - TIR'!$D$14)*(1-D342)))</f>
        <v>27838.76785</v>
      </c>
      <c r="F342" s="3">
        <f t="shared" si="6"/>
        <v>0.2666193083</v>
      </c>
      <c r="G342" s="4">
        <f>IF(F342&lt;=('Ejercicio 3 - TIR'!$D$18-'Ejercicio 3 - TIR'!$C$18)/('Ejercicio 3 - TIR'!$E$18-'Ejercicio 3 - TIR'!$C$18),'Ejercicio 3 - TIR'!$C$18+SQRT(('Ejercicio 3 - TIR'!$E$18-'Ejercicio 3 - TIR'!$C$18)*('Ejercicio 3 - TIR'!$D$18-'Ejercicio 3 - TIR'!$C$18)*F342),'Ejercicio 3 - TIR'!$E$18-SQRT(('Ejercicio 3 - TIR'!$E$18-'Ejercicio 3 - TIR'!$C$18)*('Ejercicio 3 - TIR'!$E$18-'Ejercicio 3 - TIR'!$D$18)*(1-F342)))</f>
        <v>36323.99369</v>
      </c>
      <c r="H342" s="3">
        <f t="shared" si="7"/>
        <v>0.183549803</v>
      </c>
      <c r="I342" s="4">
        <f>IF(H342&lt;=('Ejercicio 3 - TIR'!$D$18-'Ejercicio 3 - TIR'!$C$18)/('Ejercicio 3 - TIR'!$E$18-'Ejercicio 3 - TIR'!$C$18),'Ejercicio 3 - TIR'!$C$18+SQRT(('Ejercicio 3 - TIR'!$E$18-'Ejercicio 3 - TIR'!$C$18)*('Ejercicio 3 - TIR'!$D$18-'Ejercicio 3 - TIR'!$C$18)*H342),'Ejercicio 3 - TIR'!$E$18-SQRT(('Ejercicio 3 - TIR'!$E$18-'Ejercicio 3 - TIR'!$C$18)*('Ejercicio 3 - TIR'!$E$18-'Ejercicio 3 - TIR'!$D$18)*(1-H342)))</f>
        <v>35247.13926</v>
      </c>
      <c r="J342" s="3">
        <f t="shared" si="8"/>
        <v>0.4659326748</v>
      </c>
      <c r="K342" s="4">
        <f>IF(J342&lt;=('Ejercicio 3 - TIR'!$D$18-'Ejercicio 3 - TIR'!$C$18)/('Ejercicio 3 - TIR'!$E$18-'Ejercicio 3 - TIR'!$C$18),'Ejercicio 3 - TIR'!$C$18+SQRT(('Ejercicio 3 - TIR'!$E$18-'Ejercicio 3 - TIR'!$C$18)*('Ejercicio 3 - TIR'!$D$18-'Ejercicio 3 - TIR'!$C$18)*J342),'Ejercicio 3 - TIR'!$E$18-SQRT(('Ejercicio 3 - TIR'!$E$18-'Ejercicio 3 - TIR'!$C$18)*('Ejercicio 3 - TIR'!$E$18-'Ejercicio 3 - TIR'!$D$18)*(1-J342)))</f>
        <v>38360.01802</v>
      </c>
      <c r="L342" s="3">
        <f t="shared" si="9"/>
        <v>0.9861367082</v>
      </c>
      <c r="M342" s="4">
        <f>IF(L342&lt;=('Ejercicio 3 - TIR'!$D$18-'Ejercicio 3 - TIR'!$C$18)/('Ejercicio 3 - TIR'!$E$18-'Ejercicio 3 - TIR'!$C$18),'Ejercicio 3 - TIR'!$C$18+SQRT(('Ejercicio 3 - TIR'!$E$18-'Ejercicio 3 - TIR'!$C$18)*('Ejercicio 3 - TIR'!$D$18-'Ejercicio 3 - TIR'!$C$18)*L342),'Ejercicio 3 - TIR'!$E$18-SQRT(('Ejercicio 3 - TIR'!$E$18-'Ejercicio 3 - TIR'!$C$18)*('Ejercicio 3 - TIR'!$E$18-'Ejercicio 3 - TIR'!$D$18)*(1-L342)))</f>
        <v>43980.3202</v>
      </c>
      <c r="N342" s="3">
        <f t="shared" si="10"/>
        <v>0.5337283913</v>
      </c>
      <c r="O342" s="4">
        <f>IF(N342&lt;=('Ejercicio 3 - TIR'!$D$18-'Ejercicio 3 - TIR'!$C$18)/('Ejercicio 3 - TIR'!$E$18-'Ejercicio 3 - TIR'!$C$18),'Ejercicio 3 - TIR'!$C$18+SQRT(('Ejercicio 3 - TIR'!$E$18-'Ejercicio 3 - TIR'!$C$18)*('Ejercicio 3 - TIR'!$D$18-'Ejercicio 3 - TIR'!$C$18)*N342),'Ejercicio 3 - TIR'!$E$18-SQRT(('Ejercicio 3 - TIR'!$E$18-'Ejercicio 3 - TIR'!$C$18)*('Ejercicio 3 - TIR'!$E$18-'Ejercicio 3 - TIR'!$D$18)*(1-N342)))</f>
        <v>38947.58396</v>
      </c>
      <c r="P342" s="3">
        <f t="shared" si="11"/>
        <v>0.6316293244</v>
      </c>
      <c r="Q342" s="7">
        <f>IF(P342&lt;=('Ejercicio 3 - TIR'!$D$22-'Ejercicio 3 - TIR'!$C$22)/('Ejercicio 3 - TIR'!$E$22-'Ejercicio 3 - TIR'!$C$22),'Ejercicio 3 - TIR'!$C$22+SQRT(('Ejercicio 3 - TIR'!$E$22-'Ejercicio 3 - TIR'!$C$22)*('Ejercicio 3 - TIR'!$D$22-'Ejercicio 3 - TIR'!$C$22)*P342),'Ejercicio 3 - TIR'!$E$22-SQRT(('Ejercicio 3 - TIR'!$E$22-'Ejercicio 3 - TIR'!$C$22)*('Ejercicio 3 - TIR'!$E$22-'Ejercicio 3 - TIR'!$D$22)*(1-P342)))</f>
        <v>0.1542499084</v>
      </c>
      <c r="R342" s="3">
        <f t="shared" si="12"/>
        <v>0.5276274232</v>
      </c>
      <c r="S342" s="7">
        <f>IF(R342&lt;=('Ejercicio 3 - TIR'!$D$23-'Ejercicio 3 - TIR'!$C$23)/('Ejercicio 3 - TIR'!$E$23-'Ejercicio 3 - TIR'!$C$23),'Ejercicio 3 - TIR'!$C$23+SQRT(('Ejercicio 3 - TIR'!$E$23-'Ejercicio 3 - TIR'!$C$23)*('Ejercicio 3 - TIR'!$D$23-'Ejercicio 3 - TIR'!$C$23)*R342),'Ejercicio 3 - TIR'!$E$23-SQRT(('Ejercicio 3 - TIR'!$E$23-'Ejercicio 3 - TIR'!$C$23)*('Ejercicio 3 - TIR'!$E$23-'Ejercicio 3 - TIR'!$D$23)*(1-R342)))</f>
        <v>0.1508405995</v>
      </c>
      <c r="T342" s="3">
        <f t="shared" si="13"/>
        <v>0.6229611523</v>
      </c>
      <c r="U342" s="7">
        <f>IF(T342&lt;=('Ejercicio 3 - TIR'!$D$24-'Ejercicio 3 - TIR'!$C$24)/('Ejercicio 3 - TIR'!$E$24-'Ejercicio 3 - TIR'!$C$24),'Ejercicio 3 - TIR'!$C$24+SQRT(('Ejercicio 3 - TIR'!$E$24-'Ejercicio 3 - TIR'!$C$24)*('Ejercicio 3 - TIR'!$D$24-'Ejercicio 3 - TIR'!$C$24)*T342),'Ejercicio 3 - TIR'!$E$24-SQRT(('Ejercicio 3 - TIR'!$E$24-'Ejercicio 3 - TIR'!$C$24)*('Ejercicio 3 - TIR'!$E$24-'Ejercicio 3 - TIR'!$D$24)*(1-T342)))</f>
        <v>0.1875083276</v>
      </c>
      <c r="V342" s="3">
        <f t="shared" si="14"/>
        <v>0.8496951166</v>
      </c>
      <c r="W342" s="7">
        <f>IF(V342&lt;=('Ejercicio 3 - TIR'!$D$25-'Ejercicio 3 - TIR'!$C$25)/('Ejercicio 3 - TIR'!$E$25-'Ejercicio 3 - TIR'!$C$25),'Ejercicio 3 - TIR'!$C$25+SQRT(('Ejercicio 3 - TIR'!$E$25-'Ejercicio 3 - TIR'!$C$25)*('Ejercicio 3 - TIR'!$D$25-'Ejercicio 3 - TIR'!$C$25)*V342),'Ejercicio 3 - TIR'!$E$25-SQRT(('Ejercicio 3 - TIR'!$E$25-'Ejercicio 3 - TIR'!$C$25)*('Ejercicio 3 - TIR'!$E$25-'Ejercicio 3 - TIR'!$D$25)*(1-V342)))</f>
        <v>0.2270638475</v>
      </c>
      <c r="X342" s="3">
        <f t="shared" si="15"/>
        <v>0.7586058663</v>
      </c>
      <c r="Y342" s="7">
        <f>IF(X342&lt;=('Ejercicio 3 - TIR'!$D$26-'Ejercicio 3 - TIR'!$C$26)/('Ejercicio 3 - TIR'!$E$26-'Ejercicio 3 - TIR'!$C$26),'Ejercicio 3 - TIR'!$C$26+SQRT(('Ejercicio 3 - TIR'!$E$26-'Ejercicio 3 - TIR'!$C$26)*('Ejercicio 3 - TIR'!$D$26-'Ejercicio 3 - TIR'!$C$26)*X342),'Ejercicio 3 - TIR'!$E$26-SQRT(('Ejercicio 3 - TIR'!$E$26-'Ejercicio 3 - TIR'!$C$26)*('Ejercicio 3 - TIR'!$E$26-'Ejercicio 3 - TIR'!$D$26)*(1-X342)))</f>
        <v>0.2438955914</v>
      </c>
      <c r="Z342" s="3">
        <f t="shared" si="16"/>
        <v>1.154249908</v>
      </c>
      <c r="AA342" s="3">
        <f t="shared" si="17"/>
        <v>1.328357657</v>
      </c>
      <c r="AB342" s="3">
        <f t="shared" si="18"/>
        <v>1.577435779</v>
      </c>
      <c r="AC342" s="3">
        <f t="shared" si="19"/>
        <v>1.935614416</v>
      </c>
      <c r="AD342" s="3">
        <f t="shared" si="20"/>
        <v>2.407702239</v>
      </c>
      <c r="AE342" s="2">
        <f t="shared" si="21"/>
        <v>4294.127392</v>
      </c>
      <c r="AF342" s="2">
        <f t="shared" si="22"/>
        <v>4941.856142</v>
      </c>
      <c r="AG342" s="2">
        <f t="shared" si="23"/>
        <v>5868.495322</v>
      </c>
      <c r="AH342" s="2">
        <f t="shared" si="24"/>
        <v>7201.018449</v>
      </c>
      <c r="AI342" s="2">
        <f t="shared" si="25"/>
        <v>8957.315102</v>
      </c>
      <c r="AJ342" s="4">
        <f t="shared" si="26"/>
        <v>41926.9664</v>
      </c>
      <c r="AK342" s="4">
        <f t="shared" si="27"/>
        <v>46820.80731</v>
      </c>
      <c r="AL342" s="4">
        <f t="shared" si="28"/>
        <v>60510.46491</v>
      </c>
      <c r="AM342" s="4">
        <f t="shared" si="29"/>
        <v>85128.94183</v>
      </c>
      <c r="AN342" s="4">
        <f t="shared" si="30"/>
        <v>93774.18511</v>
      </c>
      <c r="AO342" s="4">
        <f>C342/'Ejercicio 3 - TIR'!$D$7</f>
        <v>13341.12135</v>
      </c>
      <c r="AP342" s="4">
        <f t="shared" si="31"/>
        <v>28585.84505</v>
      </c>
      <c r="AQ342" s="4">
        <f t="shared" si="32"/>
        <v>33479.68597</v>
      </c>
      <c r="AR342" s="4">
        <f t="shared" si="33"/>
        <v>47169.34356</v>
      </c>
      <c r="AS342" s="4">
        <f t="shared" si="34"/>
        <v>71787.82048</v>
      </c>
      <c r="AT342" s="4">
        <f t="shared" si="35"/>
        <v>80433.06376</v>
      </c>
      <c r="AU342" s="4">
        <f>AP342*'Ejercicio 3 - TIR'!$D$5</f>
        <v>14292.92252</v>
      </c>
      <c r="AV342" s="4">
        <f>AQ342*'Ejercicio 3 - TIR'!$D$5</f>
        <v>16739.84298</v>
      </c>
      <c r="AW342" s="4">
        <f>AR342*'Ejercicio 3 - TIR'!$D$5</f>
        <v>23584.67178</v>
      </c>
      <c r="AX342" s="4">
        <f>AS342*'Ejercicio 3 - TIR'!$D$5</f>
        <v>35893.91024</v>
      </c>
      <c r="AY342" s="4">
        <f>AT342*'Ejercicio 3 - TIR'!$D$5</f>
        <v>40216.53188</v>
      </c>
      <c r="AZ342" s="4">
        <f t="shared" ref="AZ342:BD342" si="1061">AJ342-AU342-AE342</f>
        <v>23339.91648</v>
      </c>
      <c r="BA342" s="4">
        <f t="shared" si="1061"/>
        <v>25139.10819</v>
      </c>
      <c r="BB342" s="4">
        <f t="shared" si="1061"/>
        <v>31057.29781</v>
      </c>
      <c r="BC342" s="4">
        <f t="shared" si="1061"/>
        <v>42034.01314</v>
      </c>
      <c r="BD342" s="4">
        <f t="shared" si="1061"/>
        <v>44600.33813</v>
      </c>
      <c r="BE342" s="4">
        <f t="shared" ref="BE342:BI342" si="1062">AZ342/Z342</f>
        <v>20220.85192</v>
      </c>
      <c r="BF342" s="4">
        <f t="shared" si="1062"/>
        <v>18924.95448</v>
      </c>
      <c r="BG342" s="4">
        <f t="shared" si="1062"/>
        <v>19688.4705</v>
      </c>
      <c r="BH342" s="4">
        <f t="shared" si="1062"/>
        <v>21716.10874</v>
      </c>
      <c r="BI342" s="4">
        <f t="shared" si="1062"/>
        <v>18524.02569</v>
      </c>
      <c r="BJ342" s="4">
        <f t="shared" si="38"/>
        <v>67027.46369</v>
      </c>
      <c r="BK342" s="4">
        <f t="shared" si="39"/>
        <v>32121.44774</v>
      </c>
      <c r="BL342" s="4">
        <f t="shared" si="40"/>
        <v>99148.91143</v>
      </c>
      <c r="BM342" s="4">
        <f>BK342*'Ejercicio 3 - TIR'!$D$5</f>
        <v>16060.72387</v>
      </c>
      <c r="BN342" s="4">
        <f t="shared" si="41"/>
        <v>83088.18756</v>
      </c>
      <c r="BO342" s="4">
        <f t="shared" si="42"/>
        <v>34509.32852</v>
      </c>
      <c r="BP342" s="4">
        <f t="shared" si="43"/>
        <v>-94544.37459</v>
      </c>
      <c r="BQ342" s="4">
        <f t="shared" ref="BQ342:BT342" si="1063">BE342</f>
        <v>20220.85192</v>
      </c>
      <c r="BR342" s="4">
        <f t="shared" si="1063"/>
        <v>18924.95448</v>
      </c>
      <c r="BS342" s="4">
        <f t="shared" si="1063"/>
        <v>19688.4705</v>
      </c>
      <c r="BT342" s="4">
        <f t="shared" si="1063"/>
        <v>21716.10874</v>
      </c>
      <c r="BU342" s="4">
        <f t="shared" si="45"/>
        <v>53033.35421</v>
      </c>
      <c r="BV342" s="36">
        <f t="shared" si="46"/>
        <v>10.71461634</v>
      </c>
    </row>
    <row r="343" ht="15.0" customHeight="1">
      <c r="A343" s="2">
        <v>342.0</v>
      </c>
      <c r="B343" s="3">
        <f t="shared" si="4"/>
        <v>0.2804914476</v>
      </c>
      <c r="C343" s="4">
        <f>IF(B343&lt;=('Ejercicio 3 - TIR'!$D$13-'Ejercicio 3 - TIR'!$C$13)/('Ejercicio 3 - TIR'!$E$13-'Ejercicio 3 - TIR'!$C$13),'Ejercicio 3 - TIR'!$C$13+SQRT(('Ejercicio 3 - TIR'!$E$13-'Ejercicio 3 - TIR'!$C$13)*('Ejercicio 3 - TIR'!$D$13-'Ejercicio 3 - TIR'!$C$13)*B343),'Ejercicio 3 - TIR'!$E$13-SQRT(('Ejercicio 3 - TIR'!$E$13-'Ejercicio 3 - TIR'!$C$13)*('Ejercicio 3 - TIR'!$E$13-'Ejercicio 3 - TIR'!$D$13)*(1-B343)))</f>
        <v>70616.15643</v>
      </c>
      <c r="D343" s="3">
        <f t="shared" si="5"/>
        <v>0.8792693943</v>
      </c>
      <c r="E343" s="4">
        <f>IF(D343&lt;=('Ejercicio 3 - TIR'!$D$14-'Ejercicio 3 - TIR'!$C$14)/('Ejercicio 3 - TIR'!$E$14-'Ejercicio 3 - TIR'!$C$14),'Ejercicio 3 - TIR'!$C$14+SQRT(('Ejercicio 3 - TIR'!$E$14-'Ejercicio 3 - TIR'!$C$14)*('Ejercicio 3 - TIR'!$D$14-'Ejercicio 3 - TIR'!$C$14)*D343),'Ejercicio 3 - TIR'!$E$14-SQRT(('Ejercicio 3 - TIR'!$E$14-'Ejercicio 3 - TIR'!$C$14)*('Ejercicio 3 - TIR'!$E$14-'Ejercicio 3 - TIR'!$D$14)*(1-D343)))</f>
        <v>35744.46351</v>
      </c>
      <c r="F343" s="3">
        <f t="shared" si="6"/>
        <v>0.1517813175</v>
      </c>
      <c r="G343" s="4">
        <f>IF(F343&lt;=('Ejercicio 3 - TIR'!$D$18-'Ejercicio 3 - TIR'!$C$18)/('Ejercicio 3 - TIR'!$E$18-'Ejercicio 3 - TIR'!$C$18),'Ejercicio 3 - TIR'!$C$18+SQRT(('Ejercicio 3 - TIR'!$E$18-'Ejercicio 3 - TIR'!$C$18)*('Ejercicio 3 - TIR'!$D$18-'Ejercicio 3 - TIR'!$C$18)*F343),'Ejercicio 3 - TIR'!$E$18-SQRT(('Ejercicio 3 - TIR'!$E$18-'Ejercicio 3 - TIR'!$C$18)*('Ejercicio 3 - TIR'!$E$18-'Ejercicio 3 - TIR'!$D$18)*(1-F343)))</f>
        <v>34771.49847</v>
      </c>
      <c r="H343" s="3">
        <f t="shared" si="7"/>
        <v>0.5689172521</v>
      </c>
      <c r="I343" s="4">
        <f>IF(H343&lt;=('Ejercicio 3 - TIR'!$D$18-'Ejercicio 3 - TIR'!$C$18)/('Ejercicio 3 - TIR'!$E$18-'Ejercicio 3 - TIR'!$C$18),'Ejercicio 3 - TIR'!$C$18+SQRT(('Ejercicio 3 - TIR'!$E$18-'Ejercicio 3 - TIR'!$C$18)*('Ejercicio 3 - TIR'!$D$18-'Ejercicio 3 - TIR'!$C$18)*H343),'Ejercicio 3 - TIR'!$E$18-SQRT(('Ejercicio 3 - TIR'!$E$18-'Ejercicio 3 - TIR'!$C$18)*('Ejercicio 3 - TIR'!$E$18-'Ejercicio 3 - TIR'!$D$18)*(1-H343)))</f>
        <v>39237.83458</v>
      </c>
      <c r="J343" s="3">
        <f t="shared" si="8"/>
        <v>0.1919976078</v>
      </c>
      <c r="K343" s="4">
        <f>IF(J343&lt;=('Ejercicio 3 - TIR'!$D$18-'Ejercicio 3 - TIR'!$C$18)/('Ejercicio 3 - TIR'!$E$18-'Ejercicio 3 - TIR'!$C$18),'Ejercicio 3 - TIR'!$C$18+SQRT(('Ejercicio 3 - TIR'!$E$18-'Ejercicio 3 - TIR'!$C$18)*('Ejercicio 3 - TIR'!$D$18-'Ejercicio 3 - TIR'!$C$18)*J343),'Ejercicio 3 - TIR'!$E$18-SQRT(('Ejercicio 3 - TIR'!$E$18-'Ejercicio 3 - TIR'!$C$18)*('Ejercicio 3 - TIR'!$E$18-'Ejercicio 3 - TIR'!$D$18)*(1-J343)))</f>
        <v>35366.52971</v>
      </c>
      <c r="L343" s="3">
        <f t="shared" si="9"/>
        <v>0.536652427</v>
      </c>
      <c r="M343" s="4">
        <f>IF(L343&lt;=('Ejercicio 3 - TIR'!$D$18-'Ejercicio 3 - TIR'!$C$18)/('Ejercicio 3 - TIR'!$E$18-'Ejercicio 3 - TIR'!$C$18),'Ejercicio 3 - TIR'!$C$18+SQRT(('Ejercicio 3 - TIR'!$E$18-'Ejercicio 3 - TIR'!$C$18)*('Ejercicio 3 - TIR'!$D$18-'Ejercicio 3 - TIR'!$C$18)*L343),'Ejercicio 3 - TIR'!$E$18-SQRT(('Ejercicio 3 - TIR'!$E$18-'Ejercicio 3 - TIR'!$C$18)*('Ejercicio 3 - TIR'!$E$18-'Ejercicio 3 - TIR'!$D$18)*(1-L343)))</f>
        <v>38972.06019</v>
      </c>
      <c r="N343" s="3">
        <f t="shared" si="10"/>
        <v>0.5441834079</v>
      </c>
      <c r="O343" s="4">
        <f>IF(N343&lt;=('Ejercicio 3 - TIR'!$D$18-'Ejercicio 3 - TIR'!$C$18)/('Ejercicio 3 - TIR'!$E$18-'Ejercicio 3 - TIR'!$C$18),'Ejercicio 3 - TIR'!$C$18+SQRT(('Ejercicio 3 - TIR'!$E$18-'Ejercicio 3 - TIR'!$C$18)*('Ejercicio 3 - TIR'!$D$18-'Ejercicio 3 - TIR'!$C$18)*N343),'Ejercicio 3 - TIR'!$E$18-SQRT(('Ejercicio 3 - TIR'!$E$18-'Ejercicio 3 - TIR'!$C$18)*('Ejercicio 3 - TIR'!$E$18-'Ejercicio 3 - TIR'!$D$18)*(1-N343)))</f>
        <v>39034.79447</v>
      </c>
      <c r="P343" s="3">
        <f t="shared" si="11"/>
        <v>0.6408777848</v>
      </c>
      <c r="Q343" s="7">
        <f>IF(P343&lt;=('Ejercicio 3 - TIR'!$D$22-'Ejercicio 3 - TIR'!$C$22)/('Ejercicio 3 - TIR'!$E$22-'Ejercicio 3 - TIR'!$C$22),'Ejercicio 3 - TIR'!$C$22+SQRT(('Ejercicio 3 - TIR'!$E$22-'Ejercicio 3 - TIR'!$C$22)*('Ejercicio 3 - TIR'!$D$22-'Ejercicio 3 - TIR'!$C$22)*P343),'Ejercicio 3 - TIR'!$E$22-SQRT(('Ejercicio 3 - TIR'!$E$22-'Ejercicio 3 - TIR'!$C$22)*('Ejercicio 3 - TIR'!$E$22-'Ejercicio 3 - TIR'!$D$22)*(1-P343)))</f>
        <v>0.1545752092</v>
      </c>
      <c r="R343" s="3">
        <f t="shared" si="12"/>
        <v>0.1157424591</v>
      </c>
      <c r="S343" s="7">
        <f>IF(R343&lt;=('Ejercicio 3 - TIR'!$D$23-'Ejercicio 3 - TIR'!$C$23)/('Ejercicio 3 - TIR'!$E$23-'Ejercicio 3 - TIR'!$C$23),'Ejercicio 3 - TIR'!$C$23+SQRT(('Ejercicio 3 - TIR'!$E$23-'Ejercicio 3 - TIR'!$C$23)*('Ejercicio 3 - TIR'!$D$23-'Ejercicio 3 - TIR'!$C$23)*R343),'Ejercicio 3 - TIR'!$E$23-SQRT(('Ejercicio 3 - TIR'!$E$23-'Ejercicio 3 - TIR'!$C$23)*('Ejercicio 3 - TIR'!$E$23-'Ejercicio 3 - TIR'!$D$23)*(1-R343)))</f>
        <v>0.1344338639</v>
      </c>
      <c r="T343" s="3">
        <f t="shared" si="13"/>
        <v>0.29712727</v>
      </c>
      <c r="U343" s="7">
        <f>IF(T343&lt;=('Ejercicio 3 - TIR'!$D$24-'Ejercicio 3 - TIR'!$C$24)/('Ejercicio 3 - TIR'!$E$24-'Ejercicio 3 - TIR'!$C$24),'Ejercicio 3 - TIR'!$C$24+SQRT(('Ejercicio 3 - TIR'!$E$24-'Ejercicio 3 - TIR'!$C$24)*('Ejercicio 3 - TIR'!$D$24-'Ejercicio 3 - TIR'!$C$24)*T343),'Ejercicio 3 - TIR'!$E$24-SQRT(('Ejercicio 3 - TIR'!$E$24-'Ejercicio 3 - TIR'!$C$24)*('Ejercicio 3 - TIR'!$E$24-'Ejercicio 3 - TIR'!$D$24)*(1-T343)))</f>
        <v>0.1749793368</v>
      </c>
      <c r="V343" s="3">
        <f t="shared" si="14"/>
        <v>0.2587064339</v>
      </c>
      <c r="W343" s="7">
        <f>IF(V343&lt;=('Ejercicio 3 - TIR'!$D$25-'Ejercicio 3 - TIR'!$C$25)/('Ejercicio 3 - TIR'!$E$25-'Ejercicio 3 - TIR'!$C$25),'Ejercicio 3 - TIR'!$C$25+SQRT(('Ejercicio 3 - TIR'!$E$25-'Ejercicio 3 - TIR'!$C$25)*('Ejercicio 3 - TIR'!$D$25-'Ejercicio 3 - TIR'!$C$25)*V343),'Ejercicio 3 - TIR'!$E$25-SQRT(('Ejercicio 3 - TIR'!$E$25-'Ejercicio 3 - TIR'!$C$25)*('Ejercicio 3 - TIR'!$E$25-'Ejercicio 3 - TIR'!$D$25)*(1-V343)))</f>
        <v>0.1990312639</v>
      </c>
      <c r="X343" s="3">
        <f t="shared" si="15"/>
        <v>0.03528628828</v>
      </c>
      <c r="Y343" s="7">
        <f>IF(X343&lt;=('Ejercicio 3 - TIR'!$D$26-'Ejercicio 3 - TIR'!$C$26)/('Ejercicio 3 - TIR'!$E$26-'Ejercicio 3 - TIR'!$C$26),'Ejercicio 3 - TIR'!$C$26+SQRT(('Ejercicio 3 - TIR'!$E$26-'Ejercicio 3 - TIR'!$C$26)*('Ejercicio 3 - TIR'!$D$26-'Ejercicio 3 - TIR'!$C$26)*X343),'Ejercicio 3 - TIR'!$E$26-SQRT(('Ejercicio 3 - TIR'!$E$26-'Ejercicio 3 - TIR'!$C$26)*('Ejercicio 3 - TIR'!$E$26-'Ejercicio 3 - TIR'!$D$26)*(1-X343)))</f>
        <v>0.1997607878</v>
      </c>
      <c r="Z343" s="3">
        <f t="shared" si="16"/>
        <v>1.154575209</v>
      </c>
      <c r="AA343" s="3">
        <f t="shared" si="17"/>
        <v>1.309789216</v>
      </c>
      <c r="AB343" s="3">
        <f t="shared" si="18"/>
        <v>1.538975264</v>
      </c>
      <c r="AC343" s="3">
        <f t="shared" si="19"/>
        <v>1.845279456</v>
      </c>
      <c r="AD343" s="3">
        <f t="shared" si="20"/>
        <v>2.213893934</v>
      </c>
      <c r="AE343" s="2">
        <f t="shared" si="21"/>
        <v>5525.207924</v>
      </c>
      <c r="AF343" s="2">
        <f t="shared" si="22"/>
        <v>6267.982974</v>
      </c>
      <c r="AG343" s="2">
        <f t="shared" si="23"/>
        <v>7364.750478</v>
      </c>
      <c r="AH343" s="2">
        <f t="shared" si="24"/>
        <v>8830.566074</v>
      </c>
      <c r="AI343" s="2">
        <f t="shared" si="25"/>
        <v>10594.56691</v>
      </c>
      <c r="AJ343" s="4">
        <f t="shared" si="26"/>
        <v>40146.31012</v>
      </c>
      <c r="AK343" s="4">
        <f t="shared" si="27"/>
        <v>51393.29259</v>
      </c>
      <c r="AL343" s="4">
        <f t="shared" si="28"/>
        <v>54428.2144</v>
      </c>
      <c r="AM343" s="4">
        <f t="shared" si="29"/>
        <v>71914.34203</v>
      </c>
      <c r="AN343" s="4">
        <f t="shared" si="30"/>
        <v>86418.89469</v>
      </c>
      <c r="AO343" s="4">
        <f>C343/'Ejercicio 3 - TIR'!$D$7</f>
        <v>14123.23129</v>
      </c>
      <c r="AP343" s="4">
        <f t="shared" si="31"/>
        <v>26023.07883</v>
      </c>
      <c r="AQ343" s="4">
        <f t="shared" si="32"/>
        <v>37270.0613</v>
      </c>
      <c r="AR343" s="4">
        <f t="shared" si="33"/>
        <v>40304.98312</v>
      </c>
      <c r="AS343" s="4">
        <f t="shared" si="34"/>
        <v>57791.11074</v>
      </c>
      <c r="AT343" s="4">
        <f t="shared" si="35"/>
        <v>72295.66341</v>
      </c>
      <c r="AU343" s="4">
        <f>AP343*'Ejercicio 3 - TIR'!$D$5</f>
        <v>13011.53942</v>
      </c>
      <c r="AV343" s="4">
        <f>AQ343*'Ejercicio 3 - TIR'!$D$5</f>
        <v>18635.03065</v>
      </c>
      <c r="AW343" s="4">
        <f>AR343*'Ejercicio 3 - TIR'!$D$5</f>
        <v>20152.49156</v>
      </c>
      <c r="AX343" s="4">
        <f>AS343*'Ejercicio 3 - TIR'!$D$5</f>
        <v>28895.55537</v>
      </c>
      <c r="AY343" s="4">
        <f>AT343*'Ejercicio 3 - TIR'!$D$5</f>
        <v>36147.8317</v>
      </c>
      <c r="AZ343" s="4">
        <f t="shared" ref="AZ343:BD343" si="1064">AJ343-AU343-AE343</f>
        <v>21609.56278</v>
      </c>
      <c r="BA343" s="4">
        <f t="shared" si="1064"/>
        <v>26490.27896</v>
      </c>
      <c r="BB343" s="4">
        <f t="shared" si="1064"/>
        <v>26910.97237</v>
      </c>
      <c r="BC343" s="4">
        <f t="shared" si="1064"/>
        <v>34188.22058</v>
      </c>
      <c r="BD343" s="4">
        <f t="shared" si="1064"/>
        <v>39676.49608</v>
      </c>
      <c r="BE343" s="4">
        <f t="shared" ref="BE343:BI343" si="1065">AZ343/Z343</f>
        <v>18716.46178</v>
      </c>
      <c r="BF343" s="4">
        <f t="shared" si="1065"/>
        <v>20224.84125</v>
      </c>
      <c r="BG343" s="4">
        <f t="shared" si="1065"/>
        <v>17486.29299</v>
      </c>
      <c r="BH343" s="4">
        <f t="shared" si="1065"/>
        <v>18527.39457</v>
      </c>
      <c r="BI343" s="4">
        <f t="shared" si="1065"/>
        <v>17921.58851</v>
      </c>
      <c r="BJ343" s="4">
        <f t="shared" si="38"/>
        <v>79134.45092</v>
      </c>
      <c r="BK343" s="4">
        <f t="shared" si="39"/>
        <v>31267.33607</v>
      </c>
      <c r="BL343" s="4">
        <f t="shared" si="40"/>
        <v>110401.787</v>
      </c>
      <c r="BM343" s="4">
        <f>BK343*'Ejercicio 3 - TIR'!$D$5</f>
        <v>15633.66804</v>
      </c>
      <c r="BN343" s="4">
        <f t="shared" si="41"/>
        <v>94768.11896</v>
      </c>
      <c r="BO343" s="4">
        <f t="shared" si="42"/>
        <v>42806.07915</v>
      </c>
      <c r="BP343" s="4">
        <f t="shared" si="43"/>
        <v>-106360.6199</v>
      </c>
      <c r="BQ343" s="4">
        <f t="shared" ref="BQ343:BT343" si="1066">BE343</f>
        <v>18716.46178</v>
      </c>
      <c r="BR343" s="4">
        <f t="shared" si="1066"/>
        <v>20224.84125</v>
      </c>
      <c r="BS343" s="4">
        <f t="shared" si="1066"/>
        <v>17486.29299</v>
      </c>
      <c r="BT343" s="4">
        <f t="shared" si="1066"/>
        <v>18527.39457</v>
      </c>
      <c r="BU343" s="4">
        <f t="shared" si="45"/>
        <v>60727.66766</v>
      </c>
      <c r="BV343" s="36">
        <f t="shared" si="46"/>
        <v>7.146509175</v>
      </c>
    </row>
    <row r="344" ht="15.0" customHeight="1">
      <c r="A344" s="2">
        <v>343.0</v>
      </c>
      <c r="B344" s="3">
        <f t="shared" si="4"/>
        <v>0.3572093365</v>
      </c>
      <c r="C344" s="4">
        <f>IF(B344&lt;=('Ejercicio 3 - TIR'!$D$13-'Ejercicio 3 - TIR'!$C$13)/('Ejercicio 3 - TIR'!$E$13-'Ejercicio 3 - TIR'!$C$13),'Ejercicio 3 - TIR'!$C$13+SQRT(('Ejercicio 3 - TIR'!$E$13-'Ejercicio 3 - TIR'!$C$13)*('Ejercicio 3 - TIR'!$D$13-'Ejercicio 3 - TIR'!$C$13)*B344),'Ejercicio 3 - TIR'!$E$13-SQRT(('Ejercicio 3 - TIR'!$E$13-'Ejercicio 3 - TIR'!$C$13)*('Ejercicio 3 - TIR'!$E$13-'Ejercicio 3 - TIR'!$D$13)*(1-B344)))</f>
        <v>72226.83316</v>
      </c>
      <c r="D344" s="3">
        <f t="shared" si="5"/>
        <v>0.2020906911</v>
      </c>
      <c r="E344" s="4">
        <f>IF(D344&lt;=('Ejercicio 3 - TIR'!$D$14-'Ejercicio 3 - TIR'!$C$14)/('Ejercicio 3 - TIR'!$E$14-'Ejercicio 3 - TIR'!$C$14),'Ejercicio 3 - TIR'!$C$14+SQRT(('Ejercicio 3 - TIR'!$E$14-'Ejercicio 3 - TIR'!$C$14)*('Ejercicio 3 - TIR'!$D$14-'Ejercicio 3 - TIR'!$C$14)*D344),'Ejercicio 3 - TIR'!$E$14-SQRT(('Ejercicio 3 - TIR'!$E$14-'Ejercicio 3 - TIR'!$C$14)*('Ejercicio 3 - TIR'!$E$14-'Ejercicio 3 - TIR'!$D$14)*(1-D344)))</f>
        <v>28893.17375</v>
      </c>
      <c r="F344" s="3">
        <f t="shared" si="6"/>
        <v>0.2989219357</v>
      </c>
      <c r="G344" s="4">
        <f>IF(F344&lt;=('Ejercicio 3 - TIR'!$D$18-'Ejercicio 3 - TIR'!$C$18)/('Ejercicio 3 - TIR'!$E$18-'Ejercicio 3 - TIR'!$C$18),'Ejercicio 3 - TIR'!$C$18+SQRT(('Ejercicio 3 - TIR'!$E$18-'Ejercicio 3 - TIR'!$C$18)*('Ejercicio 3 - TIR'!$D$18-'Ejercicio 3 - TIR'!$C$18)*F344),'Ejercicio 3 - TIR'!$E$18-SQRT(('Ejercicio 3 - TIR'!$E$18-'Ejercicio 3 - TIR'!$C$18)*('Ejercicio 3 - TIR'!$E$18-'Ejercicio 3 - TIR'!$D$18)*(1-F344)))</f>
        <v>36696.13996</v>
      </c>
      <c r="H344" s="3">
        <f t="shared" si="7"/>
        <v>0.679483959</v>
      </c>
      <c r="I344" s="4">
        <f>IF(H344&lt;=('Ejercicio 3 - TIR'!$D$18-'Ejercicio 3 - TIR'!$C$18)/('Ejercicio 3 - TIR'!$E$18-'Ejercicio 3 - TIR'!$C$18),'Ejercicio 3 - TIR'!$C$18+SQRT(('Ejercicio 3 - TIR'!$E$18-'Ejercicio 3 - TIR'!$C$18)*('Ejercicio 3 - TIR'!$D$18-'Ejercicio 3 - TIR'!$C$18)*H344),'Ejercicio 3 - TIR'!$E$18-SQRT(('Ejercicio 3 - TIR'!$E$18-'Ejercicio 3 - TIR'!$C$18)*('Ejercicio 3 - TIR'!$E$18-'Ejercicio 3 - TIR'!$D$18)*(1-H344)))</f>
        <v>40097.07199</v>
      </c>
      <c r="J344" s="3">
        <f t="shared" si="8"/>
        <v>0.7163071821</v>
      </c>
      <c r="K344" s="4">
        <f>IF(J344&lt;=('Ejercicio 3 - TIR'!$D$18-'Ejercicio 3 - TIR'!$C$18)/('Ejercicio 3 - TIR'!$E$18-'Ejercicio 3 - TIR'!$C$18),'Ejercicio 3 - TIR'!$C$18+SQRT(('Ejercicio 3 - TIR'!$E$18-'Ejercicio 3 - TIR'!$C$18)*('Ejercicio 3 - TIR'!$D$18-'Ejercicio 3 - TIR'!$C$18)*J344),'Ejercicio 3 - TIR'!$E$18-SQRT(('Ejercicio 3 - TIR'!$E$18-'Ejercicio 3 - TIR'!$C$18)*('Ejercicio 3 - TIR'!$E$18-'Ejercicio 3 - TIR'!$D$18)*(1-J344)))</f>
        <v>40387.30433</v>
      </c>
      <c r="L344" s="3">
        <f t="shared" si="9"/>
        <v>0.3607496791</v>
      </c>
      <c r="M344" s="4">
        <f>IF(L344&lt;=('Ejercicio 3 - TIR'!$D$18-'Ejercicio 3 - TIR'!$C$18)/('Ejercicio 3 - TIR'!$E$18-'Ejercicio 3 - TIR'!$C$18),'Ejercicio 3 - TIR'!$C$18+SQRT(('Ejercicio 3 - TIR'!$E$18-'Ejercicio 3 - TIR'!$C$18)*('Ejercicio 3 - TIR'!$D$18-'Ejercicio 3 - TIR'!$C$18)*L344),'Ejercicio 3 - TIR'!$E$18-SQRT(('Ejercicio 3 - TIR'!$E$18-'Ejercicio 3 - TIR'!$C$18)*('Ejercicio 3 - TIR'!$E$18-'Ejercicio 3 - TIR'!$D$18)*(1-L344)))</f>
        <v>37356.11663</v>
      </c>
      <c r="N344" s="3">
        <f t="shared" si="10"/>
        <v>0.8230308277</v>
      </c>
      <c r="O344" s="4">
        <f>IF(N344&lt;=('Ejercicio 3 - TIR'!$D$18-'Ejercicio 3 - TIR'!$C$18)/('Ejercicio 3 - TIR'!$E$18-'Ejercicio 3 - TIR'!$C$18),'Ejercicio 3 - TIR'!$C$18+SQRT(('Ejercicio 3 - TIR'!$E$18-'Ejercicio 3 - TIR'!$C$18)*('Ejercicio 3 - TIR'!$D$18-'Ejercicio 3 - TIR'!$C$18)*N344),'Ejercicio 3 - TIR'!$E$18-SQRT(('Ejercicio 3 - TIR'!$E$18-'Ejercicio 3 - TIR'!$C$18)*('Ejercicio 3 - TIR'!$E$18-'Ejercicio 3 - TIR'!$D$18)*(1-N344)))</f>
        <v>41356.82996</v>
      </c>
      <c r="P344" s="3">
        <f t="shared" si="11"/>
        <v>0.6434393203</v>
      </c>
      <c r="Q344" s="7">
        <f>IF(P344&lt;=('Ejercicio 3 - TIR'!$D$22-'Ejercicio 3 - TIR'!$C$22)/('Ejercicio 3 - TIR'!$E$22-'Ejercicio 3 - TIR'!$C$22),'Ejercicio 3 - TIR'!$C$22+SQRT(('Ejercicio 3 - TIR'!$E$22-'Ejercicio 3 - TIR'!$C$22)*('Ejercicio 3 - TIR'!$D$22-'Ejercicio 3 - TIR'!$C$22)*P344),'Ejercicio 3 - TIR'!$E$22-SQRT(('Ejercicio 3 - TIR'!$E$22-'Ejercicio 3 - TIR'!$C$22)*('Ejercicio 3 - TIR'!$E$22-'Ejercicio 3 - TIR'!$D$22)*(1-P344)))</f>
        <v>0.154666046</v>
      </c>
      <c r="R344" s="3">
        <f t="shared" si="12"/>
        <v>0.3539342222</v>
      </c>
      <c r="S344" s="7">
        <f>IF(R344&lt;=('Ejercicio 3 - TIR'!$D$23-'Ejercicio 3 - TIR'!$C$23)/('Ejercicio 3 - TIR'!$E$23-'Ejercicio 3 - TIR'!$C$23),'Ejercicio 3 - TIR'!$C$23+SQRT(('Ejercicio 3 - TIR'!$E$23-'Ejercicio 3 - TIR'!$C$23)*('Ejercicio 3 - TIR'!$D$23-'Ejercicio 3 - TIR'!$C$23)*R344),'Ejercicio 3 - TIR'!$E$23-SQRT(('Ejercicio 3 - TIR'!$E$23-'Ejercicio 3 - TIR'!$C$23)*('Ejercicio 3 - TIR'!$E$23-'Ejercicio 3 - TIR'!$D$23)*(1-R344)))</f>
        <v>0.1452404754</v>
      </c>
      <c r="T344" s="3">
        <f t="shared" si="13"/>
        <v>0.1793578858</v>
      </c>
      <c r="U344" s="7">
        <f>IF(T344&lt;=('Ejercicio 3 - TIR'!$D$24-'Ejercicio 3 - TIR'!$C$24)/('Ejercicio 3 - TIR'!$E$24-'Ejercicio 3 - TIR'!$C$24),'Ejercicio 3 - TIR'!$C$24+SQRT(('Ejercicio 3 - TIR'!$E$24-'Ejercicio 3 - TIR'!$C$24)*('Ejercicio 3 - TIR'!$D$24-'Ejercicio 3 - TIR'!$C$24)*T344),'Ejercicio 3 - TIR'!$E$24-SQRT(('Ejercicio 3 - TIR'!$E$24-'Ejercicio 3 - TIR'!$C$24)*('Ejercicio 3 - TIR'!$E$24-'Ejercicio 3 - TIR'!$D$24)*(1-T344)))</f>
        <v>0.169407513</v>
      </c>
      <c r="V344" s="3">
        <f t="shared" si="14"/>
        <v>0.477479385</v>
      </c>
      <c r="W344" s="7">
        <f>IF(V344&lt;=('Ejercicio 3 - TIR'!$D$25-'Ejercicio 3 - TIR'!$C$25)/('Ejercicio 3 - TIR'!$E$25-'Ejercicio 3 - TIR'!$C$25),'Ejercicio 3 - TIR'!$C$25+SQRT(('Ejercicio 3 - TIR'!$E$25-'Ejercicio 3 - TIR'!$C$25)*('Ejercicio 3 - TIR'!$D$25-'Ejercicio 3 - TIR'!$C$25)*V344),'Ejercicio 3 - TIR'!$E$25-SQRT(('Ejercicio 3 - TIR'!$E$25-'Ejercicio 3 - TIR'!$C$25)*('Ejercicio 3 - TIR'!$E$25-'Ejercicio 3 - TIR'!$D$25)*(1-V344)))</f>
        <v>0.2072352698</v>
      </c>
      <c r="X344" s="3">
        <f t="shared" si="15"/>
        <v>0.86708727</v>
      </c>
      <c r="Y344" s="7">
        <f>IF(X344&lt;=('Ejercicio 3 - TIR'!$D$26-'Ejercicio 3 - TIR'!$C$26)/('Ejercicio 3 - TIR'!$E$26-'Ejercicio 3 - TIR'!$C$26),'Ejercicio 3 - TIR'!$C$26+SQRT(('Ejercicio 3 - TIR'!$E$26-'Ejercicio 3 - TIR'!$C$26)*('Ejercicio 3 - TIR'!$D$26-'Ejercicio 3 - TIR'!$C$26)*X344),'Ejercicio 3 - TIR'!$E$26-SQRT(('Ejercicio 3 - TIR'!$E$26-'Ejercicio 3 - TIR'!$C$26)*('Ejercicio 3 - TIR'!$E$26-'Ejercicio 3 - TIR'!$D$26)*(1-X344)))</f>
        <v>0.2532095401</v>
      </c>
      <c r="Z344" s="3">
        <f t="shared" si="16"/>
        <v>1.154666046</v>
      </c>
      <c r="AA344" s="3">
        <f t="shared" si="17"/>
        <v>1.322370292</v>
      </c>
      <c r="AB344" s="3">
        <f t="shared" si="18"/>
        <v>1.546389754</v>
      </c>
      <c r="AC344" s="3">
        <f t="shared" si="19"/>
        <v>1.866856252</v>
      </c>
      <c r="AD344" s="3">
        <f t="shared" si="20"/>
        <v>2.339562065</v>
      </c>
      <c r="AE344" s="2">
        <f t="shared" si="21"/>
        <v>4468.792941</v>
      </c>
      <c r="AF344" s="2">
        <f t="shared" si="22"/>
        <v>5117.842552</v>
      </c>
      <c r="AG344" s="2">
        <f t="shared" si="23"/>
        <v>5984.843531</v>
      </c>
      <c r="AH344" s="2">
        <f t="shared" si="24"/>
        <v>7225.114195</v>
      </c>
      <c r="AI344" s="2">
        <f t="shared" si="25"/>
        <v>9054.582037</v>
      </c>
      <c r="AJ344" s="4">
        <f t="shared" si="26"/>
        <v>42371.78683</v>
      </c>
      <c r="AK344" s="4">
        <f t="shared" si="27"/>
        <v>53023.17678</v>
      </c>
      <c r="AL344" s="4">
        <f t="shared" si="28"/>
        <v>62454.5136</v>
      </c>
      <c r="AM344" s="4">
        <f t="shared" si="29"/>
        <v>69738.49987</v>
      </c>
      <c r="AN344" s="4">
        <f t="shared" si="30"/>
        <v>96756.87049</v>
      </c>
      <c r="AO344" s="4">
        <f>C344/'Ejercicio 3 - TIR'!$D$7</f>
        <v>14445.36663</v>
      </c>
      <c r="AP344" s="4">
        <f t="shared" si="31"/>
        <v>27926.4202</v>
      </c>
      <c r="AQ344" s="4">
        <f t="shared" si="32"/>
        <v>38577.81014</v>
      </c>
      <c r="AR344" s="4">
        <f t="shared" si="33"/>
        <v>48009.14697</v>
      </c>
      <c r="AS344" s="4">
        <f t="shared" si="34"/>
        <v>55293.13323</v>
      </c>
      <c r="AT344" s="4">
        <f t="shared" si="35"/>
        <v>82311.50386</v>
      </c>
      <c r="AU344" s="4">
        <f>AP344*'Ejercicio 3 - TIR'!$D$5</f>
        <v>13963.2101</v>
      </c>
      <c r="AV344" s="4">
        <f>AQ344*'Ejercicio 3 - TIR'!$D$5</f>
        <v>19288.90507</v>
      </c>
      <c r="AW344" s="4">
        <f>AR344*'Ejercicio 3 - TIR'!$D$5</f>
        <v>24004.57348</v>
      </c>
      <c r="AX344" s="4">
        <f>AS344*'Ejercicio 3 - TIR'!$D$5</f>
        <v>27646.56662</v>
      </c>
      <c r="AY344" s="4">
        <f>AT344*'Ejercicio 3 - TIR'!$D$5</f>
        <v>41155.75193</v>
      </c>
      <c r="AZ344" s="4">
        <f t="shared" ref="AZ344:BD344" si="1067">AJ344-AU344-AE344</f>
        <v>23939.78379</v>
      </c>
      <c r="BA344" s="4">
        <f t="shared" si="1067"/>
        <v>28616.42915</v>
      </c>
      <c r="BB344" s="4">
        <f t="shared" si="1067"/>
        <v>32465.09659</v>
      </c>
      <c r="BC344" s="4">
        <f t="shared" si="1067"/>
        <v>34866.81905</v>
      </c>
      <c r="BD344" s="4">
        <f t="shared" si="1067"/>
        <v>46546.53652</v>
      </c>
      <c r="BE344" s="4">
        <f t="shared" ref="BE344:BI344" si="1068">AZ344/Z344</f>
        <v>20733.08025</v>
      </c>
      <c r="BF344" s="4">
        <f t="shared" si="1068"/>
        <v>21640.25412</v>
      </c>
      <c r="BG344" s="4">
        <f t="shared" si="1068"/>
        <v>20994.12293</v>
      </c>
      <c r="BH344" s="4">
        <f t="shared" si="1068"/>
        <v>18676.75619</v>
      </c>
      <c r="BI344" s="4">
        <f t="shared" si="1068"/>
        <v>19895.40574</v>
      </c>
      <c r="BJ344" s="4">
        <f t="shared" si="38"/>
        <v>67597.37323</v>
      </c>
      <c r="BK344" s="4">
        <f t="shared" si="39"/>
        <v>33795.83178</v>
      </c>
      <c r="BL344" s="4">
        <f t="shared" si="40"/>
        <v>101393.205</v>
      </c>
      <c r="BM344" s="4">
        <f>BK344*'Ejercicio 3 - TIR'!$D$5</f>
        <v>16897.91589</v>
      </c>
      <c r="BN344" s="4">
        <f t="shared" si="41"/>
        <v>84495.28912</v>
      </c>
      <c r="BO344" s="4">
        <f t="shared" si="42"/>
        <v>36115.85706</v>
      </c>
      <c r="BP344" s="4">
        <f t="shared" si="43"/>
        <v>-101120.0069</v>
      </c>
      <c r="BQ344" s="4">
        <f t="shared" ref="BQ344:BT344" si="1069">BE344</f>
        <v>20733.08025</v>
      </c>
      <c r="BR344" s="4">
        <f t="shared" si="1069"/>
        <v>21640.25412</v>
      </c>
      <c r="BS344" s="4">
        <f t="shared" si="1069"/>
        <v>20994.12293</v>
      </c>
      <c r="BT344" s="4">
        <f t="shared" si="1069"/>
        <v>18676.75619</v>
      </c>
      <c r="BU344" s="4">
        <f t="shared" si="45"/>
        <v>56011.2628</v>
      </c>
      <c r="BV344" s="36">
        <f t="shared" si="46"/>
        <v>9.639843798</v>
      </c>
    </row>
    <row r="345" ht="15.0" customHeight="1">
      <c r="A345" s="2">
        <v>344.0</v>
      </c>
      <c r="B345" s="3">
        <f t="shared" si="4"/>
        <v>0.7069351409</v>
      </c>
      <c r="C345" s="4">
        <f>IF(B345&lt;=('Ejercicio 3 - TIR'!$D$13-'Ejercicio 3 - TIR'!$C$13)/('Ejercicio 3 - TIR'!$E$13-'Ejercicio 3 - TIR'!$C$13),'Ejercicio 3 - TIR'!$C$13+SQRT(('Ejercicio 3 - TIR'!$E$13-'Ejercicio 3 - TIR'!$C$13)*('Ejercicio 3 - TIR'!$D$13-'Ejercicio 3 - TIR'!$C$13)*B345),'Ejercicio 3 - TIR'!$E$13-SQRT(('Ejercicio 3 - TIR'!$E$13-'Ejercicio 3 - TIR'!$C$13)*('Ejercicio 3 - TIR'!$E$13-'Ejercicio 3 - TIR'!$D$13)*(1-B345)))</f>
        <v>81246.92476</v>
      </c>
      <c r="D345" s="3">
        <f t="shared" si="5"/>
        <v>0.03765905703</v>
      </c>
      <c r="E345" s="4">
        <f>IF(D345&lt;=('Ejercicio 3 - TIR'!$D$14-'Ejercicio 3 - TIR'!$C$14)/('Ejercicio 3 - TIR'!$E$14-'Ejercicio 3 - TIR'!$C$14),'Ejercicio 3 - TIR'!$C$14+SQRT(('Ejercicio 3 - TIR'!$E$14-'Ejercicio 3 - TIR'!$C$14)*('Ejercicio 3 - TIR'!$D$14-'Ejercicio 3 - TIR'!$C$14)*D345),'Ejercicio 3 - TIR'!$E$14-SQRT(('Ejercicio 3 - TIR'!$E$14-'Ejercicio 3 - TIR'!$C$14)*('Ejercicio 3 - TIR'!$E$14-'Ejercicio 3 - TIR'!$D$14)*(1-D345)))</f>
        <v>26680.60384</v>
      </c>
      <c r="F345" s="3">
        <f t="shared" si="6"/>
        <v>0.9030297315</v>
      </c>
      <c r="G345" s="4">
        <f>IF(F345&lt;=('Ejercicio 3 - TIR'!$D$18-'Ejercicio 3 - TIR'!$C$18)/('Ejercicio 3 - TIR'!$E$18-'Ejercicio 3 - TIR'!$C$18),'Ejercicio 3 - TIR'!$C$18+SQRT(('Ejercicio 3 - TIR'!$E$18-'Ejercicio 3 - TIR'!$C$18)*('Ejercicio 3 - TIR'!$D$18-'Ejercicio 3 - TIR'!$C$18)*F345),'Ejercicio 3 - TIR'!$E$18-SQRT(('Ejercicio 3 - TIR'!$E$18-'Ejercicio 3 - TIR'!$C$18)*('Ejercicio 3 - TIR'!$E$18-'Ejercicio 3 - TIR'!$D$18)*(1-F345)))</f>
        <v>42303.1926</v>
      </c>
      <c r="H345" s="3">
        <f t="shared" si="7"/>
        <v>0.784808086</v>
      </c>
      <c r="I345" s="4">
        <f>IF(H345&lt;=('Ejercicio 3 - TIR'!$D$18-'Ejercicio 3 - TIR'!$C$18)/('Ejercicio 3 - TIR'!$E$18-'Ejercicio 3 - TIR'!$C$18),'Ejercicio 3 - TIR'!$C$18+SQRT(('Ejercicio 3 - TIR'!$E$18-'Ejercicio 3 - TIR'!$C$18)*('Ejercicio 3 - TIR'!$D$18-'Ejercicio 3 - TIR'!$C$18)*H345),'Ejercicio 3 - TIR'!$E$18-SQRT(('Ejercicio 3 - TIR'!$E$18-'Ejercicio 3 - TIR'!$C$18)*('Ejercicio 3 - TIR'!$E$18-'Ejercicio 3 - TIR'!$D$18)*(1-H345)))</f>
        <v>40982.61359</v>
      </c>
      <c r="J345" s="3">
        <f t="shared" si="8"/>
        <v>0.8559681278</v>
      </c>
      <c r="K345" s="4">
        <f>IF(J345&lt;=('Ejercicio 3 - TIR'!$D$18-'Ejercicio 3 - TIR'!$C$18)/('Ejercicio 3 - TIR'!$E$18-'Ejercicio 3 - TIR'!$C$18),'Ejercicio 3 - TIR'!$C$18+SQRT(('Ejercicio 3 - TIR'!$E$18-'Ejercicio 3 - TIR'!$C$18)*('Ejercicio 3 - TIR'!$D$18-'Ejercicio 3 - TIR'!$C$18)*J345),'Ejercicio 3 - TIR'!$E$18-SQRT(('Ejercicio 3 - TIR'!$E$18-'Ejercicio 3 - TIR'!$C$18)*('Ejercicio 3 - TIR'!$E$18-'Ejercicio 3 - TIR'!$D$18)*(1-J345)))</f>
        <v>41713.30099</v>
      </c>
      <c r="L345" s="3">
        <f t="shared" si="9"/>
        <v>0.4588795908</v>
      </c>
      <c r="M345" s="4">
        <f>IF(L345&lt;=('Ejercicio 3 - TIR'!$D$18-'Ejercicio 3 - TIR'!$C$18)/('Ejercicio 3 - TIR'!$E$18-'Ejercicio 3 - TIR'!$C$18),'Ejercicio 3 - TIR'!$C$18+SQRT(('Ejercicio 3 - TIR'!$E$18-'Ejercicio 3 - TIR'!$C$18)*('Ejercicio 3 - TIR'!$D$18-'Ejercicio 3 - TIR'!$C$18)*L345),'Ejercicio 3 - TIR'!$E$18-SQRT(('Ejercicio 3 - TIR'!$E$18-'Ejercicio 3 - TIR'!$C$18)*('Ejercicio 3 - TIR'!$E$18-'Ejercicio 3 - TIR'!$D$18)*(1-L345)))</f>
        <v>38296.50159</v>
      </c>
      <c r="N345" s="3">
        <f t="shared" si="10"/>
        <v>0.3950753839</v>
      </c>
      <c r="O345" s="4">
        <f>IF(N345&lt;=('Ejercicio 3 - TIR'!$D$18-'Ejercicio 3 - TIR'!$C$18)/('Ejercicio 3 - TIR'!$E$18-'Ejercicio 3 - TIR'!$C$18),'Ejercicio 3 - TIR'!$C$18+SQRT(('Ejercicio 3 - TIR'!$E$18-'Ejercicio 3 - TIR'!$C$18)*('Ejercicio 3 - TIR'!$D$18-'Ejercicio 3 - TIR'!$C$18)*N345),'Ejercicio 3 - TIR'!$E$18-SQRT(('Ejercicio 3 - TIR'!$E$18-'Ejercicio 3 - TIR'!$C$18)*('Ejercicio 3 - TIR'!$E$18-'Ejercicio 3 - TIR'!$D$18)*(1-N345)))</f>
        <v>37698.13663</v>
      </c>
      <c r="P345" s="3">
        <f t="shared" si="11"/>
        <v>0.6945719554</v>
      </c>
      <c r="Q345" s="7">
        <f>IF(P345&lt;=('Ejercicio 3 - TIR'!$D$22-'Ejercicio 3 - TIR'!$C$22)/('Ejercicio 3 - TIR'!$E$22-'Ejercicio 3 - TIR'!$C$22),'Ejercicio 3 - TIR'!$C$22+SQRT(('Ejercicio 3 - TIR'!$E$22-'Ejercicio 3 - TIR'!$C$22)*('Ejercicio 3 - TIR'!$D$22-'Ejercicio 3 - TIR'!$C$22)*P345),'Ejercicio 3 - TIR'!$E$22-SQRT(('Ejercicio 3 - TIR'!$E$22-'Ejercicio 3 - TIR'!$C$22)*('Ejercicio 3 - TIR'!$E$22-'Ejercicio 3 - TIR'!$D$22)*(1-P345)))</f>
        <v>0.1565528151</v>
      </c>
      <c r="R345" s="3">
        <f t="shared" si="12"/>
        <v>0.7827117409</v>
      </c>
      <c r="S345" s="7">
        <f>IF(R345&lt;=('Ejercicio 3 - TIR'!$D$23-'Ejercicio 3 - TIR'!$C$23)/('Ejercicio 3 - TIR'!$E$23-'Ejercicio 3 - TIR'!$C$23),'Ejercicio 3 - TIR'!$C$23+SQRT(('Ejercicio 3 - TIR'!$E$23-'Ejercicio 3 - TIR'!$C$23)*('Ejercicio 3 - TIR'!$D$23-'Ejercicio 3 - TIR'!$C$23)*R345),'Ejercicio 3 - TIR'!$E$23-SQRT(('Ejercicio 3 - TIR'!$E$23-'Ejercicio 3 - TIR'!$C$23)*('Ejercicio 3 - TIR'!$E$23-'Ejercicio 3 - TIR'!$D$23)*(1-R345)))</f>
        <v>0.1602232746</v>
      </c>
      <c r="T345" s="3">
        <f t="shared" si="13"/>
        <v>0.2124964483</v>
      </c>
      <c r="U345" s="7">
        <f>IF(T345&lt;=('Ejercicio 3 - TIR'!$D$24-'Ejercicio 3 - TIR'!$C$24)/('Ejercicio 3 - TIR'!$E$24-'Ejercicio 3 - TIR'!$C$24),'Ejercicio 3 - TIR'!$C$24+SQRT(('Ejercicio 3 - TIR'!$E$24-'Ejercicio 3 - TIR'!$C$24)*('Ejercicio 3 - TIR'!$D$24-'Ejercicio 3 - TIR'!$C$24)*T345),'Ejercicio 3 - TIR'!$E$24-SQRT(('Ejercicio 3 - TIR'!$E$24-'Ejercicio 3 - TIR'!$C$24)*('Ejercicio 3 - TIR'!$E$24-'Ejercicio 3 - TIR'!$D$24)*(1-T345)))</f>
        <v>0.1711244536</v>
      </c>
      <c r="V345" s="3">
        <f t="shared" si="14"/>
        <v>0.3803796861</v>
      </c>
      <c r="W345" s="7">
        <f>IF(V345&lt;=('Ejercicio 3 - TIR'!$D$25-'Ejercicio 3 - TIR'!$C$25)/('Ejercicio 3 - TIR'!$E$25-'Ejercicio 3 - TIR'!$C$25),'Ejercicio 3 - TIR'!$C$25+SQRT(('Ejercicio 3 - TIR'!$E$25-'Ejercicio 3 - TIR'!$C$25)*('Ejercicio 3 - TIR'!$D$25-'Ejercicio 3 - TIR'!$C$25)*V345),'Ejercicio 3 - TIR'!$E$25-SQRT(('Ejercicio 3 - TIR'!$E$25-'Ejercicio 3 - TIR'!$C$25)*('Ejercicio 3 - TIR'!$E$25-'Ejercicio 3 - TIR'!$D$25)*(1-V345)))</f>
        <v>0.2034310071</v>
      </c>
      <c r="X345" s="3">
        <f t="shared" si="15"/>
        <v>0.8934877118</v>
      </c>
      <c r="Y345" s="7">
        <f>IF(X345&lt;=('Ejercicio 3 - TIR'!$D$26-'Ejercicio 3 - TIR'!$C$26)/('Ejercicio 3 - TIR'!$E$26-'Ejercicio 3 - TIR'!$C$26),'Ejercicio 3 - TIR'!$C$26+SQRT(('Ejercicio 3 - TIR'!$E$26-'Ejercicio 3 - TIR'!$C$26)*('Ejercicio 3 - TIR'!$D$26-'Ejercicio 3 - TIR'!$C$26)*X345),'Ejercicio 3 - TIR'!$E$26-SQRT(('Ejercicio 3 - TIR'!$E$26-'Ejercicio 3 - TIR'!$C$26)*('Ejercicio 3 - TIR'!$E$26-'Ejercicio 3 - TIR'!$D$26)*(1-X345)))</f>
        <v>0.2560173739</v>
      </c>
      <c r="Z345" s="3">
        <f t="shared" si="16"/>
        <v>1.156552815</v>
      </c>
      <c r="AA345" s="3">
        <f t="shared" si="17"/>
        <v>1.341859494</v>
      </c>
      <c r="AB345" s="3">
        <f t="shared" si="18"/>
        <v>1.571484467</v>
      </c>
      <c r="AC345" s="3">
        <f t="shared" si="19"/>
        <v>1.891173135</v>
      </c>
      <c r="AD345" s="3">
        <f t="shared" si="20"/>
        <v>2.375346315</v>
      </c>
      <c r="AE345" s="2">
        <f t="shared" si="21"/>
        <v>4176.92364</v>
      </c>
      <c r="AF345" s="2">
        <f t="shared" si="22"/>
        <v>4846.164023</v>
      </c>
      <c r="AG345" s="2">
        <f t="shared" si="23"/>
        <v>5675.461194</v>
      </c>
      <c r="AH345" s="2">
        <f t="shared" si="24"/>
        <v>6830.025981</v>
      </c>
      <c r="AI345" s="2">
        <f t="shared" si="25"/>
        <v>8578.631296</v>
      </c>
      <c r="AJ345" s="4">
        <f t="shared" si="26"/>
        <v>48925.87649</v>
      </c>
      <c r="AK345" s="4">
        <f t="shared" si="27"/>
        <v>54992.90915</v>
      </c>
      <c r="AL345" s="4">
        <f t="shared" si="28"/>
        <v>65551.80458</v>
      </c>
      <c r="AM345" s="4">
        <f t="shared" si="29"/>
        <v>72425.31497</v>
      </c>
      <c r="AN345" s="4">
        <f t="shared" si="30"/>
        <v>89546.12991</v>
      </c>
      <c r="AO345" s="4">
        <f>C345/'Ejercicio 3 - TIR'!$D$7</f>
        <v>16249.38495</v>
      </c>
      <c r="AP345" s="4">
        <f t="shared" si="31"/>
        <v>32676.49154</v>
      </c>
      <c r="AQ345" s="4">
        <f t="shared" si="32"/>
        <v>38743.5242</v>
      </c>
      <c r="AR345" s="4">
        <f t="shared" si="33"/>
        <v>49302.41962</v>
      </c>
      <c r="AS345" s="4">
        <f t="shared" si="34"/>
        <v>56175.93002</v>
      </c>
      <c r="AT345" s="4">
        <f t="shared" si="35"/>
        <v>73296.74496</v>
      </c>
      <c r="AU345" s="4">
        <f>AP345*'Ejercicio 3 - TIR'!$D$5</f>
        <v>16338.24577</v>
      </c>
      <c r="AV345" s="4">
        <f>AQ345*'Ejercicio 3 - TIR'!$D$5</f>
        <v>19371.7621</v>
      </c>
      <c r="AW345" s="4">
        <f>AR345*'Ejercicio 3 - TIR'!$D$5</f>
        <v>24651.20981</v>
      </c>
      <c r="AX345" s="4">
        <f>AS345*'Ejercicio 3 - TIR'!$D$5</f>
        <v>28087.96501</v>
      </c>
      <c r="AY345" s="4">
        <f>AT345*'Ejercicio 3 - TIR'!$D$5</f>
        <v>36648.37248</v>
      </c>
      <c r="AZ345" s="4">
        <f t="shared" ref="AZ345:BD345" si="1070">AJ345-AU345-AE345</f>
        <v>28410.70708</v>
      </c>
      <c r="BA345" s="4">
        <f t="shared" si="1070"/>
        <v>30774.98303</v>
      </c>
      <c r="BB345" s="4">
        <f t="shared" si="1070"/>
        <v>35225.13357</v>
      </c>
      <c r="BC345" s="4">
        <f t="shared" si="1070"/>
        <v>37507.32398</v>
      </c>
      <c r="BD345" s="4">
        <f t="shared" si="1070"/>
        <v>44319.12614</v>
      </c>
      <c r="BE345" s="4">
        <f t="shared" ref="BE345:BI345" si="1071">AZ345/Z345</f>
        <v>24564.98892</v>
      </c>
      <c r="BF345" s="4">
        <f t="shared" si="1071"/>
        <v>22934.57933</v>
      </c>
      <c r="BG345" s="4">
        <f t="shared" si="1071"/>
        <v>22415.19678</v>
      </c>
      <c r="BH345" s="4">
        <f t="shared" si="1071"/>
        <v>19832.8346</v>
      </c>
      <c r="BI345" s="4">
        <f t="shared" si="1071"/>
        <v>18657.96405</v>
      </c>
      <c r="BJ345" s="4">
        <f t="shared" si="38"/>
        <v>63375.67401</v>
      </c>
      <c r="BK345" s="4">
        <f t="shared" si="39"/>
        <v>38597.91666</v>
      </c>
      <c r="BL345" s="4">
        <f t="shared" si="40"/>
        <v>101973.5907</v>
      </c>
      <c r="BM345" s="4">
        <f>BK345*'Ejercicio 3 - TIR'!$D$5</f>
        <v>19298.95833</v>
      </c>
      <c r="BN345" s="4">
        <f t="shared" si="41"/>
        <v>82674.63234</v>
      </c>
      <c r="BO345" s="4">
        <f t="shared" si="42"/>
        <v>34805.29632</v>
      </c>
      <c r="BP345" s="4">
        <f t="shared" si="43"/>
        <v>-107927.5286</v>
      </c>
      <c r="BQ345" s="4">
        <f t="shared" ref="BQ345:BT345" si="1072">BE345</f>
        <v>24564.98892</v>
      </c>
      <c r="BR345" s="4">
        <f t="shared" si="1072"/>
        <v>22934.57933</v>
      </c>
      <c r="BS345" s="4">
        <f t="shared" si="1072"/>
        <v>22415.19678</v>
      </c>
      <c r="BT345" s="4">
        <f t="shared" si="1072"/>
        <v>19832.8346</v>
      </c>
      <c r="BU345" s="4">
        <f t="shared" si="45"/>
        <v>53463.26037</v>
      </c>
      <c r="BV345" s="36">
        <f t="shared" si="46"/>
        <v>9.006010202</v>
      </c>
    </row>
    <row r="346" ht="15.0" customHeight="1">
      <c r="A346" s="2">
        <v>345.0</v>
      </c>
      <c r="B346" s="3">
        <f t="shared" si="4"/>
        <v>0.5015636353</v>
      </c>
      <c r="C346" s="4">
        <f>IF(B346&lt;=('Ejercicio 3 - TIR'!$D$13-'Ejercicio 3 - TIR'!$C$13)/('Ejercicio 3 - TIR'!$E$13-'Ejercicio 3 - TIR'!$C$13),'Ejercicio 3 - TIR'!$C$13+SQRT(('Ejercicio 3 - TIR'!$E$13-'Ejercicio 3 - TIR'!$C$13)*('Ejercicio 3 - TIR'!$D$13-'Ejercicio 3 - TIR'!$C$13)*B346),'Ejercicio 3 - TIR'!$E$13-SQRT(('Ejercicio 3 - TIR'!$E$13-'Ejercicio 3 - TIR'!$C$13)*('Ejercicio 3 - TIR'!$E$13-'Ejercicio 3 - TIR'!$D$13)*(1-B346)))</f>
        <v>75543.43365</v>
      </c>
      <c r="D346" s="3">
        <f t="shared" si="5"/>
        <v>0.512371167</v>
      </c>
      <c r="E346" s="4">
        <f>IF(D346&lt;=('Ejercicio 3 - TIR'!$D$14-'Ejercicio 3 - TIR'!$C$14)/('Ejercicio 3 - TIR'!$E$14-'Ejercicio 3 - TIR'!$C$14),'Ejercicio 3 - TIR'!$C$14+SQRT(('Ejercicio 3 - TIR'!$E$14-'Ejercicio 3 - TIR'!$C$14)*('Ejercicio 3 - TIR'!$D$14-'Ejercicio 3 - TIR'!$C$14)*D346),'Ejercicio 3 - TIR'!$E$14-SQRT(('Ejercicio 3 - TIR'!$E$14-'Ejercicio 3 - TIR'!$C$14)*('Ejercicio 3 - TIR'!$E$14-'Ejercicio 3 - TIR'!$D$14)*(1-D346)))</f>
        <v>31447.55445</v>
      </c>
      <c r="F346" s="3">
        <f t="shared" si="6"/>
        <v>0.4595846175</v>
      </c>
      <c r="G346" s="4">
        <f>IF(F346&lt;=('Ejercicio 3 - TIR'!$D$18-'Ejercicio 3 - TIR'!$C$18)/('Ejercicio 3 - TIR'!$E$18-'Ejercicio 3 - TIR'!$C$18),'Ejercicio 3 - TIR'!$C$18+SQRT(('Ejercicio 3 - TIR'!$E$18-'Ejercicio 3 - TIR'!$C$18)*('Ejercicio 3 - TIR'!$D$18-'Ejercicio 3 - TIR'!$C$18)*F346),'Ejercicio 3 - TIR'!$E$18-SQRT(('Ejercicio 3 - TIR'!$E$18-'Ejercicio 3 - TIR'!$C$18)*('Ejercicio 3 - TIR'!$E$18-'Ejercicio 3 - TIR'!$D$18)*(1-F346)))</f>
        <v>38302.87255</v>
      </c>
      <c r="H346" s="3">
        <f t="shared" si="7"/>
        <v>0.9787856303</v>
      </c>
      <c r="I346" s="4">
        <f>IF(H346&lt;=('Ejercicio 3 - TIR'!$D$18-'Ejercicio 3 - TIR'!$C$18)/('Ejercicio 3 - TIR'!$E$18-'Ejercicio 3 - TIR'!$C$18),'Ejercicio 3 - TIR'!$C$18+SQRT(('Ejercicio 3 - TIR'!$E$18-'Ejercicio 3 - TIR'!$C$18)*('Ejercicio 3 - TIR'!$D$18-'Ejercicio 3 - TIR'!$C$18)*H346),'Ejercicio 3 - TIR'!$E$18-SQRT(('Ejercicio 3 - TIR'!$E$18-'Ejercicio 3 - TIR'!$C$18)*('Ejercicio 3 - TIR'!$E$18-'Ejercicio 3 - TIR'!$D$18)*(1-H346)))</f>
        <v>43738.6207</v>
      </c>
      <c r="J346" s="3">
        <f t="shared" si="8"/>
        <v>0.1320218075</v>
      </c>
      <c r="K346" s="4">
        <f>IF(J346&lt;=('Ejercicio 3 - TIR'!$D$18-'Ejercicio 3 - TIR'!$C$18)/('Ejercicio 3 - TIR'!$E$18-'Ejercicio 3 - TIR'!$C$18),'Ejercicio 3 - TIR'!$C$18+SQRT(('Ejercicio 3 - TIR'!$E$18-'Ejercicio 3 - TIR'!$C$18)*('Ejercicio 3 - TIR'!$D$18-'Ejercicio 3 - TIR'!$C$18)*J346),'Ejercicio 3 - TIR'!$E$18-SQRT(('Ejercicio 3 - TIR'!$E$18-'Ejercicio 3 - TIR'!$C$18)*('Ejercicio 3 - TIR'!$E$18-'Ejercicio 3 - TIR'!$D$18)*(1-J346)))</f>
        <v>34450.08664</v>
      </c>
      <c r="L346" s="3">
        <f t="shared" si="9"/>
        <v>0.764949274</v>
      </c>
      <c r="M346" s="4">
        <f>IF(L346&lt;=('Ejercicio 3 - TIR'!$D$18-'Ejercicio 3 - TIR'!$C$18)/('Ejercicio 3 - TIR'!$E$18-'Ejercicio 3 - TIR'!$C$18),'Ejercicio 3 - TIR'!$C$18+SQRT(('Ejercicio 3 - TIR'!$E$18-'Ejercicio 3 - TIR'!$C$18)*('Ejercicio 3 - TIR'!$D$18-'Ejercicio 3 - TIR'!$C$18)*L346),'Ejercicio 3 - TIR'!$E$18-SQRT(('Ejercicio 3 - TIR'!$E$18-'Ejercicio 3 - TIR'!$C$18)*('Ejercicio 3 - TIR'!$E$18-'Ejercicio 3 - TIR'!$D$18)*(1-L346)))</f>
        <v>40801.33302</v>
      </c>
      <c r="N346" s="3">
        <f t="shared" si="10"/>
        <v>0.7365946302</v>
      </c>
      <c r="O346" s="4">
        <f>IF(N346&lt;=('Ejercicio 3 - TIR'!$D$18-'Ejercicio 3 - TIR'!$C$18)/('Ejercicio 3 - TIR'!$E$18-'Ejercicio 3 - TIR'!$C$18),'Ejercicio 3 - TIR'!$C$18+SQRT(('Ejercicio 3 - TIR'!$E$18-'Ejercicio 3 - TIR'!$C$18)*('Ejercicio 3 - TIR'!$D$18-'Ejercicio 3 - TIR'!$C$18)*N346),'Ejercicio 3 - TIR'!$E$18-SQRT(('Ejercicio 3 - TIR'!$E$18-'Ejercicio 3 - TIR'!$C$18)*('Ejercicio 3 - TIR'!$E$18-'Ejercicio 3 - TIR'!$D$18)*(1-N346)))</f>
        <v>40555.29498</v>
      </c>
      <c r="P346" s="3">
        <f t="shared" si="11"/>
        <v>0.1584554467</v>
      </c>
      <c r="Q346" s="7">
        <f>IF(P346&lt;=('Ejercicio 3 - TIR'!$D$22-'Ejercicio 3 - TIR'!$C$22)/('Ejercicio 3 - TIR'!$E$22-'Ejercicio 3 - TIR'!$C$22),'Ejercicio 3 - TIR'!$C$22+SQRT(('Ejercicio 3 - TIR'!$E$22-'Ejercicio 3 - TIR'!$C$22)*('Ejercicio 3 - TIR'!$D$22-'Ejercicio 3 - TIR'!$C$22)*P346),'Ejercicio 3 - TIR'!$E$22-SQRT(('Ejercicio 3 - TIR'!$E$22-'Ejercicio 3 - TIR'!$C$22)*('Ejercicio 3 - TIR'!$E$22-'Ejercicio 3 - TIR'!$D$22)*(1-P346)))</f>
        <v>0.1368884518</v>
      </c>
      <c r="R346" s="3">
        <f t="shared" si="12"/>
        <v>0.02965794696</v>
      </c>
      <c r="S346" s="7">
        <f>IF(R346&lt;=('Ejercicio 3 - TIR'!$D$23-'Ejercicio 3 - TIR'!$C$23)/('Ejercicio 3 - TIR'!$E$23-'Ejercicio 3 - TIR'!$C$23),'Ejercicio 3 - TIR'!$C$23+SQRT(('Ejercicio 3 - TIR'!$E$23-'Ejercicio 3 - TIR'!$C$23)*('Ejercicio 3 - TIR'!$D$23-'Ejercicio 3 - TIR'!$C$23)*R346),'Ejercicio 3 - TIR'!$E$23-SQRT(('Ejercicio 3 - TIR'!$E$23-'Ejercicio 3 - TIR'!$C$23)*('Ejercicio 3 - TIR'!$E$23-'Ejercicio 3 - TIR'!$D$23)*(1-R346)))</f>
        <v>0.1273064564</v>
      </c>
      <c r="T346" s="3">
        <f t="shared" si="13"/>
        <v>0.9048903071</v>
      </c>
      <c r="U346" s="7">
        <f>IF(T346&lt;=('Ejercicio 3 - TIR'!$D$24-'Ejercicio 3 - TIR'!$C$24)/('Ejercicio 3 - TIR'!$E$24-'Ejercicio 3 - TIR'!$C$24),'Ejercicio 3 - TIR'!$C$24+SQRT(('Ejercicio 3 - TIR'!$E$24-'Ejercicio 3 - TIR'!$C$24)*('Ejercicio 3 - TIR'!$D$24-'Ejercicio 3 - TIR'!$C$24)*T346),'Ejercicio 3 - TIR'!$E$24-SQRT(('Ejercicio 3 - TIR'!$E$24-'Ejercicio 3 - TIR'!$C$24)*('Ejercicio 3 - TIR'!$E$24-'Ejercicio 3 - TIR'!$D$24)*(1-T346)))</f>
        <v>0.2036810803</v>
      </c>
      <c r="V346" s="3">
        <f t="shared" si="14"/>
        <v>0.4818308542</v>
      </c>
      <c r="W346" s="7">
        <f>IF(V346&lt;=('Ejercicio 3 - TIR'!$D$25-'Ejercicio 3 - TIR'!$C$25)/('Ejercicio 3 - TIR'!$E$25-'Ejercicio 3 - TIR'!$C$25),'Ejercicio 3 - TIR'!$C$25+SQRT(('Ejercicio 3 - TIR'!$E$25-'Ejercicio 3 - TIR'!$C$25)*('Ejercicio 3 - TIR'!$D$25-'Ejercicio 3 - TIR'!$C$25)*V346),'Ejercicio 3 - TIR'!$E$25-SQRT(('Ejercicio 3 - TIR'!$E$25-'Ejercicio 3 - TIR'!$C$25)*('Ejercicio 3 - TIR'!$E$25-'Ejercicio 3 - TIR'!$D$25)*(1-V346)))</f>
        <v>0.207413711</v>
      </c>
      <c r="X346" s="3">
        <f t="shared" si="15"/>
        <v>0.2447895526</v>
      </c>
      <c r="Y346" s="7">
        <f>IF(X346&lt;=('Ejercicio 3 - TIR'!$D$26-'Ejercicio 3 - TIR'!$C$26)/('Ejercicio 3 - TIR'!$E$26-'Ejercicio 3 - TIR'!$C$26),'Ejercicio 3 - TIR'!$C$26+SQRT(('Ejercicio 3 - TIR'!$E$26-'Ejercicio 3 - TIR'!$C$26)*('Ejercicio 3 - TIR'!$D$26-'Ejercicio 3 - TIR'!$C$26)*X346),'Ejercicio 3 - TIR'!$E$26-SQRT(('Ejercicio 3 - TIR'!$E$26-'Ejercicio 3 - TIR'!$C$26)*('Ejercicio 3 - TIR'!$E$26-'Ejercicio 3 - TIR'!$D$26)*(1-X346)))</f>
        <v>0.2157085937</v>
      </c>
      <c r="Z346" s="3">
        <f t="shared" si="16"/>
        <v>1.136888452</v>
      </c>
      <c r="AA346" s="3">
        <f t="shared" si="17"/>
        <v>1.281621692</v>
      </c>
      <c r="AB346" s="3">
        <f t="shared" si="18"/>
        <v>1.542663783</v>
      </c>
      <c r="AC346" s="3">
        <f t="shared" si="19"/>
        <v>1.862633403</v>
      </c>
      <c r="AD346" s="3">
        <f t="shared" si="20"/>
        <v>2.264419435</v>
      </c>
      <c r="AE346" s="2">
        <f t="shared" si="21"/>
        <v>4304.807041</v>
      </c>
      <c r="AF346" s="2">
        <f t="shared" si="22"/>
        <v>4852.836771</v>
      </c>
      <c r="AG346" s="2">
        <f t="shared" si="23"/>
        <v>5841.267807</v>
      </c>
      <c r="AH346" s="2">
        <f t="shared" si="24"/>
        <v>7052.826839</v>
      </c>
      <c r="AI346" s="2">
        <f t="shared" si="25"/>
        <v>8574.182199</v>
      </c>
      <c r="AJ346" s="4">
        <f t="shared" si="26"/>
        <v>43546.09348</v>
      </c>
      <c r="AK346" s="4">
        <f t="shared" si="27"/>
        <v>56056.36507</v>
      </c>
      <c r="AL346" s="4">
        <f t="shared" si="28"/>
        <v>53144.90097</v>
      </c>
      <c r="AM346" s="4">
        <f t="shared" si="29"/>
        <v>75997.92574</v>
      </c>
      <c r="AN346" s="4">
        <f t="shared" si="30"/>
        <v>91834.19812</v>
      </c>
      <c r="AO346" s="4">
        <f>C346/'Ejercicio 3 - TIR'!$D$7</f>
        <v>15108.68673</v>
      </c>
      <c r="AP346" s="4">
        <f t="shared" si="31"/>
        <v>28437.40675</v>
      </c>
      <c r="AQ346" s="4">
        <f t="shared" si="32"/>
        <v>40947.67834</v>
      </c>
      <c r="AR346" s="4">
        <f t="shared" si="33"/>
        <v>38036.21424</v>
      </c>
      <c r="AS346" s="4">
        <f t="shared" si="34"/>
        <v>60889.23901</v>
      </c>
      <c r="AT346" s="4">
        <f t="shared" si="35"/>
        <v>76725.51139</v>
      </c>
      <c r="AU346" s="4">
        <f>AP346*'Ejercicio 3 - TIR'!$D$5</f>
        <v>14218.70337</v>
      </c>
      <c r="AV346" s="4">
        <f>AQ346*'Ejercicio 3 - TIR'!$D$5</f>
        <v>20473.83917</v>
      </c>
      <c r="AW346" s="4">
        <f>AR346*'Ejercicio 3 - TIR'!$D$5</f>
        <v>19018.10712</v>
      </c>
      <c r="AX346" s="4">
        <f>AS346*'Ejercicio 3 - TIR'!$D$5</f>
        <v>30444.61951</v>
      </c>
      <c r="AY346" s="4">
        <f>AT346*'Ejercicio 3 - TIR'!$D$5</f>
        <v>38362.7557</v>
      </c>
      <c r="AZ346" s="4">
        <f t="shared" ref="AZ346:BD346" si="1073">AJ346-AU346-AE346</f>
        <v>25022.58306</v>
      </c>
      <c r="BA346" s="4">
        <f t="shared" si="1073"/>
        <v>30729.68913</v>
      </c>
      <c r="BB346" s="4">
        <f t="shared" si="1073"/>
        <v>28285.52604</v>
      </c>
      <c r="BC346" s="4">
        <f t="shared" si="1073"/>
        <v>38500.4794</v>
      </c>
      <c r="BD346" s="4">
        <f t="shared" si="1073"/>
        <v>44897.26023</v>
      </c>
      <c r="BE346" s="4">
        <f t="shared" ref="BE346:BI346" si="1074">AZ346/Z346</f>
        <v>22009.70818</v>
      </c>
      <c r="BF346" s="4">
        <f t="shared" si="1074"/>
        <v>23977.1918</v>
      </c>
      <c r="BG346" s="4">
        <f t="shared" si="1074"/>
        <v>18335.50924</v>
      </c>
      <c r="BH346" s="4">
        <f t="shared" si="1074"/>
        <v>20669.91784</v>
      </c>
      <c r="BI346" s="4">
        <f t="shared" si="1074"/>
        <v>19827.27208</v>
      </c>
      <c r="BJ346" s="4">
        <f t="shared" si="38"/>
        <v>71210.45346</v>
      </c>
      <c r="BK346" s="4">
        <f t="shared" si="39"/>
        <v>34212.40386</v>
      </c>
      <c r="BL346" s="4">
        <f t="shared" si="40"/>
        <v>105422.8573</v>
      </c>
      <c r="BM346" s="4">
        <f>BK346*'Ejercicio 3 - TIR'!$D$5</f>
        <v>17106.20193</v>
      </c>
      <c r="BN346" s="4">
        <f t="shared" si="41"/>
        <v>88316.65539</v>
      </c>
      <c r="BO346" s="4">
        <f t="shared" si="42"/>
        <v>39001.89781</v>
      </c>
      <c r="BP346" s="4">
        <f t="shared" si="43"/>
        <v>-106990.9881</v>
      </c>
      <c r="BQ346" s="4">
        <f t="shared" ref="BQ346:BT346" si="1075">BE346</f>
        <v>22009.70818</v>
      </c>
      <c r="BR346" s="4">
        <f t="shared" si="1075"/>
        <v>23977.1918</v>
      </c>
      <c r="BS346" s="4">
        <f t="shared" si="1075"/>
        <v>18335.50924</v>
      </c>
      <c r="BT346" s="4">
        <f t="shared" si="1075"/>
        <v>20669.91784</v>
      </c>
      <c r="BU346" s="4">
        <f t="shared" si="45"/>
        <v>58829.16989</v>
      </c>
      <c r="BV346" s="36">
        <f t="shared" si="46"/>
        <v>9.129823833</v>
      </c>
    </row>
    <row r="347" ht="15.0" customHeight="1">
      <c r="A347" s="2">
        <v>346.0</v>
      </c>
      <c r="B347" s="3">
        <f t="shared" si="4"/>
        <v>0.1217707347</v>
      </c>
      <c r="C347" s="4">
        <f>IF(B347&lt;=('Ejercicio 3 - TIR'!$D$13-'Ejercicio 3 - TIR'!$C$13)/('Ejercicio 3 - TIR'!$E$13-'Ejercicio 3 - TIR'!$C$13),'Ejercicio 3 - TIR'!$C$13+SQRT(('Ejercicio 3 - TIR'!$E$13-'Ejercicio 3 - TIR'!$C$13)*('Ejercicio 3 - TIR'!$D$13-'Ejercicio 3 - TIR'!$C$13)*B347),'Ejercicio 3 - TIR'!$E$13-SQRT(('Ejercicio 3 - TIR'!$E$13-'Ejercicio 3 - TIR'!$C$13)*('Ejercicio 3 - TIR'!$E$13-'Ejercicio 3 - TIR'!$D$13)*(1-B347)))</f>
        <v>66979.13275</v>
      </c>
      <c r="D347" s="3">
        <f t="shared" si="5"/>
        <v>0.8129313241</v>
      </c>
      <c r="E347" s="4">
        <f>IF(D347&lt;=('Ejercicio 3 - TIR'!$D$14-'Ejercicio 3 - TIR'!$C$14)/('Ejercicio 3 - TIR'!$E$14-'Ejercicio 3 - TIR'!$C$14),'Ejercicio 3 - TIR'!$C$14+SQRT(('Ejercicio 3 - TIR'!$E$14-'Ejercicio 3 - TIR'!$C$14)*('Ejercicio 3 - TIR'!$D$14-'Ejercicio 3 - TIR'!$C$14)*D347),'Ejercicio 3 - TIR'!$E$14-SQRT(('Ejercicio 3 - TIR'!$E$14-'Ejercicio 3 - TIR'!$C$14)*('Ejercicio 3 - TIR'!$E$14-'Ejercicio 3 - TIR'!$D$14)*(1-D347)))</f>
        <v>34702.8025</v>
      </c>
      <c r="F347" s="3">
        <f t="shared" si="6"/>
        <v>0.004099246075</v>
      </c>
      <c r="G347" s="4">
        <f>IF(F347&lt;=('Ejercicio 3 - TIR'!$D$18-'Ejercicio 3 - TIR'!$C$18)/('Ejercicio 3 - TIR'!$E$18-'Ejercicio 3 - TIR'!$C$18),'Ejercicio 3 - TIR'!$C$18+SQRT(('Ejercicio 3 - TIR'!$E$18-'Ejercicio 3 - TIR'!$C$18)*('Ejercicio 3 - TIR'!$D$18-'Ejercicio 3 - TIR'!$C$18)*F347),'Ejercicio 3 - TIR'!$E$18-SQRT(('Ejercicio 3 - TIR'!$E$18-'Ejercicio 3 - TIR'!$C$18)*('Ejercicio 3 - TIR'!$E$18-'Ejercicio 3 - TIR'!$D$18)*(1-F347)))</f>
        <v>30784.14725</v>
      </c>
      <c r="H347" s="3">
        <f t="shared" si="7"/>
        <v>0.7512805454</v>
      </c>
      <c r="I347" s="4">
        <f>IF(H347&lt;=('Ejercicio 3 - TIR'!$D$18-'Ejercicio 3 - TIR'!$C$18)/('Ejercicio 3 - TIR'!$E$18-'Ejercicio 3 - TIR'!$C$18),'Ejercicio 3 - TIR'!$C$18+SQRT(('Ejercicio 3 - TIR'!$E$18-'Ejercicio 3 - TIR'!$C$18)*('Ejercicio 3 - TIR'!$D$18-'Ejercicio 3 - TIR'!$C$18)*H347),'Ejercicio 3 - TIR'!$E$18-SQRT(('Ejercicio 3 - TIR'!$E$18-'Ejercicio 3 - TIR'!$C$18)*('Ejercicio 3 - TIR'!$E$18-'Ejercicio 3 - TIR'!$D$18)*(1-H347)))</f>
        <v>40680.97707</v>
      </c>
      <c r="J347" s="3">
        <f t="shared" si="8"/>
        <v>0.7361294906</v>
      </c>
      <c r="K347" s="4">
        <f>IF(J347&lt;=('Ejercicio 3 - TIR'!$D$18-'Ejercicio 3 - TIR'!$C$18)/('Ejercicio 3 - TIR'!$E$18-'Ejercicio 3 - TIR'!$C$18),'Ejercicio 3 - TIR'!$C$18+SQRT(('Ejercicio 3 - TIR'!$E$18-'Ejercicio 3 - TIR'!$C$18)*('Ejercicio 3 - TIR'!$D$18-'Ejercicio 3 - TIR'!$C$18)*J347),'Ejercicio 3 - TIR'!$E$18-SQRT(('Ejercicio 3 - TIR'!$E$18-'Ejercicio 3 - TIR'!$C$18)*('Ejercicio 3 - TIR'!$E$18-'Ejercicio 3 - TIR'!$D$18)*(1-J347)))</f>
        <v>40551.37232</v>
      </c>
      <c r="L347" s="3">
        <f t="shared" si="9"/>
        <v>0.05057348568</v>
      </c>
      <c r="M347" s="4">
        <f>IF(L347&lt;=('Ejercicio 3 - TIR'!$D$18-'Ejercicio 3 - TIR'!$C$18)/('Ejercicio 3 - TIR'!$E$18-'Ejercicio 3 - TIR'!$C$18),'Ejercicio 3 - TIR'!$C$18+SQRT(('Ejercicio 3 - TIR'!$E$18-'Ejercicio 3 - TIR'!$C$18)*('Ejercicio 3 - TIR'!$D$18-'Ejercicio 3 - TIR'!$C$18)*L347),'Ejercicio 3 - TIR'!$E$18-SQRT(('Ejercicio 3 - TIR'!$E$18-'Ejercicio 3 - TIR'!$C$18)*('Ejercicio 3 - TIR'!$E$18-'Ejercicio 3 - TIR'!$D$18)*(1-L347)))</f>
        <v>32754.27356</v>
      </c>
      <c r="N347" s="3">
        <f t="shared" si="10"/>
        <v>0.5127492929</v>
      </c>
      <c r="O347" s="4">
        <f>IF(N347&lt;=('Ejercicio 3 - TIR'!$D$18-'Ejercicio 3 - TIR'!$C$18)/('Ejercicio 3 - TIR'!$E$18-'Ejercicio 3 - TIR'!$C$18),'Ejercicio 3 - TIR'!$C$18+SQRT(('Ejercicio 3 - TIR'!$E$18-'Ejercicio 3 - TIR'!$C$18)*('Ejercicio 3 - TIR'!$D$18-'Ejercicio 3 - TIR'!$C$18)*N347),'Ejercicio 3 - TIR'!$E$18-SQRT(('Ejercicio 3 - TIR'!$E$18-'Ejercicio 3 - TIR'!$C$18)*('Ejercicio 3 - TIR'!$E$18-'Ejercicio 3 - TIR'!$D$18)*(1-N347)))</f>
        <v>38769.97115</v>
      </c>
      <c r="P347" s="3">
        <f t="shared" si="11"/>
        <v>0.8697188358</v>
      </c>
      <c r="Q347" s="7">
        <f>IF(P347&lt;=('Ejercicio 3 - TIR'!$D$22-'Ejercicio 3 - TIR'!$C$22)/('Ejercicio 3 - TIR'!$E$22-'Ejercicio 3 - TIR'!$C$22),'Ejercicio 3 - TIR'!$C$22+SQRT(('Ejercicio 3 - TIR'!$E$22-'Ejercicio 3 - TIR'!$C$22)*('Ejercicio 3 - TIR'!$D$22-'Ejercicio 3 - TIR'!$C$22)*P347),'Ejercicio 3 - TIR'!$E$22-SQRT(('Ejercicio 3 - TIR'!$E$22-'Ejercicio 3 - TIR'!$C$22)*('Ejercicio 3 - TIR'!$E$22-'Ejercicio 3 - TIR'!$D$22)*(1-P347)))</f>
        <v>0.1646864081</v>
      </c>
      <c r="R347" s="3">
        <f t="shared" si="12"/>
        <v>0.4924335859</v>
      </c>
      <c r="S347" s="7">
        <f>IF(R347&lt;=('Ejercicio 3 - TIR'!$D$23-'Ejercicio 3 - TIR'!$C$23)/('Ejercicio 3 - TIR'!$E$23-'Ejercicio 3 - TIR'!$C$23),'Ejercicio 3 - TIR'!$C$23+SQRT(('Ejercicio 3 - TIR'!$E$23-'Ejercicio 3 - TIR'!$C$23)*('Ejercicio 3 - TIR'!$D$23-'Ejercicio 3 - TIR'!$C$23)*R347),'Ejercicio 3 - TIR'!$E$23-SQRT(('Ejercicio 3 - TIR'!$E$23-'Ejercicio 3 - TIR'!$C$23)*('Ejercicio 3 - TIR'!$E$23-'Ejercicio 3 - TIR'!$D$23)*(1-R347)))</f>
        <v>0.1497721423</v>
      </c>
      <c r="T347" s="3">
        <f t="shared" si="13"/>
        <v>0.4184163162</v>
      </c>
      <c r="U347" s="7">
        <f>IF(T347&lt;=('Ejercicio 3 - TIR'!$D$24-'Ejercicio 3 - TIR'!$C$24)/('Ejercicio 3 - TIR'!$E$24-'Ejercicio 3 - TIR'!$C$24),'Ejercicio 3 - TIR'!$C$24+SQRT(('Ejercicio 3 - TIR'!$E$24-'Ejercicio 3 - TIR'!$C$24)*('Ejercicio 3 - TIR'!$D$24-'Ejercicio 3 - TIR'!$C$24)*T347),'Ejercicio 3 - TIR'!$E$24-SQRT(('Ejercicio 3 - TIR'!$E$24-'Ejercicio 3 - TIR'!$C$24)*('Ejercicio 3 - TIR'!$E$24-'Ejercicio 3 - TIR'!$D$24)*(1-T347)))</f>
        <v>0.1796424403</v>
      </c>
      <c r="V347" s="3">
        <f t="shared" si="14"/>
        <v>0.8476287858</v>
      </c>
      <c r="W347" s="7">
        <f>IF(V347&lt;=('Ejercicio 3 - TIR'!$D$25-'Ejercicio 3 - TIR'!$C$25)/('Ejercicio 3 - TIR'!$E$25-'Ejercicio 3 - TIR'!$C$25),'Ejercicio 3 - TIR'!$C$25+SQRT(('Ejercicio 3 - TIR'!$E$25-'Ejercicio 3 - TIR'!$C$25)*('Ejercicio 3 - TIR'!$D$25-'Ejercicio 3 - TIR'!$C$25)*V347),'Ejercicio 3 - TIR'!$E$25-SQRT(('Ejercicio 3 - TIR'!$E$25-'Ejercicio 3 - TIR'!$C$25)*('Ejercicio 3 - TIR'!$E$25-'Ejercicio 3 - TIR'!$D$25)*(1-V347)))</f>
        <v>0.2269067272</v>
      </c>
      <c r="X347" s="3">
        <f t="shared" si="15"/>
        <v>0.4469942796</v>
      </c>
      <c r="Y347" s="7">
        <f>IF(X347&lt;=('Ejercicio 3 - TIR'!$D$26-'Ejercicio 3 - TIR'!$C$26)/('Ejercicio 3 - TIR'!$E$26-'Ejercicio 3 - TIR'!$C$26),'Ejercicio 3 - TIR'!$C$26+SQRT(('Ejercicio 3 - TIR'!$E$26-'Ejercicio 3 - TIR'!$C$26)*('Ejercicio 3 - TIR'!$D$26-'Ejercicio 3 - TIR'!$C$26)*X347),'Ejercicio 3 - TIR'!$E$26-SQRT(('Ejercicio 3 - TIR'!$E$26-'Ejercicio 3 - TIR'!$C$26)*('Ejercicio 3 - TIR'!$E$26-'Ejercicio 3 - TIR'!$D$26)*(1-X347)))</f>
        <v>0.225353583</v>
      </c>
      <c r="Z347" s="3">
        <f t="shared" si="16"/>
        <v>1.164686408</v>
      </c>
      <c r="AA347" s="3">
        <f t="shared" si="17"/>
        <v>1.339123987</v>
      </c>
      <c r="AB347" s="3">
        <f t="shared" si="18"/>
        <v>1.579687487</v>
      </c>
      <c r="AC347" s="3">
        <f t="shared" si="19"/>
        <v>1.938129205</v>
      </c>
      <c r="AD347" s="3">
        <f t="shared" si="20"/>
        <v>2.374893566</v>
      </c>
      <c r="AE347" s="2">
        <f t="shared" si="21"/>
        <v>5715.079896</v>
      </c>
      <c r="AF347" s="2">
        <f t="shared" si="22"/>
        <v>6571.039655</v>
      </c>
      <c r="AG347" s="2">
        <f t="shared" si="23"/>
        <v>7751.477253</v>
      </c>
      <c r="AH347" s="2">
        <f t="shared" si="24"/>
        <v>9510.339588</v>
      </c>
      <c r="AI347" s="2">
        <f t="shared" si="25"/>
        <v>11653.52869</v>
      </c>
      <c r="AJ347" s="4">
        <f t="shared" si="26"/>
        <v>35853.87789</v>
      </c>
      <c r="AK347" s="4">
        <f t="shared" si="27"/>
        <v>54476.87219</v>
      </c>
      <c r="AL347" s="4">
        <f t="shared" si="28"/>
        <v>64058.49545</v>
      </c>
      <c r="AM347" s="4">
        <f t="shared" si="29"/>
        <v>63482.01418</v>
      </c>
      <c r="AN347" s="4">
        <f t="shared" si="30"/>
        <v>92074.55502</v>
      </c>
      <c r="AO347" s="4">
        <f>C347/'Ejercicio 3 - TIR'!$D$7</f>
        <v>13395.82655</v>
      </c>
      <c r="AP347" s="4">
        <f t="shared" si="31"/>
        <v>22458.05134</v>
      </c>
      <c r="AQ347" s="4">
        <f t="shared" si="32"/>
        <v>41081.04564</v>
      </c>
      <c r="AR347" s="4">
        <f t="shared" si="33"/>
        <v>50662.6689</v>
      </c>
      <c r="AS347" s="4">
        <f t="shared" si="34"/>
        <v>50086.18763</v>
      </c>
      <c r="AT347" s="4">
        <f t="shared" si="35"/>
        <v>78678.72847</v>
      </c>
      <c r="AU347" s="4">
        <f>AP347*'Ejercicio 3 - TIR'!$D$5</f>
        <v>11229.02567</v>
      </c>
      <c r="AV347" s="4">
        <f>AQ347*'Ejercicio 3 - TIR'!$D$5</f>
        <v>20540.52282</v>
      </c>
      <c r="AW347" s="4">
        <f>AR347*'Ejercicio 3 - TIR'!$D$5</f>
        <v>25331.33445</v>
      </c>
      <c r="AX347" s="4">
        <f>AS347*'Ejercicio 3 - TIR'!$D$5</f>
        <v>25043.09381</v>
      </c>
      <c r="AY347" s="4">
        <f>AT347*'Ejercicio 3 - TIR'!$D$5</f>
        <v>39339.36424</v>
      </c>
      <c r="AZ347" s="4">
        <f t="shared" ref="AZ347:BD347" si="1076">AJ347-AU347-AE347</f>
        <v>18909.77232</v>
      </c>
      <c r="BA347" s="4">
        <f t="shared" si="1076"/>
        <v>27365.30971</v>
      </c>
      <c r="BB347" s="4">
        <f t="shared" si="1076"/>
        <v>30975.68375</v>
      </c>
      <c r="BC347" s="4">
        <f t="shared" si="1076"/>
        <v>28928.58078</v>
      </c>
      <c r="BD347" s="4">
        <f t="shared" si="1076"/>
        <v>41081.66209</v>
      </c>
      <c r="BE347" s="4">
        <f t="shared" ref="BE347:BI347" si="1077">AZ347/Z347</f>
        <v>16235.93458</v>
      </c>
      <c r="BF347" s="4">
        <f t="shared" si="1077"/>
        <v>20435.23228</v>
      </c>
      <c r="BG347" s="4">
        <f t="shared" si="1077"/>
        <v>19608.7416</v>
      </c>
      <c r="BH347" s="4">
        <f t="shared" si="1077"/>
        <v>14926.03316</v>
      </c>
      <c r="BI347" s="4">
        <f t="shared" si="1077"/>
        <v>17298.31715</v>
      </c>
      <c r="BJ347" s="4">
        <f t="shared" si="38"/>
        <v>82415.46236</v>
      </c>
      <c r="BK347" s="4">
        <f t="shared" si="39"/>
        <v>31813.66228</v>
      </c>
      <c r="BL347" s="4">
        <f t="shared" si="40"/>
        <v>114229.1246</v>
      </c>
      <c r="BM347" s="4">
        <f>BK347*'Ejercicio 3 - TIR'!$D$5</f>
        <v>15906.83114</v>
      </c>
      <c r="BN347" s="4">
        <f t="shared" si="41"/>
        <v>98322.2935</v>
      </c>
      <c r="BO347" s="4">
        <f t="shared" si="42"/>
        <v>41400.71577</v>
      </c>
      <c r="BP347" s="4">
        <f t="shared" si="43"/>
        <v>-101681.9352</v>
      </c>
      <c r="BQ347" s="4">
        <f t="shared" ref="BQ347:BT347" si="1078">BE347</f>
        <v>16235.93458</v>
      </c>
      <c r="BR347" s="4">
        <f t="shared" si="1078"/>
        <v>20435.23228</v>
      </c>
      <c r="BS347" s="4">
        <f t="shared" si="1078"/>
        <v>19608.7416</v>
      </c>
      <c r="BT347" s="4">
        <f t="shared" si="1078"/>
        <v>14926.03316</v>
      </c>
      <c r="BU347" s="4">
        <f t="shared" si="45"/>
        <v>58699.03292</v>
      </c>
      <c r="BV347" s="36">
        <f t="shared" si="46"/>
        <v>7.178011308</v>
      </c>
    </row>
    <row r="348" ht="15.0" customHeight="1">
      <c r="A348" s="2">
        <v>347.0</v>
      </c>
      <c r="B348" s="3">
        <f t="shared" si="4"/>
        <v>0.4553563677</v>
      </c>
      <c r="C348" s="4">
        <f>IF(B348&lt;=('Ejercicio 3 - TIR'!$D$13-'Ejercicio 3 - TIR'!$C$13)/('Ejercicio 3 - TIR'!$E$13-'Ejercicio 3 - TIR'!$C$13),'Ejercicio 3 - TIR'!$C$13+SQRT(('Ejercicio 3 - TIR'!$E$13-'Ejercicio 3 - TIR'!$C$13)*('Ejercicio 3 - TIR'!$D$13-'Ejercicio 3 - TIR'!$C$13)*B348),'Ejercicio 3 - TIR'!$E$13-SQRT(('Ejercicio 3 - TIR'!$E$13-'Ejercicio 3 - TIR'!$C$13)*('Ejercicio 3 - TIR'!$E$13-'Ejercicio 3 - TIR'!$D$13)*(1-B348)))</f>
        <v>74434.93871</v>
      </c>
      <c r="D348" s="3">
        <f t="shared" si="5"/>
        <v>0.5571368003</v>
      </c>
      <c r="E348" s="4">
        <f>IF(D348&lt;=('Ejercicio 3 - TIR'!$D$14-'Ejercicio 3 - TIR'!$C$14)/('Ejercicio 3 - TIR'!$E$14-'Ejercicio 3 - TIR'!$C$14),'Ejercicio 3 - TIR'!$C$14+SQRT(('Ejercicio 3 - TIR'!$E$14-'Ejercicio 3 - TIR'!$C$14)*('Ejercicio 3 - TIR'!$D$14-'Ejercicio 3 - TIR'!$C$14)*D348),'Ejercicio 3 - TIR'!$E$14-SQRT(('Ejercicio 3 - TIR'!$E$14-'Ejercicio 3 - TIR'!$C$14)*('Ejercicio 3 - TIR'!$E$14-'Ejercicio 3 - TIR'!$D$14)*(1-D348)))</f>
        <v>31849.57179</v>
      </c>
      <c r="F348" s="3">
        <f t="shared" si="6"/>
        <v>0.1702699031</v>
      </c>
      <c r="G348" s="4">
        <f>IF(F348&lt;=('Ejercicio 3 - TIR'!$D$18-'Ejercicio 3 - TIR'!$C$18)/('Ejercicio 3 - TIR'!$E$18-'Ejercicio 3 - TIR'!$C$18),'Ejercicio 3 - TIR'!$C$18+SQRT(('Ejercicio 3 - TIR'!$E$18-'Ejercicio 3 - TIR'!$C$18)*('Ejercicio 3 - TIR'!$D$18-'Ejercicio 3 - TIR'!$C$18)*F348),'Ejercicio 3 - TIR'!$E$18-SQRT(('Ejercicio 3 - TIR'!$E$18-'Ejercicio 3 - TIR'!$C$18)*('Ejercicio 3 - TIR'!$E$18-'Ejercicio 3 - TIR'!$D$18)*(1-F348)))</f>
        <v>35053.75954</v>
      </c>
      <c r="H348" s="3">
        <f t="shared" si="7"/>
        <v>0.05143784195</v>
      </c>
      <c r="I348" s="4">
        <f>IF(H348&lt;=('Ejercicio 3 - TIR'!$D$18-'Ejercicio 3 - TIR'!$C$18)/('Ejercicio 3 - TIR'!$E$18-'Ejercicio 3 - TIR'!$C$18),'Ejercicio 3 - TIR'!$C$18+SQRT(('Ejercicio 3 - TIR'!$E$18-'Ejercicio 3 - TIR'!$C$18)*('Ejercicio 3 - TIR'!$D$18-'Ejercicio 3 - TIR'!$C$18)*H348),'Ejercicio 3 - TIR'!$E$18-SQRT(('Ejercicio 3 - TIR'!$E$18-'Ejercicio 3 - TIR'!$C$18)*('Ejercicio 3 - TIR'!$E$18-'Ejercicio 3 - TIR'!$D$18)*(1-H348)))</f>
        <v>32777.71062</v>
      </c>
      <c r="J348" s="3">
        <f t="shared" si="8"/>
        <v>0.1534080538</v>
      </c>
      <c r="K348" s="4">
        <f>IF(J348&lt;=('Ejercicio 3 - TIR'!$D$18-'Ejercicio 3 - TIR'!$C$18)/('Ejercicio 3 - TIR'!$E$18-'Ejercicio 3 - TIR'!$C$18),'Ejercicio 3 - TIR'!$C$18+SQRT(('Ejercicio 3 - TIR'!$E$18-'Ejercicio 3 - TIR'!$C$18)*('Ejercicio 3 - TIR'!$D$18-'Ejercicio 3 - TIR'!$C$18)*J348),'Ejercicio 3 - TIR'!$E$18-SQRT(('Ejercicio 3 - TIR'!$E$18-'Ejercicio 3 - TIR'!$C$18)*('Ejercicio 3 - TIR'!$E$18-'Ejercicio 3 - TIR'!$D$18)*(1-J348)))</f>
        <v>34796.9999</v>
      </c>
      <c r="L348" s="3">
        <f t="shared" si="9"/>
        <v>0.6508005171</v>
      </c>
      <c r="M348" s="4">
        <f>IF(L348&lt;=('Ejercicio 3 - TIR'!$D$18-'Ejercicio 3 - TIR'!$C$18)/('Ejercicio 3 - TIR'!$E$18-'Ejercicio 3 - TIR'!$C$18),'Ejercicio 3 - TIR'!$C$18+SQRT(('Ejercicio 3 - TIR'!$E$18-'Ejercicio 3 - TIR'!$C$18)*('Ejercicio 3 - TIR'!$D$18-'Ejercicio 3 - TIR'!$C$18)*L348),'Ejercicio 3 - TIR'!$E$18-SQRT(('Ejercicio 3 - TIR'!$E$18-'Ejercicio 3 - TIR'!$C$18)*('Ejercicio 3 - TIR'!$E$18-'Ejercicio 3 - TIR'!$D$18)*(1-L348)))</f>
        <v>39880.28732</v>
      </c>
      <c r="N348" s="3">
        <f t="shared" si="10"/>
        <v>0.9097637763</v>
      </c>
      <c r="O348" s="4">
        <f>IF(N348&lt;=('Ejercicio 3 - TIR'!$D$18-'Ejercicio 3 - TIR'!$C$18)/('Ejercicio 3 - TIR'!$E$18-'Ejercicio 3 - TIR'!$C$18),'Ejercicio 3 - TIR'!$C$18+SQRT(('Ejercicio 3 - TIR'!$E$18-'Ejercicio 3 - TIR'!$C$18)*('Ejercicio 3 - TIR'!$D$18-'Ejercicio 3 - TIR'!$C$18)*N348),'Ejercicio 3 - TIR'!$E$18-SQRT(('Ejercicio 3 - TIR'!$E$18-'Ejercicio 3 - TIR'!$C$18)*('Ejercicio 3 - TIR'!$E$18-'Ejercicio 3 - TIR'!$D$18)*(1-N348)))</f>
        <v>42398.51643</v>
      </c>
      <c r="P348" s="3">
        <f t="shared" si="11"/>
        <v>0.7257783719</v>
      </c>
      <c r="Q348" s="7">
        <f>IF(P348&lt;=('Ejercicio 3 - TIR'!$D$22-'Ejercicio 3 - TIR'!$C$22)/('Ejercicio 3 - TIR'!$E$22-'Ejercicio 3 - TIR'!$C$22),'Ejercicio 3 - TIR'!$C$22+SQRT(('Ejercicio 3 - TIR'!$E$22-'Ejercicio 3 - TIR'!$C$22)*('Ejercicio 3 - TIR'!$D$22-'Ejercicio 3 - TIR'!$C$22)*P348),'Ejercicio 3 - TIR'!$E$22-SQRT(('Ejercicio 3 - TIR'!$E$22-'Ejercicio 3 - TIR'!$C$22)*('Ejercicio 3 - TIR'!$E$22-'Ejercicio 3 - TIR'!$D$22)*(1-P348)))</f>
        <v>0.1577829135</v>
      </c>
      <c r="R348" s="3">
        <f t="shared" si="12"/>
        <v>0.4038066283</v>
      </c>
      <c r="S348" s="7">
        <f>IF(R348&lt;=('Ejercicio 3 - TIR'!$D$23-'Ejercicio 3 - TIR'!$C$23)/('Ejercicio 3 - TIR'!$E$23-'Ejercicio 3 - TIR'!$C$23),'Ejercicio 3 - TIR'!$C$23+SQRT(('Ejercicio 3 - TIR'!$E$23-'Ejercicio 3 - TIR'!$C$23)*('Ejercicio 3 - TIR'!$D$23-'Ejercicio 3 - TIR'!$C$23)*R348),'Ejercicio 3 - TIR'!$E$23-SQRT(('Ejercicio 3 - TIR'!$E$23-'Ejercicio 3 - TIR'!$C$23)*('Ejercicio 3 - TIR'!$E$23-'Ejercicio 3 - TIR'!$D$23)*(1-R348)))</f>
        <v>0.1469601916</v>
      </c>
      <c r="T348" s="3">
        <f t="shared" si="13"/>
        <v>0.5050070545</v>
      </c>
      <c r="U348" s="7">
        <f>IF(T348&lt;=('Ejercicio 3 - TIR'!$D$24-'Ejercicio 3 - TIR'!$C$24)/('Ejercicio 3 - TIR'!$E$24-'Ejercicio 3 - TIR'!$C$24),'Ejercicio 3 - TIR'!$C$24+SQRT(('Ejercicio 3 - TIR'!$E$24-'Ejercicio 3 - TIR'!$C$24)*('Ejercicio 3 - TIR'!$D$24-'Ejercicio 3 - TIR'!$C$24)*T348),'Ejercicio 3 - TIR'!$E$24-SQRT(('Ejercicio 3 - TIR'!$E$24-'Ejercicio 3 - TIR'!$C$24)*('Ejercicio 3 - TIR'!$E$24-'Ejercicio 3 - TIR'!$D$24)*(1-T348)))</f>
        <v>0.1827712443</v>
      </c>
      <c r="V348" s="3">
        <f t="shared" si="14"/>
        <v>0.3342327367</v>
      </c>
      <c r="W348" s="7">
        <f>IF(V348&lt;=('Ejercicio 3 - TIR'!$D$25-'Ejercicio 3 - TIR'!$C$25)/('Ejercicio 3 - TIR'!$E$25-'Ejercicio 3 - TIR'!$C$25),'Ejercicio 3 - TIR'!$C$25+SQRT(('Ejercicio 3 - TIR'!$E$25-'Ejercicio 3 - TIR'!$C$25)*('Ejercicio 3 - TIR'!$D$25-'Ejercicio 3 - TIR'!$C$25)*V348),'Ejercicio 3 - TIR'!$E$25-SQRT(('Ejercicio 3 - TIR'!$E$25-'Ejercicio 3 - TIR'!$C$25)*('Ejercicio 3 - TIR'!$E$25-'Ejercicio 3 - TIR'!$D$25)*(1-V348)))</f>
        <v>0.2017280058</v>
      </c>
      <c r="X348" s="3">
        <f t="shared" si="15"/>
        <v>0.4925320881</v>
      </c>
      <c r="Y348" s="7">
        <f>IF(X348&lt;=('Ejercicio 3 - TIR'!$D$26-'Ejercicio 3 - TIR'!$C$26)/('Ejercicio 3 - TIR'!$E$26-'Ejercicio 3 - TIR'!$C$26),'Ejercicio 3 - TIR'!$C$26+SQRT(('Ejercicio 3 - TIR'!$E$26-'Ejercicio 3 - TIR'!$C$26)*('Ejercicio 3 - TIR'!$D$26-'Ejercicio 3 - TIR'!$C$26)*X348),'Ejercicio 3 - TIR'!$E$26-SQRT(('Ejercicio 3 - TIR'!$E$26-'Ejercicio 3 - TIR'!$C$26)*('Ejercicio 3 - TIR'!$E$26-'Ejercicio 3 - TIR'!$D$26)*(1-X348)))</f>
        <v>0.2276518699</v>
      </c>
      <c r="Z348" s="3">
        <f t="shared" si="16"/>
        <v>1.157782914</v>
      </c>
      <c r="AA348" s="3">
        <f t="shared" si="17"/>
        <v>1.327930912</v>
      </c>
      <c r="AB348" s="3">
        <f t="shared" si="18"/>
        <v>1.570638498</v>
      </c>
      <c r="AC348" s="3">
        <f t="shared" si="19"/>
        <v>1.88748027</v>
      </c>
      <c r="AD348" s="3">
        <f t="shared" si="20"/>
        <v>2.317168682</v>
      </c>
      <c r="AE348" s="2">
        <f t="shared" si="21"/>
        <v>5025.318233</v>
      </c>
      <c r="AF348" s="2">
        <f t="shared" si="22"/>
        <v>5763.839963</v>
      </c>
      <c r="AG348" s="2">
        <f t="shared" si="23"/>
        <v>6817.304165</v>
      </c>
      <c r="AH348" s="2">
        <f t="shared" si="24"/>
        <v>8192.54534</v>
      </c>
      <c r="AI348" s="2">
        <f t="shared" si="25"/>
        <v>10057.59361</v>
      </c>
      <c r="AJ348" s="4">
        <f t="shared" si="26"/>
        <v>40584.64385</v>
      </c>
      <c r="AK348" s="4">
        <f t="shared" si="27"/>
        <v>43526.53517</v>
      </c>
      <c r="AL348" s="4">
        <f t="shared" si="28"/>
        <v>54653.50765</v>
      </c>
      <c r="AM348" s="4">
        <f t="shared" si="29"/>
        <v>75273.25547</v>
      </c>
      <c r="AN348" s="4">
        <f t="shared" si="30"/>
        <v>98244.51445</v>
      </c>
      <c r="AO348" s="4">
        <f>C348/'Ejercicio 3 - TIR'!$D$7</f>
        <v>14886.98774</v>
      </c>
      <c r="AP348" s="4">
        <f t="shared" si="31"/>
        <v>25697.65611</v>
      </c>
      <c r="AQ348" s="4">
        <f t="shared" si="32"/>
        <v>28639.54743</v>
      </c>
      <c r="AR348" s="4">
        <f t="shared" si="33"/>
        <v>39766.51991</v>
      </c>
      <c r="AS348" s="4">
        <f t="shared" si="34"/>
        <v>60386.26772</v>
      </c>
      <c r="AT348" s="4">
        <f t="shared" si="35"/>
        <v>83357.5267</v>
      </c>
      <c r="AU348" s="4">
        <f>AP348*'Ejercicio 3 - TIR'!$D$5</f>
        <v>12848.82805</v>
      </c>
      <c r="AV348" s="4">
        <f>AQ348*'Ejercicio 3 - TIR'!$D$5</f>
        <v>14319.77371</v>
      </c>
      <c r="AW348" s="4">
        <f>AR348*'Ejercicio 3 - TIR'!$D$5</f>
        <v>19883.25995</v>
      </c>
      <c r="AX348" s="4">
        <f>AS348*'Ejercicio 3 - TIR'!$D$5</f>
        <v>30193.13386</v>
      </c>
      <c r="AY348" s="4">
        <f>AT348*'Ejercicio 3 - TIR'!$D$5</f>
        <v>41678.76335</v>
      </c>
      <c r="AZ348" s="4">
        <f t="shared" ref="AZ348:BD348" si="1079">AJ348-AU348-AE348</f>
        <v>22710.49756</v>
      </c>
      <c r="BA348" s="4">
        <f t="shared" si="1079"/>
        <v>23442.92149</v>
      </c>
      <c r="BB348" s="4">
        <f t="shared" si="1079"/>
        <v>27952.94353</v>
      </c>
      <c r="BC348" s="4">
        <f t="shared" si="1079"/>
        <v>36887.57626</v>
      </c>
      <c r="BD348" s="4">
        <f t="shared" si="1079"/>
        <v>46508.15749</v>
      </c>
      <c r="BE348" s="4">
        <f t="shared" ref="BE348:BI348" si="1080">AZ348/Z348</f>
        <v>19615.50589</v>
      </c>
      <c r="BF348" s="4">
        <f t="shared" si="1080"/>
        <v>17653.72074</v>
      </c>
      <c r="BG348" s="4">
        <f t="shared" si="1080"/>
        <v>17797.18476</v>
      </c>
      <c r="BH348" s="4">
        <f t="shared" si="1080"/>
        <v>19543.29105</v>
      </c>
      <c r="BI348" s="4">
        <f t="shared" si="1080"/>
        <v>20071.11431</v>
      </c>
      <c r="BJ348" s="4">
        <f t="shared" si="38"/>
        <v>73800.83031</v>
      </c>
      <c r="BK348" s="4">
        <f t="shared" si="39"/>
        <v>34495.66177</v>
      </c>
      <c r="BL348" s="4">
        <f t="shared" si="40"/>
        <v>108296.4921</v>
      </c>
      <c r="BM348" s="4">
        <f>BK348*'Ejercicio 3 - TIR'!$D$5</f>
        <v>17247.83089</v>
      </c>
      <c r="BN348" s="4">
        <f t="shared" si="41"/>
        <v>91048.66119</v>
      </c>
      <c r="BO348" s="4">
        <f t="shared" si="42"/>
        <v>39293.06566</v>
      </c>
      <c r="BP348" s="4">
        <f t="shared" si="43"/>
        <v>-106284.5105</v>
      </c>
      <c r="BQ348" s="4">
        <f t="shared" ref="BQ348:BT348" si="1081">BE348</f>
        <v>19615.50589</v>
      </c>
      <c r="BR348" s="4">
        <f t="shared" si="1081"/>
        <v>17653.72074</v>
      </c>
      <c r="BS348" s="4">
        <f t="shared" si="1081"/>
        <v>17797.18476</v>
      </c>
      <c r="BT348" s="4">
        <f t="shared" si="1081"/>
        <v>19543.29105</v>
      </c>
      <c r="BU348" s="4">
        <f t="shared" si="45"/>
        <v>59364.17997</v>
      </c>
      <c r="BV348" s="36">
        <f t="shared" si="46"/>
        <v>6.774979958</v>
      </c>
    </row>
    <row r="349" ht="15.0" customHeight="1">
      <c r="A349" s="2">
        <v>348.0</v>
      </c>
      <c r="B349" s="3">
        <f t="shared" si="4"/>
        <v>0.1973396549</v>
      </c>
      <c r="C349" s="4">
        <f>IF(B349&lt;=('Ejercicio 3 - TIR'!$D$13-'Ejercicio 3 - TIR'!$C$13)/('Ejercicio 3 - TIR'!$E$13-'Ejercicio 3 - TIR'!$C$13),'Ejercicio 3 - TIR'!$C$13+SQRT(('Ejercicio 3 - TIR'!$E$13-'Ejercicio 3 - TIR'!$C$13)*('Ejercicio 3 - TIR'!$D$13-'Ejercicio 3 - TIR'!$C$13)*B349),'Ejercicio 3 - TIR'!$E$13-SQRT(('Ejercicio 3 - TIR'!$E$13-'Ejercicio 3 - TIR'!$C$13)*('Ejercicio 3 - TIR'!$E$13-'Ejercicio 3 - TIR'!$D$13)*(1-B349)))</f>
        <v>68884.58564</v>
      </c>
      <c r="D349" s="3">
        <f t="shared" si="5"/>
        <v>0.4228063085</v>
      </c>
      <c r="E349" s="4">
        <f>IF(D349&lt;=('Ejercicio 3 - TIR'!$D$14-'Ejercicio 3 - TIR'!$C$14)/('Ejercicio 3 - TIR'!$E$14-'Ejercicio 3 - TIR'!$C$14),'Ejercicio 3 - TIR'!$C$14+SQRT(('Ejercicio 3 - TIR'!$E$14-'Ejercicio 3 - TIR'!$C$14)*('Ejercicio 3 - TIR'!$D$14-'Ejercicio 3 - TIR'!$C$14)*D349),'Ejercicio 3 - TIR'!$E$14-SQRT(('Ejercicio 3 - TIR'!$E$14-'Ejercicio 3 - TIR'!$C$14)*('Ejercicio 3 - TIR'!$E$14-'Ejercicio 3 - TIR'!$D$14)*(1-D349)))</f>
        <v>30695.2134</v>
      </c>
      <c r="F349" s="3">
        <f t="shared" si="6"/>
        <v>0.6678519603</v>
      </c>
      <c r="G349" s="4">
        <f>IF(F349&lt;=('Ejercicio 3 - TIR'!$D$18-'Ejercicio 3 - TIR'!$C$18)/('Ejercicio 3 - TIR'!$E$18-'Ejercicio 3 - TIR'!$C$18),'Ejercicio 3 - TIR'!$C$18+SQRT(('Ejercicio 3 - TIR'!$E$18-'Ejercicio 3 - TIR'!$C$18)*('Ejercicio 3 - TIR'!$D$18-'Ejercicio 3 - TIR'!$C$18)*F349),'Ejercicio 3 - TIR'!$E$18-SQRT(('Ejercicio 3 - TIR'!$E$18-'Ejercicio 3 - TIR'!$C$18)*('Ejercicio 3 - TIR'!$E$18-'Ejercicio 3 - TIR'!$D$18)*(1-F349)))</f>
        <v>40008.89762</v>
      </c>
      <c r="H349" s="3">
        <f t="shared" si="7"/>
        <v>0.2917771969</v>
      </c>
      <c r="I349" s="4">
        <f>IF(H349&lt;=('Ejercicio 3 - TIR'!$D$18-'Ejercicio 3 - TIR'!$C$18)/('Ejercicio 3 - TIR'!$E$18-'Ejercicio 3 - TIR'!$C$18),'Ejercicio 3 - TIR'!$C$18+SQRT(('Ejercicio 3 - TIR'!$E$18-'Ejercicio 3 - TIR'!$C$18)*('Ejercicio 3 - TIR'!$D$18-'Ejercicio 3 - TIR'!$C$18)*H349),'Ejercicio 3 - TIR'!$E$18-SQRT(('Ejercicio 3 - TIR'!$E$18-'Ejercicio 3 - TIR'!$C$18)*('Ejercicio 3 - TIR'!$E$18-'Ejercicio 3 - TIR'!$D$18)*(1-H349)))</f>
        <v>36615.63145</v>
      </c>
      <c r="J349" s="3">
        <f t="shared" si="8"/>
        <v>0.8147692938</v>
      </c>
      <c r="K349" s="4">
        <f>IF(J349&lt;=('Ejercicio 3 - TIR'!$D$18-'Ejercicio 3 - TIR'!$C$18)/('Ejercicio 3 - TIR'!$E$18-'Ejercicio 3 - TIR'!$C$18),'Ejercicio 3 - TIR'!$C$18+SQRT(('Ejercicio 3 - TIR'!$E$18-'Ejercicio 3 - TIR'!$C$18)*('Ejercicio 3 - TIR'!$D$18-'Ejercicio 3 - TIR'!$C$18)*J349),'Ejercicio 3 - TIR'!$E$18-SQRT(('Ejercicio 3 - TIR'!$E$18-'Ejercicio 3 - TIR'!$C$18)*('Ejercicio 3 - TIR'!$E$18-'Ejercicio 3 - TIR'!$D$18)*(1-J349)))</f>
        <v>41272.76202</v>
      </c>
      <c r="L349" s="3">
        <f t="shared" si="9"/>
        <v>0.5878268835</v>
      </c>
      <c r="M349" s="4">
        <f>IF(L349&lt;=('Ejercicio 3 - TIR'!$D$18-'Ejercicio 3 - TIR'!$C$18)/('Ejercicio 3 - TIR'!$E$18-'Ejercicio 3 - TIR'!$C$18),'Ejercicio 3 - TIR'!$C$18+SQRT(('Ejercicio 3 - TIR'!$E$18-'Ejercicio 3 - TIR'!$C$18)*('Ejercicio 3 - TIR'!$D$18-'Ejercicio 3 - TIR'!$C$18)*L349),'Ejercicio 3 - TIR'!$E$18-SQRT(('Ejercicio 3 - TIR'!$E$18-'Ejercicio 3 - TIR'!$C$18)*('Ejercicio 3 - TIR'!$E$18-'Ejercicio 3 - TIR'!$D$18)*(1-L349)))</f>
        <v>39390.1029</v>
      </c>
      <c r="N349" s="3">
        <f t="shared" si="10"/>
        <v>0.9793473766</v>
      </c>
      <c r="O349" s="4">
        <f>IF(N349&lt;=('Ejercicio 3 - TIR'!$D$18-'Ejercicio 3 - TIR'!$C$18)/('Ejercicio 3 - TIR'!$E$18-'Ejercicio 3 - TIR'!$C$18),'Ejercicio 3 - TIR'!$C$18+SQRT(('Ejercicio 3 - TIR'!$E$18-'Ejercicio 3 - TIR'!$C$18)*('Ejercicio 3 - TIR'!$D$18-'Ejercicio 3 - TIR'!$C$18)*N349),'Ejercicio 3 - TIR'!$E$18-SQRT(('Ejercicio 3 - TIR'!$E$18-'Ejercicio 3 - TIR'!$C$18)*('Ejercicio 3 - TIR'!$E$18-'Ejercicio 3 - TIR'!$D$18)*(1-N349)))</f>
        <v>43755.43311</v>
      </c>
      <c r="P349" s="3">
        <f t="shared" si="11"/>
        <v>0.1213455377</v>
      </c>
      <c r="Q349" s="7">
        <f>IF(P349&lt;=('Ejercicio 3 - TIR'!$D$22-'Ejercicio 3 - TIR'!$C$22)/('Ejercicio 3 - TIR'!$E$22-'Ejercicio 3 - TIR'!$C$22),'Ejercicio 3 - TIR'!$C$22+SQRT(('Ejercicio 3 - TIR'!$E$22-'Ejercicio 3 - TIR'!$C$22)*('Ejercicio 3 - TIR'!$D$22-'Ejercicio 3 - TIR'!$C$22)*P349),'Ejercicio 3 - TIR'!$E$22-SQRT(('Ejercicio 3 - TIR'!$E$22-'Ejercicio 3 - TIR'!$C$22)*('Ejercicio 3 - TIR'!$E$22-'Ejercicio 3 - TIR'!$D$22)*(1-P349)))</f>
        <v>0.1347791058</v>
      </c>
      <c r="R349" s="3">
        <f t="shared" si="12"/>
        <v>0.5082723683</v>
      </c>
      <c r="S349" s="7">
        <f>IF(R349&lt;=('Ejercicio 3 - TIR'!$D$23-'Ejercicio 3 - TIR'!$C$23)/('Ejercicio 3 - TIR'!$E$23-'Ejercicio 3 - TIR'!$C$23),'Ejercicio 3 - TIR'!$C$23+SQRT(('Ejercicio 3 - TIR'!$E$23-'Ejercicio 3 - TIR'!$C$23)*('Ejercicio 3 - TIR'!$D$23-'Ejercicio 3 - TIR'!$C$23)*R349),'Ejercicio 3 - TIR'!$E$23-SQRT(('Ejercicio 3 - TIR'!$E$23-'Ejercicio 3 - TIR'!$C$23)*('Ejercicio 3 - TIR'!$E$23-'Ejercicio 3 - TIR'!$D$23)*(1-R349)))</f>
        <v>0.1502492061</v>
      </c>
      <c r="T349" s="3">
        <f t="shared" si="13"/>
        <v>0.9914026916</v>
      </c>
      <c r="U349" s="7">
        <f>IF(T349&lt;=('Ejercicio 3 - TIR'!$D$24-'Ejercicio 3 - TIR'!$C$24)/('Ejercicio 3 - TIR'!$E$24-'Ejercicio 3 - TIR'!$C$24),'Ejercicio 3 - TIR'!$C$24+SQRT(('Ejercicio 3 - TIR'!$E$24-'Ejercicio 3 - TIR'!$C$24)*('Ejercicio 3 - TIR'!$D$24-'Ejercicio 3 - TIR'!$C$24)*T349),'Ejercicio 3 - TIR'!$E$24-SQRT(('Ejercicio 3 - TIR'!$E$24-'Ejercicio 3 - TIR'!$C$24)*('Ejercicio 3 - TIR'!$E$24-'Ejercicio 3 - TIR'!$D$24)*(1-T349)))</f>
        <v>0.2150936303</v>
      </c>
      <c r="V349" s="3">
        <f t="shared" si="14"/>
        <v>0.9617603146</v>
      </c>
      <c r="W349" s="7">
        <f>IF(V349&lt;=('Ejercicio 3 - TIR'!$D$25-'Ejercicio 3 - TIR'!$C$25)/('Ejercicio 3 - TIR'!$E$25-'Ejercicio 3 - TIR'!$C$25),'Ejercicio 3 - TIR'!$C$25+SQRT(('Ejercicio 3 - TIR'!$E$25-'Ejercicio 3 - TIR'!$C$25)*('Ejercicio 3 - TIR'!$D$25-'Ejercicio 3 - TIR'!$C$25)*V349),'Ejercicio 3 - TIR'!$E$25-SQRT(('Ejercicio 3 - TIR'!$E$25-'Ejercicio 3 - TIR'!$C$25)*('Ejercicio 3 - TIR'!$E$25-'Ejercicio 3 - TIR'!$D$25)*(1-V349)))</f>
        <v>0.2384311237</v>
      </c>
      <c r="X349" s="3">
        <f t="shared" si="15"/>
        <v>0.7645497063</v>
      </c>
      <c r="Y349" s="7">
        <f>IF(X349&lt;=('Ejercicio 3 - TIR'!$D$26-'Ejercicio 3 - TIR'!$C$26)/('Ejercicio 3 - TIR'!$E$26-'Ejercicio 3 - TIR'!$C$26),'Ejercicio 3 - TIR'!$C$26+SQRT(('Ejercicio 3 - TIR'!$E$26-'Ejercicio 3 - TIR'!$C$26)*('Ejercicio 3 - TIR'!$D$26-'Ejercicio 3 - TIR'!$C$26)*X349),'Ejercicio 3 - TIR'!$E$26-SQRT(('Ejercicio 3 - TIR'!$E$26-'Ejercicio 3 - TIR'!$C$26)*('Ejercicio 3 - TIR'!$E$26-'Ejercicio 3 - TIR'!$D$26)*(1-X349)))</f>
        <v>0.2443428607</v>
      </c>
      <c r="Z349" s="3">
        <f t="shared" si="16"/>
        <v>1.134779106</v>
      </c>
      <c r="AA349" s="3">
        <f t="shared" si="17"/>
        <v>1.305278766</v>
      </c>
      <c r="AB349" s="3">
        <f t="shared" si="18"/>
        <v>1.586035914</v>
      </c>
      <c r="AC349" s="3">
        <f t="shared" si="19"/>
        <v>1.964196239</v>
      </c>
      <c r="AD349" s="3">
        <f t="shared" si="20"/>
        <v>2.444133567</v>
      </c>
      <c r="AE349" s="2">
        <f t="shared" si="21"/>
        <v>4137.073414</v>
      </c>
      <c r="AF349" s="2">
        <f t="shared" si="22"/>
        <v>4758.66541</v>
      </c>
      <c r="AG349" s="2">
        <f t="shared" si="23"/>
        <v>5782.224028</v>
      </c>
      <c r="AH349" s="2">
        <f t="shared" si="24"/>
        <v>7160.886201</v>
      </c>
      <c r="AI349" s="2">
        <f t="shared" si="25"/>
        <v>8910.59762</v>
      </c>
      <c r="AJ349" s="4">
        <f t="shared" si="26"/>
        <v>45401.26106</v>
      </c>
      <c r="AK349" s="4">
        <f t="shared" si="27"/>
        <v>47793.60622</v>
      </c>
      <c r="AL349" s="4">
        <f t="shared" si="28"/>
        <v>65460.08282</v>
      </c>
      <c r="AM349" s="4">
        <f t="shared" si="29"/>
        <v>77369.89197</v>
      </c>
      <c r="AN349" s="4">
        <f t="shared" si="30"/>
        <v>106944.1228</v>
      </c>
      <c r="AO349" s="4">
        <f>C349/'Ejercicio 3 - TIR'!$D$7</f>
        <v>13776.91713</v>
      </c>
      <c r="AP349" s="4">
        <f t="shared" si="31"/>
        <v>31624.34394</v>
      </c>
      <c r="AQ349" s="4">
        <f t="shared" si="32"/>
        <v>34016.6891</v>
      </c>
      <c r="AR349" s="4">
        <f t="shared" si="33"/>
        <v>51683.1657</v>
      </c>
      <c r="AS349" s="4">
        <f t="shared" si="34"/>
        <v>63592.97485</v>
      </c>
      <c r="AT349" s="4">
        <f t="shared" si="35"/>
        <v>93167.20566</v>
      </c>
      <c r="AU349" s="4">
        <f>AP349*'Ejercicio 3 - TIR'!$D$5</f>
        <v>15812.17197</v>
      </c>
      <c r="AV349" s="4">
        <f>AQ349*'Ejercicio 3 - TIR'!$D$5</f>
        <v>17008.34455</v>
      </c>
      <c r="AW349" s="4">
        <f>AR349*'Ejercicio 3 - TIR'!$D$5</f>
        <v>25841.58285</v>
      </c>
      <c r="AX349" s="4">
        <f>AS349*'Ejercicio 3 - TIR'!$D$5</f>
        <v>31796.48742</v>
      </c>
      <c r="AY349" s="4">
        <f>AT349*'Ejercicio 3 - TIR'!$D$5</f>
        <v>46583.60283</v>
      </c>
      <c r="AZ349" s="4">
        <f t="shared" ref="AZ349:BD349" si="1082">AJ349-AU349-AE349</f>
        <v>25452.01568</v>
      </c>
      <c r="BA349" s="4">
        <f t="shared" si="1082"/>
        <v>26026.59627</v>
      </c>
      <c r="BB349" s="4">
        <f t="shared" si="1082"/>
        <v>33836.27595</v>
      </c>
      <c r="BC349" s="4">
        <f t="shared" si="1082"/>
        <v>38412.51835</v>
      </c>
      <c r="BD349" s="4">
        <f t="shared" si="1082"/>
        <v>51449.92234</v>
      </c>
      <c r="BE349" s="4">
        <f t="shared" ref="BE349:BI349" si="1083">AZ349/Z349</f>
        <v>22429.04857</v>
      </c>
      <c r="BF349" s="4">
        <f t="shared" si="1083"/>
        <v>19939.49258</v>
      </c>
      <c r="BG349" s="4">
        <f t="shared" si="1083"/>
        <v>21333.86492</v>
      </c>
      <c r="BH349" s="4">
        <f t="shared" si="1083"/>
        <v>19556.3547</v>
      </c>
      <c r="BI349" s="4">
        <f t="shared" si="1083"/>
        <v>21050.37263</v>
      </c>
      <c r="BJ349" s="4">
        <f t="shared" si="38"/>
        <v>75023.20141</v>
      </c>
      <c r="BK349" s="4">
        <f t="shared" si="39"/>
        <v>33672.6256</v>
      </c>
      <c r="BL349" s="4">
        <f t="shared" si="40"/>
        <v>108695.827</v>
      </c>
      <c r="BM349" s="4">
        <f>BK349*'Ejercicio 3 - TIR'!$D$5</f>
        <v>16836.3128</v>
      </c>
      <c r="BN349" s="4">
        <f t="shared" si="41"/>
        <v>91859.51421</v>
      </c>
      <c r="BO349" s="4">
        <f t="shared" si="42"/>
        <v>37583.67196</v>
      </c>
      <c r="BP349" s="4">
        <f t="shared" si="43"/>
        <v>-99579.79904</v>
      </c>
      <c r="BQ349" s="4">
        <f t="shared" ref="BQ349:BT349" si="1084">BE349</f>
        <v>22429.04857</v>
      </c>
      <c r="BR349" s="4">
        <f t="shared" si="1084"/>
        <v>19939.49258</v>
      </c>
      <c r="BS349" s="4">
        <f t="shared" si="1084"/>
        <v>21333.86492</v>
      </c>
      <c r="BT349" s="4">
        <f t="shared" si="1084"/>
        <v>19556.3547</v>
      </c>
      <c r="BU349" s="4">
        <f t="shared" si="45"/>
        <v>58634.04459</v>
      </c>
      <c r="BV349" s="36">
        <f t="shared" si="46"/>
        <v>11.03003772</v>
      </c>
    </row>
    <row r="350" ht="15.0" customHeight="1">
      <c r="A350" s="2">
        <v>349.0</v>
      </c>
      <c r="B350" s="3">
        <f t="shared" si="4"/>
        <v>0.2050214931</v>
      </c>
      <c r="C350" s="4">
        <f>IF(B350&lt;=('Ejercicio 3 - TIR'!$D$13-'Ejercicio 3 - TIR'!$C$13)/('Ejercicio 3 - TIR'!$E$13-'Ejercicio 3 - TIR'!$C$13),'Ejercicio 3 - TIR'!$C$13+SQRT(('Ejercicio 3 - TIR'!$E$13-'Ejercicio 3 - TIR'!$C$13)*('Ejercicio 3 - TIR'!$D$13-'Ejercicio 3 - TIR'!$C$13)*B350),'Ejercicio 3 - TIR'!$E$13-SQRT(('Ejercicio 3 - TIR'!$E$13-'Ejercicio 3 - TIR'!$C$13)*('Ejercicio 3 - TIR'!$E$13-'Ejercicio 3 - TIR'!$D$13)*(1-B350)))</f>
        <v>69055.85983</v>
      </c>
      <c r="D350" s="3">
        <f t="shared" si="5"/>
        <v>0.1442358876</v>
      </c>
      <c r="E350" s="4">
        <f>IF(D350&lt;=('Ejercicio 3 - TIR'!$D$14-'Ejercicio 3 - TIR'!$C$14)/('Ejercicio 3 - TIR'!$E$14-'Ejercicio 3 - TIR'!$C$14),'Ejercicio 3 - TIR'!$C$14+SQRT(('Ejercicio 3 - TIR'!$E$14-'Ejercicio 3 - TIR'!$C$14)*('Ejercicio 3 - TIR'!$D$14-'Ejercicio 3 - TIR'!$C$14)*D350),'Ejercicio 3 - TIR'!$E$14-SQRT(('Ejercicio 3 - TIR'!$E$14-'Ejercicio 3 - TIR'!$C$14)*('Ejercicio 3 - TIR'!$E$14-'Ejercicio 3 - TIR'!$D$14)*(1-D350)))</f>
        <v>28289.02593</v>
      </c>
      <c r="F350" s="3">
        <f t="shared" si="6"/>
        <v>0.7732193832</v>
      </c>
      <c r="G350" s="4">
        <f>IF(F350&lt;=('Ejercicio 3 - TIR'!$D$18-'Ejercicio 3 - TIR'!$C$18)/('Ejercicio 3 - TIR'!$E$18-'Ejercicio 3 - TIR'!$C$18),'Ejercicio 3 - TIR'!$C$18+SQRT(('Ejercicio 3 - TIR'!$E$18-'Ejercicio 3 - TIR'!$C$18)*('Ejercicio 3 - TIR'!$D$18-'Ejercicio 3 - TIR'!$C$18)*F350),'Ejercicio 3 - TIR'!$E$18-SQRT(('Ejercicio 3 - TIR'!$E$18-'Ejercicio 3 - TIR'!$C$18)*('Ejercicio 3 - TIR'!$E$18-'Ejercicio 3 - TIR'!$D$18)*(1-F350)))</f>
        <v>40875.85812</v>
      </c>
      <c r="H350" s="3">
        <f t="shared" si="7"/>
        <v>0.01136463429</v>
      </c>
      <c r="I350" s="4">
        <f>IF(H350&lt;=('Ejercicio 3 - TIR'!$D$18-'Ejercicio 3 - TIR'!$C$18)/('Ejercicio 3 - TIR'!$E$18-'Ejercicio 3 - TIR'!$C$18),'Ejercicio 3 - TIR'!$C$18+SQRT(('Ejercicio 3 - TIR'!$E$18-'Ejercicio 3 - TIR'!$C$18)*('Ejercicio 3 - TIR'!$D$18-'Ejercicio 3 - TIR'!$C$18)*H350),'Ejercicio 3 - TIR'!$E$18-SQRT(('Ejercicio 3 - TIR'!$E$18-'Ejercicio 3 - TIR'!$C$18)*('Ejercicio 3 - TIR'!$E$18-'Ejercicio 3 - TIR'!$D$18)*(1-H350)))</f>
        <v>31305.63975</v>
      </c>
      <c r="J350" s="3">
        <f t="shared" si="8"/>
        <v>0.8847638318</v>
      </c>
      <c r="K350" s="4">
        <f>IF(J350&lt;=('Ejercicio 3 - TIR'!$D$18-'Ejercicio 3 - TIR'!$C$18)/('Ejercicio 3 - TIR'!$E$18-'Ejercicio 3 - TIR'!$C$18),'Ejercicio 3 - TIR'!$C$18+SQRT(('Ejercicio 3 - TIR'!$E$18-'Ejercicio 3 - TIR'!$C$18)*('Ejercicio 3 - TIR'!$D$18-'Ejercicio 3 - TIR'!$C$18)*J350),'Ejercicio 3 - TIR'!$E$18-SQRT(('Ejercicio 3 - TIR'!$E$18-'Ejercicio 3 - TIR'!$C$18)*('Ejercicio 3 - TIR'!$E$18-'Ejercicio 3 - TIR'!$D$18)*(1-J350)))</f>
        <v>42060.15092</v>
      </c>
      <c r="L350" s="3">
        <f t="shared" si="9"/>
        <v>0.8756301194</v>
      </c>
      <c r="M350" s="4">
        <f>IF(L350&lt;=('Ejercicio 3 - TIR'!$D$18-'Ejercicio 3 - TIR'!$C$18)/('Ejercicio 3 - TIR'!$E$18-'Ejercicio 3 - TIR'!$C$18),'Ejercicio 3 - TIR'!$C$18+SQRT(('Ejercicio 3 - TIR'!$E$18-'Ejercicio 3 - TIR'!$C$18)*('Ejercicio 3 - TIR'!$D$18-'Ejercicio 3 - TIR'!$C$18)*L350),'Ejercicio 3 - TIR'!$E$18-SQRT(('Ejercicio 3 - TIR'!$E$18-'Ejercicio 3 - TIR'!$C$18)*('Ejercicio 3 - TIR'!$E$18-'Ejercicio 3 - TIR'!$D$18)*(1-L350)))</f>
        <v>41945.86493</v>
      </c>
      <c r="N350" s="3">
        <f t="shared" si="10"/>
        <v>0.1775418908</v>
      </c>
      <c r="O350" s="4">
        <f>IF(N350&lt;=('Ejercicio 3 - TIR'!$D$18-'Ejercicio 3 - TIR'!$C$18)/('Ejercicio 3 - TIR'!$E$18-'Ejercicio 3 - TIR'!$C$18),'Ejercicio 3 - TIR'!$C$18+SQRT(('Ejercicio 3 - TIR'!$E$18-'Ejercicio 3 - TIR'!$C$18)*('Ejercicio 3 - TIR'!$D$18-'Ejercicio 3 - TIR'!$C$18)*N350),'Ejercicio 3 - TIR'!$E$18-SQRT(('Ejercicio 3 - TIR'!$E$18-'Ejercicio 3 - TIR'!$C$18)*('Ejercicio 3 - TIR'!$E$18-'Ejercicio 3 - TIR'!$D$18)*(1-N350)))</f>
        <v>35160.55071</v>
      </c>
      <c r="P350" s="3">
        <f t="shared" si="11"/>
        <v>0.3682285374</v>
      </c>
      <c r="Q350" s="7">
        <f>IF(P350&lt;=('Ejercicio 3 - TIR'!$D$22-'Ejercicio 3 - TIR'!$C$22)/('Ejercicio 3 - TIR'!$E$22-'Ejercicio 3 - TIR'!$C$22),'Ejercicio 3 - TIR'!$C$22+SQRT(('Ejercicio 3 - TIR'!$E$22-'Ejercicio 3 - TIR'!$C$22)*('Ejercicio 3 - TIR'!$D$22-'Ejercicio 3 - TIR'!$C$22)*P350),'Ejercicio 3 - TIR'!$E$22-SQRT(('Ejercicio 3 - TIR'!$E$22-'Ejercicio 3 - TIR'!$C$22)*('Ejercicio 3 - TIR'!$E$22-'Ejercicio 3 - TIR'!$D$22)*(1-P350)))</f>
        <v>0.1457451232</v>
      </c>
      <c r="R350" s="3">
        <f t="shared" si="12"/>
        <v>0.2616164247</v>
      </c>
      <c r="S350" s="7">
        <f>IF(R350&lt;=('Ejercicio 3 - TIR'!$D$23-'Ejercicio 3 - TIR'!$C$23)/('Ejercicio 3 - TIR'!$E$23-'Ejercicio 3 - TIR'!$C$23),'Ejercicio 3 - TIR'!$C$23+SQRT(('Ejercicio 3 - TIR'!$E$23-'Ejercicio 3 - TIR'!$C$23)*('Ejercicio 3 - TIR'!$D$23-'Ejercicio 3 - TIR'!$C$23)*R350),'Ejercicio 3 - TIR'!$E$23-SQRT(('Ejercicio 3 - TIR'!$E$23-'Ejercicio 3 - TIR'!$C$23)*('Ejercicio 3 - TIR'!$E$23-'Ejercicio 3 - TIR'!$D$23)*(1-R350)))</f>
        <v>0.1417004508</v>
      </c>
      <c r="T350" s="3">
        <f t="shared" si="13"/>
        <v>0.9508540325</v>
      </c>
      <c r="U350" s="7">
        <f>IF(T350&lt;=('Ejercicio 3 - TIR'!$D$24-'Ejercicio 3 - TIR'!$C$24)/('Ejercicio 3 - TIR'!$E$24-'Ejercicio 3 - TIR'!$C$24),'Ejercicio 3 - TIR'!$C$24+SQRT(('Ejercicio 3 - TIR'!$E$24-'Ejercicio 3 - TIR'!$C$24)*('Ejercicio 3 - TIR'!$D$24-'Ejercicio 3 - TIR'!$C$24)*T350),'Ejercicio 3 - TIR'!$E$24-SQRT(('Ejercicio 3 - TIR'!$E$24-'Ejercicio 3 - TIR'!$C$24)*('Ejercicio 3 - TIR'!$E$24-'Ejercicio 3 - TIR'!$D$24)*(1-T350)))</f>
        <v>0.2082693262</v>
      </c>
      <c r="V350" s="3">
        <f t="shared" si="14"/>
        <v>0.3040345232</v>
      </c>
      <c r="W350" s="7">
        <f>IF(V350&lt;=('Ejercicio 3 - TIR'!$D$25-'Ejercicio 3 - TIR'!$C$25)/('Ejercicio 3 - TIR'!$E$25-'Ejercicio 3 - TIR'!$C$25),'Ejercicio 3 - TIR'!$C$25+SQRT(('Ejercicio 3 - TIR'!$E$25-'Ejercicio 3 - TIR'!$C$25)*('Ejercicio 3 - TIR'!$D$25-'Ejercicio 3 - TIR'!$C$25)*V350),'Ejercicio 3 - TIR'!$E$25-SQRT(('Ejercicio 3 - TIR'!$E$25-'Ejercicio 3 - TIR'!$C$25)*('Ejercicio 3 - TIR'!$E$25-'Ejercicio 3 - TIR'!$D$25)*(1-V350)))</f>
        <v>0.2006453734</v>
      </c>
      <c r="X350" s="3">
        <f t="shared" si="15"/>
        <v>0.4243352017</v>
      </c>
      <c r="Y350" s="7">
        <f>IF(X350&lt;=('Ejercicio 3 - TIR'!$D$26-'Ejercicio 3 - TIR'!$C$26)/('Ejercicio 3 - TIR'!$E$26-'Ejercicio 3 - TIR'!$C$26),'Ejercicio 3 - TIR'!$C$26+SQRT(('Ejercicio 3 - TIR'!$E$26-'Ejercicio 3 - TIR'!$C$26)*('Ejercicio 3 - TIR'!$D$26-'Ejercicio 3 - TIR'!$C$26)*X350),'Ejercicio 3 - TIR'!$E$26-SQRT(('Ejercicio 3 - TIR'!$E$26-'Ejercicio 3 - TIR'!$C$26)*('Ejercicio 3 - TIR'!$E$26-'Ejercicio 3 - TIR'!$D$26)*(1-X350)))</f>
        <v>0.2242452701</v>
      </c>
      <c r="Z350" s="3">
        <f t="shared" si="16"/>
        <v>1.145745123</v>
      </c>
      <c r="AA350" s="3">
        <f t="shared" si="17"/>
        <v>1.308097724</v>
      </c>
      <c r="AB350" s="3">
        <f t="shared" si="18"/>
        <v>1.580534355</v>
      </c>
      <c r="AC350" s="3">
        <f t="shared" si="19"/>
        <v>1.897661261</v>
      </c>
      <c r="AD350" s="3">
        <f t="shared" si="20"/>
        <v>2.323202823</v>
      </c>
      <c r="AE350" s="2">
        <f t="shared" si="21"/>
        <v>4122.987569</v>
      </c>
      <c r="AF350" s="2">
        <f t="shared" si="22"/>
        <v>4707.216766</v>
      </c>
      <c r="AG350" s="2">
        <f t="shared" si="23"/>
        <v>5687.58563</v>
      </c>
      <c r="AH350" s="2">
        <f t="shared" si="24"/>
        <v>6828.773372</v>
      </c>
      <c r="AI350" s="2">
        <f t="shared" si="25"/>
        <v>8360.093501</v>
      </c>
      <c r="AJ350" s="4">
        <f t="shared" si="26"/>
        <v>46833.3151</v>
      </c>
      <c r="AK350" s="4">
        <f t="shared" si="27"/>
        <v>40950.83609</v>
      </c>
      <c r="AL350" s="4">
        <f t="shared" si="28"/>
        <v>66477.51351</v>
      </c>
      <c r="AM350" s="4">
        <f t="shared" si="29"/>
        <v>79599.04292</v>
      </c>
      <c r="AN350" s="4">
        <f t="shared" si="30"/>
        <v>81685.09066</v>
      </c>
      <c r="AO350" s="4">
        <f>C350/'Ejercicio 3 - TIR'!$D$7</f>
        <v>13811.17197</v>
      </c>
      <c r="AP350" s="4">
        <f t="shared" si="31"/>
        <v>33022.14313</v>
      </c>
      <c r="AQ350" s="4">
        <f t="shared" si="32"/>
        <v>27139.66412</v>
      </c>
      <c r="AR350" s="4">
        <f t="shared" si="33"/>
        <v>52666.34154</v>
      </c>
      <c r="AS350" s="4">
        <f t="shared" si="34"/>
        <v>65787.87096</v>
      </c>
      <c r="AT350" s="4">
        <f t="shared" si="35"/>
        <v>67873.91869</v>
      </c>
      <c r="AU350" s="4">
        <f>AP350*'Ejercicio 3 - TIR'!$D$5</f>
        <v>16511.07156</v>
      </c>
      <c r="AV350" s="4">
        <f>AQ350*'Ejercicio 3 - TIR'!$D$5</f>
        <v>13569.83206</v>
      </c>
      <c r="AW350" s="4">
        <f>AR350*'Ejercicio 3 - TIR'!$D$5</f>
        <v>26333.17077</v>
      </c>
      <c r="AX350" s="4">
        <f>AS350*'Ejercicio 3 - TIR'!$D$5</f>
        <v>32893.93548</v>
      </c>
      <c r="AY350" s="4">
        <f>AT350*'Ejercicio 3 - TIR'!$D$5</f>
        <v>33936.95935</v>
      </c>
      <c r="AZ350" s="4">
        <f t="shared" ref="AZ350:BD350" si="1085">AJ350-AU350-AE350</f>
        <v>26199.25596</v>
      </c>
      <c r="BA350" s="4">
        <f t="shared" si="1085"/>
        <v>22673.78726</v>
      </c>
      <c r="BB350" s="4">
        <f t="shared" si="1085"/>
        <v>34456.75711</v>
      </c>
      <c r="BC350" s="4">
        <f t="shared" si="1085"/>
        <v>39876.33407</v>
      </c>
      <c r="BD350" s="4">
        <f t="shared" si="1085"/>
        <v>39388.03781</v>
      </c>
      <c r="BE350" s="4">
        <f t="shared" ref="BE350:BI350" si="1086">AZ350/Z350</f>
        <v>22866.56555</v>
      </c>
      <c r="BF350" s="4">
        <f t="shared" si="1086"/>
        <v>17333.40472</v>
      </c>
      <c r="BG350" s="4">
        <f t="shared" si="1086"/>
        <v>21800.70113</v>
      </c>
      <c r="BH350" s="4">
        <f t="shared" si="1086"/>
        <v>21013.40998</v>
      </c>
      <c r="BI350" s="4">
        <f t="shared" si="1086"/>
        <v>16954.19678</v>
      </c>
      <c r="BJ350" s="4">
        <f t="shared" si="38"/>
        <v>65721.1449</v>
      </c>
      <c r="BK350" s="4">
        <f t="shared" si="39"/>
        <v>32086.1537</v>
      </c>
      <c r="BL350" s="4">
        <f t="shared" si="40"/>
        <v>97807.29859</v>
      </c>
      <c r="BM350" s="4">
        <f>BK350*'Ejercicio 3 - TIR'!$D$5</f>
        <v>16043.07685</v>
      </c>
      <c r="BN350" s="4">
        <f t="shared" si="41"/>
        <v>81764.22174</v>
      </c>
      <c r="BO350" s="4">
        <f t="shared" si="42"/>
        <v>35194.61191</v>
      </c>
      <c r="BP350" s="4">
        <f t="shared" si="43"/>
        <v>-97344.88576</v>
      </c>
      <c r="BQ350" s="4">
        <f t="shared" ref="BQ350:BT350" si="1087">BE350</f>
        <v>22866.56555</v>
      </c>
      <c r="BR350" s="4">
        <f t="shared" si="1087"/>
        <v>17333.40472</v>
      </c>
      <c r="BS350" s="4">
        <f t="shared" si="1087"/>
        <v>21800.70113</v>
      </c>
      <c r="BT350" s="4">
        <f t="shared" si="1087"/>
        <v>21013.40998</v>
      </c>
      <c r="BU350" s="4">
        <f t="shared" si="45"/>
        <v>52148.80869</v>
      </c>
      <c r="BV350" s="36">
        <f t="shared" si="46"/>
        <v>10.30661452</v>
      </c>
    </row>
    <row r="351" ht="15.0" customHeight="1">
      <c r="A351" s="2">
        <v>350.0</v>
      </c>
      <c r="B351" s="3">
        <f t="shared" si="4"/>
        <v>0.4394596707</v>
      </c>
      <c r="C351" s="4">
        <f>IF(B351&lt;=('Ejercicio 3 - TIR'!$D$13-'Ejercicio 3 - TIR'!$C$13)/('Ejercicio 3 - TIR'!$E$13-'Ejercicio 3 - TIR'!$C$13),'Ejercicio 3 - TIR'!$C$13+SQRT(('Ejercicio 3 - TIR'!$E$13-'Ejercicio 3 - TIR'!$C$13)*('Ejercicio 3 - TIR'!$D$13-'Ejercicio 3 - TIR'!$C$13)*B351),'Ejercicio 3 - TIR'!$E$13-SQRT(('Ejercicio 3 - TIR'!$E$13-'Ejercicio 3 - TIR'!$C$13)*('Ejercicio 3 - TIR'!$E$13-'Ejercicio 3 - TIR'!$D$13)*(1-B351)))</f>
        <v>74064.53403</v>
      </c>
      <c r="D351" s="3">
        <f t="shared" si="5"/>
        <v>0.3490538078</v>
      </c>
      <c r="E351" s="4">
        <f>IF(D351&lt;=('Ejercicio 3 - TIR'!$D$14-'Ejercicio 3 - TIR'!$C$14)/('Ejercicio 3 - TIR'!$E$14-'Ejercicio 3 - TIR'!$C$14),'Ejercicio 3 - TIR'!$C$14+SQRT(('Ejercicio 3 - TIR'!$E$14-'Ejercicio 3 - TIR'!$C$14)*('Ejercicio 3 - TIR'!$D$14-'Ejercicio 3 - TIR'!$C$14)*D351),'Ejercicio 3 - TIR'!$E$14-SQRT(('Ejercicio 3 - TIR'!$E$14-'Ejercicio 3 - TIR'!$C$14)*('Ejercicio 3 - TIR'!$E$14-'Ejercicio 3 - TIR'!$D$14)*(1-D351)))</f>
        <v>30118.60694</v>
      </c>
      <c r="F351" s="3">
        <f t="shared" si="6"/>
        <v>0.2847254085</v>
      </c>
      <c r="G351" s="4">
        <f>IF(F351&lt;=('Ejercicio 3 - TIR'!$D$18-'Ejercicio 3 - TIR'!$C$18)/('Ejercicio 3 - TIR'!$E$18-'Ejercicio 3 - TIR'!$C$18),'Ejercicio 3 - TIR'!$C$18+SQRT(('Ejercicio 3 - TIR'!$E$18-'Ejercicio 3 - TIR'!$C$18)*('Ejercicio 3 - TIR'!$D$18-'Ejercicio 3 - TIR'!$C$18)*F351),'Ejercicio 3 - TIR'!$E$18-SQRT(('Ejercicio 3 - TIR'!$E$18-'Ejercicio 3 - TIR'!$C$18)*('Ejercicio 3 - TIR'!$E$18-'Ejercicio 3 - TIR'!$D$18)*(1-F351)))</f>
        <v>36535.19788</v>
      </c>
      <c r="H351" s="3">
        <f t="shared" si="7"/>
        <v>0.9245674175</v>
      </c>
      <c r="I351" s="4">
        <f>IF(H351&lt;=('Ejercicio 3 - TIR'!$D$18-'Ejercicio 3 - TIR'!$C$18)/('Ejercicio 3 - TIR'!$E$18-'Ejercicio 3 - TIR'!$C$18),'Ejercicio 3 - TIR'!$C$18+SQRT(('Ejercicio 3 - TIR'!$E$18-'Ejercicio 3 - TIR'!$C$18)*('Ejercicio 3 - TIR'!$D$18-'Ejercicio 3 - TIR'!$C$18)*H351),'Ejercicio 3 - TIR'!$E$18-SQRT(('Ejercicio 3 - TIR'!$E$18-'Ejercicio 3 - TIR'!$C$18)*('Ejercicio 3 - TIR'!$E$18-'Ejercicio 3 - TIR'!$D$18)*(1-H351)))</f>
        <v>42621.46186</v>
      </c>
      <c r="J351" s="3">
        <f t="shared" si="8"/>
        <v>0.3945413483</v>
      </c>
      <c r="K351" s="4">
        <f>IF(J351&lt;=('Ejercicio 3 - TIR'!$D$18-'Ejercicio 3 - TIR'!$C$18)/('Ejercicio 3 - TIR'!$E$18-'Ejercicio 3 - TIR'!$C$18),'Ejercicio 3 - TIR'!$C$18+SQRT(('Ejercicio 3 - TIR'!$E$18-'Ejercicio 3 - TIR'!$C$18)*('Ejercicio 3 - TIR'!$D$18-'Ejercicio 3 - TIR'!$C$18)*J351),'Ejercicio 3 - TIR'!$E$18-SQRT(('Ejercicio 3 - TIR'!$E$18-'Ejercicio 3 - TIR'!$C$18)*('Ejercicio 3 - TIR'!$E$18-'Ejercicio 3 - TIR'!$D$18)*(1-J351)))</f>
        <v>37692.93197</v>
      </c>
      <c r="L351" s="3">
        <f t="shared" si="9"/>
        <v>0.4767776909</v>
      </c>
      <c r="M351" s="4">
        <f>IF(L351&lt;=('Ejercicio 3 - TIR'!$D$18-'Ejercicio 3 - TIR'!$C$18)/('Ejercicio 3 - TIR'!$E$18-'Ejercicio 3 - TIR'!$C$18),'Ejercicio 3 - TIR'!$C$18+SQRT(('Ejercicio 3 - TIR'!$E$18-'Ejercicio 3 - TIR'!$C$18)*('Ejercicio 3 - TIR'!$D$18-'Ejercicio 3 - TIR'!$C$18)*L351),'Ejercicio 3 - TIR'!$E$18-SQRT(('Ejercicio 3 - TIR'!$E$18-'Ejercicio 3 - TIR'!$C$18)*('Ejercicio 3 - TIR'!$E$18-'Ejercicio 3 - TIR'!$D$18)*(1-L351)))</f>
        <v>38456.75196</v>
      </c>
      <c r="N351" s="3">
        <f t="shared" si="10"/>
        <v>0.8355158439</v>
      </c>
      <c r="O351" s="4">
        <f>IF(N351&lt;=('Ejercicio 3 - TIR'!$D$18-'Ejercicio 3 - TIR'!$C$18)/('Ejercicio 3 - TIR'!$E$18-'Ejercicio 3 - TIR'!$C$18),'Ejercicio 3 - TIR'!$C$18+SQRT(('Ejercicio 3 - TIR'!$E$18-'Ejercicio 3 - TIR'!$C$18)*('Ejercicio 3 - TIR'!$D$18-'Ejercicio 3 - TIR'!$C$18)*N351),'Ejercicio 3 - TIR'!$E$18-SQRT(('Ejercicio 3 - TIR'!$E$18-'Ejercicio 3 - TIR'!$C$18)*('Ejercicio 3 - TIR'!$E$18-'Ejercicio 3 - TIR'!$D$18)*(1-N351)))</f>
        <v>41487.6914</v>
      </c>
      <c r="P351" s="3">
        <f t="shared" si="11"/>
        <v>0.9911516165</v>
      </c>
      <c r="Q351" s="7">
        <f>IF(P351&lt;=('Ejercicio 3 - TIR'!$D$22-'Ejercicio 3 - TIR'!$C$22)/('Ejercicio 3 - TIR'!$E$22-'Ejercicio 3 - TIR'!$C$22),'Ejercicio 3 - TIR'!$C$22+SQRT(('Ejercicio 3 - TIR'!$E$22-'Ejercicio 3 - TIR'!$C$22)*('Ejercicio 3 - TIR'!$D$22-'Ejercicio 3 - TIR'!$C$22)*P351),'Ejercicio 3 - TIR'!$E$22-SQRT(('Ejercicio 3 - TIR'!$E$22-'Ejercicio 3 - TIR'!$C$22)*('Ejercicio 3 - TIR'!$E$22-'Ejercicio 3 - TIR'!$D$22)*(1-P351)))</f>
        <v>0.1760091241</v>
      </c>
      <c r="R351" s="3">
        <f t="shared" si="12"/>
        <v>0.02286165977</v>
      </c>
      <c r="S351" s="7">
        <f>IF(R351&lt;=('Ejercicio 3 - TIR'!$D$23-'Ejercicio 3 - TIR'!$C$23)/('Ejercicio 3 - TIR'!$E$23-'Ejercicio 3 - TIR'!$C$23),'Ejercicio 3 - TIR'!$C$23+SQRT(('Ejercicio 3 - TIR'!$E$23-'Ejercicio 3 - TIR'!$C$23)*('Ejercicio 3 - TIR'!$D$23-'Ejercicio 3 - TIR'!$C$23)*R351),'Ejercicio 3 - TIR'!$E$23-SQRT(('Ejercicio 3 - TIR'!$E$23-'Ejercicio 3 - TIR'!$C$23)*('Ejercicio 3 - TIR'!$E$23-'Ejercicio 3 - TIR'!$D$23)*(1-R351)))</f>
        <v>0.1264149036</v>
      </c>
      <c r="T351" s="3">
        <f t="shared" si="13"/>
        <v>0.2302731597</v>
      </c>
      <c r="U351" s="7">
        <f>IF(T351&lt;=('Ejercicio 3 - TIR'!$D$24-'Ejercicio 3 - TIR'!$C$24)/('Ejercicio 3 - TIR'!$E$24-'Ejercicio 3 - TIR'!$C$24),'Ejercicio 3 - TIR'!$C$24+SQRT(('Ejercicio 3 - TIR'!$E$24-'Ejercicio 3 - TIR'!$C$24)*('Ejercicio 3 - TIR'!$D$24-'Ejercicio 3 - TIR'!$C$24)*T351),'Ejercicio 3 - TIR'!$E$24-SQRT(('Ejercicio 3 - TIR'!$E$24-'Ejercicio 3 - TIR'!$C$24)*('Ejercicio 3 - TIR'!$E$24-'Ejercicio 3 - TIR'!$D$24)*(1-T351)))</f>
        <v>0.1719903078</v>
      </c>
      <c r="V351" s="3">
        <f t="shared" si="14"/>
        <v>0.2346477285</v>
      </c>
      <c r="W351" s="7">
        <f>IF(V351&lt;=('Ejercicio 3 - TIR'!$D$25-'Ejercicio 3 - TIR'!$C$25)/('Ejercicio 3 - TIR'!$E$25-'Ejercicio 3 - TIR'!$C$25),'Ejercicio 3 - TIR'!$C$25+SQRT(('Ejercicio 3 - TIR'!$E$25-'Ejercicio 3 - TIR'!$C$25)*('Ejercicio 3 - TIR'!$D$25-'Ejercicio 3 - TIR'!$C$25)*V351),'Ejercicio 3 - TIR'!$E$25-SQRT(('Ejercicio 3 - TIR'!$E$25-'Ejercicio 3 - TIR'!$C$25)*('Ejercicio 3 - TIR'!$E$25-'Ejercicio 3 - TIR'!$D$25)*(1-V351)))</f>
        <v>0.1981247571</v>
      </c>
      <c r="X351" s="3">
        <f t="shared" si="15"/>
        <v>0.2500481928</v>
      </c>
      <c r="Y351" s="7">
        <f>IF(X351&lt;=('Ejercicio 3 - TIR'!$D$26-'Ejercicio 3 - TIR'!$C$26)/('Ejercicio 3 - TIR'!$E$26-'Ejercicio 3 - TIR'!$C$26),'Ejercicio 3 - TIR'!$C$26+SQRT(('Ejercicio 3 - TIR'!$E$26-'Ejercicio 3 - TIR'!$C$26)*('Ejercicio 3 - TIR'!$D$26-'Ejercicio 3 - TIR'!$C$26)*X351),'Ejercicio 3 - TIR'!$E$26-SQRT(('Ejercicio 3 - TIR'!$E$26-'Ejercicio 3 - TIR'!$C$26)*('Ejercicio 3 - TIR'!$E$26-'Ejercicio 3 - TIR'!$D$26)*(1-X351)))</f>
        <v>0.2159832662</v>
      </c>
      <c r="Z351" s="3">
        <f t="shared" si="16"/>
        <v>1.176009124</v>
      </c>
      <c r="AA351" s="3">
        <f t="shared" si="17"/>
        <v>1.324674204</v>
      </c>
      <c r="AB351" s="3">
        <f t="shared" si="18"/>
        <v>1.552505328</v>
      </c>
      <c r="AC351" s="3">
        <f t="shared" si="19"/>
        <v>1.860095069</v>
      </c>
      <c r="AD351" s="3">
        <f t="shared" si="20"/>
        <v>2.261844478</v>
      </c>
      <c r="AE351" s="2">
        <f t="shared" si="21"/>
        <v>5301.149627</v>
      </c>
      <c r="AF351" s="2">
        <f t="shared" si="22"/>
        <v>5971.293946</v>
      </c>
      <c r="AG351" s="2">
        <f t="shared" si="23"/>
        <v>6998.298629</v>
      </c>
      <c r="AH351" s="2">
        <f t="shared" si="24"/>
        <v>8384.834845</v>
      </c>
      <c r="AI351" s="2">
        <f t="shared" si="25"/>
        <v>10195.81886</v>
      </c>
      <c r="AJ351" s="4">
        <f t="shared" si="26"/>
        <v>42965.72605</v>
      </c>
      <c r="AK351" s="4">
        <f t="shared" si="27"/>
        <v>56459.55107</v>
      </c>
      <c r="AL351" s="4">
        <f t="shared" si="28"/>
        <v>58518.47771</v>
      </c>
      <c r="AM351" s="4">
        <f t="shared" si="29"/>
        <v>71533.21469</v>
      </c>
      <c r="AN351" s="4">
        <f t="shared" si="30"/>
        <v>93838.70568</v>
      </c>
      <c r="AO351" s="4">
        <f>C351/'Ejercicio 3 - TIR'!$D$7</f>
        <v>14812.90681</v>
      </c>
      <c r="AP351" s="4">
        <f t="shared" si="31"/>
        <v>28152.81925</v>
      </c>
      <c r="AQ351" s="4">
        <f t="shared" si="32"/>
        <v>41646.64426</v>
      </c>
      <c r="AR351" s="4">
        <f t="shared" si="33"/>
        <v>43705.57091</v>
      </c>
      <c r="AS351" s="4">
        <f t="shared" si="34"/>
        <v>56720.30789</v>
      </c>
      <c r="AT351" s="4">
        <f t="shared" si="35"/>
        <v>79025.79887</v>
      </c>
      <c r="AU351" s="4">
        <f>AP351*'Ejercicio 3 - TIR'!$D$5</f>
        <v>14076.40962</v>
      </c>
      <c r="AV351" s="4">
        <f>AQ351*'Ejercicio 3 - TIR'!$D$5</f>
        <v>20823.32213</v>
      </c>
      <c r="AW351" s="4">
        <f>AR351*'Ejercicio 3 - TIR'!$D$5</f>
        <v>21852.78545</v>
      </c>
      <c r="AX351" s="4">
        <f>AS351*'Ejercicio 3 - TIR'!$D$5</f>
        <v>28360.15394</v>
      </c>
      <c r="AY351" s="4">
        <f>AT351*'Ejercicio 3 - TIR'!$D$5</f>
        <v>39512.89944</v>
      </c>
      <c r="AZ351" s="4">
        <f t="shared" ref="AZ351:BD351" si="1088">AJ351-AU351-AE351</f>
        <v>23588.1668</v>
      </c>
      <c r="BA351" s="4">
        <f t="shared" si="1088"/>
        <v>29664.93499</v>
      </c>
      <c r="BB351" s="4">
        <f t="shared" si="1088"/>
        <v>29667.39363</v>
      </c>
      <c r="BC351" s="4">
        <f t="shared" si="1088"/>
        <v>34788.2259</v>
      </c>
      <c r="BD351" s="4">
        <f t="shared" si="1088"/>
        <v>44129.98738</v>
      </c>
      <c r="BE351" s="4">
        <f t="shared" ref="BE351:BI351" si="1089">AZ351/Z351</f>
        <v>20057.80935</v>
      </c>
      <c r="BF351" s="4">
        <f t="shared" si="1089"/>
        <v>22394.13653</v>
      </c>
      <c r="BG351" s="4">
        <f t="shared" si="1089"/>
        <v>19109.36671</v>
      </c>
      <c r="BH351" s="4">
        <f t="shared" si="1089"/>
        <v>18702.39133</v>
      </c>
      <c r="BI351" s="4">
        <f t="shared" si="1089"/>
        <v>19510.61968</v>
      </c>
      <c r="BJ351" s="4">
        <f t="shared" si="38"/>
        <v>68123.60478</v>
      </c>
      <c r="BK351" s="4">
        <f t="shared" si="39"/>
        <v>33504.49146</v>
      </c>
      <c r="BL351" s="4">
        <f t="shared" si="40"/>
        <v>101628.0962</v>
      </c>
      <c r="BM351" s="4">
        <f>BK351*'Ejercicio 3 - TIR'!$D$5</f>
        <v>16752.24573</v>
      </c>
      <c r="BN351" s="4">
        <f t="shared" si="41"/>
        <v>84875.85051</v>
      </c>
      <c r="BO351" s="4">
        <f t="shared" si="42"/>
        <v>37525.06034</v>
      </c>
      <c r="BP351" s="4">
        <f t="shared" si="43"/>
        <v>-104183.141</v>
      </c>
      <c r="BQ351" s="4">
        <f t="shared" ref="BQ351:BT351" si="1090">BE351</f>
        <v>20057.80935</v>
      </c>
      <c r="BR351" s="4">
        <f t="shared" si="1090"/>
        <v>22394.13653</v>
      </c>
      <c r="BS351" s="4">
        <f t="shared" si="1090"/>
        <v>19109.36671</v>
      </c>
      <c r="BT351" s="4">
        <f t="shared" si="1090"/>
        <v>18702.39133</v>
      </c>
      <c r="BU351" s="4">
        <f t="shared" si="45"/>
        <v>57035.68002</v>
      </c>
      <c r="BV351" s="36">
        <f t="shared" si="46"/>
        <v>8.410098594</v>
      </c>
    </row>
    <row r="352" ht="15.0" customHeight="1">
      <c r="A352" s="2">
        <v>351.0</v>
      </c>
      <c r="B352" s="3">
        <f t="shared" si="4"/>
        <v>0.8550362148</v>
      </c>
      <c r="C352" s="4">
        <f>IF(B352&lt;=('Ejercicio 3 - TIR'!$D$13-'Ejercicio 3 - TIR'!$C$13)/('Ejercicio 3 - TIR'!$E$13-'Ejercicio 3 - TIR'!$C$13),'Ejercicio 3 - TIR'!$C$13+SQRT(('Ejercicio 3 - TIR'!$E$13-'Ejercicio 3 - TIR'!$C$13)*('Ejercicio 3 - TIR'!$D$13-'Ejercicio 3 - TIR'!$C$13)*B352),'Ejercicio 3 - TIR'!$E$13-SQRT(('Ejercicio 3 - TIR'!$E$13-'Ejercicio 3 - TIR'!$C$13)*('Ejercicio 3 - TIR'!$E$13-'Ejercicio 3 - TIR'!$D$13)*(1-B352)))</f>
        <v>86810.74141</v>
      </c>
      <c r="D352" s="3">
        <f t="shared" si="5"/>
        <v>0.7478646371</v>
      </c>
      <c r="E352" s="4">
        <f>IF(D352&lt;=('Ejercicio 3 - TIR'!$D$14-'Ejercicio 3 - TIR'!$C$14)/('Ejercicio 3 - TIR'!$E$14-'Ejercicio 3 - TIR'!$C$14),'Ejercicio 3 - TIR'!$C$14+SQRT(('Ejercicio 3 - TIR'!$E$14-'Ejercicio 3 - TIR'!$C$14)*('Ejercicio 3 - TIR'!$D$14-'Ejercicio 3 - TIR'!$C$14)*D352),'Ejercicio 3 - TIR'!$E$14-SQRT(('Ejercicio 3 - TIR'!$E$14-'Ejercicio 3 - TIR'!$C$14)*('Ejercicio 3 - TIR'!$E$14-'Ejercicio 3 - TIR'!$D$14)*(1-D352)))</f>
        <v>33850.1785</v>
      </c>
      <c r="F352" s="3">
        <f t="shared" si="6"/>
        <v>0.3933568655</v>
      </c>
      <c r="G352" s="4">
        <f>IF(F352&lt;=('Ejercicio 3 - TIR'!$D$18-'Ejercicio 3 - TIR'!$C$18)/('Ejercicio 3 - TIR'!$E$18-'Ejercicio 3 - TIR'!$C$18),'Ejercicio 3 - TIR'!$C$18+SQRT(('Ejercicio 3 - TIR'!$E$18-'Ejercicio 3 - TIR'!$C$18)*('Ejercicio 3 - TIR'!$D$18-'Ejercicio 3 - TIR'!$C$18)*F352),'Ejercicio 3 - TIR'!$E$18-SQRT(('Ejercicio 3 - TIR'!$E$18-'Ejercicio 3 - TIR'!$C$18)*('Ejercicio 3 - TIR'!$E$18-'Ejercicio 3 - TIR'!$D$18)*(1-F352)))</f>
        <v>37681.37552</v>
      </c>
      <c r="H352" s="3">
        <f t="shared" si="7"/>
        <v>0.3004217642</v>
      </c>
      <c r="I352" s="4">
        <f>IF(H352&lt;=('Ejercicio 3 - TIR'!$D$18-'Ejercicio 3 - TIR'!$C$18)/('Ejercicio 3 - TIR'!$E$18-'Ejercicio 3 - TIR'!$C$18),'Ejercicio 3 - TIR'!$C$18+SQRT(('Ejercicio 3 - TIR'!$E$18-'Ejercicio 3 - TIR'!$C$18)*('Ejercicio 3 - TIR'!$D$18-'Ejercicio 3 - TIR'!$C$18)*H352),'Ejercicio 3 - TIR'!$E$18-SQRT(('Ejercicio 3 - TIR'!$E$18-'Ejercicio 3 - TIR'!$C$18)*('Ejercicio 3 - TIR'!$E$18-'Ejercicio 3 - TIR'!$D$18)*(1-H352)))</f>
        <v>36712.91774</v>
      </c>
      <c r="J352" s="3">
        <f t="shared" si="8"/>
        <v>0.3912207839</v>
      </c>
      <c r="K352" s="4">
        <f>IF(J352&lt;=('Ejercicio 3 - TIR'!$D$18-'Ejercicio 3 - TIR'!$C$18)/('Ejercicio 3 - TIR'!$E$18-'Ejercicio 3 - TIR'!$C$18),'Ejercicio 3 - TIR'!$C$18+SQRT(('Ejercicio 3 - TIR'!$E$18-'Ejercicio 3 - TIR'!$C$18)*('Ejercicio 3 - TIR'!$D$18-'Ejercicio 3 - TIR'!$C$18)*J352),'Ejercicio 3 - TIR'!$E$18-SQRT(('Ejercicio 3 - TIR'!$E$18-'Ejercicio 3 - TIR'!$C$18)*('Ejercicio 3 - TIR'!$E$18-'Ejercicio 3 - TIR'!$D$18)*(1-J352)))</f>
        <v>37660.49069</v>
      </c>
      <c r="L352" s="3">
        <f t="shared" si="9"/>
        <v>0.1222417488</v>
      </c>
      <c r="M352" s="4">
        <f>IF(L352&lt;=('Ejercicio 3 - TIR'!$D$18-'Ejercicio 3 - TIR'!$C$18)/('Ejercicio 3 - TIR'!$E$18-'Ejercicio 3 - TIR'!$C$18),'Ejercicio 3 - TIR'!$C$18+SQRT(('Ejercicio 3 - TIR'!$E$18-'Ejercicio 3 - TIR'!$C$18)*('Ejercicio 3 - TIR'!$D$18-'Ejercicio 3 - TIR'!$C$18)*L352),'Ejercicio 3 - TIR'!$E$18-SQRT(('Ejercicio 3 - TIR'!$E$18-'Ejercicio 3 - TIR'!$C$18)*('Ejercicio 3 - TIR'!$E$18-'Ejercicio 3 - TIR'!$D$18)*(1-L352)))</f>
        <v>34282.08621</v>
      </c>
      <c r="N352" s="3">
        <f t="shared" si="10"/>
        <v>0.6137342843</v>
      </c>
      <c r="O352" s="4">
        <f>IF(N352&lt;=('Ejercicio 3 - TIR'!$D$18-'Ejercicio 3 - TIR'!$C$18)/('Ejercicio 3 - TIR'!$E$18-'Ejercicio 3 - TIR'!$C$18),'Ejercicio 3 - TIR'!$C$18+SQRT(('Ejercicio 3 - TIR'!$E$18-'Ejercicio 3 - TIR'!$C$18)*('Ejercicio 3 - TIR'!$D$18-'Ejercicio 3 - TIR'!$C$18)*N352),'Ejercicio 3 - TIR'!$E$18-SQRT(('Ejercicio 3 - TIR'!$E$18-'Ejercicio 3 - TIR'!$C$18)*('Ejercicio 3 - TIR'!$E$18-'Ejercicio 3 - TIR'!$D$18)*(1-N352)))</f>
        <v>39594.79769</v>
      </c>
      <c r="P352" s="3">
        <f t="shared" si="11"/>
        <v>0.4867260714</v>
      </c>
      <c r="Q352" s="7">
        <f>IF(P352&lt;=('Ejercicio 3 - TIR'!$D$22-'Ejercicio 3 - TIR'!$C$22)/('Ejercicio 3 - TIR'!$E$22-'Ejercicio 3 - TIR'!$C$22),'Ejercicio 3 - TIR'!$C$22+SQRT(('Ejercicio 3 - TIR'!$E$22-'Ejercicio 3 - TIR'!$C$22)*('Ejercicio 3 - TIR'!$D$22-'Ejercicio 3 - TIR'!$C$22)*P352),'Ejercicio 3 - TIR'!$E$22-SQRT(('Ejercicio 3 - TIR'!$E$22-'Ejercicio 3 - TIR'!$C$22)*('Ejercicio 3 - TIR'!$E$22-'Ejercicio 3 - TIR'!$D$22)*(1-P352)))</f>
        <v>0.1495991035</v>
      </c>
      <c r="R352" s="3">
        <f t="shared" si="12"/>
        <v>0.3568381336</v>
      </c>
      <c r="S352" s="7">
        <f>IF(R352&lt;=('Ejercicio 3 - TIR'!$D$23-'Ejercicio 3 - TIR'!$C$23)/('Ejercicio 3 - TIR'!$E$23-'Ejercicio 3 - TIR'!$C$23),'Ejercicio 3 - TIR'!$C$23+SQRT(('Ejercicio 3 - TIR'!$E$23-'Ejercicio 3 - TIR'!$C$23)*('Ejercicio 3 - TIR'!$D$23-'Ejercicio 3 - TIR'!$C$23)*R352),'Ejercicio 3 - TIR'!$E$23-SQRT(('Ejercicio 3 - TIR'!$E$23-'Ejercicio 3 - TIR'!$C$23)*('Ejercicio 3 - TIR'!$E$23-'Ejercicio 3 - TIR'!$D$23)*(1-R352)))</f>
        <v>0.1453438087</v>
      </c>
      <c r="T352" s="3">
        <f t="shared" si="13"/>
        <v>0.1841183791</v>
      </c>
      <c r="U352" s="7">
        <f>IF(T352&lt;=('Ejercicio 3 - TIR'!$D$24-'Ejercicio 3 - TIR'!$C$24)/('Ejercicio 3 - TIR'!$E$24-'Ejercicio 3 - TIR'!$C$24),'Ejercicio 3 - TIR'!$C$24+SQRT(('Ejercicio 3 - TIR'!$E$24-'Ejercicio 3 - TIR'!$C$24)*('Ejercicio 3 - TIR'!$D$24-'Ejercicio 3 - TIR'!$C$24)*T352),'Ejercicio 3 - TIR'!$E$24-SQRT(('Ejercicio 3 - TIR'!$E$24-'Ejercicio 3 - TIR'!$C$24)*('Ejercicio 3 - TIR'!$E$24-'Ejercicio 3 - TIR'!$D$24)*(1-T352)))</f>
        <v>0.1696633821</v>
      </c>
      <c r="V352" s="3">
        <f t="shared" si="14"/>
        <v>0.9281119675</v>
      </c>
      <c r="W352" s="7">
        <f>IF(V352&lt;=('Ejercicio 3 - TIR'!$D$25-'Ejercicio 3 - TIR'!$C$25)/('Ejercicio 3 - TIR'!$E$25-'Ejercicio 3 - TIR'!$C$25),'Ejercicio 3 - TIR'!$C$25+SQRT(('Ejercicio 3 - TIR'!$E$25-'Ejercicio 3 - TIR'!$C$25)*('Ejercicio 3 - TIR'!$D$25-'Ejercicio 3 - TIR'!$C$25)*V352),'Ejercicio 3 - TIR'!$E$25-SQRT(('Ejercicio 3 - TIR'!$E$25-'Ejercicio 3 - TIR'!$C$25)*('Ejercicio 3 - TIR'!$E$25-'Ejercicio 3 - TIR'!$D$25)*(1-V352)))</f>
        <v>0.2341378402</v>
      </c>
      <c r="X352" s="3">
        <f t="shared" si="15"/>
        <v>0.2073870179</v>
      </c>
      <c r="Y352" s="7">
        <f>IF(X352&lt;=('Ejercicio 3 - TIR'!$D$26-'Ejercicio 3 - TIR'!$C$26)/('Ejercicio 3 - TIR'!$E$26-'Ejercicio 3 - TIR'!$C$26),'Ejercicio 3 - TIR'!$C$26+SQRT(('Ejercicio 3 - TIR'!$E$26-'Ejercicio 3 - TIR'!$C$26)*('Ejercicio 3 - TIR'!$D$26-'Ejercicio 3 - TIR'!$C$26)*X352),'Ejercicio 3 - TIR'!$E$26-SQRT(('Ejercicio 3 - TIR'!$E$26-'Ejercicio 3 - TIR'!$C$26)*('Ejercicio 3 - TIR'!$E$26-'Ejercicio 3 - TIR'!$D$26)*(1-X352)))</f>
        <v>0.2136631559</v>
      </c>
      <c r="Z352" s="3">
        <f t="shared" si="16"/>
        <v>1.149599104</v>
      </c>
      <c r="AA352" s="3">
        <f t="shared" si="17"/>
        <v>1.316686216</v>
      </c>
      <c r="AB352" s="3">
        <f t="shared" si="18"/>
        <v>1.540079652</v>
      </c>
      <c r="AC352" s="3">
        <f t="shared" si="19"/>
        <v>1.900670576</v>
      </c>
      <c r="AD352" s="3">
        <f t="shared" si="20"/>
        <v>2.306773849</v>
      </c>
      <c r="AE352" s="2">
        <f t="shared" si="21"/>
        <v>5063.956358</v>
      </c>
      <c r="AF352" s="2">
        <f t="shared" si="22"/>
        <v>5799.971062</v>
      </c>
      <c r="AG352" s="2">
        <f t="shared" si="23"/>
        <v>6784.013768</v>
      </c>
      <c r="AH352" s="2">
        <f t="shared" si="24"/>
        <v>8372.4081</v>
      </c>
      <c r="AI352" s="2">
        <f t="shared" si="25"/>
        <v>10161.28324</v>
      </c>
      <c r="AJ352" s="4">
        <f t="shared" si="26"/>
        <v>43318.47551</v>
      </c>
      <c r="AK352" s="4">
        <f t="shared" si="27"/>
        <v>48339.39273</v>
      </c>
      <c r="AL352" s="4">
        <f t="shared" si="28"/>
        <v>58000.1554</v>
      </c>
      <c r="AM352" s="4">
        <f t="shared" si="29"/>
        <v>65158.95254</v>
      </c>
      <c r="AN352" s="4">
        <f t="shared" si="30"/>
        <v>91336.24387</v>
      </c>
      <c r="AO352" s="4">
        <f>C352/'Ejercicio 3 - TIR'!$D$7</f>
        <v>17362.14828</v>
      </c>
      <c r="AP352" s="4">
        <f t="shared" si="31"/>
        <v>25956.32723</v>
      </c>
      <c r="AQ352" s="4">
        <f t="shared" si="32"/>
        <v>30977.24445</v>
      </c>
      <c r="AR352" s="4">
        <f t="shared" si="33"/>
        <v>40638.00712</v>
      </c>
      <c r="AS352" s="4">
        <f t="shared" si="34"/>
        <v>47796.80426</v>
      </c>
      <c r="AT352" s="4">
        <f t="shared" si="35"/>
        <v>73974.09559</v>
      </c>
      <c r="AU352" s="4">
        <f>AP352*'Ejercicio 3 - TIR'!$D$5</f>
        <v>12978.16362</v>
      </c>
      <c r="AV352" s="4">
        <f>AQ352*'Ejercicio 3 - TIR'!$D$5</f>
        <v>15488.62223</v>
      </c>
      <c r="AW352" s="4">
        <f>AR352*'Ejercicio 3 - TIR'!$D$5</f>
        <v>20319.00356</v>
      </c>
      <c r="AX352" s="4">
        <f>AS352*'Ejercicio 3 - TIR'!$D$5</f>
        <v>23898.40213</v>
      </c>
      <c r="AY352" s="4">
        <f>AT352*'Ejercicio 3 - TIR'!$D$5</f>
        <v>36987.0478</v>
      </c>
      <c r="AZ352" s="4">
        <f t="shared" ref="AZ352:BD352" si="1091">AJ352-AU352-AE352</f>
        <v>25276.35554</v>
      </c>
      <c r="BA352" s="4">
        <f t="shared" si="1091"/>
        <v>27050.79944</v>
      </c>
      <c r="BB352" s="4">
        <f t="shared" si="1091"/>
        <v>30897.13807</v>
      </c>
      <c r="BC352" s="4">
        <f t="shared" si="1091"/>
        <v>32888.14231</v>
      </c>
      <c r="BD352" s="4">
        <f t="shared" si="1091"/>
        <v>44187.91284</v>
      </c>
      <c r="BE352" s="4">
        <f t="shared" ref="BE352:BI352" si="1092">AZ352/Z352</f>
        <v>21987.10443</v>
      </c>
      <c r="BF352" s="4">
        <f t="shared" si="1092"/>
        <v>20544.60594</v>
      </c>
      <c r="BG352" s="4">
        <f t="shared" si="1092"/>
        <v>20062.03902</v>
      </c>
      <c r="BH352" s="4">
        <f t="shared" si="1092"/>
        <v>17303.4416</v>
      </c>
      <c r="BI352" s="4">
        <f t="shared" si="1092"/>
        <v>19155.71951</v>
      </c>
      <c r="BJ352" s="4">
        <f t="shared" si="38"/>
        <v>78084.70657</v>
      </c>
      <c r="BK352" s="4">
        <f t="shared" si="39"/>
        <v>40050.54962</v>
      </c>
      <c r="BL352" s="4">
        <f t="shared" si="40"/>
        <v>118135.2562</v>
      </c>
      <c r="BM352" s="4">
        <f>BK352*'Ejercicio 3 - TIR'!$D$5</f>
        <v>20025.27481</v>
      </c>
      <c r="BN352" s="4">
        <f t="shared" si="41"/>
        <v>98109.98138</v>
      </c>
      <c r="BO352" s="4">
        <f t="shared" si="42"/>
        <v>42531.25264</v>
      </c>
      <c r="BP352" s="4">
        <f t="shared" si="43"/>
        <v>-120660.9199</v>
      </c>
      <c r="BQ352" s="4">
        <f t="shared" ref="BQ352:BT352" si="1093">BE352</f>
        <v>21987.10443</v>
      </c>
      <c r="BR352" s="4">
        <f t="shared" si="1093"/>
        <v>20544.60594</v>
      </c>
      <c r="BS352" s="4">
        <f t="shared" si="1093"/>
        <v>20062.03902</v>
      </c>
      <c r="BT352" s="4">
        <f t="shared" si="1093"/>
        <v>17303.4416</v>
      </c>
      <c r="BU352" s="4">
        <f t="shared" si="45"/>
        <v>61686.97216</v>
      </c>
      <c r="BV352" s="36">
        <f t="shared" si="46"/>
        <v>4.697383974</v>
      </c>
    </row>
    <row r="353" ht="15.0" customHeight="1">
      <c r="A353" s="2">
        <v>352.0</v>
      </c>
      <c r="B353" s="3">
        <f t="shared" si="4"/>
        <v>0.2637885259</v>
      </c>
      <c r="C353" s="4">
        <f>IF(B353&lt;=('Ejercicio 3 - TIR'!$D$13-'Ejercicio 3 - TIR'!$C$13)/('Ejercicio 3 - TIR'!$E$13-'Ejercicio 3 - TIR'!$C$13),'Ejercicio 3 - TIR'!$C$13+SQRT(('Ejercicio 3 - TIR'!$E$13-'Ejercicio 3 - TIR'!$C$13)*('Ejercicio 3 - TIR'!$D$13-'Ejercicio 3 - TIR'!$C$13)*B353),'Ejercicio 3 - TIR'!$E$13-SQRT(('Ejercicio 3 - TIR'!$E$13-'Ejercicio 3 - TIR'!$C$13)*('Ejercicio 3 - TIR'!$E$13-'Ejercicio 3 - TIR'!$D$13)*(1-B353)))</f>
        <v>70277.04979</v>
      </c>
      <c r="D353" s="3">
        <f t="shared" si="5"/>
        <v>0.5980107164</v>
      </c>
      <c r="E353" s="4">
        <f>IF(D353&lt;=('Ejercicio 3 - TIR'!$D$14-'Ejercicio 3 - TIR'!$C$14)/('Ejercicio 3 - TIR'!$E$14-'Ejercicio 3 - TIR'!$C$14),'Ejercicio 3 - TIR'!$C$14+SQRT(('Ejercicio 3 - TIR'!$E$14-'Ejercicio 3 - TIR'!$C$14)*('Ejercicio 3 - TIR'!$D$14-'Ejercicio 3 - TIR'!$C$14)*D353),'Ejercicio 3 - TIR'!$E$14-SQRT(('Ejercicio 3 - TIR'!$E$14-'Ejercicio 3 - TIR'!$C$14)*('Ejercicio 3 - TIR'!$E$14-'Ejercicio 3 - TIR'!$D$14)*(1-D353)))</f>
        <v>32234.79604</v>
      </c>
      <c r="F353" s="3">
        <f t="shared" si="6"/>
        <v>0.6834474526</v>
      </c>
      <c r="G353" s="4">
        <f>IF(F353&lt;=('Ejercicio 3 - TIR'!$D$18-'Ejercicio 3 - TIR'!$C$18)/('Ejercicio 3 - TIR'!$E$18-'Ejercicio 3 - TIR'!$C$18),'Ejercicio 3 - TIR'!$C$18+SQRT(('Ejercicio 3 - TIR'!$E$18-'Ejercicio 3 - TIR'!$C$18)*('Ejercicio 3 - TIR'!$D$18-'Ejercicio 3 - TIR'!$C$18)*F353),'Ejercicio 3 - TIR'!$E$18-SQRT(('Ejercicio 3 - TIR'!$E$18-'Ejercicio 3 - TIR'!$C$18)*('Ejercicio 3 - TIR'!$E$18-'Ejercicio 3 - TIR'!$D$18)*(1-F353)))</f>
        <v>40127.48104</v>
      </c>
      <c r="H353" s="3">
        <f t="shared" si="7"/>
        <v>0.07910811122</v>
      </c>
      <c r="I353" s="4">
        <f>IF(H353&lt;=('Ejercicio 3 - TIR'!$D$18-'Ejercicio 3 - TIR'!$C$18)/('Ejercicio 3 - TIR'!$E$18-'Ejercicio 3 - TIR'!$C$18),'Ejercicio 3 - TIR'!$C$18+SQRT(('Ejercicio 3 - TIR'!$E$18-'Ejercicio 3 - TIR'!$C$18)*('Ejercicio 3 - TIR'!$D$18-'Ejercicio 3 - TIR'!$C$18)*H353),'Ejercicio 3 - TIR'!$E$18-SQRT(('Ejercicio 3 - TIR'!$E$18-'Ejercicio 3 - TIR'!$C$18)*('Ejercicio 3 - TIR'!$E$18-'Ejercicio 3 - TIR'!$D$18)*(1-H353)))</f>
        <v>33444.73753</v>
      </c>
      <c r="J353" s="3">
        <f t="shared" si="8"/>
        <v>0.2559495968</v>
      </c>
      <c r="K353" s="4">
        <f>IF(J353&lt;=('Ejercicio 3 - TIR'!$D$18-'Ejercicio 3 - TIR'!$C$18)/('Ejercicio 3 - TIR'!$E$18-'Ejercicio 3 - TIR'!$C$18),'Ejercicio 3 - TIR'!$C$18+SQRT(('Ejercicio 3 - TIR'!$E$18-'Ejercicio 3 - TIR'!$C$18)*('Ejercicio 3 - TIR'!$D$18-'Ejercicio 3 - TIR'!$C$18)*J353),'Ejercicio 3 - TIR'!$E$18-SQRT(('Ejercicio 3 - TIR'!$E$18-'Ejercicio 3 - TIR'!$C$18)*('Ejercicio 3 - TIR'!$E$18-'Ejercicio 3 - TIR'!$D$18)*(1-J353)))</f>
        <v>36196.16329</v>
      </c>
      <c r="L353" s="3">
        <f t="shared" si="9"/>
        <v>0.258347825</v>
      </c>
      <c r="M353" s="4">
        <f>IF(L353&lt;=('Ejercicio 3 - TIR'!$D$18-'Ejercicio 3 - TIR'!$C$18)/('Ejercicio 3 - TIR'!$E$18-'Ejercicio 3 - TIR'!$C$18),'Ejercicio 3 - TIR'!$C$18+SQRT(('Ejercicio 3 - TIR'!$E$18-'Ejercicio 3 - TIR'!$C$18)*('Ejercicio 3 - TIR'!$D$18-'Ejercicio 3 - TIR'!$C$18)*L353),'Ejercicio 3 - TIR'!$E$18-SQRT(('Ejercicio 3 - TIR'!$E$18-'Ejercicio 3 - TIR'!$C$18)*('Ejercicio 3 - TIR'!$E$18-'Ejercicio 3 - TIR'!$D$18)*(1-L353)))</f>
        <v>36225.1244</v>
      </c>
      <c r="N353" s="3">
        <f t="shared" si="10"/>
        <v>0.6498098547</v>
      </c>
      <c r="O353" s="4">
        <f>IF(N353&lt;=('Ejercicio 3 - TIR'!$D$18-'Ejercicio 3 - TIR'!$C$18)/('Ejercicio 3 - TIR'!$E$18-'Ejercicio 3 - TIR'!$C$18),'Ejercicio 3 - TIR'!$C$18+SQRT(('Ejercicio 3 - TIR'!$E$18-'Ejercicio 3 - TIR'!$C$18)*('Ejercicio 3 - TIR'!$D$18-'Ejercicio 3 - TIR'!$C$18)*N353),'Ejercicio 3 - TIR'!$E$18-SQRT(('Ejercicio 3 - TIR'!$E$18-'Ejercicio 3 - TIR'!$C$18)*('Ejercicio 3 - TIR'!$E$18-'Ejercicio 3 - TIR'!$D$18)*(1-N353)))</f>
        <v>39872.76447</v>
      </c>
      <c r="P353" s="3">
        <f t="shared" si="11"/>
        <v>0.1608953084</v>
      </c>
      <c r="Q353" s="7">
        <f>IF(P353&lt;=('Ejercicio 3 - TIR'!$D$22-'Ejercicio 3 - TIR'!$C$22)/('Ejercicio 3 - TIR'!$E$22-'Ejercicio 3 - TIR'!$C$22),'Ejercicio 3 - TIR'!$C$22+SQRT(('Ejercicio 3 - TIR'!$E$22-'Ejercicio 3 - TIR'!$C$22)*('Ejercicio 3 - TIR'!$D$22-'Ejercicio 3 - TIR'!$C$22)*P353),'Ejercicio 3 - TIR'!$E$22-SQRT(('Ejercicio 3 - TIR'!$E$22-'Ejercicio 3 - TIR'!$C$22)*('Ejercicio 3 - TIR'!$E$22-'Ejercicio 3 - TIR'!$D$22)*(1-P353)))</f>
        <v>0.1370179774</v>
      </c>
      <c r="R353" s="3">
        <f t="shared" si="12"/>
        <v>0.7073162755</v>
      </c>
      <c r="S353" s="7">
        <f>IF(R353&lt;=('Ejercicio 3 - TIR'!$D$23-'Ejercicio 3 - TIR'!$C$23)/('Ejercicio 3 - TIR'!$E$23-'Ejercicio 3 - TIR'!$C$23),'Ejercicio 3 - TIR'!$C$23+SQRT(('Ejercicio 3 - TIR'!$E$23-'Ejercicio 3 - TIR'!$C$23)*('Ejercicio 3 - TIR'!$D$23-'Ejercicio 3 - TIR'!$C$23)*R353),'Ejercicio 3 - TIR'!$E$23-SQRT(('Ejercicio 3 - TIR'!$E$23-'Ejercicio 3 - TIR'!$C$23)*('Ejercicio 3 - TIR'!$E$23-'Ejercicio 3 - TIR'!$D$23)*(1-R353)))</f>
        <v>0.1570472071</v>
      </c>
      <c r="T353" s="3">
        <f t="shared" si="13"/>
        <v>0.6961840168</v>
      </c>
      <c r="U353" s="7">
        <f>IF(T353&lt;=('Ejercicio 3 - TIR'!$D$24-'Ejercicio 3 - TIR'!$C$24)/('Ejercicio 3 - TIR'!$E$24-'Ejercicio 3 - TIR'!$C$24),'Ejercicio 3 - TIR'!$C$24+SQRT(('Ejercicio 3 - TIR'!$E$24-'Ejercicio 3 - TIR'!$C$24)*('Ejercicio 3 - TIR'!$D$24-'Ejercicio 3 - TIR'!$C$24)*T353),'Ejercicio 3 - TIR'!$E$24-SQRT(('Ejercicio 3 - TIR'!$E$24-'Ejercicio 3 - TIR'!$C$24)*('Ejercicio 3 - TIR'!$E$24-'Ejercicio 3 - TIR'!$D$24)*(1-T353)))</f>
        <v>0.1908334995</v>
      </c>
      <c r="V353" s="3">
        <f t="shared" si="14"/>
        <v>0.7883714484</v>
      </c>
      <c r="W353" s="7">
        <f>IF(V353&lt;=('Ejercicio 3 - TIR'!$D$25-'Ejercicio 3 - TIR'!$C$25)/('Ejercicio 3 - TIR'!$E$25-'Ejercicio 3 - TIR'!$C$25),'Ejercicio 3 - TIR'!$C$25+SQRT(('Ejercicio 3 - TIR'!$E$25-'Ejercicio 3 - TIR'!$C$25)*('Ejercicio 3 - TIR'!$D$25-'Ejercicio 3 - TIR'!$C$25)*V353),'Ejercicio 3 - TIR'!$E$25-SQRT(('Ejercicio 3 - TIR'!$E$25-'Ejercicio 3 - TIR'!$C$25)*('Ejercicio 3 - TIR'!$E$25-'Ejercicio 3 - TIR'!$D$25)*(1-V353)))</f>
        <v>0.222784197</v>
      </c>
      <c r="X353" s="3">
        <f t="shared" si="15"/>
        <v>0.534960148</v>
      </c>
      <c r="Y353" s="7">
        <f>IF(X353&lt;=('Ejercicio 3 - TIR'!$D$26-'Ejercicio 3 - TIR'!$C$26)/('Ejercicio 3 - TIR'!$E$26-'Ejercicio 3 - TIR'!$C$26),'Ejercicio 3 - TIR'!$C$26+SQRT(('Ejercicio 3 - TIR'!$E$26-'Ejercicio 3 - TIR'!$C$26)*('Ejercicio 3 - TIR'!$D$26-'Ejercicio 3 - TIR'!$C$26)*X353),'Ejercicio 3 - TIR'!$E$26-SQRT(('Ejercicio 3 - TIR'!$E$26-'Ejercicio 3 - TIR'!$C$26)*('Ejercicio 3 - TIR'!$E$26-'Ejercicio 3 - TIR'!$D$26)*(1-X353)))</f>
        <v>0.2298879735</v>
      </c>
      <c r="Z353" s="3">
        <f t="shared" si="16"/>
        <v>1.137017977</v>
      </c>
      <c r="AA353" s="3">
        <f t="shared" si="17"/>
        <v>1.315583475</v>
      </c>
      <c r="AB353" s="3">
        <f t="shared" si="18"/>
        <v>1.566640874</v>
      </c>
      <c r="AC353" s="3">
        <f t="shared" si="19"/>
        <v>1.915663703</v>
      </c>
      <c r="AD353" s="3">
        <f t="shared" si="20"/>
        <v>2.356051749</v>
      </c>
      <c r="AE353" s="2">
        <f t="shared" si="21"/>
        <v>4416.746555</v>
      </c>
      <c r="AF353" s="2">
        <f t="shared" si="22"/>
        <v>5110.384266</v>
      </c>
      <c r="AG353" s="2">
        <f t="shared" si="23"/>
        <v>6085.61678</v>
      </c>
      <c r="AH353" s="2">
        <f t="shared" si="24"/>
        <v>7441.396027</v>
      </c>
      <c r="AI353" s="2">
        <f t="shared" si="25"/>
        <v>9152.08348</v>
      </c>
      <c r="AJ353" s="4">
        <f t="shared" si="26"/>
        <v>45625.66733</v>
      </c>
      <c r="AK353" s="4">
        <f t="shared" si="27"/>
        <v>43999.34403</v>
      </c>
      <c r="AL353" s="4">
        <f t="shared" si="28"/>
        <v>56706.38888</v>
      </c>
      <c r="AM353" s="4">
        <f t="shared" si="29"/>
        <v>69395.15593</v>
      </c>
      <c r="AN353" s="4">
        <f t="shared" si="30"/>
        <v>93942.29646</v>
      </c>
      <c r="AO353" s="4">
        <f>C353/'Ejercicio 3 - TIR'!$D$7</f>
        <v>14055.40996</v>
      </c>
      <c r="AP353" s="4">
        <f t="shared" si="31"/>
        <v>31570.25737</v>
      </c>
      <c r="AQ353" s="4">
        <f t="shared" si="32"/>
        <v>29943.93407</v>
      </c>
      <c r="AR353" s="4">
        <f t="shared" si="33"/>
        <v>42650.97892</v>
      </c>
      <c r="AS353" s="4">
        <f t="shared" si="34"/>
        <v>55339.74597</v>
      </c>
      <c r="AT353" s="4">
        <f t="shared" si="35"/>
        <v>79886.8865</v>
      </c>
      <c r="AU353" s="4">
        <f>AP353*'Ejercicio 3 - TIR'!$D$5</f>
        <v>15785.12868</v>
      </c>
      <c r="AV353" s="4">
        <f>AQ353*'Ejercicio 3 - TIR'!$D$5</f>
        <v>14971.96704</v>
      </c>
      <c r="AW353" s="4">
        <f>AR353*'Ejercicio 3 - TIR'!$D$5</f>
        <v>21325.48946</v>
      </c>
      <c r="AX353" s="4">
        <f>AS353*'Ejercicio 3 - TIR'!$D$5</f>
        <v>27669.87298</v>
      </c>
      <c r="AY353" s="4">
        <f>AT353*'Ejercicio 3 - TIR'!$D$5</f>
        <v>39943.44325</v>
      </c>
      <c r="AZ353" s="4">
        <f t="shared" ref="AZ353:BD353" si="1094">AJ353-AU353-AE353</f>
        <v>25423.79209</v>
      </c>
      <c r="BA353" s="4">
        <f t="shared" si="1094"/>
        <v>23916.99273</v>
      </c>
      <c r="BB353" s="4">
        <f t="shared" si="1094"/>
        <v>29295.28264</v>
      </c>
      <c r="BC353" s="4">
        <f t="shared" si="1094"/>
        <v>34283.88692</v>
      </c>
      <c r="BD353" s="4">
        <f t="shared" si="1094"/>
        <v>44846.76973</v>
      </c>
      <c r="BE353" s="4">
        <f t="shared" ref="BE353:BI353" si="1095">AZ353/Z353</f>
        <v>22360.06166</v>
      </c>
      <c r="BF353" s="4">
        <f t="shared" si="1095"/>
        <v>18179.76068</v>
      </c>
      <c r="BG353" s="4">
        <f t="shared" si="1095"/>
        <v>18699.42444</v>
      </c>
      <c r="BH353" s="4">
        <f t="shared" si="1095"/>
        <v>17896.61039</v>
      </c>
      <c r="BI353" s="4">
        <f t="shared" si="1095"/>
        <v>19034.71337</v>
      </c>
      <c r="BJ353" s="4">
        <f t="shared" si="38"/>
        <v>75946.84759</v>
      </c>
      <c r="BK353" s="4">
        <f t="shared" si="39"/>
        <v>33115.27322</v>
      </c>
      <c r="BL353" s="4">
        <f t="shared" si="40"/>
        <v>109062.1208</v>
      </c>
      <c r="BM353" s="4">
        <f>BK353*'Ejercicio 3 - TIR'!$D$5</f>
        <v>16557.63661</v>
      </c>
      <c r="BN353" s="4">
        <f t="shared" si="41"/>
        <v>92504.4842</v>
      </c>
      <c r="BO353" s="4">
        <f t="shared" si="42"/>
        <v>39262.50102</v>
      </c>
      <c r="BP353" s="4">
        <f t="shared" si="43"/>
        <v>-102511.8458</v>
      </c>
      <c r="BQ353" s="4">
        <f t="shared" ref="BQ353:BT353" si="1096">BE353</f>
        <v>22360.06166</v>
      </c>
      <c r="BR353" s="4">
        <f t="shared" si="1096"/>
        <v>18179.76068</v>
      </c>
      <c r="BS353" s="4">
        <f t="shared" si="1096"/>
        <v>18699.42444</v>
      </c>
      <c r="BT353" s="4">
        <f t="shared" si="1096"/>
        <v>17896.61039</v>
      </c>
      <c r="BU353" s="4">
        <f t="shared" si="45"/>
        <v>58297.21439</v>
      </c>
      <c r="BV353" s="36">
        <f t="shared" si="46"/>
        <v>8.456557682</v>
      </c>
    </row>
    <row r="354" ht="15.0" customHeight="1">
      <c r="A354" s="2">
        <v>353.0</v>
      </c>
      <c r="B354" s="3">
        <f t="shared" si="4"/>
        <v>0.2523922235</v>
      </c>
      <c r="C354" s="4">
        <f>IF(B354&lt;=('Ejercicio 3 - TIR'!$D$13-'Ejercicio 3 - TIR'!$C$13)/('Ejercicio 3 - TIR'!$E$13-'Ejercicio 3 - TIR'!$C$13),'Ejercicio 3 - TIR'!$C$13+SQRT(('Ejercicio 3 - TIR'!$E$13-'Ejercicio 3 - TIR'!$C$13)*('Ejercicio 3 - TIR'!$D$13-'Ejercicio 3 - TIR'!$C$13)*B354),'Ejercicio 3 - TIR'!$E$13-SQRT(('Ejercicio 3 - TIR'!$E$13-'Ejercicio 3 - TIR'!$C$13)*('Ejercicio 3 - TIR'!$E$13-'Ejercicio 3 - TIR'!$D$13)*(1-B354)))</f>
        <v>70047.88268</v>
      </c>
      <c r="D354" s="3">
        <f t="shared" si="5"/>
        <v>0.02774386281</v>
      </c>
      <c r="E354" s="4">
        <f>IF(D354&lt;=('Ejercicio 3 - TIR'!$D$14-'Ejercicio 3 - TIR'!$C$14)/('Ejercicio 3 - TIR'!$E$14-'Ejercicio 3 - TIR'!$C$14),'Ejercicio 3 - TIR'!$C$14+SQRT(('Ejercicio 3 - TIR'!$E$14-'Ejercicio 3 - TIR'!$C$14)*('Ejercicio 3 - TIR'!$D$14-'Ejercicio 3 - TIR'!$C$14)*D354),'Ejercicio 3 - TIR'!$E$14-SQRT(('Ejercicio 3 - TIR'!$E$14-'Ejercicio 3 - TIR'!$C$14)*('Ejercicio 3 - TIR'!$E$14-'Ejercicio 3 - TIR'!$D$14)*(1-D354)))</f>
        <v>26442.49427</v>
      </c>
      <c r="F354" s="3">
        <f t="shared" si="6"/>
        <v>0.1090408641</v>
      </c>
      <c r="G354" s="4">
        <f>IF(F354&lt;=('Ejercicio 3 - TIR'!$D$18-'Ejercicio 3 - TIR'!$C$18)/('Ejercicio 3 - TIR'!$E$18-'Ejercicio 3 - TIR'!$C$18),'Ejercicio 3 - TIR'!$C$18+SQRT(('Ejercicio 3 - TIR'!$E$18-'Ejercicio 3 - TIR'!$C$18)*('Ejercicio 3 - TIR'!$D$18-'Ejercicio 3 - TIR'!$C$18)*F354),'Ejercicio 3 - TIR'!$E$18-SQRT(('Ejercicio 3 - TIR'!$E$18-'Ejercicio 3 - TIR'!$C$18)*('Ejercicio 3 - TIR'!$E$18-'Ejercicio 3 - TIR'!$D$18)*(1-F354)))</f>
        <v>34044.27121</v>
      </c>
      <c r="H354" s="3">
        <f t="shared" si="7"/>
        <v>0.780046432</v>
      </c>
      <c r="I354" s="4">
        <f>IF(H354&lt;=('Ejercicio 3 - TIR'!$D$18-'Ejercicio 3 - TIR'!$C$18)/('Ejercicio 3 - TIR'!$E$18-'Ejercicio 3 - TIR'!$C$18),'Ejercicio 3 - TIR'!$C$18+SQRT(('Ejercicio 3 - TIR'!$E$18-'Ejercicio 3 - TIR'!$C$18)*('Ejercicio 3 - TIR'!$D$18-'Ejercicio 3 - TIR'!$C$18)*H354),'Ejercicio 3 - TIR'!$E$18-SQRT(('Ejercicio 3 - TIR'!$E$18-'Ejercicio 3 - TIR'!$C$18)*('Ejercicio 3 - TIR'!$E$18-'Ejercicio 3 - TIR'!$D$18)*(1-H354)))</f>
        <v>40938.40947</v>
      </c>
      <c r="J354" s="3">
        <f t="shared" si="8"/>
        <v>0.008688819925</v>
      </c>
      <c r="K354" s="4">
        <f>IF(J354&lt;=('Ejercicio 3 - TIR'!$D$18-'Ejercicio 3 - TIR'!$C$18)/('Ejercicio 3 - TIR'!$E$18-'Ejercicio 3 - TIR'!$C$18),'Ejercicio 3 - TIR'!$C$18+SQRT(('Ejercicio 3 - TIR'!$E$18-'Ejercicio 3 - TIR'!$C$18)*('Ejercicio 3 - TIR'!$D$18-'Ejercicio 3 - TIR'!$C$18)*J354),'Ejercicio 3 - TIR'!$E$18-SQRT(('Ejercicio 3 - TIR'!$E$18-'Ejercicio 3 - TIR'!$C$18)*('Ejercicio 3 - TIR'!$E$18-'Ejercicio 3 - TIR'!$D$18)*(1-J354)))</f>
        <v>31141.63172</v>
      </c>
      <c r="L354" s="3">
        <f t="shared" si="9"/>
        <v>0.2682540199</v>
      </c>
      <c r="M354" s="4">
        <f>IF(L354&lt;=('Ejercicio 3 - TIR'!$D$18-'Ejercicio 3 - TIR'!$C$18)/('Ejercicio 3 - TIR'!$E$18-'Ejercicio 3 - TIR'!$C$18),'Ejercicio 3 - TIR'!$C$18+SQRT(('Ejercicio 3 - TIR'!$E$18-'Ejercicio 3 - TIR'!$C$18)*('Ejercicio 3 - TIR'!$D$18-'Ejercicio 3 - TIR'!$C$18)*L354),'Ejercicio 3 - TIR'!$E$18-SQRT(('Ejercicio 3 - TIR'!$E$18-'Ejercicio 3 - TIR'!$C$18)*('Ejercicio 3 - TIR'!$E$18-'Ejercicio 3 - TIR'!$D$18)*(1-L354)))</f>
        <v>36343.35108</v>
      </c>
      <c r="N354" s="3">
        <f t="shared" si="10"/>
        <v>0.8601044595</v>
      </c>
      <c r="O354" s="4">
        <f>IF(N354&lt;=('Ejercicio 3 - TIR'!$D$18-'Ejercicio 3 - TIR'!$C$18)/('Ejercicio 3 - TIR'!$E$18-'Ejercicio 3 - TIR'!$C$18),'Ejercicio 3 - TIR'!$C$18+SQRT(('Ejercicio 3 - TIR'!$E$18-'Ejercicio 3 - TIR'!$C$18)*('Ejercicio 3 - TIR'!$D$18-'Ejercicio 3 - TIR'!$C$18)*N354),'Ejercicio 3 - TIR'!$E$18-SQRT(('Ejercicio 3 - TIR'!$E$18-'Ejercicio 3 - TIR'!$C$18)*('Ejercicio 3 - TIR'!$E$18-'Ejercicio 3 - TIR'!$D$18)*(1-N354)))</f>
        <v>41760.83876</v>
      </c>
      <c r="P354" s="3">
        <f t="shared" si="11"/>
        <v>0.6246421204</v>
      </c>
      <c r="Q354" s="7">
        <f>IF(P354&lt;=('Ejercicio 3 - TIR'!$D$22-'Ejercicio 3 - TIR'!$C$22)/('Ejercicio 3 - TIR'!$E$22-'Ejercicio 3 - TIR'!$C$22),'Ejercicio 3 - TIR'!$C$22+SQRT(('Ejercicio 3 - TIR'!$E$22-'Ejercicio 3 - TIR'!$C$22)*('Ejercicio 3 - TIR'!$D$22-'Ejercicio 3 - TIR'!$C$22)*P354),'Ejercicio 3 - TIR'!$E$22-SQRT(('Ejercicio 3 - TIR'!$E$22-'Ejercicio 3 - TIR'!$C$22)*('Ejercicio 3 - TIR'!$E$22-'Ejercicio 3 - TIR'!$D$22)*(1-P354)))</f>
        <v>0.1540068435</v>
      </c>
      <c r="R354" s="3">
        <f t="shared" si="12"/>
        <v>0.1772352761</v>
      </c>
      <c r="S354" s="7">
        <f>IF(R354&lt;=('Ejercicio 3 - TIR'!$D$23-'Ejercicio 3 - TIR'!$C$23)/('Ejercicio 3 - TIR'!$E$23-'Ejercicio 3 - TIR'!$C$23),'Ejercicio 3 - TIR'!$C$23+SQRT(('Ejercicio 3 - TIR'!$E$23-'Ejercicio 3 - TIR'!$C$23)*('Ejercicio 3 - TIR'!$D$23-'Ejercicio 3 - TIR'!$C$23)*R354),'Ejercicio 3 - TIR'!$E$23-SQRT(('Ejercicio 3 - TIR'!$E$23-'Ejercicio 3 - TIR'!$C$23)*('Ejercicio 3 - TIR'!$E$23-'Ejercicio 3 - TIR'!$D$23)*(1-R354)))</f>
        <v>0.1378612289</v>
      </c>
      <c r="T354" s="3">
        <f t="shared" si="13"/>
        <v>0.05582721172</v>
      </c>
      <c r="U354" s="7">
        <f>IF(T354&lt;=('Ejercicio 3 - TIR'!$D$24-'Ejercicio 3 - TIR'!$C$24)/('Ejercicio 3 - TIR'!$E$24-'Ejercicio 3 - TIR'!$C$24),'Ejercicio 3 - TIR'!$C$24+SQRT(('Ejercicio 3 - TIR'!$E$24-'Ejercicio 3 - TIR'!$C$24)*('Ejercicio 3 - TIR'!$D$24-'Ejercicio 3 - TIR'!$C$24)*T354),'Ejercicio 3 - TIR'!$E$24-SQRT(('Ejercicio 3 - TIR'!$E$24-'Ejercicio 3 - TIR'!$C$24)*('Ejercicio 3 - TIR'!$E$24-'Ejercicio 3 - TIR'!$D$24)*(1-T354)))</f>
        <v>0.1608276103</v>
      </c>
      <c r="V354" s="3">
        <f t="shared" si="14"/>
        <v>0.4169458332</v>
      </c>
      <c r="W354" s="7">
        <f>IF(V354&lt;=('Ejercicio 3 - TIR'!$D$25-'Ejercicio 3 - TIR'!$C$25)/('Ejercicio 3 - TIR'!$E$25-'Ejercicio 3 - TIR'!$C$25),'Ejercicio 3 - TIR'!$C$25+SQRT(('Ejercicio 3 - TIR'!$E$25-'Ejercicio 3 - TIR'!$C$25)*('Ejercicio 3 - TIR'!$D$25-'Ejercicio 3 - TIR'!$C$25)*V354),'Ejercicio 3 - TIR'!$E$25-SQRT(('Ejercicio 3 - TIR'!$E$25-'Ejercicio 3 - TIR'!$C$25)*('Ejercicio 3 - TIR'!$E$25-'Ejercicio 3 - TIR'!$D$25)*(1-V354)))</f>
        <v>0.2048260077</v>
      </c>
      <c r="X354" s="3">
        <f t="shared" si="15"/>
        <v>0.1668330127</v>
      </c>
      <c r="Y354" s="7">
        <f>IF(X354&lt;=('Ejercicio 3 - TIR'!$D$26-'Ejercicio 3 - TIR'!$C$26)/('Ejercicio 3 - TIR'!$E$26-'Ejercicio 3 - TIR'!$C$26),'Ejercicio 3 - TIR'!$C$26+SQRT(('Ejercicio 3 - TIR'!$E$26-'Ejercicio 3 - TIR'!$C$26)*('Ejercicio 3 - TIR'!$D$26-'Ejercicio 3 - TIR'!$C$26)*X354),'Ejercicio 3 - TIR'!$E$26-SQRT(('Ejercicio 3 - TIR'!$E$26-'Ejercicio 3 - TIR'!$C$26)*('Ejercicio 3 - TIR'!$E$26-'Ejercicio 3 - TIR'!$D$26)*(1-X354)))</f>
        <v>0.211223787</v>
      </c>
      <c r="Z354" s="3">
        <f t="shared" si="16"/>
        <v>1.154006844</v>
      </c>
      <c r="AA354" s="3">
        <f t="shared" si="17"/>
        <v>1.313099645</v>
      </c>
      <c r="AB354" s="3">
        <f t="shared" si="18"/>
        <v>1.524282323</v>
      </c>
      <c r="AC354" s="3">
        <f t="shared" si="19"/>
        <v>1.836494986</v>
      </c>
      <c r="AD354" s="3">
        <f t="shared" si="20"/>
        <v>2.224406412</v>
      </c>
      <c r="AE354" s="2">
        <f t="shared" si="21"/>
        <v>4072.325077</v>
      </c>
      <c r="AF354" s="2">
        <f t="shared" si="22"/>
        <v>4633.740817</v>
      </c>
      <c r="AG354" s="2">
        <f t="shared" si="23"/>
        <v>5378.974279</v>
      </c>
      <c r="AH354" s="2">
        <f t="shared" si="24"/>
        <v>6480.728106</v>
      </c>
      <c r="AI354" s="2">
        <f t="shared" si="25"/>
        <v>7849.612039</v>
      </c>
      <c r="AJ354" s="4">
        <f t="shared" si="26"/>
        <v>39287.32196</v>
      </c>
      <c r="AK354" s="4">
        <f t="shared" si="27"/>
        <v>53756.21095</v>
      </c>
      <c r="AL354" s="4">
        <f t="shared" si="28"/>
        <v>47468.63875</v>
      </c>
      <c r="AM354" s="4">
        <f t="shared" si="29"/>
        <v>66744.38204</v>
      </c>
      <c r="AN354" s="4">
        <f t="shared" si="30"/>
        <v>92893.07749</v>
      </c>
      <c r="AO354" s="4">
        <f>C354/'Ejercicio 3 - TIR'!$D$7</f>
        <v>14009.57654</v>
      </c>
      <c r="AP354" s="4">
        <f t="shared" si="31"/>
        <v>25277.74542</v>
      </c>
      <c r="AQ354" s="4">
        <f t="shared" si="32"/>
        <v>39746.63442</v>
      </c>
      <c r="AR354" s="4">
        <f t="shared" si="33"/>
        <v>33459.06221</v>
      </c>
      <c r="AS354" s="4">
        <f t="shared" si="34"/>
        <v>52734.8055</v>
      </c>
      <c r="AT354" s="4">
        <f t="shared" si="35"/>
        <v>78883.50095</v>
      </c>
      <c r="AU354" s="4">
        <f>AP354*'Ejercicio 3 - TIR'!$D$5</f>
        <v>12638.87271</v>
      </c>
      <c r="AV354" s="4">
        <f>AQ354*'Ejercicio 3 - TIR'!$D$5</f>
        <v>19873.31721</v>
      </c>
      <c r="AW354" s="4">
        <f>AR354*'Ejercicio 3 - TIR'!$D$5</f>
        <v>16729.5311</v>
      </c>
      <c r="AX354" s="4">
        <f>AS354*'Ejercicio 3 - TIR'!$D$5</f>
        <v>26367.40275</v>
      </c>
      <c r="AY354" s="4">
        <f>AT354*'Ejercicio 3 - TIR'!$D$5</f>
        <v>39441.75048</v>
      </c>
      <c r="AZ354" s="4">
        <f t="shared" ref="AZ354:BD354" si="1097">AJ354-AU354-AE354</f>
        <v>22576.12417</v>
      </c>
      <c r="BA354" s="4">
        <f t="shared" si="1097"/>
        <v>29249.15293</v>
      </c>
      <c r="BB354" s="4">
        <f t="shared" si="1097"/>
        <v>25360.13336</v>
      </c>
      <c r="BC354" s="4">
        <f t="shared" si="1097"/>
        <v>33896.25118</v>
      </c>
      <c r="BD354" s="4">
        <f t="shared" si="1097"/>
        <v>45601.71498</v>
      </c>
      <c r="BE354" s="4">
        <f t="shared" ref="BE354:BI354" si="1098">AZ354/Z354</f>
        <v>19563.24982</v>
      </c>
      <c r="BF354" s="4">
        <f t="shared" si="1098"/>
        <v>22274.89211</v>
      </c>
      <c r="BG354" s="4">
        <f t="shared" si="1098"/>
        <v>16637.42535</v>
      </c>
      <c r="BH354" s="4">
        <f t="shared" si="1098"/>
        <v>18457.03443</v>
      </c>
      <c r="BI354" s="4">
        <f t="shared" si="1098"/>
        <v>20500.62198</v>
      </c>
      <c r="BJ354" s="4">
        <f t="shared" si="38"/>
        <v>58818.85379</v>
      </c>
      <c r="BK354" s="4">
        <f t="shared" si="39"/>
        <v>31162.99187</v>
      </c>
      <c r="BL354" s="4">
        <f t="shared" si="40"/>
        <v>89981.84566</v>
      </c>
      <c r="BM354" s="4">
        <f>BK354*'Ejercicio 3 - TIR'!$D$5</f>
        <v>15581.49594</v>
      </c>
      <c r="BN354" s="4">
        <f t="shared" si="41"/>
        <v>74400.34972</v>
      </c>
      <c r="BO354" s="4">
        <f t="shared" si="42"/>
        <v>33447.28254</v>
      </c>
      <c r="BP354" s="4">
        <f t="shared" si="43"/>
        <v>-96490.37695</v>
      </c>
      <c r="BQ354" s="4">
        <f t="shared" ref="BQ354:BT354" si="1099">BE354</f>
        <v>19563.24982</v>
      </c>
      <c r="BR354" s="4">
        <f t="shared" si="1099"/>
        <v>22274.89211</v>
      </c>
      <c r="BS354" s="4">
        <f t="shared" si="1099"/>
        <v>16637.42535</v>
      </c>
      <c r="BT354" s="4">
        <f t="shared" si="1099"/>
        <v>18457.03443</v>
      </c>
      <c r="BU354" s="4">
        <f t="shared" si="45"/>
        <v>53947.90452</v>
      </c>
      <c r="BV354" s="36">
        <f t="shared" si="46"/>
        <v>9.407428115</v>
      </c>
    </row>
    <row r="355" ht="15.0" customHeight="1">
      <c r="A355" s="2">
        <v>354.0</v>
      </c>
      <c r="B355" s="3">
        <f t="shared" si="4"/>
        <v>0.311269864</v>
      </c>
      <c r="C355" s="4">
        <f>IF(B355&lt;=('Ejercicio 3 - TIR'!$D$13-'Ejercicio 3 - TIR'!$C$13)/('Ejercicio 3 - TIR'!$E$13-'Ejercicio 3 - TIR'!$C$13),'Ejercicio 3 - TIR'!$C$13+SQRT(('Ejercicio 3 - TIR'!$E$13-'Ejercicio 3 - TIR'!$C$13)*('Ejercicio 3 - TIR'!$D$13-'Ejercicio 3 - TIR'!$C$13)*B355),'Ejercicio 3 - TIR'!$E$13-SQRT(('Ejercicio 3 - TIR'!$E$13-'Ejercicio 3 - TIR'!$C$13)*('Ejercicio 3 - TIR'!$E$13-'Ejercicio 3 - TIR'!$D$13)*(1-B355)))</f>
        <v>71251.50155</v>
      </c>
      <c r="D355" s="3">
        <f t="shared" si="5"/>
        <v>0.531116103</v>
      </c>
      <c r="E355" s="4">
        <f>IF(D355&lt;=('Ejercicio 3 - TIR'!$D$14-'Ejercicio 3 - TIR'!$C$14)/('Ejercicio 3 - TIR'!$E$14-'Ejercicio 3 - TIR'!$C$14),'Ejercicio 3 - TIR'!$C$14+SQRT(('Ejercicio 3 - TIR'!$E$14-'Ejercicio 3 - TIR'!$C$14)*('Ejercicio 3 - TIR'!$D$14-'Ejercicio 3 - TIR'!$C$14)*D355),'Ejercicio 3 - TIR'!$E$14-SQRT(('Ejercicio 3 - TIR'!$E$14-'Ejercicio 3 - TIR'!$C$14)*('Ejercicio 3 - TIR'!$E$14-'Ejercicio 3 - TIR'!$D$14)*(1-D355)))</f>
        <v>31613.54756</v>
      </c>
      <c r="F355" s="3">
        <f t="shared" si="6"/>
        <v>0.535929735</v>
      </c>
      <c r="G355" s="4">
        <f>IF(F355&lt;=('Ejercicio 3 - TIR'!$D$18-'Ejercicio 3 - TIR'!$C$18)/('Ejercicio 3 - TIR'!$E$18-'Ejercicio 3 - TIR'!$C$18),'Ejercicio 3 - TIR'!$C$18+SQRT(('Ejercicio 3 - TIR'!$E$18-'Ejercicio 3 - TIR'!$C$18)*('Ejercicio 3 - TIR'!$D$18-'Ejercicio 3 - TIR'!$C$18)*F355),'Ejercicio 3 - TIR'!$E$18-SQRT(('Ejercicio 3 - TIR'!$E$18-'Ejercicio 3 - TIR'!$C$18)*('Ejercicio 3 - TIR'!$E$18-'Ejercicio 3 - TIR'!$D$18)*(1-F355)))</f>
        <v>38966.01697</v>
      </c>
      <c r="H355" s="3">
        <f t="shared" si="7"/>
        <v>0.8169371135</v>
      </c>
      <c r="I355" s="4">
        <f>IF(H355&lt;=('Ejercicio 3 - TIR'!$D$18-'Ejercicio 3 - TIR'!$C$18)/('Ejercicio 3 - TIR'!$E$18-'Ejercicio 3 - TIR'!$C$18),'Ejercicio 3 - TIR'!$C$18+SQRT(('Ejercicio 3 - TIR'!$E$18-'Ejercicio 3 - TIR'!$C$18)*('Ejercicio 3 - TIR'!$D$18-'Ejercicio 3 - TIR'!$C$18)*H355),'Ejercicio 3 - TIR'!$E$18-SQRT(('Ejercicio 3 - TIR'!$E$18-'Ejercicio 3 - TIR'!$C$18)*('Ejercicio 3 - TIR'!$E$18-'Ejercicio 3 - TIR'!$D$18)*(1-H355)))</f>
        <v>41294.63679</v>
      </c>
      <c r="J355" s="3">
        <f t="shared" si="8"/>
        <v>0.2588817607</v>
      </c>
      <c r="K355" s="4">
        <f>IF(J355&lt;=('Ejercicio 3 - TIR'!$D$18-'Ejercicio 3 - TIR'!$C$18)/('Ejercicio 3 - TIR'!$E$18-'Ejercicio 3 - TIR'!$C$18),'Ejercicio 3 - TIR'!$C$18+SQRT(('Ejercicio 3 - TIR'!$E$18-'Ejercicio 3 - TIR'!$C$18)*('Ejercicio 3 - TIR'!$D$18-'Ejercicio 3 - TIR'!$C$18)*J355),'Ejercicio 3 - TIR'!$E$18-SQRT(('Ejercicio 3 - TIR'!$E$18-'Ejercicio 3 - TIR'!$C$18)*('Ejercicio 3 - TIR'!$E$18-'Ejercicio 3 - TIR'!$D$18)*(1-J355)))</f>
        <v>36231.55391</v>
      </c>
      <c r="L355" s="3">
        <f t="shared" si="9"/>
        <v>0.6186801475</v>
      </c>
      <c r="M355" s="4">
        <f>IF(L355&lt;=('Ejercicio 3 - TIR'!$D$18-'Ejercicio 3 - TIR'!$C$18)/('Ejercicio 3 - TIR'!$E$18-'Ejercicio 3 - TIR'!$C$18),'Ejercicio 3 - TIR'!$C$18+SQRT(('Ejercicio 3 - TIR'!$E$18-'Ejercicio 3 - TIR'!$C$18)*('Ejercicio 3 - TIR'!$D$18-'Ejercicio 3 - TIR'!$C$18)*L355),'Ejercicio 3 - TIR'!$E$18-SQRT(('Ejercicio 3 - TIR'!$E$18-'Ejercicio 3 - TIR'!$C$18)*('Ejercicio 3 - TIR'!$E$18-'Ejercicio 3 - TIR'!$D$18)*(1-L355)))</f>
        <v>39633.38062</v>
      </c>
      <c r="N355" s="3">
        <f t="shared" si="10"/>
        <v>0.5705448241</v>
      </c>
      <c r="O355" s="4">
        <f>IF(N355&lt;=('Ejercicio 3 - TIR'!$D$18-'Ejercicio 3 - TIR'!$C$18)/('Ejercicio 3 - TIR'!$E$18-'Ejercicio 3 - TIR'!$C$18),'Ejercicio 3 - TIR'!$C$18+SQRT(('Ejercicio 3 - TIR'!$E$18-'Ejercicio 3 - TIR'!$C$18)*('Ejercicio 3 - TIR'!$D$18-'Ejercicio 3 - TIR'!$C$18)*N355),'Ejercicio 3 - TIR'!$E$18-SQRT(('Ejercicio 3 - TIR'!$E$18-'Ejercicio 3 - TIR'!$C$18)*('Ejercicio 3 - TIR'!$E$18-'Ejercicio 3 - TIR'!$D$18)*(1-N355)))</f>
        <v>39251.03906</v>
      </c>
      <c r="P355" s="3">
        <f t="shared" si="11"/>
        <v>0.423043553</v>
      </c>
      <c r="Q355" s="7">
        <f>IF(P355&lt;=('Ejercicio 3 - TIR'!$D$22-'Ejercicio 3 - TIR'!$C$22)/('Ejercicio 3 - TIR'!$E$22-'Ejercicio 3 - TIR'!$C$22),'Ejercicio 3 - TIR'!$C$22+SQRT(('Ejercicio 3 - TIR'!$E$22-'Ejercicio 3 - TIR'!$C$22)*('Ejercicio 3 - TIR'!$D$22-'Ejercicio 3 - TIR'!$C$22)*P355),'Ejercicio 3 - TIR'!$E$22-SQRT(('Ejercicio 3 - TIR'!$E$22-'Ejercicio 3 - TIR'!$C$22)*('Ejercicio 3 - TIR'!$E$22-'Ejercicio 3 - TIR'!$D$22)*(1-P355)))</f>
        <v>0.147594898</v>
      </c>
      <c r="R355" s="3">
        <f t="shared" si="12"/>
        <v>0.8635631916</v>
      </c>
      <c r="S355" s="7">
        <f>IF(R355&lt;=('Ejercicio 3 - TIR'!$D$23-'Ejercicio 3 - TIR'!$C$23)/('Ejercicio 3 - TIR'!$E$23-'Ejercicio 3 - TIR'!$C$23),'Ejercicio 3 - TIR'!$C$23+SQRT(('Ejercicio 3 - TIR'!$E$23-'Ejercicio 3 - TIR'!$C$23)*('Ejercicio 3 - TIR'!$D$23-'Ejercicio 3 - TIR'!$C$23)*R355),'Ejercicio 3 - TIR'!$E$23-SQRT(('Ejercicio 3 - TIR'!$E$23-'Ejercicio 3 - TIR'!$C$23)*('Ejercicio 3 - TIR'!$E$23-'Ejercicio 3 - TIR'!$D$23)*(1-R355)))</f>
        <v>0.1643288081</v>
      </c>
      <c r="T355" s="3">
        <f t="shared" si="13"/>
        <v>0.3356472075</v>
      </c>
      <c r="U355" s="7">
        <f>IF(T355&lt;=('Ejercicio 3 - TIR'!$D$24-'Ejercicio 3 - TIR'!$C$24)/('Ejercicio 3 - TIR'!$E$24-'Ejercicio 3 - TIR'!$C$24),'Ejercicio 3 - TIR'!$C$24+SQRT(('Ejercicio 3 - TIR'!$E$24-'Ejercicio 3 - TIR'!$C$24)*('Ejercicio 3 - TIR'!$D$24-'Ejercicio 3 - TIR'!$C$24)*T355),'Ejercicio 3 - TIR'!$E$24-SQRT(('Ejercicio 3 - TIR'!$E$24-'Ejercicio 3 - TIR'!$C$24)*('Ejercicio 3 - TIR'!$E$24-'Ejercicio 3 - TIR'!$D$24)*(1-T355)))</f>
        <v>0.1765491833</v>
      </c>
      <c r="V355" s="3">
        <f t="shared" si="14"/>
        <v>0.9046753424</v>
      </c>
      <c r="W355" s="7">
        <f>IF(V355&lt;=('Ejercicio 3 - TIR'!$D$25-'Ejercicio 3 - TIR'!$C$25)/('Ejercicio 3 - TIR'!$E$25-'Ejercicio 3 - TIR'!$C$25),'Ejercicio 3 - TIR'!$C$25+SQRT(('Ejercicio 3 - TIR'!$E$25-'Ejercicio 3 - TIR'!$C$25)*('Ejercicio 3 - TIR'!$D$25-'Ejercicio 3 - TIR'!$C$25)*V355),'Ejercicio 3 - TIR'!$E$25-SQRT(('Ejercicio 3 - TIR'!$E$25-'Ejercicio 3 - TIR'!$C$25)*('Ejercicio 3 - TIR'!$E$25-'Ejercicio 3 - TIR'!$D$25)*(1-V355)))</f>
        <v>0.2317342862</v>
      </c>
      <c r="X355" s="3">
        <f t="shared" si="15"/>
        <v>0.7173544948</v>
      </c>
      <c r="Y355" s="7">
        <f>IF(X355&lt;=('Ejercicio 3 - TIR'!$D$26-'Ejercicio 3 - TIR'!$C$26)/('Ejercicio 3 - TIR'!$E$26-'Ejercicio 3 - TIR'!$C$26),'Ejercicio 3 - TIR'!$C$26+SQRT(('Ejercicio 3 - TIR'!$E$26-'Ejercicio 3 - TIR'!$C$26)*('Ejercicio 3 - TIR'!$D$26-'Ejercicio 3 - TIR'!$C$26)*X355),'Ejercicio 3 - TIR'!$E$26-SQRT(('Ejercicio 3 - TIR'!$E$26-'Ejercicio 3 - TIR'!$C$26)*('Ejercicio 3 - TIR'!$E$26-'Ejercicio 3 - TIR'!$D$26)*(1-X355)))</f>
        <v>0.240932293</v>
      </c>
      <c r="Z355" s="3">
        <f t="shared" si="16"/>
        <v>1.147594898</v>
      </c>
      <c r="AA355" s="3">
        <f t="shared" si="17"/>
        <v>1.3361778</v>
      </c>
      <c r="AB355" s="3">
        <f t="shared" si="18"/>
        <v>1.572078899</v>
      </c>
      <c r="AC355" s="3">
        <f t="shared" si="19"/>
        <v>1.936383481</v>
      </c>
      <c r="AD355" s="3">
        <f t="shared" si="20"/>
        <v>2.402920793</v>
      </c>
      <c r="AE355" s="2">
        <f t="shared" si="21"/>
        <v>4665.998327</v>
      </c>
      <c r="AF355" s="2">
        <f t="shared" si="22"/>
        <v>5432.756271</v>
      </c>
      <c r="AG355" s="2">
        <f t="shared" si="23"/>
        <v>6391.904954</v>
      </c>
      <c r="AH355" s="2">
        <f t="shared" si="24"/>
        <v>7873.128486</v>
      </c>
      <c r="AI355" s="2">
        <f t="shared" si="25"/>
        <v>9770.019385</v>
      </c>
      <c r="AJ355" s="4">
        <f t="shared" si="26"/>
        <v>44717.20227</v>
      </c>
      <c r="AK355" s="4">
        <f t="shared" si="27"/>
        <v>55176.97693</v>
      </c>
      <c r="AL355" s="4">
        <f t="shared" si="28"/>
        <v>56958.86138</v>
      </c>
      <c r="AM355" s="4">
        <f t="shared" si="29"/>
        <v>76745.42351</v>
      </c>
      <c r="AN355" s="4">
        <f t="shared" si="30"/>
        <v>94317.13789</v>
      </c>
      <c r="AO355" s="4">
        <f>C355/'Ejercicio 3 - TIR'!$D$7</f>
        <v>14250.30031</v>
      </c>
      <c r="AP355" s="4">
        <f t="shared" si="31"/>
        <v>30466.90196</v>
      </c>
      <c r="AQ355" s="4">
        <f t="shared" si="32"/>
        <v>40926.67662</v>
      </c>
      <c r="AR355" s="4">
        <f t="shared" si="33"/>
        <v>42708.56107</v>
      </c>
      <c r="AS355" s="4">
        <f t="shared" si="34"/>
        <v>62495.1232</v>
      </c>
      <c r="AT355" s="4">
        <f t="shared" si="35"/>
        <v>80066.83758</v>
      </c>
      <c r="AU355" s="4">
        <f>AP355*'Ejercicio 3 - TIR'!$D$5</f>
        <v>15233.45098</v>
      </c>
      <c r="AV355" s="4">
        <f>AQ355*'Ejercicio 3 - TIR'!$D$5</f>
        <v>20463.33831</v>
      </c>
      <c r="AW355" s="4">
        <f>AR355*'Ejercicio 3 - TIR'!$D$5</f>
        <v>21354.28054</v>
      </c>
      <c r="AX355" s="4">
        <f>AS355*'Ejercicio 3 - TIR'!$D$5</f>
        <v>31247.5616</v>
      </c>
      <c r="AY355" s="4">
        <f>AT355*'Ejercicio 3 - TIR'!$D$5</f>
        <v>40033.41879</v>
      </c>
      <c r="AZ355" s="4">
        <f t="shared" ref="AZ355:BD355" si="1100">AJ355-AU355-AE355</f>
        <v>24817.75296</v>
      </c>
      <c r="BA355" s="4">
        <f t="shared" si="1100"/>
        <v>29280.88235</v>
      </c>
      <c r="BB355" s="4">
        <f t="shared" si="1100"/>
        <v>29212.67589</v>
      </c>
      <c r="BC355" s="4">
        <f t="shared" si="1100"/>
        <v>37624.73342</v>
      </c>
      <c r="BD355" s="4">
        <f t="shared" si="1100"/>
        <v>44513.69971</v>
      </c>
      <c r="BE355" s="4">
        <f t="shared" ref="BE355:BI355" si="1101">AZ355/Z355</f>
        <v>21625.88297</v>
      </c>
      <c r="BF355" s="4">
        <f t="shared" si="1101"/>
        <v>21913.91172</v>
      </c>
      <c r="BG355" s="4">
        <f t="shared" si="1101"/>
        <v>18582.19451</v>
      </c>
      <c r="BH355" s="4">
        <f t="shared" si="1101"/>
        <v>19430.41438</v>
      </c>
      <c r="BI355" s="4">
        <f t="shared" si="1101"/>
        <v>18524.83022</v>
      </c>
      <c r="BJ355" s="4">
        <f t="shared" si="38"/>
        <v>75964.85076</v>
      </c>
      <c r="BK355" s="4">
        <f t="shared" si="39"/>
        <v>34242.34292</v>
      </c>
      <c r="BL355" s="4">
        <f t="shared" si="40"/>
        <v>110207.1937</v>
      </c>
      <c r="BM355" s="4">
        <f>BK355*'Ejercicio 3 - TIR'!$D$5</f>
        <v>17121.17146</v>
      </c>
      <c r="BN355" s="4">
        <f t="shared" si="41"/>
        <v>93086.02222</v>
      </c>
      <c r="BO355" s="4">
        <f t="shared" si="42"/>
        <v>38738.69771</v>
      </c>
      <c r="BP355" s="4">
        <f t="shared" si="43"/>
        <v>-102865.0491</v>
      </c>
      <c r="BQ355" s="4">
        <f t="shared" ref="BQ355:BT355" si="1102">BE355</f>
        <v>21625.88297</v>
      </c>
      <c r="BR355" s="4">
        <f t="shared" si="1102"/>
        <v>21913.91172</v>
      </c>
      <c r="BS355" s="4">
        <f t="shared" si="1102"/>
        <v>18582.19451</v>
      </c>
      <c r="BT355" s="4">
        <f t="shared" si="1102"/>
        <v>19430.41438</v>
      </c>
      <c r="BU355" s="4">
        <f t="shared" si="45"/>
        <v>57263.52793</v>
      </c>
      <c r="BV355" s="36">
        <f t="shared" si="46"/>
        <v>9.241427524</v>
      </c>
    </row>
    <row r="356" ht="15.0" customHeight="1">
      <c r="A356" s="2">
        <v>355.0</v>
      </c>
      <c r="B356" s="3">
        <f t="shared" si="4"/>
        <v>0.1089655139</v>
      </c>
      <c r="C356" s="4">
        <f>IF(B356&lt;=('Ejercicio 3 - TIR'!$D$13-'Ejercicio 3 - TIR'!$C$13)/('Ejercicio 3 - TIR'!$E$13-'Ejercicio 3 - TIR'!$C$13),'Ejercicio 3 - TIR'!$C$13+SQRT(('Ejercicio 3 - TIR'!$E$13-'Ejercicio 3 - TIR'!$C$13)*('Ejercicio 3 - TIR'!$D$13-'Ejercicio 3 - TIR'!$C$13)*B356),'Ejercicio 3 - TIR'!$E$13-SQRT(('Ejercicio 3 - TIR'!$E$13-'Ejercicio 3 - TIR'!$C$13)*('Ejercicio 3 - TIR'!$E$13-'Ejercicio 3 - TIR'!$D$13)*(1-B356)))</f>
        <v>66601.98497</v>
      </c>
      <c r="D356" s="3">
        <f t="shared" si="5"/>
        <v>0.7892437395</v>
      </c>
      <c r="E356" s="4">
        <f>IF(D356&lt;=('Ejercicio 3 - TIR'!$D$14-'Ejercicio 3 - TIR'!$C$14)/('Ejercicio 3 - TIR'!$E$14-'Ejercicio 3 - TIR'!$C$14),'Ejercicio 3 - TIR'!$C$14+SQRT(('Ejercicio 3 - TIR'!$E$14-'Ejercicio 3 - TIR'!$C$14)*('Ejercicio 3 - TIR'!$D$14-'Ejercicio 3 - TIR'!$C$14)*D356),'Ejercicio 3 - TIR'!$E$14-SQRT(('Ejercicio 3 - TIR'!$E$14-'Ejercicio 3 - TIR'!$C$14)*('Ejercicio 3 - TIR'!$E$14-'Ejercicio 3 - TIR'!$D$14)*(1-D356)))</f>
        <v>34377.41705</v>
      </c>
      <c r="F356" s="3">
        <f t="shared" si="6"/>
        <v>0.7016996239</v>
      </c>
      <c r="G356" s="4">
        <f>IF(F356&lt;=('Ejercicio 3 - TIR'!$D$18-'Ejercicio 3 - TIR'!$C$18)/('Ejercicio 3 - TIR'!$E$18-'Ejercicio 3 - TIR'!$C$18),'Ejercicio 3 - TIR'!$C$18+SQRT(('Ejercicio 3 - TIR'!$E$18-'Ejercicio 3 - TIR'!$C$18)*('Ejercicio 3 - TIR'!$D$18-'Ejercicio 3 - TIR'!$C$18)*F356),'Ejercicio 3 - TIR'!$E$18-SQRT(('Ejercicio 3 - TIR'!$E$18-'Ejercicio 3 - TIR'!$C$18)*('Ejercicio 3 - TIR'!$E$18-'Ejercicio 3 - TIR'!$D$18)*(1-F356)))</f>
        <v>40270.0393</v>
      </c>
      <c r="H356" s="3">
        <f t="shared" si="7"/>
        <v>0.7463282207</v>
      </c>
      <c r="I356" s="4">
        <f>IF(H356&lt;=('Ejercicio 3 - TIR'!$D$18-'Ejercicio 3 - TIR'!$C$18)/('Ejercicio 3 - TIR'!$E$18-'Ejercicio 3 - TIR'!$C$18),'Ejercicio 3 - TIR'!$C$18+SQRT(('Ejercicio 3 - TIR'!$E$18-'Ejercicio 3 - TIR'!$C$18)*('Ejercicio 3 - TIR'!$D$18-'Ejercicio 3 - TIR'!$C$18)*H356),'Ejercicio 3 - TIR'!$E$18-SQRT(('Ejercicio 3 - TIR'!$E$18-'Ejercicio 3 - TIR'!$C$18)*('Ejercicio 3 - TIR'!$E$18-'Ejercicio 3 - TIR'!$D$18)*(1-H356)))</f>
        <v>40638.19035</v>
      </c>
      <c r="J356" s="3">
        <f t="shared" si="8"/>
        <v>0.3900832644</v>
      </c>
      <c r="K356" s="4">
        <f>IF(J356&lt;=('Ejercicio 3 - TIR'!$D$18-'Ejercicio 3 - TIR'!$C$18)/('Ejercicio 3 - TIR'!$E$18-'Ejercicio 3 - TIR'!$C$18),'Ejercicio 3 - TIR'!$C$18+SQRT(('Ejercicio 3 - TIR'!$E$18-'Ejercicio 3 - TIR'!$C$18)*('Ejercicio 3 - TIR'!$D$18-'Ejercicio 3 - TIR'!$C$18)*J356),'Ejercicio 3 - TIR'!$E$18-SQRT(('Ejercicio 3 - TIR'!$E$18-'Ejercicio 3 - TIR'!$C$18)*('Ejercicio 3 - TIR'!$E$18-'Ejercicio 3 - TIR'!$D$18)*(1-J356)))</f>
        <v>37649.3457</v>
      </c>
      <c r="L356" s="3">
        <f t="shared" si="9"/>
        <v>0.2846244553</v>
      </c>
      <c r="M356" s="4">
        <f>IF(L356&lt;=('Ejercicio 3 - TIR'!$D$18-'Ejercicio 3 - TIR'!$C$18)/('Ejercicio 3 - TIR'!$E$18-'Ejercicio 3 - TIR'!$C$18),'Ejercicio 3 - TIR'!$C$18+SQRT(('Ejercicio 3 - TIR'!$E$18-'Ejercicio 3 - TIR'!$C$18)*('Ejercicio 3 - TIR'!$D$18-'Ejercicio 3 - TIR'!$C$18)*L356),'Ejercicio 3 - TIR'!$E$18-SQRT(('Ejercicio 3 - TIR'!$E$18-'Ejercicio 3 - TIR'!$C$18)*('Ejercicio 3 - TIR'!$E$18-'Ejercicio 3 - TIR'!$D$18)*(1-L356)))</f>
        <v>36534.0392</v>
      </c>
      <c r="N356" s="3">
        <f t="shared" si="10"/>
        <v>0.5193797247</v>
      </c>
      <c r="O356" s="4">
        <f>IF(N356&lt;=('Ejercicio 3 - TIR'!$D$18-'Ejercicio 3 - TIR'!$C$18)/('Ejercicio 3 - TIR'!$E$18-'Ejercicio 3 - TIR'!$C$18),'Ejercicio 3 - TIR'!$C$18+SQRT(('Ejercicio 3 - TIR'!$E$18-'Ejercicio 3 - TIR'!$C$18)*('Ejercicio 3 - TIR'!$D$18-'Ejercicio 3 - TIR'!$C$18)*N356),'Ejercicio 3 - TIR'!$E$18-SQRT(('Ejercicio 3 - TIR'!$E$18-'Ejercicio 3 - TIR'!$C$18)*('Ejercicio 3 - TIR'!$E$18-'Ejercicio 3 - TIR'!$D$18)*(1-N356)))</f>
        <v>38826.49187</v>
      </c>
      <c r="P356" s="3">
        <f t="shared" si="11"/>
        <v>0.5841412315</v>
      </c>
      <c r="Q356" s="7">
        <f>IF(P356&lt;=('Ejercicio 3 - TIR'!$D$22-'Ejercicio 3 - TIR'!$C$22)/('Ejercicio 3 - TIR'!$E$22-'Ejercicio 3 - TIR'!$C$22),'Ejercicio 3 - TIR'!$C$22+SQRT(('Ejercicio 3 - TIR'!$E$22-'Ejercicio 3 - TIR'!$C$22)*('Ejercicio 3 - TIR'!$D$22-'Ejercicio 3 - TIR'!$C$22)*P356),'Ejercicio 3 - TIR'!$E$22-SQRT(('Ejercicio 3 - TIR'!$E$22-'Ejercicio 3 - TIR'!$C$22)*('Ejercicio 3 - TIR'!$E$22-'Ejercicio 3 - TIR'!$D$22)*(1-P356)))</f>
        <v>0.1526404352</v>
      </c>
      <c r="R356" s="3">
        <f t="shared" si="12"/>
        <v>0.3654136216</v>
      </c>
      <c r="S356" s="7">
        <f>IF(R356&lt;=('Ejercicio 3 - TIR'!$D$23-'Ejercicio 3 - TIR'!$C$23)/('Ejercicio 3 - TIR'!$E$23-'Ejercicio 3 - TIR'!$C$23),'Ejercicio 3 - TIR'!$C$23+SQRT(('Ejercicio 3 - TIR'!$E$23-'Ejercicio 3 - TIR'!$C$23)*('Ejercicio 3 - TIR'!$D$23-'Ejercicio 3 - TIR'!$C$23)*R356),'Ejercicio 3 - TIR'!$E$23-SQRT(('Ejercicio 3 - TIR'!$E$23-'Ejercicio 3 - TIR'!$C$23)*('Ejercicio 3 - TIR'!$E$23-'Ejercicio 3 - TIR'!$D$23)*(1-R356)))</f>
        <v>0.1456465303</v>
      </c>
      <c r="T356" s="3">
        <f t="shared" si="13"/>
        <v>0.7507337415</v>
      </c>
      <c r="U356" s="7">
        <f>IF(T356&lt;=('Ejercicio 3 - TIR'!$D$24-'Ejercicio 3 - TIR'!$C$24)/('Ejercicio 3 - TIR'!$E$24-'Ejercicio 3 - TIR'!$C$24),'Ejercicio 3 - TIR'!$C$24+SQRT(('Ejercicio 3 - TIR'!$E$24-'Ejercicio 3 - TIR'!$C$24)*('Ejercicio 3 - TIR'!$D$24-'Ejercicio 3 - TIR'!$C$24)*T356),'Ejercicio 3 - TIR'!$E$24-SQRT(('Ejercicio 3 - TIR'!$E$24-'Ejercicio 3 - TIR'!$C$24)*('Ejercicio 3 - TIR'!$E$24-'Ejercicio 3 - TIR'!$D$24)*(1-T356)))</f>
        <v>0.1935813414</v>
      </c>
      <c r="V356" s="3">
        <f t="shared" si="14"/>
        <v>0.6651800016</v>
      </c>
      <c r="W356" s="7">
        <f>IF(V356&lt;=('Ejercicio 3 - TIR'!$D$25-'Ejercicio 3 - TIR'!$C$25)/('Ejercicio 3 - TIR'!$E$25-'Ejercicio 3 - TIR'!$C$25),'Ejercicio 3 - TIR'!$C$25+SQRT(('Ejercicio 3 - TIR'!$E$25-'Ejercicio 3 - TIR'!$C$25)*('Ejercicio 3 - TIR'!$D$25-'Ejercicio 3 - TIR'!$C$25)*V356),'Ejercicio 3 - TIR'!$E$25-SQRT(('Ejercicio 3 - TIR'!$E$25-'Ejercicio 3 - TIR'!$C$25)*('Ejercicio 3 - TIR'!$E$25-'Ejercicio 3 - TIR'!$D$25)*(1-V356)))</f>
        <v>0.2157674133</v>
      </c>
      <c r="X356" s="3">
        <f t="shared" si="15"/>
        <v>0.6142907524</v>
      </c>
      <c r="Y356" s="7">
        <f>IF(X356&lt;=('Ejercicio 3 - TIR'!$D$26-'Ejercicio 3 - TIR'!$C$26)/('Ejercicio 3 - TIR'!$E$26-'Ejercicio 3 - TIR'!$C$26),'Ejercicio 3 - TIR'!$C$26+SQRT(('Ejercicio 3 - TIR'!$E$26-'Ejercicio 3 - TIR'!$C$26)*('Ejercicio 3 - TIR'!$D$26-'Ejercicio 3 - TIR'!$C$26)*X356),'Ejercicio 3 - TIR'!$E$26-SQRT(('Ejercicio 3 - TIR'!$E$26-'Ejercicio 3 - TIR'!$C$26)*('Ejercicio 3 - TIR'!$E$26-'Ejercicio 3 - TIR'!$D$26)*(1-X356)))</f>
        <v>0.2343619683</v>
      </c>
      <c r="Z356" s="3">
        <f t="shared" si="16"/>
        <v>1.152640435</v>
      </c>
      <c r="AA356" s="3">
        <f t="shared" si="17"/>
        <v>1.320518515</v>
      </c>
      <c r="AB356" s="3">
        <f t="shared" si="18"/>
        <v>1.576146261</v>
      </c>
      <c r="AC356" s="3">
        <f t="shared" si="19"/>
        <v>1.916227263</v>
      </c>
      <c r="AD356" s="3">
        <f t="shared" si="20"/>
        <v>2.365318055</v>
      </c>
      <c r="AE356" s="2">
        <f t="shared" si="21"/>
        <v>5247.383901</v>
      </c>
      <c r="AF356" s="2">
        <f t="shared" si="22"/>
        <v>6011.647159</v>
      </c>
      <c r="AG356" s="2">
        <f t="shared" si="23"/>
        <v>7175.38988</v>
      </c>
      <c r="AH356" s="2">
        <f t="shared" si="24"/>
        <v>8723.605194</v>
      </c>
      <c r="AI356" s="2">
        <f t="shared" si="25"/>
        <v>10768.08648</v>
      </c>
      <c r="AJ356" s="4">
        <f t="shared" si="26"/>
        <v>46416.87563</v>
      </c>
      <c r="AK356" s="4">
        <f t="shared" si="27"/>
        <v>53663.48278</v>
      </c>
      <c r="AL356" s="4">
        <f t="shared" si="28"/>
        <v>59340.87545</v>
      </c>
      <c r="AM356" s="4">
        <f t="shared" si="29"/>
        <v>70007.52193</v>
      </c>
      <c r="AN356" s="4">
        <f t="shared" si="30"/>
        <v>91837.00225</v>
      </c>
      <c r="AO356" s="4">
        <f>C356/'Ejercicio 3 - TIR'!$D$7</f>
        <v>13320.39699</v>
      </c>
      <c r="AP356" s="4">
        <f t="shared" si="31"/>
        <v>33096.47863</v>
      </c>
      <c r="AQ356" s="4">
        <f t="shared" si="32"/>
        <v>40343.08579</v>
      </c>
      <c r="AR356" s="4">
        <f t="shared" si="33"/>
        <v>46020.47846</v>
      </c>
      <c r="AS356" s="4">
        <f t="shared" si="34"/>
        <v>56687.12494</v>
      </c>
      <c r="AT356" s="4">
        <f t="shared" si="35"/>
        <v>78516.60525</v>
      </c>
      <c r="AU356" s="4">
        <f>AP356*'Ejercicio 3 - TIR'!$D$5</f>
        <v>16548.23932</v>
      </c>
      <c r="AV356" s="4">
        <f>AQ356*'Ejercicio 3 - TIR'!$D$5</f>
        <v>20171.5429</v>
      </c>
      <c r="AW356" s="4">
        <f>AR356*'Ejercicio 3 - TIR'!$D$5</f>
        <v>23010.23923</v>
      </c>
      <c r="AX356" s="4">
        <f>AS356*'Ejercicio 3 - TIR'!$D$5</f>
        <v>28343.56247</v>
      </c>
      <c r="AY356" s="4">
        <f>AT356*'Ejercicio 3 - TIR'!$D$5</f>
        <v>39258.30263</v>
      </c>
      <c r="AZ356" s="4">
        <f t="shared" ref="AZ356:BD356" si="1103">AJ356-AU356-AE356</f>
        <v>24621.25241</v>
      </c>
      <c r="BA356" s="4">
        <f t="shared" si="1103"/>
        <v>27480.29273</v>
      </c>
      <c r="BB356" s="4">
        <f t="shared" si="1103"/>
        <v>29155.24634</v>
      </c>
      <c r="BC356" s="4">
        <f t="shared" si="1103"/>
        <v>32940.35427</v>
      </c>
      <c r="BD356" s="4">
        <f t="shared" si="1103"/>
        <v>41810.61314</v>
      </c>
      <c r="BE356" s="4">
        <f t="shared" ref="BE356:BI356" si="1104">AZ356/Z356</f>
        <v>21360.73979</v>
      </c>
      <c r="BF356" s="4">
        <f t="shared" si="1104"/>
        <v>20810.22902</v>
      </c>
      <c r="BG356" s="4">
        <f t="shared" si="1104"/>
        <v>18497.8051</v>
      </c>
      <c r="BH356" s="4">
        <f t="shared" si="1104"/>
        <v>17190.21272</v>
      </c>
      <c r="BI356" s="4">
        <f t="shared" si="1104"/>
        <v>17676.52898</v>
      </c>
      <c r="BJ356" s="4">
        <f t="shared" si="38"/>
        <v>81313.52524</v>
      </c>
      <c r="BK356" s="4">
        <f t="shared" si="39"/>
        <v>31506.97552</v>
      </c>
      <c r="BL356" s="4">
        <f t="shared" si="40"/>
        <v>112820.5008</v>
      </c>
      <c r="BM356" s="4">
        <f>BK356*'Ejercicio 3 - TIR'!$D$5</f>
        <v>15753.48776</v>
      </c>
      <c r="BN356" s="4">
        <f t="shared" si="41"/>
        <v>97067.013</v>
      </c>
      <c r="BO356" s="4">
        <f t="shared" si="42"/>
        <v>41037.61554</v>
      </c>
      <c r="BP356" s="4">
        <f t="shared" si="43"/>
        <v>-100979.402</v>
      </c>
      <c r="BQ356" s="4">
        <f t="shared" ref="BQ356:BT356" si="1105">BE356</f>
        <v>21360.73979</v>
      </c>
      <c r="BR356" s="4">
        <f t="shared" si="1105"/>
        <v>20810.22902</v>
      </c>
      <c r="BS356" s="4">
        <f t="shared" si="1105"/>
        <v>18497.8051</v>
      </c>
      <c r="BT356" s="4">
        <f t="shared" si="1105"/>
        <v>17190.21272</v>
      </c>
      <c r="BU356" s="4">
        <f t="shared" si="45"/>
        <v>58714.14452</v>
      </c>
      <c r="BV356" s="36">
        <f t="shared" si="46"/>
        <v>9.245598822</v>
      </c>
    </row>
    <row r="357" ht="15.0" customHeight="1">
      <c r="A357" s="2">
        <v>356.0</v>
      </c>
      <c r="B357" s="3">
        <f t="shared" si="4"/>
        <v>0.7570810059</v>
      </c>
      <c r="C357" s="4">
        <f>IF(B357&lt;=('Ejercicio 3 - TIR'!$D$13-'Ejercicio 3 - TIR'!$C$13)/('Ejercicio 3 - TIR'!$E$13-'Ejercicio 3 - TIR'!$C$13),'Ejercicio 3 - TIR'!$C$13+SQRT(('Ejercicio 3 - TIR'!$E$13-'Ejercicio 3 - TIR'!$C$13)*('Ejercicio 3 - TIR'!$D$13-'Ejercicio 3 - TIR'!$C$13)*B357),'Ejercicio 3 - TIR'!$E$13-SQRT(('Ejercicio 3 - TIR'!$E$13-'Ejercicio 3 - TIR'!$C$13)*('Ejercicio 3 - TIR'!$E$13-'Ejercicio 3 - TIR'!$D$13)*(1-B357)))</f>
        <v>82926.54713</v>
      </c>
      <c r="D357" s="3">
        <f t="shared" si="5"/>
        <v>0.9156814681</v>
      </c>
      <c r="E357" s="4">
        <f>IF(D357&lt;=('Ejercicio 3 - TIR'!$D$14-'Ejercicio 3 - TIR'!$C$14)/('Ejercicio 3 - TIR'!$E$14-'Ejercicio 3 - TIR'!$C$14),'Ejercicio 3 - TIR'!$C$14+SQRT(('Ejercicio 3 - TIR'!$E$14-'Ejercicio 3 - TIR'!$C$14)*('Ejercicio 3 - TIR'!$D$14-'Ejercicio 3 - TIR'!$C$14)*D357),'Ejercicio 3 - TIR'!$E$14-SQRT(('Ejercicio 3 - TIR'!$E$14-'Ejercicio 3 - TIR'!$C$14)*('Ejercicio 3 - TIR'!$E$14-'Ejercicio 3 - TIR'!$D$14)*(1-D357)))</f>
        <v>36443.62828</v>
      </c>
      <c r="F357" s="3">
        <f t="shared" si="6"/>
        <v>0.5783306692</v>
      </c>
      <c r="G357" s="4">
        <f>IF(F357&lt;=('Ejercicio 3 - TIR'!$D$18-'Ejercicio 3 - TIR'!$C$18)/('Ejercicio 3 - TIR'!$E$18-'Ejercicio 3 - TIR'!$C$18),'Ejercicio 3 - TIR'!$C$18+SQRT(('Ejercicio 3 - TIR'!$E$18-'Ejercicio 3 - TIR'!$C$18)*('Ejercicio 3 - TIR'!$D$18-'Ejercicio 3 - TIR'!$C$18)*F357),'Ejercicio 3 - TIR'!$E$18-SQRT(('Ejercicio 3 - TIR'!$E$18-'Ejercicio 3 - TIR'!$C$18)*('Ejercicio 3 - TIR'!$E$18-'Ejercicio 3 - TIR'!$D$18)*(1-F357)))</f>
        <v>39313.94655</v>
      </c>
      <c r="H357" s="3">
        <f t="shared" si="7"/>
        <v>0.564341901</v>
      </c>
      <c r="I357" s="4">
        <f>IF(H357&lt;=('Ejercicio 3 - TIR'!$D$18-'Ejercicio 3 - TIR'!$C$18)/('Ejercicio 3 - TIR'!$E$18-'Ejercicio 3 - TIR'!$C$18),'Ejercicio 3 - TIR'!$C$18+SQRT(('Ejercicio 3 - TIR'!$E$18-'Ejercicio 3 - TIR'!$C$18)*('Ejercicio 3 - TIR'!$D$18-'Ejercicio 3 - TIR'!$C$18)*H357),'Ejercicio 3 - TIR'!$E$18-SQRT(('Ejercicio 3 - TIR'!$E$18-'Ejercicio 3 - TIR'!$C$18)*('Ejercicio 3 - TIR'!$E$18-'Ejercicio 3 - TIR'!$D$18)*(1-H357)))</f>
        <v>39200.6133</v>
      </c>
      <c r="J357" s="3">
        <f t="shared" si="8"/>
        <v>0.2316626755</v>
      </c>
      <c r="K357" s="4">
        <f>IF(J357&lt;=('Ejercicio 3 - TIR'!$D$18-'Ejercicio 3 - TIR'!$C$18)/('Ejercicio 3 - TIR'!$E$18-'Ejercicio 3 - TIR'!$C$18),'Ejercicio 3 - TIR'!$C$18+SQRT(('Ejercicio 3 - TIR'!$E$18-'Ejercicio 3 - TIR'!$C$18)*('Ejercicio 3 - TIR'!$D$18-'Ejercicio 3 - TIR'!$C$18)*J357),'Ejercicio 3 - TIR'!$E$18-SQRT(('Ejercicio 3 - TIR'!$E$18-'Ejercicio 3 - TIR'!$C$18)*('Ejercicio 3 - TIR'!$E$18-'Ejercicio 3 - TIR'!$D$18)*(1-J357)))</f>
        <v>35894.86228</v>
      </c>
      <c r="L357" s="3">
        <f t="shared" si="9"/>
        <v>0.7734473768</v>
      </c>
      <c r="M357" s="4">
        <f>IF(L357&lt;=('Ejercicio 3 - TIR'!$D$18-'Ejercicio 3 - TIR'!$C$18)/('Ejercicio 3 - TIR'!$E$18-'Ejercicio 3 - TIR'!$C$18),'Ejercicio 3 - TIR'!$C$18+SQRT(('Ejercicio 3 - TIR'!$E$18-'Ejercicio 3 - TIR'!$C$18)*('Ejercicio 3 - TIR'!$D$18-'Ejercicio 3 - TIR'!$C$18)*L357),'Ejercicio 3 - TIR'!$E$18-SQRT(('Ejercicio 3 - TIR'!$E$18-'Ejercicio 3 - TIR'!$C$18)*('Ejercicio 3 - TIR'!$E$18-'Ejercicio 3 - TIR'!$D$18)*(1-L357)))</f>
        <v>40877.93174</v>
      </c>
      <c r="N357" s="3">
        <f t="shared" si="10"/>
        <v>0.6289488441</v>
      </c>
      <c r="O357" s="4">
        <f>IF(N357&lt;=('Ejercicio 3 - TIR'!$D$18-'Ejercicio 3 - TIR'!$C$18)/('Ejercicio 3 - TIR'!$E$18-'Ejercicio 3 - TIR'!$C$18),'Ejercicio 3 - TIR'!$C$18+SQRT(('Ejercicio 3 - TIR'!$E$18-'Ejercicio 3 - TIR'!$C$18)*('Ejercicio 3 - TIR'!$D$18-'Ejercicio 3 - TIR'!$C$18)*N357),'Ejercicio 3 - TIR'!$E$18-SQRT(('Ejercicio 3 - TIR'!$E$18-'Ejercicio 3 - TIR'!$C$18)*('Ejercicio 3 - TIR'!$E$18-'Ejercicio 3 - TIR'!$D$18)*(1-N357)))</f>
        <v>39712.99782</v>
      </c>
      <c r="P357" s="3">
        <f t="shared" si="11"/>
        <v>0.8016974021</v>
      </c>
      <c r="Q357" s="7">
        <f>IF(P357&lt;=('Ejercicio 3 - TIR'!$D$22-'Ejercicio 3 - TIR'!$C$22)/('Ejercicio 3 - TIR'!$E$22-'Ejercicio 3 - TIR'!$C$22),'Ejercicio 3 - TIR'!$C$22+SQRT(('Ejercicio 3 - TIR'!$E$22-'Ejercicio 3 - TIR'!$C$22)*('Ejercicio 3 - TIR'!$D$22-'Ejercicio 3 - TIR'!$C$22)*P357),'Ejercicio 3 - TIR'!$E$22-SQRT(('Ejercicio 3 - TIR'!$E$22-'Ejercicio 3 - TIR'!$C$22)*('Ejercicio 3 - TIR'!$E$22-'Ejercicio 3 - TIR'!$D$22)*(1-P357)))</f>
        <v>0.1611070205</v>
      </c>
      <c r="R357" s="3">
        <f t="shared" si="12"/>
        <v>0.1279364292</v>
      </c>
      <c r="S357" s="7">
        <f>IF(R357&lt;=('Ejercicio 3 - TIR'!$D$23-'Ejercicio 3 - TIR'!$C$23)/('Ejercicio 3 - TIR'!$E$23-'Ejercicio 3 - TIR'!$C$23),'Ejercicio 3 - TIR'!$C$23+SQRT(('Ejercicio 3 - TIR'!$E$23-'Ejercicio 3 - TIR'!$C$23)*('Ejercicio 3 - TIR'!$D$23-'Ejercicio 3 - TIR'!$C$23)*R357),'Ejercicio 3 - TIR'!$E$23-SQRT(('Ejercicio 3 - TIR'!$E$23-'Ejercicio 3 - TIR'!$C$23)*('Ejercicio 3 - TIR'!$E$23-'Ejercicio 3 - TIR'!$D$23)*(1-R357)))</f>
        <v>0.135175163</v>
      </c>
      <c r="T357" s="3">
        <f t="shared" si="13"/>
        <v>0.7882829267</v>
      </c>
      <c r="U357" s="7">
        <f>IF(T357&lt;=('Ejercicio 3 - TIR'!$D$24-'Ejercicio 3 - TIR'!$C$24)/('Ejercicio 3 - TIR'!$E$24-'Ejercicio 3 - TIR'!$C$24),'Ejercicio 3 - TIR'!$C$24+SQRT(('Ejercicio 3 - TIR'!$E$24-'Ejercicio 3 - TIR'!$C$24)*('Ejercicio 3 - TIR'!$D$24-'Ejercicio 3 - TIR'!$C$24)*T357),'Ejercicio 3 - TIR'!$E$24-SQRT(('Ejercicio 3 - TIR'!$E$24-'Ejercicio 3 - TIR'!$C$24)*('Ejercicio 3 - TIR'!$E$24-'Ejercicio 3 - TIR'!$D$24)*(1-T357)))</f>
        <v>0.1956523552</v>
      </c>
      <c r="V357" s="3">
        <f t="shared" si="14"/>
        <v>0.6055818588</v>
      </c>
      <c r="W357" s="7">
        <f>IF(V357&lt;=('Ejercicio 3 - TIR'!$D$25-'Ejercicio 3 - TIR'!$C$25)/('Ejercicio 3 - TIR'!$E$25-'Ejercicio 3 - TIR'!$C$25),'Ejercicio 3 - TIR'!$C$25+SQRT(('Ejercicio 3 - TIR'!$E$25-'Ejercicio 3 - TIR'!$C$25)*('Ejercicio 3 - TIR'!$D$25-'Ejercicio 3 - TIR'!$C$25)*V357),'Ejercicio 3 - TIR'!$E$25-SQRT(('Ejercicio 3 - TIR'!$E$25-'Ejercicio 3 - TIR'!$C$25)*('Ejercicio 3 - TIR'!$E$25-'Ejercicio 3 - TIR'!$D$25)*(1-V357)))</f>
        <v>0.2128454109</v>
      </c>
      <c r="X357" s="3">
        <f t="shared" si="15"/>
        <v>0.9219232727</v>
      </c>
      <c r="Y357" s="7">
        <f>IF(X357&lt;=('Ejercicio 3 - TIR'!$D$26-'Ejercicio 3 - TIR'!$C$26)/('Ejercicio 3 - TIR'!$E$26-'Ejercicio 3 - TIR'!$C$26),'Ejercicio 3 - TIR'!$C$26+SQRT(('Ejercicio 3 - TIR'!$E$26-'Ejercicio 3 - TIR'!$C$26)*('Ejercicio 3 - TIR'!$D$26-'Ejercicio 3 - TIR'!$C$26)*X357),'Ejercicio 3 - TIR'!$E$26-SQRT(('Ejercicio 3 - TIR'!$E$26-'Ejercicio 3 - TIR'!$C$26)*('Ejercicio 3 - TIR'!$E$26-'Ejercicio 3 - TIR'!$D$26)*(1-X357)))</f>
        <v>0.2594667507</v>
      </c>
      <c r="Z357" s="3">
        <f t="shared" si="16"/>
        <v>1.16110702</v>
      </c>
      <c r="AA357" s="3">
        <f t="shared" si="17"/>
        <v>1.318059851</v>
      </c>
      <c r="AB357" s="3">
        <f t="shared" si="18"/>
        <v>1.575941365</v>
      </c>
      <c r="AC357" s="3">
        <f t="shared" si="19"/>
        <v>1.911373253</v>
      </c>
      <c r="AD357" s="3">
        <f t="shared" si="20"/>
        <v>2.40731106</v>
      </c>
      <c r="AE357" s="2">
        <f t="shared" si="21"/>
        <v>5871.324367</v>
      </c>
      <c r="AF357" s="2">
        <f t="shared" si="22"/>
        <v>6664.981596</v>
      </c>
      <c r="AG357" s="2">
        <f t="shared" si="23"/>
        <v>7969.000942</v>
      </c>
      <c r="AH357" s="2">
        <f t="shared" si="24"/>
        <v>9665.166222</v>
      </c>
      <c r="AI357" s="2">
        <f t="shared" si="25"/>
        <v>12172.9555</v>
      </c>
      <c r="AJ357" s="4">
        <f t="shared" si="26"/>
        <v>45647.69934</v>
      </c>
      <c r="AK357" s="4">
        <f t="shared" si="27"/>
        <v>51668.75454</v>
      </c>
      <c r="AL357" s="4">
        <f t="shared" si="28"/>
        <v>56568.19828</v>
      </c>
      <c r="AM357" s="4">
        <f t="shared" si="29"/>
        <v>78132.98536</v>
      </c>
      <c r="AN357" s="4">
        <f t="shared" si="30"/>
        <v>95601.53888</v>
      </c>
      <c r="AO357" s="4">
        <f>C357/'Ejercicio 3 - TIR'!$D$7</f>
        <v>16585.30943</v>
      </c>
      <c r="AP357" s="4">
        <f t="shared" si="31"/>
        <v>29062.38992</v>
      </c>
      <c r="AQ357" s="4">
        <f t="shared" si="32"/>
        <v>35083.44511</v>
      </c>
      <c r="AR357" s="4">
        <f t="shared" si="33"/>
        <v>39982.88885</v>
      </c>
      <c r="AS357" s="4">
        <f t="shared" si="34"/>
        <v>61547.67594</v>
      </c>
      <c r="AT357" s="4">
        <f t="shared" si="35"/>
        <v>79016.22945</v>
      </c>
      <c r="AU357" s="4">
        <f>AP357*'Ejercicio 3 - TIR'!$D$5</f>
        <v>14531.19496</v>
      </c>
      <c r="AV357" s="4">
        <f>AQ357*'Ejercicio 3 - TIR'!$D$5</f>
        <v>17541.72256</v>
      </c>
      <c r="AW357" s="4">
        <f>AR357*'Ejercicio 3 - TIR'!$D$5</f>
        <v>19991.44443</v>
      </c>
      <c r="AX357" s="4">
        <f>AS357*'Ejercicio 3 - TIR'!$D$5</f>
        <v>30773.83797</v>
      </c>
      <c r="AY357" s="4">
        <f>AT357*'Ejercicio 3 - TIR'!$D$5</f>
        <v>39508.11473</v>
      </c>
      <c r="AZ357" s="4">
        <f t="shared" ref="AZ357:BD357" si="1106">AJ357-AU357-AE357</f>
        <v>25245.18002</v>
      </c>
      <c r="BA357" s="4">
        <f t="shared" si="1106"/>
        <v>27462.05039</v>
      </c>
      <c r="BB357" s="4">
        <f t="shared" si="1106"/>
        <v>28607.75291</v>
      </c>
      <c r="BC357" s="4">
        <f t="shared" si="1106"/>
        <v>37693.98117</v>
      </c>
      <c r="BD357" s="4">
        <f t="shared" si="1106"/>
        <v>43920.46866</v>
      </c>
      <c r="BE357" s="4">
        <f t="shared" ref="BE357:BI357" si="1107">AZ357/Z357</f>
        <v>21742.3369</v>
      </c>
      <c r="BF357" s="4">
        <f t="shared" si="1107"/>
        <v>20835.20742</v>
      </c>
      <c r="BG357" s="4">
        <f t="shared" si="1107"/>
        <v>18152.80285</v>
      </c>
      <c r="BH357" s="4">
        <f t="shared" si="1107"/>
        <v>19720.88974</v>
      </c>
      <c r="BI357" s="4">
        <f t="shared" si="1107"/>
        <v>18244.61715</v>
      </c>
      <c r="BJ357" s="4">
        <f t="shared" si="38"/>
        <v>87731.14944</v>
      </c>
      <c r="BK357" s="4">
        <f t="shared" si="39"/>
        <v>39925.99882</v>
      </c>
      <c r="BL357" s="4">
        <f t="shared" si="40"/>
        <v>127657.1483</v>
      </c>
      <c r="BM357" s="4">
        <f>BK357*'Ejercicio 3 - TIR'!$D$5</f>
        <v>19962.99941</v>
      </c>
      <c r="BN357" s="4">
        <f t="shared" si="41"/>
        <v>107694.1488</v>
      </c>
      <c r="BO357" s="4">
        <f t="shared" si="42"/>
        <v>44736.283</v>
      </c>
      <c r="BP357" s="4">
        <f t="shared" si="43"/>
        <v>-119370.1754</v>
      </c>
      <c r="BQ357" s="4">
        <f t="shared" ref="BQ357:BT357" si="1108">BE357</f>
        <v>21742.3369</v>
      </c>
      <c r="BR357" s="4">
        <f t="shared" si="1108"/>
        <v>20835.20742</v>
      </c>
      <c r="BS357" s="4">
        <f t="shared" si="1108"/>
        <v>18152.80285</v>
      </c>
      <c r="BT357" s="4">
        <f t="shared" si="1108"/>
        <v>19720.88974</v>
      </c>
      <c r="BU357" s="4">
        <f t="shared" si="45"/>
        <v>62980.90015</v>
      </c>
      <c r="BV357" s="36">
        <f t="shared" si="46"/>
        <v>5.377898504</v>
      </c>
    </row>
    <row r="358" ht="15.0" customHeight="1">
      <c r="A358" s="2">
        <v>357.0</v>
      </c>
      <c r="B358" s="3">
        <f t="shared" si="4"/>
        <v>0.64992606</v>
      </c>
      <c r="C358" s="4">
        <f>IF(B358&lt;=('Ejercicio 3 - TIR'!$D$13-'Ejercicio 3 - TIR'!$C$13)/('Ejercicio 3 - TIR'!$E$13-'Ejercicio 3 - TIR'!$C$13),'Ejercicio 3 - TIR'!$C$13+SQRT(('Ejercicio 3 - TIR'!$E$13-'Ejercicio 3 - TIR'!$C$13)*('Ejercicio 3 - TIR'!$D$13-'Ejercicio 3 - TIR'!$C$13)*B358),'Ejercicio 3 - TIR'!$E$13-SQRT(('Ejercicio 3 - TIR'!$E$13-'Ejercicio 3 - TIR'!$C$13)*('Ejercicio 3 - TIR'!$E$13-'Ejercicio 3 - TIR'!$D$13)*(1-B358)))</f>
        <v>79503.93384</v>
      </c>
      <c r="D358" s="3">
        <f t="shared" si="5"/>
        <v>0.7135468469</v>
      </c>
      <c r="E358" s="4">
        <f>IF(D358&lt;=('Ejercicio 3 - TIR'!$D$14-'Ejercicio 3 - TIR'!$C$14)/('Ejercicio 3 - TIR'!$E$14-'Ejercicio 3 - TIR'!$C$14),'Ejercicio 3 - TIR'!$C$14+SQRT(('Ejercicio 3 - TIR'!$E$14-'Ejercicio 3 - TIR'!$C$14)*('Ejercicio 3 - TIR'!$D$14-'Ejercicio 3 - TIR'!$C$14)*D358),'Ejercicio 3 - TIR'!$E$14-SQRT(('Ejercicio 3 - TIR'!$E$14-'Ejercicio 3 - TIR'!$C$14)*('Ejercicio 3 - TIR'!$E$14-'Ejercicio 3 - TIR'!$D$14)*(1-D358)))</f>
        <v>33445.00397</v>
      </c>
      <c r="F358" s="3">
        <f t="shared" si="6"/>
        <v>0.3419276718</v>
      </c>
      <c r="G358" s="4">
        <f>IF(F358&lt;=('Ejercicio 3 - TIR'!$D$18-'Ejercicio 3 - TIR'!$C$18)/('Ejercicio 3 - TIR'!$E$18-'Ejercicio 3 - TIR'!$C$18),'Ejercicio 3 - TIR'!$C$18+SQRT(('Ejercicio 3 - TIR'!$E$18-'Ejercicio 3 - TIR'!$C$18)*('Ejercicio 3 - TIR'!$D$18-'Ejercicio 3 - TIR'!$C$18)*F358),'Ejercicio 3 - TIR'!$E$18-SQRT(('Ejercicio 3 - TIR'!$E$18-'Ejercicio 3 - TIR'!$C$18)*('Ejercicio 3 - TIR'!$E$18-'Ejercicio 3 - TIR'!$D$18)*(1-F358)))</f>
        <v>37161.64442</v>
      </c>
      <c r="H358" s="3">
        <f t="shared" si="7"/>
        <v>0.1696074259</v>
      </c>
      <c r="I358" s="4">
        <f>IF(H358&lt;=('Ejercicio 3 - TIR'!$D$18-'Ejercicio 3 - TIR'!$C$18)/('Ejercicio 3 - TIR'!$E$18-'Ejercicio 3 - TIR'!$C$18),'Ejercicio 3 - TIR'!$C$18+SQRT(('Ejercicio 3 - TIR'!$E$18-'Ejercicio 3 - TIR'!$C$18)*('Ejercicio 3 - TIR'!$D$18-'Ejercicio 3 - TIR'!$C$18)*H358),'Ejercicio 3 - TIR'!$E$18-SQRT(('Ejercicio 3 - TIR'!$E$18-'Ejercicio 3 - TIR'!$C$18)*('Ejercicio 3 - TIR'!$E$18-'Ejercicio 3 - TIR'!$D$18)*(1-H358)))</f>
        <v>35043.91851</v>
      </c>
      <c r="J358" s="3">
        <f t="shared" si="8"/>
        <v>0.6350071456</v>
      </c>
      <c r="K358" s="4">
        <f>IF(J358&lt;=('Ejercicio 3 - TIR'!$D$18-'Ejercicio 3 - TIR'!$C$18)/('Ejercicio 3 - TIR'!$E$18-'Ejercicio 3 - TIR'!$C$18),'Ejercicio 3 - TIR'!$C$18+SQRT(('Ejercicio 3 - TIR'!$E$18-'Ejercicio 3 - TIR'!$C$18)*('Ejercicio 3 - TIR'!$D$18-'Ejercicio 3 - TIR'!$C$18)*J358),'Ejercicio 3 - TIR'!$E$18-SQRT(('Ejercicio 3 - TIR'!$E$18-'Ejercicio 3 - TIR'!$C$18)*('Ejercicio 3 - TIR'!$E$18-'Ejercicio 3 - TIR'!$D$18)*(1-J358)))</f>
        <v>39759.66556</v>
      </c>
      <c r="L358" s="3">
        <f t="shared" si="9"/>
        <v>0.3466362319</v>
      </c>
      <c r="M358" s="4">
        <f>IF(L358&lt;=('Ejercicio 3 - TIR'!$D$18-'Ejercicio 3 - TIR'!$C$18)/('Ejercicio 3 - TIR'!$E$18-'Ejercicio 3 - TIR'!$C$18),'Ejercicio 3 - TIR'!$C$18+SQRT(('Ejercicio 3 - TIR'!$E$18-'Ejercicio 3 - TIR'!$C$18)*('Ejercicio 3 - TIR'!$D$18-'Ejercicio 3 - TIR'!$C$18)*L358),'Ejercicio 3 - TIR'!$E$18-SQRT(('Ejercicio 3 - TIR'!$E$18-'Ejercicio 3 - TIR'!$C$18)*('Ejercicio 3 - TIR'!$E$18-'Ejercicio 3 - TIR'!$D$18)*(1-L358)))</f>
        <v>37210.786</v>
      </c>
      <c r="N358" s="3">
        <f t="shared" si="10"/>
        <v>0.109027477</v>
      </c>
      <c r="O358" s="4">
        <f>IF(N358&lt;=('Ejercicio 3 - TIR'!$D$18-'Ejercicio 3 - TIR'!$C$18)/('Ejercicio 3 - TIR'!$E$18-'Ejercicio 3 - TIR'!$C$18),'Ejercicio 3 - TIR'!$C$18+SQRT(('Ejercicio 3 - TIR'!$E$18-'Ejercicio 3 - TIR'!$C$18)*('Ejercicio 3 - TIR'!$D$18-'Ejercicio 3 - TIR'!$C$18)*N358),'Ejercicio 3 - TIR'!$E$18-SQRT(('Ejercicio 3 - TIR'!$E$18-'Ejercicio 3 - TIR'!$C$18)*('Ejercicio 3 - TIR'!$E$18-'Ejercicio 3 - TIR'!$D$18)*(1-N358)))</f>
        <v>34044.02294</v>
      </c>
      <c r="P358" s="3">
        <f t="shared" si="11"/>
        <v>0.8701201612</v>
      </c>
      <c r="Q358" s="7">
        <f>IF(P358&lt;=('Ejercicio 3 - TIR'!$D$22-'Ejercicio 3 - TIR'!$C$22)/('Ejercicio 3 - TIR'!$E$22-'Ejercicio 3 - TIR'!$C$22),'Ejercicio 3 - TIR'!$C$22+SQRT(('Ejercicio 3 - TIR'!$E$22-'Ejercicio 3 - TIR'!$C$22)*('Ejercicio 3 - TIR'!$D$22-'Ejercicio 3 - TIR'!$C$22)*P358),'Ejercicio 3 - TIR'!$E$22-SQRT(('Ejercicio 3 - TIR'!$E$22-'Ejercicio 3 - TIR'!$C$22)*('Ejercicio 3 - TIR'!$E$22-'Ejercicio 3 - TIR'!$D$22)*(1-P358)))</f>
        <v>0.1647100128</v>
      </c>
      <c r="R358" s="3">
        <f t="shared" si="12"/>
        <v>0.1018093419</v>
      </c>
      <c r="S358" s="7">
        <f>IF(R358&lt;=('Ejercicio 3 - TIR'!$D$23-'Ejercicio 3 - TIR'!$C$23)/('Ejercicio 3 - TIR'!$E$23-'Ejercicio 3 - TIR'!$C$23),'Ejercicio 3 - TIR'!$C$23+SQRT(('Ejercicio 3 - TIR'!$E$23-'Ejercicio 3 - TIR'!$C$23)*('Ejercicio 3 - TIR'!$D$23-'Ejercicio 3 - TIR'!$C$23)*R358),'Ejercicio 3 - TIR'!$E$23-SQRT(('Ejercicio 3 - TIR'!$E$23-'Ejercicio 3 - TIR'!$C$23)*('Ejercicio 3 - TIR'!$E$23-'Ejercicio 3 - TIR'!$D$23)*(1-R358)))</f>
        <v>0.1335372381</v>
      </c>
      <c r="T358" s="3">
        <f t="shared" si="13"/>
        <v>0.3753806211</v>
      </c>
      <c r="U358" s="7">
        <f>IF(T358&lt;=('Ejercicio 3 - TIR'!$D$24-'Ejercicio 3 - TIR'!$C$24)/('Ejercicio 3 - TIR'!$E$24-'Ejercicio 3 - TIR'!$C$24),'Ejercicio 3 - TIR'!$C$24+SQRT(('Ejercicio 3 - TIR'!$E$24-'Ejercicio 3 - TIR'!$C$24)*('Ejercicio 3 - TIR'!$D$24-'Ejercicio 3 - TIR'!$C$24)*T358),'Ejercicio 3 - TIR'!$E$24-SQRT(('Ejercicio 3 - TIR'!$E$24-'Ejercicio 3 - TIR'!$C$24)*('Ejercicio 3 - TIR'!$E$24-'Ejercicio 3 - TIR'!$D$24)*(1-T358)))</f>
        <v>0.1780766683</v>
      </c>
      <c r="V358" s="3">
        <f t="shared" si="14"/>
        <v>0.1435488184</v>
      </c>
      <c r="W358" s="7">
        <f>IF(V358&lt;=('Ejercicio 3 - TIR'!$D$25-'Ejercicio 3 - TIR'!$C$25)/('Ejercicio 3 - TIR'!$E$25-'Ejercicio 3 - TIR'!$C$25),'Ejercicio 3 - TIR'!$C$25+SQRT(('Ejercicio 3 - TIR'!$E$25-'Ejercicio 3 - TIR'!$C$25)*('Ejercicio 3 - TIR'!$D$25-'Ejercicio 3 - TIR'!$C$25)*V358),'Ejercicio 3 - TIR'!$E$25-SQRT(('Ejercicio 3 - TIR'!$E$25-'Ejercicio 3 - TIR'!$C$25)*('Ejercicio 3 - TIR'!$E$25-'Ejercicio 3 - TIR'!$D$25)*(1-V358)))</f>
        <v>0.1941763305</v>
      </c>
      <c r="X358" s="3">
        <f t="shared" si="15"/>
        <v>0.9908194109</v>
      </c>
      <c r="Y358" s="7">
        <f>IF(X358&lt;=('Ejercicio 3 - TIR'!$D$26-'Ejercicio 3 - TIR'!$C$26)/('Ejercicio 3 - TIR'!$E$26-'Ejercicio 3 - TIR'!$C$26),'Ejercicio 3 - TIR'!$C$26+SQRT(('Ejercicio 3 - TIR'!$E$26-'Ejercicio 3 - TIR'!$C$26)*('Ejercicio 3 - TIR'!$D$26-'Ejercicio 3 - TIR'!$C$26)*X358),'Ejercicio 3 - TIR'!$E$26-SQRT(('Ejercicio 3 - TIR'!$E$26-'Ejercicio 3 - TIR'!$C$26)*('Ejercicio 3 - TIR'!$E$26-'Ejercicio 3 - TIR'!$D$26)*(1-X358)))</f>
        <v>0.2729590355</v>
      </c>
      <c r="Z358" s="3">
        <f t="shared" si="16"/>
        <v>1.164710013</v>
      </c>
      <c r="AA358" s="3">
        <f t="shared" si="17"/>
        <v>1.320242171</v>
      </c>
      <c r="AB358" s="3">
        <f t="shared" si="18"/>
        <v>1.555346498</v>
      </c>
      <c r="AC358" s="3">
        <f t="shared" si="19"/>
        <v>1.857357974</v>
      </c>
      <c r="AD358" s="3">
        <f t="shared" si="20"/>
        <v>2.364340615</v>
      </c>
      <c r="AE358" s="2">
        <f t="shared" si="21"/>
        <v>5508.72703</v>
      </c>
      <c r="AF358" s="2">
        <f t="shared" si="22"/>
        <v>6244.347224</v>
      </c>
      <c r="AG358" s="2">
        <f t="shared" si="23"/>
        <v>7356.319773</v>
      </c>
      <c r="AH358" s="2">
        <f t="shared" si="24"/>
        <v>8784.742952</v>
      </c>
      <c r="AI358" s="2">
        <f t="shared" si="25"/>
        <v>11182.61792</v>
      </c>
      <c r="AJ358" s="4">
        <f t="shared" si="26"/>
        <v>43282.53934</v>
      </c>
      <c r="AK358" s="4">
        <f t="shared" si="27"/>
        <v>46266.45905</v>
      </c>
      <c r="AL358" s="4">
        <f t="shared" si="28"/>
        <v>61840.0566</v>
      </c>
      <c r="AM358" s="4">
        <f t="shared" si="29"/>
        <v>69113.7501</v>
      </c>
      <c r="AN358" s="4">
        <f t="shared" si="30"/>
        <v>80491.66614</v>
      </c>
      <c r="AO358" s="4">
        <f>C358/'Ejercicio 3 - TIR'!$D$7</f>
        <v>15900.78677</v>
      </c>
      <c r="AP358" s="4">
        <f t="shared" si="31"/>
        <v>27381.75258</v>
      </c>
      <c r="AQ358" s="4">
        <f t="shared" si="32"/>
        <v>30365.67228</v>
      </c>
      <c r="AR358" s="4">
        <f t="shared" si="33"/>
        <v>45939.26983</v>
      </c>
      <c r="AS358" s="4">
        <f t="shared" si="34"/>
        <v>53212.96333</v>
      </c>
      <c r="AT358" s="4">
        <f t="shared" si="35"/>
        <v>64590.87937</v>
      </c>
      <c r="AU358" s="4">
        <f>AP358*'Ejercicio 3 - TIR'!$D$5</f>
        <v>13690.87629</v>
      </c>
      <c r="AV358" s="4">
        <f>AQ358*'Ejercicio 3 - TIR'!$D$5</f>
        <v>15182.83614</v>
      </c>
      <c r="AW358" s="4">
        <f>AR358*'Ejercicio 3 - TIR'!$D$5</f>
        <v>22969.63492</v>
      </c>
      <c r="AX358" s="4">
        <f>AS358*'Ejercicio 3 - TIR'!$D$5</f>
        <v>26606.48166</v>
      </c>
      <c r="AY358" s="4">
        <f>AT358*'Ejercicio 3 - TIR'!$D$5</f>
        <v>32295.43969</v>
      </c>
      <c r="AZ358" s="4">
        <f t="shared" ref="AZ358:BD358" si="1109">AJ358-AU358-AE358</f>
        <v>24082.93603</v>
      </c>
      <c r="BA358" s="4">
        <f t="shared" si="1109"/>
        <v>24839.27569</v>
      </c>
      <c r="BB358" s="4">
        <f t="shared" si="1109"/>
        <v>31514.10191</v>
      </c>
      <c r="BC358" s="4">
        <f t="shared" si="1109"/>
        <v>33722.52548</v>
      </c>
      <c r="BD358" s="4">
        <f t="shared" si="1109"/>
        <v>37013.60854</v>
      </c>
      <c r="BE358" s="4">
        <f t="shared" ref="BE358:BI358" si="1110">AZ358/Z358</f>
        <v>20677.19498</v>
      </c>
      <c r="BF358" s="4">
        <f t="shared" si="1110"/>
        <v>18814.18139</v>
      </c>
      <c r="BG358" s="4">
        <f t="shared" si="1110"/>
        <v>20261.78858</v>
      </c>
      <c r="BH358" s="4">
        <f t="shared" si="1110"/>
        <v>18156.17988</v>
      </c>
      <c r="BI358" s="4">
        <f t="shared" si="1110"/>
        <v>15654.93918</v>
      </c>
      <c r="BJ358" s="4">
        <f t="shared" si="38"/>
        <v>79075.38125</v>
      </c>
      <c r="BK358" s="4">
        <f t="shared" si="39"/>
        <v>37594.87597</v>
      </c>
      <c r="BL358" s="4">
        <f t="shared" si="40"/>
        <v>116670.2572</v>
      </c>
      <c r="BM358" s="4">
        <f>BK358*'Ejercicio 3 - TIR'!$D$5</f>
        <v>18797.43798</v>
      </c>
      <c r="BN358" s="4">
        <f t="shared" si="41"/>
        <v>97872.81924</v>
      </c>
      <c r="BO358" s="4">
        <f t="shared" si="42"/>
        <v>41395.39735</v>
      </c>
      <c r="BP358" s="4">
        <f t="shared" si="43"/>
        <v>-112948.9378</v>
      </c>
      <c r="BQ358" s="4">
        <f t="shared" ref="BQ358:BT358" si="1111">BE358</f>
        <v>20677.19498</v>
      </c>
      <c r="BR358" s="4">
        <f t="shared" si="1111"/>
        <v>18814.18139</v>
      </c>
      <c r="BS358" s="4">
        <f t="shared" si="1111"/>
        <v>20261.78858</v>
      </c>
      <c r="BT358" s="4">
        <f t="shared" si="1111"/>
        <v>18156.17988</v>
      </c>
      <c r="BU358" s="4">
        <f t="shared" si="45"/>
        <v>57050.33654</v>
      </c>
      <c r="BV358" s="36">
        <f t="shared" si="46"/>
        <v>5.257407354</v>
      </c>
    </row>
    <row r="359" ht="15.0" customHeight="1">
      <c r="A359" s="2">
        <v>358.0</v>
      </c>
      <c r="B359" s="3">
        <f t="shared" si="4"/>
        <v>0.1095407061</v>
      </c>
      <c r="C359" s="4">
        <f>IF(B359&lt;=('Ejercicio 3 - TIR'!$D$13-'Ejercicio 3 - TIR'!$C$13)/('Ejercicio 3 - TIR'!$E$13-'Ejercicio 3 - TIR'!$C$13),'Ejercicio 3 - TIR'!$C$13+SQRT(('Ejercicio 3 - TIR'!$E$13-'Ejercicio 3 - TIR'!$C$13)*('Ejercicio 3 - TIR'!$D$13-'Ejercicio 3 - TIR'!$C$13)*B359),'Ejercicio 3 - TIR'!$E$13-SQRT(('Ejercicio 3 - TIR'!$E$13-'Ejercicio 3 - TIR'!$C$13)*('Ejercicio 3 - TIR'!$E$13-'Ejercicio 3 - TIR'!$D$13)*(1-B359)))</f>
        <v>66619.38686</v>
      </c>
      <c r="D359" s="3">
        <f t="shared" si="5"/>
        <v>0.7216967617</v>
      </c>
      <c r="E359" s="4">
        <f>IF(D359&lt;=('Ejercicio 3 - TIR'!$D$14-'Ejercicio 3 - TIR'!$C$14)/('Ejercicio 3 - TIR'!$E$14-'Ejercicio 3 - TIR'!$C$14),'Ejercicio 3 - TIR'!$C$14+SQRT(('Ejercicio 3 - TIR'!$E$14-'Ejercicio 3 - TIR'!$C$14)*('Ejercicio 3 - TIR'!$D$14-'Ejercicio 3 - TIR'!$C$14)*D359),'Ejercicio 3 - TIR'!$E$14-SQRT(('Ejercicio 3 - TIR'!$E$14-'Ejercicio 3 - TIR'!$C$14)*('Ejercicio 3 - TIR'!$E$14-'Ejercicio 3 - TIR'!$D$14)*(1-D359)))</f>
        <v>33538.92534</v>
      </c>
      <c r="F359" s="3">
        <f t="shared" si="6"/>
        <v>0.0950337878</v>
      </c>
      <c r="G359" s="4">
        <f>IF(F359&lt;=('Ejercicio 3 - TIR'!$D$18-'Ejercicio 3 - TIR'!$C$18)/('Ejercicio 3 - TIR'!$E$18-'Ejercicio 3 - TIR'!$C$18),'Ejercicio 3 - TIR'!$C$18+SQRT(('Ejercicio 3 - TIR'!$E$18-'Ejercicio 3 - TIR'!$C$18)*('Ejercicio 3 - TIR'!$D$18-'Ejercicio 3 - TIR'!$C$18)*F359),'Ejercicio 3 - TIR'!$E$18-SQRT(('Ejercicio 3 - TIR'!$E$18-'Ejercicio 3 - TIR'!$C$18)*('Ejercicio 3 - TIR'!$E$18-'Ejercicio 3 - TIR'!$D$18)*(1-F359)))</f>
        <v>33775.58845</v>
      </c>
      <c r="H359" s="3">
        <f t="shared" si="7"/>
        <v>0.8035941912</v>
      </c>
      <c r="I359" s="4">
        <f>IF(H359&lt;=('Ejercicio 3 - TIR'!$D$18-'Ejercicio 3 - TIR'!$C$18)/('Ejercicio 3 - TIR'!$E$18-'Ejercicio 3 - TIR'!$C$18),'Ejercicio 3 - TIR'!$C$18+SQRT(('Ejercicio 3 - TIR'!$E$18-'Ejercicio 3 - TIR'!$C$18)*('Ejercicio 3 - TIR'!$D$18-'Ejercicio 3 - TIR'!$C$18)*H359),'Ejercicio 3 - TIR'!$E$18-SQRT(('Ejercicio 3 - TIR'!$E$18-'Ejercicio 3 - TIR'!$C$18)*('Ejercicio 3 - TIR'!$E$18-'Ejercicio 3 - TIR'!$D$18)*(1-H359)))</f>
        <v>41161.97503</v>
      </c>
      <c r="J359" s="3">
        <f t="shared" si="8"/>
        <v>0.8610653194</v>
      </c>
      <c r="K359" s="4">
        <f>IF(J359&lt;=('Ejercicio 3 - TIR'!$D$18-'Ejercicio 3 - TIR'!$C$18)/('Ejercicio 3 - TIR'!$E$18-'Ejercicio 3 - TIR'!$C$18),'Ejercicio 3 - TIR'!$C$18+SQRT(('Ejercicio 3 - TIR'!$E$18-'Ejercicio 3 - TIR'!$C$18)*('Ejercicio 3 - TIR'!$D$18-'Ejercicio 3 - TIR'!$C$18)*J359),'Ejercicio 3 - TIR'!$E$18-SQRT(('Ejercicio 3 - TIR'!$E$18-'Ejercicio 3 - TIR'!$C$18)*('Ejercicio 3 - TIR'!$E$18-'Ejercicio 3 - TIR'!$D$18)*(1-J359)))</f>
        <v>41771.98187</v>
      </c>
      <c r="L359" s="3">
        <f t="shared" si="9"/>
        <v>0.6602201719</v>
      </c>
      <c r="M359" s="4">
        <f>IF(L359&lt;=('Ejercicio 3 - TIR'!$D$18-'Ejercicio 3 - TIR'!$C$18)/('Ejercicio 3 - TIR'!$E$18-'Ejercicio 3 - TIR'!$C$18),'Ejercicio 3 - TIR'!$C$18+SQRT(('Ejercicio 3 - TIR'!$E$18-'Ejercicio 3 - TIR'!$C$18)*('Ejercicio 3 - TIR'!$D$18-'Ejercicio 3 - TIR'!$C$18)*L359),'Ejercicio 3 - TIR'!$E$18-SQRT(('Ejercicio 3 - TIR'!$E$18-'Ejercicio 3 - TIR'!$C$18)*('Ejercicio 3 - TIR'!$E$18-'Ejercicio 3 - TIR'!$D$18)*(1-L359)))</f>
        <v>39951.53384</v>
      </c>
      <c r="N359" s="3">
        <f t="shared" si="10"/>
        <v>0.09015356547</v>
      </c>
      <c r="O359" s="4">
        <f>IF(N359&lt;=('Ejercicio 3 - TIR'!$D$18-'Ejercicio 3 - TIR'!$C$18)/('Ejercicio 3 - TIR'!$E$18-'Ejercicio 3 - TIR'!$C$18),'Ejercicio 3 - TIR'!$C$18+SQRT(('Ejercicio 3 - TIR'!$E$18-'Ejercicio 3 - TIR'!$C$18)*('Ejercicio 3 - TIR'!$D$18-'Ejercicio 3 - TIR'!$C$18)*N359),'Ejercicio 3 - TIR'!$E$18-SQRT(('Ejercicio 3 - TIR'!$E$18-'Ejercicio 3 - TIR'!$C$18)*('Ejercicio 3 - TIR'!$E$18-'Ejercicio 3 - TIR'!$D$18)*(1-N359)))</f>
        <v>33677.36792</v>
      </c>
      <c r="P359" s="3">
        <f t="shared" si="11"/>
        <v>0.3117824358</v>
      </c>
      <c r="Q359" s="7">
        <f>IF(P359&lt;=('Ejercicio 3 - TIR'!$D$22-'Ejercicio 3 - TIR'!$C$22)/('Ejercicio 3 - TIR'!$E$22-'Ejercicio 3 - TIR'!$C$22),'Ejercicio 3 - TIR'!$C$22+SQRT(('Ejercicio 3 - TIR'!$E$22-'Ejercicio 3 - TIR'!$C$22)*('Ejercicio 3 - TIR'!$D$22-'Ejercicio 3 - TIR'!$C$22)*P359),'Ejercicio 3 - TIR'!$E$22-SQRT(('Ejercicio 3 - TIR'!$E$22-'Ejercicio 3 - TIR'!$C$22)*('Ejercicio 3 - TIR'!$E$22-'Ejercicio 3 - TIR'!$D$22)*(1-P359)))</f>
        <v>0.1436898372</v>
      </c>
      <c r="R359" s="3">
        <f t="shared" si="12"/>
        <v>0.9220790625</v>
      </c>
      <c r="S359" s="7">
        <f>IF(R359&lt;=('Ejercicio 3 - TIR'!$D$23-'Ejercicio 3 - TIR'!$C$23)/('Ejercicio 3 - TIR'!$E$23-'Ejercicio 3 - TIR'!$C$23),'Ejercicio 3 - TIR'!$C$23+SQRT(('Ejercicio 3 - TIR'!$E$23-'Ejercicio 3 - TIR'!$C$23)*('Ejercicio 3 - TIR'!$D$23-'Ejercicio 3 - TIR'!$C$23)*R359),'Ejercicio 3 - TIR'!$E$23-SQRT(('Ejercicio 3 - TIR'!$E$23-'Ejercicio 3 - TIR'!$C$23)*('Ejercicio 3 - TIR'!$E$23-'Ejercicio 3 - TIR'!$D$23)*(1-R359)))</f>
        <v>0.1681569562</v>
      </c>
      <c r="T359" s="3">
        <f t="shared" si="13"/>
        <v>0.4875058635</v>
      </c>
      <c r="U359" s="7">
        <f>IF(T359&lt;=('Ejercicio 3 - TIR'!$D$24-'Ejercicio 3 - TIR'!$C$24)/('Ejercicio 3 - TIR'!$E$24-'Ejercicio 3 - TIR'!$C$24),'Ejercicio 3 - TIR'!$C$24+SQRT(('Ejercicio 3 - TIR'!$E$24-'Ejercicio 3 - TIR'!$C$24)*('Ejercicio 3 - TIR'!$D$24-'Ejercicio 3 - TIR'!$C$24)*T359),'Ejercicio 3 - TIR'!$E$24-SQRT(('Ejercicio 3 - TIR'!$E$24-'Ejercicio 3 - TIR'!$C$24)*('Ejercicio 3 - TIR'!$E$24-'Ejercicio 3 - TIR'!$D$24)*(1-T359)))</f>
        <v>0.1821188229</v>
      </c>
      <c r="V359" s="3">
        <f t="shared" si="14"/>
        <v>0.6771207176</v>
      </c>
      <c r="W359" s="7">
        <f>IF(V359&lt;=('Ejercicio 3 - TIR'!$D$25-'Ejercicio 3 - TIR'!$C$25)/('Ejercicio 3 - TIR'!$E$25-'Ejercicio 3 - TIR'!$C$25),'Ejercicio 3 - TIR'!$C$25+SQRT(('Ejercicio 3 - TIR'!$E$25-'Ejercicio 3 - TIR'!$C$25)*('Ejercicio 3 - TIR'!$D$25-'Ejercicio 3 - TIR'!$C$25)*V359),'Ejercicio 3 - TIR'!$E$25-SQRT(('Ejercicio 3 - TIR'!$E$25-'Ejercicio 3 - TIR'!$C$25)*('Ejercicio 3 - TIR'!$E$25-'Ejercicio 3 - TIR'!$D$25)*(1-V359)))</f>
        <v>0.2163833748</v>
      </c>
      <c r="X359" s="3">
        <f t="shared" si="15"/>
        <v>0.475821452</v>
      </c>
      <c r="Y359" s="7">
        <f>IF(X359&lt;=('Ejercicio 3 - TIR'!$D$26-'Ejercicio 3 - TIR'!$C$26)/('Ejercicio 3 - TIR'!$E$26-'Ejercicio 3 - TIR'!$C$26),'Ejercicio 3 - TIR'!$C$26+SQRT(('Ejercicio 3 - TIR'!$E$26-'Ejercicio 3 - TIR'!$C$26)*('Ejercicio 3 - TIR'!$D$26-'Ejercicio 3 - TIR'!$C$26)*X359),'Ejercicio 3 - TIR'!$E$26-SQRT(('Ejercicio 3 - TIR'!$E$26-'Ejercicio 3 - TIR'!$C$26)*('Ejercicio 3 - TIR'!$E$26-'Ejercicio 3 - TIR'!$D$26)*(1-X359)))</f>
        <v>0.2267969535</v>
      </c>
      <c r="Z359" s="3">
        <f t="shared" si="16"/>
        <v>1.143689837</v>
      </c>
      <c r="AA359" s="3">
        <f t="shared" si="17"/>
        <v>1.336009239</v>
      </c>
      <c r="AB359" s="3">
        <f t="shared" si="18"/>
        <v>1.579321669</v>
      </c>
      <c r="AC359" s="3">
        <f t="shared" si="19"/>
        <v>1.921060622</v>
      </c>
      <c r="AD359" s="3">
        <f t="shared" si="20"/>
        <v>2.356751318</v>
      </c>
      <c r="AE359" s="2">
        <f t="shared" si="21"/>
        <v>4819.202721</v>
      </c>
      <c r="AF359" s="2">
        <f t="shared" si="22"/>
        <v>5629.585181</v>
      </c>
      <c r="AG359" s="2">
        <f t="shared" si="23"/>
        <v>6654.838607</v>
      </c>
      <c r="AH359" s="2">
        <f t="shared" si="24"/>
        <v>8094.835044</v>
      </c>
      <c r="AI359" s="2">
        <f t="shared" si="25"/>
        <v>9930.718971</v>
      </c>
      <c r="AJ359" s="4">
        <f t="shared" si="26"/>
        <v>38628.79726</v>
      </c>
      <c r="AK359" s="4">
        <f t="shared" si="27"/>
        <v>54992.77894</v>
      </c>
      <c r="AL359" s="4">
        <f t="shared" si="28"/>
        <v>65971.39612</v>
      </c>
      <c r="AM359" s="4">
        <f t="shared" si="29"/>
        <v>76749.31843</v>
      </c>
      <c r="AN359" s="4">
        <f t="shared" si="30"/>
        <v>79369.18123</v>
      </c>
      <c r="AO359" s="4">
        <f>C359/'Ejercicio 3 - TIR'!$D$7</f>
        <v>13323.87737</v>
      </c>
      <c r="AP359" s="4">
        <f t="shared" si="31"/>
        <v>25304.91989</v>
      </c>
      <c r="AQ359" s="4">
        <f t="shared" si="32"/>
        <v>41668.90156</v>
      </c>
      <c r="AR359" s="4">
        <f t="shared" si="33"/>
        <v>52647.51875</v>
      </c>
      <c r="AS359" s="4">
        <f t="shared" si="34"/>
        <v>63425.44106</v>
      </c>
      <c r="AT359" s="4">
        <f t="shared" si="35"/>
        <v>66045.30386</v>
      </c>
      <c r="AU359" s="4">
        <f>AP359*'Ejercicio 3 - TIR'!$D$5</f>
        <v>12652.45994</v>
      </c>
      <c r="AV359" s="4">
        <f>AQ359*'Ejercicio 3 - TIR'!$D$5</f>
        <v>20834.45078</v>
      </c>
      <c r="AW359" s="4">
        <f>AR359*'Ejercicio 3 - TIR'!$D$5</f>
        <v>26323.75937</v>
      </c>
      <c r="AX359" s="4">
        <f>AS359*'Ejercicio 3 - TIR'!$D$5</f>
        <v>31712.72053</v>
      </c>
      <c r="AY359" s="4">
        <f>AT359*'Ejercicio 3 - TIR'!$D$5</f>
        <v>33022.65193</v>
      </c>
      <c r="AZ359" s="4">
        <f t="shared" ref="AZ359:BD359" si="1112">AJ359-AU359-AE359</f>
        <v>21157.13459</v>
      </c>
      <c r="BA359" s="4">
        <f t="shared" si="1112"/>
        <v>28528.74297</v>
      </c>
      <c r="BB359" s="4">
        <f t="shared" si="1112"/>
        <v>32992.79814</v>
      </c>
      <c r="BC359" s="4">
        <f t="shared" si="1112"/>
        <v>36941.76286</v>
      </c>
      <c r="BD359" s="4">
        <f t="shared" si="1112"/>
        <v>36415.81033</v>
      </c>
      <c r="BE359" s="4">
        <f t="shared" ref="BE359:BI359" si="1113">AZ359/Z359</f>
        <v>18499.01425</v>
      </c>
      <c r="BF359" s="4">
        <f t="shared" si="1113"/>
        <v>21353.70186</v>
      </c>
      <c r="BG359" s="4">
        <f t="shared" si="1113"/>
        <v>20890.48659</v>
      </c>
      <c r="BH359" s="4">
        <f t="shared" si="1113"/>
        <v>19229.87877</v>
      </c>
      <c r="BI359" s="4">
        <f t="shared" si="1113"/>
        <v>15451.6983</v>
      </c>
      <c r="BJ359" s="4">
        <f t="shared" si="38"/>
        <v>79042.9065</v>
      </c>
      <c r="BK359" s="4">
        <f t="shared" si="39"/>
        <v>31401.06556</v>
      </c>
      <c r="BL359" s="4">
        <f t="shared" si="40"/>
        <v>110443.9721</v>
      </c>
      <c r="BM359" s="4">
        <f>BK359*'Ejercicio 3 - TIR'!$D$5</f>
        <v>15700.53278</v>
      </c>
      <c r="BN359" s="4">
        <f t="shared" si="41"/>
        <v>94743.43928</v>
      </c>
      <c r="BO359" s="4">
        <f t="shared" si="42"/>
        <v>40200.86403</v>
      </c>
      <c r="BP359" s="4">
        <f t="shared" si="43"/>
        <v>-100158.3122</v>
      </c>
      <c r="BQ359" s="4">
        <f t="shared" ref="BQ359:BT359" si="1114">BE359</f>
        <v>18499.01425</v>
      </c>
      <c r="BR359" s="4">
        <f t="shared" si="1114"/>
        <v>21353.70186</v>
      </c>
      <c r="BS359" s="4">
        <f t="shared" si="1114"/>
        <v>20890.48659</v>
      </c>
      <c r="BT359" s="4">
        <f t="shared" si="1114"/>
        <v>19229.87877</v>
      </c>
      <c r="BU359" s="4">
        <f t="shared" si="45"/>
        <v>55652.56233</v>
      </c>
      <c r="BV359" s="36">
        <f t="shared" si="46"/>
        <v>9.231371159</v>
      </c>
    </row>
    <row r="360" ht="15.0" customHeight="1">
      <c r="A360" s="2">
        <v>359.0</v>
      </c>
      <c r="B360" s="3">
        <f t="shared" si="4"/>
        <v>0.3495355506</v>
      </c>
      <c r="C360" s="4">
        <f>IF(B360&lt;=('Ejercicio 3 - TIR'!$D$13-'Ejercicio 3 - TIR'!$C$13)/('Ejercicio 3 - TIR'!$E$13-'Ejercicio 3 - TIR'!$C$13),'Ejercicio 3 - TIR'!$C$13+SQRT(('Ejercicio 3 - TIR'!$E$13-'Ejercicio 3 - TIR'!$C$13)*('Ejercicio 3 - TIR'!$D$13-'Ejercicio 3 - TIR'!$C$13)*B360),'Ejercicio 3 - TIR'!$E$13-SQRT(('Ejercicio 3 - TIR'!$E$13-'Ejercicio 3 - TIR'!$C$13)*('Ejercicio 3 - TIR'!$E$13-'Ejercicio 3 - TIR'!$D$13)*(1-B360)))</f>
        <v>72061.54372</v>
      </c>
      <c r="D360" s="3">
        <f t="shared" si="5"/>
        <v>0.6173638892</v>
      </c>
      <c r="E360" s="4">
        <f>IF(D360&lt;=('Ejercicio 3 - TIR'!$D$14-'Ejercicio 3 - TIR'!$C$14)/('Ejercicio 3 - TIR'!$E$14-'Ejercicio 3 - TIR'!$C$14),'Ejercicio 3 - TIR'!$C$14+SQRT(('Ejercicio 3 - TIR'!$E$14-'Ejercicio 3 - TIR'!$C$14)*('Ejercicio 3 - TIR'!$D$14-'Ejercicio 3 - TIR'!$C$14)*D360),'Ejercicio 3 - TIR'!$E$14-SQRT(('Ejercicio 3 - TIR'!$E$14-'Ejercicio 3 - TIR'!$C$14)*('Ejercicio 3 - TIR'!$E$14-'Ejercicio 3 - TIR'!$D$14)*(1-D360)))</f>
        <v>32424.02372</v>
      </c>
      <c r="F360" s="3">
        <f t="shared" si="6"/>
        <v>0.2878873717</v>
      </c>
      <c r="G360" s="4">
        <f>IF(F360&lt;=('Ejercicio 3 - TIR'!$D$18-'Ejercicio 3 - TIR'!$C$18)/('Ejercicio 3 - TIR'!$E$18-'Ejercicio 3 - TIR'!$C$18),'Ejercicio 3 - TIR'!$C$18+SQRT(('Ejercicio 3 - TIR'!$E$18-'Ejercicio 3 - TIR'!$C$18)*('Ejercicio 3 - TIR'!$D$18-'Ejercicio 3 - TIR'!$C$18)*F360),'Ejercicio 3 - TIR'!$E$18-SQRT(('Ejercicio 3 - TIR'!$E$18-'Ejercicio 3 - TIR'!$C$18)*('Ejercicio 3 - TIR'!$E$18-'Ejercicio 3 - TIR'!$D$18)*(1-F360)))</f>
        <v>36571.38538</v>
      </c>
      <c r="H360" s="3">
        <f t="shared" si="7"/>
        <v>0.8564382426</v>
      </c>
      <c r="I360" s="4">
        <f>IF(H360&lt;=('Ejercicio 3 - TIR'!$D$18-'Ejercicio 3 - TIR'!$C$18)/('Ejercicio 3 - TIR'!$E$18-'Ejercicio 3 - TIR'!$C$18),'Ejercicio 3 - TIR'!$C$18+SQRT(('Ejercicio 3 - TIR'!$E$18-'Ejercicio 3 - TIR'!$C$18)*('Ejercicio 3 - TIR'!$D$18-'Ejercicio 3 - TIR'!$C$18)*H360),'Ejercicio 3 - TIR'!$E$18-SQRT(('Ejercicio 3 - TIR'!$E$18-'Ejercicio 3 - TIR'!$C$18)*('Ejercicio 3 - TIR'!$E$18-'Ejercicio 3 - TIR'!$D$18)*(1-H360)))</f>
        <v>41718.6692</v>
      </c>
      <c r="J360" s="3">
        <f t="shared" si="8"/>
        <v>0.3158842752</v>
      </c>
      <c r="K360" s="4">
        <f>IF(J360&lt;=('Ejercicio 3 - TIR'!$D$18-'Ejercicio 3 - TIR'!$C$18)/('Ejercicio 3 - TIR'!$E$18-'Ejercicio 3 - TIR'!$C$18),'Ejercicio 3 - TIR'!$C$18+SQRT(('Ejercicio 3 - TIR'!$E$18-'Ejercicio 3 - TIR'!$C$18)*('Ejercicio 3 - TIR'!$D$18-'Ejercicio 3 - TIR'!$C$18)*J360),'Ejercicio 3 - TIR'!$E$18-SQRT(('Ejercicio 3 - TIR'!$E$18-'Ejercicio 3 - TIR'!$C$18)*('Ejercicio 3 - TIR'!$E$18-'Ejercicio 3 - TIR'!$D$18)*(1-J360)))</f>
        <v>36883.50501</v>
      </c>
      <c r="L360" s="3">
        <f t="shared" si="9"/>
        <v>0.7661667805</v>
      </c>
      <c r="M360" s="4">
        <f>IF(L360&lt;=('Ejercicio 3 - TIR'!$D$18-'Ejercicio 3 - TIR'!$C$18)/('Ejercicio 3 - TIR'!$E$18-'Ejercicio 3 - TIR'!$C$18),'Ejercicio 3 - TIR'!$C$18+SQRT(('Ejercicio 3 - TIR'!$E$18-'Ejercicio 3 - TIR'!$C$18)*('Ejercicio 3 - TIR'!$D$18-'Ejercicio 3 - TIR'!$C$18)*L360),'Ejercicio 3 - TIR'!$E$18-SQRT(('Ejercicio 3 - TIR'!$E$18-'Ejercicio 3 - TIR'!$C$18)*('Ejercicio 3 - TIR'!$E$18-'Ejercicio 3 - TIR'!$D$18)*(1-L360)))</f>
        <v>40812.22118</v>
      </c>
      <c r="N360" s="3">
        <f t="shared" si="10"/>
        <v>0.8486068189</v>
      </c>
      <c r="O360" s="4">
        <f>IF(N360&lt;=('Ejercicio 3 - TIR'!$D$18-'Ejercicio 3 - TIR'!$C$18)/('Ejercicio 3 - TIR'!$E$18-'Ejercicio 3 - TIR'!$C$18),'Ejercicio 3 - TIR'!$C$18+SQRT(('Ejercicio 3 - TIR'!$E$18-'Ejercicio 3 - TIR'!$C$18)*('Ejercicio 3 - TIR'!$D$18-'Ejercicio 3 - TIR'!$C$18)*N360),'Ejercicio 3 - TIR'!$E$18-SQRT(('Ejercicio 3 - TIR'!$E$18-'Ejercicio 3 - TIR'!$C$18)*('Ejercicio 3 - TIR'!$E$18-'Ejercicio 3 - TIR'!$D$18)*(1-N360)))</f>
        <v>41630.3578</v>
      </c>
      <c r="P360" s="3">
        <f t="shared" si="11"/>
        <v>0.4541980536</v>
      </c>
      <c r="Q360" s="7">
        <f>IF(P360&lt;=('Ejercicio 3 - TIR'!$D$22-'Ejercicio 3 - TIR'!$C$22)/('Ejercicio 3 - TIR'!$E$22-'Ejercicio 3 - TIR'!$C$22),'Ejercicio 3 - TIR'!$C$22+SQRT(('Ejercicio 3 - TIR'!$E$22-'Ejercicio 3 - TIR'!$C$22)*('Ejercicio 3 - TIR'!$D$22-'Ejercicio 3 - TIR'!$C$22)*P360),'Ejercicio 3 - TIR'!$E$22-SQRT(('Ejercicio 3 - TIR'!$E$22-'Ejercicio 3 - TIR'!$C$22)*('Ejercicio 3 - TIR'!$E$22-'Ejercicio 3 - TIR'!$D$22)*(1-P360)))</f>
        <v>0.1485929449</v>
      </c>
      <c r="R360" s="3">
        <f t="shared" si="12"/>
        <v>0.4051053697</v>
      </c>
      <c r="S360" s="7">
        <f>IF(R360&lt;=('Ejercicio 3 - TIR'!$D$23-'Ejercicio 3 - TIR'!$C$23)/('Ejercicio 3 - TIR'!$E$23-'Ejercicio 3 - TIR'!$C$23),'Ejercicio 3 - TIR'!$C$23+SQRT(('Ejercicio 3 - TIR'!$E$23-'Ejercicio 3 - TIR'!$C$23)*('Ejercicio 3 - TIR'!$D$23-'Ejercicio 3 - TIR'!$C$23)*R360),'Ejercicio 3 - TIR'!$E$23-SQRT(('Ejercicio 3 - TIR'!$E$23-'Ejercicio 3 - TIR'!$C$23)*('Ejercicio 3 - TIR'!$E$23-'Ejercicio 3 - TIR'!$D$23)*(1-R360)))</f>
        <v>0.1470035121</v>
      </c>
      <c r="T360" s="3">
        <f t="shared" si="13"/>
        <v>0.05858770417</v>
      </c>
      <c r="U360" s="7">
        <f>IF(T360&lt;=('Ejercicio 3 - TIR'!$D$24-'Ejercicio 3 - TIR'!$C$24)/('Ejercicio 3 - TIR'!$E$24-'Ejercicio 3 - TIR'!$C$24),'Ejercicio 3 - TIR'!$C$24+SQRT(('Ejercicio 3 - TIR'!$E$24-'Ejercicio 3 - TIR'!$C$24)*('Ejercicio 3 - TIR'!$D$24-'Ejercicio 3 - TIR'!$C$24)*T360),'Ejercicio 3 - TIR'!$E$24-SQRT(('Ejercicio 3 - TIR'!$E$24-'Ejercicio 3 - TIR'!$C$24)*('Ejercicio 3 - TIR'!$E$24-'Ejercicio 3 - TIR'!$D$24)*(1-T360)))</f>
        <v>0.1610920773</v>
      </c>
      <c r="V360" s="3">
        <f t="shared" si="14"/>
        <v>0.03256392144</v>
      </c>
      <c r="W360" s="7">
        <f>IF(V360&lt;=('Ejercicio 3 - TIR'!$D$25-'Ejercicio 3 - TIR'!$C$25)/('Ejercicio 3 - TIR'!$E$25-'Ejercicio 3 - TIR'!$C$25),'Ejercicio 3 - TIR'!$C$25+SQRT(('Ejercicio 3 - TIR'!$E$25-'Ejercicio 3 - TIR'!$C$25)*('Ejercicio 3 - TIR'!$D$25-'Ejercicio 3 - TIR'!$C$25)*V360),'Ejercicio 3 - TIR'!$E$25-SQRT(('Ejercicio 3 - TIR'!$E$25-'Ejercicio 3 - TIR'!$C$25)*('Ejercicio 3 - TIR'!$E$25-'Ejercicio 3 - TIR'!$D$25)*(1-V360)))</f>
        <v>0.186751999</v>
      </c>
      <c r="X360" s="3">
        <f t="shared" si="15"/>
        <v>0.5020405731</v>
      </c>
      <c r="Y360" s="7">
        <f>IF(X360&lt;=('Ejercicio 3 - TIR'!$D$26-'Ejercicio 3 - TIR'!$C$26)/('Ejercicio 3 - TIR'!$E$26-'Ejercicio 3 - TIR'!$C$26),'Ejercicio 3 - TIR'!$C$26+SQRT(('Ejercicio 3 - TIR'!$E$26-'Ejercicio 3 - TIR'!$C$26)*('Ejercicio 3 - TIR'!$D$26-'Ejercicio 3 - TIR'!$C$26)*X360),'Ejercicio 3 - TIR'!$E$26-SQRT(('Ejercicio 3 - TIR'!$E$26-'Ejercicio 3 - TIR'!$C$26)*('Ejercicio 3 - TIR'!$E$26-'Ejercicio 3 - TIR'!$D$26)*(1-X360)))</f>
        <v>0.2281446155</v>
      </c>
      <c r="Z360" s="3">
        <f t="shared" si="16"/>
        <v>1.148592945</v>
      </c>
      <c r="AA360" s="3">
        <f t="shared" si="17"/>
        <v>1.317440142</v>
      </c>
      <c r="AB360" s="3">
        <f t="shared" si="18"/>
        <v>1.529669311</v>
      </c>
      <c r="AC360" s="3">
        <f t="shared" si="19"/>
        <v>1.815338112</v>
      </c>
      <c r="AD360" s="3">
        <f t="shared" si="20"/>
        <v>2.229497728</v>
      </c>
      <c r="AE360" s="2">
        <f t="shared" si="21"/>
        <v>4817.981169</v>
      </c>
      <c r="AF360" s="2">
        <f t="shared" si="22"/>
        <v>5526.241322</v>
      </c>
      <c r="AG360" s="2">
        <f t="shared" si="23"/>
        <v>6416.475016</v>
      </c>
      <c r="AH360" s="2">
        <f t="shared" si="24"/>
        <v>7614.764552</v>
      </c>
      <c r="AI360" s="2">
        <f t="shared" si="25"/>
        <v>9352.032082</v>
      </c>
      <c r="AJ360" s="4">
        <f t="shared" si="26"/>
        <v>42005.63523</v>
      </c>
      <c r="AK360" s="4">
        <f t="shared" si="27"/>
        <v>54961.84947</v>
      </c>
      <c r="AL360" s="4">
        <f t="shared" si="28"/>
        <v>56419.5657</v>
      </c>
      <c r="AM360" s="4">
        <f t="shared" si="29"/>
        <v>74087.98056</v>
      </c>
      <c r="AN360" s="4">
        <f t="shared" si="30"/>
        <v>92814.78812</v>
      </c>
      <c r="AO360" s="4">
        <f>C360/'Ejercicio 3 - TIR'!$D$7</f>
        <v>14412.30874</v>
      </c>
      <c r="AP360" s="4">
        <f t="shared" si="31"/>
        <v>27593.32648</v>
      </c>
      <c r="AQ360" s="4">
        <f t="shared" si="32"/>
        <v>40549.54072</v>
      </c>
      <c r="AR360" s="4">
        <f t="shared" si="33"/>
        <v>42007.25695</v>
      </c>
      <c r="AS360" s="4">
        <f t="shared" si="34"/>
        <v>59675.67181</v>
      </c>
      <c r="AT360" s="4">
        <f t="shared" si="35"/>
        <v>78402.47938</v>
      </c>
      <c r="AU360" s="4">
        <f>AP360*'Ejercicio 3 - TIR'!$D$5</f>
        <v>13796.66324</v>
      </c>
      <c r="AV360" s="4">
        <f>AQ360*'Ejercicio 3 - TIR'!$D$5</f>
        <v>20274.77036</v>
      </c>
      <c r="AW360" s="4">
        <f>AR360*'Ejercicio 3 - TIR'!$D$5</f>
        <v>21003.62848</v>
      </c>
      <c r="AX360" s="4">
        <f>AS360*'Ejercicio 3 - TIR'!$D$5</f>
        <v>29837.83591</v>
      </c>
      <c r="AY360" s="4">
        <f>AT360*'Ejercicio 3 - TIR'!$D$5</f>
        <v>39201.23969</v>
      </c>
      <c r="AZ360" s="4">
        <f t="shared" ref="AZ360:BD360" si="1115">AJ360-AU360-AE360</f>
        <v>23390.99082</v>
      </c>
      <c r="BA360" s="4">
        <f t="shared" si="1115"/>
        <v>29160.83778</v>
      </c>
      <c r="BB360" s="4">
        <f t="shared" si="1115"/>
        <v>28999.4622</v>
      </c>
      <c r="BC360" s="4">
        <f t="shared" si="1115"/>
        <v>36635.3801</v>
      </c>
      <c r="BD360" s="4">
        <f t="shared" si="1115"/>
        <v>44261.51635</v>
      </c>
      <c r="BE360" s="4">
        <f t="shared" ref="BE360:BI360" si="1116">AZ360/Z360</f>
        <v>20364.90901</v>
      </c>
      <c r="BF360" s="4">
        <f t="shared" si="1116"/>
        <v>22134.46885</v>
      </c>
      <c r="BG360" s="4">
        <f t="shared" si="1116"/>
        <v>18957.99438</v>
      </c>
      <c r="BH360" s="4">
        <f t="shared" si="1116"/>
        <v>20181.02294</v>
      </c>
      <c r="BI360" s="4">
        <f t="shared" si="1116"/>
        <v>19852.68511</v>
      </c>
      <c r="BJ360" s="4">
        <f t="shared" si="38"/>
        <v>72289.28721</v>
      </c>
      <c r="BK360" s="4">
        <f t="shared" si="39"/>
        <v>32132.2096</v>
      </c>
      <c r="BL360" s="4">
        <f t="shared" si="40"/>
        <v>104421.4968</v>
      </c>
      <c r="BM360" s="4">
        <f>BK360*'Ejercicio 3 - TIR'!$D$5</f>
        <v>16066.1048</v>
      </c>
      <c r="BN360" s="4">
        <f t="shared" si="41"/>
        <v>88355.39201</v>
      </c>
      <c r="BO360" s="4">
        <f t="shared" si="42"/>
        <v>39630.17809</v>
      </c>
      <c r="BP360" s="4">
        <f t="shared" si="43"/>
        <v>-104485.5674</v>
      </c>
      <c r="BQ360" s="4">
        <f t="shared" ref="BQ360:BT360" si="1117">BE360</f>
        <v>20364.90901</v>
      </c>
      <c r="BR360" s="4">
        <f t="shared" si="1117"/>
        <v>22134.46885</v>
      </c>
      <c r="BS360" s="4">
        <f t="shared" si="1117"/>
        <v>18957.99438</v>
      </c>
      <c r="BT360" s="4">
        <f t="shared" si="1117"/>
        <v>20181.02294</v>
      </c>
      <c r="BU360" s="4">
        <f t="shared" si="45"/>
        <v>59482.8632</v>
      </c>
      <c r="BV360" s="36">
        <f t="shared" si="46"/>
        <v>9.132179072</v>
      </c>
    </row>
    <row r="361" ht="15.0" customHeight="1">
      <c r="A361" s="2">
        <v>360.0</v>
      </c>
      <c r="B361" s="3">
        <f t="shared" si="4"/>
        <v>0.9919296646</v>
      </c>
      <c r="C361" s="4">
        <f>IF(B361&lt;=('Ejercicio 3 - TIR'!$D$13-'Ejercicio 3 - TIR'!$C$13)/('Ejercicio 3 - TIR'!$E$13-'Ejercicio 3 - TIR'!$C$13),'Ejercicio 3 - TIR'!$C$13+SQRT(('Ejercicio 3 - TIR'!$E$13-'Ejercicio 3 - TIR'!$C$13)*('Ejercicio 3 - TIR'!$D$13-'Ejercicio 3 - TIR'!$C$13)*B361),'Ejercicio 3 - TIR'!$E$13-SQRT(('Ejercicio 3 - TIR'!$E$13-'Ejercicio 3 - TIR'!$C$13)*('Ejercicio 3 - TIR'!$E$13-'Ejercicio 3 - TIR'!$D$13)*(1-B361)))</f>
        <v>96888.02273</v>
      </c>
      <c r="D361" s="3">
        <f t="shared" si="5"/>
        <v>0.2697312807</v>
      </c>
      <c r="E361" s="4">
        <f>IF(D361&lt;=('Ejercicio 3 - TIR'!$D$14-'Ejercicio 3 - TIR'!$C$14)/('Ejercicio 3 - TIR'!$E$14-'Ejercicio 3 - TIR'!$C$14),'Ejercicio 3 - TIR'!$C$14+SQRT(('Ejercicio 3 - TIR'!$E$14-'Ejercicio 3 - TIR'!$C$14)*('Ejercicio 3 - TIR'!$D$14-'Ejercicio 3 - TIR'!$C$14)*D361),'Ejercicio 3 - TIR'!$E$14-SQRT(('Ejercicio 3 - TIR'!$E$14-'Ejercicio 3 - TIR'!$C$14)*('Ejercicio 3 - TIR'!$E$14-'Ejercicio 3 - TIR'!$D$14)*(1-D361)))</f>
        <v>29497.76011</v>
      </c>
      <c r="F361" s="3">
        <f t="shared" si="6"/>
        <v>0.2899327392</v>
      </c>
      <c r="G361" s="4">
        <f>IF(F361&lt;=('Ejercicio 3 - TIR'!$D$18-'Ejercicio 3 - TIR'!$C$18)/('Ejercicio 3 - TIR'!$E$18-'Ejercicio 3 - TIR'!$C$18),'Ejercicio 3 - TIR'!$C$18+SQRT(('Ejercicio 3 - TIR'!$E$18-'Ejercicio 3 - TIR'!$C$18)*('Ejercicio 3 - TIR'!$D$18-'Ejercicio 3 - TIR'!$C$18)*F361),'Ejercicio 3 - TIR'!$E$18-SQRT(('Ejercicio 3 - TIR'!$E$18-'Ejercicio 3 - TIR'!$C$18)*('Ejercicio 3 - TIR'!$E$18-'Ejercicio 3 - TIR'!$D$18)*(1-F361)))</f>
        <v>36594.68808</v>
      </c>
      <c r="H361" s="3">
        <f t="shared" si="7"/>
        <v>0.9612021073</v>
      </c>
      <c r="I361" s="4">
        <f>IF(H361&lt;=('Ejercicio 3 - TIR'!$D$18-'Ejercicio 3 - TIR'!$C$18)/('Ejercicio 3 - TIR'!$E$18-'Ejercicio 3 - TIR'!$C$18),'Ejercicio 3 - TIR'!$C$18+SQRT(('Ejercicio 3 - TIR'!$E$18-'Ejercicio 3 - TIR'!$C$18)*('Ejercicio 3 - TIR'!$D$18-'Ejercicio 3 - TIR'!$C$18)*H361),'Ejercicio 3 - TIR'!$E$18-SQRT(('Ejercicio 3 - TIR'!$E$18-'Ejercicio 3 - TIR'!$C$18)*('Ejercicio 3 - TIR'!$E$18-'Ejercicio 3 - TIR'!$D$18)*(1-H361)))</f>
        <v>43294.17411</v>
      </c>
      <c r="J361" s="3">
        <f t="shared" si="8"/>
        <v>0.7180171651</v>
      </c>
      <c r="K361" s="4">
        <f>IF(J361&lt;=('Ejercicio 3 - TIR'!$D$18-'Ejercicio 3 - TIR'!$C$18)/('Ejercicio 3 - TIR'!$E$18-'Ejercicio 3 - TIR'!$C$18),'Ejercicio 3 - TIR'!$C$18+SQRT(('Ejercicio 3 - TIR'!$E$18-'Ejercicio 3 - TIR'!$C$18)*('Ejercicio 3 - TIR'!$D$18-'Ejercicio 3 - TIR'!$C$18)*J361),'Ejercicio 3 - TIR'!$E$18-SQRT(('Ejercicio 3 - TIR'!$E$18-'Ejercicio 3 - TIR'!$C$18)*('Ejercicio 3 - TIR'!$E$18-'Ejercicio 3 - TIR'!$D$18)*(1-J361)))</f>
        <v>40401.22705</v>
      </c>
      <c r="L361" s="3">
        <f t="shared" si="9"/>
        <v>0.9396440126</v>
      </c>
      <c r="M361" s="4">
        <f>IF(L361&lt;=('Ejercicio 3 - TIR'!$D$18-'Ejercicio 3 - TIR'!$C$18)/('Ejercicio 3 - TIR'!$E$18-'Ejercicio 3 - TIR'!$C$18),'Ejercicio 3 - TIR'!$C$18+SQRT(('Ejercicio 3 - TIR'!$E$18-'Ejercicio 3 - TIR'!$C$18)*('Ejercicio 3 - TIR'!$D$18-'Ejercicio 3 - TIR'!$C$18)*L361),'Ejercicio 3 - TIR'!$E$18-SQRT(('Ejercicio 3 - TIR'!$E$18-'Ejercicio 3 - TIR'!$C$18)*('Ejercicio 3 - TIR'!$E$18-'Ejercicio 3 - TIR'!$D$18)*(1-L361)))</f>
        <v>42872.39594</v>
      </c>
      <c r="N361" s="3">
        <f t="shared" si="10"/>
        <v>0.3760127819</v>
      </c>
      <c r="O361" s="4">
        <f>IF(N361&lt;=('Ejercicio 3 - TIR'!$D$18-'Ejercicio 3 - TIR'!$C$18)/('Ejercicio 3 - TIR'!$E$18-'Ejercicio 3 - TIR'!$C$18),'Ejercicio 3 - TIR'!$C$18+SQRT(('Ejercicio 3 - TIR'!$E$18-'Ejercicio 3 - TIR'!$C$18)*('Ejercicio 3 - TIR'!$D$18-'Ejercicio 3 - TIR'!$C$18)*N361),'Ejercicio 3 - TIR'!$E$18-SQRT(('Ejercicio 3 - TIR'!$E$18-'Ejercicio 3 - TIR'!$C$18)*('Ejercicio 3 - TIR'!$E$18-'Ejercicio 3 - TIR'!$D$18)*(1-N361)))</f>
        <v>37510.12099</v>
      </c>
      <c r="P361" s="3">
        <f t="shared" si="11"/>
        <v>0.7484589396</v>
      </c>
      <c r="Q361" s="7">
        <f>IF(P361&lt;=('Ejercicio 3 - TIR'!$D$22-'Ejercicio 3 - TIR'!$C$22)/('Ejercicio 3 - TIR'!$E$22-'Ejercicio 3 - TIR'!$C$22),'Ejercicio 3 - TIR'!$C$22+SQRT(('Ejercicio 3 - TIR'!$E$22-'Ejercicio 3 - TIR'!$C$22)*('Ejercicio 3 - TIR'!$D$22-'Ejercicio 3 - TIR'!$C$22)*P361),'Ejercicio 3 - TIR'!$E$22-SQRT(('Ejercicio 3 - TIR'!$E$22-'Ejercicio 3 - TIR'!$C$22)*('Ejercicio 3 - TIR'!$E$22-'Ejercicio 3 - TIR'!$D$22)*(1-P361)))</f>
        <v>0.1587215154</v>
      </c>
      <c r="R361" s="3">
        <f t="shared" si="12"/>
        <v>0.9432993415</v>
      </c>
      <c r="S361" s="7">
        <f>IF(R361&lt;=('Ejercicio 3 - TIR'!$D$23-'Ejercicio 3 - TIR'!$C$23)/('Ejercicio 3 - TIR'!$E$23-'Ejercicio 3 - TIR'!$C$23),'Ejercicio 3 - TIR'!$C$23+SQRT(('Ejercicio 3 - TIR'!$E$23-'Ejercicio 3 - TIR'!$C$23)*('Ejercicio 3 - TIR'!$D$23-'Ejercicio 3 - TIR'!$C$23)*R361),'Ejercicio 3 - TIR'!$E$23-SQRT(('Ejercicio 3 - TIR'!$E$23-'Ejercicio 3 - TIR'!$C$23)*('Ejercicio 3 - TIR'!$E$23-'Ejercicio 3 - TIR'!$D$23)*(1-R361)))</f>
        <v>0.1698974664</v>
      </c>
      <c r="T361" s="3">
        <f t="shared" si="13"/>
        <v>0.4662110549</v>
      </c>
      <c r="U361" s="7">
        <f>IF(T361&lt;=('Ejercicio 3 - TIR'!$D$24-'Ejercicio 3 - TIR'!$C$24)/('Ejercicio 3 - TIR'!$E$24-'Ejercicio 3 - TIR'!$C$24),'Ejercicio 3 - TIR'!$C$24+SQRT(('Ejercicio 3 - TIR'!$E$24-'Ejercicio 3 - TIR'!$C$24)*('Ejercicio 3 - TIR'!$D$24-'Ejercicio 3 - TIR'!$C$24)*T361),'Ejercicio 3 - TIR'!$E$24-SQRT(('Ejercicio 3 - TIR'!$E$24-'Ejercicio 3 - TIR'!$C$24)*('Ejercicio 3 - TIR'!$E$24-'Ejercicio 3 - TIR'!$D$24)*(1-T361)))</f>
        <v>0.1813398261</v>
      </c>
      <c r="V361" s="3">
        <f t="shared" si="14"/>
        <v>0.07538263937</v>
      </c>
      <c r="W361" s="7">
        <f>IF(V361&lt;=('Ejercicio 3 - TIR'!$D$25-'Ejercicio 3 - TIR'!$C$25)/('Ejercicio 3 - TIR'!$E$25-'Ejercicio 3 - TIR'!$C$25),'Ejercicio 3 - TIR'!$C$25+SQRT(('Ejercicio 3 - TIR'!$E$25-'Ejercicio 3 - TIR'!$C$25)*('Ejercicio 3 - TIR'!$D$25-'Ejercicio 3 - TIR'!$C$25)*V361),'Ejercicio 3 - TIR'!$E$25-SQRT(('Ejercicio 3 - TIR'!$E$25-'Ejercicio 3 - TIR'!$C$25)*('Ejercicio 3 - TIR'!$E$25-'Ejercicio 3 - TIR'!$D$25)*(1-V361)))</f>
        <v>0.1902730568</v>
      </c>
      <c r="X361" s="3">
        <f t="shared" si="15"/>
        <v>0.7614057766</v>
      </c>
      <c r="Y361" s="7">
        <f>IF(X361&lt;=('Ejercicio 3 - TIR'!$D$26-'Ejercicio 3 - TIR'!$C$26)/('Ejercicio 3 - TIR'!$E$26-'Ejercicio 3 - TIR'!$C$26),'Ejercicio 3 - TIR'!$C$26+SQRT(('Ejercicio 3 - TIR'!$E$26-'Ejercicio 3 - TIR'!$C$26)*('Ejercicio 3 - TIR'!$D$26-'Ejercicio 3 - TIR'!$C$26)*X361),'Ejercicio 3 - TIR'!$E$26-SQRT(('Ejercicio 3 - TIR'!$E$26-'Ejercicio 3 - TIR'!$C$26)*('Ejercicio 3 - TIR'!$E$26-'Ejercicio 3 - TIR'!$D$26)*(1-X361)))</f>
        <v>0.2441055881</v>
      </c>
      <c r="Z361" s="3">
        <f t="shared" si="16"/>
        <v>1.158721515</v>
      </c>
      <c r="AA361" s="3">
        <f t="shared" si="17"/>
        <v>1.355585365</v>
      </c>
      <c r="AB361" s="3">
        <f t="shared" si="18"/>
        <v>1.601406979</v>
      </c>
      <c r="AC361" s="3">
        <f t="shared" si="19"/>
        <v>1.906111581</v>
      </c>
      <c r="AD361" s="3">
        <f t="shared" si="20"/>
        <v>2.371404069</v>
      </c>
      <c r="AE361" s="2">
        <f t="shared" si="21"/>
        <v>4681.929185</v>
      </c>
      <c r="AF361" s="2">
        <f t="shared" si="22"/>
        <v>5477.377091</v>
      </c>
      <c r="AG361" s="2">
        <f t="shared" si="23"/>
        <v>6470.643701</v>
      </c>
      <c r="AH361" s="2">
        <f t="shared" si="24"/>
        <v>7701.832857</v>
      </c>
      <c r="AI361" s="2">
        <f t="shared" si="25"/>
        <v>9581.893296</v>
      </c>
      <c r="AJ361" s="4">
        <f t="shared" si="26"/>
        <v>42403.05243</v>
      </c>
      <c r="AK361" s="4">
        <f t="shared" si="27"/>
        <v>58688.94882</v>
      </c>
      <c r="AL361" s="4">
        <f t="shared" si="28"/>
        <v>64698.80698</v>
      </c>
      <c r="AM361" s="4">
        <f t="shared" si="29"/>
        <v>81719.57038</v>
      </c>
      <c r="AN361" s="4">
        <f t="shared" si="30"/>
        <v>88951.65354</v>
      </c>
      <c r="AO361" s="4">
        <f>C361/'Ejercicio 3 - TIR'!$D$7</f>
        <v>19377.60455</v>
      </c>
      <c r="AP361" s="4">
        <f t="shared" si="31"/>
        <v>23025.44788</v>
      </c>
      <c r="AQ361" s="4">
        <f t="shared" si="32"/>
        <v>39311.34428</v>
      </c>
      <c r="AR361" s="4">
        <f t="shared" si="33"/>
        <v>45321.20243</v>
      </c>
      <c r="AS361" s="4">
        <f t="shared" si="34"/>
        <v>62341.96583</v>
      </c>
      <c r="AT361" s="4">
        <f t="shared" si="35"/>
        <v>69574.04899</v>
      </c>
      <c r="AU361" s="4">
        <f>AP361*'Ejercicio 3 - TIR'!$D$5</f>
        <v>11512.72394</v>
      </c>
      <c r="AV361" s="4">
        <f>AQ361*'Ejercicio 3 - TIR'!$D$5</f>
        <v>19655.67214</v>
      </c>
      <c r="AW361" s="4">
        <f>AR361*'Ejercicio 3 - TIR'!$D$5</f>
        <v>22660.60122</v>
      </c>
      <c r="AX361" s="4">
        <f>AS361*'Ejercicio 3 - TIR'!$D$5</f>
        <v>31170.98292</v>
      </c>
      <c r="AY361" s="4">
        <f>AT361*'Ejercicio 3 - TIR'!$D$5</f>
        <v>34787.0245</v>
      </c>
      <c r="AZ361" s="4">
        <f t="shared" ref="AZ361:BD361" si="1118">AJ361-AU361-AE361</f>
        <v>26208.3993</v>
      </c>
      <c r="BA361" s="4">
        <f t="shared" si="1118"/>
        <v>33555.89959</v>
      </c>
      <c r="BB361" s="4">
        <f t="shared" si="1118"/>
        <v>35567.56206</v>
      </c>
      <c r="BC361" s="4">
        <f t="shared" si="1118"/>
        <v>42846.7546</v>
      </c>
      <c r="BD361" s="4">
        <f t="shared" si="1118"/>
        <v>44582.73575</v>
      </c>
      <c r="BE361" s="4">
        <f t="shared" ref="BE361:BI361" si="1119">AZ361/Z361</f>
        <v>22618.37633</v>
      </c>
      <c r="BF361" s="4">
        <f t="shared" si="1119"/>
        <v>24753.80781</v>
      </c>
      <c r="BG361" s="4">
        <f t="shared" si="1119"/>
        <v>22210.19548</v>
      </c>
      <c r="BH361" s="4">
        <f t="shared" si="1119"/>
        <v>22478.61827</v>
      </c>
      <c r="BI361" s="4">
        <f t="shared" si="1119"/>
        <v>18800.14306</v>
      </c>
      <c r="BJ361" s="4">
        <f t="shared" si="38"/>
        <v>69951.10836</v>
      </c>
      <c r="BK361" s="4">
        <f t="shared" si="39"/>
        <v>45952.13026</v>
      </c>
      <c r="BL361" s="4">
        <f t="shared" si="40"/>
        <v>115903.2386</v>
      </c>
      <c r="BM361" s="4">
        <f>BK361*'Ejercicio 3 - TIR'!$D$5</f>
        <v>22976.06513</v>
      </c>
      <c r="BN361" s="4">
        <f t="shared" si="41"/>
        <v>92927.17349</v>
      </c>
      <c r="BO361" s="4">
        <f t="shared" si="42"/>
        <v>39186.56239</v>
      </c>
      <c r="BP361" s="4">
        <f t="shared" si="43"/>
        <v>-126385.7828</v>
      </c>
      <c r="BQ361" s="4">
        <f t="shared" ref="BQ361:BT361" si="1120">BE361</f>
        <v>22618.37633</v>
      </c>
      <c r="BR361" s="4">
        <f t="shared" si="1120"/>
        <v>24753.80781</v>
      </c>
      <c r="BS361" s="4">
        <f t="shared" si="1120"/>
        <v>22210.19548</v>
      </c>
      <c r="BT361" s="4">
        <f t="shared" si="1120"/>
        <v>22478.61827</v>
      </c>
      <c r="BU361" s="4">
        <f t="shared" si="45"/>
        <v>57986.70545</v>
      </c>
      <c r="BV361" s="36">
        <f t="shared" si="46"/>
        <v>5.178901265</v>
      </c>
    </row>
    <row r="362" ht="15.0" customHeight="1">
      <c r="A362" s="2">
        <v>361.0</v>
      </c>
      <c r="B362" s="3">
        <f t="shared" si="4"/>
        <v>0.9729728267</v>
      </c>
      <c r="C362" s="4">
        <f>IF(B362&lt;=('Ejercicio 3 - TIR'!$D$13-'Ejercicio 3 - TIR'!$C$13)/('Ejercicio 3 - TIR'!$E$13-'Ejercicio 3 - TIR'!$C$13),'Ejercicio 3 - TIR'!$C$13+SQRT(('Ejercicio 3 - TIR'!$E$13-'Ejercicio 3 - TIR'!$C$13)*('Ejercicio 3 - TIR'!$D$13-'Ejercicio 3 - TIR'!$C$13)*B362),'Ejercicio 3 - TIR'!$E$13-SQRT(('Ejercicio 3 - TIR'!$E$13-'Ejercicio 3 - TIR'!$C$13)*('Ejercicio 3 - TIR'!$E$13-'Ejercicio 3 - TIR'!$D$13)*(1-B362)))</f>
        <v>94305.03661</v>
      </c>
      <c r="D362" s="3">
        <f t="shared" si="5"/>
        <v>0.2241926875</v>
      </c>
      <c r="E362" s="4">
        <f>IF(D362&lt;=('Ejercicio 3 - TIR'!$D$14-'Ejercicio 3 - TIR'!$C$14)/('Ejercicio 3 - TIR'!$E$14-'Ejercicio 3 - TIR'!$C$14),'Ejercicio 3 - TIR'!$C$14+SQRT(('Ejercicio 3 - TIR'!$E$14-'Ejercicio 3 - TIR'!$C$14)*('Ejercicio 3 - TIR'!$D$14-'Ejercicio 3 - TIR'!$C$14)*D362),'Ejercicio 3 - TIR'!$E$14-SQRT(('Ejercicio 3 - TIR'!$E$14-'Ejercicio 3 - TIR'!$C$14)*('Ejercicio 3 - TIR'!$E$14-'Ejercicio 3 - TIR'!$D$14)*(1-D362)))</f>
        <v>29100.54284</v>
      </c>
      <c r="F362" s="3">
        <f t="shared" si="6"/>
        <v>0.100147425</v>
      </c>
      <c r="G362" s="4">
        <f>IF(F362&lt;=('Ejercicio 3 - TIR'!$D$18-'Ejercicio 3 - TIR'!$C$18)/('Ejercicio 3 - TIR'!$E$18-'Ejercicio 3 - TIR'!$C$18),'Ejercicio 3 - TIR'!$C$18+SQRT(('Ejercicio 3 - TIR'!$E$18-'Ejercicio 3 - TIR'!$C$18)*('Ejercicio 3 - TIR'!$D$18-'Ejercicio 3 - TIR'!$C$18)*F362),'Ejercicio 3 - TIR'!$E$18-SQRT(('Ejercicio 3 - TIR'!$E$18-'Ejercicio 3 - TIR'!$C$18)*('Ejercicio 3 - TIR'!$E$18-'Ejercicio 3 - TIR'!$D$18)*(1-F362)))</f>
        <v>33875.83717</v>
      </c>
      <c r="H362" s="3">
        <f t="shared" si="7"/>
        <v>0.5064785682</v>
      </c>
      <c r="I362" s="4">
        <f>IF(H362&lt;=('Ejercicio 3 - TIR'!$D$18-'Ejercicio 3 - TIR'!$C$18)/('Ejercicio 3 - TIR'!$E$18-'Ejercicio 3 - TIR'!$C$18),'Ejercicio 3 - TIR'!$C$18+SQRT(('Ejercicio 3 - TIR'!$E$18-'Ejercicio 3 - TIR'!$C$18)*('Ejercicio 3 - TIR'!$D$18-'Ejercicio 3 - TIR'!$C$18)*H362),'Ejercicio 3 - TIR'!$E$18-SQRT(('Ejercicio 3 - TIR'!$E$18-'Ejercicio 3 - TIR'!$C$18)*('Ejercicio 3 - TIR'!$E$18-'Ejercicio 3 - TIR'!$D$18)*(1-H362)))</f>
        <v>38716.17951</v>
      </c>
      <c r="J362" s="3">
        <f t="shared" si="8"/>
        <v>0.9753230681</v>
      </c>
      <c r="K362" s="4">
        <f>IF(J362&lt;=('Ejercicio 3 - TIR'!$D$18-'Ejercicio 3 - TIR'!$C$18)/('Ejercicio 3 - TIR'!$E$18-'Ejercicio 3 - TIR'!$C$18),'Ejercicio 3 - TIR'!$C$18+SQRT(('Ejercicio 3 - TIR'!$E$18-'Ejercicio 3 - TIR'!$C$18)*('Ejercicio 3 - TIR'!$D$18-'Ejercicio 3 - TIR'!$C$18)*J362),'Ejercicio 3 - TIR'!$E$18-SQRT(('Ejercicio 3 - TIR'!$E$18-'Ejercicio 3 - TIR'!$C$18)*('Ejercicio 3 - TIR'!$E$18-'Ejercicio 3 - TIR'!$D$18)*(1-J362)))</f>
        <v>43639.56996</v>
      </c>
      <c r="L362" s="3">
        <f t="shared" si="9"/>
        <v>0.243525013</v>
      </c>
      <c r="M362" s="4">
        <f>IF(L362&lt;=('Ejercicio 3 - TIR'!$D$18-'Ejercicio 3 - TIR'!$C$18)/('Ejercicio 3 - TIR'!$E$18-'Ejercicio 3 - TIR'!$C$18),'Ejercicio 3 - TIR'!$C$18+SQRT(('Ejercicio 3 - TIR'!$E$18-'Ejercicio 3 - TIR'!$C$18)*('Ejercicio 3 - TIR'!$D$18-'Ejercicio 3 - TIR'!$C$18)*L362),'Ejercicio 3 - TIR'!$E$18-SQRT(('Ejercicio 3 - TIR'!$E$18-'Ejercicio 3 - TIR'!$C$18)*('Ejercicio 3 - TIR'!$E$18-'Ejercicio 3 - TIR'!$D$18)*(1-L362)))</f>
        <v>36043.90205</v>
      </c>
      <c r="N362" s="3">
        <f t="shared" si="10"/>
        <v>0.2112795229</v>
      </c>
      <c r="O362" s="4">
        <f>IF(N362&lt;=('Ejercicio 3 - TIR'!$D$18-'Ejercicio 3 - TIR'!$C$18)/('Ejercicio 3 - TIR'!$E$18-'Ejercicio 3 - TIR'!$C$18),'Ejercicio 3 - TIR'!$C$18+SQRT(('Ejercicio 3 - TIR'!$E$18-'Ejercicio 3 - TIR'!$C$18)*('Ejercicio 3 - TIR'!$D$18-'Ejercicio 3 - TIR'!$C$18)*N362),'Ejercicio 3 - TIR'!$E$18-SQRT(('Ejercicio 3 - TIR'!$E$18-'Ejercicio 3 - TIR'!$C$18)*('Ejercicio 3 - TIR'!$E$18-'Ejercicio 3 - TIR'!$D$18)*(1-N362)))</f>
        <v>35629.55846</v>
      </c>
      <c r="P362" s="3">
        <f t="shared" si="11"/>
        <v>0.9179276514</v>
      </c>
      <c r="Q362" s="7">
        <f>IF(P362&lt;=('Ejercicio 3 - TIR'!$D$22-'Ejercicio 3 - TIR'!$C$22)/('Ejercicio 3 - TIR'!$E$22-'Ejercicio 3 - TIR'!$C$22),'Ejercicio 3 - TIR'!$C$22+SQRT(('Ejercicio 3 - TIR'!$E$22-'Ejercicio 3 - TIR'!$C$22)*('Ejercicio 3 - TIR'!$D$22-'Ejercicio 3 - TIR'!$C$22)*P362),'Ejercicio 3 - TIR'!$E$22-SQRT(('Ejercicio 3 - TIR'!$E$22-'Ejercicio 3 - TIR'!$C$22)*('Ejercicio 3 - TIR'!$E$22-'Ejercicio 3 - TIR'!$D$22)*(1-P362)))</f>
        <v>0.1678455676</v>
      </c>
      <c r="R362" s="3">
        <f t="shared" si="12"/>
        <v>0.4216206697</v>
      </c>
      <c r="S362" s="7">
        <f>IF(R362&lt;=('Ejercicio 3 - TIR'!$D$23-'Ejercicio 3 - TIR'!$C$23)/('Ejercicio 3 - TIR'!$E$23-'Ejercicio 3 - TIR'!$C$23),'Ejercicio 3 - TIR'!$C$23+SQRT(('Ejercicio 3 - TIR'!$E$23-'Ejercicio 3 - TIR'!$C$23)*('Ejercicio 3 - TIR'!$D$23-'Ejercicio 3 - TIR'!$C$23)*R362),'Ejercicio 3 - TIR'!$E$23-SQRT(('Ejercicio 3 - TIR'!$E$23-'Ejercicio 3 - TIR'!$C$23)*('Ejercicio 3 - TIR'!$E$23-'Ejercicio 3 - TIR'!$D$23)*(1-R362)))</f>
        <v>0.147548452</v>
      </c>
      <c r="T362" s="3">
        <f t="shared" si="13"/>
        <v>0.7195730164</v>
      </c>
      <c r="U362" s="7">
        <f>IF(T362&lt;=('Ejercicio 3 - TIR'!$D$24-'Ejercicio 3 - TIR'!$C$24)/('Ejercicio 3 - TIR'!$E$24-'Ejercicio 3 - TIR'!$C$24),'Ejercicio 3 - TIR'!$C$24+SQRT(('Ejercicio 3 - TIR'!$E$24-'Ejercicio 3 - TIR'!$C$24)*('Ejercicio 3 - TIR'!$D$24-'Ejercicio 3 - TIR'!$C$24)*T362),'Ejercicio 3 - TIR'!$E$24-SQRT(('Ejercicio 3 - TIR'!$E$24-'Ejercicio 3 - TIR'!$C$24)*('Ejercicio 3 - TIR'!$E$24-'Ejercicio 3 - TIR'!$D$24)*(1-T362)))</f>
        <v>0.191978659</v>
      </c>
      <c r="V362" s="3">
        <f t="shared" si="14"/>
        <v>0.09562208371</v>
      </c>
      <c r="W362" s="7">
        <f>IF(V362&lt;=('Ejercicio 3 - TIR'!$D$25-'Ejercicio 3 - TIR'!$C$25)/('Ejercicio 3 - TIR'!$E$25-'Ejercicio 3 - TIR'!$C$25),'Ejercicio 3 - TIR'!$C$25+SQRT(('Ejercicio 3 - TIR'!$E$25-'Ejercicio 3 - TIR'!$C$25)*('Ejercicio 3 - TIR'!$D$25-'Ejercicio 3 - TIR'!$C$25)*V362),'Ejercicio 3 - TIR'!$E$25-SQRT(('Ejercicio 3 - TIR'!$E$25-'Ejercicio 3 - TIR'!$C$25)*('Ejercicio 3 - TIR'!$E$25-'Ejercicio 3 - TIR'!$D$25)*(1-V362)))</f>
        <v>0.19157026</v>
      </c>
      <c r="X362" s="3">
        <f t="shared" si="15"/>
        <v>0.5318141046</v>
      </c>
      <c r="Y362" s="7">
        <f>IF(X362&lt;=('Ejercicio 3 - TIR'!$D$26-'Ejercicio 3 - TIR'!$C$26)/('Ejercicio 3 - TIR'!$E$26-'Ejercicio 3 - TIR'!$C$26),'Ejercicio 3 - TIR'!$C$26+SQRT(('Ejercicio 3 - TIR'!$E$26-'Ejercicio 3 - TIR'!$C$26)*('Ejercicio 3 - TIR'!$D$26-'Ejercicio 3 - TIR'!$C$26)*X362),'Ejercicio 3 - TIR'!$E$26-SQRT(('Ejercicio 3 - TIR'!$E$26-'Ejercicio 3 - TIR'!$C$26)*('Ejercicio 3 - TIR'!$E$26-'Ejercicio 3 - TIR'!$D$26)*(1-X362)))</f>
        <v>0.2297187526</v>
      </c>
      <c r="Z362" s="3">
        <f t="shared" si="16"/>
        <v>1.167845568</v>
      </c>
      <c r="AA362" s="3">
        <f t="shared" si="17"/>
        <v>1.340159373</v>
      </c>
      <c r="AB362" s="3">
        <f t="shared" si="18"/>
        <v>1.597441372</v>
      </c>
      <c r="AC362" s="3">
        <f t="shared" si="19"/>
        <v>1.903463632</v>
      </c>
      <c r="AD362" s="3">
        <f t="shared" si="20"/>
        <v>2.340724923</v>
      </c>
      <c r="AE362" s="2">
        <f t="shared" si="21"/>
        <v>4884.397129</v>
      </c>
      <c r="AF362" s="2">
        <f t="shared" si="22"/>
        <v>5605.082365</v>
      </c>
      <c r="AG362" s="2">
        <f t="shared" si="23"/>
        <v>6681.13856</v>
      </c>
      <c r="AH362" s="2">
        <f t="shared" si="24"/>
        <v>7961.046012</v>
      </c>
      <c r="AI362" s="2">
        <f t="shared" si="25"/>
        <v>9789.847571</v>
      </c>
      <c r="AJ362" s="4">
        <f t="shared" si="26"/>
        <v>39561.74628</v>
      </c>
      <c r="AK362" s="4">
        <f t="shared" si="27"/>
        <v>51885.85086</v>
      </c>
      <c r="AL362" s="4">
        <f t="shared" si="28"/>
        <v>69711.65453</v>
      </c>
      <c r="AM362" s="4">
        <f t="shared" si="29"/>
        <v>68608.25669</v>
      </c>
      <c r="AN362" s="4">
        <f t="shared" si="30"/>
        <v>83398.99547</v>
      </c>
      <c r="AO362" s="4">
        <f>C362/'Ejercicio 3 - TIR'!$D$7</f>
        <v>18861.00732</v>
      </c>
      <c r="AP362" s="4">
        <f t="shared" si="31"/>
        <v>20700.73896</v>
      </c>
      <c r="AQ362" s="4">
        <f t="shared" si="32"/>
        <v>33024.84354</v>
      </c>
      <c r="AR362" s="4">
        <f t="shared" si="33"/>
        <v>50850.64721</v>
      </c>
      <c r="AS362" s="4">
        <f t="shared" si="34"/>
        <v>49747.24936</v>
      </c>
      <c r="AT362" s="4">
        <f t="shared" si="35"/>
        <v>64537.98815</v>
      </c>
      <c r="AU362" s="4">
        <f>AP362*'Ejercicio 3 - TIR'!$D$5</f>
        <v>10350.36948</v>
      </c>
      <c r="AV362" s="4">
        <f>AQ362*'Ejercicio 3 - TIR'!$D$5</f>
        <v>16512.42177</v>
      </c>
      <c r="AW362" s="4">
        <f>AR362*'Ejercicio 3 - TIR'!$D$5</f>
        <v>25425.3236</v>
      </c>
      <c r="AX362" s="4">
        <f>AS362*'Ejercicio 3 - TIR'!$D$5</f>
        <v>24873.62468</v>
      </c>
      <c r="AY362" s="4">
        <f>AT362*'Ejercicio 3 - TIR'!$D$5</f>
        <v>32268.99407</v>
      </c>
      <c r="AZ362" s="4">
        <f t="shared" ref="AZ362:BD362" si="1121">AJ362-AU362-AE362</f>
        <v>24326.97967</v>
      </c>
      <c r="BA362" s="4">
        <f t="shared" si="1121"/>
        <v>29768.34673</v>
      </c>
      <c r="BB362" s="4">
        <f t="shared" si="1121"/>
        <v>37605.19237</v>
      </c>
      <c r="BC362" s="4">
        <f t="shared" si="1121"/>
        <v>35773.58599</v>
      </c>
      <c r="BD362" s="4">
        <f t="shared" si="1121"/>
        <v>41340.15382</v>
      </c>
      <c r="BE362" s="4">
        <f t="shared" ref="BE362:BI362" si="1122">AZ362/Z362</f>
        <v>20830.64778</v>
      </c>
      <c r="BF362" s="4">
        <f t="shared" si="1122"/>
        <v>22212.54227</v>
      </c>
      <c r="BG362" s="4">
        <f t="shared" si="1122"/>
        <v>23540.89046</v>
      </c>
      <c r="BH362" s="4">
        <f t="shared" si="1122"/>
        <v>18793.94247</v>
      </c>
      <c r="BI362" s="4">
        <f t="shared" si="1122"/>
        <v>17661.26102</v>
      </c>
      <c r="BJ362" s="4">
        <f t="shared" si="38"/>
        <v>68116.36588</v>
      </c>
      <c r="BK362" s="4">
        <f t="shared" si="39"/>
        <v>44148.42991</v>
      </c>
      <c r="BL362" s="4">
        <f t="shared" si="40"/>
        <v>112264.7958</v>
      </c>
      <c r="BM362" s="4">
        <f>BK362*'Ejercicio 3 - TIR'!$D$5</f>
        <v>22074.21495</v>
      </c>
      <c r="BN362" s="4">
        <f t="shared" si="41"/>
        <v>90190.58084</v>
      </c>
      <c r="BO362" s="4">
        <f t="shared" si="42"/>
        <v>38531.0465</v>
      </c>
      <c r="BP362" s="4">
        <f t="shared" si="43"/>
        <v>-123405.5795</v>
      </c>
      <c r="BQ362" s="4">
        <f t="shared" ref="BQ362:BT362" si="1123">BE362</f>
        <v>20830.64778</v>
      </c>
      <c r="BR362" s="4">
        <f t="shared" si="1123"/>
        <v>22212.54227</v>
      </c>
      <c r="BS362" s="4">
        <f t="shared" si="1123"/>
        <v>23540.89046</v>
      </c>
      <c r="BT362" s="4">
        <f t="shared" si="1123"/>
        <v>18793.94247</v>
      </c>
      <c r="BU362" s="4">
        <f t="shared" si="45"/>
        <v>56192.30751</v>
      </c>
      <c r="BV362" s="36">
        <f t="shared" si="46"/>
        <v>4.084430255</v>
      </c>
    </row>
    <row r="363" ht="15.0" customHeight="1">
      <c r="A363" s="2">
        <v>362.0</v>
      </c>
      <c r="B363" s="3">
        <f t="shared" si="4"/>
        <v>0.08179017888</v>
      </c>
      <c r="C363" s="4">
        <f>IF(B363&lt;=('Ejercicio 3 - TIR'!$D$13-'Ejercicio 3 - TIR'!$C$13)/('Ejercicio 3 - TIR'!$E$13-'Ejercicio 3 - TIR'!$C$13),'Ejercicio 3 - TIR'!$C$13+SQRT(('Ejercicio 3 - TIR'!$E$13-'Ejercicio 3 - TIR'!$C$13)*('Ejercicio 3 - TIR'!$D$13-'Ejercicio 3 - TIR'!$C$13)*B363),'Ejercicio 3 - TIR'!$E$13-SQRT(('Ejercicio 3 - TIR'!$E$13-'Ejercicio 3 - TIR'!$C$13)*('Ejercicio 3 - TIR'!$E$13-'Ejercicio 3 - TIR'!$D$13)*(1-B363)))</f>
        <v>65719.79646</v>
      </c>
      <c r="D363" s="3">
        <f t="shared" si="5"/>
        <v>0.2360848416</v>
      </c>
      <c r="E363" s="4">
        <f>IF(D363&lt;=('Ejercicio 3 - TIR'!$D$14-'Ejercicio 3 - TIR'!$C$14)/('Ejercicio 3 - TIR'!$E$14-'Ejercicio 3 - TIR'!$C$14),'Ejercicio 3 - TIR'!$C$14+SQRT(('Ejercicio 3 - TIR'!$E$14-'Ejercicio 3 - TIR'!$C$14)*('Ejercicio 3 - TIR'!$D$14-'Ejercicio 3 - TIR'!$C$14)*D363),'Ejercicio 3 - TIR'!$E$14-SQRT(('Ejercicio 3 - TIR'!$E$14-'Ejercicio 3 - TIR'!$C$14)*('Ejercicio 3 - TIR'!$E$14-'Ejercicio 3 - TIR'!$D$14)*(1-D363)))</f>
        <v>29207.89296</v>
      </c>
      <c r="F363" s="3">
        <f t="shared" si="6"/>
        <v>0.5556186319</v>
      </c>
      <c r="G363" s="4">
        <f>IF(F363&lt;=('Ejercicio 3 - TIR'!$D$18-'Ejercicio 3 - TIR'!$C$18)/('Ejercicio 3 - TIR'!$E$18-'Ejercicio 3 - TIR'!$C$18),'Ejercicio 3 - TIR'!$C$18+SQRT(('Ejercicio 3 - TIR'!$E$18-'Ejercicio 3 - TIR'!$C$18)*('Ejercicio 3 - TIR'!$D$18-'Ejercicio 3 - TIR'!$C$18)*F363),'Ejercicio 3 - TIR'!$E$18-SQRT(('Ejercicio 3 - TIR'!$E$18-'Ejercicio 3 - TIR'!$C$18)*('Ejercicio 3 - TIR'!$E$18-'Ejercicio 3 - TIR'!$D$18)*(1-F363)))</f>
        <v>39129.2275</v>
      </c>
      <c r="H363" s="3">
        <f t="shared" si="7"/>
        <v>0.8685668323</v>
      </c>
      <c r="I363" s="4">
        <f>IF(H363&lt;=('Ejercicio 3 - TIR'!$D$18-'Ejercicio 3 - TIR'!$C$18)/('Ejercicio 3 - TIR'!$E$18-'Ejercicio 3 - TIR'!$C$18),'Ejercicio 3 - TIR'!$C$18+SQRT(('Ejercicio 3 - TIR'!$E$18-'Ejercicio 3 - TIR'!$C$18)*('Ejercicio 3 - TIR'!$D$18-'Ejercicio 3 - TIR'!$C$18)*H363),'Ejercicio 3 - TIR'!$E$18-SQRT(('Ejercicio 3 - TIR'!$E$18-'Ejercicio 3 - TIR'!$C$18)*('Ejercicio 3 - TIR'!$E$18-'Ejercicio 3 - TIR'!$D$18)*(1-H363)))</f>
        <v>41860.33639</v>
      </c>
      <c r="J363" s="3">
        <f t="shared" si="8"/>
        <v>0.7070323272</v>
      </c>
      <c r="K363" s="4">
        <f>IF(J363&lt;=('Ejercicio 3 - TIR'!$D$18-'Ejercicio 3 - TIR'!$C$18)/('Ejercicio 3 - TIR'!$E$18-'Ejercicio 3 - TIR'!$C$18),'Ejercicio 3 - TIR'!$C$18+SQRT(('Ejercicio 3 - TIR'!$E$18-'Ejercicio 3 - TIR'!$C$18)*('Ejercicio 3 - TIR'!$D$18-'Ejercicio 3 - TIR'!$C$18)*J363),'Ejercicio 3 - TIR'!$E$18-SQRT(('Ejercicio 3 - TIR'!$E$18-'Ejercicio 3 - TIR'!$C$18)*('Ejercicio 3 - TIR'!$E$18-'Ejercicio 3 - TIR'!$D$18)*(1-J363)))</f>
        <v>40312.50862</v>
      </c>
      <c r="L363" s="3">
        <f t="shared" si="9"/>
        <v>0.2414510618</v>
      </c>
      <c r="M363" s="4">
        <f>IF(L363&lt;=('Ejercicio 3 - TIR'!$D$18-'Ejercicio 3 - TIR'!$C$18)/('Ejercicio 3 - TIR'!$E$18-'Ejercicio 3 - TIR'!$C$18),'Ejercicio 3 - TIR'!$C$18+SQRT(('Ejercicio 3 - TIR'!$E$18-'Ejercicio 3 - TIR'!$C$18)*('Ejercicio 3 - TIR'!$D$18-'Ejercicio 3 - TIR'!$C$18)*L363),'Ejercicio 3 - TIR'!$E$18-SQRT(('Ejercicio 3 - TIR'!$E$18-'Ejercicio 3 - TIR'!$C$18)*('Ejercicio 3 - TIR'!$E$18-'Ejercicio 3 - TIR'!$D$18)*(1-L363)))</f>
        <v>36018.11094</v>
      </c>
      <c r="N363" s="3">
        <f t="shared" si="10"/>
        <v>0.06662077484</v>
      </c>
      <c r="O363" s="4">
        <f>IF(N363&lt;=('Ejercicio 3 - TIR'!$D$18-'Ejercicio 3 - TIR'!$C$18)/('Ejercicio 3 - TIR'!$E$18-'Ejercicio 3 - TIR'!$C$18),'Ejercicio 3 - TIR'!$C$18+SQRT(('Ejercicio 3 - TIR'!$E$18-'Ejercicio 3 - TIR'!$C$18)*('Ejercicio 3 - TIR'!$D$18-'Ejercicio 3 - TIR'!$C$18)*N363),'Ejercicio 3 - TIR'!$E$18-SQRT(('Ejercicio 3 - TIR'!$E$18-'Ejercicio 3 - TIR'!$C$18)*('Ejercicio 3 - TIR'!$E$18-'Ejercicio 3 - TIR'!$D$18)*(1-N363)))</f>
        <v>33161.18905</v>
      </c>
      <c r="P363" s="3">
        <f t="shared" si="11"/>
        <v>0.6948222048</v>
      </c>
      <c r="Q363" s="7">
        <f>IF(P363&lt;=('Ejercicio 3 - TIR'!$D$22-'Ejercicio 3 - TIR'!$C$22)/('Ejercicio 3 - TIR'!$E$22-'Ejercicio 3 - TIR'!$C$22),'Ejercicio 3 - TIR'!$C$22+SQRT(('Ejercicio 3 - TIR'!$E$22-'Ejercicio 3 - TIR'!$C$22)*('Ejercicio 3 - TIR'!$D$22-'Ejercicio 3 - TIR'!$C$22)*P363),'Ejercicio 3 - TIR'!$E$22-SQRT(('Ejercicio 3 - TIR'!$E$22-'Ejercicio 3 - TIR'!$C$22)*('Ejercicio 3 - TIR'!$E$22-'Ejercicio 3 - TIR'!$D$22)*(1-P363)))</f>
        <v>0.1565624227</v>
      </c>
      <c r="R363" s="3">
        <f t="shared" si="12"/>
        <v>0.8615012294</v>
      </c>
      <c r="S363" s="7">
        <f>IF(R363&lt;=('Ejercicio 3 - TIR'!$D$23-'Ejercicio 3 - TIR'!$C$23)/('Ejercicio 3 - TIR'!$E$23-'Ejercicio 3 - TIR'!$C$23),'Ejercicio 3 - TIR'!$C$23+SQRT(('Ejercicio 3 - TIR'!$E$23-'Ejercicio 3 - TIR'!$C$23)*('Ejercicio 3 - TIR'!$D$23-'Ejercicio 3 - TIR'!$C$23)*R363),'Ejercicio 3 - TIR'!$E$23-SQRT(('Ejercicio 3 - TIR'!$E$23-'Ejercicio 3 - TIR'!$C$23)*('Ejercicio 3 - TIR'!$E$23-'Ejercicio 3 - TIR'!$D$23)*(1-R363)))</f>
        <v>0.1642108332</v>
      </c>
      <c r="T363" s="3">
        <f t="shared" si="13"/>
        <v>0.9989809235</v>
      </c>
      <c r="U363" s="7">
        <f>IF(T363&lt;=('Ejercicio 3 - TIR'!$D$24-'Ejercicio 3 - TIR'!$C$24)/('Ejercicio 3 - TIR'!$E$24-'Ejercicio 3 - TIR'!$C$24),'Ejercicio 3 - TIR'!$C$24+SQRT(('Ejercicio 3 - TIR'!$E$24-'Ejercicio 3 - TIR'!$C$24)*('Ejercicio 3 - TIR'!$D$24-'Ejercicio 3 - TIR'!$C$24)*T363),'Ejercicio 3 - TIR'!$E$24-SQRT(('Ejercicio 3 - TIR'!$E$24-'Ejercicio 3 - TIR'!$C$24)*('Ejercicio 3 - TIR'!$E$24-'Ejercicio 3 - TIR'!$D$24)*(1-T363)))</f>
        <v>0.2183107948</v>
      </c>
      <c r="V363" s="3">
        <f t="shared" si="14"/>
        <v>0.4836719564</v>
      </c>
      <c r="W363" s="7">
        <f>IF(V363&lt;=('Ejercicio 3 - TIR'!$D$25-'Ejercicio 3 - TIR'!$C$25)/('Ejercicio 3 - TIR'!$E$25-'Ejercicio 3 - TIR'!$C$25),'Ejercicio 3 - TIR'!$C$25+SQRT(('Ejercicio 3 - TIR'!$E$25-'Ejercicio 3 - TIR'!$C$25)*('Ejercicio 3 - TIR'!$D$25-'Ejercicio 3 - TIR'!$C$25)*V363),'Ejercicio 3 - TIR'!$E$25-SQRT(('Ejercicio 3 - TIR'!$E$25-'Ejercicio 3 - TIR'!$C$25)*('Ejercicio 3 - TIR'!$E$25-'Ejercicio 3 - TIR'!$D$25)*(1-V363)))</f>
        <v>0.2074894348</v>
      </c>
      <c r="X363" s="3">
        <f t="shared" si="15"/>
        <v>0.5122504259</v>
      </c>
      <c r="Y363" s="7">
        <f>IF(X363&lt;=('Ejercicio 3 - TIR'!$D$26-'Ejercicio 3 - TIR'!$C$26)/('Ejercicio 3 - TIR'!$E$26-'Ejercicio 3 - TIR'!$C$26),'Ejercicio 3 - TIR'!$C$26+SQRT(('Ejercicio 3 - TIR'!$E$26-'Ejercicio 3 - TIR'!$C$26)*('Ejercicio 3 - TIR'!$D$26-'Ejercicio 3 - TIR'!$C$26)*X363),'Ejercicio 3 - TIR'!$E$26-SQRT(('Ejercicio 3 - TIR'!$E$26-'Ejercicio 3 - TIR'!$C$26)*('Ejercicio 3 - TIR'!$E$26-'Ejercicio 3 - TIR'!$D$26)*(1-X363)))</f>
        <v>0.2286789741</v>
      </c>
      <c r="Z363" s="3">
        <f t="shared" si="16"/>
        <v>1.156562423</v>
      </c>
      <c r="AA363" s="3">
        <f t="shared" si="17"/>
        <v>1.346482502</v>
      </c>
      <c r="AB363" s="3">
        <f t="shared" si="18"/>
        <v>1.640434167</v>
      </c>
      <c r="AC363" s="3">
        <f t="shared" si="19"/>
        <v>1.980806925</v>
      </c>
      <c r="AD363" s="3">
        <f t="shared" si="20"/>
        <v>2.433775821</v>
      </c>
      <c r="AE363" s="2">
        <f t="shared" si="21"/>
        <v>4572.858482</v>
      </c>
      <c r="AF363" s="2">
        <f t="shared" si="22"/>
        <v>5323.771384</v>
      </c>
      <c r="AG363" s="2">
        <f t="shared" si="23"/>
        <v>6486.008146</v>
      </c>
      <c r="AH363" s="2">
        <f t="shared" si="24"/>
        <v>7831.78631</v>
      </c>
      <c r="AI363" s="2">
        <f t="shared" si="25"/>
        <v>9622.751169</v>
      </c>
      <c r="AJ363" s="4">
        <f t="shared" si="26"/>
        <v>45255.39416</v>
      </c>
      <c r="AK363" s="4">
        <f t="shared" si="27"/>
        <v>56364.21047</v>
      </c>
      <c r="AL363" s="4">
        <f t="shared" si="28"/>
        <v>66130.01649</v>
      </c>
      <c r="AM363" s="4">
        <f t="shared" si="29"/>
        <v>71344.92357</v>
      </c>
      <c r="AN363" s="4">
        <f t="shared" si="30"/>
        <v>80706.9001</v>
      </c>
      <c r="AO363" s="4">
        <f>C363/'Ejercicio 3 - TIR'!$D$7</f>
        <v>13143.95929</v>
      </c>
      <c r="AP363" s="4">
        <f t="shared" si="31"/>
        <v>32111.43486</v>
      </c>
      <c r="AQ363" s="4">
        <f t="shared" si="32"/>
        <v>43220.25118</v>
      </c>
      <c r="AR363" s="4">
        <f t="shared" si="33"/>
        <v>52986.0572</v>
      </c>
      <c r="AS363" s="4">
        <f t="shared" si="34"/>
        <v>58200.96428</v>
      </c>
      <c r="AT363" s="4">
        <f t="shared" si="35"/>
        <v>67562.94081</v>
      </c>
      <c r="AU363" s="4">
        <f>AP363*'Ejercicio 3 - TIR'!$D$5</f>
        <v>16055.71743</v>
      </c>
      <c r="AV363" s="4">
        <f>AQ363*'Ejercicio 3 - TIR'!$D$5</f>
        <v>21610.12559</v>
      </c>
      <c r="AW363" s="4">
        <f>AR363*'Ejercicio 3 - TIR'!$D$5</f>
        <v>26493.0286</v>
      </c>
      <c r="AX363" s="4">
        <f>AS363*'Ejercicio 3 - TIR'!$D$5</f>
        <v>29100.48214</v>
      </c>
      <c r="AY363" s="4">
        <f>AT363*'Ejercicio 3 - TIR'!$D$5</f>
        <v>33781.4704</v>
      </c>
      <c r="AZ363" s="4">
        <f t="shared" ref="AZ363:BD363" si="1124">AJ363-AU363-AE363</f>
        <v>24626.81824</v>
      </c>
      <c r="BA363" s="4">
        <f t="shared" si="1124"/>
        <v>29430.3135</v>
      </c>
      <c r="BB363" s="4">
        <f t="shared" si="1124"/>
        <v>33150.97975</v>
      </c>
      <c r="BC363" s="4">
        <f t="shared" si="1124"/>
        <v>34412.65512</v>
      </c>
      <c r="BD363" s="4">
        <f t="shared" si="1124"/>
        <v>37302.67853</v>
      </c>
      <c r="BE363" s="4">
        <f t="shared" ref="BE363:BI363" si="1125">AZ363/Z363</f>
        <v>21293.11636</v>
      </c>
      <c r="BF363" s="4">
        <f t="shared" si="1125"/>
        <v>21857.18229</v>
      </c>
      <c r="BG363" s="4">
        <f t="shared" si="1125"/>
        <v>20208.66208</v>
      </c>
      <c r="BH363" s="4">
        <f t="shared" si="1125"/>
        <v>17373.04867</v>
      </c>
      <c r="BI363" s="4">
        <f t="shared" si="1125"/>
        <v>15327.08075</v>
      </c>
      <c r="BJ363" s="4">
        <f t="shared" si="38"/>
        <v>71085.46364</v>
      </c>
      <c r="BK363" s="4">
        <f t="shared" si="39"/>
        <v>31989.45031</v>
      </c>
      <c r="BL363" s="4">
        <f t="shared" si="40"/>
        <v>103074.914</v>
      </c>
      <c r="BM363" s="4">
        <f>BK363*'Ejercicio 3 - TIR'!$D$5</f>
        <v>15994.72516</v>
      </c>
      <c r="BN363" s="4">
        <f t="shared" si="41"/>
        <v>87080.1888</v>
      </c>
      <c r="BO363" s="4">
        <f t="shared" si="42"/>
        <v>35779.8726</v>
      </c>
      <c r="BP363" s="4">
        <f t="shared" si="43"/>
        <v>-94927.68942</v>
      </c>
      <c r="BQ363" s="4">
        <f t="shared" ref="BQ363:BT363" si="1126">BE363</f>
        <v>21293.11636</v>
      </c>
      <c r="BR363" s="4">
        <f t="shared" si="1126"/>
        <v>21857.18229</v>
      </c>
      <c r="BS363" s="4">
        <f t="shared" si="1126"/>
        <v>20208.66208</v>
      </c>
      <c r="BT363" s="4">
        <f t="shared" si="1126"/>
        <v>17373.04867</v>
      </c>
      <c r="BU363" s="4">
        <f t="shared" si="45"/>
        <v>51106.95335</v>
      </c>
      <c r="BV363" s="36">
        <f t="shared" si="46"/>
        <v>10.46168899</v>
      </c>
    </row>
    <row r="364" ht="15.0" customHeight="1">
      <c r="A364" s="2">
        <v>363.0</v>
      </c>
      <c r="B364" s="3">
        <f t="shared" si="4"/>
        <v>0.6439289695</v>
      </c>
      <c r="C364" s="4">
        <f>IF(B364&lt;=('Ejercicio 3 - TIR'!$D$13-'Ejercicio 3 - TIR'!$C$13)/('Ejercicio 3 - TIR'!$E$13-'Ejercicio 3 - TIR'!$C$13),'Ejercicio 3 - TIR'!$C$13+SQRT(('Ejercicio 3 - TIR'!$E$13-'Ejercicio 3 - TIR'!$C$13)*('Ejercicio 3 - TIR'!$D$13-'Ejercicio 3 - TIR'!$C$13)*B364),'Ejercicio 3 - TIR'!$E$13-SQRT(('Ejercicio 3 - TIR'!$E$13-'Ejercicio 3 - TIR'!$C$13)*('Ejercicio 3 - TIR'!$E$13-'Ejercicio 3 - TIR'!$D$13)*(1-B364)))</f>
        <v>79329.12105</v>
      </c>
      <c r="D364" s="3">
        <f t="shared" si="5"/>
        <v>0.8508686481</v>
      </c>
      <c r="E364" s="4">
        <f>IF(D364&lt;=('Ejercicio 3 - TIR'!$D$14-'Ejercicio 3 - TIR'!$C$14)/('Ejercicio 3 - TIR'!$E$14-'Ejercicio 3 - TIR'!$C$14),'Ejercicio 3 - TIR'!$C$14+SQRT(('Ejercicio 3 - TIR'!$E$14-'Ejercicio 3 - TIR'!$C$14)*('Ejercicio 3 - TIR'!$D$14-'Ejercicio 3 - TIR'!$C$14)*D364),'Ejercicio 3 - TIR'!$E$14-SQRT(('Ejercicio 3 - TIR'!$E$14-'Ejercicio 3 - TIR'!$C$14)*('Ejercicio 3 - TIR'!$E$14-'Ejercicio 3 - TIR'!$D$14)*(1-D364)))</f>
        <v>35270.33798</v>
      </c>
      <c r="F364" s="3">
        <f t="shared" si="6"/>
        <v>0.1101258319</v>
      </c>
      <c r="G364" s="4">
        <f>IF(F364&lt;=('Ejercicio 3 - TIR'!$D$18-'Ejercicio 3 - TIR'!$C$18)/('Ejercicio 3 - TIR'!$E$18-'Ejercicio 3 - TIR'!$C$18),'Ejercicio 3 - TIR'!$C$18+SQRT(('Ejercicio 3 - TIR'!$E$18-'Ejercicio 3 - TIR'!$C$18)*('Ejercicio 3 - TIR'!$D$18-'Ejercicio 3 - TIR'!$C$18)*F364),'Ejercicio 3 - TIR'!$E$18-SQRT(('Ejercicio 3 - TIR'!$E$18-'Ejercicio 3 - TIR'!$C$18)*('Ejercicio 3 - TIR'!$E$18-'Ejercicio 3 - TIR'!$D$18)*(1-F364)))</f>
        <v>34064.34186</v>
      </c>
      <c r="H364" s="3">
        <f t="shared" si="7"/>
        <v>0.5718075322</v>
      </c>
      <c r="I364" s="4">
        <f>IF(H364&lt;=('Ejercicio 3 - TIR'!$D$18-'Ejercicio 3 - TIR'!$C$18)/('Ejercicio 3 - TIR'!$E$18-'Ejercicio 3 - TIR'!$C$18),'Ejercicio 3 - TIR'!$C$18+SQRT(('Ejercicio 3 - TIR'!$E$18-'Ejercicio 3 - TIR'!$C$18)*('Ejercicio 3 - TIR'!$D$18-'Ejercicio 3 - TIR'!$C$18)*H364),'Ejercicio 3 - TIR'!$E$18-SQRT(('Ejercicio 3 - TIR'!$E$18-'Ejercicio 3 - TIR'!$C$18)*('Ejercicio 3 - TIR'!$E$18-'Ejercicio 3 - TIR'!$D$18)*(1-H364)))</f>
        <v>39261.27042</v>
      </c>
      <c r="J364" s="3">
        <f t="shared" si="8"/>
        <v>0.1969608015</v>
      </c>
      <c r="K364" s="4">
        <f>IF(J364&lt;=('Ejercicio 3 - TIR'!$D$18-'Ejercicio 3 - TIR'!$C$18)/('Ejercicio 3 - TIR'!$E$18-'Ejercicio 3 - TIR'!$C$18),'Ejercicio 3 - TIR'!$C$18+SQRT(('Ejercicio 3 - TIR'!$E$18-'Ejercicio 3 - TIR'!$C$18)*('Ejercicio 3 - TIR'!$D$18-'Ejercicio 3 - TIR'!$C$18)*J364),'Ejercicio 3 - TIR'!$E$18-SQRT(('Ejercicio 3 - TIR'!$E$18-'Ejercicio 3 - TIR'!$C$18)*('Ejercicio 3 - TIR'!$E$18-'Ejercicio 3 - TIR'!$D$18)*(1-J364)))</f>
        <v>35435.45032</v>
      </c>
      <c r="L364" s="3">
        <f t="shared" si="9"/>
        <v>0.947768812</v>
      </c>
      <c r="M364" s="4">
        <f>IF(L364&lt;=('Ejercicio 3 - TIR'!$D$18-'Ejercicio 3 - TIR'!$C$18)/('Ejercicio 3 - TIR'!$E$18-'Ejercicio 3 - TIR'!$C$18),'Ejercicio 3 - TIR'!$C$18+SQRT(('Ejercicio 3 - TIR'!$E$18-'Ejercicio 3 - TIR'!$C$18)*('Ejercicio 3 - TIR'!$D$18-'Ejercicio 3 - TIR'!$C$18)*L364),'Ejercicio 3 - TIR'!$E$18-SQRT(('Ejercicio 3 - TIR'!$E$18-'Ejercicio 3 - TIR'!$C$18)*('Ejercicio 3 - TIR'!$E$18-'Ejercicio 3 - TIR'!$D$18)*(1-L364)))</f>
        <v>43020.7731</v>
      </c>
      <c r="N364" s="3">
        <f t="shared" si="10"/>
        <v>0.5544680232</v>
      </c>
      <c r="O364" s="4">
        <f>IF(N364&lt;=('Ejercicio 3 - TIR'!$D$18-'Ejercicio 3 - TIR'!$C$18)/('Ejercicio 3 - TIR'!$E$18-'Ejercicio 3 - TIR'!$C$18),'Ejercicio 3 - TIR'!$C$18+SQRT(('Ejercicio 3 - TIR'!$E$18-'Ejercicio 3 - TIR'!$C$18)*('Ejercicio 3 - TIR'!$D$18-'Ejercicio 3 - TIR'!$C$18)*N364),'Ejercicio 3 - TIR'!$E$18-SQRT(('Ejercicio 3 - TIR'!$E$18-'Ejercicio 3 - TIR'!$C$18)*('Ejercicio 3 - TIR'!$E$18-'Ejercicio 3 - TIR'!$D$18)*(1-N364)))</f>
        <v>39119.76992</v>
      </c>
      <c r="P364" s="3">
        <f t="shared" si="11"/>
        <v>0.6832053519</v>
      </c>
      <c r="Q364" s="7">
        <f>IF(P364&lt;=('Ejercicio 3 - TIR'!$D$22-'Ejercicio 3 - TIR'!$C$22)/('Ejercicio 3 - TIR'!$E$22-'Ejercicio 3 - TIR'!$C$22),'Ejercicio 3 - TIR'!$C$22+SQRT(('Ejercicio 3 - TIR'!$E$22-'Ejercicio 3 - TIR'!$C$22)*('Ejercicio 3 - TIR'!$D$22-'Ejercicio 3 - TIR'!$C$22)*P364),'Ejercicio 3 - TIR'!$E$22-SQRT(('Ejercicio 3 - TIR'!$E$22-'Ejercicio 3 - TIR'!$C$22)*('Ejercicio 3 - TIR'!$E$22-'Ejercicio 3 - TIR'!$D$22)*(1-P364)))</f>
        <v>0.1561205032</v>
      </c>
      <c r="R364" s="3">
        <f t="shared" si="12"/>
        <v>0.5790540951</v>
      </c>
      <c r="S364" s="7">
        <f>IF(R364&lt;=('Ejercicio 3 - TIR'!$D$23-'Ejercicio 3 - TIR'!$C$23)/('Ejercicio 3 - TIR'!$E$23-'Ejercicio 3 - TIR'!$C$23),'Ejercicio 3 - TIR'!$C$23+SQRT(('Ejercicio 3 - TIR'!$E$23-'Ejercicio 3 - TIR'!$C$23)*('Ejercicio 3 - TIR'!$D$23-'Ejercicio 3 - TIR'!$C$23)*R364),'Ejercicio 3 - TIR'!$E$23-SQRT(('Ejercicio 3 - TIR'!$E$23-'Ejercicio 3 - TIR'!$C$23)*('Ejercicio 3 - TIR'!$E$23-'Ejercicio 3 - TIR'!$D$23)*(1-R364)))</f>
        <v>0.1524736012</v>
      </c>
      <c r="T364" s="3">
        <f t="shared" si="13"/>
        <v>0.5084071369</v>
      </c>
      <c r="U364" s="7">
        <f>IF(T364&lt;=('Ejercicio 3 - TIR'!$D$24-'Ejercicio 3 - TIR'!$C$24)/('Ejercicio 3 - TIR'!$E$24-'Ejercicio 3 - TIR'!$C$24),'Ejercicio 3 - TIR'!$C$24+SQRT(('Ejercicio 3 - TIR'!$E$24-'Ejercicio 3 - TIR'!$C$24)*('Ejercicio 3 - TIR'!$D$24-'Ejercicio 3 - TIR'!$C$24)*T364),'Ejercicio 3 - TIR'!$E$24-SQRT(('Ejercicio 3 - TIR'!$E$24-'Ejercicio 3 - TIR'!$C$24)*('Ejercicio 3 - TIR'!$E$24-'Ejercicio 3 - TIR'!$D$24)*(1-T364)))</f>
        <v>0.1828993259</v>
      </c>
      <c r="V364" s="3">
        <f t="shared" si="14"/>
        <v>0.5749665574</v>
      </c>
      <c r="W364" s="7">
        <f>IF(V364&lt;=('Ejercicio 3 - TIR'!$D$25-'Ejercicio 3 - TIR'!$C$25)/('Ejercicio 3 - TIR'!$E$25-'Ejercicio 3 - TIR'!$C$25),'Ejercicio 3 - TIR'!$C$25+SQRT(('Ejercicio 3 - TIR'!$E$25-'Ejercicio 3 - TIR'!$C$25)*('Ejercicio 3 - TIR'!$D$25-'Ejercicio 3 - TIR'!$C$25)*V364),'Ejercicio 3 - TIR'!$E$25-SQRT(('Ejercicio 3 - TIR'!$E$25-'Ejercicio 3 - TIR'!$C$25)*('Ejercicio 3 - TIR'!$E$25-'Ejercicio 3 - TIR'!$D$25)*(1-V364)))</f>
        <v>0.211430361</v>
      </c>
      <c r="X364" s="3">
        <f t="shared" si="15"/>
        <v>0.7335479723</v>
      </c>
      <c r="Y364" s="7">
        <f>IF(X364&lt;=('Ejercicio 3 - TIR'!$D$26-'Ejercicio 3 - TIR'!$C$26)/('Ejercicio 3 - TIR'!$E$26-'Ejercicio 3 - TIR'!$C$26),'Ejercicio 3 - TIR'!$C$26+SQRT(('Ejercicio 3 - TIR'!$E$26-'Ejercicio 3 - TIR'!$C$26)*('Ejercicio 3 - TIR'!$D$26-'Ejercicio 3 - TIR'!$C$26)*X364),'Ejercicio 3 - TIR'!$E$26-SQRT(('Ejercicio 3 - TIR'!$E$26-'Ejercicio 3 - TIR'!$C$26)*('Ejercicio 3 - TIR'!$E$26-'Ejercicio 3 - TIR'!$D$26)*(1-X364)))</f>
        <v>0.242067943</v>
      </c>
      <c r="Z364" s="3">
        <f t="shared" si="16"/>
        <v>1.156120503</v>
      </c>
      <c r="AA364" s="3">
        <f t="shared" si="17"/>
        <v>1.33239836</v>
      </c>
      <c r="AB364" s="3">
        <f t="shared" si="18"/>
        <v>1.576093122</v>
      </c>
      <c r="AC364" s="3">
        <f t="shared" si="19"/>
        <v>1.909327059</v>
      </c>
      <c r="AD364" s="3">
        <f t="shared" si="20"/>
        <v>2.371513933</v>
      </c>
      <c r="AE364" s="2">
        <f t="shared" si="21"/>
        <v>5506.422915</v>
      </c>
      <c r="AF364" s="2">
        <f t="shared" si="22"/>
        <v>6346.007046</v>
      </c>
      <c r="AG364" s="2">
        <f t="shared" si="23"/>
        <v>7506.687458</v>
      </c>
      <c r="AH364" s="2">
        <f t="shared" si="24"/>
        <v>9093.829097</v>
      </c>
      <c r="AI364" s="2">
        <f t="shared" si="25"/>
        <v>11295.1536</v>
      </c>
      <c r="AJ364" s="4">
        <f t="shared" si="26"/>
        <v>39382.48406</v>
      </c>
      <c r="AK364" s="4">
        <f t="shared" si="27"/>
        <v>52311.65231</v>
      </c>
      <c r="AL364" s="4">
        <f t="shared" si="28"/>
        <v>55849.56952</v>
      </c>
      <c r="AM364" s="4">
        <f t="shared" si="29"/>
        <v>82140.72621</v>
      </c>
      <c r="AN364" s="4">
        <f t="shared" si="30"/>
        <v>92773.07944</v>
      </c>
      <c r="AO364" s="4">
        <f>C364/'Ejercicio 3 - TIR'!$D$7</f>
        <v>15865.82421</v>
      </c>
      <c r="AP364" s="4">
        <f t="shared" si="31"/>
        <v>23516.65985</v>
      </c>
      <c r="AQ364" s="4">
        <f t="shared" si="32"/>
        <v>36445.8281</v>
      </c>
      <c r="AR364" s="4">
        <f t="shared" si="33"/>
        <v>39983.74531</v>
      </c>
      <c r="AS364" s="4">
        <f t="shared" si="34"/>
        <v>66274.902</v>
      </c>
      <c r="AT364" s="4">
        <f t="shared" si="35"/>
        <v>76907.25523</v>
      </c>
      <c r="AU364" s="4">
        <f>AP364*'Ejercicio 3 - TIR'!$D$5</f>
        <v>11758.32992</v>
      </c>
      <c r="AV364" s="4">
        <f>AQ364*'Ejercicio 3 - TIR'!$D$5</f>
        <v>18222.91405</v>
      </c>
      <c r="AW364" s="4">
        <f>AR364*'Ejercicio 3 - TIR'!$D$5</f>
        <v>19991.87265</v>
      </c>
      <c r="AX364" s="4">
        <f>AS364*'Ejercicio 3 - TIR'!$D$5</f>
        <v>33137.451</v>
      </c>
      <c r="AY364" s="4">
        <f>AT364*'Ejercicio 3 - TIR'!$D$5</f>
        <v>38453.62762</v>
      </c>
      <c r="AZ364" s="4">
        <f t="shared" ref="AZ364:BD364" si="1127">AJ364-AU364-AE364</f>
        <v>22117.73122</v>
      </c>
      <c r="BA364" s="4">
        <f t="shared" si="1127"/>
        <v>27742.73122</v>
      </c>
      <c r="BB364" s="4">
        <f t="shared" si="1127"/>
        <v>28351.00941</v>
      </c>
      <c r="BC364" s="4">
        <f t="shared" si="1127"/>
        <v>39909.44611</v>
      </c>
      <c r="BD364" s="4">
        <f t="shared" si="1127"/>
        <v>43024.29822</v>
      </c>
      <c r="BE364" s="4">
        <f t="shared" ref="BE364:BI364" si="1128">AZ364/Z364</f>
        <v>19130.99124</v>
      </c>
      <c r="BF364" s="4">
        <f t="shared" si="1128"/>
        <v>20821.64918</v>
      </c>
      <c r="BG364" s="4">
        <f t="shared" si="1128"/>
        <v>17988.15629</v>
      </c>
      <c r="BH364" s="4">
        <f t="shared" si="1128"/>
        <v>20902.36239</v>
      </c>
      <c r="BI364" s="4">
        <f t="shared" si="1128"/>
        <v>18142.12332</v>
      </c>
      <c r="BJ364" s="4">
        <f t="shared" si="38"/>
        <v>83644.09796</v>
      </c>
      <c r="BK364" s="4">
        <f t="shared" si="39"/>
        <v>37626.02318</v>
      </c>
      <c r="BL364" s="4">
        <f t="shared" si="40"/>
        <v>121270.1211</v>
      </c>
      <c r="BM364" s="4">
        <f>BK364*'Ejercicio 3 - TIR'!$D$5</f>
        <v>18813.01159</v>
      </c>
      <c r="BN364" s="4">
        <f t="shared" si="41"/>
        <v>102457.1095</v>
      </c>
      <c r="BO364" s="4">
        <f t="shared" si="42"/>
        <v>43203.25009</v>
      </c>
      <c r="BP364" s="4">
        <f t="shared" si="43"/>
        <v>-114599.459</v>
      </c>
      <c r="BQ364" s="4">
        <f t="shared" ref="BQ364:BT364" si="1129">BE364</f>
        <v>19130.99124</v>
      </c>
      <c r="BR364" s="4">
        <f t="shared" si="1129"/>
        <v>20821.64918</v>
      </c>
      <c r="BS364" s="4">
        <f t="shared" si="1129"/>
        <v>17988.15629</v>
      </c>
      <c r="BT364" s="4">
        <f t="shared" si="1129"/>
        <v>20902.36239</v>
      </c>
      <c r="BU364" s="4">
        <f t="shared" si="45"/>
        <v>61345.37341</v>
      </c>
      <c r="BV364" s="36">
        <f t="shared" si="46"/>
        <v>5.861357661</v>
      </c>
    </row>
    <row r="365" ht="15.0" customHeight="1">
      <c r="A365" s="2">
        <v>364.0</v>
      </c>
      <c r="B365" s="3">
        <f t="shared" si="4"/>
        <v>0.8202940897</v>
      </c>
      <c r="C365" s="4">
        <f>IF(B365&lt;=('Ejercicio 3 - TIR'!$D$13-'Ejercicio 3 - TIR'!$C$13)/('Ejercicio 3 - TIR'!$E$13-'Ejercicio 3 - TIR'!$C$13),'Ejercicio 3 - TIR'!$C$13+SQRT(('Ejercicio 3 - TIR'!$E$13-'Ejercicio 3 - TIR'!$C$13)*('Ejercicio 3 - TIR'!$D$13-'Ejercicio 3 - TIR'!$C$13)*B365),'Ejercicio 3 - TIR'!$E$13-SQRT(('Ejercicio 3 - TIR'!$E$13-'Ejercicio 3 - TIR'!$C$13)*('Ejercicio 3 - TIR'!$E$13-'Ejercicio 3 - TIR'!$D$13)*(1-B365)))</f>
        <v>85315.07261</v>
      </c>
      <c r="D365" s="3">
        <f t="shared" si="5"/>
        <v>0.003067935569</v>
      </c>
      <c r="E365" s="4">
        <f>IF(D365&lt;=('Ejercicio 3 - TIR'!$D$14-'Ejercicio 3 - TIR'!$C$14)/('Ejercicio 3 - TIR'!$E$14-'Ejercicio 3 - TIR'!$C$14),'Ejercicio 3 - TIR'!$C$14+SQRT(('Ejercicio 3 - TIR'!$E$14-'Ejercicio 3 - TIR'!$C$14)*('Ejercicio 3 - TIR'!$D$14-'Ejercicio 3 - TIR'!$C$14)*D365),'Ejercicio 3 - TIR'!$E$14-SQRT(('Ejercicio 3 - TIR'!$E$14-'Ejercicio 3 - TIR'!$C$14)*('Ejercicio 3 - TIR'!$E$14-'Ejercicio 3 - TIR'!$D$14)*(1-D365)))</f>
        <v>25479.68236</v>
      </c>
      <c r="F365" s="3">
        <f t="shared" si="6"/>
        <v>0.6921154926</v>
      </c>
      <c r="G365" s="4">
        <f>IF(F365&lt;=('Ejercicio 3 - TIR'!$D$18-'Ejercicio 3 - TIR'!$C$18)/('Ejercicio 3 - TIR'!$E$18-'Ejercicio 3 - TIR'!$C$18),'Ejercicio 3 - TIR'!$C$18+SQRT(('Ejercicio 3 - TIR'!$E$18-'Ejercicio 3 - TIR'!$C$18)*('Ejercicio 3 - TIR'!$D$18-'Ejercicio 3 - TIR'!$C$18)*F365),'Ejercicio 3 - TIR'!$E$18-SQRT(('Ejercicio 3 - TIR'!$E$18-'Ejercicio 3 - TIR'!$C$18)*('Ejercicio 3 - TIR'!$E$18-'Ejercicio 3 - TIR'!$D$18)*(1-F365)))</f>
        <v>40194.65526</v>
      </c>
      <c r="H365" s="3">
        <f t="shared" si="7"/>
        <v>0.7864327308</v>
      </c>
      <c r="I365" s="4">
        <f>IF(H365&lt;=('Ejercicio 3 - TIR'!$D$18-'Ejercicio 3 - TIR'!$C$18)/('Ejercicio 3 - TIR'!$E$18-'Ejercicio 3 - TIR'!$C$18),'Ejercicio 3 - TIR'!$C$18+SQRT(('Ejercicio 3 - TIR'!$E$18-'Ejercicio 3 - TIR'!$C$18)*('Ejercicio 3 - TIR'!$D$18-'Ejercicio 3 - TIR'!$C$18)*H365),'Ejercicio 3 - TIR'!$E$18-SQRT(('Ejercicio 3 - TIR'!$E$18-'Ejercicio 3 - TIR'!$C$18)*('Ejercicio 3 - TIR'!$E$18-'Ejercicio 3 - TIR'!$D$18)*(1-H365)))</f>
        <v>40997.80745</v>
      </c>
      <c r="J365" s="3">
        <f t="shared" si="8"/>
        <v>0.93397791</v>
      </c>
      <c r="K365" s="4">
        <f>IF(J365&lt;=('Ejercicio 3 - TIR'!$D$18-'Ejercicio 3 - TIR'!$C$18)/('Ejercicio 3 - TIR'!$E$18-'Ejercicio 3 - TIR'!$C$18),'Ejercicio 3 - TIR'!$C$18+SQRT(('Ejercicio 3 - TIR'!$E$18-'Ejercicio 3 - TIR'!$C$18)*('Ejercicio 3 - TIR'!$D$18-'Ejercicio 3 - TIR'!$C$18)*J365),'Ejercicio 3 - TIR'!$E$18-SQRT(('Ejercicio 3 - TIR'!$E$18-'Ejercicio 3 - TIR'!$C$18)*('Ejercicio 3 - TIR'!$E$18-'Ejercicio 3 - TIR'!$D$18)*(1-J365)))</f>
        <v>42774.76816</v>
      </c>
      <c r="L365" s="3">
        <f t="shared" si="9"/>
        <v>0.4041109273</v>
      </c>
      <c r="M365" s="4">
        <f>IF(L365&lt;=('Ejercicio 3 - TIR'!$D$18-'Ejercicio 3 - TIR'!$C$18)/('Ejercicio 3 - TIR'!$E$18-'Ejercicio 3 - TIR'!$C$18),'Ejercicio 3 - TIR'!$C$18+SQRT(('Ejercicio 3 - TIR'!$E$18-'Ejercicio 3 - TIR'!$C$18)*('Ejercicio 3 - TIR'!$D$18-'Ejercicio 3 - TIR'!$C$18)*L365),'Ejercicio 3 - TIR'!$E$18-SQRT(('Ejercicio 3 - TIR'!$E$18-'Ejercicio 3 - TIR'!$C$18)*('Ejercicio 3 - TIR'!$E$18-'Ejercicio 3 - TIR'!$D$18)*(1-L365)))</f>
        <v>37785.66883</v>
      </c>
      <c r="N365" s="3">
        <f t="shared" si="10"/>
        <v>0.9220078825</v>
      </c>
      <c r="O365" s="4">
        <f>IF(N365&lt;=('Ejercicio 3 - TIR'!$D$18-'Ejercicio 3 - TIR'!$C$18)/('Ejercicio 3 - TIR'!$E$18-'Ejercicio 3 - TIR'!$C$18),'Ejercicio 3 - TIR'!$C$18+SQRT(('Ejercicio 3 - TIR'!$E$18-'Ejercicio 3 - TIR'!$C$18)*('Ejercicio 3 - TIR'!$D$18-'Ejercicio 3 - TIR'!$C$18)*N365),'Ejercicio 3 - TIR'!$E$18-SQRT(('Ejercicio 3 - TIR'!$E$18-'Ejercicio 3 - TIR'!$C$18)*('Ejercicio 3 - TIR'!$E$18-'Ejercicio 3 - TIR'!$D$18)*(1-N365)))</f>
        <v>42581.44489</v>
      </c>
      <c r="P365" s="3">
        <f t="shared" si="11"/>
        <v>0.008019402116</v>
      </c>
      <c r="Q365" s="7">
        <f>IF(P365&lt;=('Ejercicio 3 - TIR'!$D$22-'Ejercicio 3 - TIR'!$C$22)/('Ejercicio 3 - TIR'!$E$22-'Ejercicio 3 - TIR'!$C$22),'Ejercicio 3 - TIR'!$C$22+SQRT(('Ejercicio 3 - TIR'!$E$22-'Ejercicio 3 - TIR'!$C$22)*('Ejercicio 3 - TIR'!$D$22-'Ejercicio 3 - TIR'!$C$22)*P365),'Ejercicio 3 - TIR'!$E$22-SQRT(('Ejercicio 3 - TIR'!$E$22-'Ejercicio 3 - TIR'!$C$22)*('Ejercicio 3 - TIR'!$E$22-'Ejercicio 3 - TIR'!$D$22)*(1-P365)))</f>
        <v>0.123799332</v>
      </c>
      <c r="R365" s="3">
        <f t="shared" si="12"/>
        <v>0.6149414364</v>
      </c>
      <c r="S365" s="7">
        <f>IF(R365&lt;=('Ejercicio 3 - TIR'!$D$23-'Ejercicio 3 - TIR'!$C$23)/('Ejercicio 3 - TIR'!$E$23-'Ejercicio 3 - TIR'!$C$23),'Ejercicio 3 - TIR'!$C$23+SQRT(('Ejercicio 3 - TIR'!$E$23-'Ejercicio 3 - TIR'!$C$23)*('Ejercicio 3 - TIR'!$D$23-'Ejercicio 3 - TIR'!$C$23)*R365),'Ejercicio 3 - TIR'!$E$23-SQRT(('Ejercicio 3 - TIR'!$E$23-'Ejercicio 3 - TIR'!$C$23)*('Ejercicio 3 - TIR'!$E$23-'Ejercicio 3 - TIR'!$D$23)*(1-R365)))</f>
        <v>0.1536731047</v>
      </c>
      <c r="T365" s="3">
        <f t="shared" si="13"/>
        <v>0.1061677349</v>
      </c>
      <c r="U365" s="7">
        <f>IF(T365&lt;=('Ejercicio 3 - TIR'!$D$24-'Ejercicio 3 - TIR'!$C$24)/('Ejercicio 3 - TIR'!$E$24-'Ejercicio 3 - TIR'!$C$24),'Ejercicio 3 - TIR'!$C$24+SQRT(('Ejercicio 3 - TIR'!$E$24-'Ejercicio 3 - TIR'!$C$24)*('Ejercicio 3 - TIR'!$D$24-'Ejercicio 3 - TIR'!$C$24)*T365),'Ejercicio 3 - TIR'!$E$24-SQRT(('Ejercicio 3 - TIR'!$E$24-'Ejercicio 3 - TIR'!$C$24)*('Ejercicio 3 - TIR'!$E$24-'Ejercicio 3 - TIR'!$D$24)*(1-T365)))</f>
        <v>0.1649315854</v>
      </c>
      <c r="V365" s="3">
        <f t="shared" si="14"/>
        <v>0.8676920804</v>
      </c>
      <c r="W365" s="7">
        <f>IF(V365&lt;=('Ejercicio 3 - TIR'!$D$25-'Ejercicio 3 - TIR'!$C$25)/('Ejercicio 3 - TIR'!$E$25-'Ejercicio 3 - TIR'!$C$25),'Ejercicio 3 - TIR'!$C$25+SQRT(('Ejercicio 3 - TIR'!$E$25-'Ejercicio 3 - TIR'!$C$25)*('Ejercicio 3 - TIR'!$D$25-'Ejercicio 3 - TIR'!$C$25)*V365),'Ejercicio 3 - TIR'!$E$25-SQRT(('Ejercicio 3 - TIR'!$E$25-'Ejercicio 3 - TIR'!$C$25)*('Ejercicio 3 - TIR'!$E$25-'Ejercicio 3 - TIR'!$D$25)*(1-V365)))</f>
        <v>0.2284807593</v>
      </c>
      <c r="X365" s="3">
        <f t="shared" si="15"/>
        <v>0.09692950932</v>
      </c>
      <c r="Y365" s="7">
        <f>IF(X365&lt;=('Ejercicio 3 - TIR'!$D$26-'Ejercicio 3 - TIR'!$C$26)/('Ejercicio 3 - TIR'!$E$26-'Ejercicio 3 - TIR'!$C$26),'Ejercicio 3 - TIR'!$C$26+SQRT(('Ejercicio 3 - TIR'!$E$26-'Ejercicio 3 - TIR'!$C$26)*('Ejercicio 3 - TIR'!$D$26-'Ejercicio 3 - TIR'!$C$26)*X365),'Ejercicio 3 - TIR'!$E$26-SQRT(('Ejercicio 3 - TIR'!$E$26-'Ejercicio 3 - TIR'!$C$26)*('Ejercicio 3 - TIR'!$E$26-'Ejercicio 3 - TIR'!$D$26)*(1-X365)))</f>
        <v>0.2061774434</v>
      </c>
      <c r="Z365" s="3">
        <f t="shared" si="16"/>
        <v>1.123799332</v>
      </c>
      <c r="AA365" s="3">
        <f t="shared" si="17"/>
        <v>1.296497064</v>
      </c>
      <c r="AB365" s="3">
        <f t="shared" si="18"/>
        <v>1.510330381</v>
      </c>
      <c r="AC365" s="3">
        <f t="shared" si="19"/>
        <v>1.855411813</v>
      </c>
      <c r="AD365" s="3">
        <f t="shared" si="20"/>
        <v>2.237955877</v>
      </c>
      <c r="AE365" s="2">
        <f t="shared" si="21"/>
        <v>3154.367656</v>
      </c>
      <c r="AF365" s="2">
        <f t="shared" si="22"/>
        <v>3639.109128</v>
      </c>
      <c r="AG365" s="2">
        <f t="shared" si="23"/>
        <v>4239.313166</v>
      </c>
      <c r="AH365" s="2">
        <f t="shared" si="24"/>
        <v>5207.914657</v>
      </c>
      <c r="AI365" s="2">
        <f t="shared" si="25"/>
        <v>6281.669186</v>
      </c>
      <c r="AJ365" s="4">
        <f t="shared" si="26"/>
        <v>45170.72673</v>
      </c>
      <c r="AK365" s="4">
        <f t="shared" si="27"/>
        <v>53153.53701</v>
      </c>
      <c r="AL365" s="4">
        <f t="shared" si="28"/>
        <v>64604.03188</v>
      </c>
      <c r="AM365" s="4">
        <f t="shared" si="29"/>
        <v>70107.97631</v>
      </c>
      <c r="AN365" s="4">
        <f t="shared" si="30"/>
        <v>95295.39485</v>
      </c>
      <c r="AO365" s="4">
        <f>C365/'Ejercicio 3 - TIR'!$D$7</f>
        <v>17063.01452</v>
      </c>
      <c r="AP365" s="4">
        <f t="shared" si="31"/>
        <v>28107.71221</v>
      </c>
      <c r="AQ365" s="4">
        <f t="shared" si="32"/>
        <v>36090.52249</v>
      </c>
      <c r="AR365" s="4">
        <f t="shared" si="33"/>
        <v>47541.01736</v>
      </c>
      <c r="AS365" s="4">
        <f t="shared" si="34"/>
        <v>53044.96178</v>
      </c>
      <c r="AT365" s="4">
        <f t="shared" si="35"/>
        <v>78232.38033</v>
      </c>
      <c r="AU365" s="4">
        <f>AP365*'Ejercicio 3 - TIR'!$D$5</f>
        <v>14053.85611</v>
      </c>
      <c r="AV365" s="4">
        <f>AQ365*'Ejercicio 3 - TIR'!$D$5</f>
        <v>18045.26124</v>
      </c>
      <c r="AW365" s="4">
        <f>AR365*'Ejercicio 3 - TIR'!$D$5</f>
        <v>23770.50868</v>
      </c>
      <c r="AX365" s="4">
        <f>AS365*'Ejercicio 3 - TIR'!$D$5</f>
        <v>26522.48089</v>
      </c>
      <c r="AY365" s="4">
        <f>AT365*'Ejercicio 3 - TIR'!$D$5</f>
        <v>39116.19016</v>
      </c>
      <c r="AZ365" s="4">
        <f t="shared" ref="AZ365:BD365" si="1130">AJ365-AU365-AE365</f>
        <v>27962.50297</v>
      </c>
      <c r="BA365" s="4">
        <f t="shared" si="1130"/>
        <v>31469.16664</v>
      </c>
      <c r="BB365" s="4">
        <f t="shared" si="1130"/>
        <v>36594.21004</v>
      </c>
      <c r="BC365" s="4">
        <f t="shared" si="1130"/>
        <v>38377.58076</v>
      </c>
      <c r="BD365" s="4">
        <f t="shared" si="1130"/>
        <v>49897.5355</v>
      </c>
      <c r="BE365" s="4">
        <f t="shared" ref="BE365:BI365" si="1131">AZ365/Z365</f>
        <v>24882.11389</v>
      </c>
      <c r="BF365" s="4">
        <f t="shared" si="1131"/>
        <v>24272.45499</v>
      </c>
      <c r="BG365" s="4">
        <f t="shared" si="1131"/>
        <v>24229.27493</v>
      </c>
      <c r="BH365" s="4">
        <f t="shared" si="1131"/>
        <v>20684.13087</v>
      </c>
      <c r="BI365" s="4">
        <f t="shared" si="1131"/>
        <v>22296.03184</v>
      </c>
      <c r="BJ365" s="4">
        <f t="shared" si="38"/>
        <v>57022.40489</v>
      </c>
      <c r="BK365" s="4">
        <f t="shared" si="39"/>
        <v>38186.27363</v>
      </c>
      <c r="BL365" s="4">
        <f t="shared" si="40"/>
        <v>95208.67852</v>
      </c>
      <c r="BM365" s="4">
        <f>BK365*'Ejercicio 3 - TIR'!$D$5</f>
        <v>19093.13682</v>
      </c>
      <c r="BN365" s="4">
        <f t="shared" si="41"/>
        <v>76115.5417</v>
      </c>
      <c r="BO365" s="4">
        <f t="shared" si="42"/>
        <v>34011.18962</v>
      </c>
      <c r="BP365" s="4">
        <f t="shared" si="43"/>
        <v>-110794.755</v>
      </c>
      <c r="BQ365" s="4">
        <f t="shared" ref="BQ365:BT365" si="1132">BE365</f>
        <v>24882.11389</v>
      </c>
      <c r="BR365" s="4">
        <f t="shared" si="1132"/>
        <v>24272.45499</v>
      </c>
      <c r="BS365" s="4">
        <f t="shared" si="1132"/>
        <v>24229.27493</v>
      </c>
      <c r="BT365" s="4">
        <f t="shared" si="1132"/>
        <v>20684.13087</v>
      </c>
      <c r="BU365" s="4">
        <f t="shared" si="45"/>
        <v>56307.22147</v>
      </c>
      <c r="BV365" s="36">
        <f t="shared" si="46"/>
        <v>9.742459898</v>
      </c>
    </row>
    <row r="366" ht="15.0" customHeight="1">
      <c r="A366" s="2">
        <v>365.0</v>
      </c>
      <c r="B366" s="3">
        <f t="shared" si="4"/>
        <v>0.9879792269</v>
      </c>
      <c r="C366" s="4">
        <f>IF(B366&lt;=('Ejercicio 3 - TIR'!$D$13-'Ejercicio 3 - TIR'!$C$13)/('Ejercicio 3 - TIR'!$E$13-'Ejercicio 3 - TIR'!$C$13),'Ejercicio 3 - TIR'!$C$13+SQRT(('Ejercicio 3 - TIR'!$E$13-'Ejercicio 3 - TIR'!$C$13)*('Ejercicio 3 - TIR'!$D$13-'Ejercicio 3 - TIR'!$C$13)*B366),'Ejercicio 3 - TIR'!$E$13-SQRT(('Ejercicio 3 - TIR'!$E$13-'Ejercicio 3 - TIR'!$C$13)*('Ejercicio 3 - TIR'!$E$13-'Ejercicio 3 - TIR'!$D$13)*(1-B366)))</f>
        <v>96201.98371</v>
      </c>
      <c r="D366" s="3">
        <f t="shared" si="5"/>
        <v>0.707042485</v>
      </c>
      <c r="E366" s="4">
        <f>IF(D366&lt;=('Ejercicio 3 - TIR'!$D$14-'Ejercicio 3 - TIR'!$C$14)/('Ejercicio 3 - TIR'!$E$14-'Ejercicio 3 - TIR'!$C$14),'Ejercicio 3 - TIR'!$C$14+SQRT(('Ejercicio 3 - TIR'!$E$14-'Ejercicio 3 - TIR'!$C$14)*('Ejercicio 3 - TIR'!$D$14-'Ejercicio 3 - TIR'!$C$14)*D366),'Ejercicio 3 - TIR'!$E$14-SQRT(('Ejercicio 3 - TIR'!$E$14-'Ejercicio 3 - TIR'!$C$14)*('Ejercicio 3 - TIR'!$E$14-'Ejercicio 3 - TIR'!$D$14)*(1-D366)))</f>
        <v>33371.00104</v>
      </c>
      <c r="F366" s="3">
        <f t="shared" si="6"/>
        <v>0.2774409607</v>
      </c>
      <c r="G366" s="4">
        <f>IF(F366&lt;=('Ejercicio 3 - TIR'!$D$18-'Ejercicio 3 - TIR'!$C$18)/('Ejercicio 3 - TIR'!$E$18-'Ejercicio 3 - TIR'!$C$18),'Ejercicio 3 - TIR'!$C$18+SQRT(('Ejercicio 3 - TIR'!$E$18-'Ejercicio 3 - TIR'!$C$18)*('Ejercicio 3 - TIR'!$D$18-'Ejercicio 3 - TIR'!$C$18)*F366),'Ejercicio 3 - TIR'!$E$18-SQRT(('Ejercicio 3 - TIR'!$E$18-'Ejercicio 3 - TIR'!$C$18)*('Ejercicio 3 - TIR'!$E$18-'Ejercicio 3 - TIR'!$D$18)*(1-F366)))</f>
        <v>36451.0576</v>
      </c>
      <c r="H366" s="3">
        <f t="shared" si="7"/>
        <v>0.4691812403</v>
      </c>
      <c r="I366" s="4">
        <f>IF(H366&lt;=('Ejercicio 3 - TIR'!$D$18-'Ejercicio 3 - TIR'!$C$18)/('Ejercicio 3 - TIR'!$E$18-'Ejercicio 3 - TIR'!$C$18),'Ejercicio 3 - TIR'!$C$18+SQRT(('Ejercicio 3 - TIR'!$E$18-'Ejercicio 3 - TIR'!$C$18)*('Ejercicio 3 - TIR'!$D$18-'Ejercicio 3 - TIR'!$C$18)*H366),'Ejercicio 3 - TIR'!$E$18-SQRT(('Ejercicio 3 - TIR'!$E$18-'Ejercicio 3 - TIR'!$C$18)*('Ejercicio 3 - TIR'!$E$18-'Ejercicio 3 - TIR'!$D$18)*(1-H366)))</f>
        <v>38389.11116</v>
      </c>
      <c r="J366" s="3">
        <f t="shared" si="8"/>
        <v>0.3805442447</v>
      </c>
      <c r="K366" s="4">
        <f>IF(J366&lt;=('Ejercicio 3 - TIR'!$D$18-'Ejercicio 3 - TIR'!$C$18)/('Ejercicio 3 - TIR'!$E$18-'Ejercicio 3 - TIR'!$C$18),'Ejercicio 3 - TIR'!$C$18+SQRT(('Ejercicio 3 - TIR'!$E$18-'Ejercicio 3 - TIR'!$C$18)*('Ejercicio 3 - TIR'!$D$18-'Ejercicio 3 - TIR'!$C$18)*J366),'Ejercicio 3 - TIR'!$E$18-SQRT(('Ejercicio 3 - TIR'!$E$18-'Ejercicio 3 - TIR'!$C$18)*('Ejercicio 3 - TIR'!$E$18-'Ejercicio 3 - TIR'!$D$18)*(1-J366)))</f>
        <v>37555.23902</v>
      </c>
      <c r="L366" s="3">
        <f t="shared" si="9"/>
        <v>0.4890446573</v>
      </c>
      <c r="M366" s="4">
        <f>IF(L366&lt;=('Ejercicio 3 - TIR'!$D$18-'Ejercicio 3 - TIR'!$C$18)/('Ejercicio 3 - TIR'!$E$18-'Ejercicio 3 - TIR'!$C$18),'Ejercicio 3 - TIR'!$C$18+SQRT(('Ejercicio 3 - TIR'!$E$18-'Ejercicio 3 - TIR'!$C$18)*('Ejercicio 3 - TIR'!$D$18-'Ejercicio 3 - TIR'!$C$18)*L366),'Ejercicio 3 - TIR'!$E$18-SQRT(('Ejercicio 3 - TIR'!$E$18-'Ejercicio 3 - TIR'!$C$18)*('Ejercicio 3 - TIR'!$E$18-'Ejercicio 3 - TIR'!$D$18)*(1-L366)))</f>
        <v>38564.85251</v>
      </c>
      <c r="N366" s="3">
        <f t="shared" si="10"/>
        <v>0.3660259209</v>
      </c>
      <c r="O366" s="4">
        <f>IF(N366&lt;=('Ejercicio 3 - TIR'!$D$18-'Ejercicio 3 - TIR'!$C$18)/('Ejercicio 3 - TIR'!$E$18-'Ejercicio 3 - TIR'!$C$18),'Ejercicio 3 - TIR'!$C$18+SQRT(('Ejercicio 3 - TIR'!$E$18-'Ejercicio 3 - TIR'!$C$18)*('Ejercicio 3 - TIR'!$D$18-'Ejercicio 3 - TIR'!$C$18)*N366),'Ejercicio 3 - TIR'!$E$18-SQRT(('Ejercicio 3 - TIR'!$E$18-'Ejercicio 3 - TIR'!$C$18)*('Ejercicio 3 - TIR'!$E$18-'Ejercicio 3 - TIR'!$D$18)*(1-N366)))</f>
        <v>37409.71579</v>
      </c>
      <c r="P366" s="3">
        <f t="shared" si="11"/>
        <v>0.06660897791</v>
      </c>
      <c r="Q366" s="7">
        <f>IF(P366&lt;=('Ejercicio 3 - TIR'!$D$22-'Ejercicio 3 - TIR'!$C$22)/('Ejercicio 3 - TIR'!$E$22-'Ejercicio 3 - TIR'!$C$22),'Ejercicio 3 - TIR'!$C$22+SQRT(('Ejercicio 3 - TIR'!$E$22-'Ejercicio 3 - TIR'!$C$22)*('Ejercicio 3 - TIR'!$D$22-'Ejercicio 3 - TIR'!$C$22)*P366),'Ejercicio 3 - TIR'!$E$22-SQRT(('Ejercicio 3 - TIR'!$E$22-'Ejercicio 3 - TIR'!$C$22)*('Ejercicio 3 - TIR'!$E$22-'Ejercicio 3 - TIR'!$D$22)*(1-P366)))</f>
        <v>0.1309497105</v>
      </c>
      <c r="R366" s="3">
        <f t="shared" si="12"/>
        <v>0.4567139271</v>
      </c>
      <c r="S366" s="7">
        <f>IF(R366&lt;=('Ejercicio 3 - TIR'!$D$23-'Ejercicio 3 - TIR'!$C$23)/('Ejercicio 3 - TIR'!$E$23-'Ejercicio 3 - TIR'!$C$23),'Ejercicio 3 - TIR'!$C$23+SQRT(('Ejercicio 3 - TIR'!$E$23-'Ejercicio 3 - TIR'!$C$23)*('Ejercicio 3 - TIR'!$D$23-'Ejercicio 3 - TIR'!$C$23)*R366),'Ejercicio 3 - TIR'!$E$23-SQRT(('Ejercicio 3 - TIR'!$E$23-'Ejercicio 3 - TIR'!$C$23)*('Ejercicio 3 - TIR'!$E$23-'Ejercicio 3 - TIR'!$D$23)*(1-R366)))</f>
        <v>0.1486720259</v>
      </c>
      <c r="T366" s="3">
        <f t="shared" si="13"/>
        <v>0.988873122</v>
      </c>
      <c r="U366" s="7">
        <f>IF(T366&lt;=('Ejercicio 3 - TIR'!$D$24-'Ejercicio 3 - TIR'!$C$24)/('Ejercicio 3 - TIR'!$E$24-'Ejercicio 3 - TIR'!$C$24),'Ejercicio 3 - TIR'!$C$24+SQRT(('Ejercicio 3 - TIR'!$E$24-'Ejercicio 3 - TIR'!$C$24)*('Ejercicio 3 - TIR'!$D$24-'Ejercicio 3 - TIR'!$C$24)*T366),'Ejercicio 3 - TIR'!$E$24-SQRT(('Ejercicio 3 - TIR'!$E$24-'Ejercicio 3 - TIR'!$C$24)*('Ejercicio 3 - TIR'!$E$24-'Ejercicio 3 - TIR'!$D$24)*(1-T366)))</f>
        <v>0.2144183104</v>
      </c>
      <c r="V366" s="3">
        <f t="shared" si="14"/>
        <v>0.6885544604</v>
      </c>
      <c r="W366" s="7">
        <f>IF(V366&lt;=('Ejercicio 3 - TIR'!$D$25-'Ejercicio 3 - TIR'!$C$25)/('Ejercicio 3 - TIR'!$E$25-'Ejercicio 3 - TIR'!$C$25),'Ejercicio 3 - TIR'!$C$25+SQRT(('Ejercicio 3 - TIR'!$E$25-'Ejercicio 3 - TIR'!$C$25)*('Ejercicio 3 - TIR'!$D$25-'Ejercicio 3 - TIR'!$C$25)*V366),'Ejercicio 3 - TIR'!$E$25-SQRT(('Ejercicio 3 - TIR'!$E$25-'Ejercicio 3 - TIR'!$C$25)*('Ejercicio 3 - TIR'!$E$25-'Ejercicio 3 - TIR'!$D$25)*(1-V366)))</f>
        <v>0.2169839526</v>
      </c>
      <c r="X366" s="3">
        <f t="shared" si="15"/>
        <v>0.3627138421</v>
      </c>
      <c r="Y366" s="7">
        <f>IF(X366&lt;=('Ejercicio 3 - TIR'!$D$26-'Ejercicio 3 - TIR'!$C$26)/('Ejercicio 3 - TIR'!$E$26-'Ejercicio 3 - TIR'!$C$26),'Ejercicio 3 - TIR'!$C$26+SQRT(('Ejercicio 3 - TIR'!$E$26-'Ejercicio 3 - TIR'!$C$26)*('Ejercicio 3 - TIR'!$D$26-'Ejercicio 3 - TIR'!$C$26)*X366),'Ejercicio 3 - TIR'!$E$26-SQRT(('Ejercicio 3 - TIR'!$E$26-'Ejercicio 3 - TIR'!$C$26)*('Ejercicio 3 - TIR'!$E$26-'Ejercicio 3 - TIR'!$D$26)*(1-X366)))</f>
        <v>0.2213370197</v>
      </c>
      <c r="Z366" s="3">
        <f t="shared" si="16"/>
        <v>1.130949711</v>
      </c>
      <c r="AA366" s="3">
        <f t="shared" si="17"/>
        <v>1.299090295</v>
      </c>
      <c r="AB366" s="3">
        <f t="shared" si="18"/>
        <v>1.577639041</v>
      </c>
      <c r="AC366" s="3">
        <f t="shared" si="19"/>
        <v>1.919961396</v>
      </c>
      <c r="AD366" s="3">
        <f t="shared" si="20"/>
        <v>2.34491993</v>
      </c>
      <c r="AE366" s="2">
        <f t="shared" si="21"/>
        <v>4369.922925</v>
      </c>
      <c r="AF366" s="2">
        <f t="shared" si="22"/>
        <v>5019.60822</v>
      </c>
      <c r="AG366" s="2">
        <f t="shared" si="23"/>
        <v>6095.904133</v>
      </c>
      <c r="AH366" s="2">
        <f t="shared" si="24"/>
        <v>7418.617506</v>
      </c>
      <c r="AI366" s="2">
        <f t="shared" si="25"/>
        <v>9060.632196</v>
      </c>
      <c r="AJ366" s="4">
        <f t="shared" si="26"/>
        <v>41224.31304</v>
      </c>
      <c r="AK366" s="4">
        <f t="shared" si="27"/>
        <v>49870.92175</v>
      </c>
      <c r="AL366" s="4">
        <f t="shared" si="28"/>
        <v>59248.61129</v>
      </c>
      <c r="AM366" s="4">
        <f t="shared" si="29"/>
        <v>74043.02808</v>
      </c>
      <c r="AN366" s="4">
        <f t="shared" si="30"/>
        <v>87722.78813</v>
      </c>
      <c r="AO366" s="4">
        <f>C366/'Ejercicio 3 - TIR'!$D$7</f>
        <v>19240.39674</v>
      </c>
      <c r="AP366" s="4">
        <f t="shared" si="31"/>
        <v>21983.91629</v>
      </c>
      <c r="AQ366" s="4">
        <f t="shared" si="32"/>
        <v>30630.525</v>
      </c>
      <c r="AR366" s="4">
        <f t="shared" si="33"/>
        <v>40008.21455</v>
      </c>
      <c r="AS366" s="4">
        <f t="shared" si="34"/>
        <v>54802.63134</v>
      </c>
      <c r="AT366" s="4">
        <f t="shared" si="35"/>
        <v>68482.39139</v>
      </c>
      <c r="AU366" s="4">
        <f>AP366*'Ejercicio 3 - TIR'!$D$5</f>
        <v>10991.95815</v>
      </c>
      <c r="AV366" s="4">
        <f>AQ366*'Ejercicio 3 - TIR'!$D$5</f>
        <v>15315.2625</v>
      </c>
      <c r="AW366" s="4">
        <f>AR366*'Ejercicio 3 - TIR'!$D$5</f>
        <v>20004.10727</v>
      </c>
      <c r="AX366" s="4">
        <f>AS366*'Ejercicio 3 - TIR'!$D$5</f>
        <v>27401.31567</v>
      </c>
      <c r="AY366" s="4">
        <f>AT366*'Ejercicio 3 - TIR'!$D$5</f>
        <v>34241.19569</v>
      </c>
      <c r="AZ366" s="4">
        <f t="shared" ref="AZ366:BD366" si="1133">AJ366-AU366-AE366</f>
        <v>25862.43196</v>
      </c>
      <c r="BA366" s="4">
        <f t="shared" si="1133"/>
        <v>29536.05102</v>
      </c>
      <c r="BB366" s="4">
        <f t="shared" si="1133"/>
        <v>33148.59988</v>
      </c>
      <c r="BC366" s="4">
        <f t="shared" si="1133"/>
        <v>39223.0949</v>
      </c>
      <c r="BD366" s="4">
        <f t="shared" si="1133"/>
        <v>44420.96024</v>
      </c>
      <c r="BE366" s="4">
        <f t="shared" ref="BE366:BI366" si="1134">AZ366/Z366</f>
        <v>22867.88857</v>
      </c>
      <c r="BF366" s="4">
        <f t="shared" si="1134"/>
        <v>22735.94925</v>
      </c>
      <c r="BG366" s="4">
        <f t="shared" si="1134"/>
        <v>21011.52356</v>
      </c>
      <c r="BH366" s="4">
        <f t="shared" si="1134"/>
        <v>20429.10601</v>
      </c>
      <c r="BI366" s="4">
        <f t="shared" si="1134"/>
        <v>18943.48701</v>
      </c>
      <c r="BJ366" s="4">
        <f t="shared" si="38"/>
        <v>78252.32541</v>
      </c>
      <c r="BK366" s="4">
        <f t="shared" si="39"/>
        <v>45117.18977</v>
      </c>
      <c r="BL366" s="4">
        <f t="shared" si="40"/>
        <v>123369.5152</v>
      </c>
      <c r="BM366" s="4">
        <f>BK366*'Ejercicio 3 - TIR'!$D$5</f>
        <v>22558.59489</v>
      </c>
      <c r="BN366" s="4">
        <f t="shared" si="41"/>
        <v>100810.9203</v>
      </c>
      <c r="BO366" s="4">
        <f t="shared" si="42"/>
        <v>42991.19941</v>
      </c>
      <c r="BP366" s="4">
        <f t="shared" si="43"/>
        <v>-129572.9847</v>
      </c>
      <c r="BQ366" s="4">
        <f t="shared" ref="BQ366:BT366" si="1135">BE366</f>
        <v>22867.88857</v>
      </c>
      <c r="BR366" s="4">
        <f t="shared" si="1135"/>
        <v>22735.94925</v>
      </c>
      <c r="BS366" s="4">
        <f t="shared" si="1135"/>
        <v>21011.52356</v>
      </c>
      <c r="BT366" s="4">
        <f t="shared" si="1135"/>
        <v>20429.10601</v>
      </c>
      <c r="BU366" s="4">
        <f t="shared" si="45"/>
        <v>61934.68642</v>
      </c>
      <c r="BV366" s="36">
        <f t="shared" si="46"/>
        <v>4.113543901</v>
      </c>
    </row>
    <row r="367" ht="15.0" customHeight="1">
      <c r="A367" s="2">
        <v>366.0</v>
      </c>
      <c r="B367" s="3">
        <f t="shared" si="4"/>
        <v>0.6606136254</v>
      </c>
      <c r="C367" s="4">
        <f>IF(B367&lt;=('Ejercicio 3 - TIR'!$D$13-'Ejercicio 3 - TIR'!$C$13)/('Ejercicio 3 - TIR'!$E$13-'Ejercicio 3 - TIR'!$C$13),'Ejercicio 3 - TIR'!$C$13+SQRT(('Ejercicio 3 - TIR'!$E$13-'Ejercicio 3 - TIR'!$C$13)*('Ejercicio 3 - TIR'!$D$13-'Ejercicio 3 - TIR'!$C$13)*B367),'Ejercicio 3 - TIR'!$E$13-SQRT(('Ejercicio 3 - TIR'!$E$13-'Ejercicio 3 - TIR'!$C$13)*('Ejercicio 3 - TIR'!$E$13-'Ejercicio 3 - TIR'!$D$13)*(1-B367)))</f>
        <v>79819.22575</v>
      </c>
      <c r="D367" s="3">
        <f t="shared" si="5"/>
        <v>0.05405533325</v>
      </c>
      <c r="E367" s="4">
        <f>IF(D367&lt;=('Ejercicio 3 - TIR'!$D$14-'Ejercicio 3 - TIR'!$C$14)/('Ejercicio 3 - TIR'!$E$14-'Ejercicio 3 - TIR'!$C$14),'Ejercicio 3 - TIR'!$C$14+SQRT(('Ejercicio 3 - TIR'!$E$14-'Ejercicio 3 - TIR'!$C$14)*('Ejercicio 3 - TIR'!$D$14-'Ejercicio 3 - TIR'!$C$14)*D367),'Ejercicio 3 - TIR'!$E$14-SQRT(('Ejercicio 3 - TIR'!$E$14-'Ejercicio 3 - TIR'!$C$14)*('Ejercicio 3 - TIR'!$E$14-'Ejercicio 3 - TIR'!$D$14)*(1-D367)))</f>
        <v>27013.49199</v>
      </c>
      <c r="F367" s="3">
        <f t="shared" si="6"/>
        <v>0.1596190608</v>
      </c>
      <c r="G367" s="4">
        <f>IF(F367&lt;=('Ejercicio 3 - TIR'!$D$18-'Ejercicio 3 - TIR'!$C$18)/('Ejercicio 3 - TIR'!$E$18-'Ejercicio 3 - TIR'!$C$18),'Ejercicio 3 - TIR'!$C$18+SQRT(('Ejercicio 3 - TIR'!$E$18-'Ejercicio 3 - TIR'!$C$18)*('Ejercicio 3 - TIR'!$D$18-'Ejercicio 3 - TIR'!$C$18)*F367),'Ejercicio 3 - TIR'!$E$18-SQRT(('Ejercicio 3 - TIR'!$E$18-'Ejercicio 3 - TIR'!$C$18)*('Ejercicio 3 - TIR'!$E$18-'Ejercicio 3 - TIR'!$D$18)*(1-F367)))</f>
        <v>34893.14409</v>
      </c>
      <c r="H367" s="3">
        <f t="shared" si="7"/>
        <v>0.6039995978</v>
      </c>
      <c r="I367" s="4">
        <f>IF(H367&lt;=('Ejercicio 3 - TIR'!$D$18-'Ejercicio 3 - TIR'!$C$18)/('Ejercicio 3 - TIR'!$E$18-'Ejercicio 3 - TIR'!$C$18),'Ejercicio 3 - TIR'!$C$18+SQRT(('Ejercicio 3 - TIR'!$E$18-'Ejercicio 3 - TIR'!$C$18)*('Ejercicio 3 - TIR'!$D$18-'Ejercicio 3 - TIR'!$C$18)*H367),'Ejercicio 3 - TIR'!$E$18-SQRT(('Ejercicio 3 - TIR'!$E$18-'Ejercicio 3 - TIR'!$C$18)*('Ejercicio 3 - TIR'!$E$18-'Ejercicio 3 - TIR'!$D$18)*(1-H367)))</f>
        <v>39518.40006</v>
      </c>
      <c r="J367" s="3">
        <f t="shared" si="8"/>
        <v>0.9585577467</v>
      </c>
      <c r="K367" s="4">
        <f>IF(J367&lt;=('Ejercicio 3 - TIR'!$D$18-'Ejercicio 3 - TIR'!$C$18)/('Ejercicio 3 - TIR'!$E$18-'Ejercicio 3 - TIR'!$C$18),'Ejercicio 3 - TIR'!$C$18+SQRT(('Ejercicio 3 - TIR'!$E$18-'Ejercicio 3 - TIR'!$C$18)*('Ejercicio 3 - TIR'!$D$18-'Ejercicio 3 - TIR'!$C$18)*J367),'Ejercicio 3 - TIR'!$E$18-SQRT(('Ejercicio 3 - TIR'!$E$18-'Ejercicio 3 - TIR'!$C$18)*('Ejercicio 3 - TIR'!$E$18-'Ejercicio 3 - TIR'!$D$18)*(1-J367)))</f>
        <v>43237</v>
      </c>
      <c r="L367" s="3">
        <f t="shared" si="9"/>
        <v>0.5466200416</v>
      </c>
      <c r="M367" s="4">
        <f>IF(L367&lt;=('Ejercicio 3 - TIR'!$D$18-'Ejercicio 3 - TIR'!$C$18)/('Ejercicio 3 - TIR'!$E$18-'Ejercicio 3 - TIR'!$C$18),'Ejercicio 3 - TIR'!$C$18+SQRT(('Ejercicio 3 - TIR'!$E$18-'Ejercicio 3 - TIR'!$C$18)*('Ejercicio 3 - TIR'!$D$18-'Ejercicio 3 - TIR'!$C$18)*L367),'Ejercicio 3 - TIR'!$E$18-SQRT(('Ejercicio 3 - TIR'!$E$18-'Ejercicio 3 - TIR'!$C$18)*('Ejercicio 3 - TIR'!$E$18-'Ejercicio 3 - TIR'!$D$18)*(1-L367)))</f>
        <v>39054.99896</v>
      </c>
      <c r="N367" s="3">
        <f t="shared" si="10"/>
        <v>0.8387299142</v>
      </c>
      <c r="O367" s="4">
        <f>IF(N367&lt;=('Ejercicio 3 - TIR'!$D$18-'Ejercicio 3 - TIR'!$C$18)/('Ejercicio 3 - TIR'!$E$18-'Ejercicio 3 - TIR'!$C$18),'Ejercicio 3 - TIR'!$C$18+SQRT(('Ejercicio 3 - TIR'!$E$18-'Ejercicio 3 - TIR'!$C$18)*('Ejercicio 3 - TIR'!$D$18-'Ejercicio 3 - TIR'!$C$18)*N367),'Ejercicio 3 - TIR'!$E$18-SQRT(('Ejercicio 3 - TIR'!$E$18-'Ejercicio 3 - TIR'!$C$18)*('Ejercicio 3 - TIR'!$E$18-'Ejercicio 3 - TIR'!$D$18)*(1-N367)))</f>
        <v>41522.17648</v>
      </c>
      <c r="P367" s="3">
        <f t="shared" si="11"/>
        <v>0.6663193562</v>
      </c>
      <c r="Q367" s="7">
        <f>IF(P367&lt;=('Ejercicio 3 - TIR'!$D$22-'Ejercicio 3 - TIR'!$C$22)/('Ejercicio 3 - TIR'!$E$22-'Ejercicio 3 - TIR'!$C$22),'Ejercicio 3 - TIR'!$C$22+SQRT(('Ejercicio 3 - TIR'!$E$22-'Ejercicio 3 - TIR'!$C$22)*('Ejercicio 3 - TIR'!$D$22-'Ejercicio 3 - TIR'!$C$22)*P367),'Ejercicio 3 - TIR'!$E$22-SQRT(('Ejercicio 3 - TIR'!$E$22-'Ejercicio 3 - TIR'!$C$22)*('Ejercicio 3 - TIR'!$E$22-'Ejercicio 3 - TIR'!$D$22)*(1-P367)))</f>
        <v>0.1554923449</v>
      </c>
      <c r="R367" s="3">
        <f t="shared" si="12"/>
        <v>0.734269908</v>
      </c>
      <c r="S367" s="7">
        <f>IF(R367&lt;=('Ejercicio 3 - TIR'!$D$23-'Ejercicio 3 - TIR'!$C$23)/('Ejercicio 3 - TIR'!$E$23-'Ejercicio 3 - TIR'!$C$23),'Ejercicio 3 - TIR'!$C$23+SQRT(('Ejercicio 3 - TIR'!$E$23-'Ejercicio 3 - TIR'!$C$23)*('Ejercicio 3 - TIR'!$D$23-'Ejercicio 3 - TIR'!$C$23)*R367),'Ejercicio 3 - TIR'!$E$23-SQRT(('Ejercicio 3 - TIR'!$E$23-'Ejercicio 3 - TIR'!$C$23)*('Ejercicio 3 - TIR'!$E$23-'Ejercicio 3 - TIR'!$D$23)*(1-R367)))</f>
        <v>0.1581296053</v>
      </c>
      <c r="T367" s="3">
        <f t="shared" si="13"/>
        <v>0.1628312719</v>
      </c>
      <c r="U367" s="7">
        <f>IF(T367&lt;=('Ejercicio 3 - TIR'!$D$24-'Ejercicio 3 - TIR'!$C$24)/('Ejercicio 3 - TIR'!$E$24-'Ejercicio 3 - TIR'!$C$24),'Ejercicio 3 - TIR'!$C$24+SQRT(('Ejercicio 3 - TIR'!$E$24-'Ejercicio 3 - TIR'!$C$24)*('Ejercicio 3 - TIR'!$D$24-'Ejercicio 3 - TIR'!$C$24)*T367),'Ejercicio 3 - TIR'!$E$24-SQRT(('Ejercicio 3 - TIR'!$E$24-'Ejercicio 3 - TIR'!$C$24)*('Ejercicio 3 - TIR'!$E$24-'Ejercicio 3 - TIR'!$D$24)*(1-T367)))</f>
        <v>0.1684917731</v>
      </c>
      <c r="V367" s="3">
        <f t="shared" si="14"/>
        <v>0.03936678845</v>
      </c>
      <c r="W367" s="7">
        <f>IF(V367&lt;=('Ejercicio 3 - TIR'!$D$25-'Ejercicio 3 - TIR'!$C$25)/('Ejercicio 3 - TIR'!$E$25-'Ejercicio 3 - TIR'!$C$25),'Ejercicio 3 - TIR'!$C$25+SQRT(('Ejercicio 3 - TIR'!$E$25-'Ejercicio 3 - TIR'!$C$25)*('Ejercicio 3 - TIR'!$D$25-'Ejercicio 3 - TIR'!$C$25)*V367),'Ejercicio 3 - TIR'!$E$25-SQRT(('Ejercicio 3 - TIR'!$E$25-'Ejercicio 3 - TIR'!$C$25)*('Ejercicio 3 - TIR'!$E$25-'Ejercicio 3 - TIR'!$D$25)*(1-V367)))</f>
        <v>0.187423847</v>
      </c>
      <c r="X367" s="3">
        <f t="shared" si="15"/>
        <v>0.2103942612</v>
      </c>
      <c r="Y367" s="7">
        <f>IF(X367&lt;=('Ejercicio 3 - TIR'!$D$26-'Ejercicio 3 - TIR'!$C$26)/('Ejercicio 3 - TIR'!$E$26-'Ejercicio 3 - TIR'!$C$26),'Ejercicio 3 - TIR'!$C$26+SQRT(('Ejercicio 3 - TIR'!$E$26-'Ejercicio 3 - TIR'!$C$26)*('Ejercicio 3 - TIR'!$D$26-'Ejercicio 3 - TIR'!$C$26)*X367),'Ejercicio 3 - TIR'!$E$26-SQRT(('Ejercicio 3 - TIR'!$E$26-'Ejercicio 3 - TIR'!$C$26)*('Ejercicio 3 - TIR'!$E$26-'Ejercicio 3 - TIR'!$D$26)*(1-X367)))</f>
        <v>0.2138341038</v>
      </c>
      <c r="Z367" s="3">
        <f t="shared" si="16"/>
        <v>1.155492345</v>
      </c>
      <c r="AA367" s="3">
        <f t="shared" si="17"/>
        <v>1.338209893</v>
      </c>
      <c r="AB367" s="3">
        <f t="shared" si="18"/>
        <v>1.563687251</v>
      </c>
      <c r="AC367" s="3">
        <f t="shared" si="19"/>
        <v>1.856759531</v>
      </c>
      <c r="AD367" s="3">
        <f t="shared" si="20"/>
        <v>2.253798041</v>
      </c>
      <c r="AE367" s="2">
        <f t="shared" si="21"/>
        <v>4200.391213</v>
      </c>
      <c r="AF367" s="2">
        <f t="shared" si="22"/>
        <v>4864.597418</v>
      </c>
      <c r="AG367" s="2">
        <f t="shared" si="23"/>
        <v>5684.242062</v>
      </c>
      <c r="AH367" s="2">
        <f t="shared" si="24"/>
        <v>6749.604576</v>
      </c>
      <c r="AI367" s="2">
        <f t="shared" si="25"/>
        <v>8192.900222</v>
      </c>
      <c r="AJ367" s="4">
        <f t="shared" si="26"/>
        <v>40318.76089</v>
      </c>
      <c r="AK367" s="4">
        <f t="shared" si="27"/>
        <v>52883.91393</v>
      </c>
      <c r="AL367" s="4">
        <f t="shared" si="28"/>
        <v>67609.14567</v>
      </c>
      <c r="AM367" s="4">
        <f t="shared" si="29"/>
        <v>72515.74156</v>
      </c>
      <c r="AN367" s="4">
        <f t="shared" si="30"/>
        <v>93582.60002</v>
      </c>
      <c r="AO367" s="4">
        <f>C367/'Ejercicio 3 - TIR'!$D$7</f>
        <v>15963.84515</v>
      </c>
      <c r="AP367" s="4">
        <f t="shared" si="31"/>
        <v>24354.91574</v>
      </c>
      <c r="AQ367" s="4">
        <f t="shared" si="32"/>
        <v>36920.06878</v>
      </c>
      <c r="AR367" s="4">
        <f t="shared" si="33"/>
        <v>51645.30052</v>
      </c>
      <c r="AS367" s="4">
        <f t="shared" si="34"/>
        <v>56551.89641</v>
      </c>
      <c r="AT367" s="4">
        <f t="shared" si="35"/>
        <v>77618.75487</v>
      </c>
      <c r="AU367" s="4">
        <f>AP367*'Ejercicio 3 - TIR'!$D$5</f>
        <v>12177.45787</v>
      </c>
      <c r="AV367" s="4">
        <f>AQ367*'Ejercicio 3 - TIR'!$D$5</f>
        <v>18460.03439</v>
      </c>
      <c r="AW367" s="4">
        <f>AR367*'Ejercicio 3 - TIR'!$D$5</f>
        <v>25822.65026</v>
      </c>
      <c r="AX367" s="4">
        <f>AS367*'Ejercicio 3 - TIR'!$D$5</f>
        <v>28275.9482</v>
      </c>
      <c r="AY367" s="4">
        <f>AT367*'Ejercicio 3 - TIR'!$D$5</f>
        <v>38809.37744</v>
      </c>
      <c r="AZ367" s="4">
        <f t="shared" ref="AZ367:BD367" si="1136">AJ367-AU367-AE367</f>
        <v>23940.91181</v>
      </c>
      <c r="BA367" s="4">
        <f t="shared" si="1136"/>
        <v>29559.28212</v>
      </c>
      <c r="BB367" s="4">
        <f t="shared" si="1136"/>
        <v>36102.25335</v>
      </c>
      <c r="BC367" s="4">
        <f t="shared" si="1136"/>
        <v>37490.18878</v>
      </c>
      <c r="BD367" s="4">
        <f t="shared" si="1136"/>
        <v>46580.32236</v>
      </c>
      <c r="BE367" s="4">
        <f t="shared" ref="BE367:BI367" si="1137">AZ367/Z367</f>
        <v>20719.23013</v>
      </c>
      <c r="BF367" s="4">
        <f t="shared" si="1137"/>
        <v>22088.67403</v>
      </c>
      <c r="BG367" s="4">
        <f t="shared" si="1137"/>
        <v>23087.89902</v>
      </c>
      <c r="BH367" s="4">
        <f t="shared" si="1137"/>
        <v>20191.19232</v>
      </c>
      <c r="BI367" s="4">
        <f t="shared" si="1137"/>
        <v>20667.47841</v>
      </c>
      <c r="BJ367" s="4">
        <f t="shared" si="38"/>
        <v>60882.95534</v>
      </c>
      <c r="BK367" s="4">
        <f t="shared" si="39"/>
        <v>35979.28293</v>
      </c>
      <c r="BL367" s="4">
        <f t="shared" si="40"/>
        <v>96862.23826</v>
      </c>
      <c r="BM367" s="4">
        <f>BK367*'Ejercicio 3 - TIR'!$D$5</f>
        <v>17989.64146</v>
      </c>
      <c r="BN367" s="4">
        <f t="shared" si="41"/>
        <v>78872.5968</v>
      </c>
      <c r="BO367" s="4">
        <f t="shared" si="42"/>
        <v>34995.41456</v>
      </c>
      <c r="BP367" s="4">
        <f t="shared" si="43"/>
        <v>-106832.7177</v>
      </c>
      <c r="BQ367" s="4">
        <f t="shared" ref="BQ367:BT367" si="1138">BE367</f>
        <v>20719.23013</v>
      </c>
      <c r="BR367" s="4">
        <f t="shared" si="1138"/>
        <v>22088.67403</v>
      </c>
      <c r="BS367" s="4">
        <f t="shared" si="1138"/>
        <v>23087.89902</v>
      </c>
      <c r="BT367" s="4">
        <f t="shared" si="1138"/>
        <v>20191.19232</v>
      </c>
      <c r="BU367" s="4">
        <f t="shared" si="45"/>
        <v>55662.89298</v>
      </c>
      <c r="BV367" s="36">
        <f t="shared" si="46"/>
        <v>8.712444536</v>
      </c>
    </row>
    <row r="368" ht="15.0" customHeight="1">
      <c r="A368" s="2">
        <v>367.0</v>
      </c>
      <c r="B368" s="3">
        <f t="shared" si="4"/>
        <v>0.06214319451</v>
      </c>
      <c r="C368" s="4">
        <f>IF(B368&lt;=('Ejercicio 3 - TIR'!$D$13-'Ejercicio 3 - TIR'!$C$13)/('Ejercicio 3 - TIR'!$E$13-'Ejercicio 3 - TIR'!$C$13),'Ejercicio 3 - TIR'!$C$13+SQRT(('Ejercicio 3 - TIR'!$E$13-'Ejercicio 3 - TIR'!$C$13)*('Ejercicio 3 - TIR'!$D$13-'Ejercicio 3 - TIR'!$C$13)*B368),'Ejercicio 3 - TIR'!$E$13-SQRT(('Ejercicio 3 - TIR'!$E$13-'Ejercicio 3 - TIR'!$C$13)*('Ejercicio 3 - TIR'!$E$13-'Ejercicio 3 - TIR'!$D$13)*(1-B368)))</f>
        <v>64985.70735</v>
      </c>
      <c r="D368" s="3">
        <f t="shared" si="5"/>
        <v>0.8597168638</v>
      </c>
      <c r="E368" s="4">
        <f>IF(D368&lt;=('Ejercicio 3 - TIR'!$D$14-'Ejercicio 3 - TIR'!$C$14)/('Ejercicio 3 - TIR'!$E$14-'Ejercicio 3 - TIR'!$C$14),'Ejercicio 3 - TIR'!$C$14+SQRT(('Ejercicio 3 - TIR'!$E$14-'Ejercicio 3 - TIR'!$C$14)*('Ejercicio 3 - TIR'!$D$14-'Ejercicio 3 - TIR'!$C$14)*D368),'Ejercicio 3 - TIR'!$E$14-SQRT(('Ejercicio 3 - TIR'!$E$14-'Ejercicio 3 - TIR'!$C$14)*('Ejercicio 3 - TIR'!$E$14-'Ejercicio 3 - TIR'!$D$14)*(1-D368)))</f>
        <v>35412.79274</v>
      </c>
      <c r="F368" s="3">
        <f t="shared" si="6"/>
        <v>0.0106872576</v>
      </c>
      <c r="G368" s="4">
        <f>IF(F368&lt;=('Ejercicio 3 - TIR'!$D$18-'Ejercicio 3 - TIR'!$C$18)/('Ejercicio 3 - TIR'!$E$18-'Ejercicio 3 - TIR'!$C$18),'Ejercicio 3 - TIR'!$C$18+SQRT(('Ejercicio 3 - TIR'!$E$18-'Ejercicio 3 - TIR'!$C$18)*('Ejercicio 3 - TIR'!$D$18-'Ejercicio 3 - TIR'!$C$18)*F368),'Ejercicio 3 - TIR'!$E$18-SQRT(('Ejercicio 3 - TIR'!$E$18-'Ejercicio 3 - TIR'!$C$18)*('Ejercicio 3 - TIR'!$E$18-'Ejercicio 3 - TIR'!$D$18)*(1-F368)))</f>
        <v>31266.13137</v>
      </c>
      <c r="H368" s="3">
        <f t="shared" si="7"/>
        <v>0.61029255</v>
      </c>
      <c r="I368" s="4">
        <f>IF(H368&lt;=('Ejercicio 3 - TIR'!$D$18-'Ejercicio 3 - TIR'!$C$18)/('Ejercicio 3 - TIR'!$E$18-'Ejercicio 3 - TIR'!$C$18),'Ejercicio 3 - TIR'!$C$18+SQRT(('Ejercicio 3 - TIR'!$E$18-'Ejercicio 3 - TIR'!$C$18)*('Ejercicio 3 - TIR'!$D$18-'Ejercicio 3 - TIR'!$C$18)*H368),'Ejercicio 3 - TIR'!$E$18-SQRT(('Ejercicio 3 - TIR'!$E$18-'Ejercicio 3 - TIR'!$C$18)*('Ejercicio 3 - TIR'!$E$18-'Ejercicio 3 - TIR'!$D$18)*(1-H368)))</f>
        <v>39567.85674</v>
      </c>
      <c r="J368" s="3">
        <f t="shared" si="8"/>
        <v>0.1325253093</v>
      </c>
      <c r="K368" s="4">
        <f>IF(J368&lt;=('Ejercicio 3 - TIR'!$D$18-'Ejercicio 3 - TIR'!$C$18)/('Ejercicio 3 - TIR'!$E$18-'Ejercicio 3 - TIR'!$C$18),'Ejercicio 3 - TIR'!$C$18+SQRT(('Ejercicio 3 - TIR'!$E$18-'Ejercicio 3 - TIR'!$C$18)*('Ejercicio 3 - TIR'!$D$18-'Ejercicio 3 - TIR'!$C$18)*J368),'Ejercicio 3 - TIR'!$E$18-SQRT(('Ejercicio 3 - TIR'!$E$18-'Ejercicio 3 - TIR'!$C$18)*('Ejercicio 3 - TIR'!$E$18-'Ejercicio 3 - TIR'!$D$18)*(1-J368)))</f>
        <v>34458.56439</v>
      </c>
      <c r="L368" s="3">
        <f t="shared" si="9"/>
        <v>0.8836036529</v>
      </c>
      <c r="M368" s="4">
        <f>IF(L368&lt;=('Ejercicio 3 - TIR'!$D$18-'Ejercicio 3 - TIR'!$C$18)/('Ejercicio 3 - TIR'!$E$18-'Ejercicio 3 - TIR'!$C$18),'Ejercicio 3 - TIR'!$C$18+SQRT(('Ejercicio 3 - TIR'!$E$18-'Ejercicio 3 - TIR'!$C$18)*('Ejercicio 3 - TIR'!$D$18-'Ejercicio 3 - TIR'!$C$18)*L368),'Ejercicio 3 - TIR'!$E$18-SQRT(('Ejercicio 3 - TIR'!$E$18-'Ejercicio 3 - TIR'!$C$18)*('Ejercicio 3 - TIR'!$E$18-'Ejercicio 3 - TIR'!$D$18)*(1-L368)))</f>
        <v>42045.38902</v>
      </c>
      <c r="N368" s="3">
        <f t="shared" si="10"/>
        <v>0.3466168302</v>
      </c>
      <c r="O368" s="4">
        <f>IF(N368&lt;=('Ejercicio 3 - TIR'!$D$18-'Ejercicio 3 - TIR'!$C$18)/('Ejercicio 3 - TIR'!$E$18-'Ejercicio 3 - TIR'!$C$18),'Ejercicio 3 - TIR'!$C$18+SQRT(('Ejercicio 3 - TIR'!$E$18-'Ejercicio 3 - TIR'!$C$18)*('Ejercicio 3 - TIR'!$D$18-'Ejercicio 3 - TIR'!$C$18)*N368),'Ejercicio 3 - TIR'!$E$18-SQRT(('Ejercicio 3 - TIR'!$E$18-'Ejercicio 3 - TIR'!$C$18)*('Ejercicio 3 - TIR'!$E$18-'Ejercicio 3 - TIR'!$D$18)*(1-N368)))</f>
        <v>37210.5842</v>
      </c>
      <c r="P368" s="3">
        <f t="shared" si="11"/>
        <v>0.6165636662</v>
      </c>
      <c r="Q368" s="7">
        <f>IF(P368&lt;=('Ejercicio 3 - TIR'!$D$22-'Ejercicio 3 - TIR'!$C$22)/('Ejercicio 3 - TIR'!$E$22-'Ejercicio 3 - TIR'!$C$22),'Ejercicio 3 - TIR'!$C$22+SQRT(('Ejercicio 3 - TIR'!$E$22-'Ejercicio 3 - TIR'!$C$22)*('Ejercicio 3 - TIR'!$D$22-'Ejercicio 3 - TIR'!$C$22)*P368),'Ejercicio 3 - TIR'!$E$22-SQRT(('Ejercicio 3 - TIR'!$E$22-'Ejercicio 3 - TIR'!$C$22)*('Ejercicio 3 - TIR'!$E$22-'Ejercicio 3 - TIR'!$D$22)*(1-P368)))</f>
        <v>0.1537286201</v>
      </c>
      <c r="R368" s="3">
        <f t="shared" si="12"/>
        <v>0.3750030917</v>
      </c>
      <c r="S368" s="7">
        <f>IF(R368&lt;=('Ejercicio 3 - TIR'!$D$23-'Ejercicio 3 - TIR'!$C$23)/('Ejercicio 3 - TIR'!$E$23-'Ejercicio 3 - TIR'!$C$23),'Ejercicio 3 - TIR'!$C$23+SQRT(('Ejercicio 3 - TIR'!$E$23-'Ejercicio 3 - TIR'!$C$23)*('Ejercicio 3 - TIR'!$D$23-'Ejercicio 3 - TIR'!$C$23)*R368),'Ejercicio 3 - TIR'!$E$23-SQRT(('Ejercicio 3 - TIR'!$E$23-'Ejercicio 3 - TIR'!$C$23)*('Ejercicio 3 - TIR'!$E$23-'Ejercicio 3 - TIR'!$D$23)*(1-R368)))</f>
        <v>0.1459808692</v>
      </c>
      <c r="T368" s="3">
        <f t="shared" si="13"/>
        <v>0.1035349334</v>
      </c>
      <c r="U368" s="7">
        <f>IF(T368&lt;=('Ejercicio 3 - TIR'!$D$24-'Ejercicio 3 - TIR'!$C$24)/('Ejercicio 3 - TIR'!$E$24-'Ejercicio 3 - TIR'!$C$24),'Ejercicio 3 - TIR'!$C$24+SQRT(('Ejercicio 3 - TIR'!$E$24-'Ejercicio 3 - TIR'!$C$24)*('Ejercicio 3 - TIR'!$D$24-'Ejercicio 3 - TIR'!$C$24)*T368),'Ejercicio 3 - TIR'!$E$24-SQRT(('Ejercicio 3 - TIR'!$E$24-'Ejercicio 3 - TIR'!$C$24)*('Ejercicio 3 - TIR'!$E$24-'Ejercicio 3 - TIR'!$D$24)*(1-T368)))</f>
        <v>0.1647452826</v>
      </c>
      <c r="V368" s="3">
        <f t="shared" si="14"/>
        <v>0.4853302853</v>
      </c>
      <c r="W368" s="7">
        <f>IF(V368&lt;=('Ejercicio 3 - TIR'!$D$25-'Ejercicio 3 - TIR'!$C$25)/('Ejercicio 3 - TIR'!$E$25-'Ejercicio 3 - TIR'!$C$25),'Ejercicio 3 - TIR'!$C$25+SQRT(('Ejercicio 3 - TIR'!$E$25-'Ejercicio 3 - TIR'!$C$25)*('Ejercicio 3 - TIR'!$D$25-'Ejercicio 3 - TIR'!$C$25)*V368),'Ejercicio 3 - TIR'!$E$25-SQRT(('Ejercicio 3 - TIR'!$E$25-'Ejercicio 3 - TIR'!$C$25)*('Ejercicio 3 - TIR'!$E$25-'Ejercicio 3 - TIR'!$D$25)*(1-V368)))</f>
        <v>0.2075577569</v>
      </c>
      <c r="X368" s="3">
        <f t="shared" si="15"/>
        <v>0.1939298513</v>
      </c>
      <c r="Y368" s="7">
        <f>IF(X368&lt;=('Ejercicio 3 - TIR'!$D$26-'Ejercicio 3 - TIR'!$C$26)/('Ejercicio 3 - TIR'!$E$26-'Ejercicio 3 - TIR'!$C$26),'Ejercicio 3 - TIR'!$C$26+SQRT(('Ejercicio 3 - TIR'!$E$26-'Ejercicio 3 - TIR'!$C$26)*('Ejercicio 3 - TIR'!$D$26-'Ejercicio 3 - TIR'!$C$26)*X368),'Ejercicio 3 - TIR'!$E$26-SQRT(('Ejercicio 3 - TIR'!$E$26-'Ejercicio 3 - TIR'!$C$26)*('Ejercicio 3 - TIR'!$E$26-'Ejercicio 3 - TIR'!$D$26)*(1-X368)))</f>
        <v>0.2128825392</v>
      </c>
      <c r="Z368" s="3">
        <f t="shared" si="16"/>
        <v>1.15372862</v>
      </c>
      <c r="AA368" s="3">
        <f t="shared" si="17"/>
        <v>1.322150927</v>
      </c>
      <c r="AB368" s="3">
        <f t="shared" si="18"/>
        <v>1.539969055</v>
      </c>
      <c r="AC368" s="3">
        <f t="shared" si="19"/>
        <v>1.859601578</v>
      </c>
      <c r="AD368" s="3">
        <f t="shared" si="20"/>
        <v>2.255478283</v>
      </c>
      <c r="AE368" s="2">
        <f t="shared" si="21"/>
        <v>5443.959763</v>
      </c>
      <c r="AF368" s="2">
        <f t="shared" si="22"/>
        <v>6238.673741</v>
      </c>
      <c r="AG368" s="2">
        <f t="shared" si="23"/>
        <v>7266.465809</v>
      </c>
      <c r="AH368" s="2">
        <f t="shared" si="24"/>
        <v>8774.677153</v>
      </c>
      <c r="AI368" s="2">
        <f t="shared" si="25"/>
        <v>10642.65271</v>
      </c>
      <c r="AJ368" s="4">
        <f t="shared" si="26"/>
        <v>36072.6306</v>
      </c>
      <c r="AK368" s="4">
        <f t="shared" si="27"/>
        <v>52314.67846</v>
      </c>
      <c r="AL368" s="4">
        <f t="shared" si="28"/>
        <v>53065.12284</v>
      </c>
      <c r="AM368" s="4">
        <f t="shared" si="29"/>
        <v>78187.67176</v>
      </c>
      <c r="AN368" s="4">
        <f t="shared" si="30"/>
        <v>83927.66458</v>
      </c>
      <c r="AO368" s="4">
        <f>C368/'Ejercicio 3 - TIR'!$D$7</f>
        <v>12997.14147</v>
      </c>
      <c r="AP368" s="4">
        <f t="shared" si="31"/>
        <v>23075.48913</v>
      </c>
      <c r="AQ368" s="4">
        <f t="shared" si="32"/>
        <v>39317.53699</v>
      </c>
      <c r="AR368" s="4">
        <f t="shared" si="33"/>
        <v>40067.98137</v>
      </c>
      <c r="AS368" s="4">
        <f t="shared" si="34"/>
        <v>65190.53029</v>
      </c>
      <c r="AT368" s="4">
        <f t="shared" si="35"/>
        <v>70930.52311</v>
      </c>
      <c r="AU368" s="4">
        <f>AP368*'Ejercicio 3 - TIR'!$D$5</f>
        <v>11537.74456</v>
      </c>
      <c r="AV368" s="4">
        <f>AQ368*'Ejercicio 3 - TIR'!$D$5</f>
        <v>19658.76849</v>
      </c>
      <c r="AW368" s="4">
        <f>AR368*'Ejercicio 3 - TIR'!$D$5</f>
        <v>20033.99068</v>
      </c>
      <c r="AX368" s="4">
        <f>AS368*'Ejercicio 3 - TIR'!$D$5</f>
        <v>32595.26515</v>
      </c>
      <c r="AY368" s="4">
        <f>AT368*'Ejercicio 3 - TIR'!$D$5</f>
        <v>35465.26156</v>
      </c>
      <c r="AZ368" s="4">
        <f t="shared" ref="AZ368:BD368" si="1139">AJ368-AU368-AE368</f>
        <v>19090.92627</v>
      </c>
      <c r="BA368" s="4">
        <f t="shared" si="1139"/>
        <v>26417.23622</v>
      </c>
      <c r="BB368" s="4">
        <f t="shared" si="1139"/>
        <v>25764.66634</v>
      </c>
      <c r="BC368" s="4">
        <f t="shared" si="1139"/>
        <v>36817.72946</v>
      </c>
      <c r="BD368" s="4">
        <f t="shared" si="1139"/>
        <v>37819.75032</v>
      </c>
      <c r="BE368" s="4">
        <f t="shared" ref="BE368:BI368" si="1140">AZ368/Z368</f>
        <v>16547.15497</v>
      </c>
      <c r="BF368" s="4">
        <f t="shared" si="1140"/>
        <v>19980.49972</v>
      </c>
      <c r="BG368" s="4">
        <f t="shared" si="1140"/>
        <v>16730.63901</v>
      </c>
      <c r="BH368" s="4">
        <f t="shared" si="1140"/>
        <v>19798.7192</v>
      </c>
      <c r="BI368" s="4">
        <f t="shared" si="1140"/>
        <v>16767.95144</v>
      </c>
      <c r="BJ368" s="4">
        <f t="shared" si="38"/>
        <v>79872.78499</v>
      </c>
      <c r="BK368" s="4">
        <f t="shared" si="39"/>
        <v>29314.77033</v>
      </c>
      <c r="BL368" s="4">
        <f t="shared" si="40"/>
        <v>109187.5553</v>
      </c>
      <c r="BM368" s="4">
        <f>BK368*'Ejercicio 3 - TIR'!$D$5</f>
        <v>14657.38517</v>
      </c>
      <c r="BN368" s="4">
        <f t="shared" si="41"/>
        <v>94530.17015</v>
      </c>
      <c r="BO368" s="4">
        <f t="shared" si="42"/>
        <v>41911.36348</v>
      </c>
      <c r="BP368" s="4">
        <f t="shared" si="43"/>
        <v>-100398.5001</v>
      </c>
      <c r="BQ368" s="4">
        <f t="shared" ref="BQ368:BT368" si="1141">BE368</f>
        <v>16547.15497</v>
      </c>
      <c r="BR368" s="4">
        <f t="shared" si="1141"/>
        <v>19980.49972</v>
      </c>
      <c r="BS368" s="4">
        <f t="shared" si="1141"/>
        <v>16730.63901</v>
      </c>
      <c r="BT368" s="4">
        <f t="shared" si="1141"/>
        <v>19798.7192</v>
      </c>
      <c r="BU368" s="4">
        <f t="shared" si="45"/>
        <v>58679.31491</v>
      </c>
      <c r="BV368" s="36">
        <f t="shared" si="46"/>
        <v>7.945071171</v>
      </c>
    </row>
    <row r="369" ht="15.0" customHeight="1">
      <c r="A369" s="2">
        <v>368.0</v>
      </c>
      <c r="B369" s="3">
        <f t="shared" si="4"/>
        <v>0.6014365247</v>
      </c>
      <c r="C369" s="4">
        <f>IF(B369&lt;=('Ejercicio 3 - TIR'!$D$13-'Ejercicio 3 - TIR'!$C$13)/('Ejercicio 3 - TIR'!$E$13-'Ejercicio 3 - TIR'!$C$13),'Ejercicio 3 - TIR'!$C$13+SQRT(('Ejercicio 3 - TIR'!$E$13-'Ejercicio 3 - TIR'!$C$13)*('Ejercicio 3 - TIR'!$D$13-'Ejercicio 3 - TIR'!$C$13)*B369),'Ejercicio 3 - TIR'!$E$13-SQRT(('Ejercicio 3 - TIR'!$E$13-'Ejercicio 3 - TIR'!$C$13)*('Ejercicio 3 - TIR'!$E$13-'Ejercicio 3 - TIR'!$D$13)*(1-B369)))</f>
        <v>78130.47393</v>
      </c>
      <c r="D369" s="3">
        <f t="shared" si="5"/>
        <v>0.844803553</v>
      </c>
      <c r="E369" s="4">
        <f>IF(D369&lt;=('Ejercicio 3 - TIR'!$D$14-'Ejercicio 3 - TIR'!$C$14)/('Ejercicio 3 - TIR'!$E$14-'Ejercicio 3 - TIR'!$C$14),'Ejercicio 3 - TIR'!$C$14+SQRT(('Ejercicio 3 - TIR'!$E$14-'Ejercicio 3 - TIR'!$C$14)*('Ejercicio 3 - TIR'!$D$14-'Ejercicio 3 - TIR'!$C$14)*D369),'Ejercicio 3 - TIR'!$E$14-SQRT(('Ejercicio 3 - TIR'!$E$14-'Ejercicio 3 - TIR'!$C$14)*('Ejercicio 3 - TIR'!$E$14-'Ejercicio 3 - TIR'!$D$14)*(1-D369)))</f>
        <v>35175.12</v>
      </c>
      <c r="F369" s="3">
        <f t="shared" si="6"/>
        <v>0.9518046863</v>
      </c>
      <c r="G369" s="4">
        <f>IF(F369&lt;=('Ejercicio 3 - TIR'!$D$18-'Ejercicio 3 - TIR'!$C$18)/('Ejercicio 3 - TIR'!$E$18-'Ejercicio 3 - TIR'!$C$18),'Ejercicio 3 - TIR'!$C$18+SQRT(('Ejercicio 3 - TIR'!$E$18-'Ejercicio 3 - TIR'!$C$18)*('Ejercicio 3 - TIR'!$D$18-'Ejercicio 3 - TIR'!$C$18)*F369),'Ejercicio 3 - TIR'!$E$18-SQRT(('Ejercicio 3 - TIR'!$E$18-'Ejercicio 3 - TIR'!$C$18)*('Ejercicio 3 - TIR'!$E$18-'Ejercicio 3 - TIR'!$D$18)*(1-F369)))</f>
        <v>43098.7771</v>
      </c>
      <c r="H369" s="3">
        <f t="shared" si="7"/>
        <v>0.1115634254</v>
      </c>
      <c r="I369" s="4">
        <f>IF(H369&lt;=('Ejercicio 3 - TIR'!$D$18-'Ejercicio 3 - TIR'!$C$18)/('Ejercicio 3 - TIR'!$E$18-'Ejercicio 3 - TIR'!$C$18),'Ejercicio 3 - TIR'!$C$18+SQRT(('Ejercicio 3 - TIR'!$E$18-'Ejercicio 3 - TIR'!$C$18)*('Ejercicio 3 - TIR'!$D$18-'Ejercicio 3 - TIR'!$C$18)*H369),'Ejercicio 3 - TIR'!$E$18-SQRT(('Ejercicio 3 - TIR'!$E$18-'Ejercicio 3 - TIR'!$C$18)*('Ejercicio 3 - TIR'!$E$18-'Ejercicio 3 - TIR'!$D$18)*(1-H369)))</f>
        <v>34090.78401</v>
      </c>
      <c r="J369" s="3">
        <f t="shared" si="8"/>
        <v>0.4874086108</v>
      </c>
      <c r="K369" s="4">
        <f>IF(J369&lt;=('Ejercicio 3 - TIR'!$D$18-'Ejercicio 3 - TIR'!$C$18)/('Ejercicio 3 - TIR'!$E$18-'Ejercicio 3 - TIR'!$C$18),'Ejercicio 3 - TIR'!$C$18+SQRT(('Ejercicio 3 - TIR'!$E$18-'Ejercicio 3 - TIR'!$C$18)*('Ejercicio 3 - TIR'!$D$18-'Ejercicio 3 - TIR'!$C$18)*J369),'Ejercicio 3 - TIR'!$E$18-SQRT(('Ejercicio 3 - TIR'!$E$18-'Ejercicio 3 - TIR'!$C$18)*('Ejercicio 3 - TIR'!$E$18-'Ejercicio 3 - TIR'!$D$18)*(1-J369)))</f>
        <v>38550.51411</v>
      </c>
      <c r="L369" s="3">
        <f t="shared" si="9"/>
        <v>0.7175793272</v>
      </c>
      <c r="M369" s="4">
        <f>IF(L369&lt;=('Ejercicio 3 - TIR'!$D$18-'Ejercicio 3 - TIR'!$C$18)/('Ejercicio 3 - TIR'!$E$18-'Ejercicio 3 - TIR'!$C$18),'Ejercicio 3 - TIR'!$C$18+SQRT(('Ejercicio 3 - TIR'!$E$18-'Ejercicio 3 - TIR'!$C$18)*('Ejercicio 3 - TIR'!$D$18-'Ejercicio 3 - TIR'!$C$18)*L369),'Ejercicio 3 - TIR'!$E$18-SQRT(('Ejercicio 3 - TIR'!$E$18-'Ejercicio 3 - TIR'!$C$18)*('Ejercicio 3 - TIR'!$E$18-'Ejercicio 3 - TIR'!$D$18)*(1-L369)))</f>
        <v>40397.65816</v>
      </c>
      <c r="N369" s="3">
        <f t="shared" si="10"/>
        <v>0.3954827156</v>
      </c>
      <c r="O369" s="4">
        <f>IF(N369&lt;=('Ejercicio 3 - TIR'!$D$18-'Ejercicio 3 - TIR'!$C$18)/('Ejercicio 3 - TIR'!$E$18-'Ejercicio 3 - TIR'!$C$18),'Ejercicio 3 - TIR'!$C$18+SQRT(('Ejercicio 3 - TIR'!$E$18-'Ejercicio 3 - TIR'!$C$18)*('Ejercicio 3 - TIR'!$D$18-'Ejercicio 3 - TIR'!$C$18)*N369),'Ejercicio 3 - TIR'!$E$18-SQRT(('Ejercicio 3 - TIR'!$E$18-'Ejercicio 3 - TIR'!$C$18)*('Ejercicio 3 - TIR'!$E$18-'Ejercicio 3 - TIR'!$D$18)*(1-N369)))</f>
        <v>37702.10409</v>
      </c>
      <c r="P369" s="3">
        <f t="shared" si="11"/>
        <v>0.4474740395</v>
      </c>
      <c r="Q369" s="7">
        <f>IF(P369&lt;=('Ejercicio 3 - TIR'!$D$22-'Ejercicio 3 - TIR'!$C$22)/('Ejercicio 3 - TIR'!$E$22-'Ejercicio 3 - TIR'!$C$22),'Ejercicio 3 - TIR'!$C$22+SQRT(('Ejercicio 3 - TIR'!$E$22-'Ejercicio 3 - TIR'!$C$22)*('Ejercicio 3 - TIR'!$D$22-'Ejercicio 3 - TIR'!$C$22)*P369),'Ejercicio 3 - TIR'!$E$22-SQRT(('Ejercicio 3 - TIR'!$E$22-'Ejercicio 3 - TIR'!$C$22)*('Ejercicio 3 - TIR'!$E$22-'Ejercicio 3 - TIR'!$D$22)*(1-P369)))</f>
        <v>0.1483805086</v>
      </c>
      <c r="R369" s="3">
        <f t="shared" si="12"/>
        <v>0.5761274034</v>
      </c>
      <c r="S369" s="7">
        <f>IF(R369&lt;=('Ejercicio 3 - TIR'!$D$23-'Ejercicio 3 - TIR'!$C$23)/('Ejercicio 3 - TIR'!$E$23-'Ejercicio 3 - TIR'!$C$23),'Ejercicio 3 - TIR'!$C$23+SQRT(('Ejercicio 3 - TIR'!$E$23-'Ejercicio 3 - TIR'!$C$23)*('Ejercicio 3 - TIR'!$D$23-'Ejercicio 3 - TIR'!$C$23)*R369),'Ejercicio 3 - TIR'!$E$23-SQRT(('Ejercicio 3 - TIR'!$E$23-'Ejercicio 3 - TIR'!$C$23)*('Ejercicio 3 - TIR'!$E$23-'Ejercicio 3 - TIR'!$D$23)*(1-R369)))</f>
        <v>0.1523780762</v>
      </c>
      <c r="T369" s="3">
        <f t="shared" si="13"/>
        <v>0.1869658065</v>
      </c>
      <c r="U369" s="7">
        <f>IF(T369&lt;=('Ejercicio 3 - TIR'!$D$24-'Ejercicio 3 - TIR'!$C$24)/('Ejercicio 3 - TIR'!$E$24-'Ejercicio 3 - TIR'!$C$24),'Ejercicio 3 - TIR'!$C$24+SQRT(('Ejercicio 3 - TIR'!$E$24-'Ejercicio 3 - TIR'!$C$24)*('Ejercicio 3 - TIR'!$D$24-'Ejercicio 3 - TIR'!$C$24)*T369),'Ejercicio 3 - TIR'!$E$24-SQRT(('Ejercicio 3 - TIR'!$E$24-'Ejercicio 3 - TIR'!$C$24)*('Ejercicio 3 - TIR'!$E$24-'Ejercicio 3 - TIR'!$D$24)*(1-T369)))</f>
        <v>0.1698148478</v>
      </c>
      <c r="V369" s="3">
        <f t="shared" si="14"/>
        <v>0.4666195619</v>
      </c>
      <c r="W369" s="7">
        <f>IF(V369&lt;=('Ejercicio 3 - TIR'!$D$25-'Ejercicio 3 - TIR'!$C$25)/('Ejercicio 3 - TIR'!$E$25-'Ejercicio 3 - TIR'!$C$25),'Ejercicio 3 - TIR'!$C$25+SQRT(('Ejercicio 3 - TIR'!$E$25-'Ejercicio 3 - TIR'!$C$25)*('Ejercicio 3 - TIR'!$D$25-'Ejercicio 3 - TIR'!$C$25)*V369),'Ejercicio 3 - TIR'!$E$25-SQRT(('Ejercicio 3 - TIR'!$E$25-'Ejercicio 3 - TIR'!$C$25)*('Ejercicio 3 - TIR'!$E$25-'Ejercicio 3 - TIR'!$D$25)*(1-V369)))</f>
        <v>0.2067931541</v>
      </c>
      <c r="X369" s="3">
        <f t="shared" si="15"/>
        <v>0.5303816687</v>
      </c>
      <c r="Y369" s="7">
        <f>IF(X369&lt;=('Ejercicio 3 - TIR'!$D$26-'Ejercicio 3 - TIR'!$C$26)/('Ejercicio 3 - TIR'!$E$26-'Ejercicio 3 - TIR'!$C$26),'Ejercicio 3 - TIR'!$C$26+SQRT(('Ejercicio 3 - TIR'!$E$26-'Ejercicio 3 - TIR'!$C$26)*('Ejercicio 3 - TIR'!$D$26-'Ejercicio 3 - TIR'!$C$26)*X369),'Ejercicio 3 - TIR'!$E$26-SQRT(('Ejercicio 3 - TIR'!$E$26-'Ejercicio 3 - TIR'!$C$26)*('Ejercicio 3 - TIR'!$E$26-'Ejercicio 3 - TIR'!$D$26)*(1-X369)))</f>
        <v>0.2296418925</v>
      </c>
      <c r="Z369" s="3">
        <f t="shared" si="16"/>
        <v>1.148380509</v>
      </c>
      <c r="AA369" s="3">
        <f t="shared" si="17"/>
        <v>1.323368521</v>
      </c>
      <c r="AB369" s="3">
        <f t="shared" si="18"/>
        <v>1.548096145</v>
      </c>
      <c r="AC369" s="3">
        <f t="shared" si="19"/>
        <v>1.86823183</v>
      </c>
      <c r="AD369" s="3">
        <f t="shared" si="20"/>
        <v>2.297256123</v>
      </c>
      <c r="AE369" s="2">
        <f t="shared" si="21"/>
        <v>5219.302197</v>
      </c>
      <c r="AF369" s="2">
        <f t="shared" si="22"/>
        <v>6014.609425</v>
      </c>
      <c r="AG369" s="2">
        <f t="shared" si="23"/>
        <v>7035.979409</v>
      </c>
      <c r="AH369" s="2">
        <f t="shared" si="24"/>
        <v>8490.971783</v>
      </c>
      <c r="AI369" s="2">
        <f t="shared" si="25"/>
        <v>10440.85461</v>
      </c>
      <c r="AJ369" s="4">
        <f t="shared" si="26"/>
        <v>49493.79556</v>
      </c>
      <c r="AK369" s="4">
        <f t="shared" si="27"/>
        <v>45114.67042</v>
      </c>
      <c r="AL369" s="4">
        <f t="shared" si="28"/>
        <v>59679.9023</v>
      </c>
      <c r="AM369" s="4">
        <f t="shared" si="29"/>
        <v>75472.19083</v>
      </c>
      <c r="AN369" s="4">
        <f t="shared" si="30"/>
        <v>86611.38947</v>
      </c>
      <c r="AO369" s="4">
        <f>C369/'Ejercicio 3 - TIR'!$D$7</f>
        <v>15626.09479</v>
      </c>
      <c r="AP369" s="4">
        <f t="shared" si="31"/>
        <v>33867.70078</v>
      </c>
      <c r="AQ369" s="4">
        <f t="shared" si="32"/>
        <v>29488.57564</v>
      </c>
      <c r="AR369" s="4">
        <f t="shared" si="33"/>
        <v>44053.80752</v>
      </c>
      <c r="AS369" s="4">
        <f t="shared" si="34"/>
        <v>59846.09604</v>
      </c>
      <c r="AT369" s="4">
        <f t="shared" si="35"/>
        <v>70985.29468</v>
      </c>
      <c r="AU369" s="4">
        <f>AP369*'Ejercicio 3 - TIR'!$D$5</f>
        <v>16933.85039</v>
      </c>
      <c r="AV369" s="4">
        <f>AQ369*'Ejercicio 3 - TIR'!$D$5</f>
        <v>14744.28782</v>
      </c>
      <c r="AW369" s="4">
        <f>AR369*'Ejercicio 3 - TIR'!$D$5</f>
        <v>22026.90376</v>
      </c>
      <c r="AX369" s="4">
        <f>AS369*'Ejercicio 3 - TIR'!$D$5</f>
        <v>29923.04802</v>
      </c>
      <c r="AY369" s="4">
        <f>AT369*'Ejercicio 3 - TIR'!$D$5</f>
        <v>35492.64734</v>
      </c>
      <c r="AZ369" s="4">
        <f t="shared" ref="AZ369:BD369" si="1142">AJ369-AU369-AE369</f>
        <v>27340.64298</v>
      </c>
      <c r="BA369" s="4">
        <f t="shared" si="1142"/>
        <v>24355.77318</v>
      </c>
      <c r="BB369" s="4">
        <f t="shared" si="1142"/>
        <v>30617.01914</v>
      </c>
      <c r="BC369" s="4">
        <f t="shared" si="1142"/>
        <v>37058.17102</v>
      </c>
      <c r="BD369" s="4">
        <f t="shared" si="1142"/>
        <v>40677.88751</v>
      </c>
      <c r="BE369" s="4">
        <f t="shared" ref="BE369:BI369" si="1143">AZ369/Z369</f>
        <v>23807.99985</v>
      </c>
      <c r="BF369" s="4">
        <f t="shared" si="1143"/>
        <v>18404.377</v>
      </c>
      <c r="BG369" s="4">
        <f t="shared" si="1143"/>
        <v>19777.20778</v>
      </c>
      <c r="BH369" s="4">
        <f t="shared" si="1143"/>
        <v>19835.95956</v>
      </c>
      <c r="BI369" s="4">
        <f t="shared" si="1143"/>
        <v>17707.16252</v>
      </c>
      <c r="BJ369" s="4">
        <f t="shared" si="38"/>
        <v>80806.2598</v>
      </c>
      <c r="BK369" s="4">
        <f t="shared" si="39"/>
        <v>35897.14193</v>
      </c>
      <c r="BL369" s="4">
        <f t="shared" si="40"/>
        <v>116703.4017</v>
      </c>
      <c r="BM369" s="4">
        <f>BK369*'Ejercicio 3 - TIR'!$D$5</f>
        <v>17948.57097</v>
      </c>
      <c r="BN369" s="4">
        <f t="shared" si="41"/>
        <v>98754.83076</v>
      </c>
      <c r="BO369" s="4">
        <f t="shared" si="42"/>
        <v>42988.16739</v>
      </c>
      <c r="BP369" s="4">
        <f t="shared" si="43"/>
        <v>-113305.5939</v>
      </c>
      <c r="BQ369" s="4">
        <f t="shared" ref="BQ369:BT369" si="1144">BE369</f>
        <v>23807.99985</v>
      </c>
      <c r="BR369" s="4">
        <f t="shared" si="1144"/>
        <v>18404.377</v>
      </c>
      <c r="BS369" s="4">
        <f t="shared" si="1144"/>
        <v>19777.20778</v>
      </c>
      <c r="BT369" s="4">
        <f t="shared" si="1144"/>
        <v>19835.95956</v>
      </c>
      <c r="BU369" s="4">
        <f t="shared" si="45"/>
        <v>60695.32991</v>
      </c>
      <c r="BV369" s="36">
        <f t="shared" si="46"/>
        <v>6.879676917</v>
      </c>
    </row>
    <row r="370" ht="15.0" customHeight="1">
      <c r="A370" s="2">
        <v>369.0</v>
      </c>
      <c r="B370" s="3">
        <f t="shared" si="4"/>
        <v>0.03818920578</v>
      </c>
      <c r="C370" s="4">
        <f>IF(B370&lt;=('Ejercicio 3 - TIR'!$D$13-'Ejercicio 3 - TIR'!$C$13)/('Ejercicio 3 - TIR'!$E$13-'Ejercicio 3 - TIR'!$C$13),'Ejercicio 3 - TIR'!$C$13+SQRT(('Ejercicio 3 - TIR'!$E$13-'Ejercicio 3 - TIR'!$C$13)*('Ejercicio 3 - TIR'!$D$13-'Ejercicio 3 - TIR'!$C$13)*B370),'Ejercicio 3 - TIR'!$E$13-SQRT(('Ejercicio 3 - TIR'!$E$13-'Ejercicio 3 - TIR'!$C$13)*('Ejercicio 3 - TIR'!$E$13-'Ejercicio 3 - TIR'!$D$13)*(1-B370)))</f>
        <v>63908.41174</v>
      </c>
      <c r="D370" s="3">
        <f t="shared" si="5"/>
        <v>0.2841797329</v>
      </c>
      <c r="E370" s="4">
        <f>IF(D370&lt;=('Ejercicio 3 - TIR'!$D$14-'Ejercicio 3 - TIR'!$C$14)/('Ejercicio 3 - TIR'!$E$14-'Ejercicio 3 - TIR'!$C$14),'Ejercicio 3 - TIR'!$C$14+SQRT(('Ejercicio 3 - TIR'!$E$14-'Ejercicio 3 - TIR'!$C$14)*('Ejercicio 3 - TIR'!$D$14-'Ejercicio 3 - TIR'!$C$14)*D370),'Ejercicio 3 - TIR'!$E$14-SQRT(('Ejercicio 3 - TIR'!$E$14-'Ejercicio 3 - TIR'!$C$14)*('Ejercicio 3 - TIR'!$E$14-'Ejercicio 3 - TIR'!$D$14)*(1-D370)))</f>
        <v>29616.65246</v>
      </c>
      <c r="F370" s="3">
        <f t="shared" si="6"/>
        <v>0.6480434236</v>
      </c>
      <c r="G370" s="4">
        <f>IF(F370&lt;=('Ejercicio 3 - TIR'!$D$18-'Ejercicio 3 - TIR'!$C$18)/('Ejercicio 3 - TIR'!$E$18-'Ejercicio 3 - TIR'!$C$18),'Ejercicio 3 - TIR'!$C$18+SQRT(('Ejercicio 3 - TIR'!$E$18-'Ejercicio 3 - TIR'!$C$18)*('Ejercicio 3 - TIR'!$D$18-'Ejercicio 3 - TIR'!$C$18)*F370),'Ejercicio 3 - TIR'!$E$18-SQRT(('Ejercicio 3 - TIR'!$E$18-'Ejercicio 3 - TIR'!$C$18)*('Ejercicio 3 - TIR'!$E$18-'Ejercicio 3 - TIR'!$D$18)*(1-F370)))</f>
        <v>39859.33636</v>
      </c>
      <c r="H370" s="3">
        <f t="shared" si="7"/>
        <v>0.2303009795</v>
      </c>
      <c r="I370" s="4">
        <f>IF(H370&lt;=('Ejercicio 3 - TIR'!$D$18-'Ejercicio 3 - TIR'!$C$18)/('Ejercicio 3 - TIR'!$E$18-'Ejercicio 3 - TIR'!$C$18),'Ejercicio 3 - TIR'!$C$18+SQRT(('Ejercicio 3 - TIR'!$E$18-'Ejercicio 3 - TIR'!$C$18)*('Ejercicio 3 - TIR'!$D$18-'Ejercicio 3 - TIR'!$C$18)*H370),'Ejercicio 3 - TIR'!$E$18-SQRT(('Ejercicio 3 - TIR'!$E$18-'Ejercicio 3 - TIR'!$C$18)*('Ejercicio 3 - TIR'!$E$18-'Ejercicio 3 - TIR'!$D$18)*(1-H370)))</f>
        <v>35877.51197</v>
      </c>
      <c r="J370" s="3">
        <f t="shared" si="8"/>
        <v>0.7325865641</v>
      </c>
      <c r="K370" s="4">
        <f>IF(J370&lt;=('Ejercicio 3 - TIR'!$D$18-'Ejercicio 3 - TIR'!$C$18)/('Ejercicio 3 - TIR'!$E$18-'Ejercicio 3 - TIR'!$C$18),'Ejercicio 3 - TIR'!$C$18+SQRT(('Ejercicio 3 - TIR'!$E$18-'Ejercicio 3 - TIR'!$C$18)*('Ejercicio 3 - TIR'!$D$18-'Ejercicio 3 - TIR'!$C$18)*J370),'Ejercicio 3 - TIR'!$E$18-SQRT(('Ejercicio 3 - TIR'!$E$18-'Ejercicio 3 - TIR'!$C$18)*('Ejercicio 3 - TIR'!$E$18-'Ejercicio 3 - TIR'!$D$18)*(1-J370)))</f>
        <v>40521.60657</v>
      </c>
      <c r="L370" s="3">
        <f t="shared" si="9"/>
        <v>0.8358471841</v>
      </c>
      <c r="M370" s="4">
        <f>IF(L370&lt;=('Ejercicio 3 - TIR'!$D$18-'Ejercicio 3 - TIR'!$C$18)/('Ejercicio 3 - TIR'!$E$18-'Ejercicio 3 - TIR'!$C$18),'Ejercicio 3 - TIR'!$C$18+SQRT(('Ejercicio 3 - TIR'!$E$18-'Ejercicio 3 - TIR'!$C$18)*('Ejercicio 3 - TIR'!$D$18-'Ejercicio 3 - TIR'!$C$18)*L370),'Ejercicio 3 - TIR'!$E$18-SQRT(('Ejercicio 3 - TIR'!$E$18-'Ejercicio 3 - TIR'!$C$18)*('Ejercicio 3 - TIR'!$E$18-'Ejercicio 3 - TIR'!$D$18)*(1-L370)))</f>
        <v>41491.23081</v>
      </c>
      <c r="N370" s="3">
        <f t="shared" si="10"/>
        <v>0.08788067898</v>
      </c>
      <c r="O370" s="4">
        <f>IF(N370&lt;=('Ejercicio 3 - TIR'!$D$18-'Ejercicio 3 - TIR'!$C$18)/('Ejercicio 3 - TIR'!$E$18-'Ejercicio 3 - TIR'!$C$18),'Ejercicio 3 - TIR'!$C$18+SQRT(('Ejercicio 3 - TIR'!$E$18-'Ejercicio 3 - TIR'!$C$18)*('Ejercicio 3 - TIR'!$D$18-'Ejercicio 3 - TIR'!$C$18)*N370),'Ejercicio 3 - TIR'!$E$18-SQRT(('Ejercicio 3 - TIR'!$E$18-'Ejercicio 3 - TIR'!$C$18)*('Ejercicio 3 - TIR'!$E$18-'Ejercicio 3 - TIR'!$D$18)*(1-N370)))</f>
        <v>33630.71644</v>
      </c>
      <c r="P370" s="3">
        <f t="shared" si="11"/>
        <v>0.6869308919</v>
      </c>
      <c r="Q370" s="7">
        <f>IF(P370&lt;=('Ejercicio 3 - TIR'!$D$22-'Ejercicio 3 - TIR'!$C$22)/('Ejercicio 3 - TIR'!$E$22-'Ejercicio 3 - TIR'!$C$22),'Ejercicio 3 - TIR'!$C$22+SQRT(('Ejercicio 3 - TIR'!$E$22-'Ejercicio 3 - TIR'!$C$22)*('Ejercicio 3 - TIR'!$D$22-'Ejercicio 3 - TIR'!$C$22)*P370),'Ejercicio 3 - TIR'!$E$22-SQRT(('Ejercicio 3 - TIR'!$E$22-'Ejercicio 3 - TIR'!$C$22)*('Ejercicio 3 - TIR'!$E$22-'Ejercicio 3 - TIR'!$D$22)*(1-P370)))</f>
        <v>0.1562613312</v>
      </c>
      <c r="R370" s="3">
        <f t="shared" si="12"/>
        <v>0.7980585985</v>
      </c>
      <c r="S370" s="7">
        <f>IF(R370&lt;=('Ejercicio 3 - TIR'!$D$23-'Ejercicio 3 - TIR'!$C$23)/('Ejercicio 3 - TIR'!$E$23-'Ejercicio 3 - TIR'!$C$23),'Ejercicio 3 - TIR'!$C$23+SQRT(('Ejercicio 3 - TIR'!$E$23-'Ejercicio 3 - TIR'!$C$23)*('Ejercicio 3 - TIR'!$D$23-'Ejercicio 3 - TIR'!$C$23)*R370),'Ejercicio 3 - TIR'!$E$23-SQRT(('Ejercicio 3 - TIR'!$E$23-'Ejercicio 3 - TIR'!$C$23)*('Ejercicio 3 - TIR'!$E$23-'Ejercicio 3 - TIR'!$D$23)*(1-R370)))</f>
        <v>0.1609344677</v>
      </c>
      <c r="T370" s="3">
        <f t="shared" si="13"/>
        <v>0.2890070139</v>
      </c>
      <c r="U370" s="7">
        <f>IF(T370&lt;=('Ejercicio 3 - TIR'!$D$24-'Ejercicio 3 - TIR'!$C$24)/('Ejercicio 3 - TIR'!$E$24-'Ejercicio 3 - TIR'!$C$24),'Ejercicio 3 - TIR'!$C$24+SQRT(('Ejercicio 3 - TIR'!$E$24-'Ejercicio 3 - TIR'!$C$24)*('Ejercicio 3 - TIR'!$D$24-'Ejercicio 3 - TIR'!$C$24)*T370),'Ejercicio 3 - TIR'!$E$24-SQRT(('Ejercicio 3 - TIR'!$E$24-'Ejercicio 3 - TIR'!$C$24)*('Ejercicio 3 - TIR'!$E$24-'Ejercicio 3 - TIR'!$D$24)*(1-T370)))</f>
        <v>0.1746356394</v>
      </c>
      <c r="V370" s="3">
        <f t="shared" si="14"/>
        <v>0.02228090929</v>
      </c>
      <c r="W370" s="7">
        <f>IF(V370&lt;=('Ejercicio 3 - TIR'!$D$25-'Ejercicio 3 - TIR'!$C$25)/('Ejercicio 3 - TIR'!$E$25-'Ejercicio 3 - TIR'!$C$25),'Ejercicio 3 - TIR'!$C$25+SQRT(('Ejercicio 3 - TIR'!$E$25-'Ejercicio 3 - TIR'!$C$25)*('Ejercicio 3 - TIR'!$D$25-'Ejercicio 3 - TIR'!$C$25)*V370),'Ejercicio 3 - TIR'!$E$25-SQRT(('Ejercicio 3 - TIR'!$E$25-'Ejercicio 3 - TIR'!$C$25)*('Ejercicio 3 - TIR'!$E$25-'Ejercicio 3 - TIR'!$D$25)*(1-V370)))</f>
        <v>0.1855850938</v>
      </c>
      <c r="X370" s="3">
        <f t="shared" si="15"/>
        <v>0.09015761271</v>
      </c>
      <c r="Y370" s="7">
        <f>IF(X370&lt;=('Ejercicio 3 - TIR'!$D$26-'Ejercicio 3 - TIR'!$C$26)/('Ejercicio 3 - TIR'!$E$26-'Ejercicio 3 - TIR'!$C$26),'Ejercicio 3 - TIR'!$C$26+SQRT(('Ejercicio 3 - TIR'!$E$26-'Ejercicio 3 - TIR'!$C$26)*('Ejercicio 3 - TIR'!$D$26-'Ejercicio 3 - TIR'!$C$26)*X370),'Ejercicio 3 - TIR'!$E$26-SQRT(('Ejercicio 3 - TIR'!$E$26-'Ejercicio 3 - TIR'!$C$26)*('Ejercicio 3 - TIR'!$E$26-'Ejercicio 3 - TIR'!$D$26)*(1-X370)))</f>
        <v>0.205602101</v>
      </c>
      <c r="Z370" s="3">
        <f t="shared" si="16"/>
        <v>1.156261331</v>
      </c>
      <c r="AA370" s="3">
        <f t="shared" si="17"/>
        <v>1.342343633</v>
      </c>
      <c r="AB370" s="3">
        <f t="shared" si="18"/>
        <v>1.576764672</v>
      </c>
      <c r="AC370" s="3">
        <f t="shared" si="19"/>
        <v>1.869388691</v>
      </c>
      <c r="AD370" s="3">
        <f t="shared" si="20"/>
        <v>2.253738934</v>
      </c>
      <c r="AE370" s="2">
        <f t="shared" si="21"/>
        <v>4627.937541</v>
      </c>
      <c r="AF370" s="2">
        <f t="shared" si="22"/>
        <v>5372.732205</v>
      </c>
      <c r="AG370" s="2">
        <f t="shared" si="23"/>
        <v>6311.002729</v>
      </c>
      <c r="AH370" s="2">
        <f t="shared" si="24"/>
        <v>7482.230763</v>
      </c>
      <c r="AI370" s="2">
        <f t="shared" si="25"/>
        <v>9020.593128</v>
      </c>
      <c r="AJ370" s="4">
        <f t="shared" si="26"/>
        <v>46087.80933</v>
      </c>
      <c r="AK370" s="4">
        <f t="shared" si="27"/>
        <v>48159.94976</v>
      </c>
      <c r="AL370" s="4">
        <f t="shared" si="28"/>
        <v>63893.03769</v>
      </c>
      <c r="AM370" s="4">
        <f t="shared" si="29"/>
        <v>77563.23767</v>
      </c>
      <c r="AN370" s="4">
        <f t="shared" si="30"/>
        <v>75794.855</v>
      </c>
      <c r="AO370" s="4">
        <f>C370/'Ejercicio 3 - TIR'!$D$7</f>
        <v>12781.68235</v>
      </c>
      <c r="AP370" s="4">
        <f t="shared" si="31"/>
        <v>33306.12698</v>
      </c>
      <c r="AQ370" s="4">
        <f t="shared" si="32"/>
        <v>35378.26741</v>
      </c>
      <c r="AR370" s="4">
        <f t="shared" si="33"/>
        <v>51111.35534</v>
      </c>
      <c r="AS370" s="4">
        <f t="shared" si="34"/>
        <v>64781.55533</v>
      </c>
      <c r="AT370" s="4">
        <f t="shared" si="35"/>
        <v>63013.17266</v>
      </c>
      <c r="AU370" s="4">
        <f>AP370*'Ejercicio 3 - TIR'!$D$5</f>
        <v>16653.06349</v>
      </c>
      <c r="AV370" s="4">
        <f>AQ370*'Ejercicio 3 - TIR'!$D$5</f>
        <v>17689.13371</v>
      </c>
      <c r="AW370" s="4">
        <f>AR370*'Ejercicio 3 - TIR'!$D$5</f>
        <v>25555.67767</v>
      </c>
      <c r="AX370" s="4">
        <f>AS370*'Ejercicio 3 - TIR'!$D$5</f>
        <v>32390.77766</v>
      </c>
      <c r="AY370" s="4">
        <f>AT370*'Ejercicio 3 - TIR'!$D$5</f>
        <v>31506.58633</v>
      </c>
      <c r="AZ370" s="4">
        <f t="shared" ref="AZ370:BD370" si="1145">AJ370-AU370-AE370</f>
        <v>24806.8083</v>
      </c>
      <c r="BA370" s="4">
        <f t="shared" si="1145"/>
        <v>25098.08385</v>
      </c>
      <c r="BB370" s="4">
        <f t="shared" si="1145"/>
        <v>32026.35729</v>
      </c>
      <c r="BC370" s="4">
        <f t="shared" si="1145"/>
        <v>37690.22925</v>
      </c>
      <c r="BD370" s="4">
        <f t="shared" si="1145"/>
        <v>35267.67555</v>
      </c>
      <c r="BE370" s="4">
        <f t="shared" ref="BE370:BI370" si="1146">AZ370/Z370</f>
        <v>21454.32665</v>
      </c>
      <c r="BF370" s="4">
        <f t="shared" si="1146"/>
        <v>18697.21227</v>
      </c>
      <c r="BG370" s="4">
        <f t="shared" si="1146"/>
        <v>20311.43763</v>
      </c>
      <c r="BH370" s="4">
        <f t="shared" si="1146"/>
        <v>20161.79376</v>
      </c>
      <c r="BI370" s="4">
        <f t="shared" si="1146"/>
        <v>15648.51857</v>
      </c>
      <c r="BJ370" s="4">
        <f t="shared" si="38"/>
        <v>66748.20274</v>
      </c>
      <c r="BK370" s="4">
        <f t="shared" si="39"/>
        <v>28806.57515</v>
      </c>
      <c r="BL370" s="4">
        <f t="shared" si="40"/>
        <v>95554.77789</v>
      </c>
      <c r="BM370" s="4">
        <f>BK370*'Ejercicio 3 - TIR'!$D$5</f>
        <v>14403.28757</v>
      </c>
      <c r="BN370" s="4">
        <f t="shared" si="41"/>
        <v>81151.49032</v>
      </c>
      <c r="BO370" s="4">
        <f t="shared" si="42"/>
        <v>36007.49364</v>
      </c>
      <c r="BP370" s="4">
        <f t="shared" si="43"/>
        <v>-93525.0642</v>
      </c>
      <c r="BQ370" s="4">
        <f t="shared" ref="BQ370:BT370" si="1147">BE370</f>
        <v>21454.32665</v>
      </c>
      <c r="BR370" s="4">
        <f t="shared" si="1147"/>
        <v>18697.21227</v>
      </c>
      <c r="BS370" s="4">
        <f t="shared" si="1147"/>
        <v>20311.43763</v>
      </c>
      <c r="BT370" s="4">
        <f t="shared" si="1147"/>
        <v>20161.79376</v>
      </c>
      <c r="BU370" s="4">
        <f t="shared" si="45"/>
        <v>51656.0122</v>
      </c>
      <c r="BV370" s="36">
        <f t="shared" si="46"/>
        <v>10.91388342</v>
      </c>
    </row>
    <row r="371" ht="15.0" customHeight="1">
      <c r="A371" s="2">
        <v>370.0</v>
      </c>
      <c r="B371" s="3">
        <f t="shared" si="4"/>
        <v>0.04300052837</v>
      </c>
      <c r="C371" s="4">
        <f>IF(B371&lt;=('Ejercicio 3 - TIR'!$D$13-'Ejercicio 3 - TIR'!$C$13)/('Ejercicio 3 - TIR'!$E$13-'Ejercicio 3 - TIR'!$C$13),'Ejercicio 3 - TIR'!$C$13+SQRT(('Ejercicio 3 - TIR'!$E$13-'Ejercicio 3 - TIR'!$C$13)*('Ejercicio 3 - TIR'!$D$13-'Ejercicio 3 - TIR'!$C$13)*B371),'Ejercicio 3 - TIR'!$E$13-SQRT(('Ejercicio 3 - TIR'!$E$13-'Ejercicio 3 - TIR'!$C$13)*('Ejercicio 3 - TIR'!$E$13-'Ejercicio 3 - TIR'!$D$13)*(1-B371)))</f>
        <v>64147.31375</v>
      </c>
      <c r="D371" s="3">
        <f t="shared" si="5"/>
        <v>0.5151124251</v>
      </c>
      <c r="E371" s="4">
        <f>IF(D371&lt;=('Ejercicio 3 - TIR'!$D$14-'Ejercicio 3 - TIR'!$C$14)/('Ejercicio 3 - TIR'!$E$14-'Ejercicio 3 - TIR'!$C$14),'Ejercicio 3 - TIR'!$C$14+SQRT(('Ejercicio 3 - TIR'!$E$14-'Ejercicio 3 - TIR'!$C$14)*('Ejercicio 3 - TIR'!$D$14-'Ejercicio 3 - TIR'!$C$14)*D371),'Ejercicio 3 - TIR'!$E$14-SQRT(('Ejercicio 3 - TIR'!$E$14-'Ejercicio 3 - TIR'!$C$14)*('Ejercicio 3 - TIR'!$E$14-'Ejercicio 3 - TIR'!$D$14)*(1-D371)))</f>
        <v>31471.62757</v>
      </c>
      <c r="F371" s="3">
        <f t="shared" si="6"/>
        <v>0.5158422457</v>
      </c>
      <c r="G371" s="4">
        <f>IF(F371&lt;=('Ejercicio 3 - TIR'!$D$18-'Ejercicio 3 - TIR'!$C$18)/('Ejercicio 3 - TIR'!$E$18-'Ejercicio 3 - TIR'!$C$18),'Ejercicio 3 - TIR'!$C$18+SQRT(('Ejercicio 3 - TIR'!$E$18-'Ejercicio 3 - TIR'!$C$18)*('Ejercicio 3 - TIR'!$D$18-'Ejercicio 3 - TIR'!$C$18)*F371),'Ejercicio 3 - TIR'!$E$18-SQRT(('Ejercicio 3 - TIR'!$E$18-'Ejercicio 3 - TIR'!$C$18)*('Ejercicio 3 - TIR'!$E$18-'Ejercicio 3 - TIR'!$D$18)*(1-F371)))</f>
        <v>38796.38203</v>
      </c>
      <c r="H371" s="3">
        <f t="shared" si="7"/>
        <v>0.2577337869</v>
      </c>
      <c r="I371" s="4">
        <f>IF(H371&lt;=('Ejercicio 3 - TIR'!$D$18-'Ejercicio 3 - TIR'!$C$18)/('Ejercicio 3 - TIR'!$E$18-'Ejercicio 3 - TIR'!$C$18),'Ejercicio 3 - TIR'!$C$18+SQRT(('Ejercicio 3 - TIR'!$E$18-'Ejercicio 3 - TIR'!$C$18)*('Ejercicio 3 - TIR'!$D$18-'Ejercicio 3 - TIR'!$C$18)*H371),'Ejercicio 3 - TIR'!$E$18-SQRT(('Ejercicio 3 - TIR'!$E$18-'Ejercicio 3 - TIR'!$C$18)*('Ejercicio 3 - TIR'!$E$18-'Ejercicio 3 - TIR'!$D$18)*(1-H371)))</f>
        <v>36217.72209</v>
      </c>
      <c r="J371" s="3">
        <f t="shared" si="8"/>
        <v>0.01411661792</v>
      </c>
      <c r="K371" s="4">
        <f>IF(J371&lt;=('Ejercicio 3 - TIR'!$D$18-'Ejercicio 3 - TIR'!$C$18)/('Ejercicio 3 - TIR'!$E$18-'Ejercicio 3 - TIR'!$C$18),'Ejercicio 3 - TIR'!$C$18+SQRT(('Ejercicio 3 - TIR'!$E$18-'Ejercicio 3 - TIR'!$C$18)*('Ejercicio 3 - TIR'!$D$18-'Ejercicio 3 - TIR'!$C$18)*J371),'Ejercicio 3 - TIR'!$E$18-SQRT(('Ejercicio 3 - TIR'!$E$18-'Ejercicio 3 - TIR'!$C$18)*('Ejercicio 3 - TIR'!$E$18-'Ejercicio 3 - TIR'!$D$18)*(1-J371)))</f>
        <v>31455.16071</v>
      </c>
      <c r="L371" s="3">
        <f t="shared" si="9"/>
        <v>0.0209799503</v>
      </c>
      <c r="M371" s="4">
        <f>IF(L371&lt;=('Ejercicio 3 - TIR'!$D$18-'Ejercicio 3 - TIR'!$C$18)/('Ejercicio 3 - TIR'!$E$18-'Ejercicio 3 - TIR'!$C$18),'Ejercicio 3 - TIR'!$C$18+SQRT(('Ejercicio 3 - TIR'!$E$18-'Ejercicio 3 - TIR'!$C$18)*('Ejercicio 3 - TIR'!$D$18-'Ejercicio 3 - TIR'!$C$18)*L371),'Ejercicio 3 - TIR'!$E$18-SQRT(('Ejercicio 3 - TIR'!$E$18-'Ejercicio 3 - TIR'!$C$18)*('Ejercicio 3 - TIR'!$E$18-'Ejercicio 3 - TIR'!$D$18)*(1-L371)))</f>
        <v>31773.97648</v>
      </c>
      <c r="N371" s="3">
        <f t="shared" si="10"/>
        <v>0.7656257529</v>
      </c>
      <c r="O371" s="4">
        <f>IF(N371&lt;=('Ejercicio 3 - TIR'!$D$18-'Ejercicio 3 - TIR'!$C$18)/('Ejercicio 3 - TIR'!$E$18-'Ejercicio 3 - TIR'!$C$18),'Ejercicio 3 - TIR'!$C$18+SQRT(('Ejercicio 3 - TIR'!$E$18-'Ejercicio 3 - TIR'!$C$18)*('Ejercicio 3 - TIR'!$D$18-'Ejercicio 3 - TIR'!$C$18)*N371),'Ejercicio 3 - TIR'!$E$18-SQRT(('Ejercicio 3 - TIR'!$E$18-'Ejercicio 3 - TIR'!$C$18)*('Ejercicio 3 - TIR'!$E$18-'Ejercicio 3 - TIR'!$D$18)*(1-N371)))</f>
        <v>40807.37928</v>
      </c>
      <c r="P371" s="3">
        <f t="shared" si="11"/>
        <v>0.2675708152</v>
      </c>
      <c r="Q371" s="7">
        <f>IF(P371&lt;=('Ejercicio 3 - TIR'!$D$22-'Ejercicio 3 - TIR'!$C$22)/('Ejercicio 3 - TIR'!$E$22-'Ejercicio 3 - TIR'!$C$22),'Ejercicio 3 - TIR'!$C$22+SQRT(('Ejercicio 3 - TIR'!$E$22-'Ejercicio 3 - TIR'!$C$22)*('Ejercicio 3 - TIR'!$D$22-'Ejercicio 3 - TIR'!$C$22)*P371),'Ejercicio 3 - TIR'!$E$22-SQRT(('Ejercicio 3 - TIR'!$E$22-'Ejercicio 3 - TIR'!$C$22)*('Ejercicio 3 - TIR'!$E$22-'Ejercicio 3 - TIR'!$D$22)*(1-P371)))</f>
        <v>0.1419460126</v>
      </c>
      <c r="R371" s="3">
        <f t="shared" si="12"/>
        <v>0.207165902</v>
      </c>
      <c r="S371" s="7">
        <f>IF(R371&lt;=('Ejercicio 3 - TIR'!$D$23-'Ejercicio 3 - TIR'!$C$23)/('Ejercicio 3 - TIR'!$E$23-'Ejercicio 3 - TIR'!$C$23),'Ejercicio 3 - TIR'!$C$23+SQRT(('Ejercicio 3 - TIR'!$E$23-'Ejercicio 3 - TIR'!$C$23)*('Ejercicio 3 - TIR'!$D$23-'Ejercicio 3 - TIR'!$C$23)*R371),'Ejercicio 3 - TIR'!$E$23-SQRT(('Ejercicio 3 - TIR'!$E$23-'Ejercicio 3 - TIR'!$C$23)*('Ejercicio 3 - TIR'!$E$23-'Ejercicio 3 - TIR'!$D$23)*(1-R371)))</f>
        <v>0.1393105832</v>
      </c>
      <c r="T371" s="3">
        <f t="shared" si="13"/>
        <v>0.007400951031</v>
      </c>
      <c r="U371" s="7">
        <f>IF(T371&lt;=('Ejercicio 3 - TIR'!$D$24-'Ejercicio 3 - TIR'!$C$24)/('Ejercicio 3 - TIR'!$E$24-'Ejercicio 3 - TIR'!$C$24),'Ejercicio 3 - TIR'!$C$24+SQRT(('Ejercicio 3 - TIR'!$E$24-'Ejercicio 3 - TIR'!$C$24)*('Ejercicio 3 - TIR'!$D$24-'Ejercicio 3 - TIR'!$C$24)*T371),'Ejercicio 3 - TIR'!$E$24-SQRT(('Ejercicio 3 - TIR'!$E$24-'Ejercicio 3 - TIR'!$C$24)*('Ejercicio 3 - TIR'!$E$24-'Ejercicio 3 - TIR'!$D$24)*(1-T371)))</f>
        <v>0.153942334</v>
      </c>
      <c r="V371" s="3">
        <f t="shared" si="14"/>
        <v>0.224365133</v>
      </c>
      <c r="W371" s="7">
        <f>IF(V371&lt;=('Ejercicio 3 - TIR'!$D$25-'Ejercicio 3 - TIR'!$C$25)/('Ejercicio 3 - TIR'!$E$25-'Ejercicio 3 - TIR'!$C$25),'Ejercicio 3 - TIR'!$C$25+SQRT(('Ejercicio 3 - TIR'!$E$25-'Ejercicio 3 - TIR'!$C$25)*('Ejercicio 3 - TIR'!$D$25-'Ejercicio 3 - TIR'!$C$25)*V371),'Ejercicio 3 - TIR'!$E$25-SQRT(('Ejercicio 3 - TIR'!$E$25-'Ejercicio 3 - TIR'!$C$25)*('Ejercicio 3 - TIR'!$E$25-'Ejercicio 3 - TIR'!$D$25)*(1-V371)))</f>
        <v>0.1977231822</v>
      </c>
      <c r="X371" s="3">
        <f t="shared" si="15"/>
        <v>0.8518303915</v>
      </c>
      <c r="Y371" s="7">
        <f>IF(X371&lt;=('Ejercicio 3 - TIR'!$D$26-'Ejercicio 3 - TIR'!$C$26)/('Ejercicio 3 - TIR'!$E$26-'Ejercicio 3 - TIR'!$C$26),'Ejercicio 3 - TIR'!$C$26+SQRT(('Ejercicio 3 - TIR'!$E$26-'Ejercicio 3 - TIR'!$C$26)*('Ejercicio 3 - TIR'!$D$26-'Ejercicio 3 - TIR'!$C$26)*X371),'Ejercicio 3 - TIR'!$E$26-SQRT(('Ejercicio 3 - TIR'!$E$26-'Ejercicio 3 - TIR'!$C$26)*('Ejercicio 3 - TIR'!$E$26-'Ejercicio 3 - TIR'!$D$26)*(1-X371)))</f>
        <v>0.2517136802</v>
      </c>
      <c r="Z371" s="3">
        <f t="shared" si="16"/>
        <v>1.141946013</v>
      </c>
      <c r="AA371" s="3">
        <f t="shared" si="17"/>
        <v>1.301031178</v>
      </c>
      <c r="AB371" s="3">
        <f t="shared" si="18"/>
        <v>1.501314954</v>
      </c>
      <c r="AC371" s="3">
        <f t="shared" si="19"/>
        <v>1.798159724</v>
      </c>
      <c r="AD371" s="3">
        <f t="shared" si="20"/>
        <v>2.250781125</v>
      </c>
      <c r="AE371" s="2">
        <f t="shared" si="21"/>
        <v>4467.272043</v>
      </c>
      <c r="AF371" s="2">
        <f t="shared" si="22"/>
        <v>5089.610317</v>
      </c>
      <c r="AG371" s="2">
        <f t="shared" si="23"/>
        <v>5873.116808</v>
      </c>
      <c r="AH371" s="2">
        <f t="shared" si="24"/>
        <v>7034.368152</v>
      </c>
      <c r="AI371" s="2">
        <f t="shared" si="25"/>
        <v>8805.014848</v>
      </c>
      <c r="AJ371" s="4">
        <f t="shared" si="26"/>
        <v>44303.37376</v>
      </c>
      <c r="AK371" s="4">
        <f t="shared" si="27"/>
        <v>47120.38562</v>
      </c>
      <c r="AL371" s="4">
        <f t="shared" si="28"/>
        <v>47224.10314</v>
      </c>
      <c r="AM371" s="4">
        <f t="shared" si="29"/>
        <v>57134.68476</v>
      </c>
      <c r="AN371" s="4">
        <f t="shared" si="30"/>
        <v>91848.47905</v>
      </c>
      <c r="AO371" s="4">
        <f>C371/'Ejercicio 3 - TIR'!$D$7</f>
        <v>12829.46275</v>
      </c>
      <c r="AP371" s="4">
        <f t="shared" si="31"/>
        <v>31473.91101</v>
      </c>
      <c r="AQ371" s="4">
        <f t="shared" si="32"/>
        <v>34290.92287</v>
      </c>
      <c r="AR371" s="4">
        <f t="shared" si="33"/>
        <v>34394.64039</v>
      </c>
      <c r="AS371" s="4">
        <f t="shared" si="34"/>
        <v>44305.22201</v>
      </c>
      <c r="AT371" s="4">
        <f t="shared" si="35"/>
        <v>79019.0163</v>
      </c>
      <c r="AU371" s="4">
        <f>AP371*'Ejercicio 3 - TIR'!$D$5</f>
        <v>15736.95551</v>
      </c>
      <c r="AV371" s="4">
        <f>AQ371*'Ejercicio 3 - TIR'!$D$5</f>
        <v>17145.46144</v>
      </c>
      <c r="AW371" s="4">
        <f>AR371*'Ejercicio 3 - TIR'!$D$5</f>
        <v>17197.32019</v>
      </c>
      <c r="AX371" s="4">
        <f>AS371*'Ejercicio 3 - TIR'!$D$5</f>
        <v>22152.61101</v>
      </c>
      <c r="AY371" s="4">
        <f>AT371*'Ejercicio 3 - TIR'!$D$5</f>
        <v>39509.50815</v>
      </c>
      <c r="AZ371" s="4">
        <f t="shared" ref="AZ371:BD371" si="1148">AJ371-AU371-AE371</f>
        <v>24099.14621</v>
      </c>
      <c r="BA371" s="4">
        <f t="shared" si="1148"/>
        <v>24885.31387</v>
      </c>
      <c r="BB371" s="4">
        <f t="shared" si="1148"/>
        <v>24153.66614</v>
      </c>
      <c r="BC371" s="4">
        <f t="shared" si="1148"/>
        <v>27947.7056</v>
      </c>
      <c r="BD371" s="4">
        <f t="shared" si="1148"/>
        <v>43533.95605</v>
      </c>
      <c r="BE371" s="4">
        <f t="shared" ref="BE371:BI371" si="1149">AZ371/Z371</f>
        <v>21103.57753</v>
      </c>
      <c r="BF371" s="4">
        <f t="shared" si="1149"/>
        <v>19127.37704</v>
      </c>
      <c r="BG371" s="4">
        <f t="shared" si="1149"/>
        <v>16088.34048</v>
      </c>
      <c r="BH371" s="4">
        <f t="shared" si="1149"/>
        <v>15542.39328</v>
      </c>
      <c r="BI371" s="4">
        <f t="shared" si="1149"/>
        <v>19341.71011</v>
      </c>
      <c r="BJ371" s="4">
        <f t="shared" si="38"/>
        <v>70835.74533</v>
      </c>
      <c r="BK371" s="4">
        <f t="shared" si="39"/>
        <v>28876.31261</v>
      </c>
      <c r="BL371" s="4">
        <f t="shared" si="40"/>
        <v>99712.05793</v>
      </c>
      <c r="BM371" s="4">
        <f>BK371*'Ejercicio 3 - TIR'!$D$5</f>
        <v>14438.1563</v>
      </c>
      <c r="BN371" s="4">
        <f t="shared" si="41"/>
        <v>85273.90163</v>
      </c>
      <c r="BO371" s="4">
        <f t="shared" si="42"/>
        <v>37886.35895</v>
      </c>
      <c r="BP371" s="4">
        <f t="shared" si="43"/>
        <v>-95618.94132</v>
      </c>
      <c r="BQ371" s="4">
        <f t="shared" ref="BQ371:BT371" si="1150">BE371</f>
        <v>21103.57753</v>
      </c>
      <c r="BR371" s="4">
        <f t="shared" si="1150"/>
        <v>19127.37704</v>
      </c>
      <c r="BS371" s="4">
        <f t="shared" si="1150"/>
        <v>16088.34048</v>
      </c>
      <c r="BT371" s="4">
        <f t="shared" si="1150"/>
        <v>15542.39328</v>
      </c>
      <c r="BU371" s="4">
        <f t="shared" si="45"/>
        <v>57228.06906</v>
      </c>
      <c r="BV371" s="36">
        <f t="shared" si="46"/>
        <v>9.161059414</v>
      </c>
    </row>
    <row r="372" ht="15.0" customHeight="1">
      <c r="A372" s="2">
        <v>371.0</v>
      </c>
      <c r="B372" s="3">
        <f t="shared" si="4"/>
        <v>0.7433516929</v>
      </c>
      <c r="C372" s="4">
        <f>IF(B372&lt;=('Ejercicio 3 - TIR'!$D$13-'Ejercicio 3 - TIR'!$C$13)/('Ejercicio 3 - TIR'!$E$13-'Ejercicio 3 - TIR'!$C$13),'Ejercicio 3 - TIR'!$C$13+SQRT(('Ejercicio 3 - TIR'!$E$13-'Ejercicio 3 - TIR'!$C$13)*('Ejercicio 3 - TIR'!$D$13-'Ejercicio 3 - TIR'!$C$13)*B372),'Ejercicio 3 - TIR'!$E$13-SQRT(('Ejercicio 3 - TIR'!$E$13-'Ejercicio 3 - TIR'!$C$13)*('Ejercicio 3 - TIR'!$E$13-'Ejercicio 3 - TIR'!$D$13)*(1-B372)))</f>
        <v>82450.69892</v>
      </c>
      <c r="D372" s="3">
        <f t="shared" si="5"/>
        <v>0.7763128465</v>
      </c>
      <c r="E372" s="4">
        <f>IF(D372&lt;=('Ejercicio 3 - TIR'!$D$14-'Ejercicio 3 - TIR'!$C$14)/('Ejercicio 3 - TIR'!$E$14-'Ejercicio 3 - TIR'!$C$14),'Ejercicio 3 - TIR'!$C$14+SQRT(('Ejercicio 3 - TIR'!$E$14-'Ejercicio 3 - TIR'!$C$14)*('Ejercicio 3 - TIR'!$D$14-'Ejercicio 3 - TIR'!$C$14)*D372),'Ejercicio 3 - TIR'!$E$14-SQRT(('Ejercicio 3 - TIR'!$E$14-'Ejercicio 3 - TIR'!$C$14)*('Ejercicio 3 - TIR'!$E$14-'Ejercicio 3 - TIR'!$D$14)*(1-D372)))</f>
        <v>34207.49855</v>
      </c>
      <c r="F372" s="3">
        <f t="shared" si="6"/>
        <v>0.7559158539</v>
      </c>
      <c r="G372" s="4">
        <f>IF(F372&lt;=('Ejercicio 3 - TIR'!$D$18-'Ejercicio 3 - TIR'!$C$18)/('Ejercicio 3 - TIR'!$E$18-'Ejercicio 3 - TIR'!$C$18),'Ejercicio 3 - TIR'!$C$18+SQRT(('Ejercicio 3 - TIR'!$E$18-'Ejercicio 3 - TIR'!$C$18)*('Ejercicio 3 - TIR'!$D$18-'Ejercicio 3 - TIR'!$C$18)*F372),'Ejercicio 3 - TIR'!$E$18-SQRT(('Ejercicio 3 - TIR'!$E$18-'Ejercicio 3 - TIR'!$C$18)*('Ejercicio 3 - TIR'!$E$18-'Ejercicio 3 - TIR'!$D$18)*(1-F372)))</f>
        <v>40721.4125</v>
      </c>
      <c r="H372" s="3">
        <f t="shared" si="7"/>
        <v>0.4554752671</v>
      </c>
      <c r="I372" s="4">
        <f>IF(H372&lt;=('Ejercicio 3 - TIR'!$D$18-'Ejercicio 3 - TIR'!$C$18)/('Ejercicio 3 - TIR'!$E$18-'Ejercicio 3 - TIR'!$C$18),'Ejercicio 3 - TIR'!$C$18+SQRT(('Ejercicio 3 - TIR'!$E$18-'Ejercicio 3 - TIR'!$C$18)*('Ejercicio 3 - TIR'!$D$18-'Ejercicio 3 - TIR'!$C$18)*H372),'Ejercicio 3 - TIR'!$E$18-SQRT(('Ejercicio 3 - TIR'!$E$18-'Ejercicio 3 - TIR'!$C$18)*('Ejercicio 3 - TIR'!$E$18-'Ejercicio 3 - TIR'!$D$18)*(1-H372)))</f>
        <v>38265.66937</v>
      </c>
      <c r="J372" s="3">
        <f t="shared" si="8"/>
        <v>0.4864911556</v>
      </c>
      <c r="K372" s="4">
        <f>IF(J372&lt;=('Ejercicio 3 - TIR'!$D$18-'Ejercicio 3 - TIR'!$C$18)/('Ejercicio 3 - TIR'!$E$18-'Ejercicio 3 - TIR'!$C$18),'Ejercicio 3 - TIR'!$C$18+SQRT(('Ejercicio 3 - TIR'!$E$18-'Ejercicio 3 - TIR'!$C$18)*('Ejercicio 3 - TIR'!$D$18-'Ejercicio 3 - TIR'!$C$18)*J372),'Ejercicio 3 - TIR'!$E$18-SQRT(('Ejercicio 3 - TIR'!$E$18-'Ejercicio 3 - TIR'!$C$18)*('Ejercicio 3 - TIR'!$E$18-'Ejercicio 3 - TIR'!$D$18)*(1-J372)))</f>
        <v>38542.46296</v>
      </c>
      <c r="L372" s="3">
        <f t="shared" si="9"/>
        <v>0.7917626767</v>
      </c>
      <c r="M372" s="4">
        <f>IF(L372&lt;=('Ejercicio 3 - TIR'!$D$18-'Ejercicio 3 - TIR'!$C$18)/('Ejercicio 3 - TIR'!$E$18-'Ejercicio 3 - TIR'!$C$18),'Ejercicio 3 - TIR'!$C$18+SQRT(('Ejercicio 3 - TIR'!$E$18-'Ejercicio 3 - TIR'!$C$18)*('Ejercicio 3 - TIR'!$D$18-'Ejercicio 3 - TIR'!$C$18)*L372),'Ejercicio 3 - TIR'!$E$18-SQRT(('Ejercicio 3 - TIR'!$E$18-'Ejercicio 3 - TIR'!$C$18)*('Ejercicio 3 - TIR'!$E$18-'Ejercicio 3 - TIR'!$D$18)*(1-L372)))</f>
        <v>41048.06386</v>
      </c>
      <c r="N372" s="3">
        <f t="shared" si="10"/>
        <v>0.9066290283</v>
      </c>
      <c r="O372" s="4">
        <f>IF(N372&lt;=('Ejercicio 3 - TIR'!$D$18-'Ejercicio 3 - TIR'!$C$18)/('Ejercicio 3 - TIR'!$E$18-'Ejercicio 3 - TIR'!$C$18),'Ejercicio 3 - TIR'!$C$18+SQRT(('Ejercicio 3 - TIR'!$E$18-'Ejercicio 3 - TIR'!$C$18)*('Ejercicio 3 - TIR'!$D$18-'Ejercicio 3 - TIR'!$C$18)*N372),'Ejercicio 3 - TIR'!$E$18-SQRT(('Ejercicio 3 - TIR'!$E$18-'Ejercicio 3 - TIR'!$C$18)*('Ejercicio 3 - TIR'!$E$18-'Ejercicio 3 - TIR'!$D$18)*(1-N372)))</f>
        <v>42353.71527</v>
      </c>
      <c r="P372" s="3">
        <f t="shared" si="11"/>
        <v>0.5625566483</v>
      </c>
      <c r="Q372" s="7">
        <f>IF(P372&lt;=('Ejercicio 3 - TIR'!$D$22-'Ejercicio 3 - TIR'!$C$22)/('Ejercicio 3 - TIR'!$E$22-'Ejercicio 3 - TIR'!$C$22),'Ejercicio 3 - TIR'!$C$22+SQRT(('Ejercicio 3 - TIR'!$E$22-'Ejercicio 3 - TIR'!$C$22)*('Ejercicio 3 - TIR'!$D$22-'Ejercicio 3 - TIR'!$C$22)*P372),'Ejercicio 3 - TIR'!$E$22-SQRT(('Ejercicio 3 - TIR'!$E$22-'Ejercicio 3 - TIR'!$C$22)*('Ejercicio 3 - TIR'!$E$22-'Ejercicio 3 - TIR'!$D$22)*(1-P372)))</f>
        <v>0.1519393864</v>
      </c>
      <c r="R372" s="3">
        <f t="shared" si="12"/>
        <v>0.4572911983</v>
      </c>
      <c r="S372" s="7">
        <f>IF(R372&lt;=('Ejercicio 3 - TIR'!$D$23-'Ejercicio 3 - TIR'!$C$23)/('Ejercicio 3 - TIR'!$E$23-'Ejercicio 3 - TIR'!$C$23),'Ejercicio 3 - TIR'!$C$23+SQRT(('Ejercicio 3 - TIR'!$E$23-'Ejercicio 3 - TIR'!$C$23)*('Ejercicio 3 - TIR'!$D$23-'Ejercicio 3 - TIR'!$C$23)*R372),'Ejercicio 3 - TIR'!$E$23-SQRT(('Ejercicio 3 - TIR'!$E$23-'Ejercicio 3 - TIR'!$C$23)*('Ejercicio 3 - TIR'!$E$23-'Ejercicio 3 - TIR'!$D$23)*(1-R372)))</f>
        <v>0.1486901404</v>
      </c>
      <c r="T372" s="3">
        <f t="shared" si="13"/>
        <v>0.2657934118</v>
      </c>
      <c r="U372" s="7">
        <f>IF(T372&lt;=('Ejercicio 3 - TIR'!$D$24-'Ejercicio 3 - TIR'!$C$24)/('Ejercicio 3 - TIR'!$E$24-'Ejercicio 3 - TIR'!$C$24),'Ejercicio 3 - TIR'!$C$24+SQRT(('Ejercicio 3 - TIR'!$E$24-'Ejercicio 3 - TIR'!$C$24)*('Ejercicio 3 - TIR'!$D$24-'Ejercicio 3 - TIR'!$C$24)*T372),'Ejercicio 3 - TIR'!$E$24-SQRT(('Ejercicio 3 - TIR'!$E$24-'Ejercicio 3 - TIR'!$C$24)*('Ejercicio 3 - TIR'!$E$24-'Ejercicio 3 - TIR'!$D$24)*(1-T372)))</f>
        <v>0.1736255405</v>
      </c>
      <c r="V372" s="3">
        <f t="shared" si="14"/>
        <v>0.2161773529</v>
      </c>
      <c r="W372" s="7">
        <f>IF(V372&lt;=('Ejercicio 3 - TIR'!$D$25-'Ejercicio 3 - TIR'!$C$25)/('Ejercicio 3 - TIR'!$E$25-'Ejercicio 3 - TIR'!$C$25),'Ejercicio 3 - TIR'!$C$25+SQRT(('Ejercicio 3 - TIR'!$E$25-'Ejercicio 3 - TIR'!$C$25)*('Ejercicio 3 - TIR'!$D$25-'Ejercicio 3 - TIR'!$C$25)*V372),'Ejercicio 3 - TIR'!$E$25-SQRT(('Ejercicio 3 - TIR'!$E$25-'Ejercicio 3 - TIR'!$C$25)*('Ejercicio 3 - TIR'!$E$25-'Ejercicio 3 - TIR'!$D$25)*(1-V372)))</f>
        <v>0.1973967898</v>
      </c>
      <c r="X372" s="3">
        <f t="shared" si="15"/>
        <v>0.8048697546</v>
      </c>
      <c r="Y372" s="7">
        <f>IF(X372&lt;=('Ejercicio 3 - TIR'!$D$26-'Ejercicio 3 - TIR'!$C$26)/('Ejercicio 3 - TIR'!$E$26-'Ejercicio 3 - TIR'!$C$26),'Ejercicio 3 - TIR'!$C$26+SQRT(('Ejercicio 3 - TIR'!$E$26-'Ejercicio 3 - TIR'!$C$26)*('Ejercicio 3 - TIR'!$D$26-'Ejercicio 3 - TIR'!$C$26)*X372),'Ejercicio 3 - TIR'!$E$26-SQRT(('Ejercicio 3 - TIR'!$E$26-'Ejercicio 3 - TIR'!$C$26)*('Ejercicio 3 - TIR'!$E$26-'Ejercicio 3 - TIR'!$D$26)*(1-X372)))</f>
        <v>0.2475392033</v>
      </c>
      <c r="Z372" s="3">
        <f t="shared" si="16"/>
        <v>1.151939386</v>
      </c>
      <c r="AA372" s="3">
        <f t="shared" si="17"/>
        <v>1.323221416</v>
      </c>
      <c r="AB372" s="3">
        <f t="shared" si="18"/>
        <v>1.552966449</v>
      </c>
      <c r="AC372" s="3">
        <f t="shared" si="19"/>
        <v>1.859517041</v>
      </c>
      <c r="AD372" s="3">
        <f t="shared" si="20"/>
        <v>2.319820407</v>
      </c>
      <c r="AE372" s="2">
        <f t="shared" si="21"/>
        <v>5197.466342</v>
      </c>
      <c r="AF372" s="2">
        <f t="shared" si="22"/>
        <v>5970.278342</v>
      </c>
      <c r="AG372" s="2">
        <f t="shared" si="23"/>
        <v>7006.871146</v>
      </c>
      <c r="AH372" s="2">
        <f t="shared" si="24"/>
        <v>8390.005017</v>
      </c>
      <c r="AI372" s="2">
        <f t="shared" si="25"/>
        <v>10466.86017</v>
      </c>
      <c r="AJ372" s="4">
        <f t="shared" si="26"/>
        <v>46908.59894</v>
      </c>
      <c r="AK372" s="4">
        <f t="shared" si="27"/>
        <v>50633.95319</v>
      </c>
      <c r="AL372" s="4">
        <f t="shared" si="28"/>
        <v>59855.15183</v>
      </c>
      <c r="AM372" s="4">
        <f t="shared" si="29"/>
        <v>76329.57424</v>
      </c>
      <c r="AN372" s="4">
        <f t="shared" si="30"/>
        <v>98253.01301</v>
      </c>
      <c r="AO372" s="4">
        <f>C372/'Ejercicio 3 - TIR'!$D$7</f>
        <v>16490.13978</v>
      </c>
      <c r="AP372" s="4">
        <f t="shared" si="31"/>
        <v>30418.45915</v>
      </c>
      <c r="AQ372" s="4">
        <f t="shared" si="32"/>
        <v>34143.8134</v>
      </c>
      <c r="AR372" s="4">
        <f t="shared" si="33"/>
        <v>43365.01205</v>
      </c>
      <c r="AS372" s="4">
        <f t="shared" si="34"/>
        <v>59839.43445</v>
      </c>
      <c r="AT372" s="4">
        <f t="shared" si="35"/>
        <v>81762.87323</v>
      </c>
      <c r="AU372" s="4">
        <f>AP372*'Ejercicio 3 - TIR'!$D$5</f>
        <v>15209.22958</v>
      </c>
      <c r="AV372" s="4">
        <f>AQ372*'Ejercicio 3 - TIR'!$D$5</f>
        <v>17071.9067</v>
      </c>
      <c r="AW372" s="4">
        <f>AR372*'Ejercicio 3 - TIR'!$D$5</f>
        <v>21682.50603</v>
      </c>
      <c r="AX372" s="4">
        <f>AS372*'Ejercicio 3 - TIR'!$D$5</f>
        <v>29919.71723</v>
      </c>
      <c r="AY372" s="4">
        <f>AT372*'Ejercicio 3 - TIR'!$D$5</f>
        <v>40881.43661</v>
      </c>
      <c r="AZ372" s="4">
        <f t="shared" ref="AZ372:BD372" si="1151">AJ372-AU372-AE372</f>
        <v>26501.90302</v>
      </c>
      <c r="BA372" s="4">
        <f t="shared" si="1151"/>
        <v>27591.76814</v>
      </c>
      <c r="BB372" s="4">
        <f t="shared" si="1151"/>
        <v>31165.77466</v>
      </c>
      <c r="BC372" s="4">
        <f t="shared" si="1151"/>
        <v>38019.85199</v>
      </c>
      <c r="BD372" s="4">
        <f t="shared" si="1151"/>
        <v>46904.71622</v>
      </c>
      <c r="BE372" s="4">
        <f t="shared" ref="BE372:BI372" si="1152">AZ372/Z372</f>
        <v>23006.33465</v>
      </c>
      <c r="BF372" s="4">
        <f t="shared" si="1152"/>
        <v>20851.96613</v>
      </c>
      <c r="BG372" s="4">
        <f t="shared" si="1152"/>
        <v>20068.54345</v>
      </c>
      <c r="BH372" s="4">
        <f t="shared" si="1152"/>
        <v>20446.08958</v>
      </c>
      <c r="BI372" s="4">
        <f t="shared" si="1152"/>
        <v>20219.11527</v>
      </c>
      <c r="BJ372" s="4">
        <f t="shared" si="38"/>
        <v>79355.25323</v>
      </c>
      <c r="BK372" s="4">
        <f t="shared" si="39"/>
        <v>38254.16279</v>
      </c>
      <c r="BL372" s="4">
        <f t="shared" si="40"/>
        <v>117609.416</v>
      </c>
      <c r="BM372" s="4">
        <f>BK372*'Ejercicio 3 - TIR'!$D$5</f>
        <v>19127.0814</v>
      </c>
      <c r="BN372" s="4">
        <f t="shared" si="41"/>
        <v>98482.33462</v>
      </c>
      <c r="BO372" s="4">
        <f t="shared" si="42"/>
        <v>42452.56844</v>
      </c>
      <c r="BP372" s="4">
        <f t="shared" si="43"/>
        <v>-116658.1975</v>
      </c>
      <c r="BQ372" s="4">
        <f t="shared" ref="BQ372:BT372" si="1153">BE372</f>
        <v>23006.33465</v>
      </c>
      <c r="BR372" s="4">
        <f t="shared" si="1153"/>
        <v>20851.96613</v>
      </c>
      <c r="BS372" s="4">
        <f t="shared" si="1153"/>
        <v>20068.54345</v>
      </c>
      <c r="BT372" s="4">
        <f t="shared" si="1153"/>
        <v>20446.08958</v>
      </c>
      <c r="BU372" s="4">
        <f t="shared" si="45"/>
        <v>62671.68371</v>
      </c>
      <c r="BV372" s="36">
        <f t="shared" si="46"/>
        <v>6.923920492</v>
      </c>
    </row>
    <row r="373" ht="15.0" customHeight="1">
      <c r="A373" s="2">
        <v>372.0</v>
      </c>
      <c r="B373" s="3">
        <f t="shared" si="4"/>
        <v>0.7420696902</v>
      </c>
      <c r="C373" s="4">
        <f>IF(B373&lt;=('Ejercicio 3 - TIR'!$D$13-'Ejercicio 3 - TIR'!$C$13)/('Ejercicio 3 - TIR'!$E$13-'Ejercicio 3 - TIR'!$C$13),'Ejercicio 3 - TIR'!$C$13+SQRT(('Ejercicio 3 - TIR'!$E$13-'Ejercicio 3 - TIR'!$C$13)*('Ejercicio 3 - TIR'!$D$13-'Ejercicio 3 - TIR'!$C$13)*B373),'Ejercicio 3 - TIR'!$E$13-SQRT(('Ejercicio 3 - TIR'!$E$13-'Ejercicio 3 - TIR'!$C$13)*('Ejercicio 3 - TIR'!$E$13-'Ejercicio 3 - TIR'!$D$13)*(1-B373)))</f>
        <v>82406.92262</v>
      </c>
      <c r="D373" s="3">
        <f t="shared" si="5"/>
        <v>0.259535936</v>
      </c>
      <c r="E373" s="4">
        <f>IF(D373&lt;=('Ejercicio 3 - TIR'!$D$14-'Ejercicio 3 - TIR'!$C$14)/('Ejercicio 3 - TIR'!$E$14-'Ejercicio 3 - TIR'!$C$14),'Ejercicio 3 - TIR'!$C$14+SQRT(('Ejercicio 3 - TIR'!$E$14-'Ejercicio 3 - TIR'!$C$14)*('Ejercicio 3 - TIR'!$D$14-'Ejercicio 3 - TIR'!$C$14)*D373),'Ejercicio 3 - TIR'!$E$14-SQRT(('Ejercicio 3 - TIR'!$E$14-'Ejercicio 3 - TIR'!$C$14)*('Ejercicio 3 - TIR'!$E$14-'Ejercicio 3 - TIR'!$D$14)*(1-D373)))</f>
        <v>29411.93781</v>
      </c>
      <c r="F373" s="3">
        <f t="shared" si="6"/>
        <v>0.8310815437</v>
      </c>
      <c r="G373" s="4">
        <f>IF(F373&lt;=('Ejercicio 3 - TIR'!$D$18-'Ejercicio 3 - TIR'!$C$18)/('Ejercicio 3 - TIR'!$E$18-'Ejercicio 3 - TIR'!$C$18),'Ejercicio 3 - TIR'!$C$18+SQRT(('Ejercicio 3 - TIR'!$E$18-'Ejercicio 3 - TIR'!$C$18)*('Ejercicio 3 - TIR'!$D$18-'Ejercicio 3 - TIR'!$C$18)*F373),'Ejercicio 3 - TIR'!$E$18-SQRT(('Ejercicio 3 - TIR'!$E$18-'Ejercicio 3 - TIR'!$C$18)*('Ejercicio 3 - TIR'!$E$18-'Ejercicio 3 - TIR'!$D$18)*(1-F373)))</f>
        <v>41440.66239</v>
      </c>
      <c r="H373" s="3">
        <f t="shared" si="7"/>
        <v>0.7349256492</v>
      </c>
      <c r="I373" s="4">
        <f>IF(H373&lt;=('Ejercicio 3 - TIR'!$D$18-'Ejercicio 3 - TIR'!$C$18)/('Ejercicio 3 - TIR'!$E$18-'Ejercicio 3 - TIR'!$C$18),'Ejercicio 3 - TIR'!$C$18+SQRT(('Ejercicio 3 - TIR'!$E$18-'Ejercicio 3 - TIR'!$C$18)*('Ejercicio 3 - TIR'!$D$18-'Ejercicio 3 - TIR'!$C$18)*H373),'Ejercicio 3 - TIR'!$E$18-SQRT(('Ejercicio 3 - TIR'!$E$18-'Ejercicio 3 - TIR'!$C$18)*('Ejercicio 3 - TIR'!$E$18-'Ejercicio 3 - TIR'!$D$18)*(1-H373)))</f>
        <v>40541.23601</v>
      </c>
      <c r="J373" s="3">
        <f t="shared" si="8"/>
        <v>0.6075645316</v>
      </c>
      <c r="K373" s="4">
        <f>IF(J373&lt;=('Ejercicio 3 - TIR'!$D$18-'Ejercicio 3 - TIR'!$C$18)/('Ejercicio 3 - TIR'!$E$18-'Ejercicio 3 - TIR'!$C$18),'Ejercicio 3 - TIR'!$C$18+SQRT(('Ejercicio 3 - TIR'!$E$18-'Ejercicio 3 - TIR'!$C$18)*('Ejercicio 3 - TIR'!$D$18-'Ejercicio 3 - TIR'!$C$18)*J373),'Ejercicio 3 - TIR'!$E$18-SQRT(('Ejercicio 3 - TIR'!$E$18-'Ejercicio 3 - TIR'!$C$18)*('Ejercicio 3 - TIR'!$E$18-'Ejercicio 3 - TIR'!$D$18)*(1-J373)))</f>
        <v>39546.44854</v>
      </c>
      <c r="L373" s="3">
        <f t="shared" si="9"/>
        <v>0.5912965892</v>
      </c>
      <c r="M373" s="4">
        <f>IF(L373&lt;=('Ejercicio 3 - TIR'!$D$18-'Ejercicio 3 - TIR'!$C$18)/('Ejercicio 3 - TIR'!$E$18-'Ejercicio 3 - TIR'!$C$18),'Ejercicio 3 - TIR'!$C$18+SQRT(('Ejercicio 3 - TIR'!$E$18-'Ejercicio 3 - TIR'!$C$18)*('Ejercicio 3 - TIR'!$D$18-'Ejercicio 3 - TIR'!$C$18)*L373),'Ejercicio 3 - TIR'!$E$18-SQRT(('Ejercicio 3 - TIR'!$E$18-'Ejercicio 3 - TIR'!$C$18)*('Ejercicio 3 - TIR'!$E$18-'Ejercicio 3 - TIR'!$D$18)*(1-L373)))</f>
        <v>39417.77513</v>
      </c>
      <c r="N373" s="3">
        <f t="shared" si="10"/>
        <v>0.5413784047</v>
      </c>
      <c r="O373" s="4">
        <f>IF(N373&lt;=('Ejercicio 3 - TIR'!$D$18-'Ejercicio 3 - TIR'!$C$18)/('Ejercicio 3 - TIR'!$E$18-'Ejercicio 3 - TIR'!$C$18),'Ejercicio 3 - TIR'!$C$18+SQRT(('Ejercicio 3 - TIR'!$E$18-'Ejercicio 3 - TIR'!$C$18)*('Ejercicio 3 - TIR'!$D$18-'Ejercicio 3 - TIR'!$C$18)*N373),'Ejercicio 3 - TIR'!$E$18-SQRT(('Ejercicio 3 - TIR'!$E$18-'Ejercicio 3 - TIR'!$C$18)*('Ejercicio 3 - TIR'!$E$18-'Ejercicio 3 - TIR'!$D$18)*(1-N373)))</f>
        <v>39011.47938</v>
      </c>
      <c r="P373" s="3">
        <f t="shared" si="11"/>
        <v>0.5857810944</v>
      </c>
      <c r="Q373" s="7">
        <f>IF(P373&lt;=('Ejercicio 3 - TIR'!$D$22-'Ejercicio 3 - TIR'!$C$22)/('Ejercicio 3 - TIR'!$E$22-'Ejercicio 3 - TIR'!$C$22),'Ejercicio 3 - TIR'!$C$22+SQRT(('Ejercicio 3 - TIR'!$E$22-'Ejercicio 3 - TIR'!$C$22)*('Ejercicio 3 - TIR'!$D$22-'Ejercicio 3 - TIR'!$C$22)*P373),'Ejercicio 3 - TIR'!$E$22-SQRT(('Ejercicio 3 - TIR'!$E$22-'Ejercicio 3 - TIR'!$C$22)*('Ejercicio 3 - TIR'!$E$22-'Ejercicio 3 - TIR'!$D$22)*(1-P373)))</f>
        <v>0.1526944323</v>
      </c>
      <c r="R373" s="3">
        <f t="shared" si="12"/>
        <v>0.5805154113</v>
      </c>
      <c r="S373" s="7">
        <f>IF(R373&lt;=('Ejercicio 3 - TIR'!$D$23-'Ejercicio 3 - TIR'!$C$23)/('Ejercicio 3 - TIR'!$E$23-'Ejercicio 3 - TIR'!$C$23),'Ejercicio 3 - TIR'!$C$23+SQRT(('Ejercicio 3 - TIR'!$E$23-'Ejercicio 3 - TIR'!$C$23)*('Ejercicio 3 - TIR'!$D$23-'Ejercicio 3 - TIR'!$C$23)*R373),'Ejercicio 3 - TIR'!$E$23-SQRT(('Ejercicio 3 - TIR'!$E$23-'Ejercicio 3 - TIR'!$C$23)*('Ejercicio 3 - TIR'!$E$23-'Ejercicio 3 - TIR'!$D$23)*(1-R373)))</f>
        <v>0.1525214218</v>
      </c>
      <c r="T373" s="3">
        <f t="shared" si="13"/>
        <v>0.253494448</v>
      </c>
      <c r="U373" s="7">
        <f>IF(T373&lt;=('Ejercicio 3 - TIR'!$D$24-'Ejercicio 3 - TIR'!$C$24)/('Ejercicio 3 - TIR'!$E$24-'Ejercicio 3 - TIR'!$C$24),'Ejercicio 3 - TIR'!$C$24+SQRT(('Ejercicio 3 - TIR'!$E$24-'Ejercicio 3 - TIR'!$C$24)*('Ejercicio 3 - TIR'!$D$24-'Ejercicio 3 - TIR'!$C$24)*T373),'Ejercicio 3 - TIR'!$E$24-SQRT(('Ejercicio 3 - TIR'!$E$24-'Ejercicio 3 - TIR'!$C$24)*('Ejercicio 3 - TIR'!$E$24-'Ejercicio 3 - TIR'!$D$24)*(1-T373)))</f>
        <v>0.1730724585</v>
      </c>
      <c r="V373" s="3">
        <f t="shared" si="14"/>
        <v>0.07990277437</v>
      </c>
      <c r="W373" s="7">
        <f>IF(V373&lt;=('Ejercicio 3 - TIR'!$D$25-'Ejercicio 3 - TIR'!$C$25)/('Ejercicio 3 - TIR'!$E$25-'Ejercicio 3 - TIR'!$C$25),'Ejercicio 3 - TIR'!$C$25+SQRT(('Ejercicio 3 - TIR'!$E$25-'Ejercicio 3 - TIR'!$C$25)*('Ejercicio 3 - TIR'!$D$25-'Ejercicio 3 - TIR'!$C$25)*V373),'Ejercicio 3 - TIR'!$E$25-SQRT(('Ejercicio 3 - TIR'!$E$25-'Ejercicio 3 - TIR'!$C$25)*('Ejercicio 3 - TIR'!$E$25-'Ejercicio 3 - TIR'!$D$25)*(1-V373)))</f>
        <v>0.1905765724</v>
      </c>
      <c r="X373" s="3">
        <f t="shared" si="15"/>
        <v>0.1820405199</v>
      </c>
      <c r="Y373" s="7">
        <f>IF(X373&lt;=('Ejercicio 3 - TIR'!$D$26-'Ejercicio 3 - TIR'!$C$26)/('Ejercicio 3 - TIR'!$E$26-'Ejercicio 3 - TIR'!$C$26),'Ejercicio 3 - TIR'!$C$26+SQRT(('Ejercicio 3 - TIR'!$E$26-'Ejercicio 3 - TIR'!$C$26)*('Ejercicio 3 - TIR'!$D$26-'Ejercicio 3 - TIR'!$C$26)*X373),'Ejercicio 3 - TIR'!$E$26-SQRT(('Ejercicio 3 - TIR'!$E$26-'Ejercicio 3 - TIR'!$C$26)*('Ejercicio 3 - TIR'!$E$26-'Ejercicio 3 - TIR'!$D$26)*(1-X373)))</f>
        <v>0.2121700114</v>
      </c>
      <c r="Z373" s="3">
        <f t="shared" si="16"/>
        <v>1.152694432</v>
      </c>
      <c r="AA373" s="3">
        <f t="shared" si="17"/>
        <v>1.328505026</v>
      </c>
      <c r="AB373" s="3">
        <f t="shared" si="18"/>
        <v>1.558432657</v>
      </c>
      <c r="AC373" s="3">
        <f t="shared" si="19"/>
        <v>1.855433411</v>
      </c>
      <c r="AD373" s="3">
        <f t="shared" si="20"/>
        <v>2.249100739</v>
      </c>
      <c r="AE373" s="2">
        <f t="shared" si="21"/>
        <v>4491.039145</v>
      </c>
      <c r="AF373" s="2">
        <f t="shared" si="22"/>
        <v>5176.01882</v>
      </c>
      <c r="AG373" s="2">
        <f t="shared" si="23"/>
        <v>6071.845123</v>
      </c>
      <c r="AH373" s="2">
        <f t="shared" si="24"/>
        <v>7228.996555</v>
      </c>
      <c r="AI373" s="2">
        <f t="shared" si="25"/>
        <v>8762.772836</v>
      </c>
      <c r="AJ373" s="4">
        <f t="shared" si="26"/>
        <v>47768.42081</v>
      </c>
      <c r="AK373" s="4">
        <f t="shared" si="27"/>
        <v>53859.2358</v>
      </c>
      <c r="AL373" s="4">
        <f t="shared" si="28"/>
        <v>61630.47687</v>
      </c>
      <c r="AM373" s="4">
        <f t="shared" si="29"/>
        <v>73137.05696</v>
      </c>
      <c r="AN373" s="4">
        <f t="shared" si="30"/>
        <v>87740.74711</v>
      </c>
      <c r="AO373" s="4">
        <f>C373/'Ejercicio 3 - TIR'!$D$7</f>
        <v>16481.38452</v>
      </c>
      <c r="AP373" s="4">
        <f t="shared" si="31"/>
        <v>31287.03628</v>
      </c>
      <c r="AQ373" s="4">
        <f t="shared" si="32"/>
        <v>37377.85128</v>
      </c>
      <c r="AR373" s="4">
        <f t="shared" si="33"/>
        <v>45149.09235</v>
      </c>
      <c r="AS373" s="4">
        <f t="shared" si="34"/>
        <v>56655.67244</v>
      </c>
      <c r="AT373" s="4">
        <f t="shared" si="35"/>
        <v>71259.36259</v>
      </c>
      <c r="AU373" s="4">
        <f>AP373*'Ejercicio 3 - TIR'!$D$5</f>
        <v>15643.51814</v>
      </c>
      <c r="AV373" s="4">
        <f>AQ373*'Ejercicio 3 - TIR'!$D$5</f>
        <v>18688.92564</v>
      </c>
      <c r="AW373" s="4">
        <f>AR373*'Ejercicio 3 - TIR'!$D$5</f>
        <v>22574.54617</v>
      </c>
      <c r="AX373" s="4">
        <f>AS373*'Ejercicio 3 - TIR'!$D$5</f>
        <v>28327.83622</v>
      </c>
      <c r="AY373" s="4">
        <f>AT373*'Ejercicio 3 - TIR'!$D$5</f>
        <v>35629.68129</v>
      </c>
      <c r="AZ373" s="4">
        <f t="shared" ref="AZ373:BD373" si="1154">AJ373-AU373-AE373</f>
        <v>27633.86352</v>
      </c>
      <c r="BA373" s="4">
        <f t="shared" si="1154"/>
        <v>29994.29134</v>
      </c>
      <c r="BB373" s="4">
        <f t="shared" si="1154"/>
        <v>32984.08557</v>
      </c>
      <c r="BC373" s="4">
        <f t="shared" si="1154"/>
        <v>37580.22419</v>
      </c>
      <c r="BD373" s="4">
        <f t="shared" si="1154"/>
        <v>43348.29298</v>
      </c>
      <c r="BE373" s="4">
        <f t="shared" ref="BE373:BI373" si="1155">AZ373/Z373</f>
        <v>23973.27752</v>
      </c>
      <c r="BF373" s="4">
        <f t="shared" si="1155"/>
        <v>22577.47675</v>
      </c>
      <c r="BG373" s="4">
        <f t="shared" si="1155"/>
        <v>21164.90913</v>
      </c>
      <c r="BH373" s="4">
        <f t="shared" si="1155"/>
        <v>20254.14869</v>
      </c>
      <c r="BI373" s="4">
        <f t="shared" si="1155"/>
        <v>19273.61111</v>
      </c>
      <c r="BJ373" s="4">
        <f t="shared" si="38"/>
        <v>66150.41105</v>
      </c>
      <c r="BK373" s="4">
        <f t="shared" si="39"/>
        <v>37068.29411</v>
      </c>
      <c r="BL373" s="4">
        <f t="shared" si="40"/>
        <v>103218.7052</v>
      </c>
      <c r="BM373" s="4">
        <f>BK373*'Ejercicio 3 - TIR'!$D$5</f>
        <v>18534.14705</v>
      </c>
      <c r="BN373" s="4">
        <f t="shared" si="41"/>
        <v>84684.55811</v>
      </c>
      <c r="BO373" s="4">
        <f t="shared" si="42"/>
        <v>37652.63007</v>
      </c>
      <c r="BP373" s="4">
        <f t="shared" si="43"/>
        <v>-111818.8604</v>
      </c>
      <c r="BQ373" s="4">
        <f t="shared" ref="BQ373:BT373" si="1156">BE373</f>
        <v>23973.27752</v>
      </c>
      <c r="BR373" s="4">
        <f t="shared" si="1156"/>
        <v>22577.47675</v>
      </c>
      <c r="BS373" s="4">
        <f t="shared" si="1156"/>
        <v>21164.90913</v>
      </c>
      <c r="BT373" s="4">
        <f t="shared" si="1156"/>
        <v>20254.14869</v>
      </c>
      <c r="BU373" s="4">
        <f t="shared" si="45"/>
        <v>56926.24117</v>
      </c>
      <c r="BV373" s="36">
        <f t="shared" si="46"/>
        <v>8.049527517</v>
      </c>
    </row>
    <row r="374" ht="15.0" customHeight="1">
      <c r="A374" s="2">
        <v>373.0</v>
      </c>
      <c r="B374" s="3">
        <f t="shared" si="4"/>
        <v>0.7250608051</v>
      </c>
      <c r="C374" s="4">
        <f>IF(B374&lt;=('Ejercicio 3 - TIR'!$D$13-'Ejercicio 3 - TIR'!$C$13)/('Ejercicio 3 - TIR'!$E$13-'Ejercicio 3 - TIR'!$C$13),'Ejercicio 3 - TIR'!$C$13+SQRT(('Ejercicio 3 - TIR'!$E$13-'Ejercicio 3 - TIR'!$C$13)*('Ejercicio 3 - TIR'!$D$13-'Ejercicio 3 - TIR'!$C$13)*B374),'Ejercicio 3 - TIR'!$E$13-SQRT(('Ejercicio 3 - TIR'!$E$13-'Ejercicio 3 - TIR'!$C$13)*('Ejercicio 3 - TIR'!$E$13-'Ejercicio 3 - TIR'!$D$13)*(1-B374)))</f>
        <v>81836.10631</v>
      </c>
      <c r="D374" s="3">
        <f t="shared" si="5"/>
        <v>0.07468363903</v>
      </c>
      <c r="E374" s="4">
        <f>IF(D374&lt;=('Ejercicio 3 - TIR'!$D$14-'Ejercicio 3 - TIR'!$C$14)/('Ejercicio 3 - TIR'!$E$14-'Ejercicio 3 - TIR'!$C$14),'Ejercicio 3 - TIR'!$C$14+SQRT(('Ejercicio 3 - TIR'!$E$14-'Ejercicio 3 - TIR'!$C$14)*('Ejercicio 3 - TIR'!$D$14-'Ejercicio 3 - TIR'!$C$14)*D374),'Ejercicio 3 - TIR'!$E$14-SQRT(('Ejercicio 3 - TIR'!$E$14-'Ejercicio 3 - TIR'!$C$14)*('Ejercicio 3 - TIR'!$E$14-'Ejercicio 3 - TIR'!$D$14)*(1-D374)))</f>
        <v>27366.70085</v>
      </c>
      <c r="F374" s="3">
        <f t="shared" si="6"/>
        <v>0.1283736713</v>
      </c>
      <c r="G374" s="4">
        <f>IF(F374&lt;=('Ejercicio 3 - TIR'!$D$18-'Ejercicio 3 - TIR'!$C$18)/('Ejercicio 3 - TIR'!$E$18-'Ejercicio 3 - TIR'!$C$18),'Ejercicio 3 - TIR'!$C$18+SQRT(('Ejercicio 3 - TIR'!$E$18-'Ejercicio 3 - TIR'!$C$18)*('Ejercicio 3 - TIR'!$D$18-'Ejercicio 3 - TIR'!$C$18)*F374),'Ejercicio 3 - TIR'!$E$18-SQRT(('Ejercicio 3 - TIR'!$E$18-'Ejercicio 3 - TIR'!$C$18)*('Ejercicio 3 - TIR'!$E$18-'Ejercicio 3 - TIR'!$D$18)*(1-F374)))</f>
        <v>34388.17168</v>
      </c>
      <c r="H374" s="3">
        <f t="shared" si="7"/>
        <v>0.06709021975</v>
      </c>
      <c r="I374" s="4">
        <f>IF(H374&lt;=('Ejercicio 3 - TIR'!$D$18-'Ejercicio 3 - TIR'!$C$18)/('Ejercicio 3 - TIR'!$E$18-'Ejercicio 3 - TIR'!$C$18),'Ejercicio 3 - TIR'!$C$18+SQRT(('Ejercicio 3 - TIR'!$E$18-'Ejercicio 3 - TIR'!$C$18)*('Ejercicio 3 - TIR'!$D$18-'Ejercicio 3 - TIR'!$C$18)*H374),'Ejercicio 3 - TIR'!$E$18-SQRT(('Ejercicio 3 - TIR'!$E$18-'Ejercicio 3 - TIR'!$C$18)*('Ejercicio 3 - TIR'!$E$18-'Ejercicio 3 - TIR'!$D$18)*(1-H374)))</f>
        <v>33172.3072</v>
      </c>
      <c r="J374" s="3">
        <f t="shared" si="8"/>
        <v>0.2243247415</v>
      </c>
      <c r="K374" s="4">
        <f>IF(J374&lt;=('Ejercicio 3 - TIR'!$D$18-'Ejercicio 3 - TIR'!$C$18)/('Ejercicio 3 - TIR'!$E$18-'Ejercicio 3 - TIR'!$C$18),'Ejercicio 3 - TIR'!$C$18+SQRT(('Ejercicio 3 - TIR'!$E$18-'Ejercicio 3 - TIR'!$C$18)*('Ejercicio 3 - TIR'!$D$18-'Ejercicio 3 - TIR'!$C$18)*J374),'Ejercicio 3 - TIR'!$E$18-SQRT(('Ejercicio 3 - TIR'!$E$18-'Ejercicio 3 - TIR'!$C$18)*('Ejercicio 3 - TIR'!$E$18-'Ejercicio 3 - TIR'!$D$18)*(1-J374)))</f>
        <v>35800.75092</v>
      </c>
      <c r="L374" s="3">
        <f t="shared" si="9"/>
        <v>0.2397825695</v>
      </c>
      <c r="M374" s="4">
        <f>IF(L374&lt;=('Ejercicio 3 - TIR'!$D$18-'Ejercicio 3 - TIR'!$C$18)/('Ejercicio 3 - TIR'!$E$18-'Ejercicio 3 - TIR'!$C$18),'Ejercicio 3 - TIR'!$C$18+SQRT(('Ejercicio 3 - TIR'!$E$18-'Ejercicio 3 - TIR'!$C$18)*('Ejercicio 3 - TIR'!$D$18-'Ejercicio 3 - TIR'!$C$18)*L374),'Ejercicio 3 - TIR'!$E$18-SQRT(('Ejercicio 3 - TIR'!$E$18-'Ejercicio 3 - TIR'!$C$18)*('Ejercicio 3 - TIR'!$E$18-'Ejercicio 3 - TIR'!$D$18)*(1-L374)))</f>
        <v>35997.2815</v>
      </c>
      <c r="N374" s="3">
        <f t="shared" si="10"/>
        <v>0.1306061511</v>
      </c>
      <c r="O374" s="4">
        <f>IF(N374&lt;=('Ejercicio 3 - TIR'!$D$18-'Ejercicio 3 - TIR'!$C$18)/('Ejercicio 3 - TIR'!$E$18-'Ejercicio 3 - TIR'!$C$18),'Ejercicio 3 - TIR'!$C$18+SQRT(('Ejercicio 3 - TIR'!$E$18-'Ejercicio 3 - TIR'!$C$18)*('Ejercicio 3 - TIR'!$D$18-'Ejercicio 3 - TIR'!$C$18)*N374),'Ejercicio 3 - TIR'!$E$18-SQRT(('Ejercicio 3 - TIR'!$E$18-'Ejercicio 3 - TIR'!$C$18)*('Ejercicio 3 - TIR'!$E$18-'Ejercicio 3 - TIR'!$D$18)*(1-N374)))</f>
        <v>34426.16343</v>
      </c>
      <c r="P374" s="3">
        <f t="shared" si="11"/>
        <v>0.04185859917</v>
      </c>
      <c r="Q374" s="7">
        <f>IF(P374&lt;=('Ejercicio 3 - TIR'!$D$22-'Ejercicio 3 - TIR'!$C$22)/('Ejercicio 3 - TIR'!$E$22-'Ejercicio 3 - TIR'!$C$22),'Ejercicio 3 - TIR'!$C$22+SQRT(('Ejercicio 3 - TIR'!$E$22-'Ejercicio 3 - TIR'!$C$22)*('Ejercicio 3 - TIR'!$D$22-'Ejercicio 3 - TIR'!$C$22)*P374),'Ejercicio 3 - TIR'!$E$22-SQRT(('Ejercicio 3 - TIR'!$E$22-'Ejercicio 3 - TIR'!$C$22)*('Ejercicio 3 - TIR'!$E$22-'Ejercicio 3 - TIR'!$D$22)*(1-P374)))</f>
        <v>0.1286801773</v>
      </c>
      <c r="R374" s="3">
        <f t="shared" si="12"/>
        <v>0.6879861587</v>
      </c>
      <c r="S374" s="7">
        <f>IF(R374&lt;=('Ejercicio 3 - TIR'!$D$23-'Ejercicio 3 - TIR'!$C$23)/('Ejercicio 3 - TIR'!$E$23-'Ejercicio 3 - TIR'!$C$23),'Ejercicio 3 - TIR'!$C$23+SQRT(('Ejercicio 3 - TIR'!$E$23-'Ejercicio 3 - TIR'!$C$23)*('Ejercicio 3 - TIR'!$D$23-'Ejercicio 3 - TIR'!$C$23)*R374),'Ejercicio 3 - TIR'!$E$23-SQRT(('Ejercicio 3 - TIR'!$E$23-'Ejercicio 3 - TIR'!$C$23)*('Ejercicio 3 - TIR'!$E$23-'Ejercicio 3 - TIR'!$D$23)*(1-R374)))</f>
        <v>0.1563013732</v>
      </c>
      <c r="T374" s="3">
        <f t="shared" si="13"/>
        <v>0.746978528</v>
      </c>
      <c r="U374" s="7">
        <f>IF(T374&lt;=('Ejercicio 3 - TIR'!$D$24-'Ejercicio 3 - TIR'!$C$24)/('Ejercicio 3 - TIR'!$E$24-'Ejercicio 3 - TIR'!$C$24),'Ejercicio 3 - TIR'!$C$24+SQRT(('Ejercicio 3 - TIR'!$E$24-'Ejercicio 3 - TIR'!$C$24)*('Ejercicio 3 - TIR'!$D$24-'Ejercicio 3 - TIR'!$C$24)*T374),'Ejercicio 3 - TIR'!$E$24-SQRT(('Ejercicio 3 - TIR'!$E$24-'Ejercicio 3 - TIR'!$C$24)*('Ejercicio 3 - TIR'!$E$24-'Ejercicio 3 - TIR'!$D$24)*(1-T374)))</f>
        <v>0.1933830858</v>
      </c>
      <c r="V374" s="3">
        <f t="shared" si="14"/>
        <v>0.7189456014</v>
      </c>
      <c r="W374" s="7">
        <f>IF(V374&lt;=('Ejercicio 3 - TIR'!$D$25-'Ejercicio 3 - TIR'!$C$25)/('Ejercicio 3 - TIR'!$E$25-'Ejercicio 3 - TIR'!$C$25),'Ejercicio 3 - TIR'!$C$25+SQRT(('Ejercicio 3 - TIR'!$E$25-'Ejercicio 3 - TIR'!$C$25)*('Ejercicio 3 - TIR'!$D$25-'Ejercicio 3 - TIR'!$C$25)*V374),'Ejercicio 3 - TIR'!$E$25-SQRT(('Ejercicio 3 - TIR'!$E$25-'Ejercicio 3 - TIR'!$C$25)*('Ejercicio 3 - TIR'!$E$25-'Ejercicio 3 - TIR'!$D$25)*(1-V374)))</f>
        <v>0.218636161</v>
      </c>
      <c r="X374" s="3">
        <f t="shared" si="15"/>
        <v>0.01082948699</v>
      </c>
      <c r="Y374" s="7">
        <f>IF(X374&lt;=('Ejercicio 3 - TIR'!$D$26-'Ejercicio 3 - TIR'!$C$26)/('Ejercicio 3 - TIR'!$E$26-'Ejercicio 3 - TIR'!$C$26),'Ejercicio 3 - TIR'!$C$26+SQRT(('Ejercicio 3 - TIR'!$E$26-'Ejercicio 3 - TIR'!$C$26)*('Ejercicio 3 - TIR'!$D$26-'Ejercicio 3 - TIR'!$C$26)*X374),'Ejercicio 3 - TIR'!$E$26-SQRT(('Ejercicio 3 - TIR'!$E$26-'Ejercicio 3 - TIR'!$C$26)*('Ejercicio 3 - TIR'!$E$26-'Ejercicio 3 - TIR'!$D$26)*(1-X374)))</f>
        <v>0.1954073667</v>
      </c>
      <c r="Z374" s="3">
        <f t="shared" si="16"/>
        <v>1.128680177</v>
      </c>
      <c r="AA374" s="3">
        <f t="shared" si="17"/>
        <v>1.305094439</v>
      </c>
      <c r="AB374" s="3">
        <f t="shared" si="18"/>
        <v>1.557477629</v>
      </c>
      <c r="AC374" s="3">
        <f t="shared" si="19"/>
        <v>1.897998558</v>
      </c>
      <c r="AD374" s="3">
        <f t="shared" si="20"/>
        <v>2.268881459</v>
      </c>
      <c r="AE374" s="2">
        <f t="shared" si="21"/>
        <v>3521.551919</v>
      </c>
      <c r="AF374" s="2">
        <f t="shared" si="22"/>
        <v>4071.975319</v>
      </c>
      <c r="AG374" s="2">
        <f t="shared" si="23"/>
        <v>4859.426472</v>
      </c>
      <c r="AH374" s="2">
        <f t="shared" si="24"/>
        <v>5921.87282</v>
      </c>
      <c r="AI374" s="2">
        <f t="shared" si="25"/>
        <v>7079.050394</v>
      </c>
      <c r="AJ374" s="4">
        <f t="shared" si="26"/>
        <v>38813.24771</v>
      </c>
      <c r="AK374" s="4">
        <f t="shared" si="27"/>
        <v>43292.99365</v>
      </c>
      <c r="AL374" s="4">
        <f t="shared" si="28"/>
        <v>55758.86865</v>
      </c>
      <c r="AM374" s="4">
        <f t="shared" si="29"/>
        <v>68322.7884</v>
      </c>
      <c r="AN374" s="4">
        <f t="shared" si="30"/>
        <v>78108.88389</v>
      </c>
      <c r="AO374" s="4">
        <f>C374/'Ejercicio 3 - TIR'!$D$7</f>
        <v>16367.22126</v>
      </c>
      <c r="AP374" s="4">
        <f t="shared" si="31"/>
        <v>22446.02645</v>
      </c>
      <c r="AQ374" s="4">
        <f t="shared" si="32"/>
        <v>26925.77239</v>
      </c>
      <c r="AR374" s="4">
        <f t="shared" si="33"/>
        <v>39391.64739</v>
      </c>
      <c r="AS374" s="4">
        <f t="shared" si="34"/>
        <v>51955.56713</v>
      </c>
      <c r="AT374" s="4">
        <f t="shared" si="35"/>
        <v>61741.66263</v>
      </c>
      <c r="AU374" s="4">
        <f>AP374*'Ejercicio 3 - TIR'!$D$5</f>
        <v>11223.01322</v>
      </c>
      <c r="AV374" s="4">
        <f>AQ374*'Ejercicio 3 - TIR'!$D$5</f>
        <v>13462.88619</v>
      </c>
      <c r="AW374" s="4">
        <f>AR374*'Ejercicio 3 - TIR'!$D$5</f>
        <v>19695.82369</v>
      </c>
      <c r="AX374" s="4">
        <f>AS374*'Ejercicio 3 - TIR'!$D$5</f>
        <v>25977.78357</v>
      </c>
      <c r="AY374" s="4">
        <f>AT374*'Ejercicio 3 - TIR'!$D$5</f>
        <v>30870.83131</v>
      </c>
      <c r="AZ374" s="4">
        <f t="shared" ref="AZ374:BD374" si="1157">AJ374-AU374-AE374</f>
        <v>24068.68257</v>
      </c>
      <c r="BA374" s="4">
        <f t="shared" si="1157"/>
        <v>25758.13214</v>
      </c>
      <c r="BB374" s="4">
        <f t="shared" si="1157"/>
        <v>31203.61848</v>
      </c>
      <c r="BC374" s="4">
        <f t="shared" si="1157"/>
        <v>36423.13201</v>
      </c>
      <c r="BD374" s="4">
        <f t="shared" si="1157"/>
        <v>40159.00218</v>
      </c>
      <c r="BE374" s="4">
        <f t="shared" ref="BE374:BI374" si="1158">AZ374/Z374</f>
        <v>21324.62592</v>
      </c>
      <c r="BF374" s="4">
        <f t="shared" si="1158"/>
        <v>19736.60401</v>
      </c>
      <c r="BG374" s="4">
        <f t="shared" si="1158"/>
        <v>20034.71376</v>
      </c>
      <c r="BH374" s="4">
        <f t="shared" si="1158"/>
        <v>19190.28434</v>
      </c>
      <c r="BI374" s="4">
        <f t="shared" si="1158"/>
        <v>17699.91201</v>
      </c>
      <c r="BJ374" s="4">
        <f t="shared" si="38"/>
        <v>62091.80015</v>
      </c>
      <c r="BK374" s="4">
        <f t="shared" si="39"/>
        <v>37135.28485</v>
      </c>
      <c r="BL374" s="4">
        <f t="shared" si="40"/>
        <v>99227.08501</v>
      </c>
      <c r="BM374" s="4">
        <f>BK374*'Ejercicio 3 - TIR'!$D$5</f>
        <v>18567.64243</v>
      </c>
      <c r="BN374" s="4">
        <f t="shared" si="41"/>
        <v>80659.44258</v>
      </c>
      <c r="BO374" s="4">
        <f t="shared" si="42"/>
        <v>35550.31148</v>
      </c>
      <c r="BP374" s="4">
        <f t="shared" si="43"/>
        <v>-109202.8072</v>
      </c>
      <c r="BQ374" s="4">
        <f t="shared" ref="BQ374:BT374" si="1159">BE374</f>
        <v>21324.62592</v>
      </c>
      <c r="BR374" s="4">
        <f t="shared" si="1159"/>
        <v>19736.60401</v>
      </c>
      <c r="BS374" s="4">
        <f t="shared" si="1159"/>
        <v>20034.71376</v>
      </c>
      <c r="BT374" s="4">
        <f t="shared" si="1159"/>
        <v>19190.28434</v>
      </c>
      <c r="BU374" s="4">
        <f t="shared" si="45"/>
        <v>53250.2235</v>
      </c>
      <c r="BV374" s="36">
        <f t="shared" si="46"/>
        <v>6.085435359</v>
      </c>
    </row>
    <row r="375" ht="15.0" customHeight="1">
      <c r="A375" s="2">
        <v>374.0</v>
      </c>
      <c r="B375" s="3">
        <f t="shared" si="4"/>
        <v>0.8535524406</v>
      </c>
      <c r="C375" s="4">
        <f>IF(B375&lt;=('Ejercicio 3 - TIR'!$D$13-'Ejercicio 3 - TIR'!$C$13)/('Ejercicio 3 - TIR'!$E$13-'Ejercicio 3 - TIR'!$C$13),'Ejercicio 3 - TIR'!$C$13+SQRT(('Ejercicio 3 - TIR'!$E$13-'Ejercicio 3 - TIR'!$C$13)*('Ejercicio 3 - TIR'!$D$13-'Ejercicio 3 - TIR'!$C$13)*B375),'Ejercicio 3 - TIR'!$E$13-SQRT(('Ejercicio 3 - TIR'!$E$13-'Ejercicio 3 - TIR'!$C$13)*('Ejercicio 3 - TIR'!$E$13-'Ejercicio 3 - TIR'!$D$13)*(1-B375)))</f>
        <v>86743.41404</v>
      </c>
      <c r="D375" s="3">
        <f t="shared" si="5"/>
        <v>0.364419028</v>
      </c>
      <c r="E375" s="4">
        <f>IF(D375&lt;=('Ejercicio 3 - TIR'!$D$14-'Ejercicio 3 - TIR'!$C$14)/('Ejercicio 3 - TIR'!$E$14-'Ejercicio 3 - TIR'!$C$14),'Ejercicio 3 - TIR'!$C$14+SQRT(('Ejercicio 3 - TIR'!$E$14-'Ejercicio 3 - TIR'!$C$14)*('Ejercicio 3 - TIR'!$D$14-'Ejercicio 3 - TIR'!$C$14)*D375),'Ejercicio 3 - TIR'!$E$14-SQRT(('Ejercicio 3 - TIR'!$E$14-'Ejercicio 3 - TIR'!$C$14)*('Ejercicio 3 - TIR'!$E$14-'Ejercicio 3 - TIR'!$D$14)*(1-D375)))</f>
        <v>30235.92576</v>
      </c>
      <c r="F375" s="3">
        <f t="shared" si="6"/>
        <v>0.6898636719</v>
      </c>
      <c r="G375" s="4">
        <f>IF(F375&lt;=('Ejercicio 3 - TIR'!$D$18-'Ejercicio 3 - TIR'!$C$18)/('Ejercicio 3 - TIR'!$E$18-'Ejercicio 3 - TIR'!$C$18),'Ejercicio 3 - TIR'!$C$18+SQRT(('Ejercicio 3 - TIR'!$E$18-'Ejercicio 3 - TIR'!$C$18)*('Ejercicio 3 - TIR'!$D$18-'Ejercicio 3 - TIR'!$C$18)*F375),'Ejercicio 3 - TIR'!$E$18-SQRT(('Ejercicio 3 - TIR'!$E$18-'Ejercicio 3 - TIR'!$C$18)*('Ejercicio 3 - TIR'!$E$18-'Ejercicio 3 - TIR'!$D$18)*(1-F375)))</f>
        <v>40177.11449</v>
      </c>
      <c r="H375" s="3">
        <f t="shared" si="7"/>
        <v>0.6768618404</v>
      </c>
      <c r="I375" s="4">
        <f>IF(H375&lt;=('Ejercicio 3 - TIR'!$D$18-'Ejercicio 3 - TIR'!$C$18)/('Ejercicio 3 - TIR'!$E$18-'Ejercicio 3 - TIR'!$C$18),'Ejercicio 3 - TIR'!$C$18+SQRT(('Ejercicio 3 - TIR'!$E$18-'Ejercicio 3 - TIR'!$C$18)*('Ejercicio 3 - TIR'!$D$18-'Ejercicio 3 - TIR'!$C$18)*H375),'Ejercicio 3 - TIR'!$E$18-SQRT(('Ejercicio 3 - TIR'!$E$18-'Ejercicio 3 - TIR'!$C$18)*('Ejercicio 3 - TIR'!$E$18-'Ejercicio 3 - TIR'!$D$18)*(1-H375)))</f>
        <v>40077.05759</v>
      </c>
      <c r="J375" s="3">
        <f t="shared" si="8"/>
        <v>0.7642270892</v>
      </c>
      <c r="K375" s="4">
        <f>IF(J375&lt;=('Ejercicio 3 - TIR'!$D$18-'Ejercicio 3 - TIR'!$C$18)/('Ejercicio 3 - TIR'!$E$18-'Ejercicio 3 - TIR'!$C$18),'Ejercicio 3 - TIR'!$C$18+SQRT(('Ejercicio 3 - TIR'!$E$18-'Ejercicio 3 - TIR'!$C$18)*('Ejercicio 3 - TIR'!$D$18-'Ejercicio 3 - TIR'!$C$18)*J375),'Ejercicio 3 - TIR'!$E$18-SQRT(('Ejercicio 3 - TIR'!$E$18-'Ejercicio 3 - TIR'!$C$18)*('Ejercicio 3 - TIR'!$E$18-'Ejercicio 3 - TIR'!$D$18)*(1-J375)))</f>
        <v>40794.88784</v>
      </c>
      <c r="L375" s="3">
        <f t="shared" si="9"/>
        <v>0.5444881315</v>
      </c>
      <c r="M375" s="4">
        <f>IF(L375&lt;=('Ejercicio 3 - TIR'!$D$18-'Ejercicio 3 - TIR'!$C$18)/('Ejercicio 3 - TIR'!$E$18-'Ejercicio 3 - TIR'!$C$18),'Ejercicio 3 - TIR'!$C$18+SQRT(('Ejercicio 3 - TIR'!$E$18-'Ejercicio 3 - TIR'!$C$18)*('Ejercicio 3 - TIR'!$D$18-'Ejercicio 3 - TIR'!$C$18)*L375),'Ejercicio 3 - TIR'!$E$18-SQRT(('Ejercicio 3 - TIR'!$E$18-'Ejercicio 3 - TIR'!$C$18)*('Ejercicio 3 - TIR'!$E$18-'Ejercicio 3 - TIR'!$D$18)*(1-L375)))</f>
        <v>39037.3237</v>
      </c>
      <c r="N375" s="3">
        <f t="shared" si="10"/>
        <v>0.5738741844</v>
      </c>
      <c r="O375" s="4">
        <f>IF(N375&lt;=('Ejercicio 3 - TIR'!$D$18-'Ejercicio 3 - TIR'!$C$18)/('Ejercicio 3 - TIR'!$E$18-'Ejercicio 3 - TIR'!$C$18),'Ejercicio 3 - TIR'!$C$18+SQRT(('Ejercicio 3 - TIR'!$E$18-'Ejercicio 3 - TIR'!$C$18)*('Ejercicio 3 - TIR'!$D$18-'Ejercicio 3 - TIR'!$C$18)*N375),'Ejercicio 3 - TIR'!$E$18-SQRT(('Ejercicio 3 - TIR'!$E$18-'Ejercicio 3 - TIR'!$C$18)*('Ejercicio 3 - TIR'!$E$18-'Ejercicio 3 - TIR'!$D$18)*(1-N375)))</f>
        <v>39277.99157</v>
      </c>
      <c r="P375" s="3">
        <f t="shared" si="11"/>
        <v>0.4108766998</v>
      </c>
      <c r="Q375" s="7">
        <f>IF(P375&lt;=('Ejercicio 3 - TIR'!$D$22-'Ejercicio 3 - TIR'!$C$22)/('Ejercicio 3 - TIR'!$E$22-'Ejercicio 3 - TIR'!$C$22),'Ejercicio 3 - TIR'!$C$22+SQRT(('Ejercicio 3 - TIR'!$E$22-'Ejercicio 3 - TIR'!$C$22)*('Ejercicio 3 - TIR'!$D$22-'Ejercicio 3 - TIR'!$C$22)*P375),'Ejercicio 3 - TIR'!$E$22-SQRT(('Ejercicio 3 - TIR'!$E$22-'Ejercicio 3 - TIR'!$C$22)*('Ejercicio 3 - TIR'!$E$22-'Ejercicio 3 - TIR'!$D$22)*(1-P375)))</f>
        <v>0.1471951845</v>
      </c>
      <c r="R375" s="3">
        <f t="shared" si="12"/>
        <v>0.1138566048</v>
      </c>
      <c r="S375" s="7">
        <f>IF(R375&lt;=('Ejercicio 3 - TIR'!$D$23-'Ejercicio 3 - TIR'!$C$23)/('Ejercicio 3 - TIR'!$E$23-'Ejercicio 3 - TIR'!$C$23),'Ejercicio 3 - TIR'!$C$23+SQRT(('Ejercicio 3 - TIR'!$E$23-'Ejercicio 3 - TIR'!$C$23)*('Ejercicio 3 - TIR'!$D$23-'Ejercicio 3 - TIR'!$C$23)*R375),'Ejercicio 3 - TIR'!$E$23-SQRT(('Ejercicio 3 - TIR'!$E$23-'Ejercicio 3 - TIR'!$C$23)*('Ejercicio 3 - TIR'!$E$23-'Ejercicio 3 - TIR'!$D$23)*(1-R375)))</f>
        <v>0.1343157916</v>
      </c>
      <c r="T375" s="3">
        <f t="shared" si="13"/>
        <v>0.6781657169</v>
      </c>
      <c r="U375" s="7">
        <f>IF(T375&lt;=('Ejercicio 3 - TIR'!$D$24-'Ejercicio 3 - TIR'!$C$24)/('Ejercicio 3 - TIR'!$E$24-'Ejercicio 3 - TIR'!$C$24),'Ejercicio 3 - TIR'!$C$24+SQRT(('Ejercicio 3 - TIR'!$E$24-'Ejercicio 3 - TIR'!$C$24)*('Ejercicio 3 - TIR'!$D$24-'Ejercicio 3 - TIR'!$C$24)*T375),'Ejercicio 3 - TIR'!$E$24-SQRT(('Ejercicio 3 - TIR'!$E$24-'Ejercicio 3 - TIR'!$C$24)*('Ejercicio 3 - TIR'!$E$24-'Ejercicio 3 - TIR'!$D$24)*(1-T375)))</f>
        <v>0.1899810728</v>
      </c>
      <c r="V375" s="3">
        <f t="shared" si="14"/>
        <v>0.1432509743</v>
      </c>
      <c r="W375" s="7">
        <f>IF(V375&lt;=('Ejercicio 3 - TIR'!$D$25-'Ejercicio 3 - TIR'!$C$25)/('Ejercicio 3 - TIR'!$E$25-'Ejercicio 3 - TIR'!$C$25),'Ejercicio 3 - TIR'!$C$25+SQRT(('Ejercicio 3 - TIR'!$E$25-'Ejercicio 3 - TIR'!$C$25)*('Ejercicio 3 - TIR'!$D$25-'Ejercicio 3 - TIR'!$C$25)*V375),'Ejercicio 3 - TIR'!$E$25-SQRT(('Ejercicio 3 - TIR'!$E$25-'Ejercicio 3 - TIR'!$C$25)*('Ejercicio 3 - TIR'!$E$25-'Ejercicio 3 - TIR'!$D$25)*(1-V375)))</f>
        <v>0.1941616159</v>
      </c>
      <c r="X375" s="3">
        <f t="shared" si="15"/>
        <v>0.3502105273</v>
      </c>
      <c r="Y375" s="7">
        <f>IF(X375&lt;=('Ejercicio 3 - TIR'!$D$26-'Ejercicio 3 - TIR'!$C$26)/('Ejercicio 3 - TIR'!$E$26-'Ejercicio 3 - TIR'!$C$26),'Ejercicio 3 - TIR'!$C$26+SQRT(('Ejercicio 3 - TIR'!$E$26-'Ejercicio 3 - TIR'!$C$26)*('Ejercicio 3 - TIR'!$D$26-'Ejercicio 3 - TIR'!$C$26)*X375),'Ejercicio 3 - TIR'!$E$26-SQRT(('Ejercicio 3 - TIR'!$E$26-'Ejercicio 3 - TIR'!$C$26)*('Ejercicio 3 - TIR'!$E$26-'Ejercicio 3 - TIR'!$D$26)*(1-X375)))</f>
        <v>0.2207643422</v>
      </c>
      <c r="Z375" s="3">
        <f t="shared" si="16"/>
        <v>1.147195184</v>
      </c>
      <c r="AA375" s="3">
        <f t="shared" si="17"/>
        <v>1.301281614</v>
      </c>
      <c r="AB375" s="3">
        <f t="shared" si="18"/>
        <v>1.548500491</v>
      </c>
      <c r="AC375" s="3">
        <f t="shared" si="19"/>
        <v>1.849159848</v>
      </c>
      <c r="AD375" s="3">
        <f t="shared" si="20"/>
        <v>2.257388406</v>
      </c>
      <c r="AE375" s="2">
        <f t="shared" si="21"/>
        <v>4450.58267</v>
      </c>
      <c r="AF375" s="2">
        <f t="shared" si="22"/>
        <v>5048.366205</v>
      </c>
      <c r="AG375" s="2">
        <f t="shared" si="23"/>
        <v>6007.460232</v>
      </c>
      <c r="AH375" s="2">
        <f t="shared" si="24"/>
        <v>7173.878418</v>
      </c>
      <c r="AI375" s="2">
        <f t="shared" si="25"/>
        <v>8757.614968</v>
      </c>
      <c r="AJ375" s="4">
        <f t="shared" si="26"/>
        <v>46090.99227</v>
      </c>
      <c r="AK375" s="4">
        <f t="shared" si="27"/>
        <v>52151.53818</v>
      </c>
      <c r="AL375" s="4">
        <f t="shared" si="28"/>
        <v>63170.90383</v>
      </c>
      <c r="AM375" s="4">
        <f t="shared" si="29"/>
        <v>72186.25157</v>
      </c>
      <c r="AN375" s="4">
        <f t="shared" si="30"/>
        <v>88665.68278</v>
      </c>
      <c r="AO375" s="4">
        <f>C375/'Ejercicio 3 - TIR'!$D$7</f>
        <v>17348.68281</v>
      </c>
      <c r="AP375" s="4">
        <f t="shared" si="31"/>
        <v>28742.30947</v>
      </c>
      <c r="AQ375" s="4">
        <f t="shared" si="32"/>
        <v>34802.85537</v>
      </c>
      <c r="AR375" s="4">
        <f t="shared" si="33"/>
        <v>45822.22103</v>
      </c>
      <c r="AS375" s="4">
        <f t="shared" si="34"/>
        <v>54837.56877</v>
      </c>
      <c r="AT375" s="4">
        <f t="shared" si="35"/>
        <v>71316.99997</v>
      </c>
      <c r="AU375" s="4">
        <f>AP375*'Ejercicio 3 - TIR'!$D$5</f>
        <v>14371.15473</v>
      </c>
      <c r="AV375" s="4">
        <f>AQ375*'Ejercicio 3 - TIR'!$D$5</f>
        <v>17401.42768</v>
      </c>
      <c r="AW375" s="4">
        <f>AR375*'Ejercicio 3 - TIR'!$D$5</f>
        <v>22911.11051</v>
      </c>
      <c r="AX375" s="4">
        <f>AS375*'Ejercicio 3 - TIR'!$D$5</f>
        <v>27418.78438</v>
      </c>
      <c r="AY375" s="4">
        <f>AT375*'Ejercicio 3 - TIR'!$D$5</f>
        <v>35658.49999</v>
      </c>
      <c r="AZ375" s="4">
        <f t="shared" ref="AZ375:BD375" si="1160">AJ375-AU375-AE375</f>
        <v>27269.25487</v>
      </c>
      <c r="BA375" s="4">
        <f t="shared" si="1160"/>
        <v>29701.74429</v>
      </c>
      <c r="BB375" s="4">
        <f t="shared" si="1160"/>
        <v>34252.33309</v>
      </c>
      <c r="BC375" s="4">
        <f t="shared" si="1160"/>
        <v>37593.58877</v>
      </c>
      <c r="BD375" s="4">
        <f t="shared" si="1160"/>
        <v>44249.56783</v>
      </c>
      <c r="BE375" s="4">
        <f t="shared" ref="BE375:BI375" si="1161">AZ375/Z375</f>
        <v>23770.37076</v>
      </c>
      <c r="BF375" s="4">
        <f t="shared" si="1161"/>
        <v>22824.99343</v>
      </c>
      <c r="BG375" s="4">
        <f t="shared" si="1161"/>
        <v>22119.67855</v>
      </c>
      <c r="BH375" s="4">
        <f t="shared" si="1161"/>
        <v>20330.09143</v>
      </c>
      <c r="BI375" s="4">
        <f t="shared" si="1161"/>
        <v>19602.10645</v>
      </c>
      <c r="BJ375" s="4">
        <f t="shared" si="38"/>
        <v>68254.22824</v>
      </c>
      <c r="BK375" s="4">
        <f t="shared" si="39"/>
        <v>39162.71543</v>
      </c>
      <c r="BL375" s="4">
        <f t="shared" si="40"/>
        <v>107416.9437</v>
      </c>
      <c r="BM375" s="4">
        <f>BK375*'Ejercicio 3 - TIR'!$D$5</f>
        <v>19581.35771</v>
      </c>
      <c r="BN375" s="4">
        <f t="shared" si="41"/>
        <v>87835.58596</v>
      </c>
      <c r="BO375" s="4">
        <f t="shared" si="42"/>
        <v>38910.26716</v>
      </c>
      <c r="BP375" s="4">
        <f t="shared" si="43"/>
        <v>-116979.3398</v>
      </c>
      <c r="BQ375" s="4">
        <f t="shared" ref="BQ375:BT375" si="1162">BE375</f>
        <v>23770.37076</v>
      </c>
      <c r="BR375" s="4">
        <f t="shared" si="1162"/>
        <v>22824.99343</v>
      </c>
      <c r="BS375" s="4">
        <f t="shared" si="1162"/>
        <v>22119.67855</v>
      </c>
      <c r="BT375" s="4">
        <f t="shared" si="1162"/>
        <v>20330.09143</v>
      </c>
      <c r="BU375" s="4">
        <f t="shared" si="45"/>
        <v>58512.37361</v>
      </c>
      <c r="BV375" s="36">
        <f t="shared" si="46"/>
        <v>7.126678464</v>
      </c>
    </row>
    <row r="376" ht="15.0" customHeight="1">
      <c r="A376" s="2">
        <v>375.0</v>
      </c>
      <c r="B376" s="3">
        <f t="shared" si="4"/>
        <v>0.5595103628</v>
      </c>
      <c r="C376" s="4">
        <f>IF(B376&lt;=('Ejercicio 3 - TIR'!$D$13-'Ejercicio 3 - TIR'!$C$13)/('Ejercicio 3 - TIR'!$E$13-'Ejercicio 3 - TIR'!$C$13),'Ejercicio 3 - TIR'!$C$13+SQRT(('Ejercicio 3 - TIR'!$E$13-'Ejercicio 3 - TIR'!$C$13)*('Ejercicio 3 - TIR'!$D$13-'Ejercicio 3 - TIR'!$C$13)*B376),'Ejercicio 3 - TIR'!$E$13-SQRT(('Ejercicio 3 - TIR'!$E$13-'Ejercicio 3 - TIR'!$C$13)*('Ejercicio 3 - TIR'!$E$13-'Ejercicio 3 - TIR'!$D$13)*(1-B376)))</f>
        <v>77008.96773</v>
      </c>
      <c r="D376" s="3">
        <f t="shared" si="5"/>
        <v>0.08502181283</v>
      </c>
      <c r="E376" s="4">
        <f>IF(D376&lt;=('Ejercicio 3 - TIR'!$D$14-'Ejercicio 3 - TIR'!$C$14)/('Ejercicio 3 - TIR'!$E$14-'Ejercicio 3 - TIR'!$C$14),'Ejercicio 3 - TIR'!$C$14+SQRT(('Ejercicio 3 - TIR'!$E$14-'Ejercicio 3 - TIR'!$C$14)*('Ejercicio 3 - TIR'!$D$14-'Ejercicio 3 - TIR'!$C$14)*D376),'Ejercicio 3 - TIR'!$E$14-SQRT(('Ejercicio 3 - TIR'!$E$14-'Ejercicio 3 - TIR'!$C$14)*('Ejercicio 3 - TIR'!$E$14-'Ejercicio 3 - TIR'!$D$14)*(1-D376)))</f>
        <v>27525.20018</v>
      </c>
      <c r="F376" s="3">
        <f t="shared" si="6"/>
        <v>0.7959150149</v>
      </c>
      <c r="G376" s="4">
        <f>IF(F376&lt;=('Ejercicio 3 - TIR'!$D$18-'Ejercicio 3 - TIR'!$C$18)/('Ejercicio 3 - TIR'!$E$18-'Ejercicio 3 - TIR'!$C$18),'Ejercicio 3 - TIR'!$C$18+SQRT(('Ejercicio 3 - TIR'!$E$18-'Ejercicio 3 - TIR'!$C$18)*('Ejercicio 3 - TIR'!$D$18-'Ejercicio 3 - TIR'!$C$18)*F376),'Ejercicio 3 - TIR'!$E$18-SQRT(('Ejercicio 3 - TIR'!$E$18-'Ejercicio 3 - TIR'!$C$18)*('Ejercicio 3 - TIR'!$E$18-'Ejercicio 3 - TIR'!$D$18)*(1-F376)))</f>
        <v>41087.66388</v>
      </c>
      <c r="H376" s="3">
        <f t="shared" si="7"/>
        <v>0.1167222668</v>
      </c>
      <c r="I376" s="4">
        <f>IF(H376&lt;=('Ejercicio 3 - TIR'!$D$18-'Ejercicio 3 - TIR'!$C$18)/('Ejercicio 3 - TIR'!$E$18-'Ejercicio 3 - TIR'!$C$18),'Ejercicio 3 - TIR'!$C$18+SQRT(('Ejercicio 3 - TIR'!$E$18-'Ejercicio 3 - TIR'!$C$18)*('Ejercicio 3 - TIR'!$D$18-'Ejercicio 3 - TIR'!$C$18)*H376),'Ejercicio 3 - TIR'!$E$18-SQRT(('Ejercicio 3 - TIR'!$E$18-'Ejercicio 3 - TIR'!$C$18)*('Ejercicio 3 - TIR'!$E$18-'Ejercicio 3 - TIR'!$D$18)*(1-H376)))</f>
        <v>34184.29684</v>
      </c>
      <c r="J376" s="3">
        <f t="shared" si="8"/>
        <v>0.5640414453</v>
      </c>
      <c r="K376" s="4">
        <f>IF(J376&lt;=('Ejercicio 3 - TIR'!$D$18-'Ejercicio 3 - TIR'!$C$18)/('Ejercicio 3 - TIR'!$E$18-'Ejercicio 3 - TIR'!$C$18),'Ejercicio 3 - TIR'!$C$18+SQRT(('Ejercicio 3 - TIR'!$E$18-'Ejercicio 3 - TIR'!$C$18)*('Ejercicio 3 - TIR'!$D$18-'Ejercicio 3 - TIR'!$C$18)*J376),'Ejercicio 3 - TIR'!$E$18-SQRT(('Ejercicio 3 - TIR'!$E$18-'Ejercicio 3 - TIR'!$C$18)*('Ejercicio 3 - TIR'!$E$18-'Ejercicio 3 - TIR'!$D$18)*(1-J376)))</f>
        <v>39198.16377</v>
      </c>
      <c r="L376" s="3">
        <f t="shared" si="9"/>
        <v>0.1494090797</v>
      </c>
      <c r="M376" s="4">
        <f>IF(L376&lt;=('Ejercicio 3 - TIR'!$D$18-'Ejercicio 3 - TIR'!$C$18)/('Ejercicio 3 - TIR'!$E$18-'Ejercicio 3 - TIR'!$C$18),'Ejercicio 3 - TIR'!$C$18+SQRT(('Ejercicio 3 - TIR'!$E$18-'Ejercicio 3 - TIR'!$C$18)*('Ejercicio 3 - TIR'!$D$18-'Ejercicio 3 - TIR'!$C$18)*L376),'Ejercicio 3 - TIR'!$E$18-SQRT(('Ejercicio 3 - TIR'!$E$18-'Ejercicio 3 - TIR'!$C$18)*('Ejercicio 3 - TIR'!$E$18-'Ejercicio 3 - TIR'!$D$18)*(1-L376)))</f>
        <v>34734.064</v>
      </c>
      <c r="N376" s="3">
        <f t="shared" si="10"/>
        <v>0.9897539171</v>
      </c>
      <c r="O376" s="4">
        <f>IF(N376&lt;=('Ejercicio 3 - TIR'!$D$18-'Ejercicio 3 - TIR'!$C$18)/('Ejercicio 3 - TIR'!$E$18-'Ejercicio 3 - TIR'!$C$18),'Ejercicio 3 - TIR'!$C$18+SQRT(('Ejercicio 3 - TIR'!$E$18-'Ejercicio 3 - TIR'!$C$18)*('Ejercicio 3 - TIR'!$D$18-'Ejercicio 3 - TIR'!$C$18)*N376),'Ejercicio 3 - TIR'!$E$18-SQRT(('Ejercicio 3 - TIR'!$E$18-'Ejercicio 3 - TIR'!$C$18)*('Ejercicio 3 - TIR'!$E$18-'Ejercicio 3 - TIR'!$D$18)*(1-N376)))</f>
        <v>44123.38365</v>
      </c>
      <c r="P376" s="3">
        <f t="shared" si="11"/>
        <v>0.07464985579</v>
      </c>
      <c r="Q376" s="7">
        <f>IF(P376&lt;=('Ejercicio 3 - TIR'!$D$22-'Ejercicio 3 - TIR'!$C$22)/('Ejercicio 3 - TIR'!$E$22-'Ejercicio 3 - TIR'!$C$22),'Ejercicio 3 - TIR'!$C$22+SQRT(('Ejercicio 3 - TIR'!$E$22-'Ejercicio 3 - TIR'!$C$22)*('Ejercicio 3 - TIR'!$D$22-'Ejercicio 3 - TIR'!$C$22)*P376),'Ejercicio 3 - TIR'!$E$22-SQRT(('Ejercicio 3 - TIR'!$E$22-'Ejercicio 3 - TIR'!$C$22)*('Ejercicio 3 - TIR'!$E$22-'Ejercicio 3 - TIR'!$D$22)*(1-P376)))</f>
        <v>0.1315917963</v>
      </c>
      <c r="R376" s="3">
        <f t="shared" si="12"/>
        <v>0.3895869616</v>
      </c>
      <c r="S376" s="7">
        <f>IF(R376&lt;=('Ejercicio 3 - TIR'!$D$23-'Ejercicio 3 - TIR'!$C$23)/('Ejercicio 3 - TIR'!$E$23-'Ejercicio 3 - TIR'!$C$23),'Ejercicio 3 - TIR'!$C$23+SQRT(('Ejercicio 3 - TIR'!$E$23-'Ejercicio 3 - TIR'!$C$23)*('Ejercicio 3 - TIR'!$D$23-'Ejercicio 3 - TIR'!$C$23)*R376),'Ejercicio 3 - TIR'!$E$23-SQRT(('Ejercicio 3 - TIR'!$E$23-'Ejercicio 3 - TIR'!$C$23)*('Ejercicio 3 - TIR'!$E$23-'Ejercicio 3 - TIR'!$D$23)*(1-R376)))</f>
        <v>0.1464812487</v>
      </c>
      <c r="T376" s="3">
        <f t="shared" si="13"/>
        <v>0.8444792129</v>
      </c>
      <c r="U376" s="7">
        <f>IF(T376&lt;=('Ejercicio 3 - TIR'!$D$24-'Ejercicio 3 - TIR'!$C$24)/('Ejercicio 3 - TIR'!$E$24-'Ejercicio 3 - TIR'!$C$24),'Ejercicio 3 - TIR'!$C$24+SQRT(('Ejercicio 3 - TIR'!$E$24-'Ejercicio 3 - TIR'!$C$24)*('Ejercicio 3 - TIR'!$D$24-'Ejercicio 3 - TIR'!$C$24)*T376),'Ejercicio 3 - TIR'!$E$24-SQRT(('Ejercicio 3 - TIR'!$E$24-'Ejercicio 3 - TIR'!$C$24)*('Ejercicio 3 - TIR'!$E$24-'Ejercicio 3 - TIR'!$D$24)*(1-T376)))</f>
        <v>0.1991323647</v>
      </c>
      <c r="V376" s="3">
        <f t="shared" si="14"/>
        <v>0.7066279219</v>
      </c>
      <c r="W376" s="7">
        <f>IF(V376&lt;=('Ejercicio 3 - TIR'!$D$25-'Ejercicio 3 - TIR'!$C$25)/('Ejercicio 3 - TIR'!$E$25-'Ejercicio 3 - TIR'!$C$25),'Ejercicio 3 - TIR'!$C$25+SQRT(('Ejercicio 3 - TIR'!$E$25-'Ejercicio 3 - TIR'!$C$25)*('Ejercicio 3 - TIR'!$D$25-'Ejercicio 3 - TIR'!$C$25)*V376),'Ejercicio 3 - TIR'!$E$25-SQRT(('Ejercicio 3 - TIR'!$E$25-'Ejercicio 3 - TIR'!$C$25)*('Ejercicio 3 - TIR'!$E$25-'Ejercicio 3 - TIR'!$D$25)*(1-V376)))</f>
        <v>0.2179562444</v>
      </c>
      <c r="X376" s="3">
        <f t="shared" si="15"/>
        <v>0.4873594235</v>
      </c>
      <c r="Y376" s="7">
        <f>IF(X376&lt;=('Ejercicio 3 - TIR'!$D$26-'Ejercicio 3 - TIR'!$C$26)/('Ejercicio 3 - TIR'!$E$26-'Ejercicio 3 - TIR'!$C$26),'Ejercicio 3 - TIR'!$C$26+SQRT(('Ejercicio 3 - TIR'!$E$26-'Ejercicio 3 - TIR'!$C$26)*('Ejercicio 3 - TIR'!$D$26-'Ejercicio 3 - TIR'!$C$26)*X376),'Ejercicio 3 - TIR'!$E$26-SQRT(('Ejercicio 3 - TIR'!$E$26-'Ejercicio 3 - TIR'!$C$26)*('Ejercicio 3 - TIR'!$E$26-'Ejercicio 3 - TIR'!$D$26)*(1-X376)))</f>
        <v>0.2273857518</v>
      </c>
      <c r="Z376" s="3">
        <f t="shared" si="16"/>
        <v>1.131591796</v>
      </c>
      <c r="AA376" s="3">
        <f t="shared" si="17"/>
        <v>1.297348776</v>
      </c>
      <c r="AB376" s="3">
        <f t="shared" si="18"/>
        <v>1.555692905</v>
      </c>
      <c r="AC376" s="3">
        <f t="shared" si="19"/>
        <v>1.894765888</v>
      </c>
      <c r="AD376" s="3">
        <f t="shared" si="20"/>
        <v>2.325608654</v>
      </c>
      <c r="AE376" s="2">
        <f t="shared" si="21"/>
        <v>3622.090534</v>
      </c>
      <c r="AF376" s="2">
        <f t="shared" si="22"/>
        <v>4152.658879</v>
      </c>
      <c r="AG376" s="2">
        <f t="shared" si="23"/>
        <v>4979.587661</v>
      </c>
      <c r="AH376" s="2">
        <f t="shared" si="24"/>
        <v>6064.919886</v>
      </c>
      <c r="AI376" s="2">
        <f t="shared" si="25"/>
        <v>7443.996254</v>
      </c>
      <c r="AJ376" s="4">
        <f t="shared" si="26"/>
        <v>46494.46338</v>
      </c>
      <c r="AK376" s="4">
        <f t="shared" si="27"/>
        <v>44348.95564</v>
      </c>
      <c r="AL376" s="4">
        <f t="shared" si="28"/>
        <v>60980.30527</v>
      </c>
      <c r="AM376" s="4">
        <f t="shared" si="29"/>
        <v>65812.91962</v>
      </c>
      <c r="AN376" s="4">
        <f t="shared" si="30"/>
        <v>102613.7229</v>
      </c>
      <c r="AO376" s="4">
        <f>C376/'Ejercicio 3 - TIR'!$D$7</f>
        <v>15401.79355</v>
      </c>
      <c r="AP376" s="4">
        <f t="shared" si="31"/>
        <v>31092.66983</v>
      </c>
      <c r="AQ376" s="4">
        <f t="shared" si="32"/>
        <v>28947.1621</v>
      </c>
      <c r="AR376" s="4">
        <f t="shared" si="33"/>
        <v>45578.51173</v>
      </c>
      <c r="AS376" s="4">
        <f t="shared" si="34"/>
        <v>50411.12607</v>
      </c>
      <c r="AT376" s="4">
        <f t="shared" si="35"/>
        <v>87211.92932</v>
      </c>
      <c r="AU376" s="4">
        <f>AP376*'Ejercicio 3 - TIR'!$D$5</f>
        <v>15546.33492</v>
      </c>
      <c r="AV376" s="4">
        <f>AQ376*'Ejercicio 3 - TIR'!$D$5</f>
        <v>14473.58105</v>
      </c>
      <c r="AW376" s="4">
        <f>AR376*'Ejercicio 3 - TIR'!$D$5</f>
        <v>22789.25586</v>
      </c>
      <c r="AX376" s="4">
        <f>AS376*'Ejercicio 3 - TIR'!$D$5</f>
        <v>25205.56304</v>
      </c>
      <c r="AY376" s="4">
        <f>AT376*'Ejercicio 3 - TIR'!$D$5</f>
        <v>43605.96466</v>
      </c>
      <c r="AZ376" s="4">
        <f t="shared" ref="AZ376:BD376" si="1163">AJ376-AU376-AE376</f>
        <v>27326.03793</v>
      </c>
      <c r="BA376" s="4">
        <f t="shared" si="1163"/>
        <v>25722.71572</v>
      </c>
      <c r="BB376" s="4">
        <f t="shared" si="1163"/>
        <v>33211.46175</v>
      </c>
      <c r="BC376" s="4">
        <f t="shared" si="1163"/>
        <v>34542.4367</v>
      </c>
      <c r="BD376" s="4">
        <f t="shared" si="1163"/>
        <v>51563.76195</v>
      </c>
      <c r="BE376" s="4">
        <f t="shared" ref="BE376:BI376" si="1164">AZ376/Z376</f>
        <v>24148.31746</v>
      </c>
      <c r="BF376" s="4">
        <f t="shared" si="1164"/>
        <v>19827.13994</v>
      </c>
      <c r="BG376" s="4">
        <f t="shared" si="1164"/>
        <v>21348.34044</v>
      </c>
      <c r="BH376" s="4">
        <f t="shared" si="1164"/>
        <v>18230.45101</v>
      </c>
      <c r="BI376" s="4">
        <f t="shared" si="1164"/>
        <v>22172.15776</v>
      </c>
      <c r="BJ376" s="4">
        <f t="shared" si="38"/>
        <v>64012.84375</v>
      </c>
      <c r="BK376" s="4">
        <f t="shared" si="39"/>
        <v>35818.54436</v>
      </c>
      <c r="BL376" s="4">
        <f t="shared" si="40"/>
        <v>99831.38811</v>
      </c>
      <c r="BM376" s="4">
        <f>BK376*'Ejercicio 3 - TIR'!$D$5</f>
        <v>17909.27218</v>
      </c>
      <c r="BN376" s="4">
        <f t="shared" si="41"/>
        <v>81922.11593</v>
      </c>
      <c r="BO376" s="4">
        <f t="shared" si="42"/>
        <v>35226.09696</v>
      </c>
      <c r="BP376" s="4">
        <f t="shared" si="43"/>
        <v>-104534.1679</v>
      </c>
      <c r="BQ376" s="4">
        <f t="shared" ref="BQ376:BT376" si="1165">BE376</f>
        <v>24148.31746</v>
      </c>
      <c r="BR376" s="4">
        <f t="shared" si="1165"/>
        <v>19827.13994</v>
      </c>
      <c r="BS376" s="4">
        <f t="shared" si="1165"/>
        <v>21348.34044</v>
      </c>
      <c r="BT376" s="4">
        <f t="shared" si="1165"/>
        <v>18230.45101</v>
      </c>
      <c r="BU376" s="4">
        <f t="shared" si="45"/>
        <v>57398.25471</v>
      </c>
      <c r="BV376" s="36">
        <f t="shared" si="46"/>
        <v>9.324167496</v>
      </c>
    </row>
    <row r="377" ht="15.0" customHeight="1">
      <c r="A377" s="2">
        <v>376.0</v>
      </c>
      <c r="B377" s="3">
        <f t="shared" si="4"/>
        <v>0.8950061738</v>
      </c>
      <c r="C377" s="4">
        <f>IF(B377&lt;=('Ejercicio 3 - TIR'!$D$13-'Ejercicio 3 - TIR'!$C$13)/('Ejercicio 3 - TIR'!$E$13-'Ejercicio 3 - TIR'!$C$13),'Ejercicio 3 - TIR'!$C$13+SQRT(('Ejercicio 3 - TIR'!$E$13-'Ejercicio 3 - TIR'!$C$13)*('Ejercicio 3 - TIR'!$D$13-'Ejercicio 3 - TIR'!$C$13)*B377),'Ejercicio 3 - TIR'!$E$13-SQRT(('Ejercicio 3 - TIR'!$E$13-'Ejercicio 3 - TIR'!$C$13)*('Ejercicio 3 - TIR'!$E$13-'Ejercicio 3 - TIR'!$D$13)*(1-B377)))</f>
        <v>88775.35785</v>
      </c>
      <c r="D377" s="3">
        <f t="shared" si="5"/>
        <v>0.1935958265</v>
      </c>
      <c r="E377" s="4">
        <f>IF(D377&lt;=('Ejercicio 3 - TIR'!$D$14-'Ejercicio 3 - TIR'!$C$14)/('Ejercicio 3 - TIR'!$E$14-'Ejercicio 3 - TIR'!$C$14),'Ejercicio 3 - TIR'!$C$14+SQRT(('Ejercicio 3 - TIR'!$E$14-'Ejercicio 3 - TIR'!$C$14)*('Ejercicio 3 - TIR'!$D$14-'Ejercicio 3 - TIR'!$C$14)*D377),'Ejercicio 3 - TIR'!$E$14-SQRT(('Ejercicio 3 - TIR'!$E$14-'Ejercicio 3 - TIR'!$C$14)*('Ejercicio 3 - TIR'!$E$14-'Ejercicio 3 - TIR'!$D$14)*(1-D377)))</f>
        <v>28810.4707</v>
      </c>
      <c r="F377" s="3">
        <f t="shared" si="6"/>
        <v>0.9411110532</v>
      </c>
      <c r="G377" s="4">
        <f>IF(F377&lt;=('Ejercicio 3 - TIR'!$D$18-'Ejercicio 3 - TIR'!$C$18)/('Ejercicio 3 - TIR'!$E$18-'Ejercicio 3 - TIR'!$C$18),'Ejercicio 3 - TIR'!$C$18+SQRT(('Ejercicio 3 - TIR'!$E$18-'Ejercicio 3 - TIR'!$C$18)*('Ejercicio 3 - TIR'!$D$18-'Ejercicio 3 - TIR'!$C$18)*F377),'Ejercicio 3 - TIR'!$E$18-SQRT(('Ejercicio 3 - TIR'!$E$18-'Ejercicio 3 - TIR'!$C$18)*('Ejercicio 3 - TIR'!$E$18-'Ejercicio 3 - TIR'!$D$18)*(1-F377)))</f>
        <v>42898.41226</v>
      </c>
      <c r="H377" s="3">
        <f t="shared" si="7"/>
        <v>0.4267823719</v>
      </c>
      <c r="I377" s="4">
        <f>IF(H377&lt;=('Ejercicio 3 - TIR'!$D$18-'Ejercicio 3 - TIR'!$C$18)/('Ejercicio 3 - TIR'!$E$18-'Ejercicio 3 - TIR'!$C$18),'Ejercicio 3 - TIR'!$C$18+SQRT(('Ejercicio 3 - TIR'!$E$18-'Ejercicio 3 - TIR'!$C$18)*('Ejercicio 3 - TIR'!$D$18-'Ejercicio 3 - TIR'!$C$18)*H377),'Ejercicio 3 - TIR'!$E$18-SQRT(('Ejercicio 3 - TIR'!$E$18-'Ejercicio 3 - TIR'!$C$18)*('Ejercicio 3 - TIR'!$E$18-'Ejercicio 3 - TIR'!$D$18)*(1-H377)))</f>
        <v>38001.08466</v>
      </c>
      <c r="J377" s="3">
        <f t="shared" si="8"/>
        <v>0.8883813383</v>
      </c>
      <c r="K377" s="4">
        <f>IF(J377&lt;=('Ejercicio 3 - TIR'!$D$18-'Ejercicio 3 - TIR'!$C$18)/('Ejercicio 3 - TIR'!$E$18-'Ejercicio 3 - TIR'!$C$18),'Ejercicio 3 - TIR'!$C$18+SQRT(('Ejercicio 3 - TIR'!$E$18-'Ejercicio 3 - TIR'!$C$18)*('Ejercicio 3 - TIR'!$D$18-'Ejercicio 3 - TIR'!$C$18)*J377),'Ejercicio 3 - TIR'!$E$18-SQRT(('Ejercicio 3 - TIR'!$E$18-'Ejercicio 3 - TIR'!$C$18)*('Ejercicio 3 - TIR'!$E$18-'Ejercicio 3 - TIR'!$D$18)*(1-J377)))</f>
        <v>42106.66289</v>
      </c>
      <c r="L377" s="3">
        <f t="shared" si="9"/>
        <v>0.1688701261</v>
      </c>
      <c r="M377" s="4">
        <f>IF(L377&lt;=('Ejercicio 3 - TIR'!$D$18-'Ejercicio 3 - TIR'!$C$18)/('Ejercicio 3 - TIR'!$E$18-'Ejercicio 3 - TIR'!$C$18),'Ejercicio 3 - TIR'!$C$18+SQRT(('Ejercicio 3 - TIR'!$E$18-'Ejercicio 3 - TIR'!$C$18)*('Ejercicio 3 - TIR'!$D$18-'Ejercicio 3 - TIR'!$C$18)*L377),'Ejercicio 3 - TIR'!$E$18-SQRT(('Ejercicio 3 - TIR'!$E$18-'Ejercicio 3 - TIR'!$C$18)*('Ejercicio 3 - TIR'!$E$18-'Ejercicio 3 - TIR'!$D$18)*(1-L377)))</f>
        <v>35032.94336</v>
      </c>
      <c r="N377" s="3">
        <f t="shared" si="10"/>
        <v>0.5752606553</v>
      </c>
      <c r="O377" s="4">
        <f>IF(N377&lt;=('Ejercicio 3 - TIR'!$D$18-'Ejercicio 3 - TIR'!$C$18)/('Ejercicio 3 - TIR'!$E$18-'Ejercicio 3 - TIR'!$C$18),'Ejercicio 3 - TIR'!$C$18+SQRT(('Ejercicio 3 - TIR'!$E$18-'Ejercicio 3 - TIR'!$C$18)*('Ejercicio 3 - TIR'!$D$18-'Ejercicio 3 - TIR'!$C$18)*N377),'Ejercicio 3 - TIR'!$E$18-SQRT(('Ejercicio 3 - TIR'!$E$18-'Ejercicio 3 - TIR'!$C$18)*('Ejercicio 3 - TIR'!$E$18-'Ejercicio 3 - TIR'!$D$18)*(1-N377)))</f>
        <v>39289.19255</v>
      </c>
      <c r="P377" s="3">
        <f t="shared" si="11"/>
        <v>0.6076518244</v>
      </c>
      <c r="Q377" s="7">
        <f>IF(P377&lt;=('Ejercicio 3 - TIR'!$D$22-'Ejercicio 3 - TIR'!$C$22)/('Ejercicio 3 - TIR'!$E$22-'Ejercicio 3 - TIR'!$C$22),'Ejercicio 3 - TIR'!$C$22+SQRT(('Ejercicio 3 - TIR'!$E$22-'Ejercicio 3 - TIR'!$C$22)*('Ejercicio 3 - TIR'!$D$22-'Ejercicio 3 - TIR'!$C$22)*P377),'Ejercicio 3 - TIR'!$E$22-SQRT(('Ejercicio 3 - TIR'!$E$22-'Ejercicio 3 - TIR'!$C$22)*('Ejercicio 3 - TIR'!$E$22-'Ejercicio 3 - TIR'!$D$22)*(1-P377)))</f>
        <v>0.1534250735</v>
      </c>
      <c r="R377" s="3">
        <f t="shared" si="12"/>
        <v>0.4764137893</v>
      </c>
      <c r="S377" s="7">
        <f>IF(R377&lt;=('Ejercicio 3 - TIR'!$D$23-'Ejercicio 3 - TIR'!$C$23)/('Ejercicio 3 - TIR'!$E$23-'Ejercicio 3 - TIR'!$C$23),'Ejercicio 3 - TIR'!$C$23+SQRT(('Ejercicio 3 - TIR'!$E$23-'Ejercicio 3 - TIR'!$C$23)*('Ejercicio 3 - TIR'!$D$23-'Ejercicio 3 - TIR'!$C$23)*R377),'Ejercicio 3 - TIR'!$E$23-SQRT(('Ejercicio 3 - TIR'!$E$23-'Ejercicio 3 - TIR'!$C$23)*('Ejercicio 3 - TIR'!$E$23-'Ejercicio 3 - TIR'!$D$23)*(1-R377)))</f>
        <v>0.1492838662</v>
      </c>
      <c r="T377" s="3">
        <f t="shared" si="13"/>
        <v>0.5754879688</v>
      </c>
      <c r="U377" s="7">
        <f>IF(T377&lt;=('Ejercicio 3 - TIR'!$D$24-'Ejercicio 3 - TIR'!$C$24)/('Ejercicio 3 - TIR'!$E$24-'Ejercicio 3 - TIR'!$C$24),'Ejercicio 3 - TIR'!$C$24+SQRT(('Ejercicio 3 - TIR'!$E$24-'Ejercicio 3 - TIR'!$C$24)*('Ejercicio 3 - TIR'!$D$24-'Ejercicio 3 - TIR'!$C$24)*T377),'Ejercicio 3 - TIR'!$E$24-SQRT(('Ejercicio 3 - TIR'!$E$24-'Ejercicio 3 - TIR'!$C$24)*('Ejercicio 3 - TIR'!$E$24-'Ejercicio 3 - TIR'!$D$24)*(1-T377)))</f>
        <v>0.1855234328</v>
      </c>
      <c r="V377" s="3">
        <f t="shared" si="14"/>
        <v>0.329771403</v>
      </c>
      <c r="W377" s="7">
        <f>IF(V377&lt;=('Ejercicio 3 - TIR'!$D$25-'Ejercicio 3 - TIR'!$C$25)/('Ejercicio 3 - TIR'!$E$25-'Ejercicio 3 - TIR'!$C$25),'Ejercicio 3 - TIR'!$C$25+SQRT(('Ejercicio 3 - TIR'!$E$25-'Ejercicio 3 - TIR'!$C$25)*('Ejercicio 3 - TIR'!$D$25-'Ejercicio 3 - TIR'!$C$25)*V377),'Ejercicio 3 - TIR'!$E$25-SQRT(('Ejercicio 3 - TIR'!$E$25-'Ejercicio 3 - TIR'!$C$25)*('Ejercicio 3 - TIR'!$E$25-'Ejercicio 3 - TIR'!$D$25)*(1-V377)))</f>
        <v>0.2015665396</v>
      </c>
      <c r="X377" s="3">
        <f t="shared" si="15"/>
        <v>0.08455458172</v>
      </c>
      <c r="Y377" s="7">
        <f>IF(X377&lt;=('Ejercicio 3 - TIR'!$D$26-'Ejercicio 3 - TIR'!$C$26)/('Ejercicio 3 - TIR'!$E$26-'Ejercicio 3 - TIR'!$C$26),'Ejercicio 3 - TIR'!$C$26+SQRT(('Ejercicio 3 - TIR'!$E$26-'Ejercicio 3 - TIR'!$C$26)*('Ejercicio 3 - TIR'!$D$26-'Ejercicio 3 - TIR'!$C$26)*X377),'Ejercicio 3 - TIR'!$E$26-SQRT(('Ejercicio 3 - TIR'!$E$26-'Ejercicio 3 - TIR'!$C$26)*('Ejercicio 3 - TIR'!$E$26-'Ejercicio 3 - TIR'!$D$26)*(1-X377)))</f>
        <v>0.2051095126</v>
      </c>
      <c r="Z377" s="3">
        <f t="shared" si="16"/>
        <v>1.153425074</v>
      </c>
      <c r="AA377" s="3">
        <f t="shared" si="17"/>
        <v>1.325612828</v>
      </c>
      <c r="AB377" s="3">
        <f t="shared" si="18"/>
        <v>1.57154507</v>
      </c>
      <c r="AC377" s="3">
        <f t="shared" si="19"/>
        <v>1.888315972</v>
      </c>
      <c r="AD377" s="3">
        <f t="shared" si="20"/>
        <v>2.27562754</v>
      </c>
      <c r="AE377" s="2">
        <f t="shared" si="21"/>
        <v>4420.248587</v>
      </c>
      <c r="AF377" s="2">
        <f t="shared" si="22"/>
        <v>5080.120385</v>
      </c>
      <c r="AG377" s="2">
        <f t="shared" si="23"/>
        <v>6022.601758</v>
      </c>
      <c r="AH377" s="2">
        <f t="shared" si="24"/>
        <v>7236.556754</v>
      </c>
      <c r="AI377" s="2">
        <f t="shared" si="25"/>
        <v>8720.843382</v>
      </c>
      <c r="AJ377" s="4">
        <f t="shared" si="26"/>
        <v>49480.10432</v>
      </c>
      <c r="AK377" s="4">
        <f t="shared" si="27"/>
        <v>50374.7253</v>
      </c>
      <c r="AL377" s="4">
        <f t="shared" si="28"/>
        <v>66172.51849</v>
      </c>
      <c r="AM377" s="4">
        <f t="shared" si="29"/>
        <v>66153.2665</v>
      </c>
      <c r="AN377" s="4">
        <f t="shared" si="30"/>
        <v>89407.56862</v>
      </c>
      <c r="AO377" s="4">
        <f>C377/'Ejercicio 3 - TIR'!$D$7</f>
        <v>17755.07157</v>
      </c>
      <c r="AP377" s="4">
        <f t="shared" si="31"/>
        <v>31725.03275</v>
      </c>
      <c r="AQ377" s="4">
        <f t="shared" si="32"/>
        <v>32619.65373</v>
      </c>
      <c r="AR377" s="4">
        <f t="shared" si="33"/>
        <v>48417.44692</v>
      </c>
      <c r="AS377" s="4">
        <f t="shared" si="34"/>
        <v>48398.19493</v>
      </c>
      <c r="AT377" s="4">
        <f t="shared" si="35"/>
        <v>71652.49705</v>
      </c>
      <c r="AU377" s="4">
        <f>AP377*'Ejercicio 3 - TIR'!$D$5</f>
        <v>15862.51638</v>
      </c>
      <c r="AV377" s="4">
        <f>AQ377*'Ejercicio 3 - TIR'!$D$5</f>
        <v>16309.82687</v>
      </c>
      <c r="AW377" s="4">
        <f>AR377*'Ejercicio 3 - TIR'!$D$5</f>
        <v>24208.72346</v>
      </c>
      <c r="AX377" s="4">
        <f>AS377*'Ejercicio 3 - TIR'!$D$5</f>
        <v>24199.09746</v>
      </c>
      <c r="AY377" s="4">
        <f>AT377*'Ejercicio 3 - TIR'!$D$5</f>
        <v>35826.24852</v>
      </c>
      <c r="AZ377" s="4">
        <f t="shared" ref="AZ377:BD377" si="1166">AJ377-AU377-AE377</f>
        <v>29197.33936</v>
      </c>
      <c r="BA377" s="4">
        <f t="shared" si="1166"/>
        <v>28984.77805</v>
      </c>
      <c r="BB377" s="4">
        <f t="shared" si="1166"/>
        <v>35941.19327</v>
      </c>
      <c r="BC377" s="4">
        <f t="shared" si="1166"/>
        <v>34717.61228</v>
      </c>
      <c r="BD377" s="4">
        <f t="shared" si="1166"/>
        <v>44860.47671</v>
      </c>
      <c r="BE377" s="4">
        <f t="shared" ref="BE377:BI377" si="1167">AZ377/Z377</f>
        <v>25313.59863</v>
      </c>
      <c r="BF377" s="4">
        <f t="shared" si="1167"/>
        <v>21865.19128</v>
      </c>
      <c r="BG377" s="4">
        <f t="shared" si="1167"/>
        <v>22869.97297</v>
      </c>
      <c r="BH377" s="4">
        <f t="shared" si="1167"/>
        <v>18385.48887</v>
      </c>
      <c r="BI377" s="4">
        <f t="shared" si="1167"/>
        <v>19713.45306</v>
      </c>
      <c r="BJ377" s="4">
        <f t="shared" si="38"/>
        <v>65561.90059</v>
      </c>
      <c r="BK377" s="4">
        <f t="shared" si="39"/>
        <v>40403.92985</v>
      </c>
      <c r="BL377" s="4">
        <f t="shared" si="40"/>
        <v>105965.8304</v>
      </c>
      <c r="BM377" s="4">
        <f>BK377*'Ejercicio 3 - TIR'!$D$5</f>
        <v>20201.96492</v>
      </c>
      <c r="BN377" s="4">
        <f t="shared" si="41"/>
        <v>85763.86551</v>
      </c>
      <c r="BO377" s="4">
        <f t="shared" si="42"/>
        <v>37688.00649</v>
      </c>
      <c r="BP377" s="4">
        <f t="shared" si="43"/>
        <v>-117585.8286</v>
      </c>
      <c r="BQ377" s="4">
        <f t="shared" ref="BQ377:BT377" si="1168">BE377</f>
        <v>25313.59863</v>
      </c>
      <c r="BR377" s="4">
        <f t="shared" si="1168"/>
        <v>21865.19128</v>
      </c>
      <c r="BS377" s="4">
        <f t="shared" si="1168"/>
        <v>22869.97297</v>
      </c>
      <c r="BT377" s="4">
        <f t="shared" si="1168"/>
        <v>18385.48887</v>
      </c>
      <c r="BU377" s="4">
        <f t="shared" si="45"/>
        <v>57401.45955</v>
      </c>
      <c r="BV377" s="36">
        <f t="shared" si="46"/>
        <v>6.661015</v>
      </c>
    </row>
    <row r="378" ht="15.0" customHeight="1">
      <c r="A378" s="2">
        <v>377.0</v>
      </c>
      <c r="B378" s="3">
        <f t="shared" si="4"/>
        <v>0.4965136526</v>
      </c>
      <c r="C378" s="4">
        <f>IF(B378&lt;=('Ejercicio 3 - TIR'!$D$13-'Ejercicio 3 - TIR'!$C$13)/('Ejercicio 3 - TIR'!$E$13-'Ejercicio 3 - TIR'!$C$13),'Ejercicio 3 - TIR'!$C$13+SQRT(('Ejercicio 3 - TIR'!$E$13-'Ejercicio 3 - TIR'!$C$13)*('Ejercicio 3 - TIR'!$D$13-'Ejercicio 3 - TIR'!$C$13)*B378),'Ejercicio 3 - TIR'!$E$13-SQRT(('Ejercicio 3 - TIR'!$E$13-'Ejercicio 3 - TIR'!$C$13)*('Ejercicio 3 - TIR'!$E$13-'Ejercicio 3 - TIR'!$D$13)*(1-B378)))</f>
        <v>75419.8532</v>
      </c>
      <c r="D378" s="3">
        <f t="shared" si="5"/>
        <v>0.1312405534</v>
      </c>
      <c r="E378" s="4">
        <f>IF(D378&lt;=('Ejercicio 3 - TIR'!$D$14-'Ejercicio 3 - TIR'!$C$14)/('Ejercicio 3 - TIR'!$E$14-'Ejercicio 3 - TIR'!$C$14),'Ejercicio 3 - TIR'!$C$14+SQRT(('Ejercicio 3 - TIR'!$E$14-'Ejercicio 3 - TIR'!$C$14)*('Ejercicio 3 - TIR'!$D$14-'Ejercicio 3 - TIR'!$C$14)*D378),'Ejercicio 3 - TIR'!$E$14-SQRT(('Ejercicio 3 - TIR'!$E$14-'Ejercicio 3 - TIR'!$C$14)*('Ejercicio 3 - TIR'!$E$14-'Ejercicio 3 - TIR'!$D$14)*(1-D378)))</f>
        <v>28137.36219</v>
      </c>
      <c r="F378" s="3">
        <f t="shared" si="6"/>
        <v>0.6832255031</v>
      </c>
      <c r="G378" s="4">
        <f>IF(F378&lt;=('Ejercicio 3 - TIR'!$D$18-'Ejercicio 3 - TIR'!$C$18)/('Ejercicio 3 - TIR'!$E$18-'Ejercicio 3 - TIR'!$C$18),'Ejercicio 3 - TIR'!$C$18+SQRT(('Ejercicio 3 - TIR'!$E$18-'Ejercicio 3 - TIR'!$C$18)*('Ejercicio 3 - TIR'!$D$18-'Ejercicio 3 - TIR'!$C$18)*F378),'Ejercicio 3 - TIR'!$E$18-SQRT(('Ejercicio 3 - TIR'!$E$18-'Ejercicio 3 - TIR'!$C$18)*('Ejercicio 3 - TIR'!$E$18-'Ejercicio 3 - TIR'!$D$18)*(1-F378)))</f>
        <v>40125.77316</v>
      </c>
      <c r="H378" s="3">
        <f t="shared" si="7"/>
        <v>0.8193923682</v>
      </c>
      <c r="I378" s="4">
        <f>IF(H378&lt;=('Ejercicio 3 - TIR'!$D$18-'Ejercicio 3 - TIR'!$C$18)/('Ejercicio 3 - TIR'!$E$18-'Ejercicio 3 - TIR'!$C$18),'Ejercicio 3 - TIR'!$C$18+SQRT(('Ejercicio 3 - TIR'!$E$18-'Ejercicio 3 - TIR'!$C$18)*('Ejercicio 3 - TIR'!$D$18-'Ejercicio 3 - TIR'!$C$18)*H378),'Ejercicio 3 - TIR'!$E$18-SQRT(('Ejercicio 3 - TIR'!$E$18-'Ejercicio 3 - TIR'!$C$18)*('Ejercicio 3 - TIR'!$E$18-'Ejercicio 3 - TIR'!$D$18)*(1-H378)))</f>
        <v>41319.56899</v>
      </c>
      <c r="J378" s="3">
        <f t="shared" si="8"/>
        <v>0.4123400926</v>
      </c>
      <c r="K378" s="4">
        <f>IF(J378&lt;=('Ejercicio 3 - TIR'!$D$18-'Ejercicio 3 - TIR'!$C$18)/('Ejercicio 3 - TIR'!$E$18-'Ejercicio 3 - TIR'!$C$18),'Ejercicio 3 - TIR'!$C$18+SQRT(('Ejercicio 3 - TIR'!$E$18-'Ejercicio 3 - TIR'!$C$18)*('Ejercicio 3 - TIR'!$D$18-'Ejercicio 3 - TIR'!$C$18)*J378),'Ejercicio 3 - TIR'!$E$18-SQRT(('Ejercicio 3 - TIR'!$E$18-'Ejercicio 3 - TIR'!$C$18)*('Ejercicio 3 - TIR'!$E$18-'Ejercicio 3 - TIR'!$D$18)*(1-J378)))</f>
        <v>37864.54156</v>
      </c>
      <c r="L378" s="3">
        <f t="shared" si="9"/>
        <v>0.5114989489</v>
      </c>
      <c r="M378" s="4">
        <f>IF(L378&lt;=('Ejercicio 3 - TIR'!$D$18-'Ejercicio 3 - TIR'!$C$18)/('Ejercicio 3 - TIR'!$E$18-'Ejercicio 3 - TIR'!$C$18),'Ejercicio 3 - TIR'!$C$18+SQRT(('Ejercicio 3 - TIR'!$E$18-'Ejercicio 3 - TIR'!$C$18)*('Ejercicio 3 - TIR'!$D$18-'Ejercicio 3 - TIR'!$C$18)*L378),'Ejercicio 3 - TIR'!$E$18-SQRT(('Ejercicio 3 - TIR'!$E$18-'Ejercicio 3 - TIR'!$C$18)*('Ejercicio 3 - TIR'!$E$18-'Ejercicio 3 - TIR'!$D$18)*(1-L378)))</f>
        <v>38759.27179</v>
      </c>
      <c r="N378" s="3">
        <f t="shared" si="10"/>
        <v>0.2025311747</v>
      </c>
      <c r="O378" s="4">
        <f>IF(N378&lt;=('Ejercicio 3 - TIR'!$D$18-'Ejercicio 3 - TIR'!$C$18)/('Ejercicio 3 - TIR'!$E$18-'Ejercicio 3 - TIR'!$C$18),'Ejercicio 3 - TIR'!$C$18+SQRT(('Ejercicio 3 - TIR'!$E$18-'Ejercicio 3 - TIR'!$C$18)*('Ejercicio 3 - TIR'!$D$18-'Ejercicio 3 - TIR'!$C$18)*N378),'Ejercicio 3 - TIR'!$E$18-SQRT(('Ejercicio 3 - TIR'!$E$18-'Ejercicio 3 - TIR'!$C$18)*('Ejercicio 3 - TIR'!$E$18-'Ejercicio 3 - TIR'!$D$18)*(1-N378)))</f>
        <v>35511.77614</v>
      </c>
      <c r="P378" s="3">
        <f t="shared" si="11"/>
        <v>0.4916951756</v>
      </c>
      <c r="Q378" s="7">
        <f>IF(P378&lt;=('Ejercicio 3 - TIR'!$D$22-'Ejercicio 3 - TIR'!$C$22)/('Ejercicio 3 - TIR'!$E$22-'Ejercicio 3 - TIR'!$C$22),'Ejercicio 3 - TIR'!$C$22+SQRT(('Ejercicio 3 - TIR'!$E$22-'Ejercicio 3 - TIR'!$C$22)*('Ejercicio 3 - TIR'!$D$22-'Ejercicio 3 - TIR'!$C$22)*P378),'Ejercicio 3 - TIR'!$E$22-SQRT(('Ejercicio 3 - TIR'!$E$22-'Ejercicio 3 - TIR'!$C$22)*('Ejercicio 3 - TIR'!$E$22-'Ejercicio 3 - TIR'!$D$22)*(1-P378)))</f>
        <v>0.149749812</v>
      </c>
      <c r="R378" s="3">
        <f t="shared" si="12"/>
        <v>0.601891718</v>
      </c>
      <c r="S378" s="7">
        <f>IF(R378&lt;=('Ejercicio 3 - TIR'!$D$23-'Ejercicio 3 - TIR'!$C$23)/('Ejercicio 3 - TIR'!$E$23-'Ejercicio 3 - TIR'!$C$23),'Ejercicio 3 - TIR'!$C$23+SQRT(('Ejercicio 3 - TIR'!$E$23-'Ejercicio 3 - TIR'!$C$23)*('Ejercicio 3 - TIR'!$D$23-'Ejercicio 3 - TIR'!$C$23)*R378),'Ejercicio 3 - TIR'!$E$23-SQRT(('Ejercicio 3 - TIR'!$E$23-'Ejercicio 3 - TIR'!$C$23)*('Ejercicio 3 - TIR'!$E$23-'Ejercicio 3 - TIR'!$D$23)*(1-R378)))</f>
        <v>0.1532307096</v>
      </c>
      <c r="T378" s="3">
        <f t="shared" si="13"/>
        <v>0.3171111081</v>
      </c>
      <c r="U378" s="7">
        <f>IF(T378&lt;=('Ejercicio 3 - TIR'!$D$24-'Ejercicio 3 - TIR'!$C$24)/('Ejercicio 3 - TIR'!$E$24-'Ejercicio 3 - TIR'!$C$24),'Ejercicio 3 - TIR'!$C$24+SQRT(('Ejercicio 3 - TIR'!$E$24-'Ejercicio 3 - TIR'!$C$24)*('Ejercicio 3 - TIR'!$D$24-'Ejercicio 3 - TIR'!$C$24)*T378),'Ejercicio 3 - TIR'!$E$24-SQRT(('Ejercicio 3 - TIR'!$E$24-'Ejercicio 3 - TIR'!$C$24)*('Ejercicio 3 - TIR'!$E$24-'Ejercicio 3 - TIR'!$D$24)*(1-T378)))</f>
        <v>0.175805684</v>
      </c>
      <c r="V378" s="3">
        <f t="shared" si="14"/>
        <v>0.2619999652</v>
      </c>
      <c r="W378" s="7">
        <f>IF(V378&lt;=('Ejercicio 3 - TIR'!$D$25-'Ejercicio 3 - TIR'!$C$25)/('Ejercicio 3 - TIR'!$E$25-'Ejercicio 3 - TIR'!$C$25),'Ejercicio 3 - TIR'!$C$25+SQRT(('Ejercicio 3 - TIR'!$E$25-'Ejercicio 3 - TIR'!$C$25)*('Ejercicio 3 - TIR'!$D$25-'Ejercicio 3 - TIR'!$C$25)*V378),'Ejercicio 3 - TIR'!$E$25-SQRT(('Ejercicio 3 - TIR'!$E$25-'Ejercicio 3 - TIR'!$C$25)*('Ejercicio 3 - TIR'!$E$25-'Ejercicio 3 - TIR'!$D$25)*(1-V378)))</f>
        <v>0.1991520221</v>
      </c>
      <c r="X378" s="3">
        <f t="shared" si="15"/>
        <v>0.2532663402</v>
      </c>
      <c r="Y378" s="7">
        <f>IF(X378&lt;=('Ejercicio 3 - TIR'!$D$26-'Ejercicio 3 - TIR'!$C$26)/('Ejercicio 3 - TIR'!$E$26-'Ejercicio 3 - TIR'!$C$26),'Ejercicio 3 - TIR'!$C$26+SQRT(('Ejercicio 3 - TIR'!$E$26-'Ejercicio 3 - TIR'!$C$26)*('Ejercicio 3 - TIR'!$D$26-'Ejercicio 3 - TIR'!$C$26)*X378),'Ejercicio 3 - TIR'!$E$26-SQRT(('Ejercicio 3 - TIR'!$E$26-'Ejercicio 3 - TIR'!$C$26)*('Ejercicio 3 - TIR'!$E$26-'Ejercicio 3 - TIR'!$D$26)*(1-X378)))</f>
        <v>0.2161499353</v>
      </c>
      <c r="Z378" s="3">
        <f t="shared" si="16"/>
        <v>1.149749812</v>
      </c>
      <c r="AA378" s="3">
        <f t="shared" si="17"/>
        <v>1.325926792</v>
      </c>
      <c r="AB378" s="3">
        <f t="shared" si="18"/>
        <v>1.559032258</v>
      </c>
      <c r="AC378" s="3">
        <f t="shared" si="19"/>
        <v>1.869516685</v>
      </c>
      <c r="AD378" s="3">
        <f t="shared" si="20"/>
        <v>2.273612595</v>
      </c>
      <c r="AE378" s="2">
        <f t="shared" si="21"/>
        <v>4213.564699</v>
      </c>
      <c r="AF378" s="2">
        <f t="shared" si="22"/>
        <v>4859.212208</v>
      </c>
      <c r="AG378" s="2">
        <f t="shared" si="23"/>
        <v>5713.489334</v>
      </c>
      <c r="AH378" s="2">
        <f t="shared" si="24"/>
        <v>6851.342288</v>
      </c>
      <c r="AI378" s="2">
        <f t="shared" si="25"/>
        <v>8332.25948</v>
      </c>
      <c r="AJ378" s="4">
        <f t="shared" si="26"/>
        <v>46134.60015</v>
      </c>
      <c r="AK378" s="4">
        <f t="shared" si="27"/>
        <v>54786.72355</v>
      </c>
      <c r="AL378" s="4">
        <f t="shared" si="28"/>
        <v>59032.04173</v>
      </c>
      <c r="AM378" s="4">
        <f t="shared" si="29"/>
        <v>72461.10531</v>
      </c>
      <c r="AN378" s="4">
        <f t="shared" si="30"/>
        <v>80740.02152</v>
      </c>
      <c r="AO378" s="4">
        <f>C378/'Ejercicio 3 - TIR'!$D$7</f>
        <v>15083.97064</v>
      </c>
      <c r="AP378" s="4">
        <f t="shared" si="31"/>
        <v>31050.62951</v>
      </c>
      <c r="AQ378" s="4">
        <f t="shared" si="32"/>
        <v>39702.75291</v>
      </c>
      <c r="AR378" s="4">
        <f t="shared" si="33"/>
        <v>43948.07109</v>
      </c>
      <c r="AS378" s="4">
        <f t="shared" si="34"/>
        <v>57377.13467</v>
      </c>
      <c r="AT378" s="4">
        <f t="shared" si="35"/>
        <v>65656.05088</v>
      </c>
      <c r="AU378" s="4">
        <f>AP378*'Ejercicio 3 - TIR'!$D$5</f>
        <v>15525.31476</v>
      </c>
      <c r="AV378" s="4">
        <f>AQ378*'Ejercicio 3 - TIR'!$D$5</f>
        <v>19851.37645</v>
      </c>
      <c r="AW378" s="4">
        <f>AR378*'Ejercicio 3 - TIR'!$D$5</f>
        <v>21974.03554</v>
      </c>
      <c r="AX378" s="4">
        <f>AS378*'Ejercicio 3 - TIR'!$D$5</f>
        <v>28688.56734</v>
      </c>
      <c r="AY378" s="4">
        <f>AT378*'Ejercicio 3 - TIR'!$D$5</f>
        <v>32828.02544</v>
      </c>
      <c r="AZ378" s="4">
        <f t="shared" ref="AZ378:BD378" si="1169">AJ378-AU378-AE378</f>
        <v>26395.7207</v>
      </c>
      <c r="BA378" s="4">
        <f t="shared" si="1169"/>
        <v>30076.13489</v>
      </c>
      <c r="BB378" s="4">
        <f t="shared" si="1169"/>
        <v>31344.51685</v>
      </c>
      <c r="BC378" s="4">
        <f t="shared" si="1169"/>
        <v>36921.19569</v>
      </c>
      <c r="BD378" s="4">
        <f t="shared" si="1169"/>
        <v>39579.7366</v>
      </c>
      <c r="BE378" s="4">
        <f t="shared" ref="BE378:BI378" si="1170">AZ378/Z378</f>
        <v>22957.79518</v>
      </c>
      <c r="BF378" s="4">
        <f t="shared" si="1170"/>
        <v>22683.10368</v>
      </c>
      <c r="BG378" s="4">
        <f t="shared" si="1170"/>
        <v>20105.11116</v>
      </c>
      <c r="BH378" s="4">
        <f t="shared" si="1170"/>
        <v>19749.0592</v>
      </c>
      <c r="BI378" s="4">
        <f t="shared" si="1170"/>
        <v>17408.30284</v>
      </c>
      <c r="BJ378" s="4">
        <f t="shared" si="38"/>
        <v>63973.46108</v>
      </c>
      <c r="BK378" s="4">
        <f t="shared" si="39"/>
        <v>34295.10564</v>
      </c>
      <c r="BL378" s="4">
        <f t="shared" si="40"/>
        <v>98268.56671</v>
      </c>
      <c r="BM378" s="4">
        <f>BK378*'Ejercicio 3 - TIR'!$D$5</f>
        <v>17147.55282</v>
      </c>
      <c r="BN378" s="4">
        <f t="shared" si="41"/>
        <v>81121.0139</v>
      </c>
      <c r="BO378" s="4">
        <f t="shared" si="42"/>
        <v>35679.34751</v>
      </c>
      <c r="BP378" s="4">
        <f t="shared" si="43"/>
        <v>-103557.2154</v>
      </c>
      <c r="BQ378" s="4">
        <f t="shared" ref="BQ378:BT378" si="1171">BE378</f>
        <v>22957.79518</v>
      </c>
      <c r="BR378" s="4">
        <f t="shared" si="1171"/>
        <v>22683.10368</v>
      </c>
      <c r="BS378" s="4">
        <f t="shared" si="1171"/>
        <v>20105.11116</v>
      </c>
      <c r="BT378" s="4">
        <f t="shared" si="1171"/>
        <v>19749.0592</v>
      </c>
      <c r="BU378" s="4">
        <f t="shared" si="45"/>
        <v>53087.65035</v>
      </c>
      <c r="BV378" s="36">
        <f t="shared" si="46"/>
        <v>9.201703894</v>
      </c>
    </row>
    <row r="379" ht="15.0" customHeight="1">
      <c r="A379" s="2">
        <v>378.0</v>
      </c>
      <c r="B379" s="3">
        <f t="shared" si="4"/>
        <v>0.5117502334</v>
      </c>
      <c r="C379" s="4">
        <f>IF(B379&lt;=('Ejercicio 3 - TIR'!$D$13-'Ejercicio 3 - TIR'!$C$13)/('Ejercicio 3 - TIR'!$E$13-'Ejercicio 3 - TIR'!$C$13),'Ejercicio 3 - TIR'!$C$13+SQRT(('Ejercicio 3 - TIR'!$E$13-'Ejercicio 3 - TIR'!$C$13)*('Ejercicio 3 - TIR'!$D$13-'Ejercicio 3 - TIR'!$C$13)*B379),'Ejercicio 3 - TIR'!$E$13-SQRT(('Ejercicio 3 - TIR'!$E$13-'Ejercicio 3 - TIR'!$C$13)*('Ejercicio 3 - TIR'!$E$13-'Ejercicio 3 - TIR'!$D$13)*(1-B379)))</f>
        <v>75794.63448</v>
      </c>
      <c r="D379" s="3">
        <f t="shared" si="5"/>
        <v>0.5097944067</v>
      </c>
      <c r="E379" s="4">
        <f>IF(D379&lt;=('Ejercicio 3 - TIR'!$D$14-'Ejercicio 3 - TIR'!$C$14)/('Ejercicio 3 - TIR'!$E$14-'Ejercicio 3 - TIR'!$C$14),'Ejercicio 3 - TIR'!$C$14+SQRT(('Ejercicio 3 - TIR'!$E$14-'Ejercicio 3 - TIR'!$C$14)*('Ejercicio 3 - TIR'!$D$14-'Ejercicio 3 - TIR'!$C$14)*D379),'Ejercicio 3 - TIR'!$E$14-SQRT(('Ejercicio 3 - TIR'!$E$14-'Ejercicio 3 - TIR'!$C$14)*('Ejercicio 3 - TIR'!$E$14-'Ejercicio 3 - TIR'!$D$14)*(1-D379)))</f>
        <v>31424.98752</v>
      </c>
      <c r="F379" s="3">
        <f t="shared" si="6"/>
        <v>0.8909161317</v>
      </c>
      <c r="G379" s="4">
        <f>IF(F379&lt;=('Ejercicio 3 - TIR'!$D$18-'Ejercicio 3 - TIR'!$C$18)/('Ejercicio 3 - TIR'!$E$18-'Ejercicio 3 - TIR'!$C$18),'Ejercicio 3 - TIR'!$C$18+SQRT(('Ejercicio 3 - TIR'!$E$18-'Ejercicio 3 - TIR'!$C$18)*('Ejercicio 3 - TIR'!$D$18-'Ejercicio 3 - TIR'!$C$18)*F379),'Ejercicio 3 - TIR'!$E$18-SQRT(('Ejercicio 3 - TIR'!$E$18-'Ejercicio 3 - TIR'!$C$18)*('Ejercicio 3 - TIR'!$E$18-'Ejercicio 3 - TIR'!$D$18)*(1-F379)))</f>
        <v>42139.70454</v>
      </c>
      <c r="H379" s="3">
        <f t="shared" si="7"/>
        <v>0.3631068113</v>
      </c>
      <c r="I379" s="4">
        <f>IF(H379&lt;=('Ejercicio 3 - TIR'!$D$18-'Ejercicio 3 - TIR'!$C$18)/('Ejercicio 3 - TIR'!$E$18-'Ejercicio 3 - TIR'!$C$18),'Ejercicio 3 - TIR'!$C$18+SQRT(('Ejercicio 3 - TIR'!$E$18-'Ejercicio 3 - TIR'!$C$18)*('Ejercicio 3 - TIR'!$D$18-'Ejercicio 3 - TIR'!$C$18)*H379),'Ejercicio 3 - TIR'!$E$18-SQRT(('Ejercicio 3 - TIR'!$E$18-'Ejercicio 3 - TIR'!$C$18)*('Ejercicio 3 - TIR'!$E$18-'Ejercicio 3 - TIR'!$D$18)*(1-H379)))</f>
        <v>37380.10987</v>
      </c>
      <c r="J379" s="3">
        <f t="shared" si="8"/>
        <v>0.8523560504</v>
      </c>
      <c r="K379" s="4">
        <f>IF(J379&lt;=('Ejercicio 3 - TIR'!$D$18-'Ejercicio 3 - TIR'!$C$18)/('Ejercicio 3 - TIR'!$E$18-'Ejercicio 3 - TIR'!$C$18),'Ejercicio 3 - TIR'!$C$18+SQRT(('Ejercicio 3 - TIR'!$E$18-'Ejercicio 3 - TIR'!$C$18)*('Ejercicio 3 - TIR'!$D$18-'Ejercicio 3 - TIR'!$C$18)*J379),'Ejercicio 3 - TIR'!$E$18-SQRT(('Ejercicio 3 - TIR'!$E$18-'Ejercicio 3 - TIR'!$C$18)*('Ejercicio 3 - TIR'!$E$18-'Ejercicio 3 - TIR'!$D$18)*(1-J379)))</f>
        <v>41672.34373</v>
      </c>
      <c r="L379" s="3">
        <f t="shared" si="9"/>
        <v>0.6337122023</v>
      </c>
      <c r="M379" s="4">
        <f>IF(L379&lt;=('Ejercicio 3 - TIR'!$D$18-'Ejercicio 3 - TIR'!$C$18)/('Ejercicio 3 - TIR'!$E$18-'Ejercicio 3 - TIR'!$C$18),'Ejercicio 3 - TIR'!$C$18+SQRT(('Ejercicio 3 - TIR'!$E$18-'Ejercicio 3 - TIR'!$C$18)*('Ejercicio 3 - TIR'!$D$18-'Ejercicio 3 - TIR'!$C$18)*L379),'Ejercicio 3 - TIR'!$E$18-SQRT(('Ejercicio 3 - TIR'!$E$18-'Ejercicio 3 - TIR'!$C$18)*('Ejercicio 3 - TIR'!$E$18-'Ejercicio 3 - TIR'!$D$18)*(1-L379)))</f>
        <v>39749.70924</v>
      </c>
      <c r="N379" s="3">
        <f t="shared" si="10"/>
        <v>0.6342790002</v>
      </c>
      <c r="O379" s="4">
        <f>IF(N379&lt;=('Ejercicio 3 - TIR'!$D$18-'Ejercicio 3 - TIR'!$C$18)/('Ejercicio 3 - TIR'!$E$18-'Ejercicio 3 - TIR'!$C$18),'Ejercicio 3 - TIR'!$C$18+SQRT(('Ejercicio 3 - TIR'!$E$18-'Ejercicio 3 - TIR'!$C$18)*('Ejercicio 3 - TIR'!$D$18-'Ejercicio 3 - TIR'!$C$18)*N379),'Ejercicio 3 - TIR'!$E$18-SQRT(('Ejercicio 3 - TIR'!$E$18-'Ejercicio 3 - TIR'!$C$18)*('Ejercicio 3 - TIR'!$E$18-'Ejercicio 3 - TIR'!$D$18)*(1-N379)))</f>
        <v>39754.06838</v>
      </c>
      <c r="P379" s="3">
        <f t="shared" si="11"/>
        <v>0.263617004</v>
      </c>
      <c r="Q379" s="7">
        <f>IF(P379&lt;=('Ejercicio 3 - TIR'!$D$22-'Ejercicio 3 - TIR'!$C$22)/('Ejercicio 3 - TIR'!$E$22-'Ejercicio 3 - TIR'!$C$22),'Ejercicio 3 - TIR'!$C$22+SQRT(('Ejercicio 3 - TIR'!$E$22-'Ejercicio 3 - TIR'!$C$22)*('Ejercicio 3 - TIR'!$D$22-'Ejercicio 3 - TIR'!$C$22)*P379),'Ejercicio 3 - TIR'!$E$22-SQRT(('Ejercicio 3 - TIR'!$E$22-'Ejercicio 3 - TIR'!$C$22)*('Ejercicio 3 - TIR'!$E$22-'Ejercicio 3 - TIR'!$D$22)*(1-P379)))</f>
        <v>0.1417832644</v>
      </c>
      <c r="R379" s="3">
        <f t="shared" si="12"/>
        <v>0.3770185549</v>
      </c>
      <c r="S379" s="7">
        <f>IF(R379&lt;=('Ejercicio 3 - TIR'!$D$23-'Ejercicio 3 - TIR'!$C$23)/('Ejercicio 3 - TIR'!$E$23-'Ejercicio 3 - TIR'!$C$23),'Ejercicio 3 - TIR'!$C$23+SQRT(('Ejercicio 3 - TIR'!$E$23-'Ejercicio 3 - TIR'!$C$23)*('Ejercicio 3 - TIR'!$D$23-'Ejercicio 3 - TIR'!$C$23)*R379),'Ejercicio 3 - TIR'!$E$23-SQRT(('Ejercicio 3 - TIR'!$E$23-'Ejercicio 3 - TIR'!$C$23)*('Ejercicio 3 - TIR'!$E$23-'Ejercicio 3 - TIR'!$D$23)*(1-R379)))</f>
        <v>0.1460505931</v>
      </c>
      <c r="T379" s="3">
        <f t="shared" si="13"/>
        <v>0.227125004</v>
      </c>
      <c r="U379" s="7">
        <f>IF(T379&lt;=('Ejercicio 3 - TIR'!$D$24-'Ejercicio 3 - TIR'!$C$24)/('Ejercicio 3 - TIR'!$E$24-'Ejercicio 3 - TIR'!$C$24),'Ejercicio 3 - TIR'!$C$24+SQRT(('Ejercicio 3 - TIR'!$E$24-'Ejercicio 3 - TIR'!$C$24)*('Ejercicio 3 - TIR'!$D$24-'Ejercicio 3 - TIR'!$C$24)*T379),'Ejercicio 3 - TIR'!$E$24-SQRT(('Ejercicio 3 - TIR'!$E$24-'Ejercicio 3 - TIR'!$C$24)*('Ejercicio 3 - TIR'!$E$24-'Ejercicio 3 - TIR'!$D$24)*(1-T379)))</f>
        <v>0.1718394713</v>
      </c>
      <c r="V379" s="3">
        <f t="shared" si="14"/>
        <v>0.5093550034</v>
      </c>
      <c r="W379" s="7">
        <f>IF(V379&lt;=('Ejercicio 3 - TIR'!$D$25-'Ejercicio 3 - TIR'!$C$25)/('Ejercicio 3 - TIR'!$E$25-'Ejercicio 3 - TIR'!$C$25),'Ejercicio 3 - TIR'!$C$25+SQRT(('Ejercicio 3 - TIR'!$E$25-'Ejercicio 3 - TIR'!$C$25)*('Ejercicio 3 - TIR'!$D$25-'Ejercicio 3 - TIR'!$C$25)*V379),'Ejercicio 3 - TIR'!$E$25-SQRT(('Ejercicio 3 - TIR'!$E$25-'Ejercicio 3 - TIR'!$C$25)*('Ejercicio 3 - TIR'!$E$25-'Ejercicio 3 - TIR'!$D$25)*(1-V379)))</f>
        <v>0.2085601944</v>
      </c>
      <c r="X379" s="3">
        <f t="shared" si="15"/>
        <v>0.8566125469</v>
      </c>
      <c r="Y379" s="7">
        <f>IF(X379&lt;=('Ejercicio 3 - TIR'!$D$26-'Ejercicio 3 - TIR'!$C$26)/('Ejercicio 3 - TIR'!$E$26-'Ejercicio 3 - TIR'!$C$26),'Ejercicio 3 - TIR'!$C$26+SQRT(('Ejercicio 3 - TIR'!$E$26-'Ejercicio 3 - TIR'!$C$26)*('Ejercicio 3 - TIR'!$D$26-'Ejercicio 3 - TIR'!$C$26)*X379),'Ejercicio 3 - TIR'!$E$26-SQRT(('Ejercicio 3 - TIR'!$E$26-'Ejercicio 3 - TIR'!$C$26)*('Ejercicio 3 - TIR'!$E$26-'Ejercicio 3 - TIR'!$D$26)*(1-X379)))</f>
        <v>0.2521738927</v>
      </c>
      <c r="Z379" s="3">
        <f t="shared" si="16"/>
        <v>1.141783264</v>
      </c>
      <c r="AA379" s="3">
        <f t="shared" si="17"/>
        <v>1.308541387</v>
      </c>
      <c r="AB379" s="3">
        <f t="shared" si="18"/>
        <v>1.533400448</v>
      </c>
      <c r="AC379" s="3">
        <f t="shared" si="19"/>
        <v>1.853206743</v>
      </c>
      <c r="AD379" s="3">
        <f t="shared" si="20"/>
        <v>2.320537101</v>
      </c>
      <c r="AE379" s="2">
        <f t="shared" si="21"/>
        <v>4455.537314</v>
      </c>
      <c r="AF379" s="2">
        <f t="shared" si="22"/>
        <v>5106.271181</v>
      </c>
      <c r="AG379" s="2">
        <f t="shared" si="23"/>
        <v>5983.730122</v>
      </c>
      <c r="AH379" s="2">
        <f t="shared" si="24"/>
        <v>7231.698039</v>
      </c>
      <c r="AI379" s="2">
        <f t="shared" si="25"/>
        <v>9055.343484</v>
      </c>
      <c r="AJ379" s="4">
        <f t="shared" si="26"/>
        <v>48114.40941</v>
      </c>
      <c r="AK379" s="4">
        <f t="shared" si="27"/>
        <v>48913.42083</v>
      </c>
      <c r="AL379" s="4">
        <f t="shared" si="28"/>
        <v>63900.39053</v>
      </c>
      <c r="AM379" s="4">
        <f t="shared" si="29"/>
        <v>73664.4292</v>
      </c>
      <c r="AN379" s="4">
        <f t="shared" si="30"/>
        <v>92250.79061</v>
      </c>
      <c r="AO379" s="4">
        <f>C379/'Ejercicio 3 - TIR'!$D$7</f>
        <v>15158.9269</v>
      </c>
      <c r="AP379" s="4">
        <f t="shared" si="31"/>
        <v>32955.48251</v>
      </c>
      <c r="AQ379" s="4">
        <f t="shared" si="32"/>
        <v>33754.49393</v>
      </c>
      <c r="AR379" s="4">
        <f t="shared" si="33"/>
        <v>48741.46364</v>
      </c>
      <c r="AS379" s="4">
        <f t="shared" si="34"/>
        <v>58505.50231</v>
      </c>
      <c r="AT379" s="4">
        <f t="shared" si="35"/>
        <v>77091.86372</v>
      </c>
      <c r="AU379" s="4">
        <f>AP379*'Ejercicio 3 - TIR'!$D$5</f>
        <v>16477.74126</v>
      </c>
      <c r="AV379" s="4">
        <f>AQ379*'Ejercicio 3 - TIR'!$D$5</f>
        <v>16877.24697</v>
      </c>
      <c r="AW379" s="4">
        <f>AR379*'Ejercicio 3 - TIR'!$D$5</f>
        <v>24370.73182</v>
      </c>
      <c r="AX379" s="4">
        <f>AS379*'Ejercicio 3 - TIR'!$D$5</f>
        <v>29252.75115</v>
      </c>
      <c r="AY379" s="4">
        <f>AT379*'Ejercicio 3 - TIR'!$D$5</f>
        <v>38545.93186</v>
      </c>
      <c r="AZ379" s="4">
        <f t="shared" ref="AZ379:BD379" si="1172">AJ379-AU379-AE379</f>
        <v>27181.13084</v>
      </c>
      <c r="BA379" s="4">
        <f t="shared" si="1172"/>
        <v>26929.90268</v>
      </c>
      <c r="BB379" s="4">
        <f t="shared" si="1172"/>
        <v>33545.92859</v>
      </c>
      <c r="BC379" s="4">
        <f t="shared" si="1172"/>
        <v>37179.98001</v>
      </c>
      <c r="BD379" s="4">
        <f t="shared" si="1172"/>
        <v>44649.51527</v>
      </c>
      <c r="BE379" s="4">
        <f t="shared" ref="BE379:BI379" si="1173">AZ379/Z379</f>
        <v>23805.85851</v>
      </c>
      <c r="BF379" s="4">
        <f t="shared" si="1173"/>
        <v>20580.09242</v>
      </c>
      <c r="BG379" s="4">
        <f t="shared" si="1173"/>
        <v>21876.82197</v>
      </c>
      <c r="BH379" s="4">
        <f t="shared" si="1173"/>
        <v>20062.51065</v>
      </c>
      <c r="BI379" s="4">
        <f t="shared" si="1173"/>
        <v>19241.02625</v>
      </c>
      <c r="BJ379" s="4">
        <f t="shared" si="38"/>
        <v>72922.84945</v>
      </c>
      <c r="BK379" s="4">
        <f t="shared" si="39"/>
        <v>35176.85228</v>
      </c>
      <c r="BL379" s="4">
        <f t="shared" si="40"/>
        <v>108099.7017</v>
      </c>
      <c r="BM379" s="4">
        <f>BK379*'Ejercicio 3 - TIR'!$D$5</f>
        <v>17588.42614</v>
      </c>
      <c r="BN379" s="4">
        <f t="shared" si="41"/>
        <v>90511.27559</v>
      </c>
      <c r="BO379" s="4">
        <f t="shared" si="42"/>
        <v>39004.45097</v>
      </c>
      <c r="BP379" s="4">
        <f t="shared" si="43"/>
        <v>-107219.622</v>
      </c>
      <c r="BQ379" s="4">
        <f t="shared" ref="BQ379:BT379" si="1174">BE379</f>
        <v>23805.85851</v>
      </c>
      <c r="BR379" s="4">
        <f t="shared" si="1174"/>
        <v>20580.09242</v>
      </c>
      <c r="BS379" s="4">
        <f t="shared" si="1174"/>
        <v>21876.82197</v>
      </c>
      <c r="BT379" s="4">
        <f t="shared" si="1174"/>
        <v>20062.51065</v>
      </c>
      <c r="BU379" s="4">
        <f t="shared" si="45"/>
        <v>58245.47722</v>
      </c>
      <c r="BV379" s="36">
        <f t="shared" si="46"/>
        <v>9.280628409</v>
      </c>
    </row>
    <row r="380" ht="15.0" customHeight="1">
      <c r="A380" s="2">
        <v>379.0</v>
      </c>
      <c r="B380" s="3">
        <f t="shared" si="4"/>
        <v>0.06984324974</v>
      </c>
      <c r="C380" s="4">
        <f>IF(B380&lt;=('Ejercicio 3 - TIR'!$D$13-'Ejercicio 3 - TIR'!$C$13)/('Ejercicio 3 - TIR'!$E$13-'Ejercicio 3 - TIR'!$C$13),'Ejercicio 3 - TIR'!$C$13+SQRT(('Ejercicio 3 - TIR'!$E$13-'Ejercicio 3 - TIR'!$C$13)*('Ejercicio 3 - TIR'!$D$13-'Ejercicio 3 - TIR'!$C$13)*B380),'Ejercicio 3 - TIR'!$E$13-SQRT(('Ejercicio 3 - TIR'!$E$13-'Ejercicio 3 - TIR'!$C$13)*('Ejercicio 3 - TIR'!$E$13-'Ejercicio 3 - TIR'!$D$13)*(1-B380)))</f>
        <v>65285.5747</v>
      </c>
      <c r="D380" s="3">
        <f t="shared" si="5"/>
        <v>0.2083142071</v>
      </c>
      <c r="E380" s="4">
        <f>IF(D380&lt;=('Ejercicio 3 - TIR'!$D$14-'Ejercicio 3 - TIR'!$C$14)/('Ejercicio 3 - TIR'!$E$14-'Ejercicio 3 - TIR'!$C$14),'Ejercicio 3 - TIR'!$C$14+SQRT(('Ejercicio 3 - TIR'!$E$14-'Ejercicio 3 - TIR'!$C$14)*('Ejercicio 3 - TIR'!$D$14-'Ejercicio 3 - TIR'!$C$14)*D380),'Ejercicio 3 - TIR'!$E$14-SQRT(('Ejercicio 3 - TIR'!$E$14-'Ejercicio 3 - TIR'!$C$14)*('Ejercicio 3 - TIR'!$E$14-'Ejercicio 3 - TIR'!$D$14)*(1-D380)))</f>
        <v>28952.66562</v>
      </c>
      <c r="F380" s="3">
        <f t="shared" si="6"/>
        <v>0.01176904499</v>
      </c>
      <c r="G380" s="4">
        <f>IF(F380&lt;=('Ejercicio 3 - TIR'!$D$18-'Ejercicio 3 - TIR'!$C$18)/('Ejercicio 3 - TIR'!$E$18-'Ejercicio 3 - TIR'!$C$18),'Ejercicio 3 - TIR'!$C$18+SQRT(('Ejercicio 3 - TIR'!$E$18-'Ejercicio 3 - TIR'!$C$18)*('Ejercicio 3 - TIR'!$D$18-'Ejercicio 3 - TIR'!$C$18)*F380),'Ejercicio 3 - TIR'!$E$18-SQRT(('Ejercicio 3 - TIR'!$E$18-'Ejercicio 3 - TIR'!$C$18)*('Ejercicio 3 - TIR'!$E$18-'Ejercicio 3 - TIR'!$D$18)*(1-F380)))</f>
        <v>31328.66728</v>
      </c>
      <c r="H380" s="3">
        <f t="shared" si="7"/>
        <v>0.9028404681</v>
      </c>
      <c r="I380" s="4">
        <f>IF(H380&lt;=('Ejercicio 3 - TIR'!$D$18-'Ejercicio 3 - TIR'!$C$18)/('Ejercicio 3 - TIR'!$E$18-'Ejercicio 3 - TIR'!$C$18),'Ejercicio 3 - TIR'!$C$18+SQRT(('Ejercicio 3 - TIR'!$E$18-'Ejercicio 3 - TIR'!$C$18)*('Ejercicio 3 - TIR'!$D$18-'Ejercicio 3 - TIR'!$C$18)*H380),'Ejercicio 3 - TIR'!$E$18-SQRT(('Ejercicio 3 - TIR'!$E$18-'Ejercicio 3 - TIR'!$C$18)*('Ejercicio 3 - TIR'!$E$18-'Ejercicio 3 - TIR'!$D$18)*(1-H380)))</f>
        <v>42300.56212</v>
      </c>
      <c r="J380" s="3">
        <f t="shared" si="8"/>
        <v>0.1130126208</v>
      </c>
      <c r="K380" s="4">
        <f>IF(J380&lt;=('Ejercicio 3 - TIR'!$D$18-'Ejercicio 3 - TIR'!$C$18)/('Ejercicio 3 - TIR'!$E$18-'Ejercicio 3 - TIR'!$C$18),'Ejercicio 3 - TIR'!$C$18+SQRT(('Ejercicio 3 - TIR'!$E$18-'Ejercicio 3 - TIR'!$C$18)*('Ejercicio 3 - TIR'!$D$18-'Ejercicio 3 - TIR'!$C$18)*J380),'Ejercicio 3 - TIR'!$E$18-SQRT(('Ejercicio 3 - TIR'!$E$18-'Ejercicio 3 - TIR'!$C$18)*('Ejercicio 3 - TIR'!$E$18-'Ejercicio 3 - TIR'!$D$18)*(1-J380)))</f>
        <v>34117.26768</v>
      </c>
      <c r="L380" s="3">
        <f t="shared" si="9"/>
        <v>0.9591209052</v>
      </c>
      <c r="M380" s="4">
        <f>IF(L380&lt;=('Ejercicio 3 - TIR'!$D$18-'Ejercicio 3 - TIR'!$C$18)/('Ejercicio 3 - TIR'!$E$18-'Ejercicio 3 - TIR'!$C$18),'Ejercicio 3 - TIR'!$C$18+SQRT(('Ejercicio 3 - TIR'!$E$18-'Ejercicio 3 - TIR'!$C$18)*('Ejercicio 3 - TIR'!$D$18-'Ejercicio 3 - TIR'!$C$18)*L380),'Ejercicio 3 - TIR'!$E$18-SQRT(('Ejercicio 3 - TIR'!$E$18-'Ejercicio 3 - TIR'!$C$18)*('Ejercicio 3 - TIR'!$E$18-'Ejercicio 3 - TIR'!$D$18)*(1-L380)))</f>
        <v>43249.01967</v>
      </c>
      <c r="N380" s="3">
        <f t="shared" si="10"/>
        <v>0.3293854044</v>
      </c>
      <c r="O380" s="4">
        <f>IF(N380&lt;=('Ejercicio 3 - TIR'!$D$18-'Ejercicio 3 - TIR'!$C$18)/('Ejercicio 3 - TIR'!$E$18-'Ejercicio 3 - TIR'!$C$18),'Ejercicio 3 - TIR'!$C$18+SQRT(('Ejercicio 3 - TIR'!$E$18-'Ejercicio 3 - TIR'!$C$18)*('Ejercicio 3 - TIR'!$D$18-'Ejercicio 3 - TIR'!$C$18)*N380),'Ejercicio 3 - TIR'!$E$18-SQRT(('Ejercicio 3 - TIR'!$E$18-'Ejercicio 3 - TIR'!$C$18)*('Ejercicio 3 - TIR'!$E$18-'Ejercicio 3 - TIR'!$D$18)*(1-N380)))</f>
        <v>37029.06898</v>
      </c>
      <c r="P380" s="3">
        <f t="shared" si="11"/>
        <v>0.7031967838</v>
      </c>
      <c r="Q380" s="7">
        <f>IF(P380&lt;=('Ejercicio 3 - TIR'!$D$22-'Ejercicio 3 - TIR'!$C$22)/('Ejercicio 3 - TIR'!$E$22-'Ejercicio 3 - TIR'!$C$22),'Ejercicio 3 - TIR'!$C$22+SQRT(('Ejercicio 3 - TIR'!$E$22-'Ejercicio 3 - TIR'!$C$22)*('Ejercicio 3 - TIR'!$D$22-'Ejercicio 3 - TIR'!$C$22)*P380),'Ejercicio 3 - TIR'!$E$22-SQRT(('Ejercicio 3 - TIR'!$E$22-'Ejercicio 3 - TIR'!$C$22)*('Ejercicio 3 - TIR'!$E$22-'Ejercicio 3 - TIR'!$D$22)*(1-P380)))</f>
        <v>0.1568862424</v>
      </c>
      <c r="R380" s="3">
        <f t="shared" si="12"/>
        <v>0.2788733119</v>
      </c>
      <c r="S380" s="7">
        <f>IF(R380&lt;=('Ejercicio 3 - TIR'!$D$23-'Ejercicio 3 - TIR'!$C$23)/('Ejercicio 3 - TIR'!$E$23-'Ejercicio 3 - TIR'!$C$23),'Ejercicio 3 - TIR'!$C$23+SQRT(('Ejercicio 3 - TIR'!$E$23-'Ejercicio 3 - TIR'!$C$23)*('Ejercicio 3 - TIR'!$D$23-'Ejercicio 3 - TIR'!$C$23)*R380),'Ejercicio 3 - TIR'!$E$23-SQRT(('Ejercicio 3 - TIR'!$E$23-'Ejercicio 3 - TIR'!$C$23)*('Ejercicio 3 - TIR'!$E$23-'Ejercicio 3 - TIR'!$D$23)*(1-R380)))</f>
        <v>0.1424047308</v>
      </c>
      <c r="T380" s="3">
        <f t="shared" si="13"/>
        <v>0.03360795563</v>
      </c>
      <c r="U380" s="7">
        <f>IF(T380&lt;=('Ejercicio 3 - TIR'!$D$24-'Ejercicio 3 - TIR'!$C$24)/('Ejercicio 3 - TIR'!$E$24-'Ejercicio 3 - TIR'!$C$24),'Ejercicio 3 - TIR'!$C$24+SQRT(('Ejercicio 3 - TIR'!$E$24-'Ejercicio 3 - TIR'!$C$24)*('Ejercicio 3 - TIR'!$D$24-'Ejercicio 3 - TIR'!$C$24)*T380),'Ejercicio 3 - TIR'!$E$24-SQRT(('Ejercicio 3 - TIR'!$E$24-'Ejercicio 3 - TIR'!$C$24)*('Ejercicio 3 - TIR'!$E$24-'Ejercicio 3 - TIR'!$D$24)*(1-T380)))</f>
        <v>0.1584009944</v>
      </c>
      <c r="V380" s="3">
        <f t="shared" si="14"/>
        <v>0.7898239888</v>
      </c>
      <c r="W380" s="7">
        <f>IF(V380&lt;=('Ejercicio 3 - TIR'!$D$25-'Ejercicio 3 - TIR'!$C$25)/('Ejercicio 3 - TIR'!$E$25-'Ejercicio 3 - TIR'!$C$25),'Ejercicio 3 - TIR'!$C$25+SQRT(('Ejercicio 3 - TIR'!$E$25-'Ejercicio 3 - TIR'!$C$25)*('Ejercicio 3 - TIR'!$D$25-'Ejercicio 3 - TIR'!$C$25)*V380),'Ejercicio 3 - TIR'!$E$25-SQRT(('Ejercicio 3 - TIR'!$E$25-'Ejercicio 3 - TIR'!$C$25)*('Ejercicio 3 - TIR'!$E$25-'Ejercicio 3 - TIR'!$D$25)*(1-V380)))</f>
        <v>0.2228777575</v>
      </c>
      <c r="X380" s="3">
        <f t="shared" si="15"/>
        <v>0.6121582116</v>
      </c>
      <c r="Y380" s="7">
        <f>IF(X380&lt;=('Ejercicio 3 - TIR'!$D$26-'Ejercicio 3 - TIR'!$C$26)/('Ejercicio 3 - TIR'!$E$26-'Ejercicio 3 - TIR'!$C$26),'Ejercicio 3 - TIR'!$C$26+SQRT(('Ejercicio 3 - TIR'!$E$26-'Ejercicio 3 - TIR'!$C$26)*('Ejercicio 3 - TIR'!$D$26-'Ejercicio 3 - TIR'!$C$26)*X380),'Ejercicio 3 - TIR'!$E$26-SQRT(('Ejercicio 3 - TIR'!$E$26-'Ejercicio 3 - TIR'!$C$26)*('Ejercicio 3 - TIR'!$E$26-'Ejercicio 3 - TIR'!$D$26)*(1-X380)))</f>
        <v>0.2342359786</v>
      </c>
      <c r="Z380" s="3">
        <f t="shared" si="16"/>
        <v>1.156886242</v>
      </c>
      <c r="AA380" s="3">
        <f t="shared" si="17"/>
        <v>1.321632316</v>
      </c>
      <c r="AB380" s="3">
        <f t="shared" si="18"/>
        <v>1.530980189</v>
      </c>
      <c r="AC380" s="3">
        <f t="shared" si="19"/>
        <v>1.872201621</v>
      </c>
      <c r="AD380" s="3">
        <f t="shared" si="20"/>
        <v>2.3107386</v>
      </c>
      <c r="AE380" s="2">
        <f t="shared" si="21"/>
        <v>4542.274918</v>
      </c>
      <c r="AF380" s="2">
        <f t="shared" si="22"/>
        <v>5189.116355</v>
      </c>
      <c r="AG380" s="2">
        <f t="shared" si="23"/>
        <v>6011.077545</v>
      </c>
      <c r="AH380" s="2">
        <f t="shared" si="24"/>
        <v>7350.813029</v>
      </c>
      <c r="AI380" s="2">
        <f t="shared" si="25"/>
        <v>9072.637912</v>
      </c>
      <c r="AJ380" s="4">
        <f t="shared" si="26"/>
        <v>36243.70417</v>
      </c>
      <c r="AK380" s="4">
        <f t="shared" si="27"/>
        <v>55905.78989</v>
      </c>
      <c r="AL380" s="4">
        <f t="shared" si="28"/>
        <v>52232.86093</v>
      </c>
      <c r="AM380" s="4">
        <f t="shared" si="29"/>
        <v>80970.88473</v>
      </c>
      <c r="AN380" s="4">
        <f t="shared" si="30"/>
        <v>85564.49899</v>
      </c>
      <c r="AO380" s="4">
        <f>C380/'Ejercicio 3 - TIR'!$D$7</f>
        <v>13057.11494</v>
      </c>
      <c r="AP380" s="4">
        <f t="shared" si="31"/>
        <v>23186.58923</v>
      </c>
      <c r="AQ380" s="4">
        <f t="shared" si="32"/>
        <v>42848.67495</v>
      </c>
      <c r="AR380" s="4">
        <f t="shared" si="33"/>
        <v>39175.74599</v>
      </c>
      <c r="AS380" s="4">
        <f t="shared" si="34"/>
        <v>67913.76979</v>
      </c>
      <c r="AT380" s="4">
        <f t="shared" si="35"/>
        <v>72507.38405</v>
      </c>
      <c r="AU380" s="4">
        <f>AP380*'Ejercicio 3 - TIR'!$D$5</f>
        <v>11593.29462</v>
      </c>
      <c r="AV380" s="4">
        <f>AQ380*'Ejercicio 3 - TIR'!$D$5</f>
        <v>21424.33748</v>
      </c>
      <c r="AW380" s="4">
        <f>AR380*'Ejercicio 3 - TIR'!$D$5</f>
        <v>19587.873</v>
      </c>
      <c r="AX380" s="4">
        <f>AS380*'Ejercicio 3 - TIR'!$D$5</f>
        <v>33956.8849</v>
      </c>
      <c r="AY380" s="4">
        <f>AT380*'Ejercicio 3 - TIR'!$D$5</f>
        <v>36253.69202</v>
      </c>
      <c r="AZ380" s="4">
        <f t="shared" ref="AZ380:BD380" si="1175">AJ380-AU380-AE380</f>
        <v>20108.13464</v>
      </c>
      <c r="BA380" s="4">
        <f t="shared" si="1175"/>
        <v>29292.33606</v>
      </c>
      <c r="BB380" s="4">
        <f t="shared" si="1175"/>
        <v>26633.91039</v>
      </c>
      <c r="BC380" s="4">
        <f t="shared" si="1175"/>
        <v>39663.18681</v>
      </c>
      <c r="BD380" s="4">
        <f t="shared" si="1175"/>
        <v>40238.16905</v>
      </c>
      <c r="BE380" s="4">
        <f t="shared" ref="BE380:BI380" si="1176">AZ380/Z380</f>
        <v>17381.25487</v>
      </c>
      <c r="BF380" s="4">
        <f t="shared" si="1176"/>
        <v>22163.75591</v>
      </c>
      <c r="BG380" s="4">
        <f t="shared" si="1176"/>
        <v>17396.63947</v>
      </c>
      <c r="BH380" s="4">
        <f t="shared" si="1176"/>
        <v>21185.31806</v>
      </c>
      <c r="BI380" s="4">
        <f t="shared" si="1176"/>
        <v>17413.55299</v>
      </c>
      <c r="BJ380" s="4">
        <f t="shared" si="38"/>
        <v>66902.04202</v>
      </c>
      <c r="BK380" s="4">
        <f t="shared" si="39"/>
        <v>30171.57949</v>
      </c>
      <c r="BL380" s="4">
        <f t="shared" si="40"/>
        <v>97073.62151</v>
      </c>
      <c r="BM380" s="4">
        <f>BK380*'Ejercicio 3 - TIR'!$D$5</f>
        <v>15085.78975</v>
      </c>
      <c r="BN380" s="4">
        <f t="shared" si="41"/>
        <v>81987.83176</v>
      </c>
      <c r="BO380" s="4">
        <f t="shared" si="42"/>
        <v>35481.22309</v>
      </c>
      <c r="BP380" s="4">
        <f t="shared" si="43"/>
        <v>-94238.24032</v>
      </c>
      <c r="BQ380" s="4">
        <f t="shared" ref="BQ380:BT380" si="1177">BE380</f>
        <v>17381.25487</v>
      </c>
      <c r="BR380" s="4">
        <f t="shared" si="1177"/>
        <v>22163.75591</v>
      </c>
      <c r="BS380" s="4">
        <f t="shared" si="1177"/>
        <v>17396.63947</v>
      </c>
      <c r="BT380" s="4">
        <f t="shared" si="1177"/>
        <v>21185.31806</v>
      </c>
      <c r="BU380" s="4">
        <f t="shared" si="45"/>
        <v>52894.77608</v>
      </c>
      <c r="BV380" s="36">
        <f t="shared" si="46"/>
        <v>10.0926704</v>
      </c>
    </row>
    <row r="381" ht="15.0" customHeight="1">
      <c r="A381" s="2">
        <v>380.0</v>
      </c>
      <c r="B381" s="3">
        <f t="shared" si="4"/>
        <v>0.3510080263</v>
      </c>
      <c r="C381" s="4">
        <f>IF(B381&lt;=('Ejercicio 3 - TIR'!$D$13-'Ejercicio 3 - TIR'!$C$13)/('Ejercicio 3 - TIR'!$E$13-'Ejercicio 3 - TIR'!$C$13),'Ejercicio 3 - TIR'!$C$13+SQRT(('Ejercicio 3 - TIR'!$E$13-'Ejercicio 3 - TIR'!$C$13)*('Ejercicio 3 - TIR'!$D$13-'Ejercicio 3 - TIR'!$C$13)*B381),'Ejercicio 3 - TIR'!$E$13-SQRT(('Ejercicio 3 - TIR'!$E$13-'Ejercicio 3 - TIR'!$C$13)*('Ejercicio 3 - TIR'!$E$13-'Ejercicio 3 - TIR'!$D$13)*(1-B381)))</f>
        <v>72093.18419</v>
      </c>
      <c r="D381" s="3">
        <f t="shared" si="5"/>
        <v>0.8369430898</v>
      </c>
      <c r="E381" s="4">
        <f>IF(D381&lt;=('Ejercicio 3 - TIR'!$D$14-'Ejercicio 3 - TIR'!$C$14)/('Ejercicio 3 - TIR'!$E$14-'Ejercicio 3 - TIR'!$C$14),'Ejercicio 3 - TIR'!$C$14+SQRT(('Ejercicio 3 - TIR'!$E$14-'Ejercicio 3 - TIR'!$C$14)*('Ejercicio 3 - TIR'!$D$14-'Ejercicio 3 - TIR'!$C$14)*D381),'Ejercicio 3 - TIR'!$E$14-SQRT(('Ejercicio 3 - TIR'!$E$14-'Ejercicio 3 - TIR'!$C$14)*('Ejercicio 3 - TIR'!$E$14-'Ejercicio 3 - TIR'!$D$14)*(1-D381)))</f>
        <v>35054.44275</v>
      </c>
      <c r="F381" s="3">
        <f t="shared" si="6"/>
        <v>0.7755739247</v>
      </c>
      <c r="G381" s="4">
        <f>IF(F381&lt;=('Ejercicio 3 - TIR'!$D$18-'Ejercicio 3 - TIR'!$C$18)/('Ejercicio 3 - TIR'!$E$18-'Ejercicio 3 - TIR'!$C$18),'Ejercicio 3 - TIR'!$C$18+SQRT(('Ejercicio 3 - TIR'!$E$18-'Ejercicio 3 - TIR'!$C$18)*('Ejercicio 3 - TIR'!$D$18-'Ejercicio 3 - TIR'!$C$18)*F381),'Ejercicio 3 - TIR'!$E$18-SQRT(('Ejercicio 3 - TIR'!$E$18-'Ejercicio 3 - TIR'!$C$18)*('Ejercicio 3 - TIR'!$E$18-'Ejercicio 3 - TIR'!$D$18)*(1-F381)))</f>
        <v>40897.32336</v>
      </c>
      <c r="H381" s="3">
        <f t="shared" si="7"/>
        <v>0.4092227342</v>
      </c>
      <c r="I381" s="4">
        <f>IF(H381&lt;=('Ejercicio 3 - TIR'!$D$18-'Ejercicio 3 - TIR'!$C$18)/('Ejercicio 3 - TIR'!$E$18-'Ejercicio 3 - TIR'!$C$18),'Ejercicio 3 - TIR'!$C$18+SQRT(('Ejercicio 3 - TIR'!$E$18-'Ejercicio 3 - TIR'!$C$18)*('Ejercicio 3 - TIR'!$D$18-'Ejercicio 3 - TIR'!$C$18)*H381),'Ejercicio 3 - TIR'!$E$18-SQRT(('Ejercicio 3 - TIR'!$E$18-'Ejercicio 3 - TIR'!$C$18)*('Ejercicio 3 - TIR'!$E$18-'Ejercicio 3 - TIR'!$D$18)*(1-H381)))</f>
        <v>37834.75655</v>
      </c>
      <c r="J381" s="3">
        <f t="shared" si="8"/>
        <v>0.1631967813</v>
      </c>
      <c r="K381" s="4">
        <f>IF(J381&lt;=('Ejercicio 3 - TIR'!$D$18-'Ejercicio 3 - TIR'!$C$18)/('Ejercicio 3 - TIR'!$E$18-'Ejercicio 3 - TIR'!$C$18),'Ejercicio 3 - TIR'!$C$18+SQRT(('Ejercicio 3 - TIR'!$E$18-'Ejercicio 3 - TIR'!$C$18)*('Ejercicio 3 - TIR'!$D$18-'Ejercicio 3 - TIR'!$C$18)*J381),'Ejercicio 3 - TIR'!$E$18-SQRT(('Ejercicio 3 - TIR'!$E$18-'Ejercicio 3 - TIR'!$C$18)*('Ejercicio 3 - TIR'!$E$18-'Ejercicio 3 - TIR'!$D$18)*(1-J381)))</f>
        <v>34947.67796</v>
      </c>
      <c r="L381" s="3">
        <f t="shared" si="9"/>
        <v>0.5176176537</v>
      </c>
      <c r="M381" s="4">
        <f>IF(L381&lt;=('Ejercicio 3 - TIR'!$D$18-'Ejercicio 3 - TIR'!$C$18)/('Ejercicio 3 - TIR'!$E$18-'Ejercicio 3 - TIR'!$C$18),'Ejercicio 3 - TIR'!$C$18+SQRT(('Ejercicio 3 - TIR'!$E$18-'Ejercicio 3 - TIR'!$C$18)*('Ejercicio 3 - TIR'!$D$18-'Ejercicio 3 - TIR'!$C$18)*L381),'Ejercicio 3 - TIR'!$E$18-SQRT(('Ejercicio 3 - TIR'!$E$18-'Ejercicio 3 - TIR'!$C$18)*('Ejercicio 3 - TIR'!$E$18-'Ejercicio 3 - TIR'!$D$18)*(1-L381)))</f>
        <v>38811.50657</v>
      </c>
      <c r="N381" s="3">
        <f t="shared" si="10"/>
        <v>0.2865377916</v>
      </c>
      <c r="O381" s="4">
        <f>IF(N381&lt;=('Ejercicio 3 - TIR'!$D$18-'Ejercicio 3 - TIR'!$C$18)/('Ejercicio 3 - TIR'!$E$18-'Ejercicio 3 - TIR'!$C$18),'Ejercicio 3 - TIR'!$C$18+SQRT(('Ejercicio 3 - TIR'!$E$18-'Ejercicio 3 - TIR'!$C$18)*('Ejercicio 3 - TIR'!$D$18-'Ejercicio 3 - TIR'!$C$18)*N381),'Ejercicio 3 - TIR'!$E$18-SQRT(('Ejercicio 3 - TIR'!$E$18-'Ejercicio 3 - TIR'!$C$18)*('Ejercicio 3 - TIR'!$E$18-'Ejercicio 3 - TIR'!$D$18)*(1-N381)))</f>
        <v>36555.96436</v>
      </c>
      <c r="P381" s="3">
        <f t="shared" si="11"/>
        <v>0.3473134685</v>
      </c>
      <c r="Q381" s="7">
        <f>IF(P381&lt;=('Ejercicio 3 - TIR'!$D$22-'Ejercicio 3 - TIR'!$C$22)/('Ejercicio 3 - TIR'!$E$22-'Ejercicio 3 - TIR'!$C$22),'Ejercicio 3 - TIR'!$C$22+SQRT(('Ejercicio 3 - TIR'!$E$22-'Ejercicio 3 - TIR'!$C$22)*('Ejercicio 3 - TIR'!$D$22-'Ejercicio 3 - TIR'!$C$22)*P381),'Ejercicio 3 - TIR'!$E$22-SQRT(('Ejercicio 3 - TIR'!$E$22-'Ejercicio 3 - TIR'!$C$22)*('Ejercicio 3 - TIR'!$E$22-'Ejercicio 3 - TIR'!$D$22)*(1-P381)))</f>
        <v>0.1450032846</v>
      </c>
      <c r="R381" s="3">
        <f t="shared" si="12"/>
        <v>0.1132028726</v>
      </c>
      <c r="S381" s="7">
        <f>IF(R381&lt;=('Ejercicio 3 - TIR'!$D$23-'Ejercicio 3 - TIR'!$C$23)/('Ejercicio 3 - TIR'!$E$23-'Ejercicio 3 - TIR'!$C$23),'Ejercicio 3 - TIR'!$C$23+SQRT(('Ejercicio 3 - TIR'!$E$23-'Ejercicio 3 - TIR'!$C$23)*('Ejercicio 3 - TIR'!$D$23-'Ejercicio 3 - TIR'!$C$23)*R381),'Ejercicio 3 - TIR'!$E$23-SQRT(('Ejercicio 3 - TIR'!$E$23-'Ejercicio 3 - TIR'!$C$23)*('Ejercicio 3 - TIR'!$E$23-'Ejercicio 3 - TIR'!$D$23)*(1-R381)))</f>
        <v>0.1342746338</v>
      </c>
      <c r="T381" s="3">
        <f t="shared" si="13"/>
        <v>0.2921580397</v>
      </c>
      <c r="U381" s="7">
        <f>IF(T381&lt;=('Ejercicio 3 - TIR'!$D$24-'Ejercicio 3 - TIR'!$C$24)/('Ejercicio 3 - TIR'!$E$24-'Ejercicio 3 - TIR'!$C$24),'Ejercicio 3 - TIR'!$C$24+SQRT(('Ejercicio 3 - TIR'!$E$24-'Ejercicio 3 - TIR'!$C$24)*('Ejercicio 3 - TIR'!$D$24-'Ejercicio 3 - TIR'!$C$24)*T381),'Ejercicio 3 - TIR'!$E$24-SQRT(('Ejercicio 3 - TIR'!$E$24-'Ejercicio 3 - TIR'!$C$24)*('Ejercicio 3 - TIR'!$E$24-'Ejercicio 3 - TIR'!$D$24)*(1-T381)))</f>
        <v>0.1747695758</v>
      </c>
      <c r="V381" s="3">
        <f t="shared" si="14"/>
        <v>0.7247793795</v>
      </c>
      <c r="W381" s="7">
        <f>IF(V381&lt;=('Ejercicio 3 - TIR'!$D$25-'Ejercicio 3 - TIR'!$C$25)/('Ejercicio 3 - TIR'!$E$25-'Ejercicio 3 - TIR'!$C$25),'Ejercicio 3 - TIR'!$C$25+SQRT(('Ejercicio 3 - TIR'!$E$25-'Ejercicio 3 - TIR'!$C$25)*('Ejercicio 3 - TIR'!$D$25-'Ejercicio 3 - TIR'!$C$25)*V381),'Ejercicio 3 - TIR'!$E$25-SQRT(('Ejercicio 3 - TIR'!$E$25-'Ejercicio 3 - TIR'!$C$25)*('Ejercicio 3 - TIR'!$E$25-'Ejercicio 3 - TIR'!$D$25)*(1-V381)))</f>
        <v>0.2189633737</v>
      </c>
      <c r="X381" s="3">
        <f t="shared" si="15"/>
        <v>0.3444015106</v>
      </c>
      <c r="Y381" s="7">
        <f>IF(X381&lt;=('Ejercicio 3 - TIR'!$D$26-'Ejercicio 3 - TIR'!$C$26)/('Ejercicio 3 - TIR'!$E$26-'Ejercicio 3 - TIR'!$C$26),'Ejercicio 3 - TIR'!$C$26+SQRT(('Ejercicio 3 - TIR'!$E$26-'Ejercicio 3 - TIR'!$C$26)*('Ejercicio 3 - TIR'!$D$26-'Ejercicio 3 - TIR'!$C$26)*X381),'Ejercicio 3 - TIR'!$E$26-SQRT(('Ejercicio 3 - TIR'!$E$26-'Ejercicio 3 - TIR'!$C$26)*('Ejercicio 3 - TIR'!$E$26-'Ejercicio 3 - TIR'!$D$26)*(1-X381)))</f>
        <v>0.2205001526</v>
      </c>
      <c r="Z381" s="3">
        <f t="shared" si="16"/>
        <v>1.145003285</v>
      </c>
      <c r="AA381" s="3">
        <f t="shared" si="17"/>
        <v>1.298748181</v>
      </c>
      <c r="AB381" s="3">
        <f t="shared" si="18"/>
        <v>1.52572985</v>
      </c>
      <c r="AC381" s="3">
        <f t="shared" si="19"/>
        <v>1.859808805</v>
      </c>
      <c r="AD381" s="3">
        <f t="shared" si="20"/>
        <v>2.269896931</v>
      </c>
      <c r="AE381" s="2">
        <f t="shared" si="21"/>
        <v>5083.00934</v>
      </c>
      <c r="AF381" s="2">
        <f t="shared" si="22"/>
        <v>5765.528558</v>
      </c>
      <c r="AG381" s="2">
        <f t="shared" si="23"/>
        <v>6773.167538</v>
      </c>
      <c r="AH381" s="2">
        <f t="shared" si="24"/>
        <v>8256.243153</v>
      </c>
      <c r="AI381" s="2">
        <f t="shared" si="25"/>
        <v>10076.74603</v>
      </c>
      <c r="AJ381" s="4">
        <f t="shared" si="26"/>
        <v>46827.56958</v>
      </c>
      <c r="AK381" s="4">
        <f t="shared" si="27"/>
        <v>49137.82126</v>
      </c>
      <c r="AL381" s="4">
        <f t="shared" si="28"/>
        <v>53320.71545</v>
      </c>
      <c r="AM381" s="4">
        <f t="shared" si="29"/>
        <v>72181.98167</v>
      </c>
      <c r="AN381" s="4">
        <f t="shared" si="30"/>
        <v>82978.27131</v>
      </c>
      <c r="AO381" s="4">
        <f>C381/'Ejercicio 3 - TIR'!$D$7</f>
        <v>14418.63684</v>
      </c>
      <c r="AP381" s="4">
        <f t="shared" si="31"/>
        <v>32408.93274</v>
      </c>
      <c r="AQ381" s="4">
        <f t="shared" si="32"/>
        <v>34719.18442</v>
      </c>
      <c r="AR381" s="4">
        <f t="shared" si="33"/>
        <v>38902.07862</v>
      </c>
      <c r="AS381" s="4">
        <f t="shared" si="34"/>
        <v>57763.34484</v>
      </c>
      <c r="AT381" s="4">
        <f t="shared" si="35"/>
        <v>68559.63447</v>
      </c>
      <c r="AU381" s="4">
        <f>AP381*'Ejercicio 3 - TIR'!$D$5</f>
        <v>16204.46637</v>
      </c>
      <c r="AV381" s="4">
        <f>AQ381*'Ejercicio 3 - TIR'!$D$5</f>
        <v>17359.59221</v>
      </c>
      <c r="AW381" s="4">
        <f>AR381*'Ejercicio 3 - TIR'!$D$5</f>
        <v>19451.03931</v>
      </c>
      <c r="AX381" s="4">
        <f>AS381*'Ejercicio 3 - TIR'!$D$5</f>
        <v>28881.67242</v>
      </c>
      <c r="AY381" s="4">
        <f>AT381*'Ejercicio 3 - TIR'!$D$5</f>
        <v>34279.81724</v>
      </c>
      <c r="AZ381" s="4">
        <f t="shared" ref="AZ381:BD381" si="1178">AJ381-AU381-AE381</f>
        <v>25540.09387</v>
      </c>
      <c r="BA381" s="4">
        <f t="shared" si="1178"/>
        <v>26012.70049</v>
      </c>
      <c r="BB381" s="4">
        <f t="shared" si="1178"/>
        <v>27096.50861</v>
      </c>
      <c r="BC381" s="4">
        <f t="shared" si="1178"/>
        <v>35044.0661</v>
      </c>
      <c r="BD381" s="4">
        <f t="shared" si="1178"/>
        <v>38621.70805</v>
      </c>
      <c r="BE381" s="4">
        <f t="shared" ref="BE381:BI381" si="1179">AZ381/Z381</f>
        <v>22305.69485</v>
      </c>
      <c r="BF381" s="4">
        <f t="shared" si="1179"/>
        <v>20029.05634</v>
      </c>
      <c r="BG381" s="4">
        <f t="shared" si="1179"/>
        <v>17759.70275</v>
      </c>
      <c r="BH381" s="4">
        <f t="shared" si="1179"/>
        <v>18842.83266</v>
      </c>
      <c r="BI381" s="4">
        <f t="shared" si="1179"/>
        <v>17014.74086</v>
      </c>
      <c r="BJ381" s="4">
        <f t="shared" si="38"/>
        <v>79569.97201</v>
      </c>
      <c r="BK381" s="4">
        <f t="shared" si="39"/>
        <v>32728.81951</v>
      </c>
      <c r="BL381" s="4">
        <f t="shared" si="40"/>
        <v>112298.7915</v>
      </c>
      <c r="BM381" s="4">
        <f>BK381*'Ejercicio 3 - TIR'!$D$5</f>
        <v>16364.40975</v>
      </c>
      <c r="BN381" s="4">
        <f t="shared" si="41"/>
        <v>95934.38176</v>
      </c>
      <c r="BO381" s="4">
        <f t="shared" si="42"/>
        <v>42263.76117</v>
      </c>
      <c r="BP381" s="4">
        <f t="shared" si="43"/>
        <v>-107147.6269</v>
      </c>
      <c r="BQ381" s="4">
        <f t="shared" ref="BQ381:BT381" si="1180">BE381</f>
        <v>22305.69485</v>
      </c>
      <c r="BR381" s="4">
        <f t="shared" si="1180"/>
        <v>20029.05634</v>
      </c>
      <c r="BS381" s="4">
        <f t="shared" si="1180"/>
        <v>17759.70275</v>
      </c>
      <c r="BT381" s="4">
        <f t="shared" si="1180"/>
        <v>18842.83266</v>
      </c>
      <c r="BU381" s="4">
        <f t="shared" si="45"/>
        <v>59278.50202</v>
      </c>
      <c r="BV381" s="36">
        <f t="shared" si="46"/>
        <v>7.688336206</v>
      </c>
    </row>
    <row r="382" ht="15.0" customHeight="1">
      <c r="A382" s="2">
        <v>381.0</v>
      </c>
      <c r="B382" s="3">
        <f t="shared" si="4"/>
        <v>0.1134735215</v>
      </c>
      <c r="C382" s="4">
        <f>IF(B382&lt;=('Ejercicio 3 - TIR'!$D$13-'Ejercicio 3 - TIR'!$C$13)/('Ejercicio 3 - TIR'!$E$13-'Ejercicio 3 - TIR'!$C$13),'Ejercicio 3 - TIR'!$C$13+SQRT(('Ejercicio 3 - TIR'!$E$13-'Ejercicio 3 - TIR'!$C$13)*('Ejercicio 3 - TIR'!$D$13-'Ejercicio 3 - TIR'!$C$13)*B382),'Ejercicio 3 - TIR'!$E$13-SQRT(('Ejercicio 3 - TIR'!$E$13-'Ejercicio 3 - TIR'!$C$13)*('Ejercicio 3 - TIR'!$E$13-'Ejercicio 3 - TIR'!$D$13)*(1-B382)))</f>
        <v>66737.16621</v>
      </c>
      <c r="D382" s="3">
        <f t="shared" si="5"/>
        <v>0.08091892703</v>
      </c>
      <c r="E382" s="4">
        <f>IF(D382&lt;=('Ejercicio 3 - TIR'!$D$14-'Ejercicio 3 - TIR'!$C$14)/('Ejercicio 3 - TIR'!$E$14-'Ejercicio 3 - TIR'!$C$14),'Ejercicio 3 - TIR'!$C$14+SQRT(('Ejercicio 3 - TIR'!$E$14-'Ejercicio 3 - TIR'!$C$14)*('Ejercicio 3 - TIR'!$D$14-'Ejercicio 3 - TIR'!$C$14)*D382),'Ejercicio 3 - TIR'!$E$14-SQRT(('Ejercicio 3 - TIR'!$E$14-'Ejercicio 3 - TIR'!$C$14)*('Ejercicio 3 - TIR'!$E$14-'Ejercicio 3 - TIR'!$D$14)*(1-D382)))</f>
        <v>27463.51771</v>
      </c>
      <c r="F382" s="3">
        <f t="shared" si="6"/>
        <v>0.6096451683</v>
      </c>
      <c r="G382" s="4">
        <f>IF(F382&lt;=('Ejercicio 3 - TIR'!$D$18-'Ejercicio 3 - TIR'!$C$18)/('Ejercicio 3 - TIR'!$E$18-'Ejercicio 3 - TIR'!$C$18),'Ejercicio 3 - TIR'!$C$18+SQRT(('Ejercicio 3 - TIR'!$E$18-'Ejercicio 3 - TIR'!$C$18)*('Ejercicio 3 - TIR'!$D$18-'Ejercicio 3 - TIR'!$C$18)*F382),'Ejercicio 3 - TIR'!$E$18-SQRT(('Ejercicio 3 - TIR'!$E$18-'Ejercicio 3 - TIR'!$C$18)*('Ejercicio 3 - TIR'!$E$18-'Ejercicio 3 - TIR'!$D$18)*(1-F382)))</f>
        <v>39562.78073</v>
      </c>
      <c r="H382" s="3">
        <f t="shared" si="7"/>
        <v>0.9964316528</v>
      </c>
      <c r="I382" s="4">
        <f>IF(H382&lt;=('Ejercicio 3 - TIR'!$D$18-'Ejercicio 3 - TIR'!$C$18)/('Ejercicio 3 - TIR'!$E$18-'Ejercicio 3 - TIR'!$C$18),'Ejercicio 3 - TIR'!$C$18+SQRT(('Ejercicio 3 - TIR'!$E$18-'Ejercicio 3 - TIR'!$C$18)*('Ejercicio 3 - TIR'!$D$18-'Ejercicio 3 - TIR'!$C$18)*H382),'Ejercicio 3 - TIR'!$E$18-SQRT(('Ejercicio 3 - TIR'!$E$18-'Ejercicio 3 - TIR'!$C$18)*('Ejercicio 3 - TIR'!$E$18-'Ejercicio 3 - TIR'!$D$18)*(1-H382)))</f>
        <v>44482.67415</v>
      </c>
      <c r="J382" s="3">
        <f t="shared" si="8"/>
        <v>0.537369802</v>
      </c>
      <c r="K382" s="4">
        <f>IF(J382&lt;=('Ejercicio 3 - TIR'!$D$18-'Ejercicio 3 - TIR'!$C$18)/('Ejercicio 3 - TIR'!$E$18-'Ejercicio 3 - TIR'!$C$18),'Ejercicio 3 - TIR'!$C$18+SQRT(('Ejercicio 3 - TIR'!$E$18-'Ejercicio 3 - TIR'!$C$18)*('Ejercicio 3 - TIR'!$D$18-'Ejercicio 3 - TIR'!$C$18)*J382),'Ejercicio 3 - TIR'!$E$18-SQRT(('Ejercicio 3 - TIR'!$E$18-'Ejercicio 3 - TIR'!$C$18)*('Ejercicio 3 - TIR'!$E$18-'Ejercicio 3 - TIR'!$D$18)*(1-J382)))</f>
        <v>38978.05493</v>
      </c>
      <c r="L382" s="3">
        <f t="shared" si="9"/>
        <v>0.9522355534</v>
      </c>
      <c r="M382" s="4">
        <f>IF(L382&lt;=('Ejercicio 3 - TIR'!$D$18-'Ejercicio 3 - TIR'!$C$18)/('Ejercicio 3 - TIR'!$E$18-'Ejercicio 3 - TIR'!$C$18),'Ejercicio 3 - TIR'!$C$18+SQRT(('Ejercicio 3 - TIR'!$E$18-'Ejercicio 3 - TIR'!$C$18)*('Ejercicio 3 - TIR'!$D$18-'Ejercicio 3 - TIR'!$C$18)*L382),'Ejercicio 3 - TIR'!$E$18-SQRT(('Ejercicio 3 - TIR'!$E$18-'Ejercicio 3 - TIR'!$C$18)*('Ejercicio 3 - TIR'!$E$18-'Ejercicio 3 - TIR'!$D$18)*(1-L382)))</f>
        <v>43107.29466</v>
      </c>
      <c r="N382" s="3">
        <f t="shared" si="10"/>
        <v>0.2303099722</v>
      </c>
      <c r="O382" s="4">
        <f>IF(N382&lt;=('Ejercicio 3 - TIR'!$D$18-'Ejercicio 3 - TIR'!$C$18)/('Ejercicio 3 - TIR'!$E$18-'Ejercicio 3 - TIR'!$C$18),'Ejercicio 3 - TIR'!$C$18+SQRT(('Ejercicio 3 - TIR'!$E$18-'Ejercicio 3 - TIR'!$C$18)*('Ejercicio 3 - TIR'!$D$18-'Ejercicio 3 - TIR'!$C$18)*N382),'Ejercicio 3 - TIR'!$E$18-SQRT(('Ejercicio 3 - TIR'!$E$18-'Ejercicio 3 - TIR'!$C$18)*('Ejercicio 3 - TIR'!$E$18-'Ejercicio 3 - TIR'!$D$18)*(1-N382)))</f>
        <v>35877.62672</v>
      </c>
      <c r="P382" s="3">
        <f t="shared" si="11"/>
        <v>0.409366031</v>
      </c>
      <c r="Q382" s="7">
        <f>IF(P382&lt;=('Ejercicio 3 - TIR'!$D$22-'Ejercicio 3 - TIR'!$C$22)/('Ejercicio 3 - TIR'!$E$22-'Ejercicio 3 - TIR'!$C$22),'Ejercicio 3 - TIR'!$C$22+SQRT(('Ejercicio 3 - TIR'!$E$22-'Ejercicio 3 - TIR'!$C$22)*('Ejercicio 3 - TIR'!$D$22-'Ejercicio 3 - TIR'!$C$22)*P382),'Ejercicio 3 - TIR'!$E$22-SQRT(('Ejercicio 3 - TIR'!$E$22-'Ejercicio 3 - TIR'!$C$22)*('Ejercicio 3 - TIR'!$E$22-'Ejercicio 3 - TIR'!$D$22)*(1-P382)))</f>
        <v>0.1471451442</v>
      </c>
      <c r="R382" s="3">
        <f t="shared" si="12"/>
        <v>0.04954089213</v>
      </c>
      <c r="S382" s="7">
        <f>IF(R382&lt;=('Ejercicio 3 - TIR'!$D$23-'Ejercicio 3 - TIR'!$C$23)/('Ejercicio 3 - TIR'!$E$23-'Ejercicio 3 - TIR'!$C$23),'Ejercicio 3 - TIR'!$C$23+SQRT(('Ejercicio 3 - TIR'!$E$23-'Ejercicio 3 - TIR'!$C$23)*('Ejercicio 3 - TIR'!$D$23-'Ejercicio 3 - TIR'!$C$23)*R382),'Ejercicio 3 - TIR'!$E$23-SQRT(('Ejercicio 3 - TIR'!$E$23-'Ejercicio 3 - TIR'!$C$23)*('Ejercicio 3 - TIR'!$E$23-'Ejercicio 3 - TIR'!$D$23)*(1-R382)))</f>
        <v>0.1294431777</v>
      </c>
      <c r="T382" s="3">
        <f t="shared" si="13"/>
        <v>0.4138120268</v>
      </c>
      <c r="U382" s="7">
        <f>IF(T382&lt;=('Ejercicio 3 - TIR'!$D$24-'Ejercicio 3 - TIR'!$C$24)/('Ejercicio 3 - TIR'!$E$24-'Ejercicio 3 - TIR'!$C$24),'Ejercicio 3 - TIR'!$C$24+SQRT(('Ejercicio 3 - TIR'!$E$24-'Ejercicio 3 - TIR'!$C$24)*('Ejercicio 3 - TIR'!$D$24-'Ejercicio 3 - TIR'!$C$24)*T382),'Ejercicio 3 - TIR'!$E$24-SQRT(('Ejercicio 3 - TIR'!$E$24-'Ejercicio 3 - TIR'!$C$24)*('Ejercicio 3 - TIR'!$E$24-'Ejercicio 3 - TIR'!$D$24)*(1-T382)))</f>
        <v>0.1794788951</v>
      </c>
      <c r="V382" s="3">
        <f t="shared" si="14"/>
        <v>0.6167962432</v>
      </c>
      <c r="W382" s="7">
        <f>IF(V382&lt;=('Ejercicio 3 - TIR'!$D$25-'Ejercicio 3 - TIR'!$C$25)/('Ejercicio 3 - TIR'!$E$25-'Ejercicio 3 - TIR'!$C$25),'Ejercicio 3 - TIR'!$C$25+SQRT(('Ejercicio 3 - TIR'!$E$25-'Ejercicio 3 - TIR'!$C$25)*('Ejercicio 3 - TIR'!$D$25-'Ejercicio 3 - TIR'!$C$25)*V382),'Ejercicio 3 - TIR'!$E$25-SQRT(('Ejercicio 3 - TIR'!$E$25-'Ejercicio 3 - TIR'!$C$25)*('Ejercicio 3 - TIR'!$E$25-'Ejercicio 3 - TIR'!$D$25)*(1-V382)))</f>
        <v>0.213377423</v>
      </c>
      <c r="X382" s="3">
        <f t="shared" si="15"/>
        <v>0.2535900278</v>
      </c>
      <c r="Y382" s="7">
        <f>IF(X382&lt;=('Ejercicio 3 - TIR'!$D$26-'Ejercicio 3 - TIR'!$C$26)/('Ejercicio 3 - TIR'!$E$26-'Ejercicio 3 - TIR'!$C$26),'Ejercicio 3 - TIR'!$C$26+SQRT(('Ejercicio 3 - TIR'!$E$26-'Ejercicio 3 - TIR'!$C$26)*('Ejercicio 3 - TIR'!$D$26-'Ejercicio 3 - TIR'!$C$26)*X382),'Ejercicio 3 - TIR'!$E$26-SQRT(('Ejercicio 3 - TIR'!$E$26-'Ejercicio 3 - TIR'!$C$26)*('Ejercicio 3 - TIR'!$E$26-'Ejercicio 3 - TIR'!$D$26)*(1-X382)))</f>
        <v>0.2161666405</v>
      </c>
      <c r="Z382" s="3">
        <f t="shared" si="16"/>
        <v>1.147145144</v>
      </c>
      <c r="AA382" s="3">
        <f t="shared" si="17"/>
        <v>1.295635257</v>
      </c>
      <c r="AB382" s="3">
        <f t="shared" si="18"/>
        <v>1.528174441</v>
      </c>
      <c r="AC382" s="3">
        <f t="shared" si="19"/>
        <v>1.854252366</v>
      </c>
      <c r="AD382" s="3">
        <f t="shared" si="20"/>
        <v>2.25507987</v>
      </c>
      <c r="AE382" s="2">
        <f t="shared" si="21"/>
        <v>4041.123275</v>
      </c>
      <c r="AF382" s="2">
        <f t="shared" si="22"/>
        <v>4564.219114</v>
      </c>
      <c r="AG382" s="2">
        <f t="shared" si="23"/>
        <v>5383.400117</v>
      </c>
      <c r="AH382" s="2">
        <f t="shared" si="24"/>
        <v>6532.096161</v>
      </c>
      <c r="AI382" s="2">
        <f t="shared" si="25"/>
        <v>7944.117444</v>
      </c>
      <c r="AJ382" s="4">
        <f t="shared" si="26"/>
        <v>45384.2518</v>
      </c>
      <c r="AK382" s="4">
        <f t="shared" si="27"/>
        <v>57633.32095</v>
      </c>
      <c r="AL382" s="4">
        <f t="shared" si="28"/>
        <v>59565.26732</v>
      </c>
      <c r="AM382" s="4">
        <f t="shared" si="29"/>
        <v>79931.8031</v>
      </c>
      <c r="AN382" s="4">
        <f t="shared" si="30"/>
        <v>80906.9138</v>
      </c>
      <c r="AO382" s="4">
        <f>C382/'Ejercicio 3 - TIR'!$D$7</f>
        <v>13347.43324</v>
      </c>
      <c r="AP382" s="4">
        <f t="shared" si="31"/>
        <v>32036.81856</v>
      </c>
      <c r="AQ382" s="4">
        <f t="shared" si="32"/>
        <v>44285.88771</v>
      </c>
      <c r="AR382" s="4">
        <f t="shared" si="33"/>
        <v>46217.83408</v>
      </c>
      <c r="AS382" s="4">
        <f t="shared" si="34"/>
        <v>66584.36986</v>
      </c>
      <c r="AT382" s="4">
        <f t="shared" si="35"/>
        <v>67559.48055</v>
      </c>
      <c r="AU382" s="4">
        <f>AP382*'Ejercicio 3 - TIR'!$D$5</f>
        <v>16018.40928</v>
      </c>
      <c r="AV382" s="4">
        <f>AQ382*'Ejercicio 3 - TIR'!$D$5</f>
        <v>22142.94385</v>
      </c>
      <c r="AW382" s="4">
        <f>AR382*'Ejercicio 3 - TIR'!$D$5</f>
        <v>23108.91704</v>
      </c>
      <c r="AX382" s="4">
        <f>AS382*'Ejercicio 3 - TIR'!$D$5</f>
        <v>33292.18493</v>
      </c>
      <c r="AY382" s="4">
        <f>AT382*'Ejercicio 3 - TIR'!$D$5</f>
        <v>33779.74028</v>
      </c>
      <c r="AZ382" s="4">
        <f t="shared" ref="AZ382:BD382" si="1181">AJ382-AU382-AE382</f>
        <v>25324.71925</v>
      </c>
      <c r="BA382" s="4">
        <f t="shared" si="1181"/>
        <v>30926.15798</v>
      </c>
      <c r="BB382" s="4">
        <f t="shared" si="1181"/>
        <v>31072.95016</v>
      </c>
      <c r="BC382" s="4">
        <f t="shared" si="1181"/>
        <v>40107.52201</v>
      </c>
      <c r="BD382" s="4">
        <f t="shared" si="1181"/>
        <v>39183.05608</v>
      </c>
      <c r="BE382" s="4">
        <f t="shared" ref="BE382:BI382" si="1182">AZ382/Z382</f>
        <v>22076.29904</v>
      </c>
      <c r="BF382" s="4">
        <f t="shared" si="1182"/>
        <v>23869.49399</v>
      </c>
      <c r="BG382" s="4">
        <f t="shared" si="1182"/>
        <v>20333.37904</v>
      </c>
      <c r="BH382" s="4">
        <f t="shared" si="1182"/>
        <v>21630.02338</v>
      </c>
      <c r="BI382" s="4">
        <f t="shared" si="1182"/>
        <v>17375.46266</v>
      </c>
      <c r="BJ382" s="4">
        <f t="shared" si="38"/>
        <v>61932.42596</v>
      </c>
      <c r="BK382" s="4">
        <f t="shared" si="39"/>
        <v>30099.52802</v>
      </c>
      <c r="BL382" s="4">
        <f t="shared" si="40"/>
        <v>92031.95398</v>
      </c>
      <c r="BM382" s="4">
        <f>BK382*'Ejercicio 3 - TIR'!$D$5</f>
        <v>15049.76401</v>
      </c>
      <c r="BN382" s="4">
        <f t="shared" si="41"/>
        <v>76982.18997</v>
      </c>
      <c r="BO382" s="4">
        <f t="shared" si="42"/>
        <v>34137.23434</v>
      </c>
      <c r="BP382" s="4">
        <f t="shared" si="43"/>
        <v>-94200.68393</v>
      </c>
      <c r="BQ382" s="4">
        <f t="shared" ref="BQ382:BT382" si="1183">BE382</f>
        <v>22076.29904</v>
      </c>
      <c r="BR382" s="4">
        <f t="shared" si="1183"/>
        <v>23869.49399</v>
      </c>
      <c r="BS382" s="4">
        <f t="shared" si="1183"/>
        <v>20333.37904</v>
      </c>
      <c r="BT382" s="4">
        <f t="shared" si="1183"/>
        <v>21630.02338</v>
      </c>
      <c r="BU382" s="4">
        <f t="shared" si="45"/>
        <v>51512.69699</v>
      </c>
      <c r="BV382" s="36">
        <f t="shared" si="46"/>
        <v>12.74847181</v>
      </c>
    </row>
    <row r="383" ht="15.0" customHeight="1">
      <c r="A383" s="2">
        <v>382.0</v>
      </c>
      <c r="B383" s="3">
        <f t="shared" si="4"/>
        <v>0.260332044</v>
      </c>
      <c r="C383" s="4">
        <f>IF(B383&lt;=('Ejercicio 3 - TIR'!$D$13-'Ejercicio 3 - TIR'!$C$13)/('Ejercicio 3 - TIR'!$E$13-'Ejercicio 3 - TIR'!$C$13),'Ejercicio 3 - TIR'!$C$13+SQRT(('Ejercicio 3 - TIR'!$E$13-'Ejercicio 3 - TIR'!$C$13)*('Ejercicio 3 - TIR'!$D$13-'Ejercicio 3 - TIR'!$C$13)*B383),'Ejercicio 3 - TIR'!$E$13-SQRT(('Ejercicio 3 - TIR'!$E$13-'Ejercicio 3 - TIR'!$C$13)*('Ejercicio 3 - TIR'!$E$13-'Ejercicio 3 - TIR'!$D$13)*(1-B383)))</f>
        <v>70207.3575</v>
      </c>
      <c r="D383" s="3">
        <f t="shared" si="5"/>
        <v>0.3745760362</v>
      </c>
      <c r="E383" s="4">
        <f>IF(D383&lt;=('Ejercicio 3 - TIR'!$D$14-'Ejercicio 3 - TIR'!$C$14)/('Ejercicio 3 - TIR'!$E$14-'Ejercicio 3 - TIR'!$C$14),'Ejercicio 3 - TIR'!$C$14+SQRT(('Ejercicio 3 - TIR'!$E$14-'Ejercicio 3 - TIR'!$C$14)*('Ejercicio 3 - TIR'!$D$14-'Ejercicio 3 - TIR'!$C$14)*D383),'Ejercicio 3 - TIR'!$E$14-SQRT(('Ejercicio 3 - TIR'!$E$14-'Ejercicio 3 - TIR'!$C$14)*('Ejercicio 3 - TIR'!$E$14-'Ejercicio 3 - TIR'!$D$14)*(1-D383)))</f>
        <v>30314.25818</v>
      </c>
      <c r="F383" s="3">
        <f t="shared" si="6"/>
        <v>0.6933030355</v>
      </c>
      <c r="G383" s="4">
        <f>IF(F383&lt;=('Ejercicio 3 - TIR'!$D$18-'Ejercicio 3 - TIR'!$C$18)/('Ejercicio 3 - TIR'!$E$18-'Ejercicio 3 - TIR'!$C$18),'Ejercicio 3 - TIR'!$C$18+SQRT(('Ejercicio 3 - TIR'!$E$18-'Ejercicio 3 - TIR'!$C$18)*('Ejercicio 3 - TIR'!$D$18-'Ejercicio 3 - TIR'!$C$18)*F383),'Ejercicio 3 - TIR'!$E$18-SQRT(('Ejercicio 3 - TIR'!$E$18-'Ejercicio 3 - TIR'!$C$18)*('Ejercicio 3 - TIR'!$E$18-'Ejercicio 3 - TIR'!$D$18)*(1-F383)))</f>
        <v>40203.93158</v>
      </c>
      <c r="H383" s="3">
        <f t="shared" si="7"/>
        <v>0.7552915623</v>
      </c>
      <c r="I383" s="4">
        <f>IF(H383&lt;=('Ejercicio 3 - TIR'!$D$18-'Ejercicio 3 - TIR'!$C$18)/('Ejercicio 3 - TIR'!$E$18-'Ejercicio 3 - TIR'!$C$18),'Ejercicio 3 - TIR'!$C$18+SQRT(('Ejercicio 3 - TIR'!$E$18-'Ejercicio 3 - TIR'!$C$18)*('Ejercicio 3 - TIR'!$D$18-'Ejercicio 3 - TIR'!$C$18)*H383),'Ejercicio 3 - TIR'!$E$18-SQRT(('Ejercicio 3 - TIR'!$E$18-'Ejercicio 3 - TIR'!$C$18)*('Ejercicio 3 - TIR'!$E$18-'Ejercicio 3 - TIR'!$D$18)*(1-H383)))</f>
        <v>40715.94435</v>
      </c>
      <c r="J383" s="3">
        <f t="shared" si="8"/>
        <v>0.3593872074</v>
      </c>
      <c r="K383" s="4">
        <f>IF(J383&lt;=('Ejercicio 3 - TIR'!$D$18-'Ejercicio 3 - TIR'!$C$18)/('Ejercicio 3 - TIR'!$E$18-'Ejercicio 3 - TIR'!$C$18),'Ejercicio 3 - TIR'!$C$18+SQRT(('Ejercicio 3 - TIR'!$E$18-'Ejercicio 3 - TIR'!$C$18)*('Ejercicio 3 - TIR'!$D$18-'Ejercicio 3 - TIR'!$C$18)*J383),'Ejercicio 3 - TIR'!$E$18-SQRT(('Ejercicio 3 - TIR'!$E$18-'Ejercicio 3 - TIR'!$C$18)*('Ejercicio 3 - TIR'!$E$18-'Ejercicio 3 - TIR'!$D$18)*(1-J383)))</f>
        <v>37342.21228</v>
      </c>
      <c r="L383" s="3">
        <f t="shared" si="9"/>
        <v>0.5176763742</v>
      </c>
      <c r="M383" s="4">
        <f>IF(L383&lt;=('Ejercicio 3 - TIR'!$D$18-'Ejercicio 3 - TIR'!$C$18)/('Ejercicio 3 - TIR'!$E$18-'Ejercicio 3 - TIR'!$C$18),'Ejercicio 3 - TIR'!$C$18+SQRT(('Ejercicio 3 - TIR'!$E$18-'Ejercicio 3 - TIR'!$C$18)*('Ejercicio 3 - TIR'!$D$18-'Ejercicio 3 - TIR'!$C$18)*L383),'Ejercicio 3 - TIR'!$E$18-SQRT(('Ejercicio 3 - TIR'!$E$18-'Ejercicio 3 - TIR'!$C$18)*('Ejercicio 3 - TIR'!$E$18-'Ejercicio 3 - TIR'!$D$18)*(1-L383)))</f>
        <v>38812.00636</v>
      </c>
      <c r="N383" s="3">
        <f t="shared" si="10"/>
        <v>0.5669240145</v>
      </c>
      <c r="O383" s="4">
        <f>IF(N383&lt;=('Ejercicio 3 - TIR'!$D$18-'Ejercicio 3 - TIR'!$C$18)/('Ejercicio 3 - TIR'!$E$18-'Ejercicio 3 - TIR'!$C$18),'Ejercicio 3 - TIR'!$C$18+SQRT(('Ejercicio 3 - TIR'!$E$18-'Ejercicio 3 - TIR'!$C$18)*('Ejercicio 3 - TIR'!$D$18-'Ejercicio 3 - TIR'!$C$18)*N383),'Ejercicio 3 - TIR'!$E$18-SQRT(('Ejercicio 3 - TIR'!$E$18-'Ejercicio 3 - TIR'!$C$18)*('Ejercicio 3 - TIR'!$E$18-'Ejercicio 3 - TIR'!$D$18)*(1-N383)))</f>
        <v>39221.63772</v>
      </c>
      <c r="P383" s="3">
        <f t="shared" si="11"/>
        <v>0.1687443257</v>
      </c>
      <c r="Q383" s="7">
        <f>IF(P383&lt;=('Ejercicio 3 - TIR'!$D$22-'Ejercicio 3 - TIR'!$C$22)/('Ejercicio 3 - TIR'!$E$22-'Ejercicio 3 - TIR'!$C$22),'Ejercicio 3 - TIR'!$C$22+SQRT(('Ejercicio 3 - TIR'!$E$22-'Ejercicio 3 - TIR'!$C$22)*('Ejercicio 3 - TIR'!$D$22-'Ejercicio 3 - TIR'!$C$22)*P383),'Ejercicio 3 - TIR'!$E$22-SQRT(('Ejercicio 3 - TIR'!$E$22-'Ejercicio 3 - TIR'!$C$22)*('Ejercicio 3 - TIR'!$E$22-'Ejercicio 3 - TIR'!$D$22)*(1-P383)))</f>
        <v>0.137428132</v>
      </c>
      <c r="R383" s="3">
        <f t="shared" si="12"/>
        <v>0.1789731435</v>
      </c>
      <c r="S383" s="7">
        <f>IF(R383&lt;=('Ejercicio 3 - TIR'!$D$23-'Ejercicio 3 - TIR'!$C$23)/('Ejercicio 3 - TIR'!$E$23-'Ejercicio 3 - TIR'!$C$23),'Ejercicio 3 - TIR'!$C$23+SQRT(('Ejercicio 3 - TIR'!$E$23-'Ejercicio 3 - TIR'!$C$23)*('Ejercicio 3 - TIR'!$D$23-'Ejercicio 3 - TIR'!$C$23)*R383),'Ejercicio 3 - TIR'!$E$23-SQRT(('Ejercicio 3 - TIR'!$E$23-'Ejercicio 3 - TIR'!$C$23)*('Ejercicio 3 - TIR'!$E$23-'Ejercicio 3 - TIR'!$D$23)*(1-R383)))</f>
        <v>0.1379485837</v>
      </c>
      <c r="T383" s="3">
        <f t="shared" si="13"/>
        <v>0.6167107218</v>
      </c>
      <c r="U383" s="7">
        <f>IF(T383&lt;=('Ejercicio 3 - TIR'!$D$24-'Ejercicio 3 - TIR'!$C$24)/('Ejercicio 3 - TIR'!$E$24-'Ejercicio 3 - TIR'!$C$24),'Ejercicio 3 - TIR'!$C$24+SQRT(('Ejercicio 3 - TIR'!$E$24-'Ejercicio 3 - TIR'!$C$24)*('Ejercicio 3 - TIR'!$D$24-'Ejercicio 3 - TIR'!$C$24)*T383),'Ejercicio 3 - TIR'!$E$24-SQRT(('Ejercicio 3 - TIR'!$E$24-'Ejercicio 3 - TIR'!$C$24)*('Ejercicio 3 - TIR'!$E$24-'Ejercicio 3 - TIR'!$D$24)*(1-T383)))</f>
        <v>0.1872401163</v>
      </c>
      <c r="V383" s="3">
        <f t="shared" si="14"/>
        <v>0.2135036402</v>
      </c>
      <c r="W383" s="7">
        <f>IF(V383&lt;=('Ejercicio 3 - TIR'!$D$25-'Ejercicio 3 - TIR'!$C$25)/('Ejercicio 3 - TIR'!$E$25-'Ejercicio 3 - TIR'!$C$25),'Ejercicio 3 - TIR'!$C$25+SQRT(('Ejercicio 3 - TIR'!$E$25-'Ejercicio 3 - TIR'!$C$25)*('Ejercicio 3 - TIR'!$D$25-'Ejercicio 3 - TIR'!$C$25)*V383),'Ejercicio 3 - TIR'!$E$25-SQRT(('Ejercicio 3 - TIR'!$E$25-'Ejercicio 3 - TIR'!$C$25)*('Ejercicio 3 - TIR'!$E$25-'Ejercicio 3 - TIR'!$D$25)*(1-V383)))</f>
        <v>0.197288872</v>
      </c>
      <c r="X383" s="3">
        <f t="shared" si="15"/>
        <v>0.2731346728</v>
      </c>
      <c r="Y383" s="7">
        <f>IF(X383&lt;=('Ejercicio 3 - TIR'!$D$26-'Ejercicio 3 - TIR'!$C$26)/('Ejercicio 3 - TIR'!$E$26-'Ejercicio 3 - TIR'!$C$26),'Ejercicio 3 - TIR'!$C$26+SQRT(('Ejercicio 3 - TIR'!$E$26-'Ejercicio 3 - TIR'!$C$26)*('Ejercicio 3 - TIR'!$D$26-'Ejercicio 3 - TIR'!$C$26)*X383),'Ejercicio 3 - TIR'!$E$26-SQRT(('Ejercicio 3 - TIR'!$E$26-'Ejercicio 3 - TIR'!$C$26)*('Ejercicio 3 - TIR'!$E$26-'Ejercicio 3 - TIR'!$D$26)*(1-X383)))</f>
        <v>0.2171562813</v>
      </c>
      <c r="Z383" s="3">
        <f t="shared" si="16"/>
        <v>1.137428132</v>
      </c>
      <c r="AA383" s="3">
        <f t="shared" si="17"/>
        <v>1.294334732</v>
      </c>
      <c r="AB383" s="3">
        <f t="shared" si="18"/>
        <v>1.536686118</v>
      </c>
      <c r="AC383" s="3">
        <f t="shared" si="19"/>
        <v>1.839857189</v>
      </c>
      <c r="AD383" s="3">
        <f t="shared" si="20"/>
        <v>2.239393734</v>
      </c>
      <c r="AE383" s="2">
        <f t="shared" si="21"/>
        <v>4166.031876</v>
      </c>
      <c r="AF383" s="2">
        <f t="shared" si="22"/>
        <v>4740.730073</v>
      </c>
      <c r="AG383" s="2">
        <f t="shared" si="23"/>
        <v>5628.384923</v>
      </c>
      <c r="AH383" s="2">
        <f t="shared" si="24"/>
        <v>6738.802636</v>
      </c>
      <c r="AI383" s="2">
        <f t="shared" si="25"/>
        <v>8202.175957</v>
      </c>
      <c r="AJ383" s="4">
        <f t="shared" si="26"/>
        <v>45729.08279</v>
      </c>
      <c r="AK383" s="4">
        <f t="shared" si="27"/>
        <v>52700.06091</v>
      </c>
      <c r="AL383" s="4">
        <f t="shared" si="28"/>
        <v>57383.25921</v>
      </c>
      <c r="AM383" s="4">
        <f t="shared" si="29"/>
        <v>71408.54891</v>
      </c>
      <c r="AN383" s="4">
        <f t="shared" si="30"/>
        <v>87832.68973</v>
      </c>
      <c r="AO383" s="4">
        <f>C383/'Ejercicio 3 - TIR'!$D$7</f>
        <v>14041.4715</v>
      </c>
      <c r="AP383" s="4">
        <f t="shared" si="31"/>
        <v>31687.61129</v>
      </c>
      <c r="AQ383" s="4">
        <f t="shared" si="32"/>
        <v>38658.58941</v>
      </c>
      <c r="AR383" s="4">
        <f t="shared" si="33"/>
        <v>43341.78771</v>
      </c>
      <c r="AS383" s="4">
        <f t="shared" si="34"/>
        <v>57367.07741</v>
      </c>
      <c r="AT383" s="4">
        <f t="shared" si="35"/>
        <v>73791.21823</v>
      </c>
      <c r="AU383" s="4">
        <f>AP383*'Ejercicio 3 - TIR'!$D$5</f>
        <v>15843.80565</v>
      </c>
      <c r="AV383" s="4">
        <f>AQ383*'Ejercicio 3 - TIR'!$D$5</f>
        <v>19329.29471</v>
      </c>
      <c r="AW383" s="4">
        <f>AR383*'Ejercicio 3 - TIR'!$D$5</f>
        <v>21670.89385</v>
      </c>
      <c r="AX383" s="4">
        <f>AS383*'Ejercicio 3 - TIR'!$D$5</f>
        <v>28683.5387</v>
      </c>
      <c r="AY383" s="4">
        <f>AT383*'Ejercicio 3 - TIR'!$D$5</f>
        <v>36895.60912</v>
      </c>
      <c r="AZ383" s="4">
        <f t="shared" ref="AZ383:BD383" si="1184">AJ383-AU383-AE383</f>
        <v>25719.24527</v>
      </c>
      <c r="BA383" s="4">
        <f t="shared" si="1184"/>
        <v>28630.03613</v>
      </c>
      <c r="BB383" s="4">
        <f t="shared" si="1184"/>
        <v>30083.98043</v>
      </c>
      <c r="BC383" s="4">
        <f t="shared" si="1184"/>
        <v>35986.20757</v>
      </c>
      <c r="BD383" s="4">
        <f t="shared" si="1184"/>
        <v>42734.90466</v>
      </c>
      <c r="BE383" s="4">
        <f t="shared" ref="BE383:BI383" si="1185">AZ383/Z383</f>
        <v>22611.75414</v>
      </c>
      <c r="BF383" s="4">
        <f t="shared" si="1185"/>
        <v>22119.49925</v>
      </c>
      <c r="BG383" s="4">
        <f t="shared" si="1185"/>
        <v>19577.17981</v>
      </c>
      <c r="BH383" s="4">
        <f t="shared" si="1185"/>
        <v>19559.23959</v>
      </c>
      <c r="BI383" s="4">
        <f t="shared" si="1185"/>
        <v>19083.2474</v>
      </c>
      <c r="BJ383" s="4">
        <f t="shared" si="38"/>
        <v>67885.55982</v>
      </c>
      <c r="BK383" s="4">
        <f t="shared" si="39"/>
        <v>31444.38329</v>
      </c>
      <c r="BL383" s="4">
        <f t="shared" si="40"/>
        <v>99329.94311</v>
      </c>
      <c r="BM383" s="4">
        <f>BK383*'Ejercicio 3 - TIR'!$D$5</f>
        <v>15722.19165</v>
      </c>
      <c r="BN383" s="4">
        <f t="shared" si="41"/>
        <v>83607.75146</v>
      </c>
      <c r="BO383" s="4">
        <f t="shared" si="42"/>
        <v>37334.99393</v>
      </c>
      <c r="BP383" s="4">
        <f t="shared" si="43"/>
        <v>-100521.6157</v>
      </c>
      <c r="BQ383" s="4">
        <f t="shared" ref="BQ383:BT383" si="1186">BE383</f>
        <v>22611.75414</v>
      </c>
      <c r="BR383" s="4">
        <f t="shared" si="1186"/>
        <v>22119.49925</v>
      </c>
      <c r="BS383" s="4">
        <f t="shared" si="1186"/>
        <v>19577.17981</v>
      </c>
      <c r="BT383" s="4">
        <f t="shared" si="1186"/>
        <v>19559.23959</v>
      </c>
      <c r="BU383" s="4">
        <f t="shared" si="45"/>
        <v>56418.24134</v>
      </c>
      <c r="BV383" s="36">
        <f t="shared" si="46"/>
        <v>10.47675436</v>
      </c>
    </row>
    <row r="384" ht="15.0" customHeight="1">
      <c r="A384" s="2">
        <v>383.0</v>
      </c>
      <c r="B384" s="3">
        <f t="shared" si="4"/>
        <v>0.3358180673</v>
      </c>
      <c r="C384" s="4">
        <f>IF(B384&lt;=('Ejercicio 3 - TIR'!$D$13-'Ejercicio 3 - TIR'!$C$13)/('Ejercicio 3 - TIR'!$E$13-'Ejercicio 3 - TIR'!$C$13),'Ejercicio 3 - TIR'!$C$13+SQRT(('Ejercicio 3 - TIR'!$E$13-'Ejercicio 3 - TIR'!$C$13)*('Ejercicio 3 - TIR'!$D$13-'Ejercicio 3 - TIR'!$C$13)*B384),'Ejercicio 3 - TIR'!$E$13-SQRT(('Ejercicio 3 - TIR'!$E$13-'Ejercicio 3 - TIR'!$C$13)*('Ejercicio 3 - TIR'!$E$13-'Ejercicio 3 - TIR'!$D$13)*(1-B384)))</f>
        <v>71768.48713</v>
      </c>
      <c r="D384" s="3">
        <f t="shared" si="5"/>
        <v>0.07125852583</v>
      </c>
      <c r="E384" s="4">
        <f>IF(D384&lt;=('Ejercicio 3 - TIR'!$D$14-'Ejercicio 3 - TIR'!$C$14)/('Ejercicio 3 - TIR'!$E$14-'Ejercicio 3 - TIR'!$C$14),'Ejercicio 3 - TIR'!$C$14+SQRT(('Ejercicio 3 - TIR'!$E$14-'Ejercicio 3 - TIR'!$C$14)*('Ejercicio 3 - TIR'!$D$14-'Ejercicio 3 - TIR'!$C$14)*D384),'Ejercicio 3 - TIR'!$E$14-SQRT(('Ejercicio 3 - TIR'!$E$14-'Ejercicio 3 - TIR'!$C$14)*('Ejercicio 3 - TIR'!$E$14-'Ejercicio 3 - TIR'!$D$14)*(1-D384)))</f>
        <v>27311.79355</v>
      </c>
      <c r="F384" s="3">
        <f t="shared" si="6"/>
        <v>0.9691287889</v>
      </c>
      <c r="G384" s="4">
        <f>IF(F384&lt;=('Ejercicio 3 - TIR'!$D$18-'Ejercicio 3 - TIR'!$C$18)/('Ejercicio 3 - TIR'!$E$18-'Ejercicio 3 - TIR'!$C$18),'Ejercicio 3 - TIR'!$C$18+SQRT(('Ejercicio 3 - TIR'!$E$18-'Ejercicio 3 - TIR'!$C$18)*('Ejercicio 3 - TIR'!$D$18-'Ejercicio 3 - TIR'!$C$18)*F384),'Ejercicio 3 - TIR'!$E$18-SQRT(('Ejercicio 3 - TIR'!$E$18-'Ejercicio 3 - TIR'!$C$18)*('Ejercicio 3 - TIR'!$E$18-'Ejercicio 3 - TIR'!$D$18)*(1-F384)))</f>
        <v>43478.37559</v>
      </c>
      <c r="H384" s="3">
        <f t="shared" si="7"/>
        <v>0.3902680617</v>
      </c>
      <c r="I384" s="4">
        <f>IF(H384&lt;=('Ejercicio 3 - TIR'!$D$18-'Ejercicio 3 - TIR'!$C$18)/('Ejercicio 3 - TIR'!$E$18-'Ejercicio 3 - TIR'!$C$18),'Ejercicio 3 - TIR'!$C$18+SQRT(('Ejercicio 3 - TIR'!$E$18-'Ejercicio 3 - TIR'!$C$18)*('Ejercicio 3 - TIR'!$D$18-'Ejercicio 3 - TIR'!$C$18)*H384),'Ejercicio 3 - TIR'!$E$18-SQRT(('Ejercicio 3 - TIR'!$E$18-'Ejercicio 3 - TIR'!$C$18)*('Ejercicio 3 - TIR'!$E$18-'Ejercicio 3 - TIR'!$D$18)*(1-H384)))</f>
        <v>37651.15738</v>
      </c>
      <c r="J384" s="3">
        <f t="shared" si="8"/>
        <v>0.6181408236</v>
      </c>
      <c r="K384" s="4">
        <f>IF(J384&lt;=('Ejercicio 3 - TIR'!$D$18-'Ejercicio 3 - TIR'!$C$18)/('Ejercicio 3 - TIR'!$E$18-'Ejercicio 3 - TIR'!$C$18),'Ejercicio 3 - TIR'!$C$18+SQRT(('Ejercicio 3 - TIR'!$E$18-'Ejercicio 3 - TIR'!$C$18)*('Ejercicio 3 - TIR'!$D$18-'Ejercicio 3 - TIR'!$C$18)*J384),'Ejercicio 3 - TIR'!$E$18-SQRT(('Ejercicio 3 - TIR'!$E$18-'Ejercicio 3 - TIR'!$C$18)*('Ejercicio 3 - TIR'!$E$18-'Ejercicio 3 - TIR'!$D$18)*(1-J384)))</f>
        <v>39629.18083</v>
      </c>
      <c r="L384" s="3">
        <f t="shared" si="9"/>
        <v>0.06658057436</v>
      </c>
      <c r="M384" s="4">
        <f>IF(L384&lt;=('Ejercicio 3 - TIR'!$D$18-'Ejercicio 3 - TIR'!$C$18)/('Ejercicio 3 - TIR'!$E$18-'Ejercicio 3 - TIR'!$C$18),'Ejercicio 3 - TIR'!$C$18+SQRT(('Ejercicio 3 - TIR'!$E$18-'Ejercicio 3 - TIR'!$C$18)*('Ejercicio 3 - TIR'!$D$18-'Ejercicio 3 - TIR'!$C$18)*L384),'Ejercicio 3 - TIR'!$E$18-SQRT(('Ejercicio 3 - TIR'!$E$18-'Ejercicio 3 - TIR'!$C$18)*('Ejercicio 3 - TIR'!$E$18-'Ejercicio 3 - TIR'!$D$18)*(1-L384)))</f>
        <v>33160.23514</v>
      </c>
      <c r="N384" s="3">
        <f t="shared" si="10"/>
        <v>0.261520155</v>
      </c>
      <c r="O384" s="4">
        <f>IF(N384&lt;=('Ejercicio 3 - TIR'!$D$18-'Ejercicio 3 - TIR'!$C$18)/('Ejercicio 3 - TIR'!$E$18-'Ejercicio 3 - TIR'!$C$18),'Ejercicio 3 - TIR'!$C$18+SQRT(('Ejercicio 3 - TIR'!$E$18-'Ejercicio 3 - TIR'!$C$18)*('Ejercicio 3 - TIR'!$D$18-'Ejercicio 3 - TIR'!$C$18)*N384),'Ejercicio 3 - TIR'!$E$18-SQRT(('Ejercicio 3 - TIR'!$E$18-'Ejercicio 3 - TIR'!$C$18)*('Ejercicio 3 - TIR'!$E$18-'Ejercicio 3 - TIR'!$D$18)*(1-N384)))</f>
        <v>36263.22786</v>
      </c>
      <c r="P384" s="3">
        <f t="shared" si="11"/>
        <v>0.2959279159</v>
      </c>
      <c r="Q384" s="7">
        <f>IF(P384&lt;=('Ejercicio 3 - TIR'!$D$22-'Ejercicio 3 - TIR'!$C$22)/('Ejercicio 3 - TIR'!$E$22-'Ejercicio 3 - TIR'!$C$22),'Ejercicio 3 - TIR'!$C$22+SQRT(('Ejercicio 3 - TIR'!$E$22-'Ejercicio 3 - TIR'!$C$22)*('Ejercicio 3 - TIR'!$D$22-'Ejercicio 3 - TIR'!$C$22)*P384),'Ejercicio 3 - TIR'!$E$22-SQRT(('Ejercicio 3 - TIR'!$E$22-'Ejercicio 3 - TIR'!$C$22)*('Ejercicio 3 - TIR'!$E$22-'Ejercicio 3 - TIR'!$D$22)*(1-P384)))</f>
        <v>0.1430796501</v>
      </c>
      <c r="R384" s="3">
        <f t="shared" si="12"/>
        <v>0.7071680142</v>
      </c>
      <c r="S384" s="7">
        <f>IF(R384&lt;=('Ejercicio 3 - TIR'!$D$23-'Ejercicio 3 - TIR'!$C$23)/('Ejercicio 3 - TIR'!$E$23-'Ejercicio 3 - TIR'!$C$23),'Ejercicio 3 - TIR'!$C$23+SQRT(('Ejercicio 3 - TIR'!$E$23-'Ejercicio 3 - TIR'!$C$23)*('Ejercicio 3 - TIR'!$D$23-'Ejercicio 3 - TIR'!$C$23)*R384),'Ejercicio 3 - TIR'!$E$23-SQRT(('Ejercicio 3 - TIR'!$E$23-'Ejercicio 3 - TIR'!$C$23)*('Ejercicio 3 - TIR'!$E$23-'Ejercicio 3 - TIR'!$D$23)*(1-R384)))</f>
        <v>0.1570413943</v>
      </c>
      <c r="T384" s="3">
        <f t="shared" si="13"/>
        <v>0.9760037791</v>
      </c>
      <c r="U384" s="7">
        <f>IF(T384&lt;=('Ejercicio 3 - TIR'!$D$24-'Ejercicio 3 - TIR'!$C$24)/('Ejercicio 3 - TIR'!$E$24-'Ejercicio 3 - TIR'!$C$24),'Ejercicio 3 - TIR'!$C$24+SQRT(('Ejercicio 3 - TIR'!$E$24-'Ejercicio 3 - TIR'!$C$24)*('Ejercicio 3 - TIR'!$D$24-'Ejercicio 3 - TIR'!$C$24)*T384),'Ejercicio 3 - TIR'!$E$24-SQRT(('Ejercicio 3 - TIR'!$E$24-'Ejercicio 3 - TIR'!$C$24)*('Ejercicio 3 - TIR'!$E$24-'Ejercicio 3 - TIR'!$D$24)*(1-T384)))</f>
        <v>0.2118030848</v>
      </c>
      <c r="V384" s="3">
        <f t="shared" si="14"/>
        <v>0.09646296824</v>
      </c>
      <c r="W384" s="7">
        <f>IF(V384&lt;=('Ejercicio 3 - TIR'!$D$25-'Ejercicio 3 - TIR'!$C$25)/('Ejercicio 3 - TIR'!$E$25-'Ejercicio 3 - TIR'!$C$25),'Ejercicio 3 - TIR'!$C$25+SQRT(('Ejercicio 3 - TIR'!$E$25-'Ejercicio 3 - TIR'!$C$25)*('Ejercicio 3 - TIR'!$D$25-'Ejercicio 3 - TIR'!$C$25)*V384),'Ejercicio 3 - TIR'!$E$25-SQRT(('Ejercicio 3 - TIR'!$E$25-'Ejercicio 3 - TIR'!$C$25)*('Ejercicio 3 - TIR'!$E$25-'Ejercicio 3 - TIR'!$D$25)*(1-V384)))</f>
        <v>0.1916210221</v>
      </c>
      <c r="X384" s="3">
        <f t="shared" si="15"/>
        <v>0.9157835959</v>
      </c>
      <c r="Y384" s="7">
        <f>IF(X384&lt;=('Ejercicio 3 - TIR'!$D$26-'Ejercicio 3 - TIR'!$C$26)/('Ejercicio 3 - TIR'!$E$26-'Ejercicio 3 - TIR'!$C$26),'Ejercicio 3 - TIR'!$C$26+SQRT(('Ejercicio 3 - TIR'!$E$26-'Ejercicio 3 - TIR'!$C$26)*('Ejercicio 3 - TIR'!$D$26-'Ejercicio 3 - TIR'!$C$26)*X384),'Ejercicio 3 - TIR'!$E$26-SQRT(('Ejercicio 3 - TIR'!$E$26-'Ejercicio 3 - TIR'!$C$26)*('Ejercicio 3 - TIR'!$E$26-'Ejercicio 3 - TIR'!$D$26)*(1-X384)))</f>
        <v>0.2586746962</v>
      </c>
      <c r="Z384" s="3">
        <f t="shared" si="16"/>
        <v>1.14307965</v>
      </c>
      <c r="AA384" s="3">
        <f t="shared" si="17"/>
        <v>1.322590472</v>
      </c>
      <c r="AB384" s="3">
        <f t="shared" si="18"/>
        <v>1.602719214</v>
      </c>
      <c r="AC384" s="3">
        <f t="shared" si="19"/>
        <v>1.909833908</v>
      </c>
      <c r="AD384" s="3">
        <f t="shared" si="20"/>
        <v>2.403859614</v>
      </c>
      <c r="AE384" s="2">
        <f t="shared" si="21"/>
        <v>3907.761865</v>
      </c>
      <c r="AF384" s="2">
        <f t="shared" si="22"/>
        <v>4521.442237</v>
      </c>
      <c r="AG384" s="2">
        <f t="shared" si="23"/>
        <v>5479.097651</v>
      </c>
      <c r="AH384" s="2">
        <f t="shared" si="24"/>
        <v>6529.007943</v>
      </c>
      <c r="AI384" s="2">
        <f t="shared" si="25"/>
        <v>8217.897089</v>
      </c>
      <c r="AJ384" s="4">
        <f t="shared" si="26"/>
        <v>49699.24636</v>
      </c>
      <c r="AK384" s="4">
        <f t="shared" si="27"/>
        <v>49797.06202</v>
      </c>
      <c r="AL384" s="4">
        <f t="shared" si="28"/>
        <v>63514.44956</v>
      </c>
      <c r="AM384" s="4">
        <f t="shared" si="29"/>
        <v>63330.54148</v>
      </c>
      <c r="AN384" s="4">
        <f t="shared" si="30"/>
        <v>87171.70893</v>
      </c>
      <c r="AO384" s="4">
        <f>C384/'Ejercicio 3 - TIR'!$D$7</f>
        <v>14353.69743</v>
      </c>
      <c r="AP384" s="4">
        <f t="shared" si="31"/>
        <v>35345.54894</v>
      </c>
      <c r="AQ384" s="4">
        <f t="shared" si="32"/>
        <v>35443.36459</v>
      </c>
      <c r="AR384" s="4">
        <f t="shared" si="33"/>
        <v>49160.75214</v>
      </c>
      <c r="AS384" s="4">
        <f t="shared" si="34"/>
        <v>48976.84405</v>
      </c>
      <c r="AT384" s="4">
        <f t="shared" si="35"/>
        <v>72818.01151</v>
      </c>
      <c r="AU384" s="4">
        <f>AP384*'Ejercicio 3 - TIR'!$D$5</f>
        <v>17672.77447</v>
      </c>
      <c r="AV384" s="4">
        <f>AQ384*'Ejercicio 3 - TIR'!$D$5</f>
        <v>17721.6823</v>
      </c>
      <c r="AW384" s="4">
        <f>AR384*'Ejercicio 3 - TIR'!$D$5</f>
        <v>24580.37607</v>
      </c>
      <c r="AX384" s="4">
        <f>AS384*'Ejercicio 3 - TIR'!$D$5</f>
        <v>24488.42203</v>
      </c>
      <c r="AY384" s="4">
        <f>AT384*'Ejercicio 3 - TIR'!$D$5</f>
        <v>36409.00575</v>
      </c>
      <c r="AZ384" s="4">
        <f t="shared" ref="AZ384:BD384" si="1187">AJ384-AU384-AE384</f>
        <v>28118.71003</v>
      </c>
      <c r="BA384" s="4">
        <f t="shared" si="1187"/>
        <v>27553.93748</v>
      </c>
      <c r="BB384" s="4">
        <f t="shared" si="1187"/>
        <v>33454.97584</v>
      </c>
      <c r="BC384" s="4">
        <f t="shared" si="1187"/>
        <v>32313.11151</v>
      </c>
      <c r="BD384" s="4">
        <f t="shared" si="1187"/>
        <v>42544.80609</v>
      </c>
      <c r="BE384" s="4">
        <f t="shared" ref="BE384:BI384" si="1188">AZ384/Z384</f>
        <v>24599.08198</v>
      </c>
      <c r="BF384" s="4">
        <f t="shared" si="1188"/>
        <v>20833.31013</v>
      </c>
      <c r="BG384" s="4">
        <f t="shared" si="1188"/>
        <v>20873.88455</v>
      </c>
      <c r="BH384" s="4">
        <f t="shared" si="1188"/>
        <v>16919.33072</v>
      </c>
      <c r="BI384" s="4">
        <f t="shared" si="1188"/>
        <v>17698.54023</v>
      </c>
      <c r="BJ384" s="4">
        <f t="shared" si="38"/>
        <v>65653.71751</v>
      </c>
      <c r="BK384" s="4">
        <f t="shared" si="39"/>
        <v>34504.27355</v>
      </c>
      <c r="BL384" s="4">
        <f t="shared" si="40"/>
        <v>100157.9911</v>
      </c>
      <c r="BM384" s="4">
        <f>BK384*'Ejercicio 3 - TIR'!$D$5</f>
        <v>17252.13678</v>
      </c>
      <c r="BN384" s="4">
        <f t="shared" si="41"/>
        <v>82905.85429</v>
      </c>
      <c r="BO384" s="4">
        <f t="shared" si="42"/>
        <v>34488.64227</v>
      </c>
      <c r="BP384" s="4">
        <f t="shared" si="43"/>
        <v>-99080.28068</v>
      </c>
      <c r="BQ384" s="4">
        <f t="shared" ref="BQ384:BT384" si="1189">BE384</f>
        <v>24599.08198</v>
      </c>
      <c r="BR384" s="4">
        <f t="shared" si="1189"/>
        <v>20833.31013</v>
      </c>
      <c r="BS384" s="4">
        <f t="shared" si="1189"/>
        <v>20873.88455</v>
      </c>
      <c r="BT384" s="4">
        <f t="shared" si="1189"/>
        <v>16919.33072</v>
      </c>
      <c r="BU384" s="4">
        <f t="shared" si="45"/>
        <v>52187.1825</v>
      </c>
      <c r="BV384" s="36">
        <f t="shared" si="46"/>
        <v>10.05054936</v>
      </c>
    </row>
    <row r="385" ht="15.0" customHeight="1">
      <c r="A385" s="2">
        <v>384.0</v>
      </c>
      <c r="B385" s="3">
        <f t="shared" si="4"/>
        <v>0.6360739483</v>
      </c>
      <c r="C385" s="4">
        <f>IF(B385&lt;=('Ejercicio 3 - TIR'!$D$13-'Ejercicio 3 - TIR'!$C$13)/('Ejercicio 3 - TIR'!$E$13-'Ejercicio 3 - TIR'!$C$13),'Ejercicio 3 - TIR'!$C$13+SQRT(('Ejercicio 3 - TIR'!$E$13-'Ejercicio 3 - TIR'!$C$13)*('Ejercicio 3 - TIR'!$D$13-'Ejercicio 3 - TIR'!$C$13)*B385),'Ejercicio 3 - TIR'!$E$13-SQRT(('Ejercicio 3 - TIR'!$E$13-'Ejercicio 3 - TIR'!$C$13)*('Ejercicio 3 - TIR'!$E$13-'Ejercicio 3 - TIR'!$D$13)*(1-B385)))</f>
        <v>79102.36228</v>
      </c>
      <c r="D385" s="3">
        <f t="shared" si="5"/>
        <v>0.6844336851</v>
      </c>
      <c r="E385" s="4">
        <f>IF(D385&lt;=('Ejercicio 3 - TIR'!$D$14-'Ejercicio 3 - TIR'!$C$14)/('Ejercicio 3 - TIR'!$E$14-'Ejercicio 3 - TIR'!$C$14),'Ejercicio 3 - TIR'!$C$14+SQRT(('Ejercicio 3 - TIR'!$E$14-'Ejercicio 3 - TIR'!$C$14)*('Ejercicio 3 - TIR'!$D$14-'Ejercicio 3 - TIR'!$C$14)*D385),'Ejercicio 3 - TIR'!$E$14-SQRT(('Ejercicio 3 - TIR'!$E$14-'Ejercicio 3 - TIR'!$C$14)*('Ejercicio 3 - TIR'!$E$14-'Ejercicio 3 - TIR'!$D$14)*(1-D385)))</f>
        <v>33119.96023</v>
      </c>
      <c r="F385" s="3">
        <f t="shared" si="6"/>
        <v>0.203808869</v>
      </c>
      <c r="G385" s="4">
        <f>IF(F385&lt;=('Ejercicio 3 - TIR'!$D$18-'Ejercicio 3 - TIR'!$C$18)/('Ejercicio 3 - TIR'!$E$18-'Ejercicio 3 - TIR'!$C$18),'Ejercicio 3 - TIR'!$C$18+SQRT(('Ejercicio 3 - TIR'!$E$18-'Ejercicio 3 - TIR'!$C$18)*('Ejercicio 3 - TIR'!$D$18-'Ejercicio 3 - TIR'!$C$18)*F385),'Ejercicio 3 - TIR'!$E$18-SQRT(('Ejercicio 3 - TIR'!$E$18-'Ejercicio 3 - TIR'!$C$18)*('Ejercicio 3 - TIR'!$E$18-'Ejercicio 3 - TIR'!$D$18)*(1-F385)))</f>
        <v>35529.13468</v>
      </c>
      <c r="H385" s="3">
        <f t="shared" si="7"/>
        <v>0.2725122985</v>
      </c>
      <c r="I385" s="4">
        <f>IF(H385&lt;=('Ejercicio 3 - TIR'!$D$18-'Ejercicio 3 - TIR'!$C$18)/('Ejercicio 3 - TIR'!$E$18-'Ejercicio 3 - TIR'!$C$18),'Ejercicio 3 - TIR'!$C$18+SQRT(('Ejercicio 3 - TIR'!$E$18-'Ejercicio 3 - TIR'!$C$18)*('Ejercicio 3 - TIR'!$D$18-'Ejercicio 3 - TIR'!$C$18)*H385),'Ejercicio 3 - TIR'!$E$18-SQRT(('Ejercicio 3 - TIR'!$E$18-'Ejercicio 3 - TIR'!$C$18)*('Ejercicio 3 - TIR'!$E$18-'Ejercicio 3 - TIR'!$D$18)*(1-H385)))</f>
        <v>36393.5002</v>
      </c>
      <c r="J385" s="3">
        <f t="shared" si="8"/>
        <v>0.359079733</v>
      </c>
      <c r="K385" s="4">
        <f>IF(J385&lt;=('Ejercicio 3 - TIR'!$D$18-'Ejercicio 3 - TIR'!$C$18)/('Ejercicio 3 - TIR'!$E$18-'Ejercicio 3 - TIR'!$C$18),'Ejercicio 3 - TIR'!$C$18+SQRT(('Ejercicio 3 - TIR'!$E$18-'Ejercicio 3 - TIR'!$C$18)*('Ejercicio 3 - TIR'!$D$18-'Ejercicio 3 - TIR'!$C$18)*J385),'Ejercicio 3 - TIR'!$E$18-SQRT(('Ejercicio 3 - TIR'!$E$18-'Ejercicio 3 - TIR'!$C$18)*('Ejercicio 3 - TIR'!$E$18-'Ejercicio 3 - TIR'!$D$18)*(1-J385)))</f>
        <v>37339.07078</v>
      </c>
      <c r="L385" s="3">
        <f t="shared" si="9"/>
        <v>0.9590830002</v>
      </c>
      <c r="M385" s="4">
        <f>IF(L385&lt;=('Ejercicio 3 - TIR'!$D$18-'Ejercicio 3 - TIR'!$C$18)/('Ejercicio 3 - TIR'!$E$18-'Ejercicio 3 - TIR'!$C$18),'Ejercicio 3 - TIR'!$C$18+SQRT(('Ejercicio 3 - TIR'!$E$18-'Ejercicio 3 - TIR'!$C$18)*('Ejercicio 3 - TIR'!$D$18-'Ejercicio 3 - TIR'!$C$18)*L385),'Ejercicio 3 - TIR'!$E$18-SQRT(('Ejercicio 3 - TIR'!$E$18-'Ejercicio 3 - TIR'!$C$18)*('Ejercicio 3 - TIR'!$E$18-'Ejercicio 3 - TIR'!$D$18)*(1-L385)))</f>
        <v>43248.20806</v>
      </c>
      <c r="N385" s="3">
        <f t="shared" si="10"/>
        <v>0.9068088961</v>
      </c>
      <c r="O385" s="4">
        <f>IF(N385&lt;=('Ejercicio 3 - TIR'!$D$18-'Ejercicio 3 - TIR'!$C$18)/('Ejercicio 3 - TIR'!$E$18-'Ejercicio 3 - TIR'!$C$18),'Ejercicio 3 - TIR'!$C$18+SQRT(('Ejercicio 3 - TIR'!$E$18-'Ejercicio 3 - TIR'!$C$18)*('Ejercicio 3 - TIR'!$D$18-'Ejercicio 3 - TIR'!$C$18)*N385),'Ejercicio 3 - TIR'!$E$18-SQRT(('Ejercicio 3 - TIR'!$E$18-'Ejercicio 3 - TIR'!$C$18)*('Ejercicio 3 - TIR'!$E$18-'Ejercicio 3 - TIR'!$D$18)*(1-N385)))</f>
        <v>42356.26537</v>
      </c>
      <c r="P385" s="3">
        <f t="shared" si="11"/>
        <v>0.7797725448</v>
      </c>
      <c r="Q385" s="7">
        <f>IF(P385&lt;=('Ejercicio 3 - TIR'!$D$22-'Ejercicio 3 - TIR'!$C$22)/('Ejercicio 3 - TIR'!$E$22-'Ejercicio 3 - TIR'!$C$22),'Ejercicio 3 - TIR'!$C$22+SQRT(('Ejercicio 3 - TIR'!$E$22-'Ejercicio 3 - TIR'!$C$22)*('Ejercicio 3 - TIR'!$D$22-'Ejercicio 3 - TIR'!$C$22)*P385),'Ejercicio 3 - TIR'!$E$22-SQRT(('Ejercicio 3 - TIR'!$E$22-'Ejercicio 3 - TIR'!$C$22)*('Ejercicio 3 - TIR'!$E$22-'Ejercicio 3 - TIR'!$D$22)*(1-P385)))</f>
        <v>0.1600899669</v>
      </c>
      <c r="R385" s="3">
        <f t="shared" si="12"/>
        <v>0.06403401198</v>
      </c>
      <c r="S385" s="7">
        <f>IF(R385&lt;=('Ejercicio 3 - TIR'!$D$23-'Ejercicio 3 - TIR'!$C$23)/('Ejercicio 3 - TIR'!$E$23-'Ejercicio 3 - TIR'!$C$23),'Ejercicio 3 - TIR'!$C$23+SQRT(('Ejercicio 3 - TIR'!$E$23-'Ejercicio 3 - TIR'!$C$23)*('Ejercicio 3 - TIR'!$D$23-'Ejercicio 3 - TIR'!$C$23)*R385),'Ejercicio 3 - TIR'!$E$23-SQRT(('Ejercicio 3 - TIR'!$E$23-'Ejercicio 3 - TIR'!$C$23)*('Ejercicio 3 - TIR'!$E$23-'Ejercicio 3 - TIR'!$D$23)*(1-R385)))</f>
        <v>0.1307359779</v>
      </c>
      <c r="T385" s="3">
        <f t="shared" si="13"/>
        <v>0.9982867876</v>
      </c>
      <c r="U385" s="7">
        <f>IF(T385&lt;=('Ejercicio 3 - TIR'!$D$24-'Ejercicio 3 - TIR'!$C$24)/('Ejercicio 3 - TIR'!$E$24-'Ejercicio 3 - TIR'!$C$24),'Ejercicio 3 - TIR'!$C$24+SQRT(('Ejercicio 3 - TIR'!$E$24-'Ejercicio 3 - TIR'!$C$24)*('Ejercicio 3 - TIR'!$D$24-'Ejercicio 3 - TIR'!$C$24)*T385),'Ejercicio 3 - TIR'!$E$24-SQRT(('Ejercicio 3 - TIR'!$E$24-'Ejercicio 3 - TIR'!$C$24)*('Ejercicio 3 - TIR'!$E$24-'Ejercicio 3 - TIR'!$D$24)*(1-T385)))</f>
        <v>0.2178097957</v>
      </c>
      <c r="V385" s="3">
        <f t="shared" si="14"/>
        <v>0.2646871608</v>
      </c>
      <c r="W385" s="7">
        <f>IF(V385&lt;=('Ejercicio 3 - TIR'!$D$25-'Ejercicio 3 - TIR'!$C$25)/('Ejercicio 3 - TIR'!$E$25-'Ejercicio 3 - TIR'!$C$25),'Ejercicio 3 - TIR'!$C$25+SQRT(('Ejercicio 3 - TIR'!$E$25-'Ejercicio 3 - TIR'!$C$25)*('Ejercicio 3 - TIR'!$D$25-'Ejercicio 3 - TIR'!$C$25)*V385),'Ejercicio 3 - TIR'!$E$25-SQRT(('Ejercicio 3 - TIR'!$E$25-'Ejercicio 3 - TIR'!$C$25)*('Ejercicio 3 - TIR'!$E$25-'Ejercicio 3 - TIR'!$D$25)*(1-V385)))</f>
        <v>0.1992499877</v>
      </c>
      <c r="X385" s="3">
        <f t="shared" si="15"/>
        <v>0.9443928434</v>
      </c>
      <c r="Y385" s="7">
        <f>IF(X385&lt;=('Ejercicio 3 - TIR'!$D$26-'Ejercicio 3 - TIR'!$C$26)/('Ejercicio 3 - TIR'!$E$26-'Ejercicio 3 - TIR'!$C$26),'Ejercicio 3 - TIR'!$C$26+SQRT(('Ejercicio 3 - TIR'!$E$26-'Ejercicio 3 - TIR'!$C$26)*('Ejercicio 3 - TIR'!$D$26-'Ejercicio 3 - TIR'!$C$26)*X385),'Ejercicio 3 - TIR'!$E$26-SQRT(('Ejercicio 3 - TIR'!$E$26-'Ejercicio 3 - TIR'!$C$26)*('Ejercicio 3 - TIR'!$E$26-'Ejercicio 3 - TIR'!$D$26)*(1-X385)))</f>
        <v>0.26267145</v>
      </c>
      <c r="Z385" s="3">
        <f t="shared" si="16"/>
        <v>1.160089967</v>
      </c>
      <c r="AA385" s="3">
        <f t="shared" si="17"/>
        <v>1.311755463</v>
      </c>
      <c r="AB385" s="3">
        <f t="shared" si="18"/>
        <v>1.597468653</v>
      </c>
      <c r="AC385" s="3">
        <f t="shared" si="19"/>
        <v>1.915764262</v>
      </c>
      <c r="AD385" s="3">
        <f t="shared" si="20"/>
        <v>2.418980838</v>
      </c>
      <c r="AE385" s="2">
        <f t="shared" si="21"/>
        <v>5302.173336</v>
      </c>
      <c r="AF385" s="2">
        <f t="shared" si="22"/>
        <v>5995.358152</v>
      </c>
      <c r="AG385" s="2">
        <f t="shared" si="23"/>
        <v>7301.205886</v>
      </c>
      <c r="AH385" s="2">
        <f t="shared" si="24"/>
        <v>8755.971069</v>
      </c>
      <c r="AI385" s="2">
        <f t="shared" si="25"/>
        <v>11055.91469</v>
      </c>
      <c r="AJ385" s="4">
        <f t="shared" si="26"/>
        <v>41216.99268</v>
      </c>
      <c r="AK385" s="4">
        <f t="shared" si="27"/>
        <v>47739.37271</v>
      </c>
      <c r="AL385" s="4">
        <f t="shared" si="28"/>
        <v>59647.99509</v>
      </c>
      <c r="AM385" s="4">
        <f t="shared" si="29"/>
        <v>82853.3714</v>
      </c>
      <c r="AN385" s="4">
        <f t="shared" si="30"/>
        <v>102458.9943</v>
      </c>
      <c r="AO385" s="4">
        <f>C385/'Ejercicio 3 - TIR'!$D$7</f>
        <v>15820.47246</v>
      </c>
      <c r="AP385" s="4">
        <f t="shared" si="31"/>
        <v>25396.52022</v>
      </c>
      <c r="AQ385" s="4">
        <f t="shared" si="32"/>
        <v>31918.90025</v>
      </c>
      <c r="AR385" s="4">
        <f t="shared" si="33"/>
        <v>43827.52263</v>
      </c>
      <c r="AS385" s="4">
        <f t="shared" si="34"/>
        <v>67032.89895</v>
      </c>
      <c r="AT385" s="4">
        <f t="shared" si="35"/>
        <v>86638.52186</v>
      </c>
      <c r="AU385" s="4">
        <f>AP385*'Ejercicio 3 - TIR'!$D$5</f>
        <v>12698.26011</v>
      </c>
      <c r="AV385" s="4">
        <f>AQ385*'Ejercicio 3 - TIR'!$D$5</f>
        <v>15959.45013</v>
      </c>
      <c r="AW385" s="4">
        <f>AR385*'Ejercicio 3 - TIR'!$D$5</f>
        <v>21913.76132</v>
      </c>
      <c r="AX385" s="4">
        <f>AS385*'Ejercicio 3 - TIR'!$D$5</f>
        <v>33516.44947</v>
      </c>
      <c r="AY385" s="4">
        <f>AT385*'Ejercicio 3 - TIR'!$D$5</f>
        <v>43319.26093</v>
      </c>
      <c r="AZ385" s="4">
        <f t="shared" ref="AZ385:BD385" si="1190">AJ385-AU385-AE385</f>
        <v>23216.55923</v>
      </c>
      <c r="BA385" s="4">
        <f t="shared" si="1190"/>
        <v>25784.56443</v>
      </c>
      <c r="BB385" s="4">
        <f t="shared" si="1190"/>
        <v>30433.02789</v>
      </c>
      <c r="BC385" s="4">
        <f t="shared" si="1190"/>
        <v>40580.95086</v>
      </c>
      <c r="BD385" s="4">
        <f t="shared" si="1190"/>
        <v>48083.8187</v>
      </c>
      <c r="BE385" s="4">
        <f t="shared" ref="BE385:BI385" si="1191">AZ385/Z385</f>
        <v>20012.72306</v>
      </c>
      <c r="BF385" s="4">
        <f t="shared" si="1191"/>
        <v>19656.53291</v>
      </c>
      <c r="BG385" s="4">
        <f t="shared" si="1191"/>
        <v>19050.78252</v>
      </c>
      <c r="BH385" s="4">
        <f t="shared" si="1191"/>
        <v>21182.64322</v>
      </c>
      <c r="BI385" s="4">
        <f t="shared" si="1191"/>
        <v>19877.7179</v>
      </c>
      <c r="BJ385" s="4">
        <f t="shared" si="38"/>
        <v>80116.54917</v>
      </c>
      <c r="BK385" s="4">
        <f t="shared" si="39"/>
        <v>38269.41973</v>
      </c>
      <c r="BL385" s="4">
        <f t="shared" si="40"/>
        <v>118385.9689</v>
      </c>
      <c r="BM385" s="4">
        <f>BK385*'Ejercicio 3 - TIR'!$D$5</f>
        <v>19134.70986</v>
      </c>
      <c r="BN385" s="4">
        <f t="shared" si="41"/>
        <v>99251.25903</v>
      </c>
      <c r="BO385" s="4">
        <f t="shared" si="42"/>
        <v>41030.19646</v>
      </c>
      <c r="BP385" s="4">
        <f t="shared" si="43"/>
        <v>-112222.3225</v>
      </c>
      <c r="BQ385" s="4">
        <f t="shared" ref="BQ385:BT385" si="1192">BE385</f>
        <v>20012.72306</v>
      </c>
      <c r="BR385" s="4">
        <f t="shared" si="1192"/>
        <v>19656.53291</v>
      </c>
      <c r="BS385" s="4">
        <f t="shared" si="1192"/>
        <v>19050.78252</v>
      </c>
      <c r="BT385" s="4">
        <f t="shared" si="1192"/>
        <v>21182.64322</v>
      </c>
      <c r="BU385" s="4">
        <f t="shared" si="45"/>
        <v>60907.91435</v>
      </c>
      <c r="BV385" s="36">
        <f t="shared" si="46"/>
        <v>6.662691425</v>
      </c>
    </row>
    <row r="386" ht="15.0" customHeight="1">
      <c r="A386" s="2">
        <v>385.0</v>
      </c>
      <c r="B386" s="3">
        <f t="shared" si="4"/>
        <v>0.6077810834</v>
      </c>
      <c r="C386" s="4">
        <f>IF(B386&lt;=('Ejercicio 3 - TIR'!$D$13-'Ejercicio 3 - TIR'!$C$13)/('Ejercicio 3 - TIR'!$E$13-'Ejercicio 3 - TIR'!$C$13),'Ejercicio 3 - TIR'!$C$13+SQRT(('Ejercicio 3 - TIR'!$E$13-'Ejercicio 3 - TIR'!$C$13)*('Ejercicio 3 - TIR'!$D$13-'Ejercicio 3 - TIR'!$C$13)*B386),'Ejercicio 3 - TIR'!$E$13-SQRT(('Ejercicio 3 - TIR'!$E$13-'Ejercicio 3 - TIR'!$C$13)*('Ejercicio 3 - TIR'!$E$13-'Ejercicio 3 - TIR'!$D$13)*(1-B386)))</f>
        <v>78305.23796</v>
      </c>
      <c r="D386" s="3">
        <f t="shared" si="5"/>
        <v>0.5890349737</v>
      </c>
      <c r="E386" s="4">
        <f>IF(D386&lt;=('Ejercicio 3 - TIR'!$D$14-'Ejercicio 3 - TIR'!$C$14)/('Ejercicio 3 - TIR'!$E$14-'Ejercicio 3 - TIR'!$C$14),'Ejercicio 3 - TIR'!$C$14+SQRT(('Ejercicio 3 - TIR'!$E$14-'Ejercicio 3 - TIR'!$C$14)*('Ejercicio 3 - TIR'!$D$14-'Ejercicio 3 - TIR'!$C$14)*D386),'Ejercicio 3 - TIR'!$E$14-SQRT(('Ejercicio 3 - TIR'!$E$14-'Ejercicio 3 - TIR'!$C$14)*('Ejercicio 3 - TIR'!$E$14-'Ejercicio 3 - TIR'!$D$14)*(1-D386)))</f>
        <v>32148.58268</v>
      </c>
      <c r="F386" s="3">
        <f t="shared" si="6"/>
        <v>0.9482819779</v>
      </c>
      <c r="G386" s="4">
        <f>IF(F386&lt;=('Ejercicio 3 - TIR'!$D$18-'Ejercicio 3 - TIR'!$C$18)/('Ejercicio 3 - TIR'!$E$18-'Ejercicio 3 - TIR'!$C$18),'Ejercicio 3 - TIR'!$C$18+SQRT(('Ejercicio 3 - TIR'!$E$18-'Ejercicio 3 - TIR'!$C$18)*('Ejercicio 3 - TIR'!$D$18-'Ejercicio 3 - TIR'!$C$18)*F386),'Ejercicio 3 - TIR'!$E$18-SQRT(('Ejercicio 3 - TIR'!$E$18-'Ejercicio 3 - TIR'!$C$18)*('Ejercicio 3 - TIR'!$E$18-'Ejercicio 3 - TIR'!$D$18)*(1-F386)))</f>
        <v>43030.51995</v>
      </c>
      <c r="H386" s="3">
        <f t="shared" si="7"/>
        <v>0.03811458848</v>
      </c>
      <c r="I386" s="4">
        <f>IF(H386&lt;=('Ejercicio 3 - TIR'!$D$18-'Ejercicio 3 - TIR'!$C$18)/('Ejercicio 3 - TIR'!$E$18-'Ejercicio 3 - TIR'!$C$18),'Ejercicio 3 - TIR'!$C$18+SQRT(('Ejercicio 3 - TIR'!$E$18-'Ejercicio 3 - TIR'!$C$18)*('Ejercicio 3 - TIR'!$D$18-'Ejercicio 3 - TIR'!$C$18)*H386),'Ejercicio 3 - TIR'!$E$18-SQRT(('Ejercicio 3 - TIR'!$E$18-'Ejercicio 3 - TIR'!$C$18)*('Ejercicio 3 - TIR'!$E$18-'Ejercicio 3 - TIR'!$D$18)*(1-H386)))</f>
        <v>32391.06426</v>
      </c>
      <c r="J386" s="3">
        <f t="shared" si="8"/>
        <v>0.4989622996</v>
      </c>
      <c r="K386" s="4">
        <f>IF(J386&lt;=('Ejercicio 3 - TIR'!$D$18-'Ejercicio 3 - TIR'!$C$18)/('Ejercicio 3 - TIR'!$E$18-'Ejercicio 3 - TIR'!$C$18),'Ejercicio 3 - TIR'!$C$18+SQRT(('Ejercicio 3 - TIR'!$E$18-'Ejercicio 3 - TIR'!$C$18)*('Ejercicio 3 - TIR'!$D$18-'Ejercicio 3 - TIR'!$C$18)*J386),'Ejercicio 3 - TIR'!$E$18-SQRT(('Ejercicio 3 - TIR'!$E$18-'Ejercicio 3 - TIR'!$C$18)*('Ejercicio 3 - TIR'!$E$18-'Ejercicio 3 - TIR'!$D$18)*(1-J386)))</f>
        <v>38651.26262</v>
      </c>
      <c r="L386" s="3">
        <f t="shared" si="9"/>
        <v>0.3661731078</v>
      </c>
      <c r="M386" s="4">
        <f>IF(L386&lt;=('Ejercicio 3 - TIR'!$D$18-'Ejercicio 3 - TIR'!$C$18)/('Ejercicio 3 - TIR'!$E$18-'Ejercicio 3 - TIR'!$C$18),'Ejercicio 3 - TIR'!$C$18+SQRT(('Ejercicio 3 - TIR'!$E$18-'Ejercicio 3 - TIR'!$C$18)*('Ejercicio 3 - TIR'!$D$18-'Ejercicio 3 - TIR'!$C$18)*L386),'Ejercicio 3 - TIR'!$E$18-SQRT(('Ejercicio 3 - TIR'!$E$18-'Ejercicio 3 - TIR'!$C$18)*('Ejercicio 3 - TIR'!$E$18-'Ejercicio 3 - TIR'!$D$18)*(1-L386)))</f>
        <v>37411.20545</v>
      </c>
      <c r="N386" s="3">
        <f t="shared" si="10"/>
        <v>0.6942457163</v>
      </c>
      <c r="O386" s="4">
        <f>IF(N386&lt;=('Ejercicio 3 - TIR'!$D$18-'Ejercicio 3 - TIR'!$C$18)/('Ejercicio 3 - TIR'!$E$18-'Ejercicio 3 - TIR'!$C$18),'Ejercicio 3 - TIR'!$C$18+SQRT(('Ejercicio 3 - TIR'!$E$18-'Ejercicio 3 - TIR'!$C$18)*('Ejercicio 3 - TIR'!$D$18-'Ejercicio 3 - TIR'!$C$18)*N386),'Ejercicio 3 - TIR'!$E$18-SQRT(('Ejercicio 3 - TIR'!$E$18-'Ejercicio 3 - TIR'!$C$18)*('Ejercicio 3 - TIR'!$E$18-'Ejercicio 3 - TIR'!$D$18)*(1-N386)))</f>
        <v>40211.30798</v>
      </c>
      <c r="P386" s="3">
        <f t="shared" si="11"/>
        <v>0.5849315448</v>
      </c>
      <c r="Q386" s="7">
        <f>IF(P386&lt;=('Ejercicio 3 - TIR'!$D$22-'Ejercicio 3 - TIR'!$C$22)/('Ejercicio 3 - TIR'!$E$22-'Ejercicio 3 - TIR'!$C$22),'Ejercicio 3 - TIR'!$C$22+SQRT(('Ejercicio 3 - TIR'!$E$22-'Ejercicio 3 - TIR'!$C$22)*('Ejercicio 3 - TIR'!$D$22-'Ejercicio 3 - TIR'!$C$22)*P386),'Ejercicio 3 - TIR'!$E$22-SQRT(('Ejercicio 3 - TIR'!$E$22-'Ejercicio 3 - TIR'!$C$22)*('Ejercicio 3 - TIR'!$E$22-'Ejercicio 3 - TIR'!$D$22)*(1-P386)))</f>
        <v>0.1526664452</v>
      </c>
      <c r="R386" s="3">
        <f t="shared" si="12"/>
        <v>0.7559249207</v>
      </c>
      <c r="S386" s="7">
        <f>IF(R386&lt;=('Ejercicio 3 - TIR'!$D$23-'Ejercicio 3 - TIR'!$C$23)/('Ejercicio 3 - TIR'!$E$23-'Ejercicio 3 - TIR'!$C$23),'Ejercicio 3 - TIR'!$C$23+SQRT(('Ejercicio 3 - TIR'!$E$23-'Ejercicio 3 - TIR'!$C$23)*('Ejercicio 3 - TIR'!$D$23-'Ejercicio 3 - TIR'!$C$23)*R386),'Ejercicio 3 - TIR'!$E$23-SQRT(('Ejercicio 3 - TIR'!$E$23-'Ejercicio 3 - TIR'!$C$23)*('Ejercicio 3 - TIR'!$E$23-'Ejercicio 3 - TIR'!$D$23)*(1-R386)))</f>
        <v>0.1590396769</v>
      </c>
      <c r="T386" s="3">
        <f t="shared" si="13"/>
        <v>0.03686062229</v>
      </c>
      <c r="U386" s="7">
        <f>IF(T386&lt;=('Ejercicio 3 - TIR'!$D$24-'Ejercicio 3 - TIR'!$C$24)/('Ejercicio 3 - TIR'!$E$24-'Ejercicio 3 - TIR'!$C$24),'Ejercicio 3 - TIR'!$C$24+SQRT(('Ejercicio 3 - TIR'!$E$24-'Ejercicio 3 - TIR'!$C$24)*('Ejercicio 3 - TIR'!$D$24-'Ejercicio 3 - TIR'!$C$24)*T386),'Ejercicio 3 - TIR'!$E$24-SQRT(('Ejercicio 3 - TIR'!$E$24-'Ejercicio 3 - TIR'!$C$24)*('Ejercicio 3 - TIR'!$E$24-'Ejercicio 3 - TIR'!$D$24)*(1-T386)))</f>
        <v>0.1587981422</v>
      </c>
      <c r="V386" s="3">
        <f t="shared" si="14"/>
        <v>0.4293371113</v>
      </c>
      <c r="W386" s="7">
        <f>IF(V386&lt;=('Ejercicio 3 - TIR'!$D$25-'Ejercicio 3 - TIR'!$C$25)/('Ejercicio 3 - TIR'!$E$25-'Ejercicio 3 - TIR'!$C$25),'Ejercicio 3 - TIR'!$C$25+SQRT(('Ejercicio 3 - TIR'!$E$25-'Ejercicio 3 - TIR'!$C$25)*('Ejercicio 3 - TIR'!$D$25-'Ejercicio 3 - TIR'!$C$25)*V386),'Ejercicio 3 - TIR'!$E$25-SQRT(('Ejercicio 3 - TIR'!$E$25-'Ejercicio 3 - TIR'!$C$25)*('Ejercicio 3 - TIR'!$E$25-'Ejercicio 3 - TIR'!$D$25)*(1-V386)))</f>
        <v>0.2053086126</v>
      </c>
      <c r="X386" s="3">
        <f t="shared" si="15"/>
        <v>0.6176844986</v>
      </c>
      <c r="Y386" s="7">
        <f>IF(X386&lt;=('Ejercicio 3 - TIR'!$D$26-'Ejercicio 3 - TIR'!$C$26)/('Ejercicio 3 - TIR'!$E$26-'Ejercicio 3 - TIR'!$C$26),'Ejercicio 3 - TIR'!$C$26+SQRT(('Ejercicio 3 - TIR'!$E$26-'Ejercicio 3 - TIR'!$C$26)*('Ejercicio 3 - TIR'!$D$26-'Ejercicio 3 - TIR'!$C$26)*X386),'Ejercicio 3 - TIR'!$E$26-SQRT(('Ejercicio 3 - TIR'!$E$26-'Ejercicio 3 - TIR'!$C$26)*('Ejercicio 3 - TIR'!$E$26-'Ejercicio 3 - TIR'!$D$26)*(1-X386)))</f>
        <v>0.2345631899</v>
      </c>
      <c r="Z386" s="3">
        <f t="shared" si="16"/>
        <v>1.152666445</v>
      </c>
      <c r="AA386" s="3">
        <f t="shared" si="17"/>
        <v>1.335986144</v>
      </c>
      <c r="AB386" s="3">
        <f t="shared" si="18"/>
        <v>1.548138262</v>
      </c>
      <c r="AC386" s="3">
        <f t="shared" si="19"/>
        <v>1.865984381</v>
      </c>
      <c r="AD386" s="3">
        <f t="shared" si="20"/>
        <v>2.303675629</v>
      </c>
      <c r="AE386" s="2">
        <f t="shared" si="21"/>
        <v>4908.009835</v>
      </c>
      <c r="AF386" s="2">
        <f t="shared" si="22"/>
        <v>5688.578134</v>
      </c>
      <c r="AG386" s="2">
        <f t="shared" si="23"/>
        <v>6591.913773</v>
      </c>
      <c r="AH386" s="2">
        <f t="shared" si="24"/>
        <v>7945.290444</v>
      </c>
      <c r="AI386" s="2">
        <f t="shared" si="25"/>
        <v>9808.963116</v>
      </c>
      <c r="AJ386" s="4">
        <f t="shared" si="26"/>
        <v>49599.83647</v>
      </c>
      <c r="AK386" s="4">
        <f t="shared" si="27"/>
        <v>43274.01304</v>
      </c>
      <c r="AL386" s="4">
        <f t="shared" si="28"/>
        <v>59837.49854</v>
      </c>
      <c r="AM386" s="4">
        <f t="shared" si="29"/>
        <v>69808.72502</v>
      </c>
      <c r="AN386" s="4">
        <f t="shared" si="30"/>
        <v>92633.81021</v>
      </c>
      <c r="AO386" s="4">
        <f>C386/'Ejercicio 3 - TIR'!$D$7</f>
        <v>15661.04759</v>
      </c>
      <c r="AP386" s="4">
        <f t="shared" si="31"/>
        <v>33938.78888</v>
      </c>
      <c r="AQ386" s="4">
        <f t="shared" si="32"/>
        <v>27612.96545</v>
      </c>
      <c r="AR386" s="4">
        <f t="shared" si="33"/>
        <v>44176.45095</v>
      </c>
      <c r="AS386" s="4">
        <f t="shared" si="34"/>
        <v>54147.67743</v>
      </c>
      <c r="AT386" s="4">
        <f t="shared" si="35"/>
        <v>76972.76262</v>
      </c>
      <c r="AU386" s="4">
        <f>AP386*'Ejercicio 3 - TIR'!$D$5</f>
        <v>16969.39444</v>
      </c>
      <c r="AV386" s="4">
        <f>AQ386*'Ejercicio 3 - TIR'!$D$5</f>
        <v>13806.48272</v>
      </c>
      <c r="AW386" s="4">
        <f>AR386*'Ejercicio 3 - TIR'!$D$5</f>
        <v>22088.22547</v>
      </c>
      <c r="AX386" s="4">
        <f>AS386*'Ejercicio 3 - TIR'!$D$5</f>
        <v>27073.83872</v>
      </c>
      <c r="AY386" s="4">
        <f>AT386*'Ejercicio 3 - TIR'!$D$5</f>
        <v>38486.38131</v>
      </c>
      <c r="AZ386" s="4">
        <f t="shared" ref="AZ386:BD386" si="1193">AJ386-AU386-AE386</f>
        <v>27722.4322</v>
      </c>
      <c r="BA386" s="4">
        <f t="shared" si="1193"/>
        <v>23778.95218</v>
      </c>
      <c r="BB386" s="4">
        <f t="shared" si="1193"/>
        <v>31157.35929</v>
      </c>
      <c r="BC386" s="4">
        <f t="shared" si="1193"/>
        <v>34789.59586</v>
      </c>
      <c r="BD386" s="4">
        <f t="shared" si="1193"/>
        <v>44338.46579</v>
      </c>
      <c r="BE386" s="4">
        <f t="shared" ref="BE386:BI386" si="1194">AZ386/Z386</f>
        <v>24050.69768</v>
      </c>
      <c r="BF386" s="4">
        <f t="shared" si="1194"/>
        <v>17798.8015</v>
      </c>
      <c r="BG386" s="4">
        <f t="shared" si="1194"/>
        <v>20125.69553</v>
      </c>
      <c r="BH386" s="4">
        <f t="shared" si="1194"/>
        <v>18644.09811</v>
      </c>
      <c r="BI386" s="4">
        <f t="shared" si="1194"/>
        <v>19246.83546</v>
      </c>
      <c r="BJ386" s="4">
        <f t="shared" si="38"/>
        <v>74059.90644</v>
      </c>
      <c r="BK386" s="4">
        <f t="shared" si="39"/>
        <v>36077.97367</v>
      </c>
      <c r="BL386" s="4">
        <f t="shared" si="40"/>
        <v>110137.8801</v>
      </c>
      <c r="BM386" s="4">
        <f>BK386*'Ejercicio 3 - TIR'!$D$5</f>
        <v>18038.98683</v>
      </c>
      <c r="BN386" s="4">
        <f t="shared" si="41"/>
        <v>92098.89327</v>
      </c>
      <c r="BO386" s="4">
        <f t="shared" si="42"/>
        <v>39979.10648</v>
      </c>
      <c r="BP386" s="4">
        <f t="shared" si="43"/>
        <v>-110453.8206</v>
      </c>
      <c r="BQ386" s="4">
        <f t="shared" ref="BQ386:BT386" si="1195">BE386</f>
        <v>24050.69768</v>
      </c>
      <c r="BR386" s="4">
        <f t="shared" si="1195"/>
        <v>17798.8015</v>
      </c>
      <c r="BS386" s="4">
        <f t="shared" si="1195"/>
        <v>20125.69553</v>
      </c>
      <c r="BT386" s="4">
        <f t="shared" si="1195"/>
        <v>18644.09811</v>
      </c>
      <c r="BU386" s="4">
        <f t="shared" si="45"/>
        <v>59225.94193</v>
      </c>
      <c r="BV386" s="36">
        <f t="shared" si="46"/>
        <v>7.129925495</v>
      </c>
    </row>
    <row r="387" ht="15.0" customHeight="1">
      <c r="A387" s="2">
        <v>386.0</v>
      </c>
      <c r="B387" s="3">
        <f t="shared" si="4"/>
        <v>0.6800081141</v>
      </c>
      <c r="C387" s="4">
        <f>IF(B387&lt;=('Ejercicio 3 - TIR'!$D$13-'Ejercicio 3 - TIR'!$C$13)/('Ejercicio 3 - TIR'!$E$13-'Ejercicio 3 - TIR'!$C$13),'Ejercicio 3 - TIR'!$C$13+SQRT(('Ejercicio 3 - TIR'!$E$13-'Ejercicio 3 - TIR'!$C$13)*('Ejercicio 3 - TIR'!$D$13-'Ejercicio 3 - TIR'!$C$13)*B387),'Ejercicio 3 - TIR'!$E$13-SQRT(('Ejercicio 3 - TIR'!$E$13-'Ejercicio 3 - TIR'!$C$13)*('Ejercicio 3 - TIR'!$E$13-'Ejercicio 3 - TIR'!$D$13)*(1-B387)))</f>
        <v>80404.3305</v>
      </c>
      <c r="D387" s="3">
        <f t="shared" si="5"/>
        <v>0.7868060775</v>
      </c>
      <c r="E387" s="4">
        <f>IF(D387&lt;=('Ejercicio 3 - TIR'!$D$14-'Ejercicio 3 - TIR'!$C$14)/('Ejercicio 3 - TIR'!$E$14-'Ejercicio 3 - TIR'!$C$14),'Ejercicio 3 - TIR'!$C$14+SQRT(('Ejercicio 3 - TIR'!$E$14-'Ejercicio 3 - TIR'!$C$14)*('Ejercicio 3 - TIR'!$D$14-'Ejercicio 3 - TIR'!$C$14)*D387),'Ejercicio 3 - TIR'!$E$14-SQRT(('Ejercicio 3 - TIR'!$E$14-'Ejercicio 3 - TIR'!$C$14)*('Ejercicio 3 - TIR'!$E$14-'Ejercicio 3 - TIR'!$D$14)*(1-D387)))</f>
        <v>34344.9944</v>
      </c>
      <c r="F387" s="3">
        <f t="shared" si="6"/>
        <v>0.9730301143</v>
      </c>
      <c r="G387" s="4">
        <f>IF(F387&lt;=('Ejercicio 3 - TIR'!$D$18-'Ejercicio 3 - TIR'!$C$18)/('Ejercicio 3 - TIR'!$E$18-'Ejercicio 3 - TIR'!$C$18),'Ejercicio 3 - TIR'!$C$18+SQRT(('Ejercicio 3 - TIR'!$E$18-'Ejercicio 3 - TIR'!$C$18)*('Ejercicio 3 - TIR'!$D$18-'Ejercicio 3 - TIR'!$C$18)*F387),'Ejercicio 3 - TIR'!$E$18-SQRT(('Ejercicio 3 - TIR'!$E$18-'Ejercicio 3 - TIR'!$C$18)*('Ejercicio 3 - TIR'!$E$18-'Ejercicio 3 - TIR'!$D$18)*(1-F387)))</f>
        <v>43577.76886</v>
      </c>
      <c r="H387" s="3">
        <f t="shared" si="7"/>
        <v>0.2848269532</v>
      </c>
      <c r="I387" s="4">
        <f>IF(H387&lt;=('Ejercicio 3 - TIR'!$D$18-'Ejercicio 3 - TIR'!$C$18)/('Ejercicio 3 - TIR'!$E$18-'Ejercicio 3 - TIR'!$C$18),'Ejercicio 3 - TIR'!$C$18+SQRT(('Ejercicio 3 - TIR'!$E$18-'Ejercicio 3 - TIR'!$C$18)*('Ejercicio 3 - TIR'!$D$18-'Ejercicio 3 - TIR'!$C$18)*H387),'Ejercicio 3 - TIR'!$E$18-SQRT(('Ejercicio 3 - TIR'!$E$18-'Ejercicio 3 - TIR'!$C$18)*('Ejercicio 3 - TIR'!$E$18-'Ejercicio 3 - TIR'!$D$18)*(1-H387)))</f>
        <v>36536.36313</v>
      </c>
      <c r="J387" s="3">
        <f t="shared" si="8"/>
        <v>0.9478140068</v>
      </c>
      <c r="K387" s="4">
        <f>IF(J387&lt;=('Ejercicio 3 - TIR'!$D$18-'Ejercicio 3 - TIR'!$C$18)/('Ejercicio 3 - TIR'!$E$18-'Ejercicio 3 - TIR'!$C$18),'Ejercicio 3 - TIR'!$C$18+SQRT(('Ejercicio 3 - TIR'!$E$18-'Ejercicio 3 - TIR'!$C$18)*('Ejercicio 3 - TIR'!$D$18-'Ejercicio 3 - TIR'!$C$18)*J387),'Ejercicio 3 - TIR'!$E$18-SQRT(('Ejercicio 3 - TIR'!$E$18-'Ejercicio 3 - TIR'!$C$18)*('Ejercicio 3 - TIR'!$E$18-'Ejercicio 3 - TIR'!$D$18)*(1-J387)))</f>
        <v>43021.62959</v>
      </c>
      <c r="L387" s="3">
        <f t="shared" si="9"/>
        <v>0.7390457222</v>
      </c>
      <c r="M387" s="4">
        <f>IF(L387&lt;=('Ejercicio 3 - TIR'!$D$18-'Ejercicio 3 - TIR'!$C$18)/('Ejercicio 3 - TIR'!$E$18-'Ejercicio 3 - TIR'!$C$18),'Ejercicio 3 - TIR'!$C$18+SQRT(('Ejercicio 3 - TIR'!$E$18-'Ejercicio 3 - TIR'!$C$18)*('Ejercicio 3 - TIR'!$D$18-'Ejercicio 3 - TIR'!$C$18)*L387),'Ejercicio 3 - TIR'!$E$18-SQRT(('Ejercicio 3 - TIR'!$E$18-'Ejercicio 3 - TIR'!$C$18)*('Ejercicio 3 - TIR'!$E$18-'Ejercicio 3 - TIR'!$D$18)*(1-L387)))</f>
        <v>40576.02319</v>
      </c>
      <c r="N387" s="3">
        <f t="shared" si="10"/>
        <v>0.5660722322</v>
      </c>
      <c r="O387" s="4">
        <f>IF(N387&lt;=('Ejercicio 3 - TIR'!$D$18-'Ejercicio 3 - TIR'!$C$18)/('Ejercicio 3 - TIR'!$E$18-'Ejercicio 3 - TIR'!$C$18),'Ejercicio 3 - TIR'!$C$18+SQRT(('Ejercicio 3 - TIR'!$E$18-'Ejercicio 3 - TIR'!$C$18)*('Ejercicio 3 - TIR'!$D$18-'Ejercicio 3 - TIR'!$C$18)*N387),'Ejercicio 3 - TIR'!$E$18-SQRT(('Ejercicio 3 - TIR'!$E$18-'Ejercicio 3 - TIR'!$C$18)*('Ejercicio 3 - TIR'!$E$18-'Ejercicio 3 - TIR'!$D$18)*(1-N387)))</f>
        <v>39214.70753</v>
      </c>
      <c r="P387" s="3">
        <f t="shared" si="11"/>
        <v>0.3585590237</v>
      </c>
      <c r="Q387" s="7">
        <f>IF(P387&lt;=('Ejercicio 3 - TIR'!$D$22-'Ejercicio 3 - TIR'!$C$22)/('Ejercicio 3 - TIR'!$E$22-'Ejercicio 3 - TIR'!$C$22),'Ejercicio 3 - TIR'!$C$22+SQRT(('Ejercicio 3 - TIR'!$E$22-'Ejercicio 3 - TIR'!$C$22)*('Ejercicio 3 - TIR'!$D$22-'Ejercicio 3 - TIR'!$C$22)*P387),'Ejercicio 3 - TIR'!$E$22-SQRT(('Ejercicio 3 - TIR'!$E$22-'Ejercicio 3 - TIR'!$C$22)*('Ejercicio 3 - TIR'!$E$22-'Ejercicio 3 - TIR'!$D$22)*(1-P387)))</f>
        <v>0.1454048468</v>
      </c>
      <c r="R387" s="3">
        <f t="shared" si="12"/>
        <v>0.6279364256</v>
      </c>
      <c r="S387" s="7">
        <f>IF(R387&lt;=('Ejercicio 3 - TIR'!$D$23-'Ejercicio 3 - TIR'!$C$23)/('Ejercicio 3 - TIR'!$E$23-'Ejercicio 3 - TIR'!$C$23),'Ejercicio 3 - TIR'!$C$23+SQRT(('Ejercicio 3 - TIR'!$E$23-'Ejercicio 3 - TIR'!$C$23)*('Ejercicio 3 - TIR'!$D$23-'Ejercicio 3 - TIR'!$C$23)*R387),'Ejercicio 3 - TIR'!$E$23-SQRT(('Ejercicio 3 - TIR'!$E$23-'Ejercicio 3 - TIR'!$C$23)*('Ejercicio 3 - TIR'!$E$23-'Ejercicio 3 - TIR'!$D$23)*(1-R387)))</f>
        <v>0.1541211586</v>
      </c>
      <c r="T387" s="3">
        <f t="shared" si="13"/>
        <v>0.3005476088</v>
      </c>
      <c r="U387" s="7">
        <f>IF(T387&lt;=('Ejercicio 3 - TIR'!$D$24-'Ejercicio 3 - TIR'!$C$24)/('Ejercicio 3 - TIR'!$E$24-'Ejercicio 3 - TIR'!$C$24),'Ejercicio 3 - TIR'!$C$24+SQRT(('Ejercicio 3 - TIR'!$E$24-'Ejercicio 3 - TIR'!$C$24)*('Ejercicio 3 - TIR'!$D$24-'Ejercicio 3 - TIR'!$C$24)*T387),'Ejercicio 3 - TIR'!$E$24-SQRT(('Ejercicio 3 - TIR'!$E$24-'Ejercicio 3 - TIR'!$C$24)*('Ejercicio 3 - TIR'!$E$24-'Ejercicio 3 - TIR'!$D$24)*(1-T387)))</f>
        <v>0.1751226985</v>
      </c>
      <c r="V387" s="3">
        <f t="shared" si="14"/>
        <v>0.6797638514</v>
      </c>
      <c r="W387" s="7">
        <f>IF(V387&lt;=('Ejercicio 3 - TIR'!$D$25-'Ejercicio 3 - TIR'!$C$25)/('Ejercicio 3 - TIR'!$E$25-'Ejercicio 3 - TIR'!$C$25),'Ejercicio 3 - TIR'!$C$25+SQRT(('Ejercicio 3 - TIR'!$E$25-'Ejercicio 3 - TIR'!$C$25)*('Ejercicio 3 - TIR'!$D$25-'Ejercicio 3 - TIR'!$C$25)*V387),'Ejercicio 3 - TIR'!$E$25-SQRT(('Ejercicio 3 - TIR'!$E$25-'Ejercicio 3 - TIR'!$C$25)*('Ejercicio 3 - TIR'!$E$25-'Ejercicio 3 - TIR'!$D$25)*(1-V387)))</f>
        <v>0.2165212527</v>
      </c>
      <c r="X387" s="3">
        <f t="shared" si="15"/>
        <v>0.6425358708</v>
      </c>
      <c r="Y387" s="7">
        <f>IF(X387&lt;=('Ejercicio 3 - TIR'!$D$26-'Ejercicio 3 - TIR'!$C$26)/('Ejercicio 3 - TIR'!$E$26-'Ejercicio 3 - TIR'!$C$26),'Ejercicio 3 - TIR'!$C$26+SQRT(('Ejercicio 3 - TIR'!$E$26-'Ejercicio 3 - TIR'!$C$26)*('Ejercicio 3 - TIR'!$D$26-'Ejercicio 3 - TIR'!$C$26)*X387),'Ejercicio 3 - TIR'!$E$26-SQRT(('Ejercicio 3 - TIR'!$E$26-'Ejercicio 3 - TIR'!$C$26)*('Ejercicio 3 - TIR'!$E$26-'Ejercicio 3 - TIR'!$D$26)*(1-X387)))</f>
        <v>0.2360647488</v>
      </c>
      <c r="Z387" s="3">
        <f t="shared" si="16"/>
        <v>1.145404847</v>
      </c>
      <c r="AA387" s="3">
        <f t="shared" si="17"/>
        <v>1.321935969</v>
      </c>
      <c r="AB387" s="3">
        <f t="shared" si="18"/>
        <v>1.553436963</v>
      </c>
      <c r="AC387" s="3">
        <f t="shared" si="19"/>
        <v>1.88978908</v>
      </c>
      <c r="AD387" s="3">
        <f t="shared" si="20"/>
        <v>2.335901665</v>
      </c>
      <c r="AE387" s="2">
        <f t="shared" si="21"/>
        <v>4993.92865</v>
      </c>
      <c r="AF387" s="2">
        <f t="shared" si="22"/>
        <v>5763.598719</v>
      </c>
      <c r="AG387" s="2">
        <f t="shared" si="23"/>
        <v>6772.93568</v>
      </c>
      <c r="AH387" s="2">
        <f t="shared" si="24"/>
        <v>8239.420197</v>
      </c>
      <c r="AI387" s="2">
        <f t="shared" si="25"/>
        <v>10184.45686</v>
      </c>
      <c r="AJ387" s="4">
        <f t="shared" si="26"/>
        <v>49914.18766</v>
      </c>
      <c r="AK387" s="4">
        <f t="shared" si="27"/>
        <v>48298.73259</v>
      </c>
      <c r="AL387" s="4">
        <f t="shared" si="28"/>
        <v>66831.38961</v>
      </c>
      <c r="AM387" s="4">
        <f t="shared" si="29"/>
        <v>76680.12554</v>
      </c>
      <c r="AN387" s="4">
        <f t="shared" si="30"/>
        <v>91601.70059</v>
      </c>
      <c r="AO387" s="4">
        <f>C387/'Ejercicio 3 - TIR'!$D$7</f>
        <v>16080.8661</v>
      </c>
      <c r="AP387" s="4">
        <f t="shared" si="31"/>
        <v>33833.32156</v>
      </c>
      <c r="AQ387" s="4">
        <f t="shared" si="32"/>
        <v>32217.86649</v>
      </c>
      <c r="AR387" s="4">
        <f t="shared" si="33"/>
        <v>50750.52351</v>
      </c>
      <c r="AS387" s="4">
        <f t="shared" si="34"/>
        <v>60599.25944</v>
      </c>
      <c r="AT387" s="4">
        <f t="shared" si="35"/>
        <v>75520.83449</v>
      </c>
      <c r="AU387" s="4">
        <f>AP387*'Ejercicio 3 - TIR'!$D$5</f>
        <v>16916.66078</v>
      </c>
      <c r="AV387" s="4">
        <f>AQ387*'Ejercicio 3 - TIR'!$D$5</f>
        <v>16108.93325</v>
      </c>
      <c r="AW387" s="4">
        <f>AR387*'Ejercicio 3 - TIR'!$D$5</f>
        <v>25375.26175</v>
      </c>
      <c r="AX387" s="4">
        <f>AS387*'Ejercicio 3 - TIR'!$D$5</f>
        <v>30299.62972</v>
      </c>
      <c r="AY387" s="4">
        <f>AT387*'Ejercicio 3 - TIR'!$D$5</f>
        <v>37760.41725</v>
      </c>
      <c r="AZ387" s="4">
        <f t="shared" ref="AZ387:BD387" si="1196">AJ387-AU387-AE387</f>
        <v>28003.59823</v>
      </c>
      <c r="BA387" s="4">
        <f t="shared" si="1196"/>
        <v>26426.20063</v>
      </c>
      <c r="BB387" s="4">
        <f t="shared" si="1196"/>
        <v>34683.19217</v>
      </c>
      <c r="BC387" s="4">
        <f t="shared" si="1196"/>
        <v>38141.07562</v>
      </c>
      <c r="BD387" s="4">
        <f t="shared" si="1196"/>
        <v>43656.82649</v>
      </c>
      <c r="BE387" s="4">
        <f t="shared" ref="BE387:BI387" si="1197">AZ387/Z387</f>
        <v>24448.64653</v>
      </c>
      <c r="BF387" s="4">
        <f t="shared" si="1197"/>
        <v>19990.52999</v>
      </c>
      <c r="BG387" s="4">
        <f t="shared" si="1197"/>
        <v>22326.74579</v>
      </c>
      <c r="BH387" s="4">
        <f t="shared" si="1197"/>
        <v>20182.71564</v>
      </c>
      <c r="BI387" s="4">
        <f t="shared" si="1197"/>
        <v>18689.49672</v>
      </c>
      <c r="BJ387" s="4">
        <f t="shared" si="38"/>
        <v>80226.52958</v>
      </c>
      <c r="BK387" s="4">
        <f t="shared" si="39"/>
        <v>37563.32189</v>
      </c>
      <c r="BL387" s="4">
        <f t="shared" si="40"/>
        <v>117789.8515</v>
      </c>
      <c r="BM387" s="4">
        <f>BK387*'Ejercicio 3 - TIR'!$D$5</f>
        <v>18781.66095</v>
      </c>
      <c r="BN387" s="4">
        <f t="shared" si="41"/>
        <v>99008.19053</v>
      </c>
      <c r="BO387" s="4">
        <f t="shared" si="42"/>
        <v>42385.42745</v>
      </c>
      <c r="BP387" s="4">
        <f t="shared" si="43"/>
        <v>-114749.3249</v>
      </c>
      <c r="BQ387" s="4">
        <f t="shared" ref="BQ387:BT387" si="1198">BE387</f>
        <v>24448.64653</v>
      </c>
      <c r="BR387" s="4">
        <f t="shared" si="1198"/>
        <v>19990.52999</v>
      </c>
      <c r="BS387" s="4">
        <f t="shared" si="1198"/>
        <v>22326.74579</v>
      </c>
      <c r="BT387" s="4">
        <f t="shared" si="1198"/>
        <v>20182.71564</v>
      </c>
      <c r="BU387" s="4">
        <f t="shared" si="45"/>
        <v>61074.92416</v>
      </c>
      <c r="BV387" s="36">
        <f t="shared" si="46"/>
        <v>7.758641633</v>
      </c>
    </row>
    <row r="388" ht="15.0" customHeight="1">
      <c r="A388" s="2">
        <v>387.0</v>
      </c>
      <c r="B388" s="3">
        <f t="shared" si="4"/>
        <v>0.8234487523</v>
      </c>
      <c r="C388" s="4">
        <f>IF(B388&lt;=('Ejercicio 3 - TIR'!$D$13-'Ejercicio 3 - TIR'!$C$13)/('Ejercicio 3 - TIR'!$E$13-'Ejercicio 3 - TIR'!$C$13),'Ejercicio 3 - TIR'!$C$13+SQRT(('Ejercicio 3 - TIR'!$E$13-'Ejercicio 3 - TIR'!$C$13)*('Ejercicio 3 - TIR'!$D$13-'Ejercicio 3 - TIR'!$C$13)*B388),'Ejercicio 3 - TIR'!$E$13-SQRT(('Ejercicio 3 - TIR'!$E$13-'Ejercicio 3 - TIR'!$C$13)*('Ejercicio 3 - TIR'!$E$13-'Ejercicio 3 - TIR'!$D$13)*(1-B388)))</f>
        <v>85444.5372</v>
      </c>
      <c r="D388" s="3">
        <f t="shared" si="5"/>
        <v>0.9708097092</v>
      </c>
      <c r="E388" s="4">
        <f>IF(D388&lt;=('Ejercicio 3 - TIR'!$D$14-'Ejercicio 3 - TIR'!$C$14)/('Ejercicio 3 - TIR'!$E$14-'Ejercicio 3 - TIR'!$C$14),'Ejercicio 3 - TIR'!$C$14+SQRT(('Ejercicio 3 - TIR'!$E$14-'Ejercicio 3 - TIR'!$C$14)*('Ejercicio 3 - TIR'!$D$14-'Ejercicio 3 - TIR'!$C$14)*D388),'Ejercicio 3 - TIR'!$E$14-SQRT(('Ejercicio 3 - TIR'!$E$14-'Ejercicio 3 - TIR'!$C$14)*('Ejercicio 3 - TIR'!$E$14-'Ejercicio 3 - TIR'!$D$14)*(1-D388)))</f>
        <v>37907.50302</v>
      </c>
      <c r="F388" s="3">
        <f t="shared" si="6"/>
        <v>0.2292169914</v>
      </c>
      <c r="G388" s="4">
        <f>IF(F388&lt;=('Ejercicio 3 - TIR'!$D$18-'Ejercicio 3 - TIR'!$C$18)/('Ejercicio 3 - TIR'!$E$18-'Ejercicio 3 - TIR'!$C$18),'Ejercicio 3 - TIR'!$C$18+SQRT(('Ejercicio 3 - TIR'!$E$18-'Ejercicio 3 - TIR'!$C$18)*('Ejercicio 3 - TIR'!$D$18-'Ejercicio 3 - TIR'!$C$18)*F388),'Ejercicio 3 - TIR'!$E$18-SQRT(('Ejercicio 3 - TIR'!$E$18-'Ejercicio 3 - TIR'!$C$18)*('Ejercicio 3 - TIR'!$E$18-'Ejercicio 3 - TIR'!$D$18)*(1-F388)))</f>
        <v>35863.66342</v>
      </c>
      <c r="H388" s="3">
        <f t="shared" si="7"/>
        <v>0.4864659491</v>
      </c>
      <c r="I388" s="4">
        <f>IF(H388&lt;=('Ejercicio 3 - TIR'!$D$18-'Ejercicio 3 - TIR'!$C$18)/('Ejercicio 3 - TIR'!$E$18-'Ejercicio 3 - TIR'!$C$18),'Ejercicio 3 - TIR'!$C$18+SQRT(('Ejercicio 3 - TIR'!$E$18-'Ejercicio 3 - TIR'!$C$18)*('Ejercicio 3 - TIR'!$D$18-'Ejercicio 3 - TIR'!$C$18)*H388),'Ejercicio 3 - TIR'!$E$18-SQRT(('Ejercicio 3 - TIR'!$E$18-'Ejercicio 3 - TIR'!$C$18)*('Ejercicio 3 - TIR'!$E$18-'Ejercicio 3 - TIR'!$D$18)*(1-H388)))</f>
        <v>38542.24165</v>
      </c>
      <c r="J388" s="3">
        <f t="shared" si="8"/>
        <v>0.7634460456</v>
      </c>
      <c r="K388" s="4">
        <f>IF(J388&lt;=('Ejercicio 3 - TIR'!$D$18-'Ejercicio 3 - TIR'!$C$18)/('Ejercicio 3 - TIR'!$E$18-'Ejercicio 3 - TIR'!$C$18),'Ejercicio 3 - TIR'!$C$18+SQRT(('Ejercicio 3 - TIR'!$E$18-'Ejercicio 3 - TIR'!$C$18)*('Ejercicio 3 - TIR'!$D$18-'Ejercicio 3 - TIR'!$C$18)*J388),'Ejercicio 3 - TIR'!$E$18-SQRT(('Ejercicio 3 - TIR'!$E$18-'Ejercicio 3 - TIR'!$C$18)*('Ejercicio 3 - TIR'!$E$18-'Ejercicio 3 - TIR'!$D$18)*(1-J388)))</f>
        <v>40787.92847</v>
      </c>
      <c r="L388" s="3">
        <f t="shared" si="9"/>
        <v>0.5044954821</v>
      </c>
      <c r="M388" s="4">
        <f>IF(L388&lt;=('Ejercicio 3 - TIR'!$D$18-'Ejercicio 3 - TIR'!$C$18)/('Ejercicio 3 - TIR'!$E$18-'Ejercicio 3 - TIR'!$C$18),'Ejercicio 3 - TIR'!$C$18+SQRT(('Ejercicio 3 - TIR'!$E$18-'Ejercicio 3 - TIR'!$C$18)*('Ejercicio 3 - TIR'!$D$18-'Ejercicio 3 - TIR'!$C$18)*L388),'Ejercicio 3 - TIR'!$E$18-SQRT(('Ejercicio 3 - TIR'!$E$18-'Ejercicio 3 - TIR'!$C$18)*('Ejercicio 3 - TIR'!$E$18-'Ejercicio 3 - TIR'!$D$18)*(1-L388)))</f>
        <v>38699.09894</v>
      </c>
      <c r="N388" s="3">
        <f t="shared" si="10"/>
        <v>0.7686960243</v>
      </c>
      <c r="O388" s="4">
        <f>IF(N388&lt;=('Ejercicio 3 - TIR'!$D$18-'Ejercicio 3 - TIR'!$C$18)/('Ejercicio 3 - TIR'!$E$18-'Ejercicio 3 - TIR'!$C$18),'Ejercicio 3 - TIR'!$C$18+SQRT(('Ejercicio 3 - TIR'!$E$18-'Ejercicio 3 - TIR'!$C$18)*('Ejercicio 3 - TIR'!$D$18-'Ejercicio 3 - TIR'!$C$18)*N388),'Ejercicio 3 - TIR'!$E$18-SQRT(('Ejercicio 3 - TIR'!$E$18-'Ejercicio 3 - TIR'!$C$18)*('Ejercicio 3 - TIR'!$E$18-'Ejercicio 3 - TIR'!$D$18)*(1-N388)))</f>
        <v>40834.93119</v>
      </c>
      <c r="P388" s="3">
        <f t="shared" si="11"/>
        <v>0.3963262172</v>
      </c>
      <c r="Q388" s="7">
        <f>IF(P388&lt;=('Ejercicio 3 - TIR'!$D$22-'Ejercicio 3 - TIR'!$C$22)/('Ejercicio 3 - TIR'!$E$22-'Ejercicio 3 - TIR'!$C$22),'Ejercicio 3 - TIR'!$C$22+SQRT(('Ejercicio 3 - TIR'!$E$22-'Ejercicio 3 - TIR'!$C$22)*('Ejercicio 3 - TIR'!$D$22-'Ejercicio 3 - TIR'!$C$22)*P388),'Ejercicio 3 - TIR'!$E$22-SQRT(('Ejercicio 3 - TIR'!$E$22-'Ejercicio 3 - TIR'!$C$22)*('Ejercicio 3 - TIR'!$E$22-'Ejercicio 3 - TIR'!$D$22)*(1-P388)))</f>
        <v>0.1467093091</v>
      </c>
      <c r="R388" s="3">
        <f t="shared" si="12"/>
        <v>0.4746923399</v>
      </c>
      <c r="S388" s="7">
        <f>IF(R388&lt;=('Ejercicio 3 - TIR'!$D$23-'Ejercicio 3 - TIR'!$C$23)/('Ejercicio 3 - TIR'!$E$23-'Ejercicio 3 - TIR'!$C$23),'Ejercicio 3 - TIR'!$C$23+SQRT(('Ejercicio 3 - TIR'!$E$23-'Ejercicio 3 - TIR'!$C$23)*('Ejercicio 3 - TIR'!$D$23-'Ejercicio 3 - TIR'!$C$23)*R388),'Ejercicio 3 - TIR'!$E$23-SQRT(('Ejercicio 3 - TIR'!$E$23-'Ejercicio 3 - TIR'!$C$23)*('Ejercicio 3 - TIR'!$E$23-'Ejercicio 3 - TIR'!$D$23)*(1-R388)))</f>
        <v>0.1492309119</v>
      </c>
      <c r="T388" s="3">
        <f t="shared" si="13"/>
        <v>0.6775552309</v>
      </c>
      <c r="U388" s="7">
        <f>IF(T388&lt;=('Ejercicio 3 - TIR'!$D$24-'Ejercicio 3 - TIR'!$C$24)/('Ejercicio 3 - TIR'!$E$24-'Ejercicio 3 - TIR'!$C$24),'Ejercicio 3 - TIR'!$C$24+SQRT(('Ejercicio 3 - TIR'!$E$24-'Ejercicio 3 - TIR'!$C$24)*('Ejercicio 3 - TIR'!$D$24-'Ejercicio 3 - TIR'!$C$24)*T388),'Ejercicio 3 - TIR'!$E$24-SQRT(('Ejercicio 3 - TIR'!$E$24-'Ejercicio 3 - TIR'!$C$24)*('Ejercicio 3 - TIR'!$E$24-'Ejercicio 3 - TIR'!$D$24)*(1-T388)))</f>
        <v>0.1899526149</v>
      </c>
      <c r="V388" s="3">
        <f t="shared" si="14"/>
        <v>0.302372375</v>
      </c>
      <c r="W388" s="7">
        <f>IF(V388&lt;=('Ejercicio 3 - TIR'!$D$25-'Ejercicio 3 - TIR'!$C$25)/('Ejercicio 3 - TIR'!$E$25-'Ejercicio 3 - TIR'!$C$25),'Ejercicio 3 - TIR'!$C$25+SQRT(('Ejercicio 3 - TIR'!$E$25-'Ejercicio 3 - TIR'!$C$25)*('Ejercicio 3 - TIR'!$D$25-'Ejercicio 3 - TIR'!$C$25)*V388),'Ejercicio 3 - TIR'!$E$25-SQRT(('Ejercicio 3 - TIR'!$E$25-'Ejercicio 3 - TIR'!$C$25)*('Ejercicio 3 - TIR'!$E$25-'Ejercicio 3 - TIR'!$D$25)*(1-V388)))</f>
        <v>0.2005864726</v>
      </c>
      <c r="X388" s="3">
        <f t="shared" si="15"/>
        <v>0.07957342028</v>
      </c>
      <c r="Y388" s="7">
        <f>IF(X388&lt;=('Ejercicio 3 - TIR'!$D$26-'Ejercicio 3 - TIR'!$C$26)/('Ejercicio 3 - TIR'!$E$26-'Ejercicio 3 - TIR'!$C$26),'Ejercicio 3 - TIR'!$C$26+SQRT(('Ejercicio 3 - TIR'!$E$26-'Ejercicio 3 - TIR'!$C$26)*('Ejercicio 3 - TIR'!$D$26-'Ejercicio 3 - TIR'!$C$26)*X388),'Ejercicio 3 - TIR'!$E$26-SQRT(('Ejercicio 3 - TIR'!$E$26-'Ejercicio 3 - TIR'!$C$26)*('Ejercicio 3 - TIR'!$E$26-'Ejercicio 3 - TIR'!$D$26)*(1-X388)))</f>
        <v>0.2046577022</v>
      </c>
      <c r="Z388" s="3">
        <f t="shared" si="16"/>
        <v>1.146709309</v>
      </c>
      <c r="AA388" s="3">
        <f t="shared" si="17"/>
        <v>1.317833785</v>
      </c>
      <c r="AB388" s="3">
        <f t="shared" si="18"/>
        <v>1.568159758</v>
      </c>
      <c r="AC388" s="3">
        <f t="shared" si="19"/>
        <v>1.882711393</v>
      </c>
      <c r="AD388" s="3">
        <f t="shared" si="20"/>
        <v>2.26802278</v>
      </c>
      <c r="AE388" s="2">
        <f t="shared" si="21"/>
        <v>5561.383576</v>
      </c>
      <c r="AF388" s="2">
        <f t="shared" si="22"/>
        <v>6391.313919</v>
      </c>
      <c r="AG388" s="2">
        <f t="shared" si="23"/>
        <v>7605.36071</v>
      </c>
      <c r="AH388" s="2">
        <f t="shared" si="24"/>
        <v>9130.893188</v>
      </c>
      <c r="AI388" s="2">
        <f t="shared" si="25"/>
        <v>10999.60081</v>
      </c>
      <c r="AJ388" s="4">
        <f t="shared" si="26"/>
        <v>41125.1967</v>
      </c>
      <c r="AK388" s="4">
        <f t="shared" si="27"/>
        <v>50792.26819</v>
      </c>
      <c r="AL388" s="4">
        <f t="shared" si="28"/>
        <v>63961.98805</v>
      </c>
      <c r="AM388" s="4">
        <f t="shared" si="29"/>
        <v>72859.23446</v>
      </c>
      <c r="AN388" s="4">
        <f t="shared" si="30"/>
        <v>92614.55418</v>
      </c>
      <c r="AO388" s="4">
        <f>C388/'Ejercicio 3 - TIR'!$D$7</f>
        <v>17088.90744</v>
      </c>
      <c r="AP388" s="4">
        <f t="shared" si="31"/>
        <v>24036.28926</v>
      </c>
      <c r="AQ388" s="4">
        <f t="shared" si="32"/>
        <v>33703.36075</v>
      </c>
      <c r="AR388" s="4">
        <f t="shared" si="33"/>
        <v>46873.08061</v>
      </c>
      <c r="AS388" s="4">
        <f t="shared" si="34"/>
        <v>55770.32702</v>
      </c>
      <c r="AT388" s="4">
        <f t="shared" si="35"/>
        <v>75525.64674</v>
      </c>
      <c r="AU388" s="4">
        <f>AP388*'Ejercicio 3 - TIR'!$D$5</f>
        <v>12018.14463</v>
      </c>
      <c r="AV388" s="4">
        <f>AQ388*'Ejercicio 3 - TIR'!$D$5</f>
        <v>16851.68038</v>
      </c>
      <c r="AW388" s="4">
        <f>AR388*'Ejercicio 3 - TIR'!$D$5</f>
        <v>23436.54031</v>
      </c>
      <c r="AX388" s="4">
        <f>AS388*'Ejercicio 3 - TIR'!$D$5</f>
        <v>27885.16351</v>
      </c>
      <c r="AY388" s="4">
        <f>AT388*'Ejercicio 3 - TIR'!$D$5</f>
        <v>37762.82337</v>
      </c>
      <c r="AZ388" s="4">
        <f t="shared" ref="AZ388:BD388" si="1199">AJ388-AU388-AE388</f>
        <v>23545.6685</v>
      </c>
      <c r="BA388" s="4">
        <f t="shared" si="1199"/>
        <v>27549.2739</v>
      </c>
      <c r="BB388" s="4">
        <f t="shared" si="1199"/>
        <v>32920.08704</v>
      </c>
      <c r="BC388" s="4">
        <f t="shared" si="1199"/>
        <v>35843.17776</v>
      </c>
      <c r="BD388" s="4">
        <f t="shared" si="1199"/>
        <v>43852.13</v>
      </c>
      <c r="BE388" s="4">
        <f t="shared" ref="BE388:BI388" si="1200">AZ388/Z388</f>
        <v>20533.24963</v>
      </c>
      <c r="BF388" s="4">
        <f t="shared" si="1200"/>
        <v>20904.9686</v>
      </c>
      <c r="BG388" s="4">
        <f t="shared" si="1200"/>
        <v>20992.81458</v>
      </c>
      <c r="BH388" s="4">
        <f t="shared" si="1200"/>
        <v>19038.06282</v>
      </c>
      <c r="BI388" s="4">
        <f t="shared" si="1200"/>
        <v>19334.96012</v>
      </c>
      <c r="BJ388" s="4">
        <f t="shared" si="38"/>
        <v>85975.08039</v>
      </c>
      <c r="BK388" s="4">
        <f t="shared" si="39"/>
        <v>38758.03137</v>
      </c>
      <c r="BL388" s="4">
        <f t="shared" si="40"/>
        <v>124733.1118</v>
      </c>
      <c r="BM388" s="4">
        <f>BK388*'Ejercicio 3 - TIR'!$D$5</f>
        <v>19379.01568</v>
      </c>
      <c r="BN388" s="4">
        <f t="shared" si="41"/>
        <v>105354.0961</v>
      </c>
      <c r="BO388" s="4">
        <f t="shared" si="42"/>
        <v>46451.95674</v>
      </c>
      <c r="BP388" s="4">
        <f t="shared" si="43"/>
        <v>-123352.0402</v>
      </c>
      <c r="BQ388" s="4">
        <f t="shared" ref="BQ388:BT388" si="1201">BE388</f>
        <v>20533.24963</v>
      </c>
      <c r="BR388" s="4">
        <f t="shared" si="1201"/>
        <v>20904.9686</v>
      </c>
      <c r="BS388" s="4">
        <f t="shared" si="1201"/>
        <v>20992.81458</v>
      </c>
      <c r="BT388" s="4">
        <f t="shared" si="1201"/>
        <v>19038.06282</v>
      </c>
      <c r="BU388" s="4">
        <f t="shared" si="45"/>
        <v>65786.91685</v>
      </c>
      <c r="BV388" s="36">
        <f t="shared" si="46"/>
        <v>5.123693202</v>
      </c>
    </row>
    <row r="389" ht="15.0" customHeight="1">
      <c r="A389" s="2">
        <v>388.0</v>
      </c>
      <c r="B389" s="3">
        <f t="shared" si="4"/>
        <v>0.8351907808</v>
      </c>
      <c r="C389" s="4">
        <f>IF(B389&lt;=('Ejercicio 3 - TIR'!$D$13-'Ejercicio 3 - TIR'!$C$13)/('Ejercicio 3 - TIR'!$E$13-'Ejercicio 3 - TIR'!$C$13),'Ejercicio 3 - TIR'!$C$13+SQRT(('Ejercicio 3 - TIR'!$E$13-'Ejercicio 3 - TIR'!$C$13)*('Ejercicio 3 - TIR'!$D$13-'Ejercicio 3 - TIR'!$C$13)*B389),'Ejercicio 3 - TIR'!$E$13-SQRT(('Ejercicio 3 - TIR'!$E$13-'Ejercicio 3 - TIR'!$C$13)*('Ejercicio 3 - TIR'!$E$13-'Ejercicio 3 - TIR'!$D$13)*(1-B389)))</f>
        <v>85936.88999</v>
      </c>
      <c r="D389" s="3">
        <f t="shared" si="5"/>
        <v>0.8764683165</v>
      </c>
      <c r="E389" s="4">
        <f>IF(D389&lt;=('Ejercicio 3 - TIR'!$D$14-'Ejercicio 3 - TIR'!$C$14)/('Ejercicio 3 - TIR'!$E$14-'Ejercicio 3 - TIR'!$C$14),'Ejercicio 3 - TIR'!$C$14+SQRT(('Ejercicio 3 - TIR'!$E$14-'Ejercicio 3 - TIR'!$C$14)*('Ejercicio 3 - TIR'!$D$14-'Ejercicio 3 - TIR'!$C$14)*D389),'Ejercicio 3 - TIR'!$E$14-SQRT(('Ejercicio 3 - TIR'!$E$14-'Ejercicio 3 - TIR'!$C$14)*('Ejercicio 3 - TIR'!$E$14-'Ejercicio 3 - TIR'!$D$14)*(1-D389)))</f>
        <v>35695.38009</v>
      </c>
      <c r="F389" s="3">
        <f t="shared" si="6"/>
        <v>0.9876600633</v>
      </c>
      <c r="G389" s="4">
        <f>IF(F389&lt;=('Ejercicio 3 - TIR'!$D$18-'Ejercicio 3 - TIR'!$C$18)/('Ejercicio 3 - TIR'!$E$18-'Ejercicio 3 - TIR'!$C$18),'Ejercicio 3 - TIR'!$C$18+SQRT(('Ejercicio 3 - TIR'!$E$18-'Ejercicio 3 - TIR'!$C$18)*('Ejercicio 3 - TIR'!$D$18-'Ejercicio 3 - TIR'!$C$18)*F389),'Ejercicio 3 - TIR'!$E$18-SQRT(('Ejercicio 3 - TIR'!$E$18-'Ejercicio 3 - TIR'!$C$18)*('Ejercicio 3 - TIR'!$E$18-'Ejercicio 3 - TIR'!$D$18)*(1-F389)))</f>
        <v>44037.97336</v>
      </c>
      <c r="H389" s="3">
        <f t="shared" si="7"/>
        <v>0.6008791134</v>
      </c>
      <c r="I389" s="4">
        <f>IF(H389&lt;=('Ejercicio 3 - TIR'!$D$18-'Ejercicio 3 - TIR'!$C$18)/('Ejercicio 3 - TIR'!$E$18-'Ejercicio 3 - TIR'!$C$18),'Ejercicio 3 - TIR'!$C$18+SQRT(('Ejercicio 3 - TIR'!$E$18-'Ejercicio 3 - TIR'!$C$18)*('Ejercicio 3 - TIR'!$D$18-'Ejercicio 3 - TIR'!$C$18)*H389),'Ejercicio 3 - TIR'!$E$18-SQRT(('Ejercicio 3 - TIR'!$E$18-'Ejercicio 3 - TIR'!$C$18)*('Ejercicio 3 - TIR'!$E$18-'Ejercicio 3 - TIR'!$D$18)*(1-H389)))</f>
        <v>39493.78044</v>
      </c>
      <c r="J389" s="3">
        <f t="shared" si="8"/>
        <v>0.4377311215</v>
      </c>
      <c r="K389" s="4">
        <f>IF(J389&lt;=('Ejercicio 3 - TIR'!$D$18-'Ejercicio 3 - TIR'!$C$18)/('Ejercicio 3 - TIR'!$E$18-'Ejercicio 3 - TIR'!$C$18),'Ejercicio 3 - TIR'!$C$18+SQRT(('Ejercicio 3 - TIR'!$E$18-'Ejercicio 3 - TIR'!$C$18)*('Ejercicio 3 - TIR'!$D$18-'Ejercicio 3 - TIR'!$C$18)*J389),'Ejercicio 3 - TIR'!$E$18-SQRT(('Ejercicio 3 - TIR'!$E$18-'Ejercicio 3 - TIR'!$C$18)*('Ejercicio 3 - TIR'!$E$18-'Ejercicio 3 - TIR'!$D$18)*(1-J389)))</f>
        <v>38103.06536</v>
      </c>
      <c r="L389" s="3">
        <f t="shared" si="9"/>
        <v>0.3046662313</v>
      </c>
      <c r="M389" s="4">
        <f>IF(L389&lt;=('Ejercicio 3 - TIR'!$D$18-'Ejercicio 3 - TIR'!$C$18)/('Ejercicio 3 - TIR'!$E$18-'Ejercicio 3 - TIR'!$C$18),'Ejercicio 3 - TIR'!$C$18+SQRT(('Ejercicio 3 - TIR'!$E$18-'Ejercicio 3 - TIR'!$C$18)*('Ejercicio 3 - TIR'!$D$18-'Ejercicio 3 - TIR'!$C$18)*L389),'Ejercicio 3 - TIR'!$E$18-SQRT(('Ejercicio 3 - TIR'!$E$18-'Ejercicio 3 - TIR'!$C$18)*('Ejercicio 3 - TIR'!$E$18-'Ejercicio 3 - TIR'!$D$18)*(1-L389)))</f>
        <v>36760.17268</v>
      </c>
      <c r="N389" s="3">
        <f t="shared" si="10"/>
        <v>0.8932748593</v>
      </c>
      <c r="O389" s="4">
        <f>IF(N389&lt;=('Ejercicio 3 - TIR'!$D$18-'Ejercicio 3 - TIR'!$C$18)/('Ejercicio 3 - TIR'!$E$18-'Ejercicio 3 - TIR'!$C$18),'Ejercicio 3 - TIR'!$C$18+SQRT(('Ejercicio 3 - TIR'!$E$18-'Ejercicio 3 - TIR'!$C$18)*('Ejercicio 3 - TIR'!$D$18-'Ejercicio 3 - TIR'!$C$18)*N389),'Ejercicio 3 - TIR'!$E$18-SQRT(('Ejercicio 3 - TIR'!$E$18-'Ejercicio 3 - TIR'!$C$18)*('Ejercicio 3 - TIR'!$E$18-'Ejercicio 3 - TIR'!$D$18)*(1-N389)))</f>
        <v>42170.79772</v>
      </c>
      <c r="P389" s="3">
        <f t="shared" si="11"/>
        <v>0.3784962406</v>
      </c>
      <c r="Q389" s="7">
        <f>IF(P389&lt;=('Ejercicio 3 - TIR'!$D$22-'Ejercicio 3 - TIR'!$C$22)/('Ejercicio 3 - TIR'!$E$22-'Ejercicio 3 - TIR'!$C$22),'Ejercicio 3 - TIR'!$C$22+SQRT(('Ejercicio 3 - TIR'!$E$22-'Ejercicio 3 - TIR'!$C$22)*('Ejercicio 3 - TIR'!$D$22-'Ejercicio 3 - TIR'!$C$22)*P389),'Ejercicio 3 - TIR'!$E$22-SQRT(('Ejercicio 3 - TIR'!$E$22-'Ejercicio 3 - TIR'!$C$22)*('Ejercicio 3 - TIR'!$E$22-'Ejercicio 3 - TIR'!$D$22)*(1-P389)))</f>
        <v>0.1461015945</v>
      </c>
      <c r="R389" s="3">
        <f t="shared" si="12"/>
        <v>0.8577080213</v>
      </c>
      <c r="S389" s="7">
        <f>IF(R389&lt;=('Ejercicio 3 - TIR'!$D$23-'Ejercicio 3 - TIR'!$C$23)/('Ejercicio 3 - TIR'!$E$23-'Ejercicio 3 - TIR'!$C$23),'Ejercicio 3 - TIR'!$C$23+SQRT(('Ejercicio 3 - TIR'!$E$23-'Ejercicio 3 - TIR'!$C$23)*('Ejercicio 3 - TIR'!$D$23-'Ejercicio 3 - TIR'!$C$23)*R389),'Ejercicio 3 - TIR'!$E$23-SQRT(('Ejercicio 3 - TIR'!$E$23-'Ejercicio 3 - TIR'!$C$23)*('Ejercicio 3 - TIR'!$E$23-'Ejercicio 3 - TIR'!$D$23)*(1-R389)))</f>
        <v>0.1639960767</v>
      </c>
      <c r="T389" s="3">
        <f t="shared" si="13"/>
        <v>0.9236663159</v>
      </c>
      <c r="U389" s="7">
        <f>IF(T389&lt;=('Ejercicio 3 - TIR'!$D$24-'Ejercicio 3 - TIR'!$C$24)/('Ejercicio 3 - TIR'!$E$24-'Ejercicio 3 - TIR'!$C$24),'Ejercicio 3 - TIR'!$C$24+SQRT(('Ejercicio 3 - TIR'!$E$24-'Ejercicio 3 - TIR'!$C$24)*('Ejercicio 3 - TIR'!$D$24-'Ejercicio 3 - TIR'!$C$24)*T389),'Ejercicio 3 - TIR'!$E$24-SQRT(('Ejercicio 3 - TIR'!$E$24-'Ejercicio 3 - TIR'!$C$24)*('Ejercicio 3 - TIR'!$E$24-'Ejercicio 3 - TIR'!$D$24)*(1-T389)))</f>
        <v>0.2053803449</v>
      </c>
      <c r="V389" s="3">
        <f t="shared" si="14"/>
        <v>0.9142643272</v>
      </c>
      <c r="W389" s="7">
        <f>IF(V389&lt;=('Ejercicio 3 - TIR'!$D$25-'Ejercicio 3 - TIR'!$C$25)/('Ejercicio 3 - TIR'!$E$25-'Ejercicio 3 - TIR'!$C$25),'Ejercicio 3 - TIR'!$C$25+SQRT(('Ejercicio 3 - TIR'!$E$25-'Ejercicio 3 - TIR'!$C$25)*('Ejercicio 3 - TIR'!$D$25-'Ejercicio 3 - TIR'!$C$25)*V389),'Ejercicio 3 - TIR'!$E$25-SQRT(('Ejercicio 3 - TIR'!$E$25-'Ejercicio 3 - TIR'!$C$25)*('Ejercicio 3 - TIR'!$E$25-'Ejercicio 3 - TIR'!$D$25)*(1-V389)))</f>
        <v>0.2326773312</v>
      </c>
      <c r="X389" s="3">
        <f t="shared" si="15"/>
        <v>0.6320786881</v>
      </c>
      <c r="Y389" s="7">
        <f>IF(X389&lt;=('Ejercicio 3 - TIR'!$D$26-'Ejercicio 3 - TIR'!$C$26)/('Ejercicio 3 - TIR'!$E$26-'Ejercicio 3 - TIR'!$C$26),'Ejercicio 3 - TIR'!$C$26+SQRT(('Ejercicio 3 - TIR'!$E$26-'Ejercicio 3 - TIR'!$C$26)*('Ejercicio 3 - TIR'!$D$26-'Ejercicio 3 - TIR'!$C$26)*X389),'Ejercicio 3 - TIR'!$E$26-SQRT(('Ejercicio 3 - TIR'!$E$26-'Ejercicio 3 - TIR'!$C$26)*('Ejercicio 3 - TIR'!$E$26-'Ejercicio 3 - TIR'!$D$26)*(1-X389)))</f>
        <v>0.2354267447</v>
      </c>
      <c r="Z389" s="3">
        <f t="shared" si="16"/>
        <v>1.146101594</v>
      </c>
      <c r="AA389" s="3">
        <f t="shared" si="17"/>
        <v>1.334057759</v>
      </c>
      <c r="AB389" s="3">
        <f t="shared" si="18"/>
        <v>1.608047002</v>
      </c>
      <c r="AC389" s="3">
        <f t="shared" si="19"/>
        <v>1.982203087</v>
      </c>
      <c r="AD389" s="3">
        <f t="shared" si="20"/>
        <v>2.448866707</v>
      </c>
      <c r="AE389" s="2">
        <f t="shared" si="21"/>
        <v>5215.151946</v>
      </c>
      <c r="AF389" s="2">
        <f t="shared" si="22"/>
        <v>6070.416405</v>
      </c>
      <c r="AG389" s="2">
        <f t="shared" si="23"/>
        <v>7317.16062</v>
      </c>
      <c r="AH389" s="2">
        <f t="shared" si="24"/>
        <v>9019.698025</v>
      </c>
      <c r="AI389" s="2">
        <f t="shared" si="25"/>
        <v>11143.17617</v>
      </c>
      <c r="AJ389" s="4">
        <f t="shared" si="26"/>
        <v>50471.99149</v>
      </c>
      <c r="AK389" s="4">
        <f t="shared" si="27"/>
        <v>52686.98424</v>
      </c>
      <c r="AL389" s="4">
        <f t="shared" si="28"/>
        <v>61271.52003</v>
      </c>
      <c r="AM389" s="4">
        <f t="shared" si="29"/>
        <v>72866.12777</v>
      </c>
      <c r="AN389" s="4">
        <f t="shared" si="30"/>
        <v>103270.6625</v>
      </c>
      <c r="AO389" s="4">
        <f>C389/'Ejercicio 3 - TIR'!$D$7</f>
        <v>17187.378</v>
      </c>
      <c r="AP389" s="4">
        <f t="shared" si="31"/>
        <v>33284.61349</v>
      </c>
      <c r="AQ389" s="4">
        <f t="shared" si="32"/>
        <v>35499.60624</v>
      </c>
      <c r="AR389" s="4">
        <f t="shared" si="33"/>
        <v>44084.14203</v>
      </c>
      <c r="AS389" s="4">
        <f t="shared" si="34"/>
        <v>55678.74977</v>
      </c>
      <c r="AT389" s="4">
        <f t="shared" si="35"/>
        <v>86083.28455</v>
      </c>
      <c r="AU389" s="4">
        <f>AP389*'Ejercicio 3 - TIR'!$D$5</f>
        <v>16642.30674</v>
      </c>
      <c r="AV389" s="4">
        <f>AQ389*'Ejercicio 3 - TIR'!$D$5</f>
        <v>17749.80312</v>
      </c>
      <c r="AW389" s="4">
        <f>AR389*'Ejercicio 3 - TIR'!$D$5</f>
        <v>22042.07101</v>
      </c>
      <c r="AX389" s="4">
        <f>AS389*'Ejercicio 3 - TIR'!$D$5</f>
        <v>27839.37489</v>
      </c>
      <c r="AY389" s="4">
        <f>AT389*'Ejercicio 3 - TIR'!$D$5</f>
        <v>43041.64228</v>
      </c>
      <c r="AZ389" s="4">
        <f t="shared" ref="AZ389:BD389" si="1202">AJ389-AU389-AE389</f>
        <v>28614.5328</v>
      </c>
      <c r="BA389" s="4">
        <f t="shared" si="1202"/>
        <v>28866.76472</v>
      </c>
      <c r="BB389" s="4">
        <f t="shared" si="1202"/>
        <v>31912.28839</v>
      </c>
      <c r="BC389" s="4">
        <f t="shared" si="1202"/>
        <v>36007.05486</v>
      </c>
      <c r="BD389" s="4">
        <f t="shared" si="1202"/>
        <v>49085.8441</v>
      </c>
      <c r="BE389" s="4">
        <f t="shared" ref="BE389:BI389" si="1203">AZ389/Z389</f>
        <v>24966.83796</v>
      </c>
      <c r="BF389" s="4">
        <f t="shared" si="1203"/>
        <v>21638.31702</v>
      </c>
      <c r="BG389" s="4">
        <f t="shared" si="1203"/>
        <v>19845.37041</v>
      </c>
      <c r="BH389" s="4">
        <f t="shared" si="1203"/>
        <v>18165.1694</v>
      </c>
      <c r="BI389" s="4">
        <f t="shared" si="1203"/>
        <v>20044.31028</v>
      </c>
      <c r="BJ389" s="4">
        <f t="shared" si="38"/>
        <v>87413.22792</v>
      </c>
      <c r="BK389" s="4">
        <f t="shared" si="39"/>
        <v>42089.59777</v>
      </c>
      <c r="BL389" s="4">
        <f t="shared" si="40"/>
        <v>129502.8257</v>
      </c>
      <c r="BM389" s="4">
        <f>BK389*'Ejercicio 3 - TIR'!$D$5</f>
        <v>21044.79888</v>
      </c>
      <c r="BN389" s="4">
        <f t="shared" si="41"/>
        <v>108458.0268</v>
      </c>
      <c r="BO389" s="4">
        <f t="shared" si="42"/>
        <v>44289.06909</v>
      </c>
      <c r="BP389" s="4">
        <f t="shared" si="43"/>
        <v>-121632.2701</v>
      </c>
      <c r="BQ389" s="4">
        <f t="shared" ref="BQ389:BT389" si="1204">BE389</f>
        <v>24966.83796</v>
      </c>
      <c r="BR389" s="4">
        <f t="shared" si="1204"/>
        <v>21638.31702</v>
      </c>
      <c r="BS389" s="4">
        <f t="shared" si="1204"/>
        <v>19845.37041</v>
      </c>
      <c r="BT389" s="4">
        <f t="shared" si="1204"/>
        <v>18165.1694</v>
      </c>
      <c r="BU389" s="4">
        <f t="shared" si="45"/>
        <v>64333.37937</v>
      </c>
      <c r="BV389" s="36">
        <f t="shared" si="46"/>
        <v>6.078771585</v>
      </c>
    </row>
    <row r="390" ht="15.0" customHeight="1">
      <c r="A390" s="2">
        <v>389.0</v>
      </c>
      <c r="B390" s="3">
        <f t="shared" si="4"/>
        <v>0.2673845567</v>
      </c>
      <c r="C390" s="4">
        <f>IF(B390&lt;=('Ejercicio 3 - TIR'!$D$13-'Ejercicio 3 - TIR'!$C$13)/('Ejercicio 3 - TIR'!$E$13-'Ejercicio 3 - TIR'!$C$13),'Ejercicio 3 - TIR'!$C$13+SQRT(('Ejercicio 3 - TIR'!$E$13-'Ejercicio 3 - TIR'!$C$13)*('Ejercicio 3 - TIR'!$D$13-'Ejercicio 3 - TIR'!$C$13)*B390),'Ejercicio 3 - TIR'!$E$13-SQRT(('Ejercicio 3 - TIR'!$E$13-'Ejercicio 3 - TIR'!$C$13)*('Ejercicio 3 - TIR'!$E$13-'Ejercicio 3 - TIR'!$D$13)*(1-B390)))</f>
        <v>70349.72965</v>
      </c>
      <c r="D390" s="3">
        <f t="shared" si="5"/>
        <v>0.3753871881</v>
      </c>
      <c r="E390" s="4">
        <f>IF(D390&lt;=('Ejercicio 3 - TIR'!$D$14-'Ejercicio 3 - TIR'!$C$14)/('Ejercicio 3 - TIR'!$E$14-'Ejercicio 3 - TIR'!$C$14),'Ejercicio 3 - TIR'!$C$14+SQRT(('Ejercicio 3 - TIR'!$E$14-'Ejercicio 3 - TIR'!$C$14)*('Ejercicio 3 - TIR'!$D$14-'Ejercicio 3 - TIR'!$C$14)*D390),'Ejercicio 3 - TIR'!$E$14-SQRT(('Ejercicio 3 - TIR'!$E$14-'Ejercicio 3 - TIR'!$C$14)*('Ejercicio 3 - TIR'!$E$14-'Ejercicio 3 - TIR'!$D$14)*(1-D390)))</f>
        <v>30320.54125</v>
      </c>
      <c r="F390" s="3">
        <f t="shared" si="6"/>
        <v>0.06984962079</v>
      </c>
      <c r="G390" s="4">
        <f>IF(F390&lt;=('Ejercicio 3 - TIR'!$D$18-'Ejercicio 3 - TIR'!$C$18)/('Ejercicio 3 - TIR'!$E$18-'Ejercicio 3 - TIR'!$C$18),'Ejercicio 3 - TIR'!$C$18+SQRT(('Ejercicio 3 - TIR'!$E$18-'Ejercicio 3 - TIR'!$C$18)*('Ejercicio 3 - TIR'!$D$18-'Ejercicio 3 - TIR'!$C$18)*F390),'Ejercicio 3 - TIR'!$E$18-SQRT(('Ejercicio 3 - TIR'!$E$18-'Ejercicio 3 - TIR'!$C$18)*('Ejercicio 3 - TIR'!$E$18-'Ejercicio 3 - TIR'!$D$18)*(1-F390)))</f>
        <v>33236.88788</v>
      </c>
      <c r="H390" s="3">
        <f t="shared" si="7"/>
        <v>0.2218397869</v>
      </c>
      <c r="I390" s="4">
        <f>IF(H390&lt;=('Ejercicio 3 - TIR'!$D$18-'Ejercicio 3 - TIR'!$C$18)/('Ejercicio 3 - TIR'!$E$18-'Ejercicio 3 - TIR'!$C$18),'Ejercicio 3 - TIR'!$C$18+SQRT(('Ejercicio 3 - TIR'!$E$18-'Ejercicio 3 - TIR'!$C$18)*('Ejercicio 3 - TIR'!$D$18-'Ejercicio 3 - TIR'!$C$18)*H390),'Ejercicio 3 - TIR'!$E$18-SQRT(('Ejercicio 3 - TIR'!$E$18-'Ejercicio 3 - TIR'!$C$18)*('Ejercicio 3 - TIR'!$E$18-'Ejercicio 3 - TIR'!$D$18)*(1-H390)))</f>
        <v>35768.53257</v>
      </c>
      <c r="J390" s="3">
        <f t="shared" si="8"/>
        <v>0.5436956785</v>
      </c>
      <c r="K390" s="4">
        <f>IF(J390&lt;=('Ejercicio 3 - TIR'!$D$18-'Ejercicio 3 - TIR'!$C$18)/('Ejercicio 3 - TIR'!$E$18-'Ejercicio 3 - TIR'!$C$18),'Ejercicio 3 - TIR'!$C$18+SQRT(('Ejercicio 3 - TIR'!$E$18-'Ejercicio 3 - TIR'!$C$18)*('Ejercicio 3 - TIR'!$D$18-'Ejercicio 3 - TIR'!$C$18)*J390),'Ejercicio 3 - TIR'!$E$18-SQRT(('Ejercicio 3 - TIR'!$E$18-'Ejercicio 3 - TIR'!$C$18)*('Ejercicio 3 - TIR'!$E$18-'Ejercicio 3 - TIR'!$D$18)*(1-J390)))</f>
        <v>39030.74481</v>
      </c>
      <c r="L390" s="3">
        <f t="shared" si="9"/>
        <v>0.2020575455</v>
      </c>
      <c r="M390" s="4">
        <f>IF(L390&lt;=('Ejercicio 3 - TIR'!$D$18-'Ejercicio 3 - TIR'!$C$18)/('Ejercicio 3 - TIR'!$E$18-'Ejercicio 3 - TIR'!$C$18),'Ejercicio 3 - TIR'!$C$18+SQRT(('Ejercicio 3 - TIR'!$E$18-'Ejercicio 3 - TIR'!$C$18)*('Ejercicio 3 - TIR'!$D$18-'Ejercicio 3 - TIR'!$C$18)*L390),'Ejercicio 3 - TIR'!$E$18-SQRT(('Ejercicio 3 - TIR'!$E$18-'Ejercicio 3 - TIR'!$C$18)*('Ejercicio 3 - TIR'!$E$18-'Ejercicio 3 - TIR'!$D$18)*(1-L390)))</f>
        <v>35505.32759</v>
      </c>
      <c r="N390" s="3">
        <f t="shared" si="10"/>
        <v>0.6062543508</v>
      </c>
      <c r="O390" s="4">
        <f>IF(N390&lt;=('Ejercicio 3 - TIR'!$D$18-'Ejercicio 3 - TIR'!$C$18)/('Ejercicio 3 - TIR'!$E$18-'Ejercicio 3 - TIR'!$C$18),'Ejercicio 3 - TIR'!$C$18+SQRT(('Ejercicio 3 - TIR'!$E$18-'Ejercicio 3 - TIR'!$C$18)*('Ejercicio 3 - TIR'!$D$18-'Ejercicio 3 - TIR'!$C$18)*N390),'Ejercicio 3 - TIR'!$E$18-SQRT(('Ejercicio 3 - TIR'!$E$18-'Ejercicio 3 - TIR'!$C$18)*('Ejercicio 3 - TIR'!$E$18-'Ejercicio 3 - TIR'!$D$18)*(1-N390)))</f>
        <v>39536.14978</v>
      </c>
      <c r="P390" s="3">
        <f t="shared" si="11"/>
        <v>0.6337628067</v>
      </c>
      <c r="Q390" s="7">
        <f>IF(P390&lt;=('Ejercicio 3 - TIR'!$D$22-'Ejercicio 3 - TIR'!$C$22)/('Ejercicio 3 - TIR'!$E$22-'Ejercicio 3 - TIR'!$C$22),'Ejercicio 3 - TIR'!$C$22+SQRT(('Ejercicio 3 - TIR'!$E$22-'Ejercicio 3 - TIR'!$C$22)*('Ejercicio 3 - TIR'!$D$22-'Ejercicio 3 - TIR'!$C$22)*P390),'Ejercicio 3 - TIR'!$E$22-SQRT(('Ejercicio 3 - TIR'!$E$22-'Ejercicio 3 - TIR'!$C$22)*('Ejercicio 3 - TIR'!$E$22-'Ejercicio 3 - TIR'!$D$22)*(1-P390)))</f>
        <v>0.1543245848</v>
      </c>
      <c r="R390" s="3">
        <f t="shared" si="12"/>
        <v>0.80445801</v>
      </c>
      <c r="S390" s="7">
        <f>IF(R390&lt;=('Ejercicio 3 - TIR'!$D$23-'Ejercicio 3 - TIR'!$C$23)/('Ejercicio 3 - TIR'!$E$23-'Ejercicio 3 - TIR'!$C$23),'Ejercicio 3 - TIR'!$C$23+SQRT(('Ejercicio 3 - TIR'!$E$23-'Ejercicio 3 - TIR'!$C$23)*('Ejercicio 3 - TIR'!$D$23-'Ejercicio 3 - TIR'!$C$23)*R390),'Ejercicio 3 - TIR'!$E$23-SQRT(('Ejercicio 3 - TIR'!$E$23-'Ejercicio 3 - TIR'!$C$23)*('Ejercicio 3 - TIR'!$E$23-'Ejercicio 3 - TIR'!$D$23)*(1-R390)))</f>
        <v>0.1612389877</v>
      </c>
      <c r="T390" s="3">
        <f t="shared" si="13"/>
        <v>0.1653742892</v>
      </c>
      <c r="U390" s="7">
        <f>IF(T390&lt;=('Ejercicio 3 - TIR'!$D$24-'Ejercicio 3 - TIR'!$C$24)/('Ejercicio 3 - TIR'!$E$24-'Ejercicio 3 - TIR'!$C$24),'Ejercicio 3 - TIR'!$C$24+SQRT(('Ejercicio 3 - TIR'!$E$24-'Ejercicio 3 - TIR'!$C$24)*('Ejercicio 3 - TIR'!$D$24-'Ejercicio 3 - TIR'!$C$24)*T390),'Ejercicio 3 - TIR'!$E$24-SQRT(('Ejercicio 3 - TIR'!$E$24-'Ejercicio 3 - TIR'!$C$24)*('Ejercicio 3 - TIR'!$E$24-'Ejercicio 3 - TIR'!$D$24)*(1-T390)))</f>
        <v>0.1686356113</v>
      </c>
      <c r="V390" s="3">
        <f t="shared" si="14"/>
        <v>0.8976950203</v>
      </c>
      <c r="W390" s="7">
        <f>IF(V390&lt;=('Ejercicio 3 - TIR'!$D$25-'Ejercicio 3 - TIR'!$C$25)/('Ejercicio 3 - TIR'!$E$25-'Ejercicio 3 - TIR'!$C$25),'Ejercicio 3 - TIR'!$C$25+SQRT(('Ejercicio 3 - TIR'!$E$25-'Ejercicio 3 - TIR'!$C$25)*('Ejercicio 3 - TIR'!$D$25-'Ejercicio 3 - TIR'!$C$25)*V390),'Ejercicio 3 - TIR'!$E$25-SQRT(('Ejercicio 3 - TIR'!$E$25-'Ejercicio 3 - TIR'!$C$25)*('Ejercicio 3 - TIR'!$E$25-'Ejercicio 3 - TIR'!$D$25)*(1-V390)))</f>
        <v>0.2310773303</v>
      </c>
      <c r="X390" s="3">
        <f t="shared" si="15"/>
        <v>0.9076903613</v>
      </c>
      <c r="Y390" s="7">
        <f>IF(X390&lt;=('Ejercicio 3 - TIR'!$D$26-'Ejercicio 3 - TIR'!$C$26)/('Ejercicio 3 - TIR'!$E$26-'Ejercicio 3 - TIR'!$C$26),'Ejercicio 3 - TIR'!$C$26+SQRT(('Ejercicio 3 - TIR'!$E$26-'Ejercicio 3 - TIR'!$C$26)*('Ejercicio 3 - TIR'!$D$26-'Ejercicio 3 - TIR'!$C$26)*X390),'Ejercicio 3 - TIR'!$E$26-SQRT(('Ejercicio 3 - TIR'!$E$26-'Ejercicio 3 - TIR'!$C$26)*('Ejercicio 3 - TIR'!$E$26-'Ejercicio 3 - TIR'!$D$26)*(1-X390)))</f>
        <v>0.2576735124</v>
      </c>
      <c r="Z390" s="3">
        <f t="shared" si="16"/>
        <v>1.154324585</v>
      </c>
      <c r="AA390" s="3">
        <f t="shared" si="17"/>
        <v>1.340446712</v>
      </c>
      <c r="AB390" s="3">
        <f t="shared" si="18"/>
        <v>1.566493763</v>
      </c>
      <c r="AC390" s="3">
        <f t="shared" si="19"/>
        <v>1.92847496</v>
      </c>
      <c r="AD390" s="3">
        <f t="shared" si="20"/>
        <v>2.425391876</v>
      </c>
      <c r="AE390" s="2">
        <f t="shared" si="21"/>
        <v>4679.204937</v>
      </c>
      <c r="AF390" s="2">
        <f t="shared" si="22"/>
        <v>5433.675205</v>
      </c>
      <c r="AG390" s="2">
        <f t="shared" si="23"/>
        <v>6349.986344</v>
      </c>
      <c r="AH390" s="2">
        <f t="shared" si="24"/>
        <v>7817.324236</v>
      </c>
      <c r="AI390" s="2">
        <f t="shared" si="25"/>
        <v>9831.64163</v>
      </c>
      <c r="AJ390" s="4">
        <f t="shared" si="26"/>
        <v>38366.1568</v>
      </c>
      <c r="AK390" s="4">
        <f t="shared" si="27"/>
        <v>47945.81189</v>
      </c>
      <c r="AL390" s="4">
        <f t="shared" si="28"/>
        <v>61141.41831</v>
      </c>
      <c r="AM390" s="4">
        <f t="shared" si="29"/>
        <v>68471.13518</v>
      </c>
      <c r="AN390" s="4">
        <f t="shared" si="30"/>
        <v>95890.65649</v>
      </c>
      <c r="AO390" s="4">
        <f>C390/'Ejercicio 3 - TIR'!$D$7</f>
        <v>14069.94593</v>
      </c>
      <c r="AP390" s="4">
        <f t="shared" si="31"/>
        <v>24296.21087</v>
      </c>
      <c r="AQ390" s="4">
        <f t="shared" si="32"/>
        <v>33875.86596</v>
      </c>
      <c r="AR390" s="4">
        <f t="shared" si="33"/>
        <v>47071.47238</v>
      </c>
      <c r="AS390" s="4">
        <f t="shared" si="34"/>
        <v>54401.18925</v>
      </c>
      <c r="AT390" s="4">
        <f t="shared" si="35"/>
        <v>81820.71056</v>
      </c>
      <c r="AU390" s="4">
        <f>AP390*'Ejercicio 3 - TIR'!$D$5</f>
        <v>12148.10543</v>
      </c>
      <c r="AV390" s="4">
        <f>AQ390*'Ejercicio 3 - TIR'!$D$5</f>
        <v>16937.93298</v>
      </c>
      <c r="AW390" s="4">
        <f>AR390*'Ejercicio 3 - TIR'!$D$5</f>
        <v>23535.73619</v>
      </c>
      <c r="AX390" s="4">
        <f>AS390*'Ejercicio 3 - TIR'!$D$5</f>
        <v>27200.59463</v>
      </c>
      <c r="AY390" s="4">
        <f>AT390*'Ejercicio 3 - TIR'!$D$5</f>
        <v>40910.35528</v>
      </c>
      <c r="AZ390" s="4">
        <f t="shared" ref="AZ390:BD390" si="1205">AJ390-AU390-AE390</f>
        <v>21538.84643</v>
      </c>
      <c r="BA390" s="4">
        <f t="shared" si="1205"/>
        <v>25574.20371</v>
      </c>
      <c r="BB390" s="4">
        <f t="shared" si="1205"/>
        <v>31255.69577</v>
      </c>
      <c r="BC390" s="4">
        <f t="shared" si="1205"/>
        <v>33453.21632</v>
      </c>
      <c r="BD390" s="4">
        <f t="shared" si="1205"/>
        <v>45148.65958</v>
      </c>
      <c r="BE390" s="4">
        <f t="shared" ref="BE390:BI390" si="1206">AZ390/Z390</f>
        <v>18659.26336</v>
      </c>
      <c r="BF390" s="4">
        <f t="shared" si="1206"/>
        <v>19078.86637</v>
      </c>
      <c r="BG390" s="4">
        <f t="shared" si="1206"/>
        <v>19952.64617</v>
      </c>
      <c r="BH390" s="4">
        <f t="shared" si="1206"/>
        <v>17346.97988</v>
      </c>
      <c r="BI390" s="4">
        <f t="shared" si="1206"/>
        <v>18614.9958</v>
      </c>
      <c r="BJ390" s="4">
        <f t="shared" si="38"/>
        <v>73539.19442</v>
      </c>
      <c r="BK390" s="4">
        <f t="shared" si="39"/>
        <v>34125.13255</v>
      </c>
      <c r="BL390" s="4">
        <f t="shared" si="40"/>
        <v>107664.327</v>
      </c>
      <c r="BM390" s="4">
        <f>BK390*'Ejercicio 3 - TIR'!$D$5</f>
        <v>17062.56628</v>
      </c>
      <c r="BN390" s="4">
        <f t="shared" si="41"/>
        <v>90601.76069</v>
      </c>
      <c r="BO390" s="4">
        <f t="shared" si="42"/>
        <v>37355.51421</v>
      </c>
      <c r="BP390" s="4">
        <f t="shared" si="43"/>
        <v>-100670.2709</v>
      </c>
      <c r="BQ390" s="4">
        <f t="shared" ref="BQ390:BT390" si="1207">BE390</f>
        <v>18659.26336</v>
      </c>
      <c r="BR390" s="4">
        <f t="shared" si="1207"/>
        <v>19078.86637</v>
      </c>
      <c r="BS390" s="4">
        <f t="shared" si="1207"/>
        <v>19952.64617</v>
      </c>
      <c r="BT390" s="4">
        <f t="shared" si="1207"/>
        <v>17346.97988</v>
      </c>
      <c r="BU390" s="4">
        <f t="shared" si="45"/>
        <v>55970.51001</v>
      </c>
      <c r="BV390" s="36">
        <f t="shared" si="46"/>
        <v>7.887532025</v>
      </c>
    </row>
    <row r="391" ht="15.0" customHeight="1">
      <c r="A391" s="2">
        <v>390.0</v>
      </c>
      <c r="B391" s="3">
        <f t="shared" si="4"/>
        <v>0.9151521327</v>
      </c>
      <c r="C391" s="4">
        <f>IF(B391&lt;=('Ejercicio 3 - TIR'!$D$13-'Ejercicio 3 - TIR'!$C$13)/('Ejercicio 3 - TIR'!$E$13-'Ejercicio 3 - TIR'!$C$13),'Ejercicio 3 - TIR'!$C$13+SQRT(('Ejercicio 3 - TIR'!$E$13-'Ejercicio 3 - TIR'!$C$13)*('Ejercicio 3 - TIR'!$D$13-'Ejercicio 3 - TIR'!$C$13)*B391),'Ejercicio 3 - TIR'!$E$13-SQRT(('Ejercicio 3 - TIR'!$E$13-'Ejercicio 3 - TIR'!$C$13)*('Ejercicio 3 - TIR'!$E$13-'Ejercicio 3 - TIR'!$D$13)*(1-B391)))</f>
        <v>89909.53714</v>
      </c>
      <c r="D391" s="3">
        <f t="shared" si="5"/>
        <v>0.9321165224</v>
      </c>
      <c r="E391" s="4">
        <f>IF(D391&lt;=('Ejercicio 3 - TIR'!$D$14-'Ejercicio 3 - TIR'!$C$14)/('Ejercicio 3 - TIR'!$E$14-'Ejercicio 3 - TIR'!$C$14),'Ejercicio 3 - TIR'!$C$14+SQRT(('Ejercicio 3 - TIR'!$E$14-'Ejercicio 3 - TIR'!$C$14)*('Ejercicio 3 - TIR'!$D$14-'Ejercicio 3 - TIR'!$C$14)*D391),'Ejercicio 3 - TIR'!$E$14-SQRT(('Ejercicio 3 - TIR'!$E$14-'Ejercicio 3 - TIR'!$C$14)*('Ejercicio 3 - TIR'!$E$14-'Ejercicio 3 - TIR'!$D$14)*(1-D391)))</f>
        <v>36808.99363</v>
      </c>
      <c r="F391" s="3">
        <f t="shared" si="6"/>
        <v>0.5147642298</v>
      </c>
      <c r="G391" s="4">
        <f>IF(F391&lt;=('Ejercicio 3 - TIR'!$D$18-'Ejercicio 3 - TIR'!$C$18)/('Ejercicio 3 - TIR'!$E$18-'Ejercicio 3 - TIR'!$C$18),'Ejercicio 3 - TIR'!$C$18+SQRT(('Ejercicio 3 - TIR'!$E$18-'Ejercicio 3 - TIR'!$C$18)*('Ejercicio 3 - TIR'!$D$18-'Ejercicio 3 - TIR'!$C$18)*F391),'Ejercicio 3 - TIR'!$E$18-SQRT(('Ejercicio 3 - TIR'!$E$18-'Ejercicio 3 - TIR'!$C$18)*('Ejercicio 3 - TIR'!$E$18-'Ejercicio 3 - TIR'!$D$18)*(1-F391)))</f>
        <v>38787.18581</v>
      </c>
      <c r="H391" s="3">
        <f t="shared" si="7"/>
        <v>0.7120618918</v>
      </c>
      <c r="I391" s="4">
        <f>IF(H391&lt;=('Ejercicio 3 - TIR'!$D$18-'Ejercicio 3 - TIR'!$C$18)/('Ejercicio 3 - TIR'!$E$18-'Ejercicio 3 - TIR'!$C$18),'Ejercicio 3 - TIR'!$C$18+SQRT(('Ejercicio 3 - TIR'!$E$18-'Ejercicio 3 - TIR'!$C$18)*('Ejercicio 3 - TIR'!$D$18-'Ejercicio 3 - TIR'!$C$18)*H391),'Ejercicio 3 - TIR'!$E$18-SQRT(('Ejercicio 3 - TIR'!$E$18-'Ejercicio 3 - TIR'!$C$18)*('Ejercicio 3 - TIR'!$E$18-'Ejercicio 3 - TIR'!$D$18)*(1-H391)))</f>
        <v>40352.9194</v>
      </c>
      <c r="J391" s="3">
        <f t="shared" si="8"/>
        <v>0.6512358038</v>
      </c>
      <c r="K391" s="4">
        <f>IF(J391&lt;=('Ejercicio 3 - TIR'!$D$18-'Ejercicio 3 - TIR'!$C$18)/('Ejercicio 3 - TIR'!$E$18-'Ejercicio 3 - TIR'!$C$18),'Ejercicio 3 - TIR'!$C$18+SQRT(('Ejercicio 3 - TIR'!$E$18-'Ejercicio 3 - TIR'!$C$18)*('Ejercicio 3 - TIR'!$D$18-'Ejercicio 3 - TIR'!$C$18)*J391),'Ejercicio 3 - TIR'!$E$18-SQRT(('Ejercicio 3 - TIR'!$E$18-'Ejercicio 3 - TIR'!$C$18)*('Ejercicio 3 - TIR'!$E$18-'Ejercicio 3 - TIR'!$D$18)*(1-J391)))</f>
        <v>39883.59098</v>
      </c>
      <c r="L391" s="3">
        <f t="shared" si="9"/>
        <v>0.2689605797</v>
      </c>
      <c r="M391" s="4">
        <f>IF(L391&lt;=('Ejercicio 3 - TIR'!$D$18-'Ejercicio 3 - TIR'!$C$18)/('Ejercicio 3 - TIR'!$E$18-'Ejercicio 3 - TIR'!$C$18),'Ejercicio 3 - TIR'!$C$18+SQRT(('Ejercicio 3 - TIR'!$E$18-'Ejercicio 3 - TIR'!$C$18)*('Ejercicio 3 - TIR'!$D$18-'Ejercicio 3 - TIR'!$C$18)*L391),'Ejercicio 3 - TIR'!$E$18-SQRT(('Ejercicio 3 - TIR'!$E$18-'Ejercicio 3 - TIR'!$C$18)*('Ejercicio 3 - TIR'!$E$18-'Ejercicio 3 - TIR'!$D$18)*(1-L391)))</f>
        <v>36351.69953</v>
      </c>
      <c r="N391" s="3">
        <f t="shared" si="10"/>
        <v>0.3609684055</v>
      </c>
      <c r="O391" s="4">
        <f>IF(N391&lt;=('Ejercicio 3 - TIR'!$D$18-'Ejercicio 3 - TIR'!$C$18)/('Ejercicio 3 - TIR'!$E$18-'Ejercicio 3 - TIR'!$C$18),'Ejercicio 3 - TIR'!$C$18+SQRT(('Ejercicio 3 - TIR'!$E$18-'Ejercicio 3 - TIR'!$C$18)*('Ejercicio 3 - TIR'!$D$18-'Ejercicio 3 - TIR'!$C$18)*N391),'Ejercicio 3 - TIR'!$E$18-SQRT(('Ejercicio 3 - TIR'!$E$18-'Ejercicio 3 - TIR'!$C$18)*('Ejercicio 3 - TIR'!$E$18-'Ejercicio 3 - TIR'!$D$18)*(1-N391)))</f>
        <v>37358.34634</v>
      </c>
      <c r="P391" s="3">
        <f t="shared" si="11"/>
        <v>0.4305473886</v>
      </c>
      <c r="Q391" s="7">
        <f>IF(P391&lt;=('Ejercicio 3 - TIR'!$D$22-'Ejercicio 3 - TIR'!$C$22)/('Ejercicio 3 - TIR'!$E$22-'Ejercicio 3 - TIR'!$C$22),'Ejercicio 3 - TIR'!$C$22+SQRT(('Ejercicio 3 - TIR'!$E$22-'Ejercicio 3 - TIR'!$C$22)*('Ejercicio 3 - TIR'!$D$22-'Ejercicio 3 - TIR'!$C$22)*P391),'Ejercicio 3 - TIR'!$E$22-SQRT(('Ejercicio 3 - TIR'!$E$22-'Ejercicio 3 - TIR'!$C$22)*('Ejercicio 3 - TIR'!$E$22-'Ejercicio 3 - TIR'!$D$22)*(1-P391)))</f>
        <v>0.1478385578</v>
      </c>
      <c r="R391" s="3">
        <f t="shared" si="12"/>
        <v>0.06639780598</v>
      </c>
      <c r="S391" s="7">
        <f>IF(R391&lt;=('Ejercicio 3 - TIR'!$D$23-'Ejercicio 3 - TIR'!$C$23)/('Ejercicio 3 - TIR'!$E$23-'Ejercicio 3 - TIR'!$C$23),'Ejercicio 3 - TIR'!$C$23+SQRT(('Ejercicio 3 - TIR'!$E$23-'Ejercicio 3 - TIR'!$C$23)*('Ejercicio 3 - TIR'!$D$23-'Ejercicio 3 - TIR'!$C$23)*R391),'Ejercicio 3 - TIR'!$E$23-SQRT(('Ejercicio 3 - TIR'!$E$23-'Ejercicio 3 - TIR'!$C$23)*('Ejercicio 3 - TIR'!$E$23-'Ejercicio 3 - TIR'!$D$23)*(1-R391)))</f>
        <v>0.1309323397</v>
      </c>
      <c r="T391" s="3">
        <f t="shared" si="13"/>
        <v>0.8303149718</v>
      </c>
      <c r="U391" s="7">
        <f>IF(T391&lt;=('Ejercicio 3 - TIR'!$D$24-'Ejercicio 3 - TIR'!$C$24)/('Ejercicio 3 - TIR'!$E$24-'Ejercicio 3 - TIR'!$C$24),'Ejercicio 3 - TIR'!$C$24+SQRT(('Ejercicio 3 - TIR'!$E$24-'Ejercicio 3 - TIR'!$C$24)*('Ejercicio 3 - TIR'!$D$24-'Ejercicio 3 - TIR'!$C$24)*T391),'Ejercicio 3 - TIR'!$E$24-SQRT(('Ejercicio 3 - TIR'!$E$24-'Ejercicio 3 - TIR'!$C$24)*('Ejercicio 3 - TIR'!$E$24-'Ejercicio 3 - TIR'!$D$24)*(1-T391)))</f>
        <v>0.1982027965</v>
      </c>
      <c r="V391" s="3">
        <f t="shared" si="14"/>
        <v>0.885167637</v>
      </c>
      <c r="W391" s="7">
        <f>IF(V391&lt;=('Ejercicio 3 - TIR'!$D$25-'Ejercicio 3 - TIR'!$C$25)/('Ejercicio 3 - TIR'!$E$25-'Ejercicio 3 - TIR'!$C$25),'Ejercicio 3 - TIR'!$C$25+SQRT(('Ejercicio 3 - TIR'!$E$25-'Ejercicio 3 - TIR'!$C$25)*('Ejercicio 3 - TIR'!$D$25-'Ejercicio 3 - TIR'!$C$25)*V391),'Ejercicio 3 - TIR'!$E$25-SQRT(('Ejercicio 3 - TIR'!$E$25-'Ejercicio 3 - TIR'!$C$25)*('Ejercicio 3 - TIR'!$E$25-'Ejercicio 3 - TIR'!$D$25)*(1-V391)))</f>
        <v>0.2299522253</v>
      </c>
      <c r="X391" s="3">
        <f t="shared" si="15"/>
        <v>0.8436403962</v>
      </c>
      <c r="Y391" s="7">
        <f>IF(X391&lt;=('Ejercicio 3 - TIR'!$D$26-'Ejercicio 3 - TIR'!$C$26)/('Ejercicio 3 - TIR'!$E$26-'Ejercicio 3 - TIR'!$C$26),'Ejercicio 3 - TIR'!$C$26+SQRT(('Ejercicio 3 - TIR'!$E$26-'Ejercicio 3 - TIR'!$C$26)*('Ejercicio 3 - TIR'!$D$26-'Ejercicio 3 - TIR'!$C$26)*X391),'Ejercicio 3 - TIR'!$E$26-SQRT(('Ejercicio 3 - TIR'!$E$26-'Ejercicio 3 - TIR'!$C$26)*('Ejercicio 3 - TIR'!$E$26-'Ejercicio 3 - TIR'!$D$26)*(1-X391)))</f>
        <v>0.2509424388</v>
      </c>
      <c r="Z391" s="3">
        <f t="shared" si="16"/>
        <v>1.147838558</v>
      </c>
      <c r="AA391" s="3">
        <f t="shared" si="17"/>
        <v>1.298127746</v>
      </c>
      <c r="AB391" s="3">
        <f t="shared" si="18"/>
        <v>1.555420295</v>
      </c>
      <c r="AC391" s="3">
        <f t="shared" si="19"/>
        <v>1.913092653</v>
      </c>
      <c r="AD391" s="3">
        <f t="shared" si="20"/>
        <v>2.393168789</v>
      </c>
      <c r="AE391" s="2">
        <f t="shared" si="21"/>
        <v>5441.788532</v>
      </c>
      <c r="AF391" s="2">
        <f t="shared" si="22"/>
        <v>6154.294637</v>
      </c>
      <c r="AG391" s="2">
        <f t="shared" si="23"/>
        <v>7374.093044</v>
      </c>
      <c r="AH391" s="2">
        <f t="shared" si="24"/>
        <v>9069.782149</v>
      </c>
      <c r="AI391" s="2">
        <f t="shared" si="25"/>
        <v>11345.7754</v>
      </c>
      <c r="AJ391" s="4">
        <f t="shared" si="26"/>
        <v>44521.42742</v>
      </c>
      <c r="AK391" s="4">
        <f t="shared" si="27"/>
        <v>52383.24429</v>
      </c>
      <c r="AL391" s="4">
        <f t="shared" si="28"/>
        <v>62035.74685</v>
      </c>
      <c r="AM391" s="4">
        <f t="shared" si="29"/>
        <v>69544.16931</v>
      </c>
      <c r="AN391" s="4">
        <f t="shared" si="30"/>
        <v>89404.82848</v>
      </c>
      <c r="AO391" s="4">
        <f>C391/'Ejercicio 3 - TIR'!$D$7</f>
        <v>17981.90743</v>
      </c>
      <c r="AP391" s="4">
        <f t="shared" si="31"/>
        <v>26539.51999</v>
      </c>
      <c r="AQ391" s="4">
        <f t="shared" si="32"/>
        <v>34401.33686</v>
      </c>
      <c r="AR391" s="4">
        <f t="shared" si="33"/>
        <v>44053.83942</v>
      </c>
      <c r="AS391" s="4">
        <f t="shared" si="34"/>
        <v>51562.26188</v>
      </c>
      <c r="AT391" s="4">
        <f t="shared" si="35"/>
        <v>71422.92106</v>
      </c>
      <c r="AU391" s="4">
        <f>AP391*'Ejercicio 3 - TIR'!$D$5</f>
        <v>13269.76</v>
      </c>
      <c r="AV391" s="4">
        <f>AQ391*'Ejercicio 3 - TIR'!$D$5</f>
        <v>17200.66843</v>
      </c>
      <c r="AW391" s="4">
        <f>AR391*'Ejercicio 3 - TIR'!$D$5</f>
        <v>22026.91971</v>
      </c>
      <c r="AX391" s="4">
        <f>AS391*'Ejercicio 3 - TIR'!$D$5</f>
        <v>25781.13094</v>
      </c>
      <c r="AY391" s="4">
        <f>AT391*'Ejercicio 3 - TIR'!$D$5</f>
        <v>35711.46053</v>
      </c>
      <c r="AZ391" s="4">
        <f t="shared" ref="AZ391:BD391" si="1208">AJ391-AU391-AE391</f>
        <v>25809.87889</v>
      </c>
      <c r="BA391" s="4">
        <f t="shared" si="1208"/>
        <v>29028.28122</v>
      </c>
      <c r="BB391" s="4">
        <f t="shared" si="1208"/>
        <v>32634.73409</v>
      </c>
      <c r="BC391" s="4">
        <f t="shared" si="1208"/>
        <v>34693.25622</v>
      </c>
      <c r="BD391" s="4">
        <f t="shared" si="1208"/>
        <v>42347.59255</v>
      </c>
      <c r="BE391" s="4">
        <f t="shared" ref="BE391:BI391" si="1209">AZ391/Z391</f>
        <v>22485.63504</v>
      </c>
      <c r="BF391" s="4">
        <f t="shared" si="1209"/>
        <v>22361.65225</v>
      </c>
      <c r="BG391" s="4">
        <f t="shared" si="1209"/>
        <v>20981.29631</v>
      </c>
      <c r="BH391" s="4">
        <f t="shared" si="1209"/>
        <v>18134.64505</v>
      </c>
      <c r="BI391" s="4">
        <f t="shared" si="1209"/>
        <v>17695.19674</v>
      </c>
      <c r="BJ391" s="4">
        <f t="shared" si="38"/>
        <v>88090.13473</v>
      </c>
      <c r="BK391" s="4">
        <f t="shared" si="39"/>
        <v>43033.73963</v>
      </c>
      <c r="BL391" s="4">
        <f t="shared" si="40"/>
        <v>131123.8744</v>
      </c>
      <c r="BM391" s="4">
        <f>BK391*'Ejercicio 3 - TIR'!$D$5</f>
        <v>21516.86982</v>
      </c>
      <c r="BN391" s="4">
        <f t="shared" si="41"/>
        <v>109607.0046</v>
      </c>
      <c r="BO391" s="4">
        <f t="shared" si="42"/>
        <v>45799.94735</v>
      </c>
      <c r="BP391" s="4">
        <f t="shared" si="43"/>
        <v>-126718.5308</v>
      </c>
      <c r="BQ391" s="4">
        <f t="shared" ref="BQ391:BT391" si="1210">BE391</f>
        <v>22485.63504</v>
      </c>
      <c r="BR391" s="4">
        <f t="shared" si="1210"/>
        <v>22361.65225</v>
      </c>
      <c r="BS391" s="4">
        <f t="shared" si="1210"/>
        <v>20981.29631</v>
      </c>
      <c r="BT391" s="4">
        <f t="shared" si="1210"/>
        <v>18134.64505</v>
      </c>
      <c r="BU391" s="4">
        <f t="shared" si="45"/>
        <v>63495.14408</v>
      </c>
      <c r="BV391" s="36">
        <f t="shared" si="46"/>
        <v>4.45678411</v>
      </c>
    </row>
    <row r="392" ht="15.0" customHeight="1">
      <c r="A392" s="2">
        <v>391.0</v>
      </c>
      <c r="B392" s="3">
        <f t="shared" si="4"/>
        <v>0.05823864323</v>
      </c>
      <c r="C392" s="4">
        <f>IF(B392&lt;=('Ejercicio 3 - TIR'!$D$13-'Ejercicio 3 - TIR'!$C$13)/('Ejercicio 3 - TIR'!$E$13-'Ejercicio 3 - TIR'!$C$13),'Ejercicio 3 - TIR'!$C$13+SQRT(('Ejercicio 3 - TIR'!$E$13-'Ejercicio 3 - TIR'!$C$13)*('Ejercicio 3 - TIR'!$D$13-'Ejercicio 3 - TIR'!$C$13)*B392),'Ejercicio 3 - TIR'!$E$13-SQRT(('Ejercicio 3 - TIR'!$E$13-'Ejercicio 3 - TIR'!$C$13)*('Ejercicio 3 - TIR'!$E$13-'Ejercicio 3 - TIR'!$D$13)*(1-B392)))</f>
        <v>64826.53678</v>
      </c>
      <c r="D392" s="3">
        <f t="shared" si="5"/>
        <v>0.2023156154</v>
      </c>
      <c r="E392" s="4">
        <f>IF(D392&lt;=('Ejercicio 3 - TIR'!$D$14-'Ejercicio 3 - TIR'!$C$14)/('Ejercicio 3 - TIR'!$E$14-'Ejercicio 3 - TIR'!$C$14),'Ejercicio 3 - TIR'!$C$14+SQRT(('Ejercicio 3 - TIR'!$E$14-'Ejercicio 3 - TIR'!$C$14)*('Ejercicio 3 - TIR'!$D$14-'Ejercicio 3 - TIR'!$C$14)*D392),'Ejercicio 3 - TIR'!$E$14-SQRT(('Ejercicio 3 - TIR'!$E$14-'Ejercicio 3 - TIR'!$C$14)*('Ejercicio 3 - TIR'!$E$14-'Ejercicio 3 - TIR'!$D$14)*(1-D392)))</f>
        <v>28895.33967</v>
      </c>
      <c r="F392" s="3">
        <f t="shared" si="6"/>
        <v>0.08178595462</v>
      </c>
      <c r="G392" s="4">
        <f>IF(F392&lt;=('Ejercicio 3 - TIR'!$D$18-'Ejercicio 3 - TIR'!$C$18)/('Ejercicio 3 - TIR'!$E$18-'Ejercicio 3 - TIR'!$C$18),'Ejercicio 3 - TIR'!$C$18+SQRT(('Ejercicio 3 - TIR'!$E$18-'Ejercicio 3 - TIR'!$C$18)*('Ejercicio 3 - TIR'!$D$18-'Ejercicio 3 - TIR'!$C$18)*F392),'Ejercicio 3 - TIR'!$E$18-SQRT(('Ejercicio 3 - TIR'!$E$18-'Ejercicio 3 - TIR'!$C$18)*('Ejercicio 3 - TIR'!$E$18-'Ejercicio 3 - TIR'!$D$18)*(1-F392)))</f>
        <v>33502.55524</v>
      </c>
      <c r="H392" s="3">
        <f t="shared" si="7"/>
        <v>0.9901516987</v>
      </c>
      <c r="I392" s="4">
        <f>IF(H392&lt;=('Ejercicio 3 - TIR'!$D$18-'Ejercicio 3 - TIR'!$C$18)/('Ejercicio 3 - TIR'!$E$18-'Ejercicio 3 - TIR'!$C$18),'Ejercicio 3 - TIR'!$C$18+SQRT(('Ejercicio 3 - TIR'!$E$18-'Ejercicio 3 - TIR'!$C$18)*('Ejercicio 3 - TIR'!$D$18-'Ejercicio 3 - TIR'!$C$18)*H392),'Ejercicio 3 - TIR'!$E$18-SQRT(('Ejercicio 3 - TIR'!$E$18-'Ejercicio 3 - TIR'!$C$18)*('Ejercicio 3 - TIR'!$E$18-'Ejercicio 3 - TIR'!$D$18)*(1-H392)))</f>
        <v>44140.56844</v>
      </c>
      <c r="J392" s="3">
        <f t="shared" si="8"/>
        <v>0.6265047698</v>
      </c>
      <c r="K392" s="4">
        <f>IF(J392&lt;=('Ejercicio 3 - TIR'!$D$18-'Ejercicio 3 - TIR'!$C$18)/('Ejercicio 3 - TIR'!$E$18-'Ejercicio 3 - TIR'!$C$18),'Ejercicio 3 - TIR'!$C$18+SQRT(('Ejercicio 3 - TIR'!$E$18-'Ejercicio 3 - TIR'!$C$18)*('Ejercicio 3 - TIR'!$D$18-'Ejercicio 3 - TIR'!$C$18)*J392),'Ejercicio 3 - TIR'!$E$18-SQRT(('Ejercicio 3 - TIR'!$E$18-'Ejercicio 3 - TIR'!$C$18)*('Ejercicio 3 - TIR'!$E$18-'Ejercicio 3 - TIR'!$D$18)*(1-J392)))</f>
        <v>39694.10726</v>
      </c>
      <c r="L392" s="3">
        <f t="shared" si="9"/>
        <v>0.7136098904</v>
      </c>
      <c r="M392" s="4">
        <f>IF(L392&lt;=('Ejercicio 3 - TIR'!$D$18-'Ejercicio 3 - TIR'!$C$18)/('Ejercicio 3 - TIR'!$E$18-'Ejercicio 3 - TIR'!$C$18),'Ejercicio 3 - TIR'!$C$18+SQRT(('Ejercicio 3 - TIR'!$E$18-'Ejercicio 3 - TIR'!$C$18)*('Ejercicio 3 - TIR'!$D$18-'Ejercicio 3 - TIR'!$C$18)*L392),'Ejercicio 3 - TIR'!$E$18-SQRT(('Ejercicio 3 - TIR'!$E$18-'Ejercicio 3 - TIR'!$C$18)*('Ejercicio 3 - TIR'!$E$18-'Ejercicio 3 - TIR'!$D$18)*(1-L392)))</f>
        <v>40365.42794</v>
      </c>
      <c r="N392" s="3">
        <f t="shared" si="10"/>
        <v>0.2063807398</v>
      </c>
      <c r="O392" s="4">
        <f>IF(N392&lt;=('Ejercicio 3 - TIR'!$D$18-'Ejercicio 3 - TIR'!$C$18)/('Ejercicio 3 - TIR'!$E$18-'Ejercicio 3 - TIR'!$C$18),'Ejercicio 3 - TIR'!$C$18+SQRT(('Ejercicio 3 - TIR'!$E$18-'Ejercicio 3 - TIR'!$C$18)*('Ejercicio 3 - TIR'!$D$18-'Ejercicio 3 - TIR'!$C$18)*N392),'Ejercicio 3 - TIR'!$E$18-SQRT(('Ejercicio 3 - TIR'!$E$18-'Ejercicio 3 - TIR'!$C$18)*('Ejercicio 3 - TIR'!$E$18-'Ejercicio 3 - TIR'!$D$18)*(1-N392)))</f>
        <v>35563.91148</v>
      </c>
      <c r="P392" s="3">
        <f t="shared" si="11"/>
        <v>0.5399676985</v>
      </c>
      <c r="Q392" s="7">
        <f>IF(P392&lt;=('Ejercicio 3 - TIR'!$D$22-'Ejercicio 3 - TIR'!$C$22)/('Ejercicio 3 - TIR'!$E$22-'Ejercicio 3 - TIR'!$C$22),'Ejercicio 3 - TIR'!$C$22+SQRT(('Ejercicio 3 - TIR'!$E$22-'Ejercicio 3 - TIR'!$C$22)*('Ejercicio 3 - TIR'!$D$22-'Ejercicio 3 - TIR'!$C$22)*P392),'Ejercicio 3 - TIR'!$E$22-SQRT(('Ejercicio 3 - TIR'!$E$22-'Ejercicio 3 - TIR'!$C$22)*('Ejercicio 3 - TIR'!$E$22-'Ejercicio 3 - TIR'!$D$22)*(1-P392)))</f>
        <v>0.1512240006</v>
      </c>
      <c r="R392" s="3">
        <f t="shared" si="12"/>
        <v>0.6166764409</v>
      </c>
      <c r="S392" s="7">
        <f>IF(R392&lt;=('Ejercicio 3 - TIR'!$D$23-'Ejercicio 3 - TIR'!$C$23)/('Ejercicio 3 - TIR'!$E$23-'Ejercicio 3 - TIR'!$C$23),'Ejercicio 3 - TIR'!$C$23+SQRT(('Ejercicio 3 - TIR'!$E$23-'Ejercicio 3 - TIR'!$C$23)*('Ejercicio 3 - TIR'!$D$23-'Ejercicio 3 - TIR'!$C$23)*R392),'Ejercicio 3 - TIR'!$E$23-SQRT(('Ejercicio 3 - TIR'!$E$23-'Ejercicio 3 - TIR'!$C$23)*('Ejercicio 3 - TIR'!$E$23-'Ejercicio 3 - TIR'!$D$23)*(1-R392)))</f>
        <v>0.1537324838</v>
      </c>
      <c r="T392" s="3">
        <f t="shared" si="13"/>
        <v>0.4809356248</v>
      </c>
      <c r="U392" s="7">
        <f>IF(T392&lt;=('Ejercicio 3 - TIR'!$D$24-'Ejercicio 3 - TIR'!$C$24)/('Ejercicio 3 - TIR'!$E$24-'Ejercicio 3 - TIR'!$C$24),'Ejercicio 3 - TIR'!$C$24+SQRT(('Ejercicio 3 - TIR'!$E$24-'Ejercicio 3 - TIR'!$C$24)*('Ejercicio 3 - TIR'!$D$24-'Ejercicio 3 - TIR'!$C$24)*T392),'Ejercicio 3 - TIR'!$E$24-SQRT(('Ejercicio 3 - TIR'!$E$24-'Ejercicio 3 - TIR'!$C$24)*('Ejercicio 3 - TIR'!$E$24-'Ejercicio 3 - TIR'!$D$24)*(1-T392)))</f>
        <v>0.1818767754</v>
      </c>
      <c r="V392" s="3">
        <f t="shared" si="14"/>
        <v>0.8815327238</v>
      </c>
      <c r="W392" s="7">
        <f>IF(V392&lt;=('Ejercicio 3 - TIR'!$D$25-'Ejercicio 3 - TIR'!$C$25)/('Ejercicio 3 - TIR'!$E$25-'Ejercicio 3 - TIR'!$C$25),'Ejercicio 3 - TIR'!$C$25+SQRT(('Ejercicio 3 - TIR'!$E$25-'Ejercicio 3 - TIR'!$C$25)*('Ejercicio 3 - TIR'!$D$25-'Ejercicio 3 - TIR'!$C$25)*V392),'Ejercicio 3 - TIR'!$E$25-SQRT(('Ejercicio 3 - TIR'!$E$25-'Ejercicio 3 - TIR'!$C$25)*('Ejercicio 3 - TIR'!$E$25-'Ejercicio 3 - TIR'!$D$25)*(1-V392)))</f>
        <v>0.2296374003</v>
      </c>
      <c r="X392" s="3">
        <f t="shared" si="15"/>
        <v>0.1703367057</v>
      </c>
      <c r="Y392" s="7">
        <f>IF(X392&lt;=('Ejercicio 3 - TIR'!$D$26-'Ejercicio 3 - TIR'!$C$26)/('Ejercicio 3 - TIR'!$E$26-'Ejercicio 3 - TIR'!$C$26),'Ejercicio 3 - TIR'!$C$26+SQRT(('Ejercicio 3 - TIR'!$E$26-'Ejercicio 3 - TIR'!$C$26)*('Ejercicio 3 - TIR'!$D$26-'Ejercicio 3 - TIR'!$C$26)*X392),'Ejercicio 3 - TIR'!$E$26-SQRT(('Ejercicio 3 - TIR'!$E$26-'Ejercicio 3 - TIR'!$C$26)*('Ejercicio 3 - TIR'!$E$26-'Ejercicio 3 - TIR'!$D$26)*(1-X392)))</f>
        <v>0.2114454915</v>
      </c>
      <c r="Z392" s="3">
        <f t="shared" si="16"/>
        <v>1.151224001</v>
      </c>
      <c r="AA392" s="3">
        <f t="shared" si="17"/>
        <v>1.328204526</v>
      </c>
      <c r="AB392" s="3">
        <f t="shared" si="18"/>
        <v>1.569774082</v>
      </c>
      <c r="AC392" s="3">
        <f t="shared" si="19"/>
        <v>1.930252921</v>
      </c>
      <c r="AD392" s="3">
        <f t="shared" si="20"/>
        <v>2.338396199</v>
      </c>
      <c r="AE392" s="2">
        <f t="shared" si="21"/>
        <v>4369.668863</v>
      </c>
      <c r="AF392" s="2">
        <f t="shared" si="22"/>
        <v>5041.428911</v>
      </c>
      <c r="AG392" s="2">
        <f t="shared" si="23"/>
        <v>5958.347745</v>
      </c>
      <c r="AH392" s="2">
        <f t="shared" si="24"/>
        <v>7326.607231</v>
      </c>
      <c r="AI392" s="2">
        <f t="shared" si="25"/>
        <v>8875.785298</v>
      </c>
      <c r="AJ392" s="4">
        <f t="shared" si="26"/>
        <v>38568.94567</v>
      </c>
      <c r="AK392" s="4">
        <f t="shared" si="27"/>
        <v>58627.70277</v>
      </c>
      <c r="AL392" s="4">
        <f t="shared" si="28"/>
        <v>62310.78077</v>
      </c>
      <c r="AM392" s="4">
        <f t="shared" si="29"/>
        <v>77915.48518</v>
      </c>
      <c r="AN392" s="4">
        <f t="shared" si="30"/>
        <v>83162.51542</v>
      </c>
      <c r="AO392" s="4">
        <f>C392/'Ejercicio 3 - TIR'!$D$7</f>
        <v>12965.30736</v>
      </c>
      <c r="AP392" s="4">
        <f t="shared" si="31"/>
        <v>25603.63831</v>
      </c>
      <c r="AQ392" s="4">
        <f t="shared" si="32"/>
        <v>45662.39541</v>
      </c>
      <c r="AR392" s="4">
        <f t="shared" si="33"/>
        <v>49345.47342</v>
      </c>
      <c r="AS392" s="4">
        <f t="shared" si="34"/>
        <v>64950.17783</v>
      </c>
      <c r="AT392" s="4">
        <f t="shared" si="35"/>
        <v>70197.20806</v>
      </c>
      <c r="AU392" s="4">
        <f>AP392*'Ejercicio 3 - TIR'!$D$5</f>
        <v>12801.81916</v>
      </c>
      <c r="AV392" s="4">
        <f>AQ392*'Ejercicio 3 - TIR'!$D$5</f>
        <v>22831.19771</v>
      </c>
      <c r="AW392" s="4">
        <f>AR392*'Ejercicio 3 - TIR'!$D$5</f>
        <v>24672.73671</v>
      </c>
      <c r="AX392" s="4">
        <f>AS392*'Ejercicio 3 - TIR'!$D$5</f>
        <v>32475.08891</v>
      </c>
      <c r="AY392" s="4">
        <f>AT392*'Ejercicio 3 - TIR'!$D$5</f>
        <v>35098.60403</v>
      </c>
      <c r="AZ392" s="4">
        <f t="shared" ref="AZ392:BD392" si="1211">AJ392-AU392-AE392</f>
        <v>21397.45765</v>
      </c>
      <c r="BA392" s="4">
        <f t="shared" si="1211"/>
        <v>30755.07615</v>
      </c>
      <c r="BB392" s="4">
        <f t="shared" si="1211"/>
        <v>31679.69632</v>
      </c>
      <c r="BC392" s="4">
        <f t="shared" si="1211"/>
        <v>38113.78904</v>
      </c>
      <c r="BD392" s="4">
        <f t="shared" si="1211"/>
        <v>39188.12609</v>
      </c>
      <c r="BE392" s="4">
        <f t="shared" ref="BE392:BI392" si="1212">AZ392/Z392</f>
        <v>18586.70219</v>
      </c>
      <c r="BF392" s="4">
        <f t="shared" si="1212"/>
        <v>23155.37672</v>
      </c>
      <c r="BG392" s="4">
        <f t="shared" si="1212"/>
        <v>20181.05451</v>
      </c>
      <c r="BH392" s="4">
        <f t="shared" si="1212"/>
        <v>19745.48963</v>
      </c>
      <c r="BI392" s="4">
        <f t="shared" si="1212"/>
        <v>16758.54849</v>
      </c>
      <c r="BJ392" s="4">
        <f t="shared" si="38"/>
        <v>67568.75245</v>
      </c>
      <c r="BK392" s="4">
        <f t="shared" si="39"/>
        <v>30318.02544</v>
      </c>
      <c r="BL392" s="4">
        <f t="shared" si="40"/>
        <v>97886.77788</v>
      </c>
      <c r="BM392" s="4">
        <f>BK392*'Ejercicio 3 - TIR'!$D$5</f>
        <v>15159.01272</v>
      </c>
      <c r="BN392" s="4">
        <f t="shared" si="41"/>
        <v>82727.76517</v>
      </c>
      <c r="BO392" s="4">
        <f t="shared" si="42"/>
        <v>35377.99335</v>
      </c>
      <c r="BP392" s="4">
        <f t="shared" si="43"/>
        <v>-93721.87645</v>
      </c>
      <c r="BQ392" s="4">
        <f t="shared" ref="BQ392:BT392" si="1213">BE392</f>
        <v>18586.70219</v>
      </c>
      <c r="BR392" s="4">
        <f t="shared" si="1213"/>
        <v>23155.37672</v>
      </c>
      <c r="BS392" s="4">
        <f t="shared" si="1213"/>
        <v>20181.05451</v>
      </c>
      <c r="BT392" s="4">
        <f t="shared" si="1213"/>
        <v>19745.48963</v>
      </c>
      <c r="BU392" s="4">
        <f t="shared" si="45"/>
        <v>52136.54184</v>
      </c>
      <c r="BV392" s="36">
        <f t="shared" si="46"/>
        <v>11.18984268</v>
      </c>
    </row>
    <row r="393" ht="15.0" customHeight="1">
      <c r="A393" s="2">
        <v>392.0</v>
      </c>
      <c r="B393" s="3">
        <f t="shared" si="4"/>
        <v>0.7036149311</v>
      </c>
      <c r="C393" s="4">
        <f>IF(B393&lt;=('Ejercicio 3 - TIR'!$D$13-'Ejercicio 3 - TIR'!$C$13)/('Ejercicio 3 - TIR'!$E$13-'Ejercicio 3 - TIR'!$C$13),'Ejercicio 3 - TIR'!$C$13+SQRT(('Ejercicio 3 - TIR'!$E$13-'Ejercicio 3 - TIR'!$C$13)*('Ejercicio 3 - TIR'!$D$13-'Ejercicio 3 - TIR'!$C$13)*B393),'Ejercicio 3 - TIR'!$E$13-SQRT(('Ejercicio 3 - TIR'!$E$13-'Ejercicio 3 - TIR'!$C$13)*('Ejercicio 3 - TIR'!$E$13-'Ejercicio 3 - TIR'!$D$13)*(1-B393)))</f>
        <v>81140.99465</v>
      </c>
      <c r="D393" s="3">
        <f t="shared" si="5"/>
        <v>0.5265729424</v>
      </c>
      <c r="E393" s="4">
        <f>IF(D393&lt;=('Ejercicio 3 - TIR'!$D$14-'Ejercicio 3 - TIR'!$C$14)/('Ejercicio 3 - TIR'!$E$14-'Ejercicio 3 - TIR'!$C$14),'Ejercicio 3 - TIR'!$C$14+SQRT(('Ejercicio 3 - TIR'!$E$14-'Ejercicio 3 - TIR'!$C$14)*('Ejercicio 3 - TIR'!$D$14-'Ejercicio 3 - TIR'!$C$14)*D393),'Ejercicio 3 - TIR'!$E$14-SQRT(('Ejercicio 3 - TIR'!$E$14-'Ejercicio 3 - TIR'!$C$14)*('Ejercicio 3 - TIR'!$E$14-'Ejercicio 3 - TIR'!$D$14)*(1-D393)))</f>
        <v>31573.01604</v>
      </c>
      <c r="F393" s="3">
        <f t="shared" si="6"/>
        <v>0.8010648495</v>
      </c>
      <c r="G393" s="4">
        <f>IF(F393&lt;=('Ejercicio 3 - TIR'!$D$18-'Ejercicio 3 - TIR'!$C$18)/('Ejercicio 3 - TIR'!$E$18-'Ejercicio 3 - TIR'!$C$18),'Ejercicio 3 - TIR'!$C$18+SQRT(('Ejercicio 3 - TIR'!$E$18-'Ejercicio 3 - TIR'!$C$18)*('Ejercicio 3 - TIR'!$D$18-'Ejercicio 3 - TIR'!$C$18)*F393),'Ejercicio 3 - TIR'!$E$18-SQRT(('Ejercicio 3 - TIR'!$E$18-'Ejercicio 3 - TIR'!$C$18)*('Ejercicio 3 - TIR'!$E$18-'Ejercicio 3 - TIR'!$D$18)*(1-F393)))</f>
        <v>41137.34078</v>
      </c>
      <c r="H393" s="3">
        <f t="shared" si="7"/>
        <v>0.6832536704</v>
      </c>
      <c r="I393" s="4">
        <f>IF(H393&lt;=('Ejercicio 3 - TIR'!$D$18-'Ejercicio 3 - TIR'!$C$18)/('Ejercicio 3 - TIR'!$E$18-'Ejercicio 3 - TIR'!$C$18),'Ejercicio 3 - TIR'!$C$18+SQRT(('Ejercicio 3 - TIR'!$E$18-'Ejercicio 3 - TIR'!$C$18)*('Ejercicio 3 - TIR'!$D$18-'Ejercicio 3 - TIR'!$C$18)*H393),'Ejercicio 3 - TIR'!$E$18-SQRT(('Ejercicio 3 - TIR'!$E$18-'Ejercicio 3 - TIR'!$C$18)*('Ejercicio 3 - TIR'!$E$18-'Ejercicio 3 - TIR'!$D$18)*(1-H393)))</f>
        <v>40125.98987</v>
      </c>
      <c r="J393" s="3">
        <f t="shared" si="8"/>
        <v>0.8199595425</v>
      </c>
      <c r="K393" s="4">
        <f>IF(J393&lt;=('Ejercicio 3 - TIR'!$D$18-'Ejercicio 3 - TIR'!$C$18)/('Ejercicio 3 - TIR'!$E$18-'Ejercicio 3 - TIR'!$C$18),'Ejercicio 3 - TIR'!$C$18+SQRT(('Ejercicio 3 - TIR'!$E$18-'Ejercicio 3 - TIR'!$C$18)*('Ejercicio 3 - TIR'!$D$18-'Ejercicio 3 - TIR'!$C$18)*J393),'Ejercicio 3 - TIR'!$E$18-SQRT(('Ejercicio 3 - TIR'!$E$18-'Ejercicio 3 - TIR'!$C$18)*('Ejercicio 3 - TIR'!$E$18-'Ejercicio 3 - TIR'!$D$18)*(1-J393)))</f>
        <v>41325.35249</v>
      </c>
      <c r="L393" s="3">
        <f t="shared" si="9"/>
        <v>0.5398554292</v>
      </c>
      <c r="M393" s="4">
        <f>IF(L393&lt;=('Ejercicio 3 - TIR'!$D$18-'Ejercicio 3 - TIR'!$C$18)/('Ejercicio 3 - TIR'!$E$18-'Ejercicio 3 - TIR'!$C$18),'Ejercicio 3 - TIR'!$C$18+SQRT(('Ejercicio 3 - TIR'!$E$18-'Ejercicio 3 - TIR'!$C$18)*('Ejercicio 3 - TIR'!$D$18-'Ejercicio 3 - TIR'!$C$18)*L393),'Ejercicio 3 - TIR'!$E$18-SQRT(('Ejercicio 3 - TIR'!$E$18-'Ejercicio 3 - TIR'!$C$18)*('Ejercicio 3 - TIR'!$E$18-'Ejercicio 3 - TIR'!$D$18)*(1-L393)))</f>
        <v>38998.79516</v>
      </c>
      <c r="N393" s="3">
        <f t="shared" si="10"/>
        <v>0.4421843736</v>
      </c>
      <c r="O393" s="4">
        <f>IF(N393&lt;=('Ejercicio 3 - TIR'!$D$18-'Ejercicio 3 - TIR'!$C$18)/('Ejercicio 3 - TIR'!$E$18-'Ejercicio 3 - TIR'!$C$18),'Ejercicio 3 - TIR'!$C$18+SQRT(('Ejercicio 3 - TIR'!$E$18-'Ejercicio 3 - TIR'!$C$18)*('Ejercicio 3 - TIR'!$D$18-'Ejercicio 3 - TIR'!$C$18)*N393),'Ejercicio 3 - TIR'!$E$18-SQRT(('Ejercicio 3 - TIR'!$E$18-'Ejercicio 3 - TIR'!$C$18)*('Ejercicio 3 - TIR'!$E$18-'Ejercicio 3 - TIR'!$D$18)*(1-N393)))</f>
        <v>38144.17927</v>
      </c>
      <c r="P393" s="3">
        <f t="shared" si="11"/>
        <v>0.5509677984</v>
      </c>
      <c r="Q393" s="7">
        <f>IF(P393&lt;=('Ejercicio 3 - TIR'!$D$22-'Ejercicio 3 - TIR'!$C$22)/('Ejercicio 3 - TIR'!$E$22-'Ejercicio 3 - TIR'!$C$22),'Ejercicio 3 - TIR'!$C$22+SQRT(('Ejercicio 3 - TIR'!$E$22-'Ejercicio 3 - TIR'!$C$22)*('Ejercicio 3 - TIR'!$D$22-'Ejercicio 3 - TIR'!$C$22)*P393),'Ejercicio 3 - TIR'!$E$22-SQRT(('Ejercicio 3 - TIR'!$E$22-'Ejercicio 3 - TIR'!$C$22)*('Ejercicio 3 - TIR'!$E$22-'Ejercicio 3 - TIR'!$D$22)*(1-P393)))</f>
        <v>0.151570122</v>
      </c>
      <c r="R393" s="3">
        <f t="shared" si="12"/>
        <v>0.4526732086</v>
      </c>
      <c r="S393" s="7">
        <f>IF(R393&lt;=('Ejercicio 3 - TIR'!$D$23-'Ejercicio 3 - TIR'!$C$23)/('Ejercicio 3 - TIR'!$E$23-'Ejercicio 3 - TIR'!$C$23),'Ejercicio 3 - TIR'!$C$23+SQRT(('Ejercicio 3 - TIR'!$E$23-'Ejercicio 3 - TIR'!$C$23)*('Ejercicio 3 - TIR'!$D$23-'Ejercicio 3 - TIR'!$C$23)*R393),'Ejercicio 3 - TIR'!$E$23-SQRT(('Ejercicio 3 - TIR'!$E$23-'Ejercicio 3 - TIR'!$C$23)*('Ejercicio 3 - TIR'!$E$23-'Ejercicio 3 - TIR'!$D$23)*(1-R393)))</f>
        <v>0.148544908</v>
      </c>
      <c r="T393" s="3">
        <f t="shared" si="13"/>
        <v>0.0853098944</v>
      </c>
      <c r="U393" s="7">
        <f>IF(T393&lt;=('Ejercicio 3 - TIR'!$D$24-'Ejercicio 3 - TIR'!$C$24)/('Ejercicio 3 - TIR'!$E$24-'Ejercicio 3 - TIR'!$C$24),'Ejercicio 3 - TIR'!$C$24+SQRT(('Ejercicio 3 - TIR'!$E$24-'Ejercicio 3 - TIR'!$C$24)*('Ejercicio 3 - TIR'!$D$24-'Ejercicio 3 - TIR'!$C$24)*T393),'Ejercicio 3 - TIR'!$E$24-SQRT(('Ejercicio 3 - TIR'!$E$24-'Ejercicio 3 - TIR'!$C$24)*('Ejercicio 3 - TIR'!$E$24-'Ejercicio 3 - TIR'!$D$24)*(1-T393)))</f>
        <v>0.1633847218</v>
      </c>
      <c r="V393" s="3">
        <f t="shared" si="14"/>
        <v>0.09692198238</v>
      </c>
      <c r="W393" s="7">
        <f>IF(V393&lt;=('Ejercicio 3 - TIR'!$D$25-'Ejercicio 3 - TIR'!$C$25)/('Ejercicio 3 - TIR'!$E$25-'Ejercicio 3 - TIR'!$C$25),'Ejercicio 3 - TIR'!$C$25+SQRT(('Ejercicio 3 - TIR'!$E$25-'Ejercicio 3 - TIR'!$C$25)*('Ejercicio 3 - TIR'!$D$25-'Ejercicio 3 - TIR'!$C$25)*V393),'Ejercicio 3 - TIR'!$E$25-SQRT(('Ejercicio 3 - TIR'!$E$25-'Ejercicio 3 - TIR'!$C$25)*('Ejercicio 3 - TIR'!$E$25-'Ejercicio 3 - TIR'!$D$25)*(1-V393)))</f>
        <v>0.1916486383</v>
      </c>
      <c r="X393" s="3">
        <f t="shared" si="15"/>
        <v>0.9414468428</v>
      </c>
      <c r="Y393" s="7">
        <f>IF(X393&lt;=('Ejercicio 3 - TIR'!$D$26-'Ejercicio 3 - TIR'!$C$26)/('Ejercicio 3 - TIR'!$E$26-'Ejercicio 3 - TIR'!$C$26),'Ejercicio 3 - TIR'!$C$26+SQRT(('Ejercicio 3 - TIR'!$E$26-'Ejercicio 3 - TIR'!$C$26)*('Ejercicio 3 - TIR'!$D$26-'Ejercicio 3 - TIR'!$C$26)*X393),'Ejercicio 3 - TIR'!$E$26-SQRT(('Ejercicio 3 - TIR'!$E$26-'Ejercicio 3 - TIR'!$C$26)*('Ejercicio 3 - TIR'!$E$26-'Ejercicio 3 - TIR'!$D$26)*(1-X393)))</f>
        <v>0.2622183508</v>
      </c>
      <c r="Z393" s="3">
        <f t="shared" si="16"/>
        <v>1.151570122</v>
      </c>
      <c r="AA393" s="3">
        <f t="shared" si="17"/>
        <v>1.32263</v>
      </c>
      <c r="AB393" s="3">
        <f t="shared" si="18"/>
        <v>1.538727534</v>
      </c>
      <c r="AC393" s="3">
        <f t="shared" si="19"/>
        <v>1.833622571</v>
      </c>
      <c r="AD393" s="3">
        <f t="shared" si="20"/>
        <v>2.314432058</v>
      </c>
      <c r="AE393" s="2">
        <f t="shared" si="21"/>
        <v>4785.525893</v>
      </c>
      <c r="AF393" s="2">
        <f t="shared" si="22"/>
        <v>5496.391397</v>
      </c>
      <c r="AG393" s="2">
        <f t="shared" si="23"/>
        <v>6394.417777</v>
      </c>
      <c r="AH393" s="2">
        <f t="shared" si="24"/>
        <v>7619.899237</v>
      </c>
      <c r="AI393" s="2">
        <f t="shared" si="25"/>
        <v>9617.976648</v>
      </c>
      <c r="AJ393" s="4">
        <f t="shared" si="26"/>
        <v>47372.53254</v>
      </c>
      <c r="AK393" s="4">
        <f t="shared" si="27"/>
        <v>53071.83798</v>
      </c>
      <c r="AL393" s="4">
        <f t="shared" si="28"/>
        <v>63588.45775</v>
      </c>
      <c r="AM393" s="4">
        <f t="shared" si="29"/>
        <v>71509.07106</v>
      </c>
      <c r="AN393" s="4">
        <f t="shared" si="30"/>
        <v>88282.11133</v>
      </c>
      <c r="AO393" s="4">
        <f>C393/'Ejercicio 3 - TIR'!$D$7</f>
        <v>16228.19893</v>
      </c>
      <c r="AP393" s="4">
        <f t="shared" si="31"/>
        <v>31144.3336</v>
      </c>
      <c r="AQ393" s="4">
        <f t="shared" si="32"/>
        <v>36843.63905</v>
      </c>
      <c r="AR393" s="4">
        <f t="shared" si="33"/>
        <v>47360.25882</v>
      </c>
      <c r="AS393" s="4">
        <f t="shared" si="34"/>
        <v>55280.87213</v>
      </c>
      <c r="AT393" s="4">
        <f t="shared" si="35"/>
        <v>72053.9124</v>
      </c>
      <c r="AU393" s="4">
        <f>AP393*'Ejercicio 3 - TIR'!$D$5</f>
        <v>15572.1668</v>
      </c>
      <c r="AV393" s="4">
        <f>AQ393*'Ejercicio 3 - TIR'!$D$5</f>
        <v>18421.81953</v>
      </c>
      <c r="AW393" s="4">
        <f>AR393*'Ejercicio 3 - TIR'!$D$5</f>
        <v>23680.12941</v>
      </c>
      <c r="AX393" s="4">
        <f>AS393*'Ejercicio 3 - TIR'!$D$5</f>
        <v>27640.43607</v>
      </c>
      <c r="AY393" s="4">
        <f>AT393*'Ejercicio 3 - TIR'!$D$5</f>
        <v>36026.9562</v>
      </c>
      <c r="AZ393" s="4">
        <f t="shared" ref="AZ393:BD393" si="1214">AJ393-AU393-AE393</f>
        <v>27014.83984</v>
      </c>
      <c r="BA393" s="4">
        <f t="shared" si="1214"/>
        <v>29153.62706</v>
      </c>
      <c r="BB393" s="4">
        <f t="shared" si="1214"/>
        <v>33513.91056</v>
      </c>
      <c r="BC393" s="4">
        <f t="shared" si="1214"/>
        <v>36248.73576</v>
      </c>
      <c r="BD393" s="4">
        <f t="shared" si="1214"/>
        <v>42637.17848</v>
      </c>
      <c r="BE393" s="4">
        <f t="shared" ref="BE393:BI393" si="1215">AZ393/Z393</f>
        <v>23459.13577</v>
      </c>
      <c r="BF393" s="4">
        <f t="shared" si="1215"/>
        <v>22042.16377</v>
      </c>
      <c r="BG393" s="4">
        <f t="shared" si="1215"/>
        <v>21780.27611</v>
      </c>
      <c r="BH393" s="4">
        <f t="shared" si="1215"/>
        <v>19768.91882</v>
      </c>
      <c r="BI393" s="4">
        <f t="shared" si="1215"/>
        <v>18422.30725</v>
      </c>
      <c r="BJ393" s="4">
        <f t="shared" si="38"/>
        <v>73073.60049</v>
      </c>
      <c r="BK393" s="4">
        <f t="shared" si="39"/>
        <v>37559.06385</v>
      </c>
      <c r="BL393" s="4">
        <f t="shared" si="40"/>
        <v>110632.6643</v>
      </c>
      <c r="BM393" s="4">
        <f>BK393*'Ejercicio 3 - TIR'!$D$5</f>
        <v>18779.53192</v>
      </c>
      <c r="BN393" s="4">
        <f t="shared" si="41"/>
        <v>91853.13241</v>
      </c>
      <c r="BO393" s="4">
        <f t="shared" si="42"/>
        <v>39687.11551</v>
      </c>
      <c r="BP393" s="4">
        <f t="shared" si="43"/>
        <v>-112714.0107</v>
      </c>
      <c r="BQ393" s="4">
        <f t="shared" ref="BQ393:BT393" si="1216">BE393</f>
        <v>23459.13577</v>
      </c>
      <c r="BR393" s="4">
        <f t="shared" si="1216"/>
        <v>22042.16377</v>
      </c>
      <c r="BS393" s="4">
        <f t="shared" si="1216"/>
        <v>21780.27611</v>
      </c>
      <c r="BT393" s="4">
        <f t="shared" si="1216"/>
        <v>19768.91882</v>
      </c>
      <c r="BU393" s="4">
        <f t="shared" si="45"/>
        <v>58109.42276</v>
      </c>
      <c r="BV393" s="36">
        <f t="shared" si="46"/>
        <v>7.787535142</v>
      </c>
    </row>
    <row r="394" ht="15.0" customHeight="1">
      <c r="A394" s="2">
        <v>393.0</v>
      </c>
      <c r="B394" s="3">
        <f t="shared" si="4"/>
        <v>0.3888366444</v>
      </c>
      <c r="C394" s="4">
        <f>IF(B394&lt;=('Ejercicio 3 - TIR'!$D$13-'Ejercicio 3 - TIR'!$C$13)/('Ejercicio 3 - TIR'!$E$13-'Ejercicio 3 - TIR'!$C$13),'Ejercicio 3 - TIR'!$C$13+SQRT(('Ejercicio 3 - TIR'!$E$13-'Ejercicio 3 - TIR'!$C$13)*('Ejercicio 3 - TIR'!$D$13-'Ejercicio 3 - TIR'!$C$13)*B394),'Ejercicio 3 - TIR'!$E$13-SQRT(('Ejercicio 3 - TIR'!$E$13-'Ejercicio 3 - TIR'!$C$13)*('Ejercicio 3 - TIR'!$E$13-'Ejercicio 3 - TIR'!$D$13)*(1-B394)))</f>
        <v>72918.71446</v>
      </c>
      <c r="D394" s="3">
        <f t="shared" si="5"/>
        <v>0.4037404001</v>
      </c>
      <c r="E394" s="4">
        <f>IF(D394&lt;=('Ejercicio 3 - TIR'!$D$14-'Ejercicio 3 - TIR'!$C$14)/('Ejercicio 3 - TIR'!$E$14-'Ejercicio 3 - TIR'!$C$14),'Ejercicio 3 - TIR'!$C$14+SQRT(('Ejercicio 3 - TIR'!$E$14-'Ejercicio 3 - TIR'!$C$14)*('Ejercicio 3 - TIR'!$D$14-'Ejercicio 3 - TIR'!$C$14)*D394),'Ejercicio 3 - TIR'!$E$14-SQRT(('Ejercicio 3 - TIR'!$E$14-'Ejercicio 3 - TIR'!$C$14)*('Ejercicio 3 - TIR'!$E$14-'Ejercicio 3 - TIR'!$D$14)*(1-D394)))</f>
        <v>30542.78371</v>
      </c>
      <c r="F394" s="3">
        <f t="shared" si="6"/>
        <v>0.06343778434</v>
      </c>
      <c r="G394" s="4">
        <f>IF(F394&lt;=('Ejercicio 3 - TIR'!$D$18-'Ejercicio 3 - TIR'!$C$18)/('Ejercicio 3 - TIR'!$E$18-'Ejercicio 3 - TIR'!$C$18),'Ejercicio 3 - TIR'!$C$18+SQRT(('Ejercicio 3 - TIR'!$E$18-'Ejercicio 3 - TIR'!$C$18)*('Ejercicio 3 - TIR'!$D$18-'Ejercicio 3 - TIR'!$C$18)*F394),'Ejercicio 3 - TIR'!$E$18-SQRT(('Ejercicio 3 - TIR'!$E$18-'Ejercicio 3 - TIR'!$C$18)*('Ejercicio 3 - TIR'!$E$18-'Ejercicio 3 - TIR'!$D$18)*(1-F394)))</f>
        <v>33084.74758</v>
      </c>
      <c r="H394" s="3">
        <f t="shared" si="7"/>
        <v>0.9724159264</v>
      </c>
      <c r="I394" s="4">
        <f>IF(H394&lt;=('Ejercicio 3 - TIR'!$D$18-'Ejercicio 3 - TIR'!$C$18)/('Ejercicio 3 - TIR'!$E$18-'Ejercicio 3 - TIR'!$C$18),'Ejercicio 3 - TIR'!$C$18+SQRT(('Ejercicio 3 - TIR'!$E$18-'Ejercicio 3 - TIR'!$C$18)*('Ejercicio 3 - TIR'!$D$18-'Ejercicio 3 - TIR'!$C$18)*H394),'Ejercicio 3 - TIR'!$E$18-SQRT(('Ejercicio 3 - TIR'!$E$18-'Ejercicio 3 - TIR'!$C$18)*('Ejercicio 3 - TIR'!$E$18-'Ejercicio 3 - TIR'!$D$18)*(1-H394)))</f>
        <v>43561.66571</v>
      </c>
      <c r="J394" s="3">
        <f t="shared" si="8"/>
        <v>0.680417241</v>
      </c>
      <c r="K394" s="4">
        <f>IF(J394&lt;=('Ejercicio 3 - TIR'!$D$18-'Ejercicio 3 - TIR'!$C$18)/('Ejercicio 3 - TIR'!$E$18-'Ejercicio 3 - TIR'!$C$18),'Ejercicio 3 - TIR'!$C$18+SQRT(('Ejercicio 3 - TIR'!$E$18-'Ejercicio 3 - TIR'!$C$18)*('Ejercicio 3 - TIR'!$D$18-'Ejercicio 3 - TIR'!$C$18)*J394),'Ejercicio 3 - TIR'!$E$18-SQRT(('Ejercicio 3 - TIR'!$E$18-'Ejercicio 3 - TIR'!$C$18)*('Ejercicio 3 - TIR'!$E$18-'Ejercicio 3 - TIR'!$D$18)*(1-J394)))</f>
        <v>40104.21539</v>
      </c>
      <c r="L394" s="3">
        <f t="shared" si="9"/>
        <v>0.2184148831</v>
      </c>
      <c r="M394" s="4">
        <f>IF(L394&lt;=('Ejercicio 3 - TIR'!$D$18-'Ejercicio 3 - TIR'!$C$18)/('Ejercicio 3 - TIR'!$E$18-'Ejercicio 3 - TIR'!$C$18),'Ejercicio 3 - TIR'!$C$18+SQRT(('Ejercicio 3 - TIR'!$E$18-'Ejercicio 3 - TIR'!$C$18)*('Ejercicio 3 - TIR'!$D$18-'Ejercicio 3 - TIR'!$C$18)*L394),'Ejercicio 3 - TIR'!$E$18-SQRT(('Ejercicio 3 - TIR'!$E$18-'Ejercicio 3 - TIR'!$C$18)*('Ejercicio 3 - TIR'!$E$18-'Ejercicio 3 - TIR'!$D$18)*(1-L394)))</f>
        <v>35723.83023</v>
      </c>
      <c r="N394" s="3">
        <f t="shared" si="10"/>
        <v>0.03064531675</v>
      </c>
      <c r="O394" s="4">
        <f>IF(N394&lt;=('Ejercicio 3 - TIR'!$D$18-'Ejercicio 3 - TIR'!$C$18)/('Ejercicio 3 - TIR'!$E$18-'Ejercicio 3 - TIR'!$C$18),'Ejercicio 3 - TIR'!$C$18+SQRT(('Ejercicio 3 - TIR'!$E$18-'Ejercicio 3 - TIR'!$C$18)*('Ejercicio 3 - TIR'!$D$18-'Ejercicio 3 - TIR'!$C$18)*N394),'Ejercicio 3 - TIR'!$E$18-SQRT(('Ejercicio 3 - TIR'!$E$18-'Ejercicio 3 - TIR'!$C$18)*('Ejercicio 3 - TIR'!$E$18-'Ejercicio 3 - TIR'!$D$18)*(1-N394)))</f>
        <v>32144.01435</v>
      </c>
      <c r="P394" s="3">
        <f t="shared" si="11"/>
        <v>0.9394168443</v>
      </c>
      <c r="Q394" s="7">
        <f>IF(P394&lt;=('Ejercicio 3 - TIR'!$D$22-'Ejercicio 3 - TIR'!$C$22)/('Ejercicio 3 - TIR'!$E$22-'Ejercicio 3 - TIR'!$C$22),'Ejercicio 3 - TIR'!$C$22+SQRT(('Ejercicio 3 - TIR'!$E$22-'Ejercicio 3 - TIR'!$C$22)*('Ejercicio 3 - TIR'!$D$22-'Ejercicio 3 - TIR'!$C$22)*P394),'Ejercicio 3 - TIR'!$E$22-SQRT(('Ejercicio 3 - TIR'!$E$22-'Ejercicio 3 - TIR'!$C$22)*('Ejercicio 3 - TIR'!$E$22-'Ejercicio 3 - TIR'!$D$22)*(1-P394)))</f>
        <v>0.1695573145</v>
      </c>
      <c r="R394" s="3">
        <f t="shared" si="12"/>
        <v>0.02941267522</v>
      </c>
      <c r="S394" s="7">
        <f>IF(R394&lt;=('Ejercicio 3 - TIR'!$D$23-'Ejercicio 3 - TIR'!$C$23)/('Ejercicio 3 - TIR'!$E$23-'Ejercicio 3 - TIR'!$C$23),'Ejercicio 3 - TIR'!$C$23+SQRT(('Ejercicio 3 - TIR'!$E$23-'Ejercicio 3 - TIR'!$C$23)*('Ejercicio 3 - TIR'!$D$23-'Ejercicio 3 - TIR'!$C$23)*R394),'Ejercicio 3 - TIR'!$E$23-SQRT(('Ejercicio 3 - TIR'!$E$23-'Ejercicio 3 - TIR'!$C$23)*('Ejercicio 3 - TIR'!$E$23-'Ejercicio 3 - TIR'!$D$23)*(1-R394)))</f>
        <v>0.1272761814</v>
      </c>
      <c r="T394" s="3">
        <f t="shared" si="13"/>
        <v>0.588207329</v>
      </c>
      <c r="U394" s="7">
        <f>IF(T394&lt;=('Ejercicio 3 - TIR'!$D$24-'Ejercicio 3 - TIR'!$C$24)/('Ejercicio 3 - TIR'!$E$24-'Ejercicio 3 - TIR'!$C$24),'Ejercicio 3 - TIR'!$C$24+SQRT(('Ejercicio 3 - TIR'!$E$24-'Ejercicio 3 - TIR'!$C$24)*('Ejercicio 3 - TIR'!$D$24-'Ejercicio 3 - TIR'!$C$24)*T394),'Ejercicio 3 - TIR'!$E$24-SQRT(('Ejercicio 3 - TIR'!$E$24-'Ejercicio 3 - TIR'!$C$24)*('Ejercicio 3 - TIR'!$E$24-'Ejercicio 3 - TIR'!$D$24)*(1-T394)))</f>
        <v>0.1860438595</v>
      </c>
      <c r="V394" s="3">
        <f t="shared" si="14"/>
        <v>0.489715333</v>
      </c>
      <c r="W394" s="7">
        <f>IF(V394&lt;=('Ejercicio 3 - TIR'!$D$25-'Ejercicio 3 - TIR'!$C$25)/('Ejercicio 3 - TIR'!$E$25-'Ejercicio 3 - TIR'!$C$25),'Ejercicio 3 - TIR'!$C$25+SQRT(('Ejercicio 3 - TIR'!$E$25-'Ejercicio 3 - TIR'!$C$25)*('Ejercicio 3 - TIR'!$D$25-'Ejercicio 3 - TIR'!$C$25)*V394),'Ejercicio 3 - TIR'!$E$25-SQRT(('Ejercicio 3 - TIR'!$E$25-'Ejercicio 3 - TIR'!$C$25)*('Ejercicio 3 - TIR'!$E$25-'Ejercicio 3 - TIR'!$D$25)*(1-V394)))</f>
        <v>0.2077389501</v>
      </c>
      <c r="X394" s="3">
        <f t="shared" si="15"/>
        <v>0.6572906427</v>
      </c>
      <c r="Y394" s="7">
        <f>IF(X394&lt;=('Ejercicio 3 - TIR'!$D$26-'Ejercicio 3 - TIR'!$C$26)/('Ejercicio 3 - TIR'!$E$26-'Ejercicio 3 - TIR'!$C$26),'Ejercicio 3 - TIR'!$C$26+SQRT(('Ejercicio 3 - TIR'!$E$26-'Ejercicio 3 - TIR'!$C$26)*('Ejercicio 3 - TIR'!$D$26-'Ejercicio 3 - TIR'!$C$26)*X394),'Ejercicio 3 - TIR'!$E$26-SQRT(('Ejercicio 3 - TIR'!$E$26-'Ejercicio 3 - TIR'!$C$26)*('Ejercicio 3 - TIR'!$E$26-'Ejercicio 3 - TIR'!$D$26)*(1-X394)))</f>
        <v>0.2369810445</v>
      </c>
      <c r="Z394" s="3">
        <f t="shared" si="16"/>
        <v>1.169557315</v>
      </c>
      <c r="AA394" s="3">
        <f t="shared" si="17"/>
        <v>1.318414103</v>
      </c>
      <c r="AB394" s="3">
        <f t="shared" si="18"/>
        <v>1.563696952</v>
      </c>
      <c r="AC394" s="3">
        <f t="shared" si="19"/>
        <v>1.888537715</v>
      </c>
      <c r="AD394" s="3">
        <f t="shared" si="20"/>
        <v>2.336085355</v>
      </c>
      <c r="AE394" s="2">
        <f t="shared" si="21"/>
        <v>5178.752383</v>
      </c>
      <c r="AF394" s="2">
        <f t="shared" si="22"/>
        <v>5837.884211</v>
      </c>
      <c r="AG394" s="2">
        <f t="shared" si="23"/>
        <v>6923.986721</v>
      </c>
      <c r="AH394" s="2">
        <f t="shared" si="24"/>
        <v>8362.368453</v>
      </c>
      <c r="AI394" s="2">
        <f t="shared" si="25"/>
        <v>10344.09126</v>
      </c>
      <c r="AJ394" s="4">
        <f t="shared" si="26"/>
        <v>38694.50853</v>
      </c>
      <c r="AK394" s="4">
        <f t="shared" si="27"/>
        <v>57432.31445</v>
      </c>
      <c r="AL394" s="4">
        <f t="shared" si="28"/>
        <v>62710.83936</v>
      </c>
      <c r="AM394" s="4">
        <f t="shared" si="29"/>
        <v>67465.80069</v>
      </c>
      <c r="AN394" s="4">
        <f t="shared" si="30"/>
        <v>75091.16116</v>
      </c>
      <c r="AO394" s="4">
        <f>C394/'Ejercicio 3 - TIR'!$D$7</f>
        <v>14583.74289</v>
      </c>
      <c r="AP394" s="4">
        <f t="shared" si="31"/>
        <v>24110.76564</v>
      </c>
      <c r="AQ394" s="4">
        <f t="shared" si="32"/>
        <v>42848.57155</v>
      </c>
      <c r="AR394" s="4">
        <f t="shared" si="33"/>
        <v>48127.09646</v>
      </c>
      <c r="AS394" s="4">
        <f t="shared" si="34"/>
        <v>52882.0578</v>
      </c>
      <c r="AT394" s="4">
        <f t="shared" si="35"/>
        <v>60507.41827</v>
      </c>
      <c r="AU394" s="4">
        <f>AP394*'Ejercicio 3 - TIR'!$D$5</f>
        <v>12055.38282</v>
      </c>
      <c r="AV394" s="4">
        <f>AQ394*'Ejercicio 3 - TIR'!$D$5</f>
        <v>21424.28578</v>
      </c>
      <c r="AW394" s="4">
        <f>AR394*'Ejercicio 3 - TIR'!$D$5</f>
        <v>24063.54823</v>
      </c>
      <c r="AX394" s="4">
        <f>AS394*'Ejercicio 3 - TIR'!$D$5</f>
        <v>26441.0289</v>
      </c>
      <c r="AY394" s="4">
        <f>AT394*'Ejercicio 3 - TIR'!$D$5</f>
        <v>30253.70913</v>
      </c>
      <c r="AZ394" s="4">
        <f t="shared" ref="AZ394:BD394" si="1217">AJ394-AU394-AE394</f>
        <v>21460.37333</v>
      </c>
      <c r="BA394" s="4">
        <f t="shared" si="1217"/>
        <v>30170.14446</v>
      </c>
      <c r="BB394" s="4">
        <f t="shared" si="1217"/>
        <v>31723.3044</v>
      </c>
      <c r="BC394" s="4">
        <f t="shared" si="1217"/>
        <v>32662.40334</v>
      </c>
      <c r="BD394" s="4">
        <f t="shared" si="1217"/>
        <v>34493.36076</v>
      </c>
      <c r="BE394" s="4">
        <f t="shared" ref="BE394:BI394" si="1218">AZ394/Z394</f>
        <v>18349.14208</v>
      </c>
      <c r="BF394" s="4">
        <f t="shared" si="1218"/>
        <v>22883.66332</v>
      </c>
      <c r="BG394" s="4">
        <f t="shared" si="1218"/>
        <v>20287.37369</v>
      </c>
      <c r="BH394" s="4">
        <f t="shared" si="1218"/>
        <v>17295.07602</v>
      </c>
      <c r="BI394" s="4">
        <f t="shared" si="1218"/>
        <v>14765.45396</v>
      </c>
      <c r="BJ394" s="4">
        <f t="shared" si="38"/>
        <v>71350.54972</v>
      </c>
      <c r="BK394" s="4">
        <f t="shared" si="39"/>
        <v>34068.86819</v>
      </c>
      <c r="BL394" s="4">
        <f t="shared" si="40"/>
        <v>105419.4179</v>
      </c>
      <c r="BM394" s="4">
        <f>BK394*'Ejercicio 3 - TIR'!$D$5</f>
        <v>17034.43409</v>
      </c>
      <c r="BN394" s="4">
        <f t="shared" si="41"/>
        <v>88384.98381</v>
      </c>
      <c r="BO394" s="4">
        <f t="shared" si="42"/>
        <v>37834.65515</v>
      </c>
      <c r="BP394" s="4">
        <f t="shared" si="43"/>
        <v>-103461.4982</v>
      </c>
      <c r="BQ394" s="4">
        <f t="shared" ref="BQ394:BT394" si="1219">BE394</f>
        <v>18349.14208</v>
      </c>
      <c r="BR394" s="4">
        <f t="shared" si="1219"/>
        <v>22883.66332</v>
      </c>
      <c r="BS394" s="4">
        <f t="shared" si="1219"/>
        <v>20287.37369</v>
      </c>
      <c r="BT394" s="4">
        <f t="shared" si="1219"/>
        <v>17295.07602</v>
      </c>
      <c r="BU394" s="4">
        <f t="shared" si="45"/>
        <v>52600.10912</v>
      </c>
      <c r="BV394" s="36">
        <f t="shared" si="46"/>
        <v>7.289487391</v>
      </c>
    </row>
    <row r="395" ht="15.0" customHeight="1">
      <c r="A395" s="2">
        <v>394.0</v>
      </c>
      <c r="B395" s="3">
        <f t="shared" si="4"/>
        <v>0.7657730575</v>
      </c>
      <c r="C395" s="4">
        <f>IF(B395&lt;=('Ejercicio 3 - TIR'!$D$13-'Ejercicio 3 - TIR'!$C$13)/('Ejercicio 3 - TIR'!$E$13-'Ejercicio 3 - TIR'!$C$13),'Ejercicio 3 - TIR'!$C$13+SQRT(('Ejercicio 3 - TIR'!$E$13-'Ejercicio 3 - TIR'!$C$13)*('Ejercicio 3 - TIR'!$D$13-'Ejercicio 3 - TIR'!$C$13)*B395),'Ejercicio 3 - TIR'!$E$13-SQRT(('Ejercicio 3 - TIR'!$E$13-'Ejercicio 3 - TIR'!$C$13)*('Ejercicio 3 - TIR'!$E$13-'Ejercicio 3 - TIR'!$D$13)*(1-B395)))</f>
        <v>83234.78807</v>
      </c>
      <c r="D395" s="3">
        <f t="shared" si="5"/>
        <v>0.01585145126</v>
      </c>
      <c r="E395" s="4">
        <f>IF(D395&lt;=('Ejercicio 3 - TIR'!$D$14-'Ejercicio 3 - TIR'!$C$14)/('Ejercicio 3 - TIR'!$E$14-'Ejercicio 3 - TIR'!$C$14),'Ejercicio 3 - TIR'!$C$14+SQRT(('Ejercicio 3 - TIR'!$E$14-'Ejercicio 3 - TIR'!$C$14)*('Ejercicio 3 - TIR'!$D$14-'Ejercicio 3 - TIR'!$C$14)*D395),'Ejercicio 3 - TIR'!$E$14-SQRT(('Ejercicio 3 - TIR'!$E$14-'Ejercicio 3 - TIR'!$C$14)*('Ejercicio 3 - TIR'!$E$14-'Ejercicio 3 - TIR'!$D$14)*(1-D395)))</f>
        <v>26090.34804</v>
      </c>
      <c r="F395" s="3">
        <f t="shared" si="6"/>
        <v>0.5498922162</v>
      </c>
      <c r="G395" s="4">
        <f>IF(F395&lt;=('Ejercicio 3 - TIR'!$D$18-'Ejercicio 3 - TIR'!$C$18)/('Ejercicio 3 - TIR'!$E$18-'Ejercicio 3 - TIR'!$C$18),'Ejercicio 3 - TIR'!$C$18+SQRT(('Ejercicio 3 - TIR'!$E$18-'Ejercicio 3 - TIR'!$C$18)*('Ejercicio 3 - TIR'!$D$18-'Ejercicio 3 - TIR'!$C$18)*F395),'Ejercicio 3 - TIR'!$E$18-SQRT(('Ejercicio 3 - TIR'!$E$18-'Ejercicio 3 - TIR'!$C$18)*('Ejercicio 3 - TIR'!$E$18-'Ejercicio 3 - TIR'!$D$18)*(1-F395)))</f>
        <v>39082.06102</v>
      </c>
      <c r="H395" s="3">
        <f t="shared" si="7"/>
        <v>0.7445021983</v>
      </c>
      <c r="I395" s="4">
        <f>IF(H395&lt;=('Ejercicio 3 - TIR'!$D$18-'Ejercicio 3 - TIR'!$C$18)/('Ejercicio 3 - TIR'!$E$18-'Ejercicio 3 - TIR'!$C$18),'Ejercicio 3 - TIR'!$C$18+SQRT(('Ejercicio 3 - TIR'!$E$18-'Ejercicio 3 - TIR'!$C$18)*('Ejercicio 3 - TIR'!$D$18-'Ejercicio 3 - TIR'!$C$18)*H395),'Ejercicio 3 - TIR'!$E$18-SQRT(('Ejercicio 3 - TIR'!$E$18-'Ejercicio 3 - TIR'!$C$18)*('Ejercicio 3 - TIR'!$E$18-'Ejercicio 3 - TIR'!$D$18)*(1-H395)))</f>
        <v>40622.51955</v>
      </c>
      <c r="J395" s="3">
        <f t="shared" si="8"/>
        <v>0.1753979764</v>
      </c>
      <c r="K395" s="4">
        <f>IF(J395&lt;=('Ejercicio 3 - TIR'!$D$18-'Ejercicio 3 - TIR'!$C$18)/('Ejercicio 3 - TIR'!$E$18-'Ejercicio 3 - TIR'!$C$18),'Ejercicio 3 - TIR'!$C$18+SQRT(('Ejercicio 3 - TIR'!$E$18-'Ejercicio 3 - TIR'!$C$18)*('Ejercicio 3 - TIR'!$D$18-'Ejercicio 3 - TIR'!$C$18)*J395),'Ejercicio 3 - TIR'!$E$18-SQRT(('Ejercicio 3 - TIR'!$E$18-'Ejercicio 3 - TIR'!$C$18)*('Ejercicio 3 - TIR'!$E$18-'Ejercicio 3 - TIR'!$D$18)*(1-J395)))</f>
        <v>35129.29785</v>
      </c>
      <c r="L395" s="3">
        <f t="shared" si="9"/>
        <v>0.9919966164</v>
      </c>
      <c r="M395" s="4">
        <f>IF(L395&lt;=('Ejercicio 3 - TIR'!$D$18-'Ejercicio 3 - TIR'!$C$18)/('Ejercicio 3 - TIR'!$E$18-'Ejercicio 3 - TIR'!$C$18),'Ejercicio 3 - TIR'!$C$18+SQRT(('Ejercicio 3 - TIR'!$E$18-'Ejercicio 3 - TIR'!$C$18)*('Ejercicio 3 - TIR'!$D$18-'Ejercicio 3 - TIR'!$C$18)*L395),'Ejercicio 3 - TIR'!$E$18-SQRT(('Ejercicio 3 - TIR'!$E$18-'Ejercicio 3 - TIR'!$C$18)*('Ejercicio 3 - TIR'!$E$18-'Ejercicio 3 - TIR'!$D$18)*(1-L395)))</f>
        <v>44225.23954</v>
      </c>
      <c r="N395" s="3">
        <f t="shared" si="10"/>
        <v>0.784255233</v>
      </c>
      <c r="O395" s="4">
        <f>IF(N395&lt;=('Ejercicio 3 - TIR'!$D$18-'Ejercicio 3 - TIR'!$C$18)/('Ejercicio 3 - TIR'!$E$18-'Ejercicio 3 - TIR'!$C$18),'Ejercicio 3 - TIR'!$C$18+SQRT(('Ejercicio 3 - TIR'!$E$18-'Ejercicio 3 - TIR'!$C$18)*('Ejercicio 3 - TIR'!$D$18-'Ejercicio 3 - TIR'!$C$18)*N395),'Ejercicio 3 - TIR'!$E$18-SQRT(('Ejercicio 3 - TIR'!$E$18-'Ejercicio 3 - TIR'!$C$18)*('Ejercicio 3 - TIR'!$E$18-'Ejercicio 3 - TIR'!$D$18)*(1-N395)))</f>
        <v>40977.45634</v>
      </c>
      <c r="P395" s="3">
        <f t="shared" si="11"/>
        <v>0.7972275305</v>
      </c>
      <c r="Q395" s="7">
        <f>IF(P395&lt;=('Ejercicio 3 - TIR'!$D$22-'Ejercicio 3 - TIR'!$C$22)/('Ejercicio 3 - TIR'!$E$22-'Ejercicio 3 - TIR'!$C$22),'Ejercicio 3 - TIR'!$C$22+SQRT(('Ejercicio 3 - TIR'!$E$22-'Ejercicio 3 - TIR'!$C$22)*('Ejercicio 3 - TIR'!$D$22-'Ejercicio 3 - TIR'!$C$22)*P395),'Ejercicio 3 - TIR'!$E$22-SQRT(('Ejercicio 3 - TIR'!$E$22-'Ejercicio 3 - TIR'!$C$22)*('Ejercicio 3 - TIR'!$E$22-'Ejercicio 3 - TIR'!$D$22)*(1-P395)))</f>
        <v>0.1608952769</v>
      </c>
      <c r="R395" s="3">
        <f t="shared" si="12"/>
        <v>0.5988066621</v>
      </c>
      <c r="S395" s="7">
        <f>IF(R395&lt;=('Ejercicio 3 - TIR'!$D$23-'Ejercicio 3 - TIR'!$C$23)/('Ejercicio 3 - TIR'!$E$23-'Ejercicio 3 - TIR'!$C$23),'Ejercicio 3 - TIR'!$C$23+SQRT(('Ejercicio 3 - TIR'!$E$23-'Ejercicio 3 - TIR'!$C$23)*('Ejercicio 3 - TIR'!$D$23-'Ejercicio 3 - TIR'!$C$23)*R395),'Ejercicio 3 - TIR'!$E$23-SQRT(('Ejercicio 3 - TIR'!$E$23-'Ejercicio 3 - TIR'!$C$23)*('Ejercicio 3 - TIR'!$E$23-'Ejercicio 3 - TIR'!$D$23)*(1-R395)))</f>
        <v>0.1531271883</v>
      </c>
      <c r="T395" s="3">
        <f t="shared" si="13"/>
        <v>0.556122662</v>
      </c>
      <c r="U395" s="7">
        <f>IF(T395&lt;=('Ejercicio 3 - TIR'!$D$24-'Ejercicio 3 - TIR'!$C$24)/('Ejercicio 3 - TIR'!$E$24-'Ejercicio 3 - TIR'!$C$24),'Ejercicio 3 - TIR'!$C$24+SQRT(('Ejercicio 3 - TIR'!$E$24-'Ejercicio 3 - TIR'!$C$24)*('Ejercicio 3 - TIR'!$D$24-'Ejercicio 3 - TIR'!$C$24)*T395),'Ejercicio 3 - TIR'!$E$24-SQRT(('Ejercicio 3 - TIR'!$E$24-'Ejercicio 3 - TIR'!$C$24)*('Ejercicio 3 - TIR'!$E$24-'Ejercicio 3 - TIR'!$D$24)*(1-T395)))</f>
        <v>0.1847458294</v>
      </c>
      <c r="V395" s="3">
        <f t="shared" si="14"/>
        <v>0.726063557</v>
      </c>
      <c r="W395" s="7">
        <f>IF(V395&lt;=('Ejercicio 3 - TIR'!$D$25-'Ejercicio 3 - TIR'!$C$25)/('Ejercicio 3 - TIR'!$E$25-'Ejercicio 3 - TIR'!$C$25),'Ejercicio 3 - TIR'!$C$25+SQRT(('Ejercicio 3 - TIR'!$E$25-'Ejercicio 3 - TIR'!$C$25)*('Ejercicio 3 - TIR'!$D$25-'Ejercicio 3 - TIR'!$C$25)*V395),'Ejercicio 3 - TIR'!$E$25-SQRT(('Ejercicio 3 - TIR'!$E$25-'Ejercicio 3 - TIR'!$C$25)*('Ejercicio 3 - TIR'!$E$25-'Ejercicio 3 - TIR'!$D$25)*(1-V395)))</f>
        <v>0.2190358667</v>
      </c>
      <c r="X395" s="3">
        <f t="shared" si="15"/>
        <v>0.01538861454</v>
      </c>
      <c r="Y395" s="7">
        <f>IF(X395&lt;=('Ejercicio 3 - TIR'!$D$26-'Ejercicio 3 - TIR'!$C$26)/('Ejercicio 3 - TIR'!$E$26-'Ejercicio 3 - TIR'!$C$26),'Ejercicio 3 - TIR'!$C$26+SQRT(('Ejercicio 3 - TIR'!$E$26-'Ejercicio 3 - TIR'!$C$26)*('Ejercicio 3 - TIR'!$D$26-'Ejercicio 3 - TIR'!$C$26)*X395),'Ejercicio 3 - TIR'!$E$26-SQRT(('Ejercicio 3 - TIR'!$E$26-'Ejercicio 3 - TIR'!$C$26)*('Ejercicio 3 - TIR'!$E$26-'Ejercicio 3 - TIR'!$D$26)*(1-X395)))</f>
        <v>0.1964458715</v>
      </c>
      <c r="Z395" s="3">
        <f t="shared" si="16"/>
        <v>1.160895277</v>
      </c>
      <c r="AA395" s="3">
        <f t="shared" si="17"/>
        <v>1.338659907</v>
      </c>
      <c r="AB395" s="3">
        <f t="shared" si="18"/>
        <v>1.585971741</v>
      </c>
      <c r="AC395" s="3">
        <f t="shared" si="19"/>
        <v>1.933356436</v>
      </c>
      <c r="AD395" s="3">
        <f t="shared" si="20"/>
        <v>2.313156326</v>
      </c>
      <c r="AE395" s="2">
        <f t="shared" si="21"/>
        <v>4197.813772</v>
      </c>
      <c r="AF395" s="2">
        <f t="shared" si="22"/>
        <v>4840.613192</v>
      </c>
      <c r="AG395" s="2">
        <f t="shared" si="23"/>
        <v>5734.89629</v>
      </c>
      <c r="AH395" s="2">
        <f t="shared" si="24"/>
        <v>6991.04427</v>
      </c>
      <c r="AI395" s="2">
        <f t="shared" si="25"/>
        <v>8364.406054</v>
      </c>
      <c r="AJ395" s="4">
        <f t="shared" si="26"/>
        <v>45370.18005</v>
      </c>
      <c r="AK395" s="4">
        <f t="shared" si="27"/>
        <v>54379.73822</v>
      </c>
      <c r="AL395" s="4">
        <f t="shared" si="28"/>
        <v>55714.07368</v>
      </c>
      <c r="AM395" s="4">
        <f t="shared" si="29"/>
        <v>85503.15151</v>
      </c>
      <c r="AN395" s="4">
        <f t="shared" si="30"/>
        <v>94787.26235</v>
      </c>
      <c r="AO395" s="4">
        <f>C395/'Ejercicio 3 - TIR'!$D$7</f>
        <v>16646.95761</v>
      </c>
      <c r="AP395" s="4">
        <f t="shared" si="31"/>
        <v>28723.22244</v>
      </c>
      <c r="AQ395" s="4">
        <f t="shared" si="32"/>
        <v>37732.78061</v>
      </c>
      <c r="AR395" s="4">
        <f t="shared" si="33"/>
        <v>39067.11607</v>
      </c>
      <c r="AS395" s="4">
        <f t="shared" si="34"/>
        <v>68856.19389</v>
      </c>
      <c r="AT395" s="4">
        <f t="shared" si="35"/>
        <v>78140.30474</v>
      </c>
      <c r="AU395" s="4">
        <f>AP395*'Ejercicio 3 - TIR'!$D$5</f>
        <v>14361.61122</v>
      </c>
      <c r="AV395" s="4">
        <f>AQ395*'Ejercicio 3 - TIR'!$D$5</f>
        <v>18866.3903</v>
      </c>
      <c r="AW395" s="4">
        <f>AR395*'Ejercicio 3 - TIR'!$D$5</f>
        <v>19533.55804</v>
      </c>
      <c r="AX395" s="4">
        <f>AS395*'Ejercicio 3 - TIR'!$D$5</f>
        <v>34428.09695</v>
      </c>
      <c r="AY395" s="4">
        <f>AT395*'Ejercicio 3 - TIR'!$D$5</f>
        <v>39070.15237</v>
      </c>
      <c r="AZ395" s="4">
        <f t="shared" ref="AZ395:BD395" si="1220">AJ395-AU395-AE395</f>
        <v>26810.75506</v>
      </c>
      <c r="BA395" s="4">
        <f t="shared" si="1220"/>
        <v>30672.73473</v>
      </c>
      <c r="BB395" s="4">
        <f t="shared" si="1220"/>
        <v>30445.61936</v>
      </c>
      <c r="BC395" s="4">
        <f t="shared" si="1220"/>
        <v>44084.01029</v>
      </c>
      <c r="BD395" s="4">
        <f t="shared" si="1220"/>
        <v>47352.70393</v>
      </c>
      <c r="BE395" s="4">
        <f t="shared" ref="BE395:BI395" si="1221">AZ395/Z395</f>
        <v>23094.89546</v>
      </c>
      <c r="BF395" s="4">
        <f t="shared" si="1221"/>
        <v>22913.01515</v>
      </c>
      <c r="BG395" s="4">
        <f t="shared" si="1221"/>
        <v>19196.82335</v>
      </c>
      <c r="BH395" s="4">
        <f t="shared" si="1221"/>
        <v>22801.80181</v>
      </c>
      <c r="BI395" s="4">
        <f t="shared" si="1221"/>
        <v>20471.03492</v>
      </c>
      <c r="BJ395" s="4">
        <f t="shared" si="38"/>
        <v>60351.05362</v>
      </c>
      <c r="BK395" s="4">
        <f t="shared" si="39"/>
        <v>38507.01532</v>
      </c>
      <c r="BL395" s="4">
        <f t="shared" si="40"/>
        <v>98858.06893</v>
      </c>
      <c r="BM395" s="4">
        <f>BK395*'Ejercicio 3 - TIR'!$D$5</f>
        <v>19253.50766</v>
      </c>
      <c r="BN395" s="4">
        <f t="shared" si="41"/>
        <v>79604.56127</v>
      </c>
      <c r="BO395" s="4">
        <f t="shared" si="42"/>
        <v>34413.82685</v>
      </c>
      <c r="BP395" s="4">
        <f t="shared" si="43"/>
        <v>-109325.1361</v>
      </c>
      <c r="BQ395" s="4">
        <f t="shared" ref="BQ395:BT395" si="1222">BE395</f>
        <v>23094.89546</v>
      </c>
      <c r="BR395" s="4">
        <f t="shared" si="1222"/>
        <v>22913.01515</v>
      </c>
      <c r="BS395" s="4">
        <f t="shared" si="1222"/>
        <v>19196.82335</v>
      </c>
      <c r="BT395" s="4">
        <f t="shared" si="1222"/>
        <v>22801.80181</v>
      </c>
      <c r="BU395" s="4">
        <f t="shared" si="45"/>
        <v>54884.86177</v>
      </c>
      <c r="BV395" s="36">
        <f t="shared" si="46"/>
        <v>8.318970148</v>
      </c>
    </row>
    <row r="396" ht="15.0" customHeight="1">
      <c r="A396" s="2">
        <v>395.0</v>
      </c>
      <c r="B396" s="3">
        <f t="shared" si="4"/>
        <v>0.9178048743</v>
      </c>
      <c r="C396" s="4">
        <f>IF(B396&lt;=('Ejercicio 3 - TIR'!$D$13-'Ejercicio 3 - TIR'!$C$13)/('Ejercicio 3 - TIR'!$E$13-'Ejercicio 3 - TIR'!$C$13),'Ejercicio 3 - TIR'!$C$13+SQRT(('Ejercicio 3 - TIR'!$E$13-'Ejercicio 3 - TIR'!$C$13)*('Ejercicio 3 - TIR'!$D$13-'Ejercicio 3 - TIR'!$C$13)*B396),'Ejercicio 3 - TIR'!$E$13-SQRT(('Ejercicio 3 - TIR'!$E$13-'Ejercicio 3 - TIR'!$C$13)*('Ejercicio 3 - TIR'!$E$13-'Ejercicio 3 - TIR'!$D$13)*(1-B396)))</f>
        <v>90068.52726</v>
      </c>
      <c r="D396" s="3">
        <f t="shared" si="5"/>
        <v>0.8028917627</v>
      </c>
      <c r="E396" s="4">
        <f>IF(D396&lt;=('Ejercicio 3 - TIR'!$D$14-'Ejercicio 3 - TIR'!$C$14)/('Ejercicio 3 - TIR'!$E$14-'Ejercicio 3 - TIR'!$C$14),'Ejercicio 3 - TIR'!$C$14+SQRT(('Ejercicio 3 - TIR'!$E$14-'Ejercicio 3 - TIR'!$C$14)*('Ejercicio 3 - TIR'!$D$14-'Ejercicio 3 - TIR'!$C$14)*D396),'Ejercicio 3 - TIR'!$E$14-SQRT(('Ejercicio 3 - TIR'!$E$14-'Ejercicio 3 - TIR'!$C$14)*('Ejercicio 3 - TIR'!$E$14-'Ejercicio 3 - TIR'!$D$14)*(1-D396)))</f>
        <v>34562.51569</v>
      </c>
      <c r="F396" s="3">
        <f t="shared" si="6"/>
        <v>0.6592864161</v>
      </c>
      <c r="G396" s="4">
        <f>IF(F396&lt;=('Ejercicio 3 - TIR'!$D$18-'Ejercicio 3 - TIR'!$C$18)/('Ejercicio 3 - TIR'!$E$18-'Ejercicio 3 - TIR'!$C$18),'Ejercicio 3 - TIR'!$C$18+SQRT(('Ejercicio 3 - TIR'!$E$18-'Ejercicio 3 - TIR'!$C$18)*('Ejercicio 3 - TIR'!$D$18-'Ejercicio 3 - TIR'!$C$18)*F396),'Ejercicio 3 - TIR'!$E$18-SQRT(('Ejercicio 3 - TIR'!$E$18-'Ejercicio 3 - TIR'!$C$18)*('Ejercicio 3 - TIR'!$E$18-'Ejercicio 3 - TIR'!$D$18)*(1-F396)))</f>
        <v>39944.49408</v>
      </c>
      <c r="H396" s="3">
        <f t="shared" si="7"/>
        <v>0.3322440526</v>
      </c>
      <c r="I396" s="4">
        <f>IF(H396&lt;=('Ejercicio 3 - TIR'!$D$18-'Ejercicio 3 - TIR'!$C$18)/('Ejercicio 3 - TIR'!$E$18-'Ejercicio 3 - TIR'!$C$18),'Ejercicio 3 - TIR'!$C$18+SQRT(('Ejercicio 3 - TIR'!$E$18-'Ejercicio 3 - TIR'!$C$18)*('Ejercicio 3 - TIR'!$D$18-'Ejercicio 3 - TIR'!$C$18)*H396),'Ejercicio 3 - TIR'!$E$18-SQRT(('Ejercicio 3 - TIR'!$E$18-'Ejercicio 3 - TIR'!$C$18)*('Ejercicio 3 - TIR'!$E$18-'Ejercicio 3 - TIR'!$D$18)*(1-H396)))</f>
        <v>37059.50479</v>
      </c>
      <c r="J396" s="3">
        <f t="shared" si="8"/>
        <v>0.1380894401</v>
      </c>
      <c r="K396" s="4">
        <f>IF(J396&lt;=('Ejercicio 3 - TIR'!$D$18-'Ejercicio 3 - TIR'!$C$18)/('Ejercicio 3 - TIR'!$E$18-'Ejercicio 3 - TIR'!$C$18),'Ejercicio 3 - TIR'!$C$18+SQRT(('Ejercicio 3 - TIR'!$E$18-'Ejercicio 3 - TIR'!$C$18)*('Ejercicio 3 - TIR'!$D$18-'Ejercicio 3 - TIR'!$C$18)*J396),'Ejercicio 3 - TIR'!$E$18-SQRT(('Ejercicio 3 - TIR'!$E$18-'Ejercicio 3 - TIR'!$C$18)*('Ejercicio 3 - TIR'!$E$18-'Ejercicio 3 - TIR'!$D$18)*(1-J396)))</f>
        <v>34551.1994</v>
      </c>
      <c r="L396" s="3">
        <f t="shared" si="9"/>
        <v>0.148895417</v>
      </c>
      <c r="M396" s="4">
        <f>IF(L396&lt;=('Ejercicio 3 - TIR'!$D$18-'Ejercicio 3 - TIR'!$C$18)/('Ejercicio 3 - TIR'!$E$18-'Ejercicio 3 - TIR'!$C$18),'Ejercicio 3 - TIR'!$C$18+SQRT(('Ejercicio 3 - TIR'!$E$18-'Ejercicio 3 - TIR'!$C$18)*('Ejercicio 3 - TIR'!$D$18-'Ejercicio 3 - TIR'!$C$18)*L396),'Ejercicio 3 - TIR'!$E$18-SQRT(('Ejercicio 3 - TIR'!$E$18-'Ejercicio 3 - TIR'!$C$18)*('Ejercicio 3 - TIR'!$E$18-'Ejercicio 3 - TIR'!$D$18)*(1-L396)))</f>
        <v>34725.91923</v>
      </c>
      <c r="N396" s="3">
        <f t="shared" si="10"/>
        <v>0.3195075326</v>
      </c>
      <c r="O396" s="4">
        <f>IF(N396&lt;=('Ejercicio 3 - TIR'!$D$18-'Ejercicio 3 - TIR'!$C$18)/('Ejercicio 3 - TIR'!$E$18-'Ejercicio 3 - TIR'!$C$18),'Ejercicio 3 - TIR'!$C$18+SQRT(('Ejercicio 3 - TIR'!$E$18-'Ejercicio 3 - TIR'!$C$18)*('Ejercicio 3 - TIR'!$D$18-'Ejercicio 3 - TIR'!$C$18)*N396),'Ejercicio 3 - TIR'!$E$18-SQRT(('Ejercicio 3 - TIR'!$E$18-'Ejercicio 3 - TIR'!$C$18)*('Ejercicio 3 - TIR'!$E$18-'Ejercicio 3 - TIR'!$D$18)*(1-N396)))</f>
        <v>36922.87006</v>
      </c>
      <c r="P396" s="3">
        <f t="shared" si="11"/>
        <v>0.281133584</v>
      </c>
      <c r="Q396" s="7">
        <f>IF(P396&lt;=('Ejercicio 3 - TIR'!$D$22-'Ejercicio 3 - TIR'!$C$22)/('Ejercicio 3 - TIR'!$E$22-'Ejercicio 3 - TIR'!$C$22),'Ejercicio 3 - TIR'!$C$22+SQRT(('Ejercicio 3 - TIR'!$E$22-'Ejercicio 3 - TIR'!$C$22)*('Ejercicio 3 - TIR'!$D$22-'Ejercicio 3 - TIR'!$C$22)*P396),'Ejercicio 3 - TIR'!$E$22-SQRT(('Ejercicio 3 - TIR'!$E$22-'Ejercicio 3 - TIR'!$C$22)*('Ejercicio 3 - TIR'!$E$22-'Ejercicio 3 - TIR'!$D$22)*(1-P396)))</f>
        <v>0.1424953429</v>
      </c>
      <c r="R396" s="3">
        <f t="shared" si="12"/>
        <v>0.8757169947</v>
      </c>
      <c r="S396" s="7">
        <f>IF(R396&lt;=('Ejercicio 3 - TIR'!$D$23-'Ejercicio 3 - TIR'!$C$23)/('Ejercicio 3 - TIR'!$E$23-'Ejercicio 3 - TIR'!$C$23),'Ejercicio 3 - TIR'!$C$23+SQRT(('Ejercicio 3 - TIR'!$E$23-'Ejercicio 3 - TIR'!$C$23)*('Ejercicio 3 - TIR'!$D$23-'Ejercicio 3 - TIR'!$C$23)*R396),'Ejercicio 3 - TIR'!$E$23-SQRT(('Ejercicio 3 - TIR'!$E$23-'Ejercicio 3 - TIR'!$C$23)*('Ejercicio 3 - TIR'!$E$23-'Ejercicio 3 - TIR'!$D$23)*(1-R396)))</f>
        <v>0.1650430816</v>
      </c>
      <c r="T396" s="3">
        <f t="shared" si="13"/>
        <v>0.7553124478</v>
      </c>
      <c r="U396" s="7">
        <f>IF(T396&lt;=('Ejercicio 3 - TIR'!$D$24-'Ejercicio 3 - TIR'!$C$24)/('Ejercicio 3 - TIR'!$E$24-'Ejercicio 3 - TIR'!$C$24),'Ejercicio 3 - TIR'!$C$24+SQRT(('Ejercicio 3 - TIR'!$E$24-'Ejercicio 3 - TIR'!$C$24)*('Ejercicio 3 - TIR'!$D$24-'Ejercicio 3 - TIR'!$C$24)*T396),'Ejercicio 3 - TIR'!$E$24-SQRT(('Ejercicio 3 - TIR'!$E$24-'Ejercicio 3 - TIR'!$C$24)*('Ejercicio 3 - TIR'!$E$24-'Ejercicio 3 - TIR'!$D$24)*(1-T396)))</f>
        <v>0.1938251047</v>
      </c>
      <c r="V396" s="3">
        <f t="shared" si="14"/>
        <v>0.6206828587</v>
      </c>
      <c r="W396" s="7">
        <f>IF(V396&lt;=('Ejercicio 3 - TIR'!$D$25-'Ejercicio 3 - TIR'!$C$25)/('Ejercicio 3 - TIR'!$E$25-'Ejercicio 3 - TIR'!$C$25),'Ejercicio 3 - TIR'!$C$25+SQRT(('Ejercicio 3 - TIR'!$E$25-'Ejercicio 3 - TIR'!$C$25)*('Ejercicio 3 - TIR'!$D$25-'Ejercicio 3 - TIR'!$C$25)*V396),'Ejercicio 3 - TIR'!$E$25-SQRT(('Ejercicio 3 - TIR'!$E$25-'Ejercicio 3 - TIR'!$C$25)*('Ejercicio 3 - TIR'!$E$25-'Ejercicio 3 - TIR'!$D$25)*(1-V396)))</f>
        <v>0.2135636172</v>
      </c>
      <c r="X396" s="3">
        <f t="shared" si="15"/>
        <v>0.9233362291</v>
      </c>
      <c r="Y396" s="7">
        <f>IF(X396&lt;=('Ejercicio 3 - TIR'!$D$26-'Ejercicio 3 - TIR'!$C$26)/('Ejercicio 3 - TIR'!$E$26-'Ejercicio 3 - TIR'!$C$26),'Ejercicio 3 - TIR'!$C$26+SQRT(('Ejercicio 3 - TIR'!$E$26-'Ejercicio 3 - TIR'!$C$26)*('Ejercicio 3 - TIR'!$D$26-'Ejercicio 3 - TIR'!$C$26)*X396),'Ejercicio 3 - TIR'!$E$26-SQRT(('Ejercicio 3 - TIR'!$E$26-'Ejercicio 3 - TIR'!$C$26)*('Ejercicio 3 - TIR'!$E$26-'Ejercicio 3 - TIR'!$D$26)*(1-X396)))</f>
        <v>0.2596533943</v>
      </c>
      <c r="Z396" s="3">
        <f t="shared" si="16"/>
        <v>1.142495343</v>
      </c>
      <c r="AA396" s="3">
        <f t="shared" si="17"/>
        <v>1.331056295</v>
      </c>
      <c r="AB396" s="3">
        <f t="shared" si="18"/>
        <v>1.589048421</v>
      </c>
      <c r="AC396" s="3">
        <f t="shared" si="19"/>
        <v>1.928411349</v>
      </c>
      <c r="AD396" s="3">
        <f t="shared" si="20"/>
        <v>2.429129902</v>
      </c>
      <c r="AE396" s="2">
        <f t="shared" si="21"/>
        <v>4924.997524</v>
      </c>
      <c r="AF396" s="2">
        <f t="shared" si="22"/>
        <v>5737.834292</v>
      </c>
      <c r="AG396" s="2">
        <f t="shared" si="23"/>
        <v>6849.970624</v>
      </c>
      <c r="AH396" s="2">
        <f t="shared" si="24"/>
        <v>8312.875128</v>
      </c>
      <c r="AI396" s="2">
        <f t="shared" si="25"/>
        <v>10471.34137</v>
      </c>
      <c r="AJ396" s="4">
        <f t="shared" si="26"/>
        <v>45636.39845</v>
      </c>
      <c r="AK396" s="4">
        <f t="shared" si="27"/>
        <v>49328.28714</v>
      </c>
      <c r="AL396" s="4">
        <f t="shared" si="28"/>
        <v>54903.52884</v>
      </c>
      <c r="AM396" s="4">
        <f t="shared" si="29"/>
        <v>66965.85675</v>
      </c>
      <c r="AN396" s="4">
        <f t="shared" si="30"/>
        <v>89690.44772</v>
      </c>
      <c r="AO396" s="4">
        <f>C396/'Ejercicio 3 - TIR'!$D$7</f>
        <v>18013.70545</v>
      </c>
      <c r="AP396" s="4">
        <f t="shared" si="31"/>
        <v>27622.693</v>
      </c>
      <c r="AQ396" s="4">
        <f t="shared" si="32"/>
        <v>31314.58169</v>
      </c>
      <c r="AR396" s="4">
        <f t="shared" si="33"/>
        <v>36889.82339</v>
      </c>
      <c r="AS396" s="4">
        <f t="shared" si="34"/>
        <v>48952.1513</v>
      </c>
      <c r="AT396" s="4">
        <f t="shared" si="35"/>
        <v>71676.74227</v>
      </c>
      <c r="AU396" s="4">
        <f>AP396*'Ejercicio 3 - TIR'!$D$5</f>
        <v>13811.3465</v>
      </c>
      <c r="AV396" s="4">
        <f>AQ396*'Ejercicio 3 - TIR'!$D$5</f>
        <v>15657.29084</v>
      </c>
      <c r="AW396" s="4">
        <f>AR396*'Ejercicio 3 - TIR'!$D$5</f>
        <v>18444.9117</v>
      </c>
      <c r="AX396" s="4">
        <f>AS396*'Ejercicio 3 - TIR'!$D$5</f>
        <v>24476.07565</v>
      </c>
      <c r="AY396" s="4">
        <f>AT396*'Ejercicio 3 - TIR'!$D$5</f>
        <v>35838.37113</v>
      </c>
      <c r="AZ396" s="4">
        <f t="shared" ref="AZ396:BD396" si="1223">AJ396-AU396-AE396</f>
        <v>26900.05443</v>
      </c>
      <c r="BA396" s="4">
        <f t="shared" si="1223"/>
        <v>27933.162</v>
      </c>
      <c r="BB396" s="4">
        <f t="shared" si="1223"/>
        <v>29608.64652</v>
      </c>
      <c r="BC396" s="4">
        <f t="shared" si="1223"/>
        <v>34176.90597</v>
      </c>
      <c r="BD396" s="4">
        <f t="shared" si="1223"/>
        <v>43380.73521</v>
      </c>
      <c r="BE396" s="4">
        <f t="shared" ref="BE396:BI396" si="1224">AZ396/Z396</f>
        <v>23545.00138</v>
      </c>
      <c r="BF396" s="4">
        <f t="shared" si="1224"/>
        <v>20985.71045</v>
      </c>
      <c r="BG396" s="4">
        <f t="shared" si="1224"/>
        <v>18632.94166</v>
      </c>
      <c r="BH396" s="4">
        <f t="shared" si="1224"/>
        <v>17722.82972</v>
      </c>
      <c r="BI396" s="4">
        <f t="shared" si="1224"/>
        <v>17858.54893</v>
      </c>
      <c r="BJ396" s="4">
        <f t="shared" si="38"/>
        <v>83956.84034</v>
      </c>
      <c r="BK396" s="4">
        <f t="shared" si="39"/>
        <v>43757.63055</v>
      </c>
      <c r="BL396" s="4">
        <f t="shared" si="40"/>
        <v>127714.4709</v>
      </c>
      <c r="BM396" s="4">
        <f>BK396*'Ejercicio 3 - TIR'!$D$5</f>
        <v>21878.81527</v>
      </c>
      <c r="BN396" s="4">
        <f t="shared" si="41"/>
        <v>105835.6556</v>
      </c>
      <c r="BO396" s="4">
        <f t="shared" si="42"/>
        <v>43569.36842</v>
      </c>
      <c r="BP396" s="4">
        <f t="shared" si="43"/>
        <v>-124631.0429</v>
      </c>
      <c r="BQ396" s="4">
        <f t="shared" ref="BQ396:BT396" si="1225">BE396</f>
        <v>23545.00138</v>
      </c>
      <c r="BR396" s="4">
        <f t="shared" si="1225"/>
        <v>20985.71045</v>
      </c>
      <c r="BS396" s="4">
        <f t="shared" si="1225"/>
        <v>18632.94166</v>
      </c>
      <c r="BT396" s="4">
        <f t="shared" si="1225"/>
        <v>17722.82972</v>
      </c>
      <c r="BU396" s="4">
        <f t="shared" si="45"/>
        <v>61427.91735</v>
      </c>
      <c r="BV396" s="36">
        <f t="shared" si="46"/>
        <v>3.905652153</v>
      </c>
    </row>
    <row r="397" ht="15.0" customHeight="1">
      <c r="A397" s="2">
        <v>396.0</v>
      </c>
      <c r="B397" s="3">
        <f t="shared" si="4"/>
        <v>0.1980384263</v>
      </c>
      <c r="C397" s="4">
        <f>IF(B397&lt;=('Ejercicio 3 - TIR'!$D$13-'Ejercicio 3 - TIR'!$C$13)/('Ejercicio 3 - TIR'!$E$13-'Ejercicio 3 - TIR'!$C$13),'Ejercicio 3 - TIR'!$C$13+SQRT(('Ejercicio 3 - TIR'!$E$13-'Ejercicio 3 - TIR'!$C$13)*('Ejercicio 3 - TIR'!$D$13-'Ejercicio 3 - TIR'!$C$13)*B397),'Ejercicio 3 - TIR'!$E$13-SQRT(('Ejercicio 3 - TIR'!$E$13-'Ejercicio 3 - TIR'!$C$13)*('Ejercicio 3 - TIR'!$E$13-'Ejercicio 3 - TIR'!$D$13)*(1-B397)))</f>
        <v>68900.30171</v>
      </c>
      <c r="D397" s="3">
        <f t="shared" si="5"/>
        <v>0.5022500445</v>
      </c>
      <c r="E397" s="4">
        <f>IF(D397&lt;=('Ejercicio 3 - TIR'!$D$14-'Ejercicio 3 - TIR'!$C$14)/('Ejercicio 3 - TIR'!$E$14-'Ejercicio 3 - TIR'!$C$14),'Ejercicio 3 - TIR'!$C$14+SQRT(('Ejercicio 3 - TIR'!$E$14-'Ejercicio 3 - TIR'!$C$14)*('Ejercicio 3 - TIR'!$D$14-'Ejercicio 3 - TIR'!$C$14)*D397),'Ejercicio 3 - TIR'!$E$14-SQRT(('Ejercicio 3 - TIR'!$E$14-'Ejercicio 3 - TIR'!$C$14)*('Ejercicio 3 - TIR'!$E$14-'Ejercicio 3 - TIR'!$D$14)*(1-D397)))</f>
        <v>31359.25389</v>
      </c>
      <c r="F397" s="3">
        <f t="shared" si="6"/>
        <v>0.17770465</v>
      </c>
      <c r="G397" s="4">
        <f>IF(F397&lt;=('Ejercicio 3 - TIR'!$D$18-'Ejercicio 3 - TIR'!$C$18)/('Ejercicio 3 - TIR'!$E$18-'Ejercicio 3 - TIR'!$C$18),'Ejercicio 3 - TIR'!$C$18+SQRT(('Ejercicio 3 - TIR'!$E$18-'Ejercicio 3 - TIR'!$C$18)*('Ejercicio 3 - TIR'!$D$18-'Ejercicio 3 - TIR'!$C$18)*F397),'Ejercicio 3 - TIR'!$E$18-SQRT(('Ejercicio 3 - TIR'!$E$18-'Ejercicio 3 - TIR'!$C$18)*('Ejercicio 3 - TIR'!$E$18-'Ejercicio 3 - TIR'!$D$18)*(1-F397)))</f>
        <v>35162.9156</v>
      </c>
      <c r="H397" s="3">
        <f t="shared" si="7"/>
        <v>0.8182712463</v>
      </c>
      <c r="I397" s="4">
        <f>IF(H397&lt;=('Ejercicio 3 - TIR'!$D$18-'Ejercicio 3 - TIR'!$C$18)/('Ejercicio 3 - TIR'!$E$18-'Ejercicio 3 - TIR'!$C$18),'Ejercicio 3 - TIR'!$C$18+SQRT(('Ejercicio 3 - TIR'!$E$18-'Ejercicio 3 - TIR'!$C$18)*('Ejercicio 3 - TIR'!$D$18-'Ejercicio 3 - TIR'!$C$18)*H397),'Ejercicio 3 - TIR'!$E$18-SQRT(('Ejercicio 3 - TIR'!$E$18-'Ejercicio 3 - TIR'!$C$18)*('Ejercicio 3 - TIR'!$E$18-'Ejercicio 3 - TIR'!$D$18)*(1-H397)))</f>
        <v>41308.16353</v>
      </c>
      <c r="J397" s="3">
        <f t="shared" si="8"/>
        <v>0.0120241484</v>
      </c>
      <c r="K397" s="4">
        <f>IF(J397&lt;=('Ejercicio 3 - TIR'!$D$18-'Ejercicio 3 - TIR'!$C$18)/('Ejercicio 3 - TIR'!$E$18-'Ejercicio 3 - TIR'!$C$18),'Ejercicio 3 - TIR'!$C$18+SQRT(('Ejercicio 3 - TIR'!$E$18-'Ejercicio 3 - TIR'!$C$18)*('Ejercicio 3 - TIR'!$D$18-'Ejercicio 3 - TIR'!$C$18)*J397),'Ejercicio 3 - TIR'!$E$18-SQRT(('Ejercicio 3 - TIR'!$E$18-'Ejercicio 3 - TIR'!$C$18)*('Ejercicio 3 - TIR'!$E$18-'Ejercicio 3 - TIR'!$D$18)*(1-J397)))</f>
        <v>31342.99004</v>
      </c>
      <c r="L397" s="3">
        <f t="shared" si="9"/>
        <v>0.009336790547</v>
      </c>
      <c r="M397" s="4">
        <f>IF(L397&lt;=('Ejercicio 3 - TIR'!$D$18-'Ejercicio 3 - TIR'!$C$18)/('Ejercicio 3 - TIR'!$E$18-'Ejercicio 3 - TIR'!$C$18),'Ejercicio 3 - TIR'!$C$18+SQRT(('Ejercicio 3 - TIR'!$E$18-'Ejercicio 3 - TIR'!$C$18)*('Ejercicio 3 - TIR'!$D$18-'Ejercicio 3 - TIR'!$C$18)*L397),'Ejercicio 3 - TIR'!$E$18-SQRT(('Ejercicio 3 - TIR'!$E$18-'Ejercicio 3 - TIR'!$C$18)*('Ejercicio 3 - TIR'!$E$18-'Ejercicio 3 - TIR'!$D$18)*(1-L397)))</f>
        <v>31183.43508</v>
      </c>
      <c r="N397" s="3">
        <f t="shared" si="10"/>
        <v>0.2435754072</v>
      </c>
      <c r="O397" s="4">
        <f>IF(N397&lt;=('Ejercicio 3 - TIR'!$D$18-'Ejercicio 3 - TIR'!$C$18)/('Ejercicio 3 - TIR'!$E$18-'Ejercicio 3 - TIR'!$C$18),'Ejercicio 3 - TIR'!$C$18+SQRT(('Ejercicio 3 - TIR'!$E$18-'Ejercicio 3 - TIR'!$C$18)*('Ejercicio 3 - TIR'!$D$18-'Ejercicio 3 - TIR'!$C$18)*N397),'Ejercicio 3 - TIR'!$E$18-SQRT(('Ejercicio 3 - TIR'!$E$18-'Ejercicio 3 - TIR'!$C$18)*('Ejercicio 3 - TIR'!$E$18-'Ejercicio 3 - TIR'!$D$18)*(1-N397)))</f>
        <v>36044.52737</v>
      </c>
      <c r="P397" s="3">
        <f t="shared" si="11"/>
        <v>0.2473616845</v>
      </c>
      <c r="Q397" s="7">
        <f>IF(P397&lt;=('Ejercicio 3 - TIR'!$D$22-'Ejercicio 3 - TIR'!$C$22)/('Ejercicio 3 - TIR'!$E$22-'Ejercicio 3 - TIR'!$C$22),'Ejercicio 3 - TIR'!$C$22+SQRT(('Ejercicio 3 - TIR'!$E$22-'Ejercicio 3 - TIR'!$C$22)*('Ejercicio 3 - TIR'!$D$22-'Ejercicio 3 - TIR'!$C$22)*P397),'Ejercicio 3 - TIR'!$E$22-SQRT(('Ejercicio 3 - TIR'!$E$22-'Ejercicio 3 - TIR'!$C$22)*('Ejercicio 3 - TIR'!$E$22-'Ejercicio 3 - TIR'!$D$22)*(1-P397)))</f>
        <v>0.1411009723</v>
      </c>
      <c r="R397" s="3">
        <f t="shared" si="12"/>
        <v>0.7573730194</v>
      </c>
      <c r="S397" s="7">
        <f>IF(R397&lt;=('Ejercicio 3 - TIR'!$D$23-'Ejercicio 3 - TIR'!$C$23)/('Ejercicio 3 - TIR'!$E$23-'Ejercicio 3 - TIR'!$C$23),'Ejercicio 3 - TIR'!$C$23+SQRT(('Ejercicio 3 - TIR'!$E$23-'Ejercicio 3 - TIR'!$C$23)*('Ejercicio 3 - TIR'!$D$23-'Ejercicio 3 - TIR'!$C$23)*R397),'Ejercicio 3 - TIR'!$E$23-SQRT(('Ejercicio 3 - TIR'!$E$23-'Ejercicio 3 - TIR'!$C$23)*('Ejercicio 3 - TIR'!$E$23-'Ejercicio 3 - TIR'!$D$23)*(1-R397)))</f>
        <v>0.1591019483</v>
      </c>
      <c r="T397" s="3">
        <f t="shared" si="13"/>
        <v>0.0506490113</v>
      </c>
      <c r="U397" s="7">
        <f>IF(T397&lt;=('Ejercicio 3 - TIR'!$D$24-'Ejercicio 3 - TIR'!$C$24)/('Ejercicio 3 - TIR'!$E$24-'Ejercicio 3 - TIR'!$C$24),'Ejercicio 3 - TIR'!$C$24+SQRT(('Ejercicio 3 - TIR'!$E$24-'Ejercicio 3 - TIR'!$C$24)*('Ejercicio 3 - TIR'!$D$24-'Ejercicio 3 - TIR'!$C$24)*T397),'Ejercicio 3 - TIR'!$E$24-SQRT(('Ejercicio 3 - TIR'!$E$24-'Ejercicio 3 - TIR'!$C$24)*('Ejercicio 3 - TIR'!$E$24-'Ejercicio 3 - TIR'!$D$24)*(1-T397)))</f>
        <v>0.1603132402</v>
      </c>
      <c r="V397" s="3">
        <f t="shared" si="14"/>
        <v>0.8053732495</v>
      </c>
      <c r="W397" s="7">
        <f>IF(V397&lt;=('Ejercicio 3 - TIR'!$D$25-'Ejercicio 3 - TIR'!$C$25)/('Ejercicio 3 - TIR'!$E$25-'Ejercicio 3 - TIR'!$C$25),'Ejercicio 3 - TIR'!$C$25+SQRT(('Ejercicio 3 - TIR'!$E$25-'Ejercicio 3 - TIR'!$C$25)*('Ejercicio 3 - TIR'!$D$25-'Ejercicio 3 - TIR'!$C$25)*V397),'Ejercicio 3 - TIR'!$E$25-SQRT(('Ejercicio 3 - TIR'!$E$25-'Ejercicio 3 - TIR'!$C$25)*('Ejercicio 3 - TIR'!$E$25-'Ejercicio 3 - TIR'!$D$25)*(1-V397)))</f>
        <v>0.2239003137</v>
      </c>
      <c r="X397" s="3">
        <f t="shared" si="15"/>
        <v>0.02909870167</v>
      </c>
      <c r="Y397" s="7">
        <f>IF(X397&lt;=('Ejercicio 3 - TIR'!$D$26-'Ejercicio 3 - TIR'!$C$26)/('Ejercicio 3 - TIR'!$E$26-'Ejercicio 3 - TIR'!$C$26),'Ejercicio 3 - TIR'!$C$26+SQRT(('Ejercicio 3 - TIR'!$E$26-'Ejercicio 3 - TIR'!$C$26)*('Ejercicio 3 - TIR'!$D$26-'Ejercicio 3 - TIR'!$C$26)*X397),'Ejercicio 3 - TIR'!$E$26-SQRT(('Ejercicio 3 - TIR'!$E$26-'Ejercicio 3 - TIR'!$C$26)*('Ejercicio 3 - TIR'!$E$26-'Ejercicio 3 - TIR'!$D$26)*(1-X397)))</f>
        <v>0.1988637743</v>
      </c>
      <c r="Z397" s="3">
        <f t="shared" si="16"/>
        <v>1.141100972</v>
      </c>
      <c r="AA397" s="3">
        <f t="shared" si="17"/>
        <v>1.32265236</v>
      </c>
      <c r="AB397" s="3">
        <f t="shared" si="18"/>
        <v>1.534691046</v>
      </c>
      <c r="AC397" s="3">
        <f t="shared" si="19"/>
        <v>1.878308852</v>
      </c>
      <c r="AD397" s="3">
        <f t="shared" si="20"/>
        <v>2.25183644</v>
      </c>
      <c r="AE397" s="2">
        <f t="shared" si="21"/>
        <v>4424.821215</v>
      </c>
      <c r="AF397" s="2">
        <f t="shared" si="22"/>
        <v>5128.818891</v>
      </c>
      <c r="AG397" s="2">
        <f t="shared" si="23"/>
        <v>5951.036466</v>
      </c>
      <c r="AH397" s="2">
        <f t="shared" si="24"/>
        <v>7283.475397</v>
      </c>
      <c r="AI397" s="2">
        <f t="shared" si="25"/>
        <v>8731.894804</v>
      </c>
      <c r="AJ397" s="4">
        <f t="shared" si="26"/>
        <v>40124.43718</v>
      </c>
      <c r="AK397" s="4">
        <f t="shared" si="27"/>
        <v>54636.33999</v>
      </c>
      <c r="AL397" s="4">
        <f t="shared" si="28"/>
        <v>48101.80617</v>
      </c>
      <c r="AM397" s="4">
        <f t="shared" si="29"/>
        <v>58572.12215</v>
      </c>
      <c r="AN397" s="4">
        <f t="shared" si="30"/>
        <v>81166.38018</v>
      </c>
      <c r="AO397" s="4">
        <f>C397/'Ejercicio 3 - TIR'!$D$7</f>
        <v>13780.06034</v>
      </c>
      <c r="AP397" s="4">
        <f t="shared" si="31"/>
        <v>26344.37684</v>
      </c>
      <c r="AQ397" s="4">
        <f t="shared" si="32"/>
        <v>40856.27965</v>
      </c>
      <c r="AR397" s="4">
        <f t="shared" si="33"/>
        <v>34321.74583</v>
      </c>
      <c r="AS397" s="4">
        <f t="shared" si="34"/>
        <v>44792.06181</v>
      </c>
      <c r="AT397" s="4">
        <f t="shared" si="35"/>
        <v>67386.31984</v>
      </c>
      <c r="AU397" s="4">
        <f>AP397*'Ejercicio 3 - TIR'!$D$5</f>
        <v>13172.18842</v>
      </c>
      <c r="AV397" s="4">
        <f>AQ397*'Ejercicio 3 - TIR'!$D$5</f>
        <v>20428.13982</v>
      </c>
      <c r="AW397" s="4">
        <f>AR397*'Ejercicio 3 - TIR'!$D$5</f>
        <v>17160.87291</v>
      </c>
      <c r="AX397" s="4">
        <f>AS397*'Ejercicio 3 - TIR'!$D$5</f>
        <v>22396.0309</v>
      </c>
      <c r="AY397" s="4">
        <f>AT397*'Ejercicio 3 - TIR'!$D$5</f>
        <v>33693.15992</v>
      </c>
      <c r="AZ397" s="4">
        <f t="shared" ref="AZ397:BD397" si="1226">AJ397-AU397-AE397</f>
        <v>22527.42755</v>
      </c>
      <c r="BA397" s="4">
        <f t="shared" si="1226"/>
        <v>29079.38127</v>
      </c>
      <c r="BB397" s="4">
        <f t="shared" si="1226"/>
        <v>24989.89679</v>
      </c>
      <c r="BC397" s="4">
        <f t="shared" si="1226"/>
        <v>28892.61585</v>
      </c>
      <c r="BD397" s="4">
        <f t="shared" si="1226"/>
        <v>38741.32546</v>
      </c>
      <c r="BE397" s="4">
        <f t="shared" ref="BE397:BI397" si="1227">AZ397/Z397</f>
        <v>19741.83538</v>
      </c>
      <c r="BF397" s="4">
        <f t="shared" si="1227"/>
        <v>21985.65711</v>
      </c>
      <c r="BG397" s="4">
        <f t="shared" si="1227"/>
        <v>16283.34045</v>
      </c>
      <c r="BH397" s="4">
        <f t="shared" si="1227"/>
        <v>15382.24974</v>
      </c>
      <c r="BI397" s="4">
        <f t="shared" si="1227"/>
        <v>17204.32478</v>
      </c>
      <c r="BJ397" s="4">
        <f t="shared" si="38"/>
        <v>70615.91064</v>
      </c>
      <c r="BK397" s="4">
        <f t="shared" si="39"/>
        <v>31030.44202</v>
      </c>
      <c r="BL397" s="4">
        <f t="shared" si="40"/>
        <v>101646.3527</v>
      </c>
      <c r="BM397" s="4">
        <f>BK397*'Ejercicio 3 - TIR'!$D$5</f>
        <v>15515.22101</v>
      </c>
      <c r="BN397" s="4">
        <f t="shared" si="41"/>
        <v>86131.13165</v>
      </c>
      <c r="BO397" s="4">
        <f t="shared" si="42"/>
        <v>38249.28406</v>
      </c>
      <c r="BP397" s="4">
        <f t="shared" si="43"/>
        <v>-100259.5556</v>
      </c>
      <c r="BQ397" s="4">
        <f t="shared" ref="BQ397:BT397" si="1228">BE397</f>
        <v>19741.83538</v>
      </c>
      <c r="BR397" s="4">
        <f t="shared" si="1228"/>
        <v>21985.65711</v>
      </c>
      <c r="BS397" s="4">
        <f t="shared" si="1228"/>
        <v>16283.34045</v>
      </c>
      <c r="BT397" s="4">
        <f t="shared" si="1228"/>
        <v>15382.24974</v>
      </c>
      <c r="BU397" s="4">
        <f t="shared" si="45"/>
        <v>55453.60884</v>
      </c>
      <c r="BV397" s="36">
        <f t="shared" si="46"/>
        <v>7.62303015</v>
      </c>
    </row>
    <row r="398" ht="15.0" customHeight="1">
      <c r="A398" s="2">
        <v>397.0</v>
      </c>
      <c r="B398" s="3">
        <f t="shared" si="4"/>
        <v>0.02246832302</v>
      </c>
      <c r="C398" s="4">
        <f>IF(B398&lt;=('Ejercicio 3 - TIR'!$D$13-'Ejercicio 3 - TIR'!$C$13)/('Ejercicio 3 - TIR'!$E$13-'Ejercicio 3 - TIR'!$C$13),'Ejercicio 3 - TIR'!$C$13+SQRT(('Ejercicio 3 - TIR'!$E$13-'Ejercicio 3 - TIR'!$C$13)*('Ejercicio 3 - TIR'!$D$13-'Ejercicio 3 - TIR'!$C$13)*B398),'Ejercicio 3 - TIR'!$E$13-SQRT(('Ejercicio 3 - TIR'!$E$13-'Ejercicio 3 - TIR'!$C$13)*('Ejercicio 3 - TIR'!$E$13-'Ejercicio 3 - TIR'!$D$13)*(1-B398)))</f>
        <v>62997.88746</v>
      </c>
      <c r="D398" s="3">
        <f t="shared" si="5"/>
        <v>0.03829049396</v>
      </c>
      <c r="E398" s="4">
        <f>IF(D398&lt;=('Ejercicio 3 - TIR'!$D$14-'Ejercicio 3 - TIR'!$C$14)/('Ejercicio 3 - TIR'!$E$14-'Ejercicio 3 - TIR'!$C$14),'Ejercicio 3 - TIR'!$C$14+SQRT(('Ejercicio 3 - TIR'!$E$14-'Ejercicio 3 - TIR'!$C$14)*('Ejercicio 3 - TIR'!$D$14-'Ejercicio 3 - TIR'!$C$14)*D398),'Ejercicio 3 - TIR'!$E$14-SQRT(('Ejercicio 3 - TIR'!$E$14-'Ejercicio 3 - TIR'!$C$14)*('Ejercicio 3 - TIR'!$E$14-'Ejercicio 3 - TIR'!$D$14)*(1-D398)))</f>
        <v>26694.63478</v>
      </c>
      <c r="F398" s="3">
        <f t="shared" si="6"/>
        <v>0.4137652798</v>
      </c>
      <c r="G398" s="4">
        <f>IF(F398&lt;=('Ejercicio 3 - TIR'!$D$18-'Ejercicio 3 - TIR'!$C$18)/('Ejercicio 3 - TIR'!$E$18-'Ejercicio 3 - TIR'!$C$18),'Ejercicio 3 - TIR'!$C$18+SQRT(('Ejercicio 3 - TIR'!$E$18-'Ejercicio 3 - TIR'!$C$18)*('Ejercicio 3 - TIR'!$D$18-'Ejercicio 3 - TIR'!$C$18)*F398),'Ejercicio 3 - TIR'!$E$18-SQRT(('Ejercicio 3 - TIR'!$E$18-'Ejercicio 3 - TIR'!$C$18)*('Ejercicio 3 - TIR'!$E$18-'Ejercicio 3 - TIR'!$D$18)*(1-F398)))</f>
        <v>37878.12109</v>
      </c>
      <c r="H398" s="3">
        <f t="shared" si="7"/>
        <v>0.8805374302</v>
      </c>
      <c r="I398" s="4">
        <f>IF(H398&lt;=('Ejercicio 3 - TIR'!$D$18-'Ejercicio 3 - TIR'!$C$18)/('Ejercicio 3 - TIR'!$E$18-'Ejercicio 3 - TIR'!$C$18),'Ejercicio 3 - TIR'!$C$18+SQRT(('Ejercicio 3 - TIR'!$E$18-'Ejercicio 3 - TIR'!$C$18)*('Ejercicio 3 - TIR'!$D$18-'Ejercicio 3 - TIR'!$C$18)*H398),'Ejercicio 3 - TIR'!$E$18-SQRT(('Ejercicio 3 - TIR'!$E$18-'Ejercicio 3 - TIR'!$C$18)*('Ejercicio 3 - TIR'!$E$18-'Ejercicio 3 - TIR'!$D$18)*(1-H398)))</f>
        <v>42006.72542</v>
      </c>
      <c r="J398" s="3">
        <f t="shared" si="8"/>
        <v>0.07131424112</v>
      </c>
      <c r="K398" s="4">
        <f>IF(J398&lt;=('Ejercicio 3 - TIR'!$D$18-'Ejercicio 3 - TIR'!$C$18)/('Ejercicio 3 - TIR'!$E$18-'Ejercicio 3 - TIR'!$C$18),'Ejercicio 3 - TIR'!$C$18+SQRT(('Ejercicio 3 - TIR'!$E$18-'Ejercicio 3 - TIR'!$C$18)*('Ejercicio 3 - TIR'!$D$18-'Ejercicio 3 - TIR'!$C$18)*J398),'Ejercicio 3 - TIR'!$E$18-SQRT(('Ejercicio 3 - TIR'!$E$18-'Ejercicio 3 - TIR'!$C$18)*('Ejercicio 3 - TIR'!$E$18-'Ejercicio 3 - TIR'!$D$18)*(1-J398)))</f>
        <v>33270.64767</v>
      </c>
      <c r="L398" s="3">
        <f t="shared" si="9"/>
        <v>0.9895261957</v>
      </c>
      <c r="M398" s="4">
        <f>IF(L398&lt;=('Ejercicio 3 - TIR'!$D$18-'Ejercicio 3 - TIR'!$C$18)/('Ejercicio 3 - TIR'!$E$18-'Ejercicio 3 - TIR'!$C$18),'Ejercicio 3 - TIR'!$C$18+SQRT(('Ejercicio 3 - TIR'!$E$18-'Ejercicio 3 - TIR'!$C$18)*('Ejercicio 3 - TIR'!$D$18-'Ejercicio 3 - TIR'!$C$18)*L398),'Ejercicio 3 - TIR'!$E$18-SQRT(('Ejercicio 3 - TIR'!$E$18-'Ejercicio 3 - TIR'!$C$18)*('Ejercicio 3 - TIR'!$E$18-'Ejercicio 3 - TIR'!$D$18)*(1-L398)))</f>
        <v>44113.69569</v>
      </c>
      <c r="N398" s="3">
        <f t="shared" si="10"/>
        <v>0.6582481329</v>
      </c>
      <c r="O398" s="4">
        <f>IF(N398&lt;=('Ejercicio 3 - TIR'!$D$18-'Ejercicio 3 - TIR'!$C$18)/('Ejercicio 3 - TIR'!$E$18-'Ejercicio 3 - TIR'!$C$18),'Ejercicio 3 - TIR'!$C$18+SQRT(('Ejercicio 3 - TIR'!$E$18-'Ejercicio 3 - TIR'!$C$18)*('Ejercicio 3 - TIR'!$D$18-'Ejercicio 3 - TIR'!$C$18)*N398),'Ejercicio 3 - TIR'!$E$18-SQRT(('Ejercicio 3 - TIR'!$E$18-'Ejercicio 3 - TIR'!$C$18)*('Ejercicio 3 - TIR'!$E$18-'Ejercicio 3 - TIR'!$D$18)*(1-N398)))</f>
        <v>39936.6604</v>
      </c>
      <c r="P398" s="3">
        <f t="shared" si="11"/>
        <v>0.9600991318</v>
      </c>
      <c r="Q398" s="7">
        <f>IF(P398&lt;=('Ejercicio 3 - TIR'!$D$22-'Ejercicio 3 - TIR'!$C$22)/('Ejercicio 3 - TIR'!$E$22-'Ejercicio 3 - TIR'!$C$22),'Ejercicio 3 - TIR'!$C$22+SQRT(('Ejercicio 3 - TIR'!$E$22-'Ejercicio 3 - TIR'!$C$22)*('Ejercicio 3 - TIR'!$D$22-'Ejercicio 3 - TIR'!$C$22)*P398),'Ejercicio 3 - TIR'!$E$22-SQRT(('Ejercicio 3 - TIR'!$E$22-'Ejercicio 3 - TIR'!$C$22)*('Ejercicio 3 - TIR'!$E$22-'Ejercicio 3 - TIR'!$D$22)*(1-P398)))</f>
        <v>0.1715252397</v>
      </c>
      <c r="R398" s="3">
        <f t="shared" si="12"/>
        <v>0.9298403465</v>
      </c>
      <c r="S398" s="7">
        <f>IF(R398&lt;=('Ejercicio 3 - TIR'!$D$23-'Ejercicio 3 - TIR'!$C$23)/('Ejercicio 3 - TIR'!$E$23-'Ejercicio 3 - TIR'!$C$23),'Ejercicio 3 - TIR'!$C$23+SQRT(('Ejercicio 3 - TIR'!$E$23-'Ejercicio 3 - TIR'!$C$23)*('Ejercicio 3 - TIR'!$D$23-'Ejercicio 3 - TIR'!$C$23)*R398),'Ejercicio 3 - TIR'!$E$23-SQRT(('Ejercicio 3 - TIR'!$E$23-'Ejercicio 3 - TIR'!$C$23)*('Ejercicio 3 - TIR'!$E$23-'Ejercicio 3 - TIR'!$D$23)*(1-R398)))</f>
        <v>0.1687622344</v>
      </c>
      <c r="T398" s="3">
        <f t="shared" si="13"/>
        <v>0.01138929938</v>
      </c>
      <c r="U398" s="7">
        <f>IF(T398&lt;=('Ejercicio 3 - TIR'!$D$24-'Ejercicio 3 - TIR'!$C$24)/('Ejercicio 3 - TIR'!$E$24-'Ejercicio 3 - TIR'!$C$24),'Ejercicio 3 - TIR'!$C$24+SQRT(('Ejercicio 3 - TIR'!$E$24-'Ejercicio 3 - TIR'!$C$24)*('Ejercicio 3 - TIR'!$D$24-'Ejercicio 3 - TIR'!$C$24)*T398),'Ejercicio 3 - TIR'!$E$24-SQRT(('Ejercicio 3 - TIR'!$E$24-'Ejercicio 3 - TIR'!$C$24)*('Ejercicio 3 - TIR'!$E$24-'Ejercicio 3 - TIR'!$D$24)*(1-T398)))</f>
        <v>0.154890555</v>
      </c>
      <c r="V398" s="3">
        <f t="shared" si="14"/>
        <v>0.040969324</v>
      </c>
      <c r="W398" s="7">
        <f>IF(V398&lt;=('Ejercicio 3 - TIR'!$D$25-'Ejercicio 3 - TIR'!$C$25)/('Ejercicio 3 - TIR'!$E$25-'Ejercicio 3 - TIR'!$C$25),'Ejercicio 3 - TIR'!$C$25+SQRT(('Ejercicio 3 - TIR'!$E$25-'Ejercicio 3 - TIR'!$C$25)*('Ejercicio 3 - TIR'!$D$25-'Ejercicio 3 - TIR'!$C$25)*V398),'Ejercicio 3 - TIR'!$E$25-SQRT(('Ejercicio 3 - TIR'!$E$25-'Ejercicio 3 - TIR'!$C$25)*('Ejercicio 3 - TIR'!$E$25-'Ejercicio 3 - TIR'!$D$25)*(1-V398)))</f>
        <v>0.187573444</v>
      </c>
      <c r="X398" s="3">
        <f t="shared" si="15"/>
        <v>0.9681131652</v>
      </c>
      <c r="Y398" s="7">
        <f>IF(X398&lt;=('Ejercicio 3 - TIR'!$D$26-'Ejercicio 3 - TIR'!$C$26)/('Ejercicio 3 - TIR'!$E$26-'Ejercicio 3 - TIR'!$C$26),'Ejercicio 3 - TIR'!$C$26+SQRT(('Ejercicio 3 - TIR'!$E$26-'Ejercicio 3 - TIR'!$C$26)*('Ejercicio 3 - TIR'!$D$26-'Ejercicio 3 - TIR'!$C$26)*X398),'Ejercicio 3 - TIR'!$E$26-SQRT(('Ejercicio 3 - TIR'!$E$26-'Ejercicio 3 - TIR'!$C$26)*('Ejercicio 3 - TIR'!$E$26-'Ejercicio 3 - TIR'!$D$26)*(1-X398)))</f>
        <v>0.2668779229</v>
      </c>
      <c r="Z398" s="3">
        <f t="shared" si="16"/>
        <v>1.17152524</v>
      </c>
      <c r="AA398" s="3">
        <f t="shared" si="17"/>
        <v>1.369234457</v>
      </c>
      <c r="AB398" s="3">
        <f t="shared" si="18"/>
        <v>1.581315942</v>
      </c>
      <c r="AC398" s="3">
        <f t="shared" si="19"/>
        <v>1.877928819</v>
      </c>
      <c r="AD398" s="3">
        <f t="shared" si="20"/>
        <v>2.379106561</v>
      </c>
      <c r="AE398" s="2">
        <f t="shared" si="21"/>
        <v>4578.803629</v>
      </c>
      <c r="AF398" s="2">
        <f t="shared" si="22"/>
        <v>5351.53276</v>
      </c>
      <c r="AG398" s="2">
        <f t="shared" si="23"/>
        <v>6180.43464</v>
      </c>
      <c r="AH398" s="2">
        <f t="shared" si="24"/>
        <v>7339.72005</v>
      </c>
      <c r="AI398" s="2">
        <f t="shared" si="25"/>
        <v>9298.529292</v>
      </c>
      <c r="AJ398" s="4">
        <f t="shared" si="26"/>
        <v>44375.17489</v>
      </c>
      <c r="AK398" s="4">
        <f t="shared" si="27"/>
        <v>57517.05585</v>
      </c>
      <c r="AL398" s="4">
        <f t="shared" si="28"/>
        <v>52611.40555</v>
      </c>
      <c r="AM398" s="4">
        <f t="shared" si="29"/>
        <v>82842.38045</v>
      </c>
      <c r="AN398" s="4">
        <f t="shared" si="30"/>
        <v>95013.5708</v>
      </c>
      <c r="AO398" s="4">
        <f>C398/'Ejercicio 3 - TIR'!$D$7</f>
        <v>12599.57749</v>
      </c>
      <c r="AP398" s="4">
        <f t="shared" si="31"/>
        <v>31775.5974</v>
      </c>
      <c r="AQ398" s="4">
        <f t="shared" si="32"/>
        <v>44917.47836</v>
      </c>
      <c r="AR398" s="4">
        <f t="shared" si="33"/>
        <v>40011.82806</v>
      </c>
      <c r="AS398" s="4">
        <f t="shared" si="34"/>
        <v>70242.80296</v>
      </c>
      <c r="AT398" s="4">
        <f t="shared" si="35"/>
        <v>82413.99331</v>
      </c>
      <c r="AU398" s="4">
        <f>AP398*'Ejercicio 3 - TIR'!$D$5</f>
        <v>15887.7987</v>
      </c>
      <c r="AV398" s="4">
        <f>AQ398*'Ejercicio 3 - TIR'!$D$5</f>
        <v>22458.73918</v>
      </c>
      <c r="AW398" s="4">
        <f>AR398*'Ejercicio 3 - TIR'!$D$5</f>
        <v>20005.91403</v>
      </c>
      <c r="AX398" s="4">
        <f>AS398*'Ejercicio 3 - TIR'!$D$5</f>
        <v>35121.40148</v>
      </c>
      <c r="AY398" s="4">
        <f>AT398*'Ejercicio 3 - TIR'!$D$5</f>
        <v>41206.99666</v>
      </c>
      <c r="AZ398" s="4">
        <f t="shared" ref="AZ398:BD398" si="1229">AJ398-AU398-AE398</f>
        <v>23908.57256</v>
      </c>
      <c r="BA398" s="4">
        <f t="shared" si="1229"/>
        <v>29706.78391</v>
      </c>
      <c r="BB398" s="4">
        <f t="shared" si="1229"/>
        <v>26425.05688</v>
      </c>
      <c r="BC398" s="4">
        <f t="shared" si="1229"/>
        <v>40381.25892</v>
      </c>
      <c r="BD398" s="4">
        <f t="shared" si="1229"/>
        <v>44508.04486</v>
      </c>
      <c r="BE398" s="4">
        <f t="shared" ref="BE398:BI398" si="1230">AZ398/Z398</f>
        <v>20408.07296</v>
      </c>
      <c r="BF398" s="4">
        <f t="shared" si="1230"/>
        <v>21695.90735</v>
      </c>
      <c r="BG398" s="4">
        <f t="shared" si="1230"/>
        <v>16710.80154</v>
      </c>
      <c r="BH398" s="4">
        <f t="shared" si="1230"/>
        <v>21503.08282</v>
      </c>
      <c r="BI398" s="4">
        <f t="shared" si="1230"/>
        <v>18707.88202</v>
      </c>
      <c r="BJ398" s="4">
        <f t="shared" si="38"/>
        <v>63509.38077</v>
      </c>
      <c r="BK398" s="4">
        <f t="shared" si="39"/>
        <v>29975.73748</v>
      </c>
      <c r="BL398" s="4">
        <f t="shared" si="40"/>
        <v>93485.11825</v>
      </c>
      <c r="BM398" s="4">
        <f>BK398*'Ejercicio 3 - TIR'!$D$5</f>
        <v>14987.86874</v>
      </c>
      <c r="BN398" s="4">
        <f t="shared" si="41"/>
        <v>78497.24951</v>
      </c>
      <c r="BO398" s="4">
        <f t="shared" si="42"/>
        <v>32994.42353</v>
      </c>
      <c r="BP398" s="4">
        <f t="shared" si="43"/>
        <v>-89692.52224</v>
      </c>
      <c r="BQ398" s="4">
        <f t="shared" ref="BQ398:BT398" si="1231">BE398</f>
        <v>20408.07296</v>
      </c>
      <c r="BR398" s="4">
        <f t="shared" si="1231"/>
        <v>21695.90735</v>
      </c>
      <c r="BS398" s="4">
        <f t="shared" si="1231"/>
        <v>16710.80154</v>
      </c>
      <c r="BT398" s="4">
        <f t="shared" si="1231"/>
        <v>21503.08282</v>
      </c>
      <c r="BU398" s="4">
        <f t="shared" si="45"/>
        <v>51702.30554</v>
      </c>
      <c r="BV398" s="36">
        <f t="shared" si="46"/>
        <v>12.28076728</v>
      </c>
    </row>
    <row r="399" ht="15.0" customHeight="1">
      <c r="A399" s="2">
        <v>398.0</v>
      </c>
      <c r="B399" s="3">
        <f t="shared" si="4"/>
        <v>0.2629856401</v>
      </c>
      <c r="C399" s="4">
        <f>IF(B399&lt;=('Ejercicio 3 - TIR'!$D$13-'Ejercicio 3 - TIR'!$C$13)/('Ejercicio 3 - TIR'!$E$13-'Ejercicio 3 - TIR'!$C$13),'Ejercicio 3 - TIR'!$C$13+SQRT(('Ejercicio 3 - TIR'!$E$13-'Ejercicio 3 - TIR'!$C$13)*('Ejercicio 3 - TIR'!$D$13-'Ejercicio 3 - TIR'!$C$13)*B399),'Ejercicio 3 - TIR'!$E$13-SQRT(('Ejercicio 3 - TIR'!$E$13-'Ejercicio 3 - TIR'!$C$13)*('Ejercicio 3 - TIR'!$E$13-'Ejercicio 3 - TIR'!$D$13)*(1-B399)))</f>
        <v>70260.84682</v>
      </c>
      <c r="D399" s="3">
        <f t="shared" si="5"/>
        <v>0.9293788089</v>
      </c>
      <c r="E399" s="4">
        <f>IF(D399&lt;=('Ejercicio 3 - TIR'!$D$14-'Ejercicio 3 - TIR'!$C$14)/('Ejercicio 3 - TIR'!$E$14-'Ejercicio 3 - TIR'!$C$14),'Ejercicio 3 - TIR'!$C$14+SQRT(('Ejercicio 3 - TIR'!$E$14-'Ejercicio 3 - TIR'!$C$14)*('Ejercicio 3 - TIR'!$D$14-'Ejercicio 3 - TIR'!$C$14)*D399),'Ejercicio 3 - TIR'!$E$14-SQRT(('Ejercicio 3 - TIR'!$E$14-'Ejercicio 3 - TIR'!$C$14)*('Ejercicio 3 - TIR'!$E$14-'Ejercicio 3 - TIR'!$D$14)*(1-D399)))</f>
        <v>36745.28363</v>
      </c>
      <c r="F399" s="3">
        <f t="shared" si="6"/>
        <v>0.3233663192</v>
      </c>
      <c r="G399" s="4">
        <f>IF(F399&lt;=('Ejercicio 3 - TIR'!$D$18-'Ejercicio 3 - TIR'!$C$18)/('Ejercicio 3 - TIR'!$E$18-'Ejercicio 3 - TIR'!$C$18),'Ejercicio 3 - TIR'!$C$18+SQRT(('Ejercicio 3 - TIR'!$E$18-'Ejercicio 3 - TIR'!$C$18)*('Ejercicio 3 - TIR'!$D$18-'Ejercicio 3 - TIR'!$C$18)*F399),'Ejercicio 3 - TIR'!$E$18-SQRT(('Ejercicio 3 - TIR'!$E$18-'Ejercicio 3 - TIR'!$C$18)*('Ejercicio 3 - TIR'!$E$18-'Ejercicio 3 - TIR'!$D$18)*(1-F399)))</f>
        <v>36964.54937</v>
      </c>
      <c r="H399" s="3">
        <f t="shared" si="7"/>
        <v>0.9623196139</v>
      </c>
      <c r="I399" s="4">
        <f>IF(H399&lt;=('Ejercicio 3 - TIR'!$D$18-'Ejercicio 3 - TIR'!$C$18)/('Ejercicio 3 - TIR'!$E$18-'Ejercicio 3 - TIR'!$C$18),'Ejercicio 3 - TIR'!$C$18+SQRT(('Ejercicio 3 - TIR'!$E$18-'Ejercicio 3 - TIR'!$C$18)*('Ejercicio 3 - TIR'!$D$18-'Ejercicio 3 - TIR'!$C$18)*H399),'Ejercicio 3 - TIR'!$E$18-SQRT(('Ejercicio 3 - TIR'!$E$18-'Ejercicio 3 - TIR'!$C$18)*('Ejercicio 3 - TIR'!$E$18-'Ejercicio 3 - TIR'!$D$18)*(1-H399)))</f>
        <v>43318.9203</v>
      </c>
      <c r="J399" s="3">
        <f t="shared" si="8"/>
        <v>0.7889318992</v>
      </c>
      <c r="K399" s="4">
        <f>IF(J399&lt;=('Ejercicio 3 - TIR'!$D$18-'Ejercicio 3 - TIR'!$C$18)/('Ejercicio 3 - TIR'!$E$18-'Ejercicio 3 - TIR'!$C$18),'Ejercicio 3 - TIR'!$C$18+SQRT(('Ejercicio 3 - TIR'!$E$18-'Ejercicio 3 - TIR'!$C$18)*('Ejercicio 3 - TIR'!$D$18-'Ejercicio 3 - TIR'!$C$18)*J399),'Ejercicio 3 - TIR'!$E$18-SQRT(('Ejercicio 3 - TIR'!$E$18-'Ejercicio 3 - TIR'!$C$18)*('Ejercicio 3 - TIR'!$E$18-'Ejercicio 3 - TIR'!$D$18)*(1-J399)))</f>
        <v>41021.29323</v>
      </c>
      <c r="L399" s="3">
        <f t="shared" si="9"/>
        <v>0.81714071</v>
      </c>
      <c r="M399" s="4">
        <f>IF(L399&lt;=('Ejercicio 3 - TIR'!$D$18-'Ejercicio 3 - TIR'!$C$18)/('Ejercicio 3 - TIR'!$E$18-'Ejercicio 3 - TIR'!$C$18),'Ejercicio 3 - TIR'!$C$18+SQRT(('Ejercicio 3 - TIR'!$E$18-'Ejercicio 3 - TIR'!$C$18)*('Ejercicio 3 - TIR'!$D$18-'Ejercicio 3 - TIR'!$C$18)*L399),'Ejercicio 3 - TIR'!$E$18-SQRT(('Ejercicio 3 - TIR'!$E$18-'Ejercicio 3 - TIR'!$C$18)*('Ejercicio 3 - TIR'!$E$18-'Ejercicio 3 - TIR'!$D$18)*(1-L399)))</f>
        <v>41296.69786</v>
      </c>
      <c r="N399" s="3">
        <f t="shared" si="10"/>
        <v>0.5066273142</v>
      </c>
      <c r="O399" s="4">
        <f>IF(N399&lt;=('Ejercicio 3 - TIR'!$D$18-'Ejercicio 3 - TIR'!$C$18)/('Ejercicio 3 - TIR'!$E$18-'Ejercicio 3 - TIR'!$C$18),'Ejercicio 3 - TIR'!$C$18+SQRT(('Ejercicio 3 - TIR'!$E$18-'Ejercicio 3 - TIR'!$C$18)*('Ejercicio 3 - TIR'!$D$18-'Ejercicio 3 - TIR'!$C$18)*N399),'Ejercicio 3 - TIR'!$E$18-SQRT(('Ejercicio 3 - TIR'!$E$18-'Ejercicio 3 - TIR'!$C$18)*('Ejercicio 3 - TIR'!$E$18-'Ejercicio 3 - TIR'!$D$18)*(1-N399)))</f>
        <v>38717.45933</v>
      </c>
      <c r="P399" s="3">
        <f t="shared" si="11"/>
        <v>0.09636140948</v>
      </c>
      <c r="Q399" s="7">
        <f>IF(P399&lt;=('Ejercicio 3 - TIR'!$D$22-'Ejercicio 3 - TIR'!$C$22)/('Ejercicio 3 - TIR'!$E$22-'Ejercicio 3 - TIR'!$C$22),'Ejercicio 3 - TIR'!$C$22+SQRT(('Ejercicio 3 - TIR'!$E$22-'Ejercicio 3 - TIR'!$C$22)*('Ejercicio 3 - TIR'!$D$22-'Ejercicio 3 - TIR'!$C$22)*P399),'Ejercicio 3 - TIR'!$E$22-SQRT(('Ejercicio 3 - TIR'!$E$22-'Ejercicio 3 - TIR'!$C$22)*('Ejercicio 3 - TIR'!$E$22-'Ejercicio 3 - TIR'!$D$22)*(1-P399)))</f>
        <v>0.1331700622</v>
      </c>
      <c r="R399" s="3">
        <f t="shared" si="12"/>
        <v>0.3776599439</v>
      </c>
      <c r="S399" s="7">
        <f>IF(R399&lt;=('Ejercicio 3 - TIR'!$D$23-'Ejercicio 3 - TIR'!$C$23)/('Ejercicio 3 - TIR'!$E$23-'Ejercicio 3 - TIR'!$C$23),'Ejercicio 3 - TIR'!$C$23+SQRT(('Ejercicio 3 - TIR'!$E$23-'Ejercicio 3 - TIR'!$C$23)*('Ejercicio 3 - TIR'!$D$23-'Ejercicio 3 - TIR'!$C$23)*R399),'Ejercicio 3 - TIR'!$E$23-SQRT(('Ejercicio 3 - TIR'!$E$23-'Ejercicio 3 - TIR'!$C$23)*('Ejercicio 3 - TIR'!$E$23-'Ejercicio 3 - TIR'!$D$23)*(1-R399)))</f>
        <v>0.1460727425</v>
      </c>
      <c r="T399" s="3">
        <f t="shared" si="13"/>
        <v>0.6372290563</v>
      </c>
      <c r="U399" s="7">
        <f>IF(T399&lt;=('Ejercicio 3 - TIR'!$D$24-'Ejercicio 3 - TIR'!$C$24)/('Ejercicio 3 - TIR'!$E$24-'Ejercicio 3 - TIR'!$C$24),'Ejercicio 3 - TIR'!$C$24+SQRT(('Ejercicio 3 - TIR'!$E$24-'Ejercicio 3 - TIR'!$C$24)*('Ejercicio 3 - TIR'!$D$24-'Ejercicio 3 - TIR'!$C$24)*T399),'Ejercicio 3 - TIR'!$E$24-SQRT(('Ejercicio 3 - TIR'!$E$24-'Ejercicio 3 - TIR'!$C$24)*('Ejercicio 3 - TIR'!$E$24-'Ejercicio 3 - TIR'!$D$24)*(1-T399)))</f>
        <v>0.1881290314</v>
      </c>
      <c r="V399" s="3">
        <f t="shared" si="14"/>
        <v>0.7506574831</v>
      </c>
      <c r="W399" s="7">
        <f>IF(V399&lt;=('Ejercicio 3 - TIR'!$D$25-'Ejercicio 3 - TIR'!$C$25)/('Ejercicio 3 - TIR'!$E$25-'Ejercicio 3 - TIR'!$C$25),'Ejercicio 3 - TIR'!$C$25+SQRT(('Ejercicio 3 - TIR'!$E$25-'Ejercicio 3 - TIR'!$C$25)*('Ejercicio 3 - TIR'!$D$25-'Ejercicio 3 - TIR'!$C$25)*V399),'Ejercicio 3 - TIR'!$E$25-SQRT(('Ejercicio 3 - TIR'!$E$25-'Ejercicio 3 - TIR'!$C$25)*('Ejercicio 3 - TIR'!$E$25-'Ejercicio 3 - TIR'!$D$25)*(1-V399)))</f>
        <v>0.2204585239</v>
      </c>
      <c r="X399" s="3">
        <f t="shared" si="15"/>
        <v>0.6568303032</v>
      </c>
      <c r="Y399" s="7">
        <f>IF(X399&lt;=('Ejercicio 3 - TIR'!$D$26-'Ejercicio 3 - TIR'!$C$26)/('Ejercicio 3 - TIR'!$E$26-'Ejercicio 3 - TIR'!$C$26),'Ejercicio 3 - TIR'!$C$26+SQRT(('Ejercicio 3 - TIR'!$E$26-'Ejercicio 3 - TIR'!$C$26)*('Ejercicio 3 - TIR'!$D$26-'Ejercicio 3 - TIR'!$C$26)*X399),'Ejercicio 3 - TIR'!$E$26-SQRT(('Ejercicio 3 - TIR'!$E$26-'Ejercicio 3 - TIR'!$C$26)*('Ejercicio 3 - TIR'!$E$26-'Ejercicio 3 - TIR'!$D$26)*(1-X399)))</f>
        <v>0.2369521619</v>
      </c>
      <c r="Z399" s="3">
        <f t="shared" si="16"/>
        <v>1.133170062</v>
      </c>
      <c r="AA399" s="3">
        <f t="shared" si="17"/>
        <v>1.298695321</v>
      </c>
      <c r="AB399" s="3">
        <f t="shared" si="18"/>
        <v>1.543017614</v>
      </c>
      <c r="AC399" s="3">
        <f t="shared" si="19"/>
        <v>1.883188999</v>
      </c>
      <c r="AD399" s="3">
        <f t="shared" si="20"/>
        <v>2.329414704</v>
      </c>
      <c r="AE399" s="2">
        <f t="shared" si="21"/>
        <v>4893.371705</v>
      </c>
      <c r="AF399" s="2">
        <f t="shared" si="22"/>
        <v>5608.159929</v>
      </c>
      <c r="AG399" s="2">
        <f t="shared" si="23"/>
        <v>6663.217624</v>
      </c>
      <c r="AH399" s="2">
        <f t="shared" si="24"/>
        <v>8132.180746</v>
      </c>
      <c r="AI399" s="2">
        <f t="shared" si="25"/>
        <v>10059.11856</v>
      </c>
      <c r="AJ399" s="4">
        <f t="shared" si="26"/>
        <v>41887.1207</v>
      </c>
      <c r="AK399" s="4">
        <f t="shared" si="27"/>
        <v>56258.07909</v>
      </c>
      <c r="AL399" s="4">
        <f t="shared" si="28"/>
        <v>63296.57798</v>
      </c>
      <c r="AM399" s="4">
        <f t="shared" si="29"/>
        <v>77769.4871</v>
      </c>
      <c r="AN399" s="4">
        <f t="shared" si="30"/>
        <v>90189.01904</v>
      </c>
      <c r="AO399" s="4">
        <f>C399/'Ejercicio 3 - TIR'!$D$7</f>
        <v>14052.16936</v>
      </c>
      <c r="AP399" s="4">
        <f t="shared" si="31"/>
        <v>27834.95134</v>
      </c>
      <c r="AQ399" s="4">
        <f t="shared" si="32"/>
        <v>42205.90973</v>
      </c>
      <c r="AR399" s="4">
        <f t="shared" si="33"/>
        <v>49244.40862</v>
      </c>
      <c r="AS399" s="4">
        <f t="shared" si="34"/>
        <v>63717.31774</v>
      </c>
      <c r="AT399" s="4">
        <f t="shared" si="35"/>
        <v>76136.84968</v>
      </c>
      <c r="AU399" s="4">
        <f>AP399*'Ejercicio 3 - TIR'!$D$5</f>
        <v>13917.47567</v>
      </c>
      <c r="AV399" s="4">
        <f>AQ399*'Ejercicio 3 - TIR'!$D$5</f>
        <v>21102.95487</v>
      </c>
      <c r="AW399" s="4">
        <f>AR399*'Ejercicio 3 - TIR'!$D$5</f>
        <v>24622.20431</v>
      </c>
      <c r="AX399" s="4">
        <f>AS399*'Ejercicio 3 - TIR'!$D$5</f>
        <v>31858.65887</v>
      </c>
      <c r="AY399" s="4">
        <f>AT399*'Ejercicio 3 - TIR'!$D$5</f>
        <v>38068.42484</v>
      </c>
      <c r="AZ399" s="4">
        <f t="shared" ref="AZ399:BD399" si="1232">AJ399-AU399-AE399</f>
        <v>23076.27333</v>
      </c>
      <c r="BA399" s="4">
        <f t="shared" si="1232"/>
        <v>29546.9643</v>
      </c>
      <c r="BB399" s="4">
        <f t="shared" si="1232"/>
        <v>32011.15605</v>
      </c>
      <c r="BC399" s="4">
        <f t="shared" si="1232"/>
        <v>37778.64749</v>
      </c>
      <c r="BD399" s="4">
        <f t="shared" si="1232"/>
        <v>42061.47565</v>
      </c>
      <c r="BE399" s="4">
        <f t="shared" ref="BE399:BI399" si="1233">AZ399/Z399</f>
        <v>20364.35139</v>
      </c>
      <c r="BF399" s="4">
        <f t="shared" si="1233"/>
        <v>22751.26723</v>
      </c>
      <c r="BG399" s="4">
        <f t="shared" si="1233"/>
        <v>20745.81377</v>
      </c>
      <c r="BH399" s="4">
        <f t="shared" si="1233"/>
        <v>20060.99627</v>
      </c>
      <c r="BI399" s="4">
        <f t="shared" si="1233"/>
        <v>18056.67131</v>
      </c>
      <c r="BJ399" s="4">
        <f t="shared" si="38"/>
        <v>85595.00397</v>
      </c>
      <c r="BK399" s="4">
        <f t="shared" si="39"/>
        <v>32733.32993</v>
      </c>
      <c r="BL399" s="4">
        <f t="shared" si="40"/>
        <v>118328.3339</v>
      </c>
      <c r="BM399" s="4">
        <f>BK399*'Ejercicio 3 - TIR'!$D$5</f>
        <v>16366.66497</v>
      </c>
      <c r="BN399" s="4">
        <f t="shared" si="41"/>
        <v>101961.6689</v>
      </c>
      <c r="BO399" s="4">
        <f t="shared" si="42"/>
        <v>43771.36831</v>
      </c>
      <c r="BP399" s="4">
        <f t="shared" si="43"/>
        <v>-107006.1304</v>
      </c>
      <c r="BQ399" s="4">
        <f t="shared" ref="BQ399:BT399" si="1234">BE399</f>
        <v>20364.35139</v>
      </c>
      <c r="BR399" s="4">
        <f t="shared" si="1234"/>
        <v>22751.26723</v>
      </c>
      <c r="BS399" s="4">
        <f t="shared" si="1234"/>
        <v>20745.81377</v>
      </c>
      <c r="BT399" s="4">
        <f t="shared" si="1234"/>
        <v>20060.99627</v>
      </c>
      <c r="BU399" s="4">
        <f t="shared" si="45"/>
        <v>61828.03962</v>
      </c>
      <c r="BV399" s="36">
        <f t="shared" si="46"/>
        <v>9.376194761</v>
      </c>
    </row>
    <row r="400" ht="15.0" customHeight="1">
      <c r="A400" s="2">
        <v>399.0</v>
      </c>
      <c r="B400" s="3">
        <f t="shared" si="4"/>
        <v>0.4482003859</v>
      </c>
      <c r="C400" s="4">
        <f>IF(B400&lt;=('Ejercicio 3 - TIR'!$D$13-'Ejercicio 3 - TIR'!$C$13)/('Ejercicio 3 - TIR'!$E$13-'Ejercicio 3 - TIR'!$C$13),'Ejercicio 3 - TIR'!$C$13+SQRT(('Ejercicio 3 - TIR'!$E$13-'Ejercicio 3 - TIR'!$C$13)*('Ejercicio 3 - TIR'!$D$13-'Ejercicio 3 - TIR'!$C$13)*B400),'Ejercicio 3 - TIR'!$E$13-SQRT(('Ejercicio 3 - TIR'!$E$13-'Ejercicio 3 - TIR'!$C$13)*('Ejercicio 3 - TIR'!$E$13-'Ejercicio 3 - TIR'!$D$13)*(1-B400)))</f>
        <v>74267.53924</v>
      </c>
      <c r="D400" s="3">
        <f t="shared" si="5"/>
        <v>0.4597900212</v>
      </c>
      <c r="E400" s="4">
        <f>IF(D400&lt;=('Ejercicio 3 - TIR'!$D$14-'Ejercicio 3 - TIR'!$C$14)/('Ejercicio 3 - TIR'!$E$14-'Ejercicio 3 - TIR'!$C$14),'Ejercicio 3 - TIR'!$C$14+SQRT(('Ejercicio 3 - TIR'!$E$14-'Ejercicio 3 - TIR'!$C$14)*('Ejercicio 3 - TIR'!$D$14-'Ejercicio 3 - TIR'!$C$14)*D400),'Ejercicio 3 - TIR'!$E$14-SQRT(('Ejercicio 3 - TIR'!$E$14-'Ejercicio 3 - TIR'!$C$14)*('Ejercicio 3 - TIR'!$E$14-'Ejercicio 3 - TIR'!$D$14)*(1-D400)))</f>
        <v>30998.25035</v>
      </c>
      <c r="F400" s="3">
        <f t="shared" si="6"/>
        <v>0.7674833967</v>
      </c>
      <c r="G400" s="4">
        <f>IF(F400&lt;=('Ejercicio 3 - TIR'!$D$18-'Ejercicio 3 - TIR'!$C$18)/('Ejercicio 3 - TIR'!$E$18-'Ejercicio 3 - TIR'!$C$18),'Ejercicio 3 - TIR'!$C$18+SQRT(('Ejercicio 3 - TIR'!$E$18-'Ejercicio 3 - TIR'!$C$18)*('Ejercicio 3 - TIR'!$D$18-'Ejercicio 3 - TIR'!$C$18)*F400),'Ejercicio 3 - TIR'!$E$18-SQRT(('Ejercicio 3 - TIR'!$E$18-'Ejercicio 3 - TIR'!$C$18)*('Ejercicio 3 - TIR'!$E$18-'Ejercicio 3 - TIR'!$D$18)*(1-F400)))</f>
        <v>40824.02763</v>
      </c>
      <c r="H400" s="3">
        <f t="shared" si="7"/>
        <v>0.2448634767</v>
      </c>
      <c r="I400" s="4">
        <f>IF(H400&lt;=('Ejercicio 3 - TIR'!$D$18-'Ejercicio 3 - TIR'!$C$18)/('Ejercicio 3 - TIR'!$E$18-'Ejercicio 3 - TIR'!$C$18),'Ejercicio 3 - TIR'!$C$18+SQRT(('Ejercicio 3 - TIR'!$E$18-'Ejercicio 3 - TIR'!$C$18)*('Ejercicio 3 - TIR'!$D$18-'Ejercicio 3 - TIR'!$C$18)*H400),'Ejercicio 3 - TIR'!$E$18-SQRT(('Ejercicio 3 - TIR'!$E$18-'Ejercicio 3 - TIR'!$C$18)*('Ejercicio 3 - TIR'!$E$18-'Ejercicio 3 - TIR'!$D$18)*(1-H400)))</f>
        <v>36060.48855</v>
      </c>
      <c r="J400" s="3">
        <f t="shared" si="8"/>
        <v>0.09162863998</v>
      </c>
      <c r="K400" s="4">
        <f>IF(J400&lt;=('Ejercicio 3 - TIR'!$D$18-'Ejercicio 3 - TIR'!$C$18)/('Ejercicio 3 - TIR'!$E$18-'Ejercicio 3 - TIR'!$C$18),'Ejercicio 3 - TIR'!$C$18+SQRT(('Ejercicio 3 - TIR'!$E$18-'Ejercicio 3 - TIR'!$C$18)*('Ejercicio 3 - TIR'!$D$18-'Ejercicio 3 - TIR'!$C$18)*J400),'Ejercicio 3 - TIR'!$E$18-SQRT(('Ejercicio 3 - TIR'!$E$18-'Ejercicio 3 - TIR'!$C$18)*('Ejercicio 3 - TIR'!$E$18-'Ejercicio 3 - TIR'!$D$18)*(1-J400)))</f>
        <v>33707.33004</v>
      </c>
      <c r="L400" s="3">
        <f t="shared" si="9"/>
        <v>0.2174837204</v>
      </c>
      <c r="M400" s="4">
        <f>IF(L400&lt;=('Ejercicio 3 - TIR'!$D$18-'Ejercicio 3 - TIR'!$C$18)/('Ejercicio 3 - TIR'!$E$18-'Ejercicio 3 - TIR'!$C$18),'Ejercicio 3 - TIR'!$C$18+SQRT(('Ejercicio 3 - TIR'!$E$18-'Ejercicio 3 - TIR'!$C$18)*('Ejercicio 3 - TIR'!$D$18-'Ejercicio 3 - TIR'!$C$18)*L400),'Ejercicio 3 - TIR'!$E$18-SQRT(('Ejercicio 3 - TIR'!$E$18-'Ejercicio 3 - TIR'!$C$18)*('Ejercicio 3 - TIR'!$E$18-'Ejercicio 3 - TIR'!$D$18)*(1-L400)))</f>
        <v>35711.61606</v>
      </c>
      <c r="N400" s="3">
        <f t="shared" si="10"/>
        <v>0.2828305111</v>
      </c>
      <c r="O400" s="4">
        <f>IF(N400&lt;=('Ejercicio 3 - TIR'!$D$18-'Ejercicio 3 - TIR'!$C$18)/('Ejercicio 3 - TIR'!$E$18-'Ejercicio 3 - TIR'!$C$18),'Ejercicio 3 - TIR'!$C$18+SQRT(('Ejercicio 3 - TIR'!$E$18-'Ejercicio 3 - TIR'!$C$18)*('Ejercicio 3 - TIR'!$D$18-'Ejercicio 3 - TIR'!$C$18)*N400),'Ejercicio 3 - TIR'!$E$18-SQRT(('Ejercicio 3 - TIR'!$E$18-'Ejercicio 3 - TIR'!$C$18)*('Ejercicio 3 - TIR'!$E$18-'Ejercicio 3 - TIR'!$D$18)*(1-N400)))</f>
        <v>36513.41513</v>
      </c>
      <c r="P400" s="3">
        <f t="shared" si="11"/>
        <v>0.5954761663</v>
      </c>
      <c r="Q400" s="7">
        <f>IF(P400&lt;=('Ejercicio 3 - TIR'!$D$22-'Ejercicio 3 - TIR'!$C$22)/('Ejercicio 3 - TIR'!$E$22-'Ejercicio 3 - TIR'!$C$22),'Ejercicio 3 - TIR'!$C$22+SQRT(('Ejercicio 3 - TIR'!$E$22-'Ejercicio 3 - TIR'!$C$22)*('Ejercicio 3 - TIR'!$D$22-'Ejercicio 3 - TIR'!$C$22)*P400),'Ejercicio 3 - TIR'!$E$22-SQRT(('Ejercicio 3 - TIR'!$E$22-'Ejercicio 3 - TIR'!$C$22)*('Ejercicio 3 - TIR'!$E$22-'Ejercicio 3 - TIR'!$D$22)*(1-P400)))</f>
        <v>0.1530158769</v>
      </c>
      <c r="R400" s="3">
        <f t="shared" si="12"/>
        <v>0.3125785931</v>
      </c>
      <c r="S400" s="7">
        <f>IF(R400&lt;=('Ejercicio 3 - TIR'!$D$23-'Ejercicio 3 - TIR'!$C$23)/('Ejercicio 3 - TIR'!$E$23-'Ejercicio 3 - TIR'!$C$23),'Ejercicio 3 - TIR'!$C$23+SQRT(('Ejercicio 3 - TIR'!$E$23-'Ejercicio 3 - TIR'!$C$23)*('Ejercicio 3 - TIR'!$D$23-'Ejercicio 3 - TIR'!$C$23)*R400),'Ejercicio 3 - TIR'!$E$23-SQRT(('Ejercicio 3 - TIR'!$E$23-'Ejercicio 3 - TIR'!$C$23)*('Ejercicio 3 - TIR'!$E$23-'Ejercicio 3 - TIR'!$D$23)*(1-R400)))</f>
        <v>0.1437200647</v>
      </c>
      <c r="T400" s="3">
        <f t="shared" si="13"/>
        <v>0.6470472124</v>
      </c>
      <c r="U400" s="7">
        <f>IF(T400&lt;=('Ejercicio 3 - TIR'!$D$24-'Ejercicio 3 - TIR'!$C$24)/('Ejercicio 3 - TIR'!$E$24-'Ejercicio 3 - TIR'!$C$24),'Ejercicio 3 - TIR'!$C$24+SQRT(('Ejercicio 3 - TIR'!$E$24-'Ejercicio 3 - TIR'!$C$24)*('Ejercicio 3 - TIR'!$D$24-'Ejercicio 3 - TIR'!$C$24)*T400),'Ejercicio 3 - TIR'!$E$24-SQRT(('Ejercicio 3 - TIR'!$E$24-'Ejercicio 3 - TIR'!$C$24)*('Ejercicio 3 - TIR'!$E$24-'Ejercicio 3 - TIR'!$D$24)*(1-T400)))</f>
        <v>0.188563273</v>
      </c>
      <c r="V400" s="3">
        <f t="shared" si="14"/>
        <v>0.02761826498</v>
      </c>
      <c r="W400" s="7">
        <f>IF(V400&lt;=('Ejercicio 3 - TIR'!$D$25-'Ejercicio 3 - TIR'!$C$25)/('Ejercicio 3 - TIR'!$E$25-'Ejercicio 3 - TIR'!$C$25),'Ejercicio 3 - TIR'!$C$25+SQRT(('Ejercicio 3 - TIR'!$E$25-'Ejercicio 3 - TIR'!$C$25)*('Ejercicio 3 - TIR'!$D$25-'Ejercicio 3 - TIR'!$C$25)*V400),'Ejercicio 3 - TIR'!$E$25-SQRT(('Ejercicio 3 - TIR'!$E$25-'Ejercicio 3 - TIR'!$C$25)*('Ejercicio 3 - TIR'!$E$25-'Ejercicio 3 - TIR'!$D$25)*(1-V400)))</f>
        <v>0.1862181646</v>
      </c>
      <c r="X400" s="3">
        <f t="shared" si="15"/>
        <v>0.4118229602</v>
      </c>
      <c r="Y400" s="7">
        <f>IF(X400&lt;=('Ejercicio 3 - TIR'!$D$26-'Ejercicio 3 - TIR'!$C$26)/('Ejercicio 3 - TIR'!$E$26-'Ejercicio 3 - TIR'!$C$26),'Ejercicio 3 - TIR'!$C$26+SQRT(('Ejercicio 3 - TIR'!$E$26-'Ejercicio 3 - TIR'!$C$26)*('Ejercicio 3 - TIR'!$D$26-'Ejercicio 3 - TIR'!$C$26)*X400),'Ejercicio 3 - TIR'!$E$26-SQRT(('Ejercicio 3 - TIR'!$E$26-'Ejercicio 3 - TIR'!$C$26)*('Ejercicio 3 - TIR'!$E$26-'Ejercicio 3 - TIR'!$D$26)*(1-X400)))</f>
        <v>0.2236426046</v>
      </c>
      <c r="Z400" s="3">
        <f t="shared" si="16"/>
        <v>1.153015877</v>
      </c>
      <c r="AA400" s="3">
        <f t="shared" si="17"/>
        <v>1.318727393</v>
      </c>
      <c r="AB400" s="3">
        <f t="shared" si="18"/>
        <v>1.567390947</v>
      </c>
      <c r="AC400" s="3">
        <f t="shared" si="19"/>
        <v>1.859267612</v>
      </c>
      <c r="AD400" s="3">
        <f t="shared" si="20"/>
        <v>2.275079063</v>
      </c>
      <c r="AE400" s="2">
        <f t="shared" si="21"/>
        <v>4743.224459</v>
      </c>
      <c r="AF400" s="2">
        <f t="shared" si="22"/>
        <v>5424.920984</v>
      </c>
      <c r="AG400" s="2">
        <f t="shared" si="23"/>
        <v>6447.861841</v>
      </c>
      <c r="AH400" s="2">
        <f t="shared" si="24"/>
        <v>7648.570839</v>
      </c>
      <c r="AI400" s="2">
        <f t="shared" si="25"/>
        <v>9359.117142</v>
      </c>
      <c r="AJ400" s="4">
        <f t="shared" si="26"/>
        <v>47070.75201</v>
      </c>
      <c r="AK400" s="4">
        <f t="shared" si="27"/>
        <v>47553.95407</v>
      </c>
      <c r="AL400" s="4">
        <f t="shared" si="28"/>
        <v>52832.56394</v>
      </c>
      <c r="AM400" s="4">
        <f t="shared" si="29"/>
        <v>66397.45112</v>
      </c>
      <c r="AN400" s="4">
        <f t="shared" si="30"/>
        <v>83070.9063</v>
      </c>
      <c r="AO400" s="4">
        <f>C400/'Ejercicio 3 - TIR'!$D$7</f>
        <v>14853.50785</v>
      </c>
      <c r="AP400" s="4">
        <f t="shared" si="31"/>
        <v>32217.24417</v>
      </c>
      <c r="AQ400" s="4">
        <f t="shared" si="32"/>
        <v>32700.44622</v>
      </c>
      <c r="AR400" s="4">
        <f t="shared" si="33"/>
        <v>37979.05609</v>
      </c>
      <c r="AS400" s="4">
        <f t="shared" si="34"/>
        <v>51543.94327</v>
      </c>
      <c r="AT400" s="4">
        <f t="shared" si="35"/>
        <v>68217.39845</v>
      </c>
      <c r="AU400" s="4">
        <f>AP400*'Ejercicio 3 - TIR'!$D$5</f>
        <v>16108.62208</v>
      </c>
      <c r="AV400" s="4">
        <f>AQ400*'Ejercicio 3 - TIR'!$D$5</f>
        <v>16350.22311</v>
      </c>
      <c r="AW400" s="4">
        <f>AR400*'Ejercicio 3 - TIR'!$D$5</f>
        <v>18989.52804</v>
      </c>
      <c r="AX400" s="4">
        <f>AS400*'Ejercicio 3 - TIR'!$D$5</f>
        <v>25771.97164</v>
      </c>
      <c r="AY400" s="4">
        <f>AT400*'Ejercicio 3 - TIR'!$D$5</f>
        <v>34108.69922</v>
      </c>
      <c r="AZ400" s="4">
        <f t="shared" ref="AZ400:BD400" si="1235">AJ400-AU400-AE400</f>
        <v>26218.90547</v>
      </c>
      <c r="BA400" s="4">
        <f t="shared" si="1235"/>
        <v>25778.80997</v>
      </c>
      <c r="BB400" s="4">
        <f t="shared" si="1235"/>
        <v>27395.17405</v>
      </c>
      <c r="BC400" s="4">
        <f t="shared" si="1235"/>
        <v>32976.90865</v>
      </c>
      <c r="BD400" s="4">
        <f t="shared" si="1235"/>
        <v>39603.08993</v>
      </c>
      <c r="BE400" s="4">
        <f t="shared" ref="BE400:BI400" si="1236">AZ400/Z400</f>
        <v>22739.41409</v>
      </c>
      <c r="BF400" s="4">
        <f t="shared" si="1236"/>
        <v>19548.24788</v>
      </c>
      <c r="BG400" s="4">
        <f t="shared" si="1236"/>
        <v>17478.20102</v>
      </c>
      <c r="BH400" s="4">
        <f t="shared" si="1236"/>
        <v>17736.50465</v>
      </c>
      <c r="BI400" s="4">
        <f t="shared" si="1236"/>
        <v>17407.34666</v>
      </c>
      <c r="BJ400" s="4">
        <f t="shared" si="38"/>
        <v>70523.47037</v>
      </c>
      <c r="BK400" s="4">
        <f t="shared" si="39"/>
        <v>33792.90472</v>
      </c>
      <c r="BL400" s="4">
        <f t="shared" si="40"/>
        <v>104316.3751</v>
      </c>
      <c r="BM400" s="4">
        <f>BK400*'Ejercicio 3 - TIR'!$D$5</f>
        <v>16896.45236</v>
      </c>
      <c r="BN400" s="4">
        <f t="shared" si="41"/>
        <v>87419.92273</v>
      </c>
      <c r="BO400" s="4">
        <f t="shared" si="42"/>
        <v>38425.00427</v>
      </c>
      <c r="BP400" s="4">
        <f t="shared" si="43"/>
        <v>-105265.7896</v>
      </c>
      <c r="BQ400" s="4">
        <f t="shared" ref="BQ400:BT400" si="1237">BE400</f>
        <v>22739.41409</v>
      </c>
      <c r="BR400" s="4">
        <f t="shared" si="1237"/>
        <v>19548.24788</v>
      </c>
      <c r="BS400" s="4">
        <f t="shared" si="1237"/>
        <v>17478.20102</v>
      </c>
      <c r="BT400" s="4">
        <f t="shared" si="1237"/>
        <v>17736.50465</v>
      </c>
      <c r="BU400" s="4">
        <f t="shared" si="45"/>
        <v>55832.35093</v>
      </c>
      <c r="BV400" s="36">
        <f t="shared" si="46"/>
        <v>7.203918396</v>
      </c>
    </row>
    <row r="401" ht="15.0" customHeight="1">
      <c r="A401" s="2">
        <v>400.0</v>
      </c>
      <c r="B401" s="3">
        <f t="shared" si="4"/>
        <v>0.6625335725</v>
      </c>
      <c r="C401" s="4">
        <f>IF(B401&lt;=('Ejercicio 3 - TIR'!$D$13-'Ejercicio 3 - TIR'!$C$13)/('Ejercicio 3 - TIR'!$E$13-'Ejercicio 3 - TIR'!$C$13),'Ejercicio 3 - TIR'!$C$13+SQRT(('Ejercicio 3 - TIR'!$E$13-'Ejercicio 3 - TIR'!$C$13)*('Ejercicio 3 - TIR'!$D$13-'Ejercicio 3 - TIR'!$C$13)*B401),'Ejercicio 3 - TIR'!$E$13-SQRT(('Ejercicio 3 - TIR'!$E$13-'Ejercicio 3 - TIR'!$C$13)*('Ejercicio 3 - TIR'!$E$13-'Ejercicio 3 - TIR'!$D$13)*(1-B401)))</f>
        <v>79876.38917</v>
      </c>
      <c r="D401" s="3">
        <f t="shared" si="5"/>
        <v>0.9154793135</v>
      </c>
      <c r="E401" s="4">
        <f>IF(D401&lt;=('Ejercicio 3 - TIR'!$D$14-'Ejercicio 3 - TIR'!$C$14)/('Ejercicio 3 - TIR'!$E$14-'Ejercicio 3 - TIR'!$C$14),'Ejercicio 3 - TIR'!$C$14+SQRT(('Ejercicio 3 - TIR'!$E$14-'Ejercicio 3 - TIR'!$C$14)*('Ejercicio 3 - TIR'!$D$14-'Ejercicio 3 - TIR'!$C$14)*D401),'Ejercicio 3 - TIR'!$E$14-SQRT(('Ejercicio 3 - TIR'!$E$14-'Ejercicio 3 - TIR'!$C$14)*('Ejercicio 3 - TIR'!$E$14-'Ejercicio 3 - TIR'!$D$14)*(1-D401)))</f>
        <v>36439.36762</v>
      </c>
      <c r="F401" s="3">
        <f t="shared" si="6"/>
        <v>0.789581762</v>
      </c>
      <c r="G401" s="4">
        <f>IF(F401&lt;=('Ejercicio 3 - TIR'!$D$18-'Ejercicio 3 - TIR'!$C$18)/('Ejercicio 3 - TIR'!$E$18-'Ejercicio 3 - TIR'!$C$18),'Ejercicio 3 - TIR'!$C$18+SQRT(('Ejercicio 3 - TIR'!$E$18-'Ejercicio 3 - TIR'!$C$18)*('Ejercicio 3 - TIR'!$D$18-'Ejercicio 3 - TIR'!$C$18)*F401),'Ejercicio 3 - TIR'!$E$18-SQRT(('Ejercicio 3 - TIR'!$E$18-'Ejercicio 3 - TIR'!$C$18)*('Ejercicio 3 - TIR'!$E$18-'Ejercicio 3 - TIR'!$D$18)*(1-F401)))</f>
        <v>41027.42302</v>
      </c>
      <c r="H401" s="3">
        <f t="shared" si="7"/>
        <v>0.8878831251</v>
      </c>
      <c r="I401" s="4">
        <f>IF(H401&lt;=('Ejercicio 3 - TIR'!$D$18-'Ejercicio 3 - TIR'!$C$18)/('Ejercicio 3 - TIR'!$E$18-'Ejercicio 3 - TIR'!$C$18),'Ejercicio 3 - TIR'!$C$18+SQRT(('Ejercicio 3 - TIR'!$E$18-'Ejercicio 3 - TIR'!$C$18)*('Ejercicio 3 - TIR'!$D$18-'Ejercicio 3 - TIR'!$C$18)*H401),'Ejercicio 3 - TIR'!$E$18-SQRT(('Ejercicio 3 - TIR'!$E$18-'Ejercicio 3 - TIR'!$C$18)*('Ejercicio 3 - TIR'!$E$18-'Ejercicio 3 - TIR'!$D$18)*(1-H401)))</f>
        <v>42100.21283</v>
      </c>
      <c r="J401" s="3">
        <f t="shared" si="8"/>
        <v>0.5046757464</v>
      </c>
      <c r="K401" s="4">
        <f>IF(J401&lt;=('Ejercicio 3 - TIR'!$D$18-'Ejercicio 3 - TIR'!$C$18)/('Ejercicio 3 - TIR'!$E$18-'Ejercicio 3 - TIR'!$C$18),'Ejercicio 3 - TIR'!$C$18+SQRT(('Ejercicio 3 - TIR'!$E$18-'Ejercicio 3 - TIR'!$C$18)*('Ejercicio 3 - TIR'!$D$18-'Ejercicio 3 - TIR'!$C$18)*J401),'Ejercicio 3 - TIR'!$E$18-SQRT(('Ejercicio 3 - TIR'!$E$18-'Ejercicio 3 - TIR'!$C$18)*('Ejercicio 3 - TIR'!$E$18-'Ejercicio 3 - TIR'!$D$18)*(1-J401)))</f>
        <v>38700.65296</v>
      </c>
      <c r="L401" s="3">
        <f t="shared" si="9"/>
        <v>0.6952988099</v>
      </c>
      <c r="M401" s="4">
        <f>IF(L401&lt;=('Ejercicio 3 - TIR'!$D$18-'Ejercicio 3 - TIR'!$C$18)/('Ejercicio 3 - TIR'!$E$18-'Ejercicio 3 - TIR'!$C$18),'Ejercicio 3 - TIR'!$C$18+SQRT(('Ejercicio 3 - TIR'!$E$18-'Ejercicio 3 - TIR'!$C$18)*('Ejercicio 3 - TIR'!$D$18-'Ejercicio 3 - TIR'!$C$18)*L401),'Ejercicio 3 - TIR'!$E$18-SQRT(('Ejercicio 3 - TIR'!$E$18-'Ejercicio 3 - TIR'!$C$18)*('Ejercicio 3 - TIR'!$E$18-'Ejercicio 3 - TIR'!$D$18)*(1-L401)))</f>
        <v>40219.56181</v>
      </c>
      <c r="N401" s="3">
        <f t="shared" si="10"/>
        <v>0.7161130194</v>
      </c>
      <c r="O401" s="4">
        <f>IF(N401&lt;=('Ejercicio 3 - TIR'!$D$18-'Ejercicio 3 - TIR'!$C$18)/('Ejercicio 3 - TIR'!$E$18-'Ejercicio 3 - TIR'!$C$18),'Ejercicio 3 - TIR'!$C$18+SQRT(('Ejercicio 3 - TIR'!$E$18-'Ejercicio 3 - TIR'!$C$18)*('Ejercicio 3 - TIR'!$D$18-'Ejercicio 3 - TIR'!$C$18)*N401),'Ejercicio 3 - TIR'!$E$18-SQRT(('Ejercicio 3 - TIR'!$E$18-'Ejercicio 3 - TIR'!$C$18)*('Ejercicio 3 - TIR'!$E$18-'Ejercicio 3 - TIR'!$D$18)*(1-N401)))</f>
        <v>40385.72611</v>
      </c>
      <c r="P401" s="3">
        <f t="shared" si="11"/>
        <v>0.752622481</v>
      </c>
      <c r="Q401" s="7">
        <f>IF(P401&lt;=('Ejercicio 3 - TIR'!$D$22-'Ejercicio 3 - TIR'!$C$22)/('Ejercicio 3 - TIR'!$E$22-'Ejercicio 3 - TIR'!$C$22),'Ejercicio 3 - TIR'!$C$22+SQRT(('Ejercicio 3 - TIR'!$E$22-'Ejercicio 3 - TIR'!$C$22)*('Ejercicio 3 - TIR'!$D$22-'Ejercicio 3 - TIR'!$C$22)*P401),'Ejercicio 3 - TIR'!$E$22-SQRT(('Ejercicio 3 - TIR'!$E$22-'Ejercicio 3 - TIR'!$C$22)*('Ejercicio 3 - TIR'!$E$22-'Ejercicio 3 - TIR'!$D$22)*(1-P401)))</f>
        <v>0.1588983523</v>
      </c>
      <c r="R401" s="3">
        <f t="shared" si="12"/>
        <v>0.1037119939</v>
      </c>
      <c r="S401" s="7">
        <f>IF(R401&lt;=('Ejercicio 3 - TIR'!$D$23-'Ejercicio 3 - TIR'!$C$23)/('Ejercicio 3 - TIR'!$E$23-'Ejercicio 3 - TIR'!$C$23),'Ejercicio 3 - TIR'!$C$23+SQRT(('Ejercicio 3 - TIR'!$E$23-'Ejercicio 3 - TIR'!$C$23)*('Ejercicio 3 - TIR'!$D$23-'Ejercicio 3 - TIR'!$C$23)*R401),'Ejercicio 3 - TIR'!$E$23-SQRT(('Ejercicio 3 - TIR'!$E$23-'Ejercicio 3 - TIR'!$C$23)*('Ejercicio 3 - TIR'!$E$23-'Ejercicio 3 - TIR'!$D$23)*(1-R401)))</f>
        <v>0.1336631471</v>
      </c>
      <c r="T401" s="3">
        <f t="shared" si="13"/>
        <v>0.2399692199</v>
      </c>
      <c r="U401" s="7">
        <f>IF(T401&lt;=('Ejercicio 3 - TIR'!$D$24-'Ejercicio 3 - TIR'!$C$24)/('Ejercicio 3 - TIR'!$E$24-'Ejercicio 3 - TIR'!$C$24),'Ejercicio 3 - TIR'!$C$24+SQRT(('Ejercicio 3 - TIR'!$E$24-'Ejercicio 3 - TIR'!$C$24)*('Ejercicio 3 - TIR'!$D$24-'Ejercicio 3 - TIR'!$C$24)*T401),'Ejercicio 3 - TIR'!$E$24-SQRT(('Ejercicio 3 - TIR'!$E$24-'Ejercicio 3 - TIR'!$C$24)*('Ejercicio 3 - TIR'!$E$24-'Ejercicio 3 - TIR'!$D$24)*(1-T401)))</f>
        <v>0.1724485047</v>
      </c>
      <c r="V401" s="3">
        <f t="shared" si="14"/>
        <v>0.4040596925</v>
      </c>
      <c r="W401" s="7">
        <f>IF(V401&lt;=('Ejercicio 3 - TIR'!$D$25-'Ejercicio 3 - TIR'!$C$25)/('Ejercicio 3 - TIR'!$E$25-'Ejercicio 3 - TIR'!$C$25),'Ejercicio 3 - TIR'!$C$25+SQRT(('Ejercicio 3 - TIR'!$E$25-'Ejercicio 3 - TIR'!$C$25)*('Ejercicio 3 - TIR'!$D$25-'Ejercicio 3 - TIR'!$C$25)*V401),'Ejercicio 3 - TIR'!$E$25-SQRT(('Ejercicio 3 - TIR'!$E$25-'Ejercicio 3 - TIR'!$C$25)*('Ejercicio 3 - TIR'!$E$25-'Ejercicio 3 - TIR'!$D$25)*(1-V401)))</f>
        <v>0.2043295383</v>
      </c>
      <c r="X401" s="3">
        <f t="shared" si="15"/>
        <v>0.6711240393</v>
      </c>
      <c r="Y401" s="7">
        <f>IF(X401&lt;=('Ejercicio 3 - TIR'!$D$26-'Ejercicio 3 - TIR'!$C$26)/('Ejercicio 3 - TIR'!$E$26-'Ejercicio 3 - TIR'!$C$26),'Ejercicio 3 - TIR'!$C$26+SQRT(('Ejercicio 3 - TIR'!$E$26-'Ejercicio 3 - TIR'!$C$26)*('Ejercicio 3 - TIR'!$D$26-'Ejercicio 3 - TIR'!$C$26)*X401),'Ejercicio 3 - TIR'!$E$26-SQRT(('Ejercicio 3 - TIR'!$E$26-'Ejercicio 3 - TIR'!$C$26)*('Ejercicio 3 - TIR'!$E$26-'Ejercicio 3 - TIR'!$D$26)*(1-X401)))</f>
        <v>0.2378582133</v>
      </c>
      <c r="Z401" s="3">
        <f t="shared" si="16"/>
        <v>1.158898352</v>
      </c>
      <c r="AA401" s="3">
        <f t="shared" si="17"/>
        <v>1.313800353</v>
      </c>
      <c r="AB401" s="3">
        <f t="shared" si="18"/>
        <v>1.54036326</v>
      </c>
      <c r="AC401" s="3">
        <f t="shared" si="19"/>
        <v>1.855104973</v>
      </c>
      <c r="AD401" s="3">
        <f t="shared" si="20"/>
        <v>2.296356928</v>
      </c>
      <c r="AE401" s="2">
        <f t="shared" si="21"/>
        <v>5790.155474</v>
      </c>
      <c r="AF401" s="2">
        <f t="shared" si="22"/>
        <v>6564.085877</v>
      </c>
      <c r="AG401" s="2">
        <f t="shared" si="23"/>
        <v>7696.052671</v>
      </c>
      <c r="AH401" s="2">
        <f t="shared" si="24"/>
        <v>9268.58356</v>
      </c>
      <c r="AI401" s="2">
        <f t="shared" si="25"/>
        <v>11473.19228</v>
      </c>
      <c r="AJ401" s="4">
        <f t="shared" si="26"/>
        <v>47546.61294</v>
      </c>
      <c r="AK401" s="4">
        <f t="shared" si="27"/>
        <v>55311.27449</v>
      </c>
      <c r="AL401" s="4">
        <f t="shared" si="28"/>
        <v>59613.06395</v>
      </c>
      <c r="AM401" s="4">
        <f t="shared" si="29"/>
        <v>74611.50914</v>
      </c>
      <c r="AN401" s="4">
        <f t="shared" si="30"/>
        <v>92740.04193</v>
      </c>
      <c r="AO401" s="4">
        <f>C401/'Ejercicio 3 - TIR'!$D$7</f>
        <v>15975.27783</v>
      </c>
      <c r="AP401" s="4">
        <f t="shared" si="31"/>
        <v>31571.33511</v>
      </c>
      <c r="AQ401" s="4">
        <f t="shared" si="32"/>
        <v>39335.99666</v>
      </c>
      <c r="AR401" s="4">
        <f t="shared" si="33"/>
        <v>43637.78611</v>
      </c>
      <c r="AS401" s="4">
        <f t="shared" si="34"/>
        <v>58636.23131</v>
      </c>
      <c r="AT401" s="4">
        <f t="shared" si="35"/>
        <v>76764.76409</v>
      </c>
      <c r="AU401" s="4">
        <f>AP401*'Ejercicio 3 - TIR'!$D$5</f>
        <v>15785.66755</v>
      </c>
      <c r="AV401" s="4">
        <f>AQ401*'Ejercicio 3 - TIR'!$D$5</f>
        <v>19667.99833</v>
      </c>
      <c r="AW401" s="4">
        <f>AR401*'Ejercicio 3 - TIR'!$D$5</f>
        <v>21818.89306</v>
      </c>
      <c r="AX401" s="4">
        <f>AS401*'Ejercicio 3 - TIR'!$D$5</f>
        <v>29318.11565</v>
      </c>
      <c r="AY401" s="4">
        <f>AT401*'Ejercicio 3 - TIR'!$D$5</f>
        <v>38382.38205</v>
      </c>
      <c r="AZ401" s="4">
        <f t="shared" ref="AZ401:BD401" si="1238">AJ401-AU401-AE401</f>
        <v>25970.78991</v>
      </c>
      <c r="BA401" s="4">
        <f t="shared" si="1238"/>
        <v>29079.19029</v>
      </c>
      <c r="BB401" s="4">
        <f t="shared" si="1238"/>
        <v>30098.11822</v>
      </c>
      <c r="BC401" s="4">
        <f t="shared" si="1238"/>
        <v>36024.80993</v>
      </c>
      <c r="BD401" s="4">
        <f t="shared" si="1238"/>
        <v>42884.46759</v>
      </c>
      <c r="BE401" s="4">
        <f t="shared" ref="BE401:BI401" si="1239">AZ401/Z401</f>
        <v>22409.89459</v>
      </c>
      <c r="BF401" s="4">
        <f t="shared" si="1239"/>
        <v>22133.64474</v>
      </c>
      <c r="BG401" s="4">
        <f t="shared" si="1239"/>
        <v>19539.62355</v>
      </c>
      <c r="BH401" s="4">
        <f t="shared" si="1239"/>
        <v>19419.28379</v>
      </c>
      <c r="BI401" s="4">
        <f t="shared" si="1239"/>
        <v>18675.00086</v>
      </c>
      <c r="BJ401" s="4">
        <f t="shared" si="38"/>
        <v>83677.79426</v>
      </c>
      <c r="BK401" s="4">
        <f t="shared" si="39"/>
        <v>36684.93992</v>
      </c>
      <c r="BL401" s="4">
        <f t="shared" si="40"/>
        <v>120362.7342</v>
      </c>
      <c r="BM401" s="4">
        <f>BK401*'Ejercicio 3 - TIR'!$D$5</f>
        <v>18342.46996</v>
      </c>
      <c r="BN401" s="4">
        <f t="shared" si="41"/>
        <v>102020.2642</v>
      </c>
      <c r="BO401" s="4">
        <f t="shared" si="42"/>
        <v>44427.00653</v>
      </c>
      <c r="BP401" s="4">
        <f t="shared" si="43"/>
        <v>-116315.7568</v>
      </c>
      <c r="BQ401" s="4">
        <f t="shared" ref="BQ401:BT401" si="1240">BE401</f>
        <v>22409.89459</v>
      </c>
      <c r="BR401" s="4">
        <f t="shared" si="1240"/>
        <v>22133.64474</v>
      </c>
      <c r="BS401" s="4">
        <f t="shared" si="1240"/>
        <v>19539.62355</v>
      </c>
      <c r="BT401" s="4">
        <f t="shared" si="1240"/>
        <v>19419.28379</v>
      </c>
      <c r="BU401" s="4">
        <f t="shared" si="45"/>
        <v>63102.00739</v>
      </c>
      <c r="BV401" s="36">
        <f t="shared" si="46"/>
        <v>6.922651315</v>
      </c>
    </row>
    <row r="402" ht="15.0" customHeight="1">
      <c r="A402" s="2">
        <v>401.0</v>
      </c>
      <c r="B402" s="3">
        <f t="shared" si="4"/>
        <v>0.702213114</v>
      </c>
      <c r="C402" s="4">
        <f>IF(B402&lt;=('Ejercicio 3 - TIR'!$D$13-'Ejercicio 3 - TIR'!$C$13)/('Ejercicio 3 - TIR'!$E$13-'Ejercicio 3 - TIR'!$C$13),'Ejercicio 3 - TIR'!$C$13+SQRT(('Ejercicio 3 - TIR'!$E$13-'Ejercicio 3 - TIR'!$C$13)*('Ejercicio 3 - TIR'!$D$13-'Ejercicio 3 - TIR'!$C$13)*B402),'Ejercicio 3 - TIR'!$E$13-SQRT(('Ejercicio 3 - TIR'!$E$13-'Ejercicio 3 - TIR'!$C$13)*('Ejercicio 3 - TIR'!$E$13-'Ejercicio 3 - TIR'!$D$13)*(1-B402)))</f>
        <v>81096.4484</v>
      </c>
      <c r="D402" s="3">
        <f t="shared" si="5"/>
        <v>0.4149435449</v>
      </c>
      <c r="E402" s="4">
        <f>IF(D402&lt;=('Ejercicio 3 - TIR'!$D$14-'Ejercicio 3 - TIR'!$C$14)/('Ejercicio 3 - TIR'!$E$14-'Ejercicio 3 - TIR'!$C$14),'Ejercicio 3 - TIR'!$C$14+SQRT(('Ejercicio 3 - TIR'!$E$14-'Ejercicio 3 - TIR'!$C$14)*('Ejercicio 3 - TIR'!$D$14-'Ejercicio 3 - TIR'!$C$14)*D402),'Ejercicio 3 - TIR'!$E$14-SQRT(('Ejercicio 3 - TIR'!$E$14-'Ejercicio 3 - TIR'!$C$14)*('Ejercicio 3 - TIR'!$E$14-'Ejercicio 3 - TIR'!$D$14)*(1-D402)))</f>
        <v>30632.05101</v>
      </c>
      <c r="F402" s="3">
        <f t="shared" si="6"/>
        <v>0.5960669555</v>
      </c>
      <c r="G402" s="4">
        <f>IF(F402&lt;=('Ejercicio 3 - TIR'!$D$18-'Ejercicio 3 - TIR'!$C$18)/('Ejercicio 3 - TIR'!$E$18-'Ejercicio 3 - TIR'!$C$18),'Ejercicio 3 - TIR'!$C$18+SQRT(('Ejercicio 3 - TIR'!$E$18-'Ejercicio 3 - TIR'!$C$18)*('Ejercicio 3 - TIR'!$D$18-'Ejercicio 3 - TIR'!$C$18)*F402),'Ejercicio 3 - TIR'!$E$18-SQRT(('Ejercicio 3 - TIR'!$E$18-'Ejercicio 3 - TIR'!$C$18)*('Ejercicio 3 - TIR'!$E$18-'Ejercicio 3 - TIR'!$D$18)*(1-F402)))</f>
        <v>39455.68841</v>
      </c>
      <c r="H402" s="3">
        <f t="shared" si="7"/>
        <v>0.5643703326</v>
      </c>
      <c r="I402" s="4">
        <f>IF(H402&lt;=('Ejercicio 3 - TIR'!$D$18-'Ejercicio 3 - TIR'!$C$18)/('Ejercicio 3 - TIR'!$E$18-'Ejercicio 3 - TIR'!$C$18),'Ejercicio 3 - TIR'!$C$18+SQRT(('Ejercicio 3 - TIR'!$E$18-'Ejercicio 3 - TIR'!$C$18)*('Ejercicio 3 - TIR'!$D$18-'Ejercicio 3 - TIR'!$C$18)*H402),'Ejercicio 3 - TIR'!$E$18-SQRT(('Ejercicio 3 - TIR'!$E$18-'Ejercicio 3 - TIR'!$C$18)*('Ejercicio 3 - TIR'!$E$18-'Ejercicio 3 - TIR'!$D$18)*(1-H402)))</f>
        <v>39200.84506</v>
      </c>
      <c r="J402" s="3">
        <f t="shared" si="8"/>
        <v>0.1642267506</v>
      </c>
      <c r="K402" s="4">
        <f>IF(J402&lt;=('Ejercicio 3 - TIR'!$D$18-'Ejercicio 3 - TIR'!$C$18)/('Ejercicio 3 - TIR'!$E$18-'Ejercicio 3 - TIR'!$C$18),'Ejercicio 3 - TIR'!$C$18+SQRT(('Ejercicio 3 - TIR'!$E$18-'Ejercicio 3 - TIR'!$C$18)*('Ejercicio 3 - TIR'!$D$18-'Ejercicio 3 - TIR'!$C$18)*J402),'Ejercicio 3 - TIR'!$E$18-SQRT(('Ejercicio 3 - TIR'!$E$18-'Ejercicio 3 - TIR'!$C$18)*('Ejercicio 3 - TIR'!$E$18-'Ejercicio 3 - TIR'!$D$18)*(1-J402)))</f>
        <v>34963.26632</v>
      </c>
      <c r="L402" s="3">
        <f t="shared" si="9"/>
        <v>0.7734336899</v>
      </c>
      <c r="M402" s="4">
        <f>IF(L402&lt;=('Ejercicio 3 - TIR'!$D$18-'Ejercicio 3 - TIR'!$C$18)/('Ejercicio 3 - TIR'!$E$18-'Ejercicio 3 - TIR'!$C$18),'Ejercicio 3 - TIR'!$C$18+SQRT(('Ejercicio 3 - TIR'!$E$18-'Ejercicio 3 - TIR'!$C$18)*('Ejercicio 3 - TIR'!$D$18-'Ejercicio 3 - TIR'!$C$18)*L402),'Ejercicio 3 - TIR'!$E$18-SQRT(('Ejercicio 3 - TIR'!$E$18-'Ejercicio 3 - TIR'!$C$18)*('Ejercicio 3 - TIR'!$E$18-'Ejercicio 3 - TIR'!$D$18)*(1-L402)))</f>
        <v>40877.80723</v>
      </c>
      <c r="N402" s="3">
        <f t="shared" si="10"/>
        <v>0.8360146747</v>
      </c>
      <c r="O402" s="4">
        <f>IF(N402&lt;=('Ejercicio 3 - TIR'!$D$18-'Ejercicio 3 - TIR'!$C$18)/('Ejercicio 3 - TIR'!$E$18-'Ejercicio 3 - TIR'!$C$18),'Ejercicio 3 - TIR'!$C$18+SQRT(('Ejercicio 3 - TIR'!$E$18-'Ejercicio 3 - TIR'!$C$18)*('Ejercicio 3 - TIR'!$D$18-'Ejercicio 3 - TIR'!$C$18)*N402),'Ejercicio 3 - TIR'!$E$18-SQRT(('Ejercicio 3 - TIR'!$E$18-'Ejercicio 3 - TIR'!$C$18)*('Ejercicio 3 - TIR'!$E$18-'Ejercicio 3 - TIR'!$D$18)*(1-N402)))</f>
        <v>41493.02133</v>
      </c>
      <c r="P402" s="3">
        <f t="shared" si="11"/>
        <v>0.3067030143</v>
      </c>
      <c r="Q402" s="7">
        <f>IF(P402&lt;=('Ejercicio 3 - TIR'!$D$22-'Ejercicio 3 - TIR'!$C$22)/('Ejercicio 3 - TIR'!$E$22-'Ejercicio 3 - TIR'!$C$22),'Ejercicio 3 - TIR'!$C$22+SQRT(('Ejercicio 3 - TIR'!$E$22-'Ejercicio 3 - TIR'!$C$22)*('Ejercicio 3 - TIR'!$D$22-'Ejercicio 3 - TIR'!$C$22)*P402),'Ejercicio 3 - TIR'!$E$22-SQRT(('Ejercicio 3 - TIR'!$E$22-'Ejercicio 3 - TIR'!$C$22)*('Ejercicio 3 - TIR'!$E$22-'Ejercicio 3 - TIR'!$D$22)*(1-P402)))</f>
        <v>0.1434960726</v>
      </c>
      <c r="R402" s="3">
        <f t="shared" si="12"/>
        <v>0.6438263568</v>
      </c>
      <c r="S402" s="7">
        <f>IF(R402&lt;=('Ejercicio 3 - TIR'!$D$23-'Ejercicio 3 - TIR'!$C$23)/('Ejercicio 3 - TIR'!$E$23-'Ejercicio 3 - TIR'!$C$23),'Ejercicio 3 - TIR'!$C$23+SQRT(('Ejercicio 3 - TIR'!$E$23-'Ejercicio 3 - TIR'!$C$23)*('Ejercicio 3 - TIR'!$D$23-'Ejercicio 3 - TIR'!$C$23)*R402),'Ejercicio 3 - TIR'!$E$23-SQRT(('Ejercicio 3 - TIR'!$E$23-'Ejercicio 3 - TIR'!$C$23)*('Ejercicio 3 - TIR'!$E$23-'Ejercicio 3 - TIR'!$D$23)*(1-R402)))</f>
        <v>0.1546797994</v>
      </c>
      <c r="T402" s="3">
        <f t="shared" si="13"/>
        <v>0.2373111151</v>
      </c>
      <c r="U402" s="7">
        <f>IF(T402&lt;=('Ejercicio 3 - TIR'!$D$24-'Ejercicio 3 - TIR'!$C$24)/('Ejercicio 3 - TIR'!$E$24-'Ejercicio 3 - TIR'!$C$24),'Ejercicio 3 - TIR'!$C$24+SQRT(('Ejercicio 3 - TIR'!$E$24-'Ejercicio 3 - TIR'!$C$24)*('Ejercicio 3 - TIR'!$D$24-'Ejercicio 3 - TIR'!$C$24)*T402),'Ejercicio 3 - TIR'!$E$24-SQRT(('Ejercicio 3 - TIR'!$E$24-'Ejercicio 3 - TIR'!$C$24)*('Ejercicio 3 - TIR'!$E$24-'Ejercicio 3 - TIR'!$D$24)*(1-T402)))</f>
        <v>0.172323829</v>
      </c>
      <c r="V402" s="3">
        <f t="shared" si="14"/>
        <v>0.4085249762</v>
      </c>
      <c r="W402" s="7">
        <f>IF(V402&lt;=('Ejercicio 3 - TIR'!$D$25-'Ejercicio 3 - TIR'!$C$25)/('Ejercicio 3 - TIR'!$E$25-'Ejercicio 3 - TIR'!$C$25),'Ejercicio 3 - TIR'!$C$25+SQRT(('Ejercicio 3 - TIR'!$E$25-'Ejercicio 3 - TIR'!$C$25)*('Ejercicio 3 - TIR'!$D$25-'Ejercicio 3 - TIR'!$C$25)*V402),'Ejercicio 3 - TIR'!$E$25-SQRT(('Ejercicio 3 - TIR'!$E$25-'Ejercicio 3 - TIR'!$C$25)*('Ejercicio 3 - TIR'!$E$25-'Ejercicio 3 - TIR'!$D$25)*(1-V402)))</f>
        <v>0.2045009606</v>
      </c>
      <c r="X402" s="3">
        <f t="shared" si="15"/>
        <v>0.368676752</v>
      </c>
      <c r="Y402" s="7">
        <f>IF(X402&lt;=('Ejercicio 3 - TIR'!$D$26-'Ejercicio 3 - TIR'!$C$26)/('Ejercicio 3 - TIR'!$E$26-'Ejercicio 3 - TIR'!$C$26),'Ejercicio 3 - TIR'!$C$26+SQRT(('Ejercicio 3 - TIR'!$E$26-'Ejercicio 3 - TIR'!$C$26)*('Ejercicio 3 - TIR'!$D$26-'Ejercicio 3 - TIR'!$C$26)*X402),'Ejercicio 3 - TIR'!$E$26-SQRT(('Ejercicio 3 - TIR'!$E$26-'Ejercicio 3 - TIR'!$C$26)*('Ejercicio 3 - TIR'!$E$26-'Ejercicio 3 - TIR'!$D$26)*(1-X402)))</f>
        <v>0.2216121114</v>
      </c>
      <c r="Z402" s="3">
        <f t="shared" si="16"/>
        <v>1.143496073</v>
      </c>
      <c r="AA402" s="3">
        <f t="shared" si="17"/>
        <v>1.320371816</v>
      </c>
      <c r="AB402" s="3">
        <f t="shared" si="18"/>
        <v>1.547903343</v>
      </c>
      <c r="AC402" s="3">
        <f t="shared" si="19"/>
        <v>1.864451063</v>
      </c>
      <c r="AD402" s="3">
        <f t="shared" si="20"/>
        <v>2.277636</v>
      </c>
      <c r="AE402" s="2">
        <f t="shared" si="21"/>
        <v>4395.579014</v>
      </c>
      <c r="AF402" s="2">
        <f t="shared" si="22"/>
        <v>5075.486295</v>
      </c>
      <c r="AG402" s="2">
        <f t="shared" si="23"/>
        <v>5950.113527</v>
      </c>
      <c r="AH402" s="2">
        <f t="shared" si="24"/>
        <v>7166.917459</v>
      </c>
      <c r="AI402" s="2">
        <f t="shared" si="25"/>
        <v>8755.193169</v>
      </c>
      <c r="AJ402" s="4">
        <f t="shared" si="26"/>
        <v>45117.42474</v>
      </c>
      <c r="AK402" s="4">
        <f t="shared" si="27"/>
        <v>51759.69097</v>
      </c>
      <c r="AL402" s="4">
        <f t="shared" si="28"/>
        <v>54119.75681</v>
      </c>
      <c r="AM402" s="4">
        <f t="shared" si="29"/>
        <v>76214.67115</v>
      </c>
      <c r="AN402" s="4">
        <f t="shared" si="30"/>
        <v>94505.99912</v>
      </c>
      <c r="AO402" s="4">
        <f>C402/'Ejercicio 3 - TIR'!$D$7</f>
        <v>16219.28968</v>
      </c>
      <c r="AP402" s="4">
        <f t="shared" si="31"/>
        <v>28898.13506</v>
      </c>
      <c r="AQ402" s="4">
        <f t="shared" si="32"/>
        <v>35540.40129</v>
      </c>
      <c r="AR402" s="4">
        <f t="shared" si="33"/>
        <v>37900.46713</v>
      </c>
      <c r="AS402" s="4">
        <f t="shared" si="34"/>
        <v>59995.38147</v>
      </c>
      <c r="AT402" s="4">
        <f t="shared" si="35"/>
        <v>78286.70944</v>
      </c>
      <c r="AU402" s="4">
        <f>AP402*'Ejercicio 3 - TIR'!$D$5</f>
        <v>14449.06753</v>
      </c>
      <c r="AV402" s="4">
        <f>AQ402*'Ejercicio 3 - TIR'!$D$5</f>
        <v>17770.20065</v>
      </c>
      <c r="AW402" s="4">
        <f>AR402*'Ejercicio 3 - TIR'!$D$5</f>
        <v>18950.23357</v>
      </c>
      <c r="AX402" s="4">
        <f>AS402*'Ejercicio 3 - TIR'!$D$5</f>
        <v>29997.69073</v>
      </c>
      <c r="AY402" s="4">
        <f>AT402*'Ejercicio 3 - TIR'!$D$5</f>
        <v>39143.35472</v>
      </c>
      <c r="AZ402" s="4">
        <f t="shared" ref="AZ402:BD402" si="1241">AJ402-AU402-AE402</f>
        <v>26272.77819</v>
      </c>
      <c r="BA402" s="4">
        <f t="shared" si="1241"/>
        <v>28914.00403</v>
      </c>
      <c r="BB402" s="4">
        <f t="shared" si="1241"/>
        <v>29219.40972</v>
      </c>
      <c r="BC402" s="4">
        <f t="shared" si="1241"/>
        <v>39050.06295</v>
      </c>
      <c r="BD402" s="4">
        <f t="shared" si="1241"/>
        <v>46607.45123</v>
      </c>
      <c r="BE402" s="4">
        <f t="shared" ref="BE402:BI402" si="1242">AZ402/Z402</f>
        <v>22975.83597</v>
      </c>
      <c r="BF402" s="4">
        <f t="shared" si="1242"/>
        <v>21898.3802</v>
      </c>
      <c r="BG402" s="4">
        <f t="shared" si="1242"/>
        <v>18876.76634</v>
      </c>
      <c r="BH402" s="4">
        <f t="shared" si="1242"/>
        <v>20944.53629</v>
      </c>
      <c r="BI402" s="4">
        <f t="shared" si="1242"/>
        <v>20463.08156</v>
      </c>
      <c r="BJ402" s="4">
        <f t="shared" si="38"/>
        <v>69768.66213</v>
      </c>
      <c r="BK402" s="4">
        <f t="shared" si="39"/>
        <v>36941.63807</v>
      </c>
      <c r="BL402" s="4">
        <f t="shared" si="40"/>
        <v>106710.3002</v>
      </c>
      <c r="BM402" s="4">
        <f>BK402*'Ejercicio 3 - TIR'!$D$5</f>
        <v>18470.81903</v>
      </c>
      <c r="BN402" s="4">
        <f t="shared" si="41"/>
        <v>88239.48117</v>
      </c>
      <c r="BO402" s="4">
        <f t="shared" si="42"/>
        <v>38741.69585</v>
      </c>
      <c r="BP402" s="4">
        <f t="shared" si="43"/>
        <v>-111728.4994</v>
      </c>
      <c r="BQ402" s="4">
        <f t="shared" ref="BQ402:BT402" si="1243">BE402</f>
        <v>22975.83597</v>
      </c>
      <c r="BR402" s="4">
        <f t="shared" si="1243"/>
        <v>21898.3802</v>
      </c>
      <c r="BS402" s="4">
        <f t="shared" si="1243"/>
        <v>18876.76634</v>
      </c>
      <c r="BT402" s="4">
        <f t="shared" si="1243"/>
        <v>20944.53629</v>
      </c>
      <c r="BU402" s="4">
        <f t="shared" si="45"/>
        <v>59204.77741</v>
      </c>
      <c r="BV402" s="36">
        <f t="shared" si="46"/>
        <v>7.705668527</v>
      </c>
    </row>
    <row r="403" ht="15.0" customHeight="1">
      <c r="A403" s="2">
        <v>402.0</v>
      </c>
      <c r="B403" s="3">
        <f t="shared" si="4"/>
        <v>0.338361601</v>
      </c>
      <c r="C403" s="4">
        <f>IF(B403&lt;=('Ejercicio 3 - TIR'!$D$13-'Ejercicio 3 - TIR'!$C$13)/('Ejercicio 3 - TIR'!$E$13-'Ejercicio 3 - TIR'!$C$13),'Ejercicio 3 - TIR'!$C$13+SQRT(('Ejercicio 3 - TIR'!$E$13-'Ejercicio 3 - TIR'!$C$13)*('Ejercicio 3 - TIR'!$D$13-'Ejercicio 3 - TIR'!$C$13)*B403),'Ejercicio 3 - TIR'!$E$13-SQRT(('Ejercicio 3 - TIR'!$E$13-'Ejercicio 3 - TIR'!$C$13)*('Ejercicio 3 - TIR'!$E$13-'Ejercicio 3 - TIR'!$D$13)*(1-B403)))</f>
        <v>71822.59631</v>
      </c>
      <c r="D403" s="3">
        <f t="shared" si="5"/>
        <v>0.3962082329</v>
      </c>
      <c r="E403" s="4">
        <f>IF(D403&lt;=('Ejercicio 3 - TIR'!$D$14-'Ejercicio 3 - TIR'!$C$14)/('Ejercicio 3 - TIR'!$E$14-'Ejercicio 3 - TIR'!$C$14),'Ejercicio 3 - TIR'!$C$14+SQRT(('Ejercicio 3 - TIR'!$E$14-'Ejercicio 3 - TIR'!$C$14)*('Ejercicio 3 - TIR'!$D$14-'Ejercicio 3 - TIR'!$C$14)*D403),'Ejercicio 3 - TIR'!$E$14-SQRT(('Ejercicio 3 - TIR'!$E$14-'Ejercicio 3 - TIR'!$C$14)*('Ejercicio 3 - TIR'!$E$14-'Ejercicio 3 - TIR'!$D$14)*(1-D403)))</f>
        <v>30483.23768</v>
      </c>
      <c r="F403" s="3">
        <f t="shared" si="6"/>
        <v>0.155187183</v>
      </c>
      <c r="G403" s="4">
        <f>IF(F403&lt;=('Ejercicio 3 - TIR'!$D$18-'Ejercicio 3 - TIR'!$C$18)/('Ejercicio 3 - TIR'!$E$18-'Ejercicio 3 - TIR'!$C$18),'Ejercicio 3 - TIR'!$C$18+SQRT(('Ejercicio 3 - TIR'!$E$18-'Ejercicio 3 - TIR'!$C$18)*('Ejercicio 3 - TIR'!$D$18-'Ejercicio 3 - TIR'!$C$18)*F403),'Ejercicio 3 - TIR'!$E$18-SQRT(('Ejercicio 3 - TIR'!$E$18-'Ejercicio 3 - TIR'!$C$18)*('Ejercicio 3 - TIR'!$E$18-'Ejercicio 3 - TIR'!$D$18)*(1-F403)))</f>
        <v>34824.736</v>
      </c>
      <c r="H403" s="3">
        <f t="shared" si="7"/>
        <v>0.6322361378</v>
      </c>
      <c r="I403" s="4">
        <f>IF(H403&lt;=('Ejercicio 3 - TIR'!$D$18-'Ejercicio 3 - TIR'!$C$18)/('Ejercicio 3 - TIR'!$E$18-'Ejercicio 3 - TIR'!$C$18),'Ejercicio 3 - TIR'!$C$18+SQRT(('Ejercicio 3 - TIR'!$E$18-'Ejercicio 3 - TIR'!$C$18)*('Ejercicio 3 - TIR'!$D$18-'Ejercicio 3 - TIR'!$C$18)*H403),'Ejercicio 3 - TIR'!$E$18-SQRT(('Ejercicio 3 - TIR'!$E$18-'Ejercicio 3 - TIR'!$C$18)*('Ejercicio 3 - TIR'!$E$18-'Ejercicio 3 - TIR'!$D$18)*(1-H403)))</f>
        <v>39738.34794</v>
      </c>
      <c r="J403" s="3">
        <f t="shared" si="8"/>
        <v>0.6251142312</v>
      </c>
      <c r="K403" s="4">
        <f>IF(J403&lt;=('Ejercicio 3 - TIR'!$D$18-'Ejercicio 3 - TIR'!$C$18)/('Ejercicio 3 - TIR'!$E$18-'Ejercicio 3 - TIR'!$C$18),'Ejercicio 3 - TIR'!$C$18+SQRT(('Ejercicio 3 - TIR'!$E$18-'Ejercicio 3 - TIR'!$C$18)*('Ejercicio 3 - TIR'!$D$18-'Ejercicio 3 - TIR'!$C$18)*J403),'Ejercicio 3 - TIR'!$E$18-SQRT(('Ejercicio 3 - TIR'!$E$18-'Ejercicio 3 - TIR'!$C$18)*('Ejercicio 3 - TIR'!$E$18-'Ejercicio 3 - TIR'!$D$18)*(1-J403)))</f>
        <v>39683.34316</v>
      </c>
      <c r="L403" s="3">
        <f t="shared" si="9"/>
        <v>0.6013362039</v>
      </c>
      <c r="M403" s="4">
        <f>IF(L403&lt;=('Ejercicio 3 - TIR'!$D$18-'Ejercicio 3 - TIR'!$C$18)/('Ejercicio 3 - TIR'!$E$18-'Ejercicio 3 - TIR'!$C$18),'Ejercicio 3 - TIR'!$C$18+SQRT(('Ejercicio 3 - TIR'!$E$18-'Ejercicio 3 - TIR'!$C$18)*('Ejercicio 3 - TIR'!$D$18-'Ejercicio 3 - TIR'!$C$18)*L403),'Ejercicio 3 - TIR'!$E$18-SQRT(('Ejercicio 3 - TIR'!$E$18-'Ejercicio 3 - TIR'!$C$18)*('Ejercicio 3 - TIR'!$E$18-'Ejercicio 3 - TIR'!$D$18)*(1-L403)))</f>
        <v>39497.39072</v>
      </c>
      <c r="N403" s="3">
        <f t="shared" si="10"/>
        <v>0.6145113555</v>
      </c>
      <c r="O403" s="4">
        <f>IF(N403&lt;=('Ejercicio 3 - TIR'!$D$18-'Ejercicio 3 - TIR'!$C$18)/('Ejercicio 3 - TIR'!$E$18-'Ejercicio 3 - TIR'!$C$18),'Ejercicio 3 - TIR'!$C$18+SQRT(('Ejercicio 3 - TIR'!$E$18-'Ejercicio 3 - TIR'!$C$18)*('Ejercicio 3 - TIR'!$D$18-'Ejercicio 3 - TIR'!$C$18)*N403),'Ejercicio 3 - TIR'!$E$18-SQRT(('Ejercicio 3 - TIR'!$E$18-'Ejercicio 3 - TIR'!$C$18)*('Ejercicio 3 - TIR'!$E$18-'Ejercicio 3 - TIR'!$D$18)*(1-N403)))</f>
        <v>39600.86993</v>
      </c>
      <c r="P403" s="3">
        <f t="shared" si="11"/>
        <v>0.8535558485</v>
      </c>
      <c r="Q403" s="7">
        <f>IF(P403&lt;=('Ejercicio 3 - TIR'!$D$22-'Ejercicio 3 - TIR'!$C$22)/('Ejercicio 3 - TIR'!$E$22-'Ejercicio 3 - TIR'!$C$22),'Ejercicio 3 - TIR'!$C$22+SQRT(('Ejercicio 3 - TIR'!$E$22-'Ejercicio 3 - TIR'!$C$22)*('Ejercicio 3 - TIR'!$D$22-'Ejercicio 3 - TIR'!$C$22)*P403),'Ejercicio 3 - TIR'!$E$22-SQRT(('Ejercicio 3 - TIR'!$E$22-'Ejercicio 3 - TIR'!$C$22)*('Ejercicio 3 - TIR'!$E$22-'Ejercicio 3 - TIR'!$D$22)*(1-P403)))</f>
        <v>0.1637642532</v>
      </c>
      <c r="R403" s="3">
        <f t="shared" si="12"/>
        <v>0.6802476503</v>
      </c>
      <c r="S403" s="7">
        <f>IF(R403&lt;=('Ejercicio 3 - TIR'!$D$23-'Ejercicio 3 - TIR'!$C$23)/('Ejercicio 3 - TIR'!$E$23-'Ejercicio 3 - TIR'!$C$23),'Ejercicio 3 - TIR'!$C$23+SQRT(('Ejercicio 3 - TIR'!$E$23-'Ejercicio 3 - TIR'!$C$23)*('Ejercicio 3 - TIR'!$D$23-'Ejercicio 3 - TIR'!$C$23)*R403),'Ejercicio 3 - TIR'!$E$23-SQRT(('Ejercicio 3 - TIR'!$E$23-'Ejercicio 3 - TIR'!$C$23)*('Ejercicio 3 - TIR'!$E$23-'Ejercicio 3 - TIR'!$D$23)*(1-R403)))</f>
        <v>0.1560092887</v>
      </c>
      <c r="T403" s="3">
        <f t="shared" si="13"/>
        <v>0.2605922041</v>
      </c>
      <c r="U403" s="7">
        <f>IF(T403&lt;=('Ejercicio 3 - TIR'!$D$24-'Ejercicio 3 - TIR'!$C$24)/('Ejercicio 3 - TIR'!$E$24-'Ejercicio 3 - TIR'!$C$24),'Ejercicio 3 - TIR'!$C$24+SQRT(('Ejercicio 3 - TIR'!$E$24-'Ejercicio 3 - TIR'!$C$24)*('Ejercicio 3 - TIR'!$D$24-'Ejercicio 3 - TIR'!$C$24)*T403),'Ejercicio 3 - TIR'!$E$24-SQRT(('Ejercicio 3 - TIR'!$E$24-'Ejercicio 3 - TIR'!$C$24)*('Ejercicio 3 - TIR'!$E$24-'Ejercicio 3 - TIR'!$D$24)*(1-T403)))</f>
        <v>0.173393239</v>
      </c>
      <c r="V403" s="3">
        <f t="shared" si="14"/>
        <v>0.1454679144</v>
      </c>
      <c r="W403" s="7">
        <f>IF(V403&lt;=('Ejercicio 3 - TIR'!$D$25-'Ejercicio 3 - TIR'!$C$25)/('Ejercicio 3 - TIR'!$E$25-'Ejercicio 3 - TIR'!$C$25),'Ejercicio 3 - TIR'!$C$25+SQRT(('Ejercicio 3 - TIR'!$E$25-'Ejercicio 3 - TIR'!$C$25)*('Ejercicio 3 - TIR'!$D$25-'Ejercicio 3 - TIR'!$C$25)*V403),'Ejercicio 3 - TIR'!$E$25-SQRT(('Ejercicio 3 - TIR'!$E$25-'Ejercicio 3 - TIR'!$C$25)*('Ejercicio 3 - TIR'!$E$25-'Ejercicio 3 - TIR'!$D$25)*(1-V403)))</f>
        <v>0.1942707771</v>
      </c>
      <c r="X403" s="3">
        <f t="shared" si="15"/>
        <v>0.4060204521</v>
      </c>
      <c r="Y403" s="7">
        <f>IF(X403&lt;=('Ejercicio 3 - TIR'!$D$26-'Ejercicio 3 - TIR'!$C$26)/('Ejercicio 3 - TIR'!$E$26-'Ejercicio 3 - TIR'!$C$26),'Ejercicio 3 - TIR'!$C$26+SQRT(('Ejercicio 3 - TIR'!$E$26-'Ejercicio 3 - TIR'!$C$26)*('Ejercicio 3 - TIR'!$D$26-'Ejercicio 3 - TIR'!$C$26)*X403),'Ejercicio 3 - TIR'!$E$26-SQRT(('Ejercicio 3 - TIR'!$E$26-'Ejercicio 3 - TIR'!$C$26)*('Ejercicio 3 - TIR'!$E$26-'Ejercicio 3 - TIR'!$D$26)*(1-X403)))</f>
        <v>0.2233652972</v>
      </c>
      <c r="Z403" s="3">
        <f t="shared" si="16"/>
        <v>1.163764253</v>
      </c>
      <c r="AA403" s="3">
        <f t="shared" si="17"/>
        <v>1.345322287</v>
      </c>
      <c r="AB403" s="3">
        <f t="shared" si="18"/>
        <v>1.578592075</v>
      </c>
      <c r="AC403" s="3">
        <f t="shared" si="19"/>
        <v>1.885266385</v>
      </c>
      <c r="AD403" s="3">
        <f t="shared" si="20"/>
        <v>2.306369471</v>
      </c>
      <c r="AE403" s="2">
        <f t="shared" si="21"/>
        <v>4992.064655</v>
      </c>
      <c r="AF403" s="2">
        <f t="shared" si="22"/>
        <v>5770.873111</v>
      </c>
      <c r="AG403" s="2">
        <f t="shared" si="23"/>
        <v>6771.503491</v>
      </c>
      <c r="AH403" s="2">
        <f t="shared" si="24"/>
        <v>8087.008737</v>
      </c>
      <c r="AI403" s="2">
        <f t="shared" si="25"/>
        <v>9893.365847</v>
      </c>
      <c r="AJ403" s="4">
        <f t="shared" si="26"/>
        <v>40527.78288</v>
      </c>
      <c r="AK403" s="4">
        <f t="shared" si="27"/>
        <v>53460.88512</v>
      </c>
      <c r="AL403" s="4">
        <f t="shared" si="28"/>
        <v>62643.81103</v>
      </c>
      <c r="AM403" s="4">
        <f t="shared" si="29"/>
        <v>74463.10301</v>
      </c>
      <c r="AN403" s="4">
        <f t="shared" si="30"/>
        <v>91334.23742</v>
      </c>
      <c r="AO403" s="4">
        <f>C403/'Ejercicio 3 - TIR'!$D$7</f>
        <v>14364.51926</v>
      </c>
      <c r="AP403" s="4">
        <f t="shared" si="31"/>
        <v>26163.26362</v>
      </c>
      <c r="AQ403" s="4">
        <f t="shared" si="32"/>
        <v>39096.36586</v>
      </c>
      <c r="AR403" s="4">
        <f t="shared" si="33"/>
        <v>48279.29177</v>
      </c>
      <c r="AS403" s="4">
        <f t="shared" si="34"/>
        <v>60098.58375</v>
      </c>
      <c r="AT403" s="4">
        <f t="shared" si="35"/>
        <v>76969.71816</v>
      </c>
      <c r="AU403" s="4">
        <f>AP403*'Ejercicio 3 - TIR'!$D$5</f>
        <v>13081.63181</v>
      </c>
      <c r="AV403" s="4">
        <f>AQ403*'Ejercicio 3 - TIR'!$D$5</f>
        <v>19548.18293</v>
      </c>
      <c r="AW403" s="4">
        <f>AR403*'Ejercicio 3 - TIR'!$D$5</f>
        <v>24139.64588</v>
      </c>
      <c r="AX403" s="4">
        <f>AS403*'Ejercicio 3 - TIR'!$D$5</f>
        <v>30049.29187</v>
      </c>
      <c r="AY403" s="4">
        <f>AT403*'Ejercicio 3 - TIR'!$D$5</f>
        <v>38484.85908</v>
      </c>
      <c r="AZ403" s="4">
        <f t="shared" ref="AZ403:BD403" si="1244">AJ403-AU403-AE403</f>
        <v>22454.08642</v>
      </c>
      <c r="BA403" s="4">
        <f t="shared" si="1244"/>
        <v>28141.82908</v>
      </c>
      <c r="BB403" s="4">
        <f t="shared" si="1244"/>
        <v>31732.66165</v>
      </c>
      <c r="BC403" s="4">
        <f t="shared" si="1244"/>
        <v>36326.8024</v>
      </c>
      <c r="BD403" s="4">
        <f t="shared" si="1244"/>
        <v>42956.01249</v>
      </c>
      <c r="BE403" s="4">
        <f t="shared" ref="BE403:BI403" si="1245">AZ403/Z403</f>
        <v>19294.35997</v>
      </c>
      <c r="BF403" s="4">
        <f t="shared" si="1245"/>
        <v>20918.28059</v>
      </c>
      <c r="BG403" s="4">
        <f t="shared" si="1245"/>
        <v>20101.87568</v>
      </c>
      <c r="BH403" s="4">
        <f t="shared" si="1245"/>
        <v>19268.79018</v>
      </c>
      <c r="BI403" s="4">
        <f t="shared" si="1245"/>
        <v>18624.94845</v>
      </c>
      <c r="BJ403" s="4">
        <f t="shared" si="38"/>
        <v>70305.60876</v>
      </c>
      <c r="BK403" s="4">
        <f t="shared" si="39"/>
        <v>33129.88869</v>
      </c>
      <c r="BL403" s="4">
        <f t="shared" si="40"/>
        <v>103435.4974</v>
      </c>
      <c r="BM403" s="4">
        <f>BK403*'Ejercicio 3 - TIR'!$D$5</f>
        <v>16564.94434</v>
      </c>
      <c r="BN403" s="4">
        <f t="shared" si="41"/>
        <v>86870.5531</v>
      </c>
      <c r="BO403" s="4">
        <f t="shared" si="42"/>
        <v>37665.49731</v>
      </c>
      <c r="BP403" s="4">
        <f t="shared" si="43"/>
        <v>-102305.834</v>
      </c>
      <c r="BQ403" s="4">
        <f t="shared" ref="BQ403:BT403" si="1246">BE403</f>
        <v>19294.35997</v>
      </c>
      <c r="BR403" s="4">
        <f t="shared" si="1246"/>
        <v>20918.28059</v>
      </c>
      <c r="BS403" s="4">
        <f t="shared" si="1246"/>
        <v>20101.87568</v>
      </c>
      <c r="BT403" s="4">
        <f t="shared" si="1246"/>
        <v>19268.79018</v>
      </c>
      <c r="BU403" s="4">
        <f t="shared" si="45"/>
        <v>56290.44576</v>
      </c>
      <c r="BV403" s="36">
        <f t="shared" si="46"/>
        <v>8.602514881</v>
      </c>
    </row>
    <row r="404" ht="15.0" customHeight="1">
      <c r="A404" s="2">
        <v>403.0</v>
      </c>
      <c r="B404" s="3">
        <f t="shared" si="4"/>
        <v>0.8721773188</v>
      </c>
      <c r="C404" s="4">
        <f>IF(B404&lt;=('Ejercicio 3 - TIR'!$D$13-'Ejercicio 3 - TIR'!$C$13)/('Ejercicio 3 - TIR'!$E$13-'Ejercicio 3 - TIR'!$C$13),'Ejercicio 3 - TIR'!$C$13+SQRT(('Ejercicio 3 - TIR'!$E$13-'Ejercicio 3 - TIR'!$C$13)*('Ejercicio 3 - TIR'!$D$13-'Ejercicio 3 - TIR'!$C$13)*B404),'Ejercicio 3 - TIR'!$E$13-SQRT(('Ejercicio 3 - TIR'!$E$13-'Ejercicio 3 - TIR'!$C$13)*('Ejercicio 3 - TIR'!$E$13-'Ejercicio 3 - TIR'!$D$13)*(1-B404)))</f>
        <v>87615.04068</v>
      </c>
      <c r="D404" s="3">
        <f t="shared" si="5"/>
        <v>0.1016146452</v>
      </c>
      <c r="E404" s="4">
        <f>IF(D404&lt;=('Ejercicio 3 - TIR'!$D$14-'Ejercicio 3 - TIR'!$C$14)/('Ejercicio 3 - TIR'!$E$14-'Ejercicio 3 - TIR'!$C$14),'Ejercicio 3 - TIR'!$C$14+SQRT(('Ejercicio 3 - TIR'!$E$14-'Ejercicio 3 - TIR'!$C$14)*('Ejercicio 3 - TIR'!$D$14-'Ejercicio 3 - TIR'!$C$14)*D404),'Ejercicio 3 - TIR'!$E$14-SQRT(('Ejercicio 3 - TIR'!$E$14-'Ejercicio 3 - TIR'!$C$14)*('Ejercicio 3 - TIR'!$E$14-'Ejercicio 3 - TIR'!$D$14)*(1-D404)))</f>
        <v>27760.63369</v>
      </c>
      <c r="F404" s="3">
        <f t="shared" si="6"/>
        <v>0.9249809356</v>
      </c>
      <c r="G404" s="4">
        <f>IF(F404&lt;=('Ejercicio 3 - TIR'!$D$18-'Ejercicio 3 - TIR'!$C$18)/('Ejercicio 3 - TIR'!$E$18-'Ejercicio 3 - TIR'!$C$18),'Ejercicio 3 - TIR'!$C$18+SQRT(('Ejercicio 3 - TIR'!$E$18-'Ejercicio 3 - TIR'!$C$18)*('Ejercicio 3 - TIR'!$D$18-'Ejercicio 3 - TIR'!$C$18)*F404),'Ejercicio 3 - TIR'!$E$18-SQRT(('Ejercicio 3 - TIR'!$E$18-'Ejercicio 3 - TIR'!$C$18)*('Ejercicio 3 - TIR'!$E$18-'Ejercicio 3 - TIR'!$D$18)*(1-F404)))</f>
        <v>42627.99034</v>
      </c>
      <c r="H404" s="3">
        <f t="shared" si="7"/>
        <v>0.9504598064</v>
      </c>
      <c r="I404" s="4">
        <f>IF(H404&lt;=('Ejercicio 3 - TIR'!$D$18-'Ejercicio 3 - TIR'!$C$18)/('Ejercicio 3 - TIR'!$E$18-'Ejercicio 3 - TIR'!$C$18),'Ejercicio 3 - TIR'!$C$18+SQRT(('Ejercicio 3 - TIR'!$E$18-'Ejercicio 3 - TIR'!$C$18)*('Ejercicio 3 - TIR'!$D$18-'Ejercicio 3 - TIR'!$C$18)*H404),'Ejercicio 3 - TIR'!$E$18-SQRT(('Ejercicio 3 - TIR'!$E$18-'Ejercicio 3 - TIR'!$C$18)*('Ejercicio 3 - TIR'!$E$18-'Ejercicio 3 - TIR'!$D$18)*(1-H404)))</f>
        <v>43072.433</v>
      </c>
      <c r="J404" s="3">
        <f t="shared" si="8"/>
        <v>0.5191690986</v>
      </c>
      <c r="K404" s="4">
        <f>IF(J404&lt;=('Ejercicio 3 - TIR'!$D$18-'Ejercicio 3 - TIR'!$C$18)/('Ejercicio 3 - TIR'!$E$18-'Ejercicio 3 - TIR'!$C$18),'Ejercicio 3 - TIR'!$C$18+SQRT(('Ejercicio 3 - TIR'!$E$18-'Ejercicio 3 - TIR'!$C$18)*('Ejercicio 3 - TIR'!$D$18-'Ejercicio 3 - TIR'!$C$18)*J404),'Ejercicio 3 - TIR'!$E$18-SQRT(('Ejercicio 3 - TIR'!$E$18-'Ejercicio 3 - TIR'!$C$18)*('Ejercicio 3 - TIR'!$E$18-'Ejercicio 3 - TIR'!$D$18)*(1-J404)))</f>
        <v>38824.70197</v>
      </c>
      <c r="L404" s="3">
        <f t="shared" si="9"/>
        <v>0.7146318916</v>
      </c>
      <c r="M404" s="4">
        <f>IF(L404&lt;=('Ejercicio 3 - TIR'!$D$18-'Ejercicio 3 - TIR'!$C$18)/('Ejercicio 3 - TIR'!$E$18-'Ejercicio 3 - TIR'!$C$18),'Ejercicio 3 - TIR'!$C$18+SQRT(('Ejercicio 3 - TIR'!$E$18-'Ejercicio 3 - TIR'!$C$18)*('Ejercicio 3 - TIR'!$D$18-'Ejercicio 3 - TIR'!$C$18)*L404),'Ejercicio 3 - TIR'!$E$18-SQRT(('Ejercicio 3 - TIR'!$E$18-'Ejercicio 3 - TIR'!$C$18)*('Ejercicio 3 - TIR'!$E$18-'Ejercicio 3 - TIR'!$D$18)*(1-L404)))</f>
        <v>40373.70471</v>
      </c>
      <c r="N404" s="3">
        <f t="shared" si="10"/>
        <v>0.4059997938</v>
      </c>
      <c r="O404" s="4">
        <f>IF(N404&lt;=('Ejercicio 3 - TIR'!$D$18-'Ejercicio 3 - TIR'!$C$18)/('Ejercicio 3 - TIR'!$E$18-'Ejercicio 3 - TIR'!$C$18),'Ejercicio 3 - TIR'!$C$18+SQRT(('Ejercicio 3 - TIR'!$E$18-'Ejercicio 3 - TIR'!$C$18)*('Ejercicio 3 - TIR'!$D$18-'Ejercicio 3 - TIR'!$C$18)*N404),'Ejercicio 3 - TIR'!$E$18-SQRT(('Ejercicio 3 - TIR'!$E$18-'Ejercicio 3 - TIR'!$C$18)*('Ejercicio 3 - TIR'!$E$18-'Ejercicio 3 - TIR'!$D$18)*(1-N404)))</f>
        <v>37803.84322</v>
      </c>
      <c r="P404" s="3">
        <f t="shared" si="11"/>
        <v>0.8992475832</v>
      </c>
      <c r="Q404" s="7">
        <f>IF(P404&lt;=('Ejercicio 3 - TIR'!$D$22-'Ejercicio 3 - TIR'!$C$22)/('Ejercicio 3 - TIR'!$E$22-'Ejercicio 3 - TIR'!$C$22),'Ejercicio 3 - TIR'!$C$22+SQRT(('Ejercicio 3 - TIR'!$E$22-'Ejercicio 3 - TIR'!$C$22)*('Ejercicio 3 - TIR'!$D$22-'Ejercicio 3 - TIR'!$C$22)*P404),'Ejercicio 3 - TIR'!$E$22-SQRT(('Ejercicio 3 - TIR'!$E$22-'Ejercicio 3 - TIR'!$C$22)*('Ejercicio 3 - TIR'!$E$22-'Ejercicio 3 - TIR'!$D$22)*(1-P404)))</f>
        <v>0.1665332131</v>
      </c>
      <c r="R404" s="3">
        <f t="shared" si="12"/>
        <v>0.02055764697</v>
      </c>
      <c r="S404" s="7">
        <f>IF(R404&lt;=('Ejercicio 3 - TIR'!$D$23-'Ejercicio 3 - TIR'!$C$23)/('Ejercicio 3 - TIR'!$E$23-'Ejercicio 3 - TIR'!$C$23),'Ejercicio 3 - TIR'!$C$23+SQRT(('Ejercicio 3 - TIR'!$E$23-'Ejercicio 3 - TIR'!$C$23)*('Ejercicio 3 - TIR'!$D$23-'Ejercicio 3 - TIR'!$C$23)*R404),'Ejercicio 3 - TIR'!$E$23-SQRT(('Ejercicio 3 - TIR'!$E$23-'Ejercicio 3 - TIR'!$C$23)*('Ejercicio 3 - TIR'!$E$23-'Ejercicio 3 - TIR'!$D$23)*(1-R404)))</f>
        <v>0.126083072</v>
      </c>
      <c r="T404" s="3">
        <f t="shared" si="13"/>
        <v>0.7061133291</v>
      </c>
      <c r="U404" s="7">
        <f>IF(T404&lt;=('Ejercicio 3 - TIR'!$D$24-'Ejercicio 3 - TIR'!$C$24)/('Ejercicio 3 - TIR'!$E$24-'Ejercicio 3 - TIR'!$C$24),'Ejercicio 3 - TIR'!$C$24+SQRT(('Ejercicio 3 - TIR'!$E$24-'Ejercicio 3 - TIR'!$C$24)*('Ejercicio 3 - TIR'!$D$24-'Ejercicio 3 - TIR'!$C$24)*T404),'Ejercicio 3 - TIR'!$E$24-SQRT(('Ejercicio 3 - TIR'!$E$24-'Ejercicio 3 - TIR'!$C$24)*('Ejercicio 3 - TIR'!$E$24-'Ejercicio 3 - TIR'!$D$24)*(1-T404)))</f>
        <v>0.1913140683</v>
      </c>
      <c r="V404" s="3">
        <f t="shared" si="14"/>
        <v>0.4225193904</v>
      </c>
      <c r="W404" s="7">
        <f>IF(V404&lt;=('Ejercicio 3 - TIR'!$D$25-'Ejercicio 3 - TIR'!$C$25)/('Ejercicio 3 - TIR'!$E$25-'Ejercicio 3 - TIR'!$C$25),'Ejercicio 3 - TIR'!$C$25+SQRT(('Ejercicio 3 - TIR'!$E$25-'Ejercicio 3 - TIR'!$C$25)*('Ejercicio 3 - TIR'!$D$25-'Ejercicio 3 - TIR'!$C$25)*V404),'Ejercicio 3 - TIR'!$E$25-SQRT(('Ejercicio 3 - TIR'!$E$25-'Ejercicio 3 - TIR'!$C$25)*('Ejercicio 3 - TIR'!$E$25-'Ejercicio 3 - TIR'!$D$25)*(1-V404)))</f>
        <v>0.2050424407</v>
      </c>
      <c r="X404" s="3">
        <f t="shared" si="15"/>
        <v>0.9920689935</v>
      </c>
      <c r="Y404" s="7">
        <f>IF(X404&lt;=('Ejercicio 3 - TIR'!$D$26-'Ejercicio 3 - TIR'!$C$26)/('Ejercicio 3 - TIR'!$E$26-'Ejercicio 3 - TIR'!$C$26),'Ejercicio 3 - TIR'!$C$26+SQRT(('Ejercicio 3 - TIR'!$E$26-'Ejercicio 3 - TIR'!$C$26)*('Ejercicio 3 - TIR'!$D$26-'Ejercicio 3 - TIR'!$C$26)*X404),'Ejercicio 3 - TIR'!$E$26-SQRT(('Ejercicio 3 - TIR'!$E$26-'Ejercicio 3 - TIR'!$C$26)*('Ejercicio 3 - TIR'!$E$26-'Ejercicio 3 - TIR'!$D$26)*(1-X404)))</f>
        <v>0.2734557327</v>
      </c>
      <c r="Z404" s="3">
        <f t="shared" si="16"/>
        <v>1.166533213</v>
      </c>
      <c r="AA404" s="3">
        <f t="shared" si="17"/>
        <v>1.313613304</v>
      </c>
      <c r="AB404" s="3">
        <f t="shared" si="18"/>
        <v>1.564926009</v>
      </c>
      <c r="AC404" s="3">
        <f t="shared" si="19"/>
        <v>1.885802258</v>
      </c>
      <c r="AD404" s="3">
        <f t="shared" si="20"/>
        <v>2.401485696</v>
      </c>
      <c r="AE404" s="2">
        <f t="shared" si="21"/>
        <v>4623.067526</v>
      </c>
      <c r="AF404" s="2">
        <f t="shared" si="22"/>
        <v>5205.958081</v>
      </c>
      <c r="AG404" s="2">
        <f t="shared" si="23"/>
        <v>6201.931101</v>
      </c>
      <c r="AH404" s="2">
        <f t="shared" si="24"/>
        <v>7473.590192</v>
      </c>
      <c r="AI404" s="2">
        <f t="shared" si="25"/>
        <v>9517.286273</v>
      </c>
      <c r="AJ404" s="4">
        <f t="shared" si="26"/>
        <v>49726.96654</v>
      </c>
      <c r="AK404" s="4">
        <f t="shared" si="27"/>
        <v>56580.52104</v>
      </c>
      <c r="AL404" s="4">
        <f t="shared" si="28"/>
        <v>60757.78592</v>
      </c>
      <c r="AM404" s="4">
        <f t="shared" si="29"/>
        <v>76136.8235</v>
      </c>
      <c r="AN404" s="4">
        <f t="shared" si="30"/>
        <v>90785.38877</v>
      </c>
      <c r="AO404" s="4">
        <f>C404/'Ejercicio 3 - TIR'!$D$7</f>
        <v>17523.00814</v>
      </c>
      <c r="AP404" s="4">
        <f t="shared" si="31"/>
        <v>32203.9584</v>
      </c>
      <c r="AQ404" s="4">
        <f t="shared" si="32"/>
        <v>39057.5129</v>
      </c>
      <c r="AR404" s="4">
        <f t="shared" si="33"/>
        <v>43234.77778</v>
      </c>
      <c r="AS404" s="4">
        <f t="shared" si="34"/>
        <v>58613.81537</v>
      </c>
      <c r="AT404" s="4">
        <f t="shared" si="35"/>
        <v>73262.38063</v>
      </c>
      <c r="AU404" s="4">
        <f>AP404*'Ejercicio 3 - TIR'!$D$5</f>
        <v>16101.9792</v>
      </c>
      <c r="AV404" s="4">
        <f>AQ404*'Ejercicio 3 - TIR'!$D$5</f>
        <v>19528.75645</v>
      </c>
      <c r="AW404" s="4">
        <f>AR404*'Ejercicio 3 - TIR'!$D$5</f>
        <v>21617.38889</v>
      </c>
      <c r="AX404" s="4">
        <f>AS404*'Ejercicio 3 - TIR'!$D$5</f>
        <v>29306.90768</v>
      </c>
      <c r="AY404" s="4">
        <f>AT404*'Ejercicio 3 - TIR'!$D$5</f>
        <v>36631.19032</v>
      </c>
      <c r="AZ404" s="4">
        <f t="shared" ref="AZ404:BD404" si="1247">AJ404-AU404-AE404</f>
        <v>29001.91981</v>
      </c>
      <c r="BA404" s="4">
        <f t="shared" si="1247"/>
        <v>31845.8065</v>
      </c>
      <c r="BB404" s="4">
        <f t="shared" si="1247"/>
        <v>32938.46592</v>
      </c>
      <c r="BC404" s="4">
        <f t="shared" si="1247"/>
        <v>39356.32563</v>
      </c>
      <c r="BD404" s="4">
        <f t="shared" si="1247"/>
        <v>44636.91218</v>
      </c>
      <c r="BE404" s="4">
        <f t="shared" ref="BE404:BI404" si="1248">AZ404/Z404</f>
        <v>24861.6323</v>
      </c>
      <c r="BF404" s="4">
        <f t="shared" si="1248"/>
        <v>24242.90802</v>
      </c>
      <c r="BG404" s="4">
        <f t="shared" si="1248"/>
        <v>21047.93819</v>
      </c>
      <c r="BH404" s="4">
        <f t="shared" si="1248"/>
        <v>20869.80512</v>
      </c>
      <c r="BI404" s="4">
        <f t="shared" si="1248"/>
        <v>18587.20718</v>
      </c>
      <c r="BJ404" s="4">
        <f t="shared" si="38"/>
        <v>66666.76473</v>
      </c>
      <c r="BK404" s="4">
        <f t="shared" si="39"/>
        <v>42081.25339</v>
      </c>
      <c r="BL404" s="4">
        <f t="shared" si="40"/>
        <v>108748.0181</v>
      </c>
      <c r="BM404" s="4">
        <f>BK404*'Ejercicio 3 - TIR'!$D$5</f>
        <v>21040.6267</v>
      </c>
      <c r="BN404" s="4">
        <f t="shared" si="41"/>
        <v>87707.39143</v>
      </c>
      <c r="BO404" s="4">
        <f t="shared" si="42"/>
        <v>36522.13776</v>
      </c>
      <c r="BP404" s="4">
        <f t="shared" si="43"/>
        <v>-115375.6744</v>
      </c>
      <c r="BQ404" s="4">
        <f t="shared" ref="BQ404:BT404" si="1249">BE404</f>
        <v>24861.6323</v>
      </c>
      <c r="BR404" s="4">
        <f t="shared" si="1249"/>
        <v>24242.90802</v>
      </c>
      <c r="BS404" s="4">
        <f t="shared" si="1249"/>
        <v>21047.93819</v>
      </c>
      <c r="BT404" s="4">
        <f t="shared" si="1249"/>
        <v>20869.80512</v>
      </c>
      <c r="BU404" s="4">
        <f t="shared" si="45"/>
        <v>55109.34494</v>
      </c>
      <c r="BV404" s="36">
        <f t="shared" si="46"/>
        <v>7.409215701</v>
      </c>
    </row>
    <row r="405" ht="15.0" customHeight="1">
      <c r="A405" s="2">
        <v>404.0</v>
      </c>
      <c r="B405" s="3">
        <f t="shared" si="4"/>
        <v>0.5379588713</v>
      </c>
      <c r="C405" s="4">
        <f>IF(B405&lt;=('Ejercicio 3 - TIR'!$D$13-'Ejercicio 3 - TIR'!$C$13)/('Ejercicio 3 - TIR'!$E$13-'Ejercicio 3 - TIR'!$C$13),'Ejercicio 3 - TIR'!$C$13+SQRT(('Ejercicio 3 - TIR'!$E$13-'Ejercicio 3 - TIR'!$C$13)*('Ejercicio 3 - TIR'!$D$13-'Ejercicio 3 - TIR'!$C$13)*B405),'Ejercicio 3 - TIR'!$E$13-SQRT(('Ejercicio 3 - TIR'!$E$13-'Ejercicio 3 - TIR'!$C$13)*('Ejercicio 3 - TIR'!$E$13-'Ejercicio 3 - TIR'!$D$13)*(1-B405)))</f>
        <v>76453.25172</v>
      </c>
      <c r="D405" s="3">
        <f t="shared" si="5"/>
        <v>0.4005342819</v>
      </c>
      <c r="E405" s="4">
        <f>IF(D405&lt;=('Ejercicio 3 - TIR'!$D$14-'Ejercicio 3 - TIR'!$C$14)/('Ejercicio 3 - TIR'!$E$14-'Ejercicio 3 - TIR'!$C$14),'Ejercicio 3 - TIR'!$C$14+SQRT(('Ejercicio 3 - TIR'!$E$14-'Ejercicio 3 - TIR'!$C$14)*('Ejercicio 3 - TIR'!$D$14-'Ejercicio 3 - TIR'!$C$14)*D405),'Ejercicio 3 - TIR'!$E$14-SQRT(('Ejercicio 3 - TIR'!$E$14-'Ejercicio 3 - TIR'!$C$14)*('Ejercicio 3 - TIR'!$E$14-'Ejercicio 3 - TIR'!$D$14)*(1-D405)))</f>
        <v>30517.39183</v>
      </c>
      <c r="F405" s="3">
        <f t="shared" si="6"/>
        <v>0.4681738924</v>
      </c>
      <c r="G405" s="4">
        <f>IF(F405&lt;=('Ejercicio 3 - TIR'!$D$18-'Ejercicio 3 - TIR'!$C$18)/('Ejercicio 3 - TIR'!$E$18-'Ejercicio 3 - TIR'!$C$18),'Ejercicio 3 - TIR'!$C$18+SQRT(('Ejercicio 3 - TIR'!$E$18-'Ejercicio 3 - TIR'!$C$18)*('Ejercicio 3 - TIR'!$D$18-'Ejercicio 3 - TIR'!$C$18)*F405),'Ejercicio 3 - TIR'!$E$18-SQRT(('Ejercicio 3 - TIR'!$E$18-'Ejercicio 3 - TIR'!$C$18)*('Ejercicio 3 - TIR'!$E$18-'Ejercicio 3 - TIR'!$D$18)*(1-F405)))</f>
        <v>38380.10047</v>
      </c>
      <c r="H405" s="3">
        <f t="shared" si="7"/>
        <v>0.07021298219</v>
      </c>
      <c r="I405" s="4">
        <f>IF(H405&lt;=('Ejercicio 3 - TIR'!$D$18-'Ejercicio 3 - TIR'!$C$18)/('Ejercicio 3 - TIR'!$E$18-'Ejercicio 3 - TIR'!$C$18),'Ejercicio 3 - TIR'!$C$18+SQRT(('Ejercicio 3 - TIR'!$E$18-'Ejercicio 3 - TIR'!$C$18)*('Ejercicio 3 - TIR'!$D$18-'Ejercicio 3 - TIR'!$C$18)*H405),'Ejercicio 3 - TIR'!$E$18-SQRT(('Ejercicio 3 - TIR'!$E$18-'Ejercicio 3 - TIR'!$C$18)*('Ejercicio 3 - TIR'!$E$18-'Ejercicio 3 - TIR'!$D$18)*(1-H405)))</f>
        <v>33245.29618</v>
      </c>
      <c r="J405" s="3">
        <f t="shared" si="8"/>
        <v>0.3995168765</v>
      </c>
      <c r="K405" s="4">
        <f>IF(J405&lt;=('Ejercicio 3 - TIR'!$D$18-'Ejercicio 3 - TIR'!$C$18)/('Ejercicio 3 - TIR'!$E$18-'Ejercicio 3 - TIR'!$C$18),'Ejercicio 3 - TIR'!$C$18+SQRT(('Ejercicio 3 - TIR'!$E$18-'Ejercicio 3 - TIR'!$C$18)*('Ejercicio 3 - TIR'!$D$18-'Ejercicio 3 - TIR'!$C$18)*J405),'Ejercicio 3 - TIR'!$E$18-SQRT(('Ejercicio 3 - TIR'!$E$18-'Ejercicio 3 - TIR'!$C$18)*('Ejercicio 3 - TIR'!$E$18-'Ejercicio 3 - TIR'!$D$18)*(1-J405)))</f>
        <v>37741.28746</v>
      </c>
      <c r="L405" s="3">
        <f t="shared" si="9"/>
        <v>0.7525350743</v>
      </c>
      <c r="M405" s="4">
        <f>IF(L405&lt;=('Ejercicio 3 - TIR'!$D$18-'Ejercicio 3 - TIR'!$C$18)/('Ejercicio 3 - TIR'!$E$18-'Ejercicio 3 - TIR'!$C$18),'Ejercicio 3 - TIR'!$C$18+SQRT(('Ejercicio 3 - TIR'!$E$18-'Ejercicio 3 - TIR'!$C$18)*('Ejercicio 3 - TIR'!$D$18-'Ejercicio 3 - TIR'!$C$18)*L405),'Ejercicio 3 - TIR'!$E$18-SQRT(('Ejercicio 3 - TIR'!$E$18-'Ejercicio 3 - TIR'!$C$18)*('Ejercicio 3 - TIR'!$E$18-'Ejercicio 3 - TIR'!$D$18)*(1-L405)))</f>
        <v>40691.88331</v>
      </c>
      <c r="N405" s="3">
        <f t="shared" si="10"/>
        <v>0.7196117629</v>
      </c>
      <c r="O405" s="4">
        <f>IF(N405&lt;=('Ejercicio 3 - TIR'!$D$18-'Ejercicio 3 - TIR'!$C$18)/('Ejercicio 3 - TIR'!$E$18-'Ejercicio 3 - TIR'!$C$18),'Ejercicio 3 - TIR'!$C$18+SQRT(('Ejercicio 3 - TIR'!$E$18-'Ejercicio 3 - TIR'!$C$18)*('Ejercicio 3 - TIR'!$D$18-'Ejercicio 3 - TIR'!$C$18)*N405),'Ejercicio 3 - TIR'!$E$18-SQRT(('Ejercicio 3 - TIR'!$E$18-'Ejercicio 3 - TIR'!$C$18)*('Ejercicio 3 - TIR'!$E$18-'Ejercicio 3 - TIR'!$D$18)*(1-N405)))</f>
        <v>40414.2484</v>
      </c>
      <c r="P405" s="3">
        <f t="shared" si="11"/>
        <v>0.618521336</v>
      </c>
      <c r="Q405" s="7">
        <f>IF(P405&lt;=('Ejercicio 3 - TIR'!$D$22-'Ejercicio 3 - TIR'!$C$22)/('Ejercicio 3 - TIR'!$E$22-'Ejercicio 3 - TIR'!$C$22),'Ejercicio 3 - TIR'!$C$22+SQRT(('Ejercicio 3 - TIR'!$E$22-'Ejercicio 3 - TIR'!$C$22)*('Ejercicio 3 - TIR'!$D$22-'Ejercicio 3 - TIR'!$C$22)*P405),'Ejercicio 3 - TIR'!$E$22-SQRT(('Ejercicio 3 - TIR'!$E$22-'Ejercicio 3 - TIR'!$C$22)*('Ejercicio 3 - TIR'!$E$22-'Ejercicio 3 - TIR'!$D$22)*(1-P405)))</f>
        <v>0.1537957714</v>
      </c>
      <c r="R405" s="3">
        <f t="shared" si="12"/>
        <v>0.7141979042</v>
      </c>
      <c r="S405" s="7">
        <f>IF(R405&lt;=('Ejercicio 3 - TIR'!$D$23-'Ejercicio 3 - TIR'!$C$23)/('Ejercicio 3 - TIR'!$E$23-'Ejercicio 3 - TIR'!$C$23),'Ejercicio 3 - TIR'!$C$23+SQRT(('Ejercicio 3 - TIR'!$E$23-'Ejercicio 3 - TIR'!$C$23)*('Ejercicio 3 - TIR'!$D$23-'Ejercicio 3 - TIR'!$C$23)*R405),'Ejercicio 3 - TIR'!$E$23-SQRT(('Ejercicio 3 - TIR'!$E$23-'Ejercicio 3 - TIR'!$C$23)*('Ejercicio 3 - TIR'!$E$23-'Ejercicio 3 - TIR'!$D$23)*(1-R405)))</f>
        <v>0.157318647</v>
      </c>
      <c r="T405" s="3">
        <f t="shared" si="13"/>
        <v>0.0176271984</v>
      </c>
      <c r="U405" s="7">
        <f>IF(T405&lt;=('Ejercicio 3 - TIR'!$D$24-'Ejercicio 3 - TIR'!$C$24)/('Ejercicio 3 - TIR'!$E$24-'Ejercicio 3 - TIR'!$C$24),'Ejercicio 3 - TIR'!$C$24+SQRT(('Ejercicio 3 - TIR'!$E$24-'Ejercicio 3 - TIR'!$C$24)*('Ejercicio 3 - TIR'!$D$24-'Ejercicio 3 - TIR'!$C$24)*T405),'Ejercicio 3 - TIR'!$E$24-SQRT(('Ejercicio 3 - TIR'!$E$24-'Ejercicio 3 - TIR'!$C$24)*('Ejercicio 3 - TIR'!$E$24-'Ejercicio 3 - TIR'!$D$24)*(1-T405)))</f>
        <v>0.1560841693</v>
      </c>
      <c r="V405" s="3">
        <f t="shared" si="14"/>
        <v>0.7068700581</v>
      </c>
      <c r="W405" s="7">
        <f>IF(V405&lt;=('Ejercicio 3 - TIR'!$D$25-'Ejercicio 3 - TIR'!$C$25)/('Ejercicio 3 - TIR'!$E$25-'Ejercicio 3 - TIR'!$C$25),'Ejercicio 3 - TIR'!$C$25+SQRT(('Ejercicio 3 - TIR'!$E$25-'Ejercicio 3 - TIR'!$C$25)*('Ejercicio 3 - TIR'!$D$25-'Ejercicio 3 - TIR'!$C$25)*V405),'Ejercicio 3 - TIR'!$E$25-SQRT(('Ejercicio 3 - TIR'!$E$25-'Ejercicio 3 - TIR'!$C$25)*('Ejercicio 3 - TIR'!$E$25-'Ejercicio 3 - TIR'!$D$25)*(1-V405)))</f>
        <v>0.2179694709</v>
      </c>
      <c r="X405" s="3">
        <f t="shared" si="15"/>
        <v>0.4631857907</v>
      </c>
      <c r="Y405" s="7">
        <f>IF(X405&lt;=('Ejercicio 3 - TIR'!$D$26-'Ejercicio 3 - TIR'!$C$26)/('Ejercicio 3 - TIR'!$E$26-'Ejercicio 3 - TIR'!$C$26),'Ejercicio 3 - TIR'!$C$26+SQRT(('Ejercicio 3 - TIR'!$E$26-'Ejercicio 3 - TIR'!$C$26)*('Ejercicio 3 - TIR'!$D$26-'Ejercicio 3 - TIR'!$C$26)*X405),'Ejercicio 3 - TIR'!$E$26-SQRT(('Ejercicio 3 - TIR'!$E$26-'Ejercicio 3 - TIR'!$C$26)*('Ejercicio 3 - TIR'!$E$26-'Ejercicio 3 - TIR'!$D$26)*(1-X405)))</f>
        <v>0.2261595252</v>
      </c>
      <c r="Z405" s="3">
        <f t="shared" si="16"/>
        <v>1.153795771</v>
      </c>
      <c r="AA405" s="3">
        <f t="shared" si="17"/>
        <v>1.335309361</v>
      </c>
      <c r="AB405" s="3">
        <f t="shared" si="18"/>
        <v>1.543730014</v>
      </c>
      <c r="AC405" s="3">
        <f t="shared" si="19"/>
        <v>1.880216028</v>
      </c>
      <c r="AD405" s="3">
        <f t="shared" si="20"/>
        <v>2.305444792</v>
      </c>
      <c r="AE405" s="2">
        <f t="shared" si="21"/>
        <v>4693.445818</v>
      </c>
      <c r="AF405" s="2">
        <f t="shared" si="22"/>
        <v>5431.812364</v>
      </c>
      <c r="AG405" s="2">
        <f t="shared" si="23"/>
        <v>6279.632285</v>
      </c>
      <c r="AH405" s="2">
        <f t="shared" si="24"/>
        <v>7648.400412</v>
      </c>
      <c r="AI405" s="2">
        <f t="shared" si="25"/>
        <v>9378.159017</v>
      </c>
      <c r="AJ405" s="4">
        <f t="shared" si="26"/>
        <v>44282.79763</v>
      </c>
      <c r="AK405" s="4">
        <f t="shared" si="27"/>
        <v>44392.75521</v>
      </c>
      <c r="AL405" s="4">
        <f t="shared" si="28"/>
        <v>58262.3582</v>
      </c>
      <c r="AM405" s="4">
        <f t="shared" si="29"/>
        <v>76509.5312</v>
      </c>
      <c r="AN405" s="4">
        <f t="shared" si="30"/>
        <v>93172.81848</v>
      </c>
      <c r="AO405" s="4">
        <f>C405/'Ejercicio 3 - TIR'!$D$7</f>
        <v>15290.65034</v>
      </c>
      <c r="AP405" s="4">
        <f t="shared" si="31"/>
        <v>28992.14728</v>
      </c>
      <c r="AQ405" s="4">
        <f t="shared" si="32"/>
        <v>29102.10487</v>
      </c>
      <c r="AR405" s="4">
        <f t="shared" si="33"/>
        <v>42971.70785</v>
      </c>
      <c r="AS405" s="4">
        <f t="shared" si="34"/>
        <v>61218.88085</v>
      </c>
      <c r="AT405" s="4">
        <f t="shared" si="35"/>
        <v>77882.16814</v>
      </c>
      <c r="AU405" s="4">
        <f>AP405*'Ejercicio 3 - TIR'!$D$5</f>
        <v>14496.07364</v>
      </c>
      <c r="AV405" s="4">
        <f>AQ405*'Ejercicio 3 - TIR'!$D$5</f>
        <v>14551.05243</v>
      </c>
      <c r="AW405" s="4">
        <f>AR405*'Ejercicio 3 - TIR'!$D$5</f>
        <v>21485.85393</v>
      </c>
      <c r="AX405" s="4">
        <f>AS405*'Ejercicio 3 - TIR'!$D$5</f>
        <v>30609.44043</v>
      </c>
      <c r="AY405" s="4">
        <f>AT405*'Ejercicio 3 - TIR'!$D$5</f>
        <v>38941.08407</v>
      </c>
      <c r="AZ405" s="4">
        <f t="shared" ref="AZ405:BD405" si="1250">AJ405-AU405-AE405</f>
        <v>25093.27817</v>
      </c>
      <c r="BA405" s="4">
        <f t="shared" si="1250"/>
        <v>24409.89041</v>
      </c>
      <c r="BB405" s="4">
        <f t="shared" si="1250"/>
        <v>30496.87199</v>
      </c>
      <c r="BC405" s="4">
        <f t="shared" si="1250"/>
        <v>38251.69036</v>
      </c>
      <c r="BD405" s="4">
        <f t="shared" si="1250"/>
        <v>44853.57539</v>
      </c>
      <c r="BE405" s="4">
        <f t="shared" ref="BE405:BI405" si="1251">AZ405/Z405</f>
        <v>21748.45739</v>
      </c>
      <c r="BF405" s="4">
        <f t="shared" si="1251"/>
        <v>18280.32599</v>
      </c>
      <c r="BG405" s="4">
        <f t="shared" si="1251"/>
        <v>19755.31454</v>
      </c>
      <c r="BH405" s="4">
        <f t="shared" si="1251"/>
        <v>20344.30608</v>
      </c>
      <c r="BI405" s="4">
        <f t="shared" si="1251"/>
        <v>19455.4975</v>
      </c>
      <c r="BJ405" s="4">
        <f t="shared" si="38"/>
        <v>70356.16206</v>
      </c>
      <c r="BK405" s="4">
        <f t="shared" si="39"/>
        <v>35251.7502</v>
      </c>
      <c r="BL405" s="4">
        <f t="shared" si="40"/>
        <v>105607.9123</v>
      </c>
      <c r="BM405" s="4">
        <f>BK405*'Ejercicio 3 - TIR'!$D$5</f>
        <v>17625.8751</v>
      </c>
      <c r="BN405" s="4">
        <f t="shared" si="41"/>
        <v>87982.03716</v>
      </c>
      <c r="BO405" s="4">
        <f t="shared" si="42"/>
        <v>38162.717</v>
      </c>
      <c r="BP405" s="4">
        <f t="shared" si="43"/>
        <v>-106970.6436</v>
      </c>
      <c r="BQ405" s="4">
        <f t="shared" ref="BQ405:BT405" si="1252">BE405</f>
        <v>21748.45739</v>
      </c>
      <c r="BR405" s="4">
        <f t="shared" si="1252"/>
        <v>18280.32599</v>
      </c>
      <c r="BS405" s="4">
        <f t="shared" si="1252"/>
        <v>19755.31454</v>
      </c>
      <c r="BT405" s="4">
        <f t="shared" si="1252"/>
        <v>20344.30608</v>
      </c>
      <c r="BU405" s="4">
        <f t="shared" si="45"/>
        <v>57618.21451</v>
      </c>
      <c r="BV405" s="36">
        <f t="shared" si="46"/>
        <v>7.604304088</v>
      </c>
    </row>
    <row r="406" ht="15.0" customHeight="1">
      <c r="A406" s="2">
        <v>405.0</v>
      </c>
      <c r="B406" s="3">
        <f t="shared" si="4"/>
        <v>0.199907504</v>
      </c>
      <c r="C406" s="4">
        <f>IF(B406&lt;=('Ejercicio 3 - TIR'!$D$13-'Ejercicio 3 - TIR'!$C$13)/('Ejercicio 3 - TIR'!$E$13-'Ejercicio 3 - TIR'!$C$13),'Ejercicio 3 - TIR'!$C$13+SQRT(('Ejercicio 3 - TIR'!$E$13-'Ejercicio 3 - TIR'!$C$13)*('Ejercicio 3 - TIR'!$D$13-'Ejercicio 3 - TIR'!$C$13)*B406),'Ejercicio 3 - TIR'!$E$13-SQRT(('Ejercicio 3 - TIR'!$E$13-'Ejercicio 3 - TIR'!$C$13)*('Ejercicio 3 - TIR'!$E$13-'Ejercicio 3 - TIR'!$D$13)*(1-B406)))</f>
        <v>68942.2034</v>
      </c>
      <c r="D406" s="3">
        <f t="shared" si="5"/>
        <v>0.01059376867</v>
      </c>
      <c r="E406" s="4">
        <f>IF(D406&lt;=('Ejercicio 3 - TIR'!$D$14-'Ejercicio 3 - TIR'!$C$14)/('Ejercicio 3 - TIR'!$E$14-'Ejercicio 3 - TIR'!$C$14),'Ejercicio 3 - TIR'!$C$14+SQRT(('Ejercicio 3 - TIR'!$E$14-'Ejercicio 3 - TIR'!$C$14)*('Ejercicio 3 - TIR'!$D$14-'Ejercicio 3 - TIR'!$C$14)*D406),'Ejercicio 3 - TIR'!$E$14-SQRT(('Ejercicio 3 - TIR'!$E$14-'Ejercicio 3 - TIR'!$C$14)*('Ejercicio 3 - TIR'!$E$14-'Ejercicio 3 - TIR'!$D$14)*(1-D406)))</f>
        <v>25891.36561</v>
      </c>
      <c r="F406" s="3">
        <f t="shared" si="6"/>
        <v>0.6401590715</v>
      </c>
      <c r="G406" s="4">
        <f>IF(F406&lt;=('Ejercicio 3 - TIR'!$D$18-'Ejercicio 3 - TIR'!$C$18)/('Ejercicio 3 - TIR'!$E$18-'Ejercicio 3 - TIR'!$C$18),'Ejercicio 3 - TIR'!$C$18+SQRT(('Ejercicio 3 - TIR'!$E$18-'Ejercicio 3 - TIR'!$C$18)*('Ejercicio 3 - TIR'!$D$18-'Ejercicio 3 - TIR'!$C$18)*F406),'Ejercicio 3 - TIR'!$E$18-SQRT(('Ejercicio 3 - TIR'!$E$18-'Ejercicio 3 - TIR'!$C$18)*('Ejercicio 3 - TIR'!$E$18-'Ejercicio 3 - TIR'!$D$18)*(1-F406)))</f>
        <v>39799.17653</v>
      </c>
      <c r="H406" s="3">
        <f t="shared" si="7"/>
        <v>0.6191518479</v>
      </c>
      <c r="I406" s="4">
        <f>IF(H406&lt;=('Ejercicio 3 - TIR'!$D$18-'Ejercicio 3 - TIR'!$C$18)/('Ejercicio 3 - TIR'!$E$18-'Ejercicio 3 - TIR'!$C$18),'Ejercicio 3 - TIR'!$C$18+SQRT(('Ejercicio 3 - TIR'!$E$18-'Ejercicio 3 - TIR'!$C$18)*('Ejercicio 3 - TIR'!$D$18-'Ejercicio 3 - TIR'!$C$18)*H406),'Ejercicio 3 - TIR'!$E$18-SQRT(('Ejercicio 3 - TIR'!$E$18-'Ejercicio 3 - TIR'!$C$18)*('Ejercicio 3 - TIR'!$E$18-'Ejercicio 3 - TIR'!$D$18)*(1-H406)))</f>
        <v>39637.05231</v>
      </c>
      <c r="J406" s="3">
        <f t="shared" si="8"/>
        <v>0.1294662201</v>
      </c>
      <c r="K406" s="4">
        <f>IF(J406&lt;=('Ejercicio 3 - TIR'!$D$18-'Ejercicio 3 - TIR'!$C$18)/('Ejercicio 3 - TIR'!$E$18-'Ejercicio 3 - TIR'!$C$18),'Ejercicio 3 - TIR'!$C$18+SQRT(('Ejercicio 3 - TIR'!$E$18-'Ejercicio 3 - TIR'!$C$18)*('Ejercicio 3 - TIR'!$D$18-'Ejercicio 3 - TIR'!$C$18)*J406),'Ejercicio 3 - TIR'!$E$18-SQRT(('Ejercicio 3 - TIR'!$E$18-'Ejercicio 3 - TIR'!$C$18)*('Ejercicio 3 - TIR'!$E$18-'Ejercicio 3 - TIR'!$D$18)*(1-J406)))</f>
        <v>34406.80531</v>
      </c>
      <c r="L406" s="3">
        <f t="shared" si="9"/>
        <v>0.7485999722</v>
      </c>
      <c r="M406" s="4">
        <f>IF(L406&lt;=('Ejercicio 3 - TIR'!$D$18-'Ejercicio 3 - TIR'!$C$18)/('Ejercicio 3 - TIR'!$E$18-'Ejercicio 3 - TIR'!$C$18),'Ejercicio 3 - TIR'!$C$18+SQRT(('Ejercicio 3 - TIR'!$E$18-'Ejercicio 3 - TIR'!$C$18)*('Ejercicio 3 - TIR'!$D$18-'Ejercicio 3 - TIR'!$C$18)*L406),'Ejercicio 3 - TIR'!$E$18-SQRT(('Ejercicio 3 - TIR'!$E$18-'Ejercicio 3 - TIR'!$C$18)*('Ejercicio 3 - TIR'!$E$18-'Ejercicio 3 - TIR'!$D$18)*(1-L406)))</f>
        <v>40657.76531</v>
      </c>
      <c r="N406" s="3">
        <f t="shared" si="10"/>
        <v>0.6270790316</v>
      </c>
      <c r="O406" s="4">
        <f>IF(N406&lt;=('Ejercicio 3 - TIR'!$D$18-'Ejercicio 3 - TIR'!$C$18)/('Ejercicio 3 - TIR'!$E$18-'Ejercicio 3 - TIR'!$C$18),'Ejercicio 3 - TIR'!$C$18+SQRT(('Ejercicio 3 - TIR'!$E$18-'Ejercicio 3 - TIR'!$C$18)*('Ejercicio 3 - TIR'!$D$18-'Ejercicio 3 - TIR'!$C$18)*N406),'Ejercicio 3 - TIR'!$E$18-SQRT(('Ejercicio 3 - TIR'!$E$18-'Ejercicio 3 - TIR'!$C$18)*('Ejercicio 3 - TIR'!$E$18-'Ejercicio 3 - TIR'!$D$18)*(1-N406)))</f>
        <v>39698.54911</v>
      </c>
      <c r="P406" s="3">
        <f t="shared" si="11"/>
        <v>0.860767085</v>
      </c>
      <c r="Q406" s="7">
        <f>IF(P406&lt;=('Ejercicio 3 - TIR'!$D$22-'Ejercicio 3 - TIR'!$C$22)/('Ejercicio 3 - TIR'!$E$22-'Ejercicio 3 - TIR'!$C$22),'Ejercicio 3 - TIR'!$C$22+SQRT(('Ejercicio 3 - TIR'!$E$22-'Ejercicio 3 - TIR'!$C$22)*('Ejercicio 3 - TIR'!$D$22-'Ejercicio 3 - TIR'!$C$22)*P406),'Ejercicio 3 - TIR'!$E$22-SQRT(('Ejercicio 3 - TIR'!$E$22-'Ejercicio 3 - TIR'!$C$22)*('Ejercicio 3 - TIR'!$E$22-'Ejercicio 3 - TIR'!$D$22)*(1-P406)))</f>
        <v>0.1641690415</v>
      </c>
      <c r="R406" s="3">
        <f t="shared" si="12"/>
        <v>0.0697793236</v>
      </c>
      <c r="S406" s="7">
        <f>IF(R406&lt;=('Ejercicio 3 - TIR'!$D$23-'Ejercicio 3 - TIR'!$C$23)/('Ejercicio 3 - TIR'!$E$23-'Ejercicio 3 - TIR'!$C$23),'Ejercicio 3 - TIR'!$C$23+SQRT(('Ejercicio 3 - TIR'!$E$23-'Ejercicio 3 - TIR'!$C$23)*('Ejercicio 3 - TIR'!$D$23-'Ejercicio 3 - TIR'!$C$23)*R406),'Ejercicio 3 - TIR'!$E$23-SQRT(('Ejercicio 3 - TIR'!$E$23-'Ejercicio 3 - TIR'!$C$23)*('Ejercicio 3 - TIR'!$E$23-'Ejercicio 3 - TIR'!$D$23)*(1-R406)))</f>
        <v>0.1312072647</v>
      </c>
      <c r="T406" s="3">
        <f t="shared" si="13"/>
        <v>0.4457188366</v>
      </c>
      <c r="U406" s="7">
        <f>IF(T406&lt;=('Ejercicio 3 - TIR'!$D$24-'Ejercicio 3 - TIR'!$C$24)/('Ejercicio 3 - TIR'!$E$24-'Ejercicio 3 - TIR'!$C$24),'Ejercicio 3 - TIR'!$C$24+SQRT(('Ejercicio 3 - TIR'!$E$24-'Ejercicio 3 - TIR'!$C$24)*('Ejercicio 3 - TIR'!$D$24-'Ejercicio 3 - TIR'!$C$24)*T406),'Ejercicio 3 - TIR'!$E$24-SQRT(('Ejercicio 3 - TIR'!$E$24-'Ejercicio 3 - TIR'!$C$24)*('Ejercicio 3 - TIR'!$E$24-'Ejercicio 3 - TIR'!$D$24)*(1-T406)))</f>
        <v>0.1806047305</v>
      </c>
      <c r="V406" s="3">
        <f t="shared" si="14"/>
        <v>0.7789545624</v>
      </c>
      <c r="W406" s="7">
        <f>IF(V406&lt;=('Ejercicio 3 - TIR'!$D$25-'Ejercicio 3 - TIR'!$C$25)/('Ejercicio 3 - TIR'!$E$25-'Ejercicio 3 - TIR'!$C$25),'Ejercicio 3 - TIR'!$C$25+SQRT(('Ejercicio 3 - TIR'!$E$25-'Ejercicio 3 - TIR'!$C$25)*('Ejercicio 3 - TIR'!$D$25-'Ejercicio 3 - TIR'!$C$25)*V406),'Ejercicio 3 - TIR'!$E$25-SQRT(('Ejercicio 3 - TIR'!$E$25-'Ejercicio 3 - TIR'!$C$25)*('Ejercicio 3 - TIR'!$E$25-'Ejercicio 3 - TIR'!$D$25)*(1-V406)))</f>
        <v>0.2221852731</v>
      </c>
      <c r="X406" s="3">
        <f t="shared" si="15"/>
        <v>0.2276595347</v>
      </c>
      <c r="Y406" s="7">
        <f>IF(X406&lt;=('Ejercicio 3 - TIR'!$D$26-'Ejercicio 3 - TIR'!$C$26)/('Ejercicio 3 - TIR'!$E$26-'Ejercicio 3 - TIR'!$C$26),'Ejercicio 3 - TIR'!$C$26+SQRT(('Ejercicio 3 - TIR'!$E$26-'Ejercicio 3 - TIR'!$C$26)*('Ejercicio 3 - TIR'!$D$26-'Ejercicio 3 - TIR'!$C$26)*X406),'Ejercicio 3 - TIR'!$E$26-SQRT(('Ejercicio 3 - TIR'!$E$26-'Ejercicio 3 - TIR'!$C$26)*('Ejercicio 3 - TIR'!$E$26-'Ejercicio 3 - TIR'!$D$26)*(1-X406)))</f>
        <v>0.2147927559</v>
      </c>
      <c r="Z406" s="3">
        <f t="shared" si="16"/>
        <v>1.164169041</v>
      </c>
      <c r="AA406" s="3">
        <f t="shared" si="17"/>
        <v>1.316916477</v>
      </c>
      <c r="AB406" s="3">
        <f t="shared" si="18"/>
        <v>1.554757823</v>
      </c>
      <c r="AC406" s="3">
        <f t="shared" si="19"/>
        <v>1.900202114</v>
      </c>
      <c r="AD406" s="3">
        <f t="shared" si="20"/>
        <v>2.308351763</v>
      </c>
      <c r="AE406" s="2">
        <f t="shared" si="21"/>
        <v>4250.560675</v>
      </c>
      <c r="AF406" s="2">
        <f t="shared" si="22"/>
        <v>4808.265115</v>
      </c>
      <c r="AG406" s="2">
        <f t="shared" si="23"/>
        <v>5676.66054</v>
      </c>
      <c r="AH406" s="2">
        <f t="shared" si="24"/>
        <v>6937.930913</v>
      </c>
      <c r="AI406" s="2">
        <f t="shared" si="25"/>
        <v>8428.148214</v>
      </c>
      <c r="AJ406" s="4">
        <f t="shared" si="26"/>
        <v>46332.9692</v>
      </c>
      <c r="AK406" s="4">
        <f t="shared" si="27"/>
        <v>52198.68729</v>
      </c>
      <c r="AL406" s="4">
        <f t="shared" si="28"/>
        <v>53494.2497</v>
      </c>
      <c r="AM406" s="4">
        <f t="shared" si="29"/>
        <v>77257.9716</v>
      </c>
      <c r="AN406" s="4">
        <f t="shared" si="30"/>
        <v>91638.21581</v>
      </c>
      <c r="AO406" s="4">
        <f>C406/'Ejercicio 3 - TIR'!$D$7</f>
        <v>13788.44068</v>
      </c>
      <c r="AP406" s="4">
        <f t="shared" si="31"/>
        <v>32544.52852</v>
      </c>
      <c r="AQ406" s="4">
        <f t="shared" si="32"/>
        <v>38410.24661</v>
      </c>
      <c r="AR406" s="4">
        <f t="shared" si="33"/>
        <v>39705.80902</v>
      </c>
      <c r="AS406" s="4">
        <f t="shared" si="34"/>
        <v>63469.53092</v>
      </c>
      <c r="AT406" s="4">
        <f t="shared" si="35"/>
        <v>77849.77513</v>
      </c>
      <c r="AU406" s="4">
        <f>AP406*'Ejercicio 3 - TIR'!$D$5</f>
        <v>16272.26426</v>
      </c>
      <c r="AV406" s="4">
        <f>AQ406*'Ejercicio 3 - TIR'!$D$5</f>
        <v>19205.1233</v>
      </c>
      <c r="AW406" s="4">
        <f>AR406*'Ejercicio 3 - TIR'!$D$5</f>
        <v>19852.90451</v>
      </c>
      <c r="AX406" s="4">
        <f>AS406*'Ejercicio 3 - TIR'!$D$5</f>
        <v>31734.76546</v>
      </c>
      <c r="AY406" s="4">
        <f>AT406*'Ejercicio 3 - TIR'!$D$5</f>
        <v>38924.88756</v>
      </c>
      <c r="AZ406" s="4">
        <f t="shared" ref="AZ406:BD406" si="1253">AJ406-AU406-AE406</f>
        <v>25810.14426</v>
      </c>
      <c r="BA406" s="4">
        <f t="shared" si="1253"/>
        <v>28185.29887</v>
      </c>
      <c r="BB406" s="4">
        <f t="shared" si="1253"/>
        <v>27964.68465</v>
      </c>
      <c r="BC406" s="4">
        <f t="shared" si="1253"/>
        <v>38585.27523</v>
      </c>
      <c r="BD406" s="4">
        <f t="shared" si="1253"/>
        <v>44285.18003</v>
      </c>
      <c r="BE406" s="4">
        <f t="shared" ref="BE406:BI406" si="1254">AZ406/Z406</f>
        <v>22170.44376</v>
      </c>
      <c r="BF406" s="4">
        <f t="shared" si="1254"/>
        <v>21402.49542</v>
      </c>
      <c r="BG406" s="4">
        <f t="shared" si="1254"/>
        <v>17986.52127</v>
      </c>
      <c r="BH406" s="4">
        <f t="shared" si="1254"/>
        <v>20305.87954</v>
      </c>
      <c r="BI406" s="4">
        <f t="shared" si="1254"/>
        <v>19184.76237</v>
      </c>
      <c r="BJ406" s="4">
        <f t="shared" si="38"/>
        <v>59766.37945</v>
      </c>
      <c r="BK406" s="4">
        <f t="shared" si="39"/>
        <v>31828.57135</v>
      </c>
      <c r="BL406" s="4">
        <f t="shared" si="40"/>
        <v>91594.95079</v>
      </c>
      <c r="BM406" s="4">
        <f>BK406*'Ejercicio 3 - TIR'!$D$5</f>
        <v>15914.28567</v>
      </c>
      <c r="BN406" s="4">
        <f t="shared" si="41"/>
        <v>75680.66512</v>
      </c>
      <c r="BO406" s="4">
        <f t="shared" si="42"/>
        <v>32785.58595</v>
      </c>
      <c r="BP406" s="4">
        <f t="shared" si="43"/>
        <v>-94833.56901</v>
      </c>
      <c r="BQ406" s="4">
        <f t="shared" ref="BQ406:BT406" si="1255">BE406</f>
        <v>22170.44376</v>
      </c>
      <c r="BR406" s="4">
        <f t="shared" si="1255"/>
        <v>21402.49542</v>
      </c>
      <c r="BS406" s="4">
        <f t="shared" si="1255"/>
        <v>17986.52127</v>
      </c>
      <c r="BT406" s="4">
        <f t="shared" si="1255"/>
        <v>20305.87954</v>
      </c>
      <c r="BU406" s="4">
        <f t="shared" si="45"/>
        <v>51970.34832</v>
      </c>
      <c r="BV406" s="36">
        <f t="shared" si="46"/>
        <v>10.95596535</v>
      </c>
    </row>
    <row r="407" ht="15.0" customHeight="1">
      <c r="A407" s="2">
        <v>406.0</v>
      </c>
      <c r="B407" s="3">
        <f t="shared" si="4"/>
        <v>0.7219574983</v>
      </c>
      <c r="C407" s="4">
        <f>IF(B407&lt;=('Ejercicio 3 - TIR'!$D$13-'Ejercicio 3 - TIR'!$C$13)/('Ejercicio 3 - TIR'!$E$13-'Ejercicio 3 - TIR'!$C$13),'Ejercicio 3 - TIR'!$C$13+SQRT(('Ejercicio 3 - TIR'!$E$13-'Ejercicio 3 - TIR'!$C$13)*('Ejercicio 3 - TIR'!$D$13-'Ejercicio 3 - TIR'!$C$13)*B407),'Ejercicio 3 - TIR'!$E$13-SQRT(('Ejercicio 3 - TIR'!$E$13-'Ejercicio 3 - TIR'!$C$13)*('Ejercicio 3 - TIR'!$E$13-'Ejercicio 3 - TIR'!$D$13)*(1-B407)))</f>
        <v>81733.88377</v>
      </c>
      <c r="D407" s="3">
        <f t="shared" si="5"/>
        <v>0.7854450506</v>
      </c>
      <c r="E407" s="4">
        <f>IF(D407&lt;=('Ejercicio 3 - TIR'!$D$14-'Ejercicio 3 - TIR'!$C$14)/('Ejercicio 3 - TIR'!$E$14-'Ejercicio 3 - TIR'!$C$14),'Ejercicio 3 - TIR'!$C$14+SQRT(('Ejercicio 3 - TIR'!$E$14-'Ejercicio 3 - TIR'!$C$14)*('Ejercicio 3 - TIR'!$D$14-'Ejercicio 3 - TIR'!$C$14)*D407),'Ejercicio 3 - TIR'!$E$14-SQRT(('Ejercicio 3 - TIR'!$E$14-'Ejercicio 3 - TIR'!$C$14)*('Ejercicio 3 - TIR'!$E$14-'Ejercicio 3 - TIR'!$D$14)*(1-D407)))</f>
        <v>34326.97238</v>
      </c>
      <c r="F407" s="3">
        <f t="shared" si="6"/>
        <v>0.3617890479</v>
      </c>
      <c r="G407" s="4">
        <f>IF(F407&lt;=('Ejercicio 3 - TIR'!$D$18-'Ejercicio 3 - TIR'!$C$18)/('Ejercicio 3 - TIR'!$E$18-'Ejercicio 3 - TIR'!$C$18),'Ejercicio 3 - TIR'!$C$18+SQRT(('Ejercicio 3 - TIR'!$E$18-'Ejercicio 3 - TIR'!$C$18)*('Ejercicio 3 - TIR'!$D$18-'Ejercicio 3 - TIR'!$C$18)*F407),'Ejercicio 3 - TIR'!$E$18-SQRT(('Ejercicio 3 - TIR'!$E$18-'Ejercicio 3 - TIR'!$C$18)*('Ejercicio 3 - TIR'!$E$18-'Ejercicio 3 - TIR'!$D$18)*(1-F407)))</f>
        <v>37366.70599</v>
      </c>
      <c r="H407" s="3">
        <f t="shared" si="7"/>
        <v>0.07778276186</v>
      </c>
      <c r="I407" s="4">
        <f>IF(H407&lt;=('Ejercicio 3 - TIR'!$D$18-'Ejercicio 3 - TIR'!$C$18)/('Ejercicio 3 - TIR'!$E$18-'Ejercicio 3 - TIR'!$C$18),'Ejercicio 3 - TIR'!$C$18+SQRT(('Ejercicio 3 - TIR'!$E$18-'Ejercicio 3 - TIR'!$C$18)*('Ejercicio 3 - TIR'!$D$18-'Ejercicio 3 - TIR'!$C$18)*H407),'Ejercicio 3 - TIR'!$E$18-SQRT(('Ejercicio 3 - TIR'!$E$18-'Ejercicio 3 - TIR'!$C$18)*('Ejercicio 3 - TIR'!$E$18-'Ejercicio 3 - TIR'!$D$18)*(1-H407)))</f>
        <v>33415.75969</v>
      </c>
      <c r="J407" s="3">
        <f t="shared" si="8"/>
        <v>0.4903791076</v>
      </c>
      <c r="K407" s="4">
        <f>IF(J407&lt;=('Ejercicio 3 - TIR'!$D$18-'Ejercicio 3 - TIR'!$C$18)/('Ejercicio 3 - TIR'!$E$18-'Ejercicio 3 - TIR'!$C$18),'Ejercicio 3 - TIR'!$C$18+SQRT(('Ejercicio 3 - TIR'!$E$18-'Ejercicio 3 - TIR'!$C$18)*('Ejercicio 3 - TIR'!$D$18-'Ejercicio 3 - TIR'!$C$18)*J407),'Ejercicio 3 - TIR'!$E$18-SQRT(('Ejercicio 3 - TIR'!$E$18-'Ejercicio 3 - TIR'!$C$18)*('Ejercicio 3 - TIR'!$E$18-'Ejercicio 3 - TIR'!$D$18)*(1-J407)))</f>
        <v>38576.52996</v>
      </c>
      <c r="L407" s="3">
        <f t="shared" si="9"/>
        <v>0.5340660228</v>
      </c>
      <c r="M407" s="4">
        <f>IF(L407&lt;=('Ejercicio 3 - TIR'!$D$18-'Ejercicio 3 - TIR'!$C$18)/('Ejercicio 3 - TIR'!$E$18-'Ejercicio 3 - TIR'!$C$18),'Ejercicio 3 - TIR'!$C$18+SQRT(('Ejercicio 3 - TIR'!$E$18-'Ejercicio 3 - TIR'!$C$18)*('Ejercicio 3 - TIR'!$D$18-'Ejercicio 3 - TIR'!$C$18)*L407),'Ejercicio 3 - TIR'!$E$18-SQRT(('Ejercicio 3 - TIR'!$E$18-'Ejercicio 3 - TIR'!$C$18)*('Ejercicio 3 - TIR'!$E$18-'Ejercicio 3 - TIR'!$D$18)*(1-L407)))</f>
        <v>38950.41359</v>
      </c>
      <c r="N407" s="3">
        <f t="shared" si="10"/>
        <v>0.3569746969</v>
      </c>
      <c r="O407" s="4">
        <f>IF(N407&lt;=('Ejercicio 3 - TIR'!$D$18-'Ejercicio 3 - TIR'!$C$18)/('Ejercicio 3 - TIR'!$E$18-'Ejercicio 3 - TIR'!$C$18),'Ejercicio 3 - TIR'!$C$18+SQRT(('Ejercicio 3 - TIR'!$E$18-'Ejercicio 3 - TIR'!$C$18)*('Ejercicio 3 - TIR'!$D$18-'Ejercicio 3 - TIR'!$C$18)*N407),'Ejercicio 3 - TIR'!$E$18-SQRT(('Ejercicio 3 - TIR'!$E$18-'Ejercicio 3 - TIR'!$C$18)*('Ejercicio 3 - TIR'!$E$18-'Ejercicio 3 - TIR'!$D$18)*(1-N407)))</f>
        <v>37317.52721</v>
      </c>
      <c r="P407" s="3">
        <f t="shared" si="11"/>
        <v>0.5261893536</v>
      </c>
      <c r="Q407" s="7">
        <f>IF(P407&lt;=('Ejercicio 3 - TIR'!$D$22-'Ejercicio 3 - TIR'!$C$22)/('Ejercicio 3 - TIR'!$E$22-'Ejercicio 3 - TIR'!$C$22),'Ejercicio 3 - TIR'!$C$22+SQRT(('Ejercicio 3 - TIR'!$E$22-'Ejercicio 3 - TIR'!$C$22)*('Ejercicio 3 - TIR'!$D$22-'Ejercicio 3 - TIR'!$C$22)*P407),'Ejercicio 3 - TIR'!$E$22-SQRT(('Ejercicio 3 - TIR'!$E$22-'Ejercicio 3 - TIR'!$C$22)*('Ejercicio 3 - TIR'!$E$22-'Ejercicio 3 - TIR'!$D$22)*(1-P407)))</f>
        <v>0.1507962474</v>
      </c>
      <c r="R407" s="3">
        <f t="shared" si="12"/>
        <v>0.832727577</v>
      </c>
      <c r="S407" s="7">
        <f>IF(R407&lt;=('Ejercicio 3 - TIR'!$D$23-'Ejercicio 3 - TIR'!$C$23)/('Ejercicio 3 - TIR'!$E$23-'Ejercicio 3 - TIR'!$C$23),'Ejercicio 3 - TIR'!$C$23+SQRT(('Ejercicio 3 - TIR'!$E$23-'Ejercicio 3 - TIR'!$C$23)*('Ejercicio 3 - TIR'!$D$23-'Ejercicio 3 - TIR'!$C$23)*R407),'Ejercicio 3 - TIR'!$E$23-SQRT(('Ejercicio 3 - TIR'!$E$23-'Ejercicio 3 - TIR'!$C$23)*('Ejercicio 3 - TIR'!$E$23-'Ejercicio 3 - TIR'!$D$23)*(1-R407)))</f>
        <v>0.1626480444</v>
      </c>
      <c r="T407" s="3">
        <f t="shared" si="13"/>
        <v>0.1766597431</v>
      </c>
      <c r="U407" s="7">
        <f>IF(T407&lt;=('Ejercicio 3 - TIR'!$D$24-'Ejercicio 3 - TIR'!$C$24)/('Ejercicio 3 - TIR'!$E$24-'Ejercicio 3 - TIR'!$C$24),'Ejercicio 3 - TIR'!$C$24+SQRT(('Ejercicio 3 - TIR'!$E$24-'Ejercicio 3 - TIR'!$C$24)*('Ejercicio 3 - TIR'!$D$24-'Ejercicio 3 - TIR'!$C$24)*T407),'Ejercicio 3 - TIR'!$E$24-SQRT(('Ejercicio 3 - TIR'!$E$24-'Ejercicio 3 - TIR'!$C$24)*('Ejercicio 3 - TIR'!$E$24-'Ejercicio 3 - TIR'!$D$24)*(1-T407)))</f>
        <v>0.1692609829</v>
      </c>
      <c r="V407" s="3">
        <f t="shared" si="14"/>
        <v>0.2628363761</v>
      </c>
      <c r="W407" s="7">
        <f>IF(V407&lt;=('Ejercicio 3 - TIR'!$D$25-'Ejercicio 3 - TIR'!$C$25)/('Ejercicio 3 - TIR'!$E$25-'Ejercicio 3 - TIR'!$C$25),'Ejercicio 3 - TIR'!$C$25+SQRT(('Ejercicio 3 - TIR'!$E$25-'Ejercicio 3 - TIR'!$C$25)*('Ejercicio 3 - TIR'!$D$25-'Ejercicio 3 - TIR'!$C$25)*V407),'Ejercicio 3 - TIR'!$E$25-SQRT(('Ejercicio 3 - TIR'!$E$25-'Ejercicio 3 - TIR'!$C$25)*('Ejercicio 3 - TIR'!$E$25-'Ejercicio 3 - TIR'!$D$25)*(1-V407)))</f>
        <v>0.1991825683</v>
      </c>
      <c r="X407" s="3">
        <f t="shared" si="15"/>
        <v>0.0876921466</v>
      </c>
      <c r="Y407" s="7">
        <f>IF(X407&lt;=('Ejercicio 3 - TIR'!$D$26-'Ejercicio 3 - TIR'!$C$26)/('Ejercicio 3 - TIR'!$E$26-'Ejercicio 3 - TIR'!$C$26),'Ejercicio 3 - TIR'!$C$26+SQRT(('Ejercicio 3 - TIR'!$E$26-'Ejercicio 3 - TIR'!$C$26)*('Ejercicio 3 - TIR'!$D$26-'Ejercicio 3 - TIR'!$C$26)*X407),'Ejercicio 3 - TIR'!$E$26-SQRT(('Ejercicio 3 - TIR'!$E$26-'Ejercicio 3 - TIR'!$C$26)*('Ejercicio 3 - TIR'!$E$26-'Ejercicio 3 - TIR'!$D$26)*(1-X407)))</f>
        <v>0.2053872933</v>
      </c>
      <c r="Z407" s="3">
        <f t="shared" si="16"/>
        <v>1.150796247</v>
      </c>
      <c r="AA407" s="3">
        <f t="shared" si="17"/>
        <v>1.337971007</v>
      </c>
      <c r="AB407" s="3">
        <f t="shared" si="18"/>
        <v>1.564437294</v>
      </c>
      <c r="AC407" s="3">
        <f t="shared" si="19"/>
        <v>1.876045932</v>
      </c>
      <c r="AD407" s="3">
        <f t="shared" si="20"/>
        <v>2.261361929</v>
      </c>
      <c r="AE407" s="2">
        <f t="shared" si="21"/>
        <v>5176.37862</v>
      </c>
      <c r="AF407" s="2">
        <f t="shared" si="22"/>
        <v>6018.30648</v>
      </c>
      <c r="AG407" s="2">
        <f t="shared" si="23"/>
        <v>7036.97095</v>
      </c>
      <c r="AH407" s="2">
        <f t="shared" si="24"/>
        <v>8438.612897</v>
      </c>
      <c r="AI407" s="2">
        <f t="shared" si="25"/>
        <v>10171.79676</v>
      </c>
      <c r="AJ407" s="4">
        <f t="shared" si="26"/>
        <v>43001.46504</v>
      </c>
      <c r="AK407" s="4">
        <f t="shared" si="27"/>
        <v>44709.31763</v>
      </c>
      <c r="AL407" s="4">
        <f t="shared" si="28"/>
        <v>60350.56215</v>
      </c>
      <c r="AM407" s="4">
        <f t="shared" si="29"/>
        <v>73072.76498</v>
      </c>
      <c r="AN407" s="4">
        <f t="shared" si="30"/>
        <v>84388.43532</v>
      </c>
      <c r="AO407" s="4">
        <f>C407/'Ejercicio 3 - TIR'!$D$7</f>
        <v>16346.77675</v>
      </c>
      <c r="AP407" s="4">
        <f t="shared" si="31"/>
        <v>26654.68828</v>
      </c>
      <c r="AQ407" s="4">
        <f t="shared" si="32"/>
        <v>28362.54088</v>
      </c>
      <c r="AR407" s="4">
        <f t="shared" si="33"/>
        <v>44003.7854</v>
      </c>
      <c r="AS407" s="4">
        <f t="shared" si="34"/>
        <v>56725.98823</v>
      </c>
      <c r="AT407" s="4">
        <f t="shared" si="35"/>
        <v>68041.65856</v>
      </c>
      <c r="AU407" s="4">
        <f>AP407*'Ejercicio 3 - TIR'!$D$5</f>
        <v>13327.34414</v>
      </c>
      <c r="AV407" s="4">
        <f>AQ407*'Ejercicio 3 - TIR'!$D$5</f>
        <v>14181.27044</v>
      </c>
      <c r="AW407" s="4">
        <f>AR407*'Ejercicio 3 - TIR'!$D$5</f>
        <v>22001.8927</v>
      </c>
      <c r="AX407" s="4">
        <f>AS407*'Ejercicio 3 - TIR'!$D$5</f>
        <v>28362.99411</v>
      </c>
      <c r="AY407" s="4">
        <f>AT407*'Ejercicio 3 - TIR'!$D$5</f>
        <v>34020.82928</v>
      </c>
      <c r="AZ407" s="4">
        <f t="shared" ref="AZ407:BD407" si="1256">AJ407-AU407-AE407</f>
        <v>24497.74227</v>
      </c>
      <c r="BA407" s="4">
        <f t="shared" si="1256"/>
        <v>24509.74071</v>
      </c>
      <c r="BB407" s="4">
        <f t="shared" si="1256"/>
        <v>31311.6985</v>
      </c>
      <c r="BC407" s="4">
        <f t="shared" si="1256"/>
        <v>36271.15797</v>
      </c>
      <c r="BD407" s="4">
        <f t="shared" si="1256"/>
        <v>40195.80928</v>
      </c>
      <c r="BE407" s="4">
        <f t="shared" ref="BE407:BI407" si="1257">AZ407/Z407</f>
        <v>21287.64525</v>
      </c>
      <c r="BF407" s="4">
        <f t="shared" si="1257"/>
        <v>18318.58881</v>
      </c>
      <c r="BG407" s="4">
        <f t="shared" si="1257"/>
        <v>20014.67148</v>
      </c>
      <c r="BH407" s="4">
        <f t="shared" si="1257"/>
        <v>19333.83258</v>
      </c>
      <c r="BI407" s="4">
        <f t="shared" si="1257"/>
        <v>17775.04466</v>
      </c>
      <c r="BJ407" s="4">
        <f t="shared" si="38"/>
        <v>77625.70846</v>
      </c>
      <c r="BK407" s="4">
        <f t="shared" si="39"/>
        <v>36965.97861</v>
      </c>
      <c r="BL407" s="4">
        <f t="shared" si="40"/>
        <v>114591.6871</v>
      </c>
      <c r="BM407" s="4">
        <f>BK407*'Ejercicio 3 - TIR'!$D$5</f>
        <v>18482.9893</v>
      </c>
      <c r="BN407" s="4">
        <f t="shared" si="41"/>
        <v>96108.69777</v>
      </c>
      <c r="BO407" s="4">
        <f t="shared" si="42"/>
        <v>42500.36075</v>
      </c>
      <c r="BP407" s="4">
        <f t="shared" si="43"/>
        <v>-116060.8561</v>
      </c>
      <c r="BQ407" s="4">
        <f t="shared" ref="BQ407:BT407" si="1258">BE407</f>
        <v>21287.64525</v>
      </c>
      <c r="BR407" s="4">
        <f t="shared" si="1258"/>
        <v>18318.58881</v>
      </c>
      <c r="BS407" s="4">
        <f t="shared" si="1258"/>
        <v>20014.67148</v>
      </c>
      <c r="BT407" s="4">
        <f t="shared" si="1258"/>
        <v>19333.83258</v>
      </c>
      <c r="BU407" s="4">
        <f t="shared" si="45"/>
        <v>60275.40541</v>
      </c>
      <c r="BV407" s="36">
        <f t="shared" si="46"/>
        <v>5.326920053</v>
      </c>
    </row>
    <row r="408" ht="15.0" customHeight="1">
      <c r="A408" s="2">
        <v>407.0</v>
      </c>
      <c r="B408" s="3">
        <f t="shared" si="4"/>
        <v>0.02111170057</v>
      </c>
      <c r="C408" s="4">
        <f>IF(B408&lt;=('Ejercicio 3 - TIR'!$D$13-'Ejercicio 3 - TIR'!$C$13)/('Ejercicio 3 - TIR'!$E$13-'Ejercicio 3 - TIR'!$C$13),'Ejercicio 3 - TIR'!$C$13+SQRT(('Ejercicio 3 - TIR'!$E$13-'Ejercicio 3 - TIR'!$C$13)*('Ejercicio 3 - TIR'!$D$13-'Ejercicio 3 - TIR'!$C$13)*B408),'Ejercicio 3 - TIR'!$E$13-SQRT(('Ejercicio 3 - TIR'!$E$13-'Ejercicio 3 - TIR'!$C$13)*('Ejercicio 3 - TIR'!$E$13-'Ejercicio 3 - TIR'!$D$13)*(1-B408)))</f>
        <v>62905.9732</v>
      </c>
      <c r="D408" s="3">
        <f t="shared" si="5"/>
        <v>0.9412144298</v>
      </c>
      <c r="E408" s="4">
        <f>IF(D408&lt;=('Ejercicio 3 - TIR'!$D$14-'Ejercicio 3 - TIR'!$C$14)/('Ejercicio 3 - TIR'!$E$14-'Ejercicio 3 - TIR'!$C$14),'Ejercicio 3 - TIR'!$C$14+SQRT(('Ejercicio 3 - TIR'!$E$14-'Ejercicio 3 - TIR'!$C$14)*('Ejercicio 3 - TIR'!$D$14-'Ejercicio 3 - TIR'!$C$14)*D408),'Ejercicio 3 - TIR'!$E$14-SQRT(('Ejercicio 3 - TIR'!$E$14-'Ejercicio 3 - TIR'!$C$14)*('Ejercicio 3 - TIR'!$E$14-'Ejercicio 3 - TIR'!$D$14)*(1-D408)))</f>
        <v>37030.51595</v>
      </c>
      <c r="F408" s="3">
        <f t="shared" si="6"/>
        <v>0.04259475521</v>
      </c>
      <c r="G408" s="4">
        <f>IF(F408&lt;=('Ejercicio 3 - TIR'!$D$18-'Ejercicio 3 - TIR'!$C$18)/('Ejercicio 3 - TIR'!$E$18-'Ejercicio 3 - TIR'!$C$18),'Ejercicio 3 - TIR'!$C$18+SQRT(('Ejercicio 3 - TIR'!$E$18-'Ejercicio 3 - TIR'!$C$18)*('Ejercicio 3 - TIR'!$D$18-'Ejercicio 3 - TIR'!$C$18)*F408),'Ejercicio 3 - TIR'!$E$18-SQRT(('Ejercicio 3 - TIR'!$E$18-'Ejercicio 3 - TIR'!$C$18)*('Ejercicio 3 - TIR'!$E$18-'Ejercicio 3 - TIR'!$D$18)*(1-F408)))</f>
        <v>32527.68932</v>
      </c>
      <c r="H408" s="3">
        <f t="shared" si="7"/>
        <v>0.0891153595</v>
      </c>
      <c r="I408" s="4">
        <f>IF(H408&lt;=('Ejercicio 3 - TIR'!$D$18-'Ejercicio 3 - TIR'!$C$18)/('Ejercicio 3 - TIR'!$E$18-'Ejercicio 3 - TIR'!$C$18),'Ejercicio 3 - TIR'!$C$18+SQRT(('Ejercicio 3 - TIR'!$E$18-'Ejercicio 3 - TIR'!$C$18)*('Ejercicio 3 - TIR'!$D$18-'Ejercicio 3 - TIR'!$C$18)*H408),'Ejercicio 3 - TIR'!$E$18-SQRT(('Ejercicio 3 - TIR'!$E$18-'Ejercicio 3 - TIR'!$C$18)*('Ejercicio 3 - TIR'!$E$18-'Ejercicio 3 - TIR'!$D$18)*(1-H408)))</f>
        <v>33656.13237</v>
      </c>
      <c r="J408" s="3">
        <f t="shared" si="8"/>
        <v>0.5639971576</v>
      </c>
      <c r="K408" s="4">
        <f>IF(J408&lt;=('Ejercicio 3 - TIR'!$D$18-'Ejercicio 3 - TIR'!$C$18)/('Ejercicio 3 - TIR'!$E$18-'Ejercicio 3 - TIR'!$C$18),'Ejercicio 3 - TIR'!$C$18+SQRT(('Ejercicio 3 - TIR'!$E$18-'Ejercicio 3 - TIR'!$C$18)*('Ejercicio 3 - TIR'!$D$18-'Ejercicio 3 - TIR'!$C$18)*J408),'Ejercicio 3 - TIR'!$E$18-SQRT(('Ejercicio 3 - TIR'!$E$18-'Ejercicio 3 - TIR'!$C$18)*('Ejercicio 3 - TIR'!$E$18-'Ejercicio 3 - TIR'!$D$18)*(1-J408)))</f>
        <v>39197.80265</v>
      </c>
      <c r="L408" s="3">
        <f t="shared" si="9"/>
        <v>0.9249872182</v>
      </c>
      <c r="M408" s="4">
        <f>IF(L408&lt;=('Ejercicio 3 - TIR'!$D$18-'Ejercicio 3 - TIR'!$C$18)/('Ejercicio 3 - TIR'!$E$18-'Ejercicio 3 - TIR'!$C$18),'Ejercicio 3 - TIR'!$C$18+SQRT(('Ejercicio 3 - TIR'!$E$18-'Ejercicio 3 - TIR'!$C$18)*('Ejercicio 3 - TIR'!$D$18-'Ejercicio 3 - TIR'!$C$18)*L408),'Ejercicio 3 - TIR'!$E$18-SQRT(('Ejercicio 3 - TIR'!$E$18-'Ejercicio 3 - TIR'!$C$18)*('Ejercicio 3 - TIR'!$E$18-'Ejercicio 3 - TIR'!$D$18)*(1-L408)))</f>
        <v>42628.08967</v>
      </c>
      <c r="N408" s="3">
        <f t="shared" si="10"/>
        <v>0.8327323326</v>
      </c>
      <c r="O408" s="4">
        <f>IF(N408&lt;=('Ejercicio 3 - TIR'!$D$18-'Ejercicio 3 - TIR'!$C$18)/('Ejercicio 3 - TIR'!$E$18-'Ejercicio 3 - TIR'!$C$18),'Ejercicio 3 - TIR'!$C$18+SQRT(('Ejercicio 3 - TIR'!$E$18-'Ejercicio 3 - TIR'!$C$18)*('Ejercicio 3 - TIR'!$D$18-'Ejercicio 3 - TIR'!$C$18)*N408),'Ejercicio 3 - TIR'!$E$18-SQRT(('Ejercicio 3 - TIR'!$E$18-'Ejercicio 3 - TIR'!$C$18)*('Ejercicio 3 - TIR'!$E$18-'Ejercicio 3 - TIR'!$D$18)*(1-N408)))</f>
        <v>41458.09725</v>
      </c>
      <c r="P408" s="3">
        <f t="shared" si="11"/>
        <v>0.3015768388</v>
      </c>
      <c r="Q408" s="7">
        <f>IF(P408&lt;=('Ejercicio 3 - TIR'!$D$22-'Ejercicio 3 - TIR'!$C$22)/('Ejercicio 3 - TIR'!$E$22-'Ejercicio 3 - TIR'!$C$22),'Ejercicio 3 - TIR'!$C$22+SQRT(('Ejercicio 3 - TIR'!$E$22-'Ejercicio 3 - TIR'!$C$22)*('Ejercicio 3 - TIR'!$D$22-'Ejercicio 3 - TIR'!$C$22)*P408),'Ejercicio 3 - TIR'!$E$22-SQRT(('Ejercicio 3 - TIR'!$E$22-'Ejercicio 3 - TIR'!$C$22)*('Ejercicio 3 - TIR'!$E$22-'Ejercicio 3 - TIR'!$D$22)*(1-P408)))</f>
        <v>0.1432988907</v>
      </c>
      <c r="R408" s="3">
        <f t="shared" si="12"/>
        <v>0.9720035359</v>
      </c>
      <c r="S408" s="7">
        <f>IF(R408&lt;=('Ejercicio 3 - TIR'!$D$23-'Ejercicio 3 - TIR'!$C$23)/('Ejercicio 3 - TIR'!$E$23-'Ejercicio 3 - TIR'!$C$23),'Ejercicio 3 - TIR'!$C$23+SQRT(('Ejercicio 3 - TIR'!$E$23-'Ejercicio 3 - TIR'!$C$23)*('Ejercicio 3 - TIR'!$D$23-'Ejercicio 3 - TIR'!$C$23)*R408),'Ejercicio 3 - TIR'!$E$23-SQRT(('Ejercicio 3 - TIR'!$E$23-'Ejercicio 3 - TIR'!$C$23)*('Ejercicio 3 - TIR'!$E$23-'Ejercicio 3 - TIR'!$D$23)*(1-R408)))</f>
        <v>0.1729011525</v>
      </c>
      <c r="T408" s="3">
        <f t="shared" si="13"/>
        <v>0.953936453</v>
      </c>
      <c r="U408" s="7">
        <f>IF(T408&lt;=('Ejercicio 3 - TIR'!$D$24-'Ejercicio 3 - TIR'!$C$24)/('Ejercicio 3 - TIR'!$E$24-'Ejercicio 3 - TIR'!$C$24),'Ejercicio 3 - TIR'!$C$24+SQRT(('Ejercicio 3 - TIR'!$E$24-'Ejercicio 3 - TIR'!$C$24)*('Ejercicio 3 - TIR'!$D$24-'Ejercicio 3 - TIR'!$C$24)*T408),'Ejercicio 3 - TIR'!$E$24-SQRT(('Ejercicio 3 - TIR'!$E$24-'Ejercicio 3 - TIR'!$C$24)*('Ejercicio 3 - TIR'!$E$24-'Ejercicio 3 - TIR'!$D$24)*(1-T408)))</f>
        <v>0.2086431549</v>
      </c>
      <c r="V408" s="3">
        <f t="shared" si="14"/>
        <v>0.9401240469</v>
      </c>
      <c r="W408" s="7">
        <f>IF(V408&lt;=('Ejercicio 3 - TIR'!$D$25-'Ejercicio 3 - TIR'!$C$25)/('Ejercicio 3 - TIR'!$E$25-'Ejercicio 3 - TIR'!$C$25),'Ejercicio 3 - TIR'!$C$25+SQRT(('Ejercicio 3 - TIR'!$E$25-'Ejercicio 3 - TIR'!$C$25)*('Ejercicio 3 - TIR'!$D$25-'Ejercicio 3 - TIR'!$C$25)*V408),'Ejercicio 3 - TIR'!$E$25-SQRT(('Ejercicio 3 - TIR'!$E$25-'Ejercicio 3 - TIR'!$C$25)*('Ejercicio 3 - TIR'!$E$25-'Ejercicio 3 - TIR'!$D$25)*(1-V408)))</f>
        <v>0.2355236111</v>
      </c>
      <c r="X408" s="3">
        <f t="shared" si="15"/>
        <v>0.538821885</v>
      </c>
      <c r="Y408" s="7">
        <f>IF(X408&lt;=('Ejercicio 3 - TIR'!$D$26-'Ejercicio 3 - TIR'!$C$26)/('Ejercicio 3 - TIR'!$E$26-'Ejercicio 3 - TIR'!$C$26),'Ejercicio 3 - TIR'!$C$26+SQRT(('Ejercicio 3 - TIR'!$E$26-'Ejercicio 3 - TIR'!$C$26)*('Ejercicio 3 - TIR'!$D$26-'Ejercicio 3 - TIR'!$C$26)*X408),'Ejercicio 3 - TIR'!$E$26-SQRT(('Ejercicio 3 - TIR'!$E$26-'Ejercicio 3 - TIR'!$C$26)*('Ejercicio 3 - TIR'!$E$26-'Ejercicio 3 - TIR'!$D$26)*(1-X408)))</f>
        <v>0.2300964749</v>
      </c>
      <c r="Z408" s="3">
        <f t="shared" si="16"/>
        <v>1.143298891</v>
      </c>
      <c r="AA408" s="3">
        <f t="shared" si="17"/>
        <v>1.340976587</v>
      </c>
      <c r="AB408" s="3">
        <f t="shared" si="18"/>
        <v>1.620762172</v>
      </c>
      <c r="AC408" s="3">
        <f t="shared" si="19"/>
        <v>2.002489932</v>
      </c>
      <c r="AD408" s="3">
        <f t="shared" si="20"/>
        <v>2.463255806</v>
      </c>
      <c r="AE408" s="2">
        <f t="shared" si="21"/>
        <v>5306.431859</v>
      </c>
      <c r="AF408" s="2">
        <f t="shared" si="22"/>
        <v>6223.920044</v>
      </c>
      <c r="AG408" s="2">
        <f t="shared" si="23"/>
        <v>7522.498357</v>
      </c>
      <c r="AH408" s="2">
        <f t="shared" si="24"/>
        <v>9294.224335</v>
      </c>
      <c r="AI408" s="2">
        <f t="shared" si="25"/>
        <v>11432.79259</v>
      </c>
      <c r="AJ408" s="4">
        <f t="shared" si="26"/>
        <v>37188.87111</v>
      </c>
      <c r="AK408" s="4">
        <f t="shared" si="27"/>
        <v>45132.08551</v>
      </c>
      <c r="AL408" s="4">
        <f t="shared" si="28"/>
        <v>63530.31578</v>
      </c>
      <c r="AM408" s="4">
        <f t="shared" si="29"/>
        <v>85362.32037</v>
      </c>
      <c r="AN408" s="4">
        <f t="shared" si="30"/>
        <v>102121.8988</v>
      </c>
      <c r="AO408" s="4">
        <f>C408/'Ejercicio 3 - TIR'!$D$7</f>
        <v>12581.19464</v>
      </c>
      <c r="AP408" s="4">
        <f t="shared" si="31"/>
        <v>24607.67647</v>
      </c>
      <c r="AQ408" s="4">
        <f t="shared" si="32"/>
        <v>32550.89087</v>
      </c>
      <c r="AR408" s="4">
        <f t="shared" si="33"/>
        <v>50949.12114</v>
      </c>
      <c r="AS408" s="4">
        <f t="shared" si="34"/>
        <v>72781.12573</v>
      </c>
      <c r="AT408" s="4">
        <f t="shared" si="35"/>
        <v>89540.70413</v>
      </c>
      <c r="AU408" s="4">
        <f>AP408*'Ejercicio 3 - TIR'!$D$5</f>
        <v>12303.83824</v>
      </c>
      <c r="AV408" s="4">
        <f>AQ408*'Ejercicio 3 - TIR'!$D$5</f>
        <v>16275.44543</v>
      </c>
      <c r="AW408" s="4">
        <f>AR408*'Ejercicio 3 - TIR'!$D$5</f>
        <v>25474.56057</v>
      </c>
      <c r="AX408" s="4">
        <f>AS408*'Ejercicio 3 - TIR'!$D$5</f>
        <v>36390.56286</v>
      </c>
      <c r="AY408" s="4">
        <f>AT408*'Ejercicio 3 - TIR'!$D$5</f>
        <v>44770.35207</v>
      </c>
      <c r="AZ408" s="4">
        <f t="shared" ref="AZ408:BD408" si="1259">AJ408-AU408-AE408</f>
        <v>19578.60102</v>
      </c>
      <c r="BA408" s="4">
        <f t="shared" si="1259"/>
        <v>22632.72003</v>
      </c>
      <c r="BB408" s="4">
        <f t="shared" si="1259"/>
        <v>30533.25685</v>
      </c>
      <c r="BC408" s="4">
        <f t="shared" si="1259"/>
        <v>39677.53317</v>
      </c>
      <c r="BD408" s="4">
        <f t="shared" si="1259"/>
        <v>45918.75412</v>
      </c>
      <c r="BE408" s="4">
        <f t="shared" ref="BE408:BI408" si="1260">AZ408/Z408</f>
        <v>17124.65671</v>
      </c>
      <c r="BF408" s="4">
        <f t="shared" si="1260"/>
        <v>16877.78911</v>
      </c>
      <c r="BG408" s="4">
        <f t="shared" si="1260"/>
        <v>18838.82618</v>
      </c>
      <c r="BH408" s="4">
        <f t="shared" si="1260"/>
        <v>19814.09871</v>
      </c>
      <c r="BI408" s="4">
        <f t="shared" si="1260"/>
        <v>18641.48823</v>
      </c>
      <c r="BJ408" s="4">
        <f t="shared" si="38"/>
        <v>91215.63342</v>
      </c>
      <c r="BK408" s="4">
        <f t="shared" si="39"/>
        <v>30990.70074</v>
      </c>
      <c r="BL408" s="4">
        <f t="shared" si="40"/>
        <v>122206.3342</v>
      </c>
      <c r="BM408" s="4">
        <f>BK408*'Ejercicio 3 - TIR'!$D$5</f>
        <v>15495.35037</v>
      </c>
      <c r="BN408" s="4">
        <f t="shared" si="41"/>
        <v>106710.9838</v>
      </c>
      <c r="BO408" s="4">
        <f t="shared" si="42"/>
        <v>43321.11327</v>
      </c>
      <c r="BP408" s="4">
        <f t="shared" si="43"/>
        <v>-99936.48915</v>
      </c>
      <c r="BQ408" s="4">
        <f t="shared" ref="BQ408:BT408" si="1261">BE408</f>
        <v>17124.65671</v>
      </c>
      <c r="BR408" s="4">
        <f t="shared" si="1261"/>
        <v>16877.78911</v>
      </c>
      <c r="BS408" s="4">
        <f t="shared" si="1261"/>
        <v>18838.82618</v>
      </c>
      <c r="BT408" s="4">
        <f t="shared" si="1261"/>
        <v>19814.09871</v>
      </c>
      <c r="BU408" s="4">
        <f t="shared" si="45"/>
        <v>61962.6015</v>
      </c>
      <c r="BV408" s="36">
        <f t="shared" si="46"/>
        <v>8.635435406</v>
      </c>
    </row>
    <row r="409" ht="15.0" customHeight="1">
      <c r="A409" s="2">
        <v>408.0</v>
      </c>
      <c r="B409" s="3">
        <f t="shared" si="4"/>
        <v>0.1285481842</v>
      </c>
      <c r="C409" s="4">
        <f>IF(B409&lt;=('Ejercicio 3 - TIR'!$D$13-'Ejercicio 3 - TIR'!$C$13)/('Ejercicio 3 - TIR'!$E$13-'Ejercicio 3 - TIR'!$C$13),'Ejercicio 3 - TIR'!$C$13+SQRT(('Ejercicio 3 - TIR'!$E$13-'Ejercicio 3 - TIR'!$C$13)*('Ejercicio 3 - TIR'!$D$13-'Ejercicio 3 - TIR'!$C$13)*B409),'Ejercicio 3 - TIR'!$E$13-SQRT(('Ejercicio 3 - TIR'!$E$13-'Ejercicio 3 - TIR'!$C$13)*('Ejercicio 3 - TIR'!$E$13-'Ejercicio 3 - TIR'!$D$13)*(1-B409)))</f>
        <v>67170.72337</v>
      </c>
      <c r="D409" s="3">
        <f t="shared" si="5"/>
        <v>0.1093218412</v>
      </c>
      <c r="E409" s="4">
        <f>IF(D409&lt;=('Ejercicio 3 - TIR'!$D$14-'Ejercicio 3 - TIR'!$C$14)/('Ejercicio 3 - TIR'!$E$14-'Ejercicio 3 - TIR'!$C$14),'Ejercicio 3 - TIR'!$C$14+SQRT(('Ejercicio 3 - TIR'!$E$14-'Ejercicio 3 - TIR'!$C$14)*('Ejercicio 3 - TIR'!$D$14-'Ejercicio 3 - TIR'!$C$14)*D409),'Ejercicio 3 - TIR'!$E$14-SQRT(('Ejercicio 3 - TIR'!$E$14-'Ejercicio 3 - TIR'!$C$14)*('Ejercicio 3 - TIR'!$E$14-'Ejercicio 3 - TIR'!$D$14)*(1-D409)))</f>
        <v>27863.41371</v>
      </c>
      <c r="F409" s="3">
        <f t="shared" si="6"/>
        <v>0.4198567333</v>
      </c>
      <c r="G409" s="4">
        <f>IF(F409&lt;=('Ejercicio 3 - TIR'!$D$18-'Ejercicio 3 - TIR'!$C$18)/('Ejercicio 3 - TIR'!$E$18-'Ejercicio 3 - TIR'!$C$18),'Ejercicio 3 - TIR'!$C$18+SQRT(('Ejercicio 3 - TIR'!$E$18-'Ejercicio 3 - TIR'!$C$18)*('Ejercicio 3 - TIR'!$D$18-'Ejercicio 3 - TIR'!$C$18)*F409),'Ejercicio 3 - TIR'!$E$18-SQRT(('Ejercicio 3 - TIR'!$E$18-'Ejercicio 3 - TIR'!$C$18)*('Ejercicio 3 - TIR'!$E$18-'Ejercicio 3 - TIR'!$D$18)*(1-F409)))</f>
        <v>37935.90007</v>
      </c>
      <c r="H409" s="3">
        <f t="shared" si="7"/>
        <v>0.7898332305</v>
      </c>
      <c r="I409" s="4">
        <f>IF(H409&lt;=('Ejercicio 3 - TIR'!$D$18-'Ejercicio 3 - TIR'!$C$18)/('Ejercicio 3 - TIR'!$E$18-'Ejercicio 3 - TIR'!$C$18),'Ejercicio 3 - TIR'!$C$18+SQRT(('Ejercicio 3 - TIR'!$E$18-'Ejercicio 3 - TIR'!$C$18)*('Ejercicio 3 - TIR'!$D$18-'Ejercicio 3 - TIR'!$C$18)*H409),'Ejercicio 3 - TIR'!$E$18-SQRT(('Ejercicio 3 - TIR'!$E$18-'Ejercicio 3 - TIR'!$C$18)*('Ejercicio 3 - TIR'!$E$18-'Ejercicio 3 - TIR'!$D$18)*(1-H409)))</f>
        <v>41029.79752</v>
      </c>
      <c r="J409" s="3">
        <f t="shared" si="8"/>
        <v>0.6323398676</v>
      </c>
      <c r="K409" s="4">
        <f>IF(J409&lt;=('Ejercicio 3 - TIR'!$D$18-'Ejercicio 3 - TIR'!$C$18)/('Ejercicio 3 - TIR'!$E$18-'Ejercicio 3 - TIR'!$C$18),'Ejercicio 3 - TIR'!$C$18+SQRT(('Ejercicio 3 - TIR'!$E$18-'Ejercicio 3 - TIR'!$C$18)*('Ejercicio 3 - TIR'!$D$18-'Ejercicio 3 - TIR'!$C$18)*J409),'Ejercicio 3 - TIR'!$E$18-SQRT(('Ejercicio 3 - TIR'!$E$18-'Ejercicio 3 - TIR'!$C$18)*('Ejercicio 3 - TIR'!$E$18-'Ejercicio 3 - TIR'!$D$18)*(1-J409)))</f>
        <v>39739.14679</v>
      </c>
      <c r="L409" s="3">
        <f t="shared" si="9"/>
        <v>0.06648975056</v>
      </c>
      <c r="M409" s="4">
        <f>IF(L409&lt;=('Ejercicio 3 - TIR'!$D$18-'Ejercicio 3 - TIR'!$C$18)/('Ejercicio 3 - TIR'!$E$18-'Ejercicio 3 - TIR'!$C$18),'Ejercicio 3 - TIR'!$C$18+SQRT(('Ejercicio 3 - TIR'!$E$18-'Ejercicio 3 - TIR'!$C$18)*('Ejercicio 3 - TIR'!$D$18-'Ejercicio 3 - TIR'!$C$18)*L409),'Ejercicio 3 - TIR'!$E$18-SQRT(('Ejercicio 3 - TIR'!$E$18-'Ejercicio 3 - TIR'!$C$18)*('Ejercicio 3 - TIR'!$E$18-'Ejercicio 3 - TIR'!$D$18)*(1-L409)))</f>
        <v>33158.07894</v>
      </c>
      <c r="N409" s="3">
        <f t="shared" si="10"/>
        <v>0.5328713129</v>
      </c>
      <c r="O409" s="4">
        <f>IF(N409&lt;=('Ejercicio 3 - TIR'!$D$18-'Ejercicio 3 - TIR'!$C$18)/('Ejercicio 3 - TIR'!$E$18-'Ejercicio 3 - TIR'!$C$18),'Ejercicio 3 - TIR'!$C$18+SQRT(('Ejercicio 3 - TIR'!$E$18-'Ejercicio 3 - TIR'!$C$18)*('Ejercicio 3 - TIR'!$D$18-'Ejercicio 3 - TIR'!$C$18)*N409),'Ejercicio 3 - TIR'!$E$18-SQRT(('Ejercicio 3 - TIR'!$E$18-'Ejercicio 3 - TIR'!$C$18)*('Ejercicio 3 - TIR'!$E$18-'Ejercicio 3 - TIR'!$D$18)*(1-N409)))</f>
        <v>38940.39691</v>
      </c>
      <c r="P409" s="3">
        <f t="shared" si="11"/>
        <v>0.66980257</v>
      </c>
      <c r="Q409" s="7">
        <f>IF(P409&lt;=('Ejercicio 3 - TIR'!$D$22-'Ejercicio 3 - TIR'!$C$22)/('Ejercicio 3 - TIR'!$E$22-'Ejercicio 3 - TIR'!$C$22),'Ejercicio 3 - TIR'!$C$22+SQRT(('Ejercicio 3 - TIR'!$E$22-'Ejercicio 3 - TIR'!$C$22)*('Ejercicio 3 - TIR'!$D$22-'Ejercicio 3 - TIR'!$C$22)*P409),'Ejercicio 3 - TIR'!$E$22-SQRT(('Ejercicio 3 - TIR'!$E$22-'Ejercicio 3 - TIR'!$C$22)*('Ejercicio 3 - TIR'!$E$22-'Ejercicio 3 - TIR'!$D$22)*(1-P409)))</f>
        <v>0.1556205953</v>
      </c>
      <c r="R409" s="3">
        <f t="shared" si="12"/>
        <v>0.3683569827</v>
      </c>
      <c r="S409" s="7">
        <f>IF(R409&lt;=('Ejercicio 3 - TIR'!$D$23-'Ejercicio 3 - TIR'!$C$23)/('Ejercicio 3 - TIR'!$E$23-'Ejercicio 3 - TIR'!$C$23),'Ejercicio 3 - TIR'!$C$23+SQRT(('Ejercicio 3 - TIR'!$E$23-'Ejercicio 3 - TIR'!$C$23)*('Ejercicio 3 - TIR'!$D$23-'Ejercicio 3 - TIR'!$C$23)*R409),'Ejercicio 3 - TIR'!$E$23-SQRT(('Ejercicio 3 - TIR'!$E$23-'Ejercicio 3 - TIR'!$C$23)*('Ejercicio 3 - TIR'!$E$23-'Ejercicio 3 - TIR'!$D$23)*(1-R409)))</f>
        <v>0.145749613</v>
      </c>
      <c r="T409" s="3">
        <f t="shared" si="13"/>
        <v>0.1741303842</v>
      </c>
      <c r="U409" s="7">
        <f>IF(T409&lt;=('Ejercicio 3 - TIR'!$D$24-'Ejercicio 3 - TIR'!$C$24)/('Ejercicio 3 - TIR'!$E$24-'Ejercicio 3 - TIR'!$C$24),'Ejercicio 3 - TIR'!$C$24+SQRT(('Ejercicio 3 - TIR'!$E$24-'Ejercicio 3 - TIR'!$C$24)*('Ejercicio 3 - TIR'!$D$24-'Ejercicio 3 - TIR'!$C$24)*T409),'Ejercicio 3 - TIR'!$E$24-SQRT(('Ejercicio 3 - TIR'!$E$24-'Ejercicio 3 - TIR'!$C$24)*('Ejercicio 3 - TIR'!$E$24-'Ejercicio 3 - TIR'!$D$24)*(1-T409)))</f>
        <v>0.1691225994</v>
      </c>
      <c r="V409" s="3">
        <f t="shared" si="14"/>
        <v>0.4537171482</v>
      </c>
      <c r="W409" s="7">
        <f>IF(V409&lt;=('Ejercicio 3 - TIR'!$D$25-'Ejercicio 3 - TIR'!$C$25)/('Ejercicio 3 - TIR'!$E$25-'Ejercicio 3 - TIR'!$C$25),'Ejercicio 3 - TIR'!$C$25+SQRT(('Ejercicio 3 - TIR'!$E$25-'Ejercicio 3 - TIR'!$C$25)*('Ejercicio 3 - TIR'!$D$25-'Ejercicio 3 - TIR'!$C$25)*V409),'Ejercicio 3 - TIR'!$E$25-SQRT(('Ejercicio 3 - TIR'!$E$25-'Ejercicio 3 - TIR'!$C$25)*('Ejercicio 3 - TIR'!$E$25-'Ejercicio 3 - TIR'!$D$25)*(1-V409)))</f>
        <v>0.2062736923</v>
      </c>
      <c r="X409" s="3">
        <f t="shared" si="15"/>
        <v>0.9938647027</v>
      </c>
      <c r="Y409" s="7">
        <f>IF(X409&lt;=('Ejercicio 3 - TIR'!$D$26-'Ejercicio 3 - TIR'!$C$26)/('Ejercicio 3 - TIR'!$E$26-'Ejercicio 3 - TIR'!$C$26),'Ejercicio 3 - TIR'!$C$26+SQRT(('Ejercicio 3 - TIR'!$E$26-'Ejercicio 3 - TIR'!$C$26)*('Ejercicio 3 - TIR'!$D$26-'Ejercicio 3 - TIR'!$C$26)*X409),'Ejercicio 3 - TIR'!$E$26-SQRT(('Ejercicio 3 - TIR'!$E$26-'Ejercicio 3 - TIR'!$C$26)*('Ejercicio 3 - TIR'!$E$26-'Ejercicio 3 - TIR'!$D$26)*(1-X409)))</f>
        <v>0.2742440808</v>
      </c>
      <c r="Z409" s="3">
        <f t="shared" si="16"/>
        <v>1.155620595</v>
      </c>
      <c r="AA409" s="3">
        <f t="shared" si="17"/>
        <v>1.32405185</v>
      </c>
      <c r="AB409" s="3">
        <f t="shared" si="18"/>
        <v>1.54797894</v>
      </c>
      <c r="AC409" s="3">
        <f t="shared" si="19"/>
        <v>1.867286272</v>
      </c>
      <c r="AD409" s="3">
        <f t="shared" si="20"/>
        <v>2.379378479</v>
      </c>
      <c r="AE409" s="2">
        <f t="shared" si="21"/>
        <v>4336.121029</v>
      </c>
      <c r="AF409" s="2">
        <f t="shared" si="22"/>
        <v>4968.108991</v>
      </c>
      <c r="AG409" s="2">
        <f t="shared" si="23"/>
        <v>5808.328497</v>
      </c>
      <c r="AH409" s="2">
        <f t="shared" si="24"/>
        <v>7006.433862</v>
      </c>
      <c r="AI409" s="2">
        <f t="shared" si="25"/>
        <v>8927.906877</v>
      </c>
      <c r="AJ409" s="4">
        <f t="shared" si="26"/>
        <v>43839.50743</v>
      </c>
      <c r="AK409" s="4">
        <f t="shared" si="27"/>
        <v>54325.57931</v>
      </c>
      <c r="AL409" s="4">
        <f t="shared" si="28"/>
        <v>61515.36233</v>
      </c>
      <c r="AM409" s="4">
        <f t="shared" si="29"/>
        <v>61915.62561</v>
      </c>
      <c r="AN409" s="4">
        <f t="shared" si="30"/>
        <v>92653.94239</v>
      </c>
      <c r="AO409" s="4">
        <f>C409/'Ejercicio 3 - TIR'!$D$7</f>
        <v>13434.14467</v>
      </c>
      <c r="AP409" s="4">
        <f t="shared" si="31"/>
        <v>30405.36275</v>
      </c>
      <c r="AQ409" s="4">
        <f t="shared" si="32"/>
        <v>40891.43463</v>
      </c>
      <c r="AR409" s="4">
        <f t="shared" si="33"/>
        <v>48081.21766</v>
      </c>
      <c r="AS409" s="4">
        <f t="shared" si="34"/>
        <v>48481.48094</v>
      </c>
      <c r="AT409" s="4">
        <f t="shared" si="35"/>
        <v>79219.79771</v>
      </c>
      <c r="AU409" s="4">
        <f>AP409*'Ejercicio 3 - TIR'!$D$5</f>
        <v>15202.68138</v>
      </c>
      <c r="AV409" s="4">
        <f>AQ409*'Ejercicio 3 - TIR'!$D$5</f>
        <v>20445.71732</v>
      </c>
      <c r="AW409" s="4">
        <f>AR409*'Ejercicio 3 - TIR'!$D$5</f>
        <v>24040.60883</v>
      </c>
      <c r="AX409" s="4">
        <f>AS409*'Ejercicio 3 - TIR'!$D$5</f>
        <v>24240.74047</v>
      </c>
      <c r="AY409" s="4">
        <f>AT409*'Ejercicio 3 - TIR'!$D$5</f>
        <v>39609.89886</v>
      </c>
      <c r="AZ409" s="4">
        <f t="shared" ref="AZ409:BD409" si="1262">AJ409-AU409-AE409</f>
        <v>24300.70502</v>
      </c>
      <c r="BA409" s="4">
        <f t="shared" si="1262"/>
        <v>28911.753</v>
      </c>
      <c r="BB409" s="4">
        <f t="shared" si="1262"/>
        <v>31666.42501</v>
      </c>
      <c r="BC409" s="4">
        <f t="shared" si="1262"/>
        <v>30668.45128</v>
      </c>
      <c r="BD409" s="4">
        <f t="shared" si="1262"/>
        <v>44116.13666</v>
      </c>
      <c r="BE409" s="4">
        <f t="shared" ref="BE409:BI409" si="1263">AZ409/Z409</f>
        <v>21028.27271</v>
      </c>
      <c r="BF409" s="4">
        <f t="shared" si="1263"/>
        <v>21835.81633</v>
      </c>
      <c r="BG409" s="4">
        <f t="shared" si="1263"/>
        <v>20456.6252</v>
      </c>
      <c r="BH409" s="4">
        <f t="shared" si="1263"/>
        <v>16424.0758</v>
      </c>
      <c r="BI409" s="4">
        <f t="shared" si="1263"/>
        <v>18541.03374</v>
      </c>
      <c r="BJ409" s="4">
        <f t="shared" si="38"/>
        <v>66297.60695</v>
      </c>
      <c r="BK409" s="4">
        <f t="shared" si="39"/>
        <v>31964.91473</v>
      </c>
      <c r="BL409" s="4">
        <f t="shared" si="40"/>
        <v>98262.52168</v>
      </c>
      <c r="BM409" s="4">
        <f>BK409*'Ejercicio 3 - TIR'!$D$5</f>
        <v>15982.45736</v>
      </c>
      <c r="BN409" s="4">
        <f t="shared" si="41"/>
        <v>82280.06431</v>
      </c>
      <c r="BO409" s="4">
        <f t="shared" si="42"/>
        <v>34580.48605</v>
      </c>
      <c r="BP409" s="4">
        <f t="shared" si="43"/>
        <v>-95034.13709</v>
      </c>
      <c r="BQ409" s="4">
        <f t="shared" ref="BQ409:BT409" si="1264">BE409</f>
        <v>21028.27271</v>
      </c>
      <c r="BR409" s="4">
        <f t="shared" si="1264"/>
        <v>21835.81633</v>
      </c>
      <c r="BS409" s="4">
        <f t="shared" si="1264"/>
        <v>20456.6252</v>
      </c>
      <c r="BT409" s="4">
        <f t="shared" si="1264"/>
        <v>16424.0758</v>
      </c>
      <c r="BU409" s="4">
        <f t="shared" si="45"/>
        <v>53121.51979</v>
      </c>
      <c r="BV409" s="36">
        <f t="shared" si="46"/>
        <v>10.60940105</v>
      </c>
    </row>
    <row r="410" ht="15.0" customHeight="1">
      <c r="A410" s="2">
        <v>409.0</v>
      </c>
      <c r="B410" s="3">
        <f t="shared" si="4"/>
        <v>0.6729943614</v>
      </c>
      <c r="C410" s="4">
        <f>IF(B410&lt;=('Ejercicio 3 - TIR'!$D$13-'Ejercicio 3 - TIR'!$C$13)/('Ejercicio 3 - TIR'!$E$13-'Ejercicio 3 - TIR'!$C$13),'Ejercicio 3 - TIR'!$C$13+SQRT(('Ejercicio 3 - TIR'!$E$13-'Ejercicio 3 - TIR'!$C$13)*('Ejercicio 3 - TIR'!$D$13-'Ejercicio 3 - TIR'!$C$13)*B410),'Ejercicio 3 - TIR'!$E$13-SQRT(('Ejercicio 3 - TIR'!$E$13-'Ejercicio 3 - TIR'!$C$13)*('Ejercicio 3 - TIR'!$E$13-'Ejercicio 3 - TIR'!$D$13)*(1-B410)))</f>
        <v>80190.74039</v>
      </c>
      <c r="D410" s="3">
        <f t="shared" si="5"/>
        <v>0.4101869824</v>
      </c>
      <c r="E410" s="4">
        <f>IF(D410&lt;=('Ejercicio 3 - TIR'!$D$14-'Ejercicio 3 - TIR'!$C$14)/('Ejercicio 3 - TIR'!$E$14-'Ejercicio 3 - TIR'!$C$14),'Ejercicio 3 - TIR'!$C$14+SQRT(('Ejercicio 3 - TIR'!$E$14-'Ejercicio 3 - TIR'!$C$14)*('Ejercicio 3 - TIR'!$D$14-'Ejercicio 3 - TIR'!$C$14)*D410),'Ejercicio 3 - TIR'!$E$14-SQRT(('Ejercicio 3 - TIR'!$E$14-'Ejercicio 3 - TIR'!$C$14)*('Ejercicio 3 - TIR'!$E$14-'Ejercicio 3 - TIR'!$D$14)*(1-D410)))</f>
        <v>30594.04696</v>
      </c>
      <c r="F410" s="3">
        <f t="shared" si="6"/>
        <v>0.4193284538</v>
      </c>
      <c r="G410" s="4">
        <f>IF(F410&lt;=('Ejercicio 3 - TIR'!$D$18-'Ejercicio 3 - TIR'!$C$18)/('Ejercicio 3 - TIR'!$E$18-'Ejercicio 3 - TIR'!$C$18),'Ejercicio 3 - TIR'!$C$18+SQRT(('Ejercicio 3 - TIR'!$E$18-'Ejercicio 3 - TIR'!$C$18)*('Ejercicio 3 - TIR'!$D$18-'Ejercicio 3 - TIR'!$C$18)*F410),'Ejercicio 3 - TIR'!$E$18-SQRT(('Ejercicio 3 - TIR'!$E$18-'Ejercicio 3 - TIR'!$C$18)*('Ejercicio 3 - TIR'!$E$18-'Ejercicio 3 - TIR'!$D$18)*(1-F410)))</f>
        <v>37930.90588</v>
      </c>
      <c r="H410" s="3">
        <f t="shared" si="7"/>
        <v>0.2913087514</v>
      </c>
      <c r="I410" s="4">
        <f>IF(H410&lt;=('Ejercicio 3 - TIR'!$D$18-'Ejercicio 3 - TIR'!$C$18)/('Ejercicio 3 - TIR'!$E$18-'Ejercicio 3 - TIR'!$C$18),'Ejercicio 3 - TIR'!$C$18+SQRT(('Ejercicio 3 - TIR'!$E$18-'Ejercicio 3 - TIR'!$C$18)*('Ejercicio 3 - TIR'!$D$18-'Ejercicio 3 - TIR'!$C$18)*H410),'Ejercicio 3 - TIR'!$E$18-SQRT(('Ejercicio 3 - TIR'!$E$18-'Ejercicio 3 - TIR'!$C$18)*('Ejercicio 3 - TIR'!$E$18-'Ejercicio 3 - TIR'!$D$18)*(1-H410)))</f>
        <v>36610.31865</v>
      </c>
      <c r="J410" s="3">
        <f t="shared" si="8"/>
        <v>0.2435036461</v>
      </c>
      <c r="K410" s="4">
        <f>IF(J410&lt;=('Ejercicio 3 - TIR'!$D$18-'Ejercicio 3 - TIR'!$C$18)/('Ejercicio 3 - TIR'!$E$18-'Ejercicio 3 - TIR'!$C$18),'Ejercicio 3 - TIR'!$C$18+SQRT(('Ejercicio 3 - TIR'!$E$18-'Ejercicio 3 - TIR'!$C$18)*('Ejercicio 3 - TIR'!$D$18-'Ejercicio 3 - TIR'!$C$18)*J410),'Ejercicio 3 - TIR'!$E$18-SQRT(('Ejercicio 3 - TIR'!$E$18-'Ejercicio 3 - TIR'!$C$18)*('Ejercicio 3 - TIR'!$E$18-'Ejercicio 3 - TIR'!$D$18)*(1-J410)))</f>
        <v>36043.63689</v>
      </c>
      <c r="L410" s="3">
        <f t="shared" si="9"/>
        <v>0.3924445815</v>
      </c>
      <c r="M410" s="4">
        <f>IF(L410&lt;=('Ejercicio 3 - TIR'!$D$18-'Ejercicio 3 - TIR'!$C$18)/('Ejercicio 3 - TIR'!$E$18-'Ejercicio 3 - TIR'!$C$18),'Ejercicio 3 - TIR'!$C$18+SQRT(('Ejercicio 3 - TIR'!$E$18-'Ejercicio 3 - TIR'!$C$18)*('Ejercicio 3 - TIR'!$D$18-'Ejercicio 3 - TIR'!$C$18)*L410),'Ejercicio 3 - TIR'!$E$18-SQRT(('Ejercicio 3 - TIR'!$E$18-'Ejercicio 3 - TIR'!$C$18)*('Ejercicio 3 - TIR'!$E$18-'Ejercicio 3 - TIR'!$D$18)*(1-L410)))</f>
        <v>37672.46292</v>
      </c>
      <c r="N410" s="3">
        <f t="shared" si="10"/>
        <v>0.930358008</v>
      </c>
      <c r="O410" s="4">
        <f>IF(N410&lt;=('Ejercicio 3 - TIR'!$D$18-'Ejercicio 3 - TIR'!$C$18)/('Ejercicio 3 - TIR'!$E$18-'Ejercicio 3 - TIR'!$C$18),'Ejercicio 3 - TIR'!$C$18+SQRT(('Ejercicio 3 - TIR'!$E$18-'Ejercicio 3 - TIR'!$C$18)*('Ejercicio 3 - TIR'!$D$18-'Ejercicio 3 - TIR'!$C$18)*N410),'Ejercicio 3 - TIR'!$E$18-SQRT(('Ejercicio 3 - TIR'!$E$18-'Ejercicio 3 - TIR'!$C$18)*('Ejercicio 3 - TIR'!$E$18-'Ejercicio 3 - TIR'!$D$18)*(1-N410)))</f>
        <v>42714.57894</v>
      </c>
      <c r="P410" s="3">
        <f t="shared" si="11"/>
        <v>0.342293278</v>
      </c>
      <c r="Q410" s="7">
        <f>IF(P410&lt;=('Ejercicio 3 - TIR'!$D$22-'Ejercicio 3 - TIR'!$C$22)/('Ejercicio 3 - TIR'!$E$22-'Ejercicio 3 - TIR'!$C$22),'Ejercicio 3 - TIR'!$C$22+SQRT(('Ejercicio 3 - TIR'!$E$22-'Ejercicio 3 - TIR'!$C$22)*('Ejercicio 3 - TIR'!$D$22-'Ejercicio 3 - TIR'!$C$22)*P410),'Ejercicio 3 - TIR'!$E$22-SQRT(('Ejercicio 3 - TIR'!$E$22-'Ejercicio 3 - TIR'!$C$22)*('Ejercicio 3 - TIR'!$E$22-'Ejercicio 3 - TIR'!$D$22)*(1-P410)))</f>
        <v>0.1448219238</v>
      </c>
      <c r="R410" s="3">
        <f t="shared" si="12"/>
        <v>0.05055748271</v>
      </c>
      <c r="S410" s="7">
        <f>IF(R410&lt;=('Ejercicio 3 - TIR'!$D$23-'Ejercicio 3 - TIR'!$C$23)/('Ejercicio 3 - TIR'!$E$23-'Ejercicio 3 - TIR'!$C$23),'Ejercicio 3 - TIR'!$C$23+SQRT(('Ejercicio 3 - TIR'!$E$23-'Ejercicio 3 - TIR'!$C$23)*('Ejercicio 3 - TIR'!$D$23-'Ejercicio 3 - TIR'!$C$23)*R410),'Ejercicio 3 - TIR'!$E$23-SQRT(('Ejercicio 3 - TIR'!$E$23-'Ejercicio 3 - TIR'!$C$23)*('Ejercicio 3 - TIR'!$E$23-'Ejercicio 3 - TIR'!$D$23)*(1-R410)))</f>
        <v>0.1295395738</v>
      </c>
      <c r="T410" s="3">
        <f t="shared" si="13"/>
        <v>0.1231763143</v>
      </c>
      <c r="U410" s="7">
        <f>IF(T410&lt;=('Ejercicio 3 - TIR'!$D$24-'Ejercicio 3 - TIR'!$C$24)/('Ejercicio 3 - TIR'!$E$24-'Ejercicio 3 - TIR'!$C$24),'Ejercicio 3 - TIR'!$C$24+SQRT(('Ejercicio 3 - TIR'!$E$24-'Ejercicio 3 - TIR'!$C$24)*('Ejercicio 3 - TIR'!$D$24-'Ejercicio 3 - TIR'!$C$24)*T410),'Ejercicio 3 - TIR'!$E$24-SQRT(('Ejercicio 3 - TIR'!$E$24-'Ejercicio 3 - TIR'!$C$24)*('Ejercicio 3 - TIR'!$E$24-'Ejercicio 3 - TIR'!$D$24)*(1-T410)))</f>
        <v>0.1660832292</v>
      </c>
      <c r="V410" s="3">
        <f t="shared" si="14"/>
        <v>0.9330995194</v>
      </c>
      <c r="W410" s="7">
        <f>IF(V410&lt;=('Ejercicio 3 - TIR'!$D$25-'Ejercicio 3 - TIR'!$C$25)/('Ejercicio 3 - TIR'!$E$25-'Ejercicio 3 - TIR'!$C$25),'Ejercicio 3 - TIR'!$C$25+SQRT(('Ejercicio 3 - TIR'!$E$25-'Ejercicio 3 - TIR'!$C$25)*('Ejercicio 3 - TIR'!$D$25-'Ejercicio 3 - TIR'!$C$25)*V410),'Ejercicio 3 - TIR'!$E$25-SQRT(('Ejercicio 3 - TIR'!$E$25-'Ejercicio 3 - TIR'!$C$25)*('Ejercicio 3 - TIR'!$E$25-'Ejercicio 3 - TIR'!$D$25)*(1-V410)))</f>
        <v>0.2346979844</v>
      </c>
      <c r="X410" s="3">
        <f t="shared" si="15"/>
        <v>0.9048696175</v>
      </c>
      <c r="Y410" s="7">
        <f>IF(X410&lt;=('Ejercicio 3 - TIR'!$D$26-'Ejercicio 3 - TIR'!$C$26)/('Ejercicio 3 - TIR'!$E$26-'Ejercicio 3 - TIR'!$C$26),'Ejercicio 3 - TIR'!$C$26+SQRT(('Ejercicio 3 - TIR'!$E$26-'Ejercicio 3 - TIR'!$C$26)*('Ejercicio 3 - TIR'!$D$26-'Ejercicio 3 - TIR'!$C$26)*X410),'Ejercicio 3 - TIR'!$E$26-SQRT(('Ejercicio 3 - TIR'!$E$26-'Ejercicio 3 - TIR'!$C$26)*('Ejercicio 3 - TIR'!$E$26-'Ejercicio 3 - TIR'!$D$26)*(1-X410)))</f>
        <v>0.2573349594</v>
      </c>
      <c r="Z410" s="3">
        <f t="shared" si="16"/>
        <v>1.144821924</v>
      </c>
      <c r="AA410" s="3">
        <f t="shared" si="17"/>
        <v>1.293121668</v>
      </c>
      <c r="AB410" s="3">
        <f t="shared" si="18"/>
        <v>1.50788749</v>
      </c>
      <c r="AC410" s="3">
        <f t="shared" si="19"/>
        <v>1.861785645</v>
      </c>
      <c r="AD410" s="3">
        <f t="shared" si="20"/>
        <v>2.340888178</v>
      </c>
      <c r="AE410" s="2">
        <f t="shared" si="21"/>
        <v>4430.688737</v>
      </c>
      <c r="AF410" s="2">
        <f t="shared" si="22"/>
        <v>5004.638268</v>
      </c>
      <c r="AG410" s="2">
        <f t="shared" si="23"/>
        <v>5835.824752</v>
      </c>
      <c r="AH410" s="2">
        <f t="shared" si="24"/>
        <v>7205.481058</v>
      </c>
      <c r="AI410" s="2">
        <f t="shared" si="25"/>
        <v>9059.703234</v>
      </c>
      <c r="AJ410" s="4">
        <f t="shared" si="26"/>
        <v>43424.13264</v>
      </c>
      <c r="AK410" s="4">
        <f t="shared" si="27"/>
        <v>47341.59632</v>
      </c>
      <c r="AL410" s="4">
        <f t="shared" si="28"/>
        <v>54349.74917</v>
      </c>
      <c r="AM410" s="4">
        <f t="shared" si="29"/>
        <v>70138.05067</v>
      </c>
      <c r="AN410" s="4">
        <f t="shared" si="30"/>
        <v>99990.05289</v>
      </c>
      <c r="AO410" s="4">
        <f>C410/'Ejercicio 3 - TIR'!$D$7</f>
        <v>16038.14808</v>
      </c>
      <c r="AP410" s="4">
        <f t="shared" si="31"/>
        <v>27385.98456</v>
      </c>
      <c r="AQ410" s="4">
        <f t="shared" si="32"/>
        <v>31303.44824</v>
      </c>
      <c r="AR410" s="4">
        <f t="shared" si="33"/>
        <v>38311.6011</v>
      </c>
      <c r="AS410" s="4">
        <f t="shared" si="34"/>
        <v>54099.90259</v>
      </c>
      <c r="AT410" s="4">
        <f t="shared" si="35"/>
        <v>83951.90481</v>
      </c>
      <c r="AU410" s="4">
        <f>AP410*'Ejercicio 3 - TIR'!$D$5</f>
        <v>13692.99228</v>
      </c>
      <c r="AV410" s="4">
        <f>AQ410*'Ejercicio 3 - TIR'!$D$5</f>
        <v>15651.72412</v>
      </c>
      <c r="AW410" s="4">
        <f>AR410*'Ejercicio 3 - TIR'!$D$5</f>
        <v>19155.80055</v>
      </c>
      <c r="AX410" s="4">
        <f>AS410*'Ejercicio 3 - TIR'!$D$5</f>
        <v>27049.95129</v>
      </c>
      <c r="AY410" s="4">
        <f>AT410*'Ejercicio 3 - TIR'!$D$5</f>
        <v>41975.9524</v>
      </c>
      <c r="AZ410" s="4">
        <f t="shared" ref="AZ410:BD410" si="1265">AJ410-AU410-AE410</f>
        <v>25300.45162</v>
      </c>
      <c r="BA410" s="4">
        <f t="shared" si="1265"/>
        <v>26685.23393</v>
      </c>
      <c r="BB410" s="4">
        <f t="shared" si="1265"/>
        <v>29358.12387</v>
      </c>
      <c r="BC410" s="4">
        <f t="shared" si="1265"/>
        <v>35882.61831</v>
      </c>
      <c r="BD410" s="4">
        <f t="shared" si="1265"/>
        <v>48954.39725</v>
      </c>
      <c r="BE410" s="4">
        <f t="shared" ref="BE410:BI410" si="1266">AZ410/Z410</f>
        <v>22099.90139</v>
      </c>
      <c r="BF410" s="4">
        <f t="shared" si="1266"/>
        <v>20636.29015</v>
      </c>
      <c r="BG410" s="4">
        <f t="shared" si="1266"/>
        <v>19469.70451</v>
      </c>
      <c r="BH410" s="4">
        <f t="shared" si="1266"/>
        <v>19273.22751</v>
      </c>
      <c r="BI410" s="4">
        <f t="shared" si="1266"/>
        <v>20912.74487</v>
      </c>
      <c r="BJ410" s="4">
        <f t="shared" si="38"/>
        <v>71617.24284</v>
      </c>
      <c r="BK410" s="4">
        <f t="shared" si="39"/>
        <v>37543.51123</v>
      </c>
      <c r="BL410" s="4">
        <f t="shared" si="40"/>
        <v>109160.7541</v>
      </c>
      <c r="BM410" s="4">
        <f>BK410*'Ejercicio 3 - TIR'!$D$5</f>
        <v>18771.75562</v>
      </c>
      <c r="BN410" s="4">
        <f t="shared" si="41"/>
        <v>90388.99846</v>
      </c>
      <c r="BO410" s="4">
        <f t="shared" si="42"/>
        <v>38613.121</v>
      </c>
      <c r="BP410" s="4">
        <f t="shared" si="43"/>
        <v>-110784.7873</v>
      </c>
      <c r="BQ410" s="4">
        <f t="shared" ref="BQ410:BT410" si="1267">BE410</f>
        <v>22099.90139</v>
      </c>
      <c r="BR410" s="4">
        <f t="shared" si="1267"/>
        <v>20636.29015</v>
      </c>
      <c r="BS410" s="4">
        <f t="shared" si="1267"/>
        <v>19469.70451</v>
      </c>
      <c r="BT410" s="4">
        <f t="shared" si="1267"/>
        <v>19273.22751</v>
      </c>
      <c r="BU410" s="4">
        <f t="shared" si="45"/>
        <v>59525.86587</v>
      </c>
      <c r="BV410" s="36">
        <f t="shared" si="46"/>
        <v>7.267193138</v>
      </c>
    </row>
    <row r="411" ht="15.0" customHeight="1">
      <c r="A411" s="2">
        <v>410.0</v>
      </c>
      <c r="B411" s="3">
        <f t="shared" si="4"/>
        <v>0.25947966</v>
      </c>
      <c r="C411" s="4">
        <f>IF(B411&lt;=('Ejercicio 3 - TIR'!$D$13-'Ejercicio 3 - TIR'!$C$13)/('Ejercicio 3 - TIR'!$E$13-'Ejercicio 3 - TIR'!$C$13),'Ejercicio 3 - TIR'!$C$13+SQRT(('Ejercicio 3 - TIR'!$E$13-'Ejercicio 3 - TIR'!$C$13)*('Ejercicio 3 - TIR'!$D$13-'Ejercicio 3 - TIR'!$C$13)*B411),'Ejercicio 3 - TIR'!$E$13-SQRT(('Ejercicio 3 - TIR'!$E$13-'Ejercicio 3 - TIR'!$C$13)*('Ejercicio 3 - TIR'!$E$13-'Ejercicio 3 - TIR'!$D$13)*(1-B411)))</f>
        <v>70190.19611</v>
      </c>
      <c r="D411" s="3">
        <f t="shared" si="5"/>
        <v>0.02327565611</v>
      </c>
      <c r="E411" s="4">
        <f>IF(D411&lt;=('Ejercicio 3 - TIR'!$D$14-'Ejercicio 3 - TIR'!$C$14)/('Ejercicio 3 - TIR'!$E$14-'Ejercicio 3 - TIR'!$C$14),'Ejercicio 3 - TIR'!$C$14+SQRT(('Ejercicio 3 - TIR'!$E$14-'Ejercicio 3 - TIR'!$C$14)*('Ejercicio 3 - TIR'!$D$14-'Ejercicio 3 - TIR'!$C$14)*D411),'Ejercicio 3 - TIR'!$E$14-SQRT(('Ejercicio 3 - TIR'!$E$14-'Ejercicio 3 - TIR'!$C$14)*('Ejercicio 3 - TIR'!$E$14-'Ejercicio 3 - TIR'!$D$14)*(1-D411)))</f>
        <v>26321.23965</v>
      </c>
      <c r="F411" s="3">
        <f t="shared" si="6"/>
        <v>0.8332565624</v>
      </c>
      <c r="G411" s="4">
        <f>IF(F411&lt;=('Ejercicio 3 - TIR'!$D$18-'Ejercicio 3 - TIR'!$C$18)/('Ejercicio 3 - TIR'!$E$18-'Ejercicio 3 - TIR'!$C$18),'Ejercicio 3 - TIR'!$C$18+SQRT(('Ejercicio 3 - TIR'!$E$18-'Ejercicio 3 - TIR'!$C$18)*('Ejercicio 3 - TIR'!$D$18-'Ejercicio 3 - TIR'!$C$18)*F411),'Ejercicio 3 - TIR'!$E$18-SQRT(('Ejercicio 3 - TIR'!$E$18-'Ejercicio 3 - TIR'!$C$18)*('Ejercicio 3 - TIR'!$E$18-'Ejercicio 3 - TIR'!$D$18)*(1-F411)))</f>
        <v>41463.65191</v>
      </c>
      <c r="H411" s="3">
        <f t="shared" si="7"/>
        <v>0.8920963261</v>
      </c>
      <c r="I411" s="4">
        <f>IF(H411&lt;=('Ejercicio 3 - TIR'!$D$18-'Ejercicio 3 - TIR'!$C$18)/('Ejercicio 3 - TIR'!$E$18-'Ejercicio 3 - TIR'!$C$18),'Ejercicio 3 - TIR'!$C$18+SQRT(('Ejercicio 3 - TIR'!$E$18-'Ejercicio 3 - TIR'!$C$18)*('Ejercicio 3 - TIR'!$D$18-'Ejercicio 3 - TIR'!$C$18)*H411),'Ejercicio 3 - TIR'!$E$18-SQRT(('Ejercicio 3 - TIR'!$E$18-'Ejercicio 3 - TIR'!$C$18)*('Ejercicio 3 - TIR'!$E$18-'Ejercicio 3 - TIR'!$D$18)*(1-H411)))</f>
        <v>42155.2196</v>
      </c>
      <c r="J411" s="3">
        <f t="shared" si="8"/>
        <v>0.08098107947</v>
      </c>
      <c r="K411" s="4">
        <f>IF(J411&lt;=('Ejercicio 3 - TIR'!$D$18-'Ejercicio 3 - TIR'!$C$18)/('Ejercicio 3 - TIR'!$E$18-'Ejercicio 3 - TIR'!$C$18),'Ejercicio 3 - TIR'!$C$18+SQRT(('Ejercicio 3 - TIR'!$E$18-'Ejercicio 3 - TIR'!$C$18)*('Ejercicio 3 - TIR'!$D$18-'Ejercicio 3 - TIR'!$C$18)*J411),'Ejercicio 3 - TIR'!$E$18-SQRT(('Ejercicio 3 - TIR'!$E$18-'Ejercicio 3 - TIR'!$C$18)*('Ejercicio 3 - TIR'!$E$18-'Ejercicio 3 - TIR'!$D$18)*(1-J411)))</f>
        <v>33485.27788</v>
      </c>
      <c r="L411" s="3">
        <f t="shared" si="9"/>
        <v>0.6246053724</v>
      </c>
      <c r="M411" s="4">
        <f>IF(L411&lt;=('Ejercicio 3 - TIR'!$D$18-'Ejercicio 3 - TIR'!$C$18)/('Ejercicio 3 - TIR'!$E$18-'Ejercicio 3 - TIR'!$C$18),'Ejercicio 3 - TIR'!$C$18+SQRT(('Ejercicio 3 - TIR'!$E$18-'Ejercicio 3 - TIR'!$C$18)*('Ejercicio 3 - TIR'!$D$18-'Ejercicio 3 - TIR'!$C$18)*L411),'Ejercicio 3 - TIR'!$E$18-SQRT(('Ejercicio 3 - TIR'!$E$18-'Ejercicio 3 - TIR'!$C$18)*('Ejercicio 3 - TIR'!$E$18-'Ejercicio 3 - TIR'!$D$18)*(1-L411)))</f>
        <v>39679.40111</v>
      </c>
      <c r="N411" s="3">
        <f t="shared" si="10"/>
        <v>0.5687292332</v>
      </c>
      <c r="O411" s="4">
        <f>IF(N411&lt;=('Ejercicio 3 - TIR'!$D$18-'Ejercicio 3 - TIR'!$C$18)/('Ejercicio 3 - TIR'!$E$18-'Ejercicio 3 - TIR'!$C$18),'Ejercicio 3 - TIR'!$C$18+SQRT(('Ejercicio 3 - TIR'!$E$18-'Ejercicio 3 - TIR'!$C$18)*('Ejercicio 3 - TIR'!$D$18-'Ejercicio 3 - TIR'!$C$18)*N411),'Ejercicio 3 - TIR'!$E$18-SQRT(('Ejercicio 3 - TIR'!$E$18-'Ejercicio 3 - TIR'!$C$18)*('Ejercicio 3 - TIR'!$E$18-'Ejercicio 3 - TIR'!$D$18)*(1-N411)))</f>
        <v>39236.30797</v>
      </c>
      <c r="P411" s="3">
        <f t="shared" si="11"/>
        <v>0.4257653117</v>
      </c>
      <c r="Q411" s="7">
        <f>IF(P411&lt;=('Ejercicio 3 - TIR'!$D$22-'Ejercicio 3 - TIR'!$C$22)/('Ejercicio 3 - TIR'!$E$22-'Ejercicio 3 - TIR'!$C$22),'Ejercicio 3 - TIR'!$C$22+SQRT(('Ejercicio 3 - TIR'!$E$22-'Ejercicio 3 - TIR'!$C$22)*('Ejercicio 3 - TIR'!$D$22-'Ejercicio 3 - TIR'!$C$22)*P411),'Ejercicio 3 - TIR'!$E$22-SQRT(('Ejercicio 3 - TIR'!$E$22-'Ejercicio 3 - TIR'!$C$22)*('Ejercicio 3 - TIR'!$E$22-'Ejercicio 3 - TIR'!$D$22)*(1-P411)))</f>
        <v>0.1476835251</v>
      </c>
      <c r="R411" s="3">
        <f t="shared" si="12"/>
        <v>0.5938642433</v>
      </c>
      <c r="S411" s="7">
        <f>IF(R411&lt;=('Ejercicio 3 - TIR'!$D$23-'Ejercicio 3 - TIR'!$C$23)/('Ejercicio 3 - TIR'!$E$23-'Ejercicio 3 - TIR'!$C$23),'Ejercicio 3 - TIR'!$C$23+SQRT(('Ejercicio 3 - TIR'!$E$23-'Ejercicio 3 - TIR'!$C$23)*('Ejercicio 3 - TIR'!$D$23-'Ejercicio 3 - TIR'!$C$23)*R411),'Ejercicio 3 - TIR'!$E$23-SQRT(('Ejercicio 3 - TIR'!$E$23-'Ejercicio 3 - TIR'!$C$23)*('Ejercicio 3 - TIR'!$E$23-'Ejercicio 3 - TIR'!$D$23)*(1-R411)))</f>
        <v>0.1529621679</v>
      </c>
      <c r="T411" s="3">
        <f t="shared" si="13"/>
        <v>0.4049674785</v>
      </c>
      <c r="U411" s="7">
        <f>IF(T411&lt;=('Ejercicio 3 - TIR'!$D$24-'Ejercicio 3 - TIR'!$C$24)/('Ejercicio 3 - TIR'!$E$24-'Ejercicio 3 - TIR'!$C$24),'Ejercicio 3 - TIR'!$C$24+SQRT(('Ejercicio 3 - TIR'!$E$24-'Ejercicio 3 - TIR'!$C$24)*('Ejercicio 3 - TIR'!$D$24-'Ejercicio 3 - TIR'!$C$24)*T411),'Ejercicio 3 - TIR'!$E$24-SQRT(('Ejercicio 3 - TIR'!$E$24-'Ejercicio 3 - TIR'!$C$24)*('Ejercicio 3 - TIR'!$E$24-'Ejercicio 3 - TIR'!$D$24)*(1-T411)))</f>
        <v>0.1791621622</v>
      </c>
      <c r="V411" s="3">
        <f t="shared" si="14"/>
        <v>0.9072961135</v>
      </c>
      <c r="W411" s="7">
        <f>IF(V411&lt;=('Ejercicio 3 - TIR'!$D$25-'Ejercicio 3 - TIR'!$C$25)/('Ejercicio 3 - TIR'!$E$25-'Ejercicio 3 - TIR'!$C$25),'Ejercicio 3 - TIR'!$C$25+SQRT(('Ejercicio 3 - TIR'!$E$25-'Ejercicio 3 - TIR'!$C$25)*('Ejercicio 3 - TIR'!$D$25-'Ejercicio 3 - TIR'!$C$25)*V411),'Ejercicio 3 - TIR'!$E$25-SQRT(('Ejercicio 3 - TIR'!$E$25-'Ejercicio 3 - TIR'!$C$25)*('Ejercicio 3 - TIR'!$E$25-'Ejercicio 3 - TIR'!$D$25)*(1-V411)))</f>
        <v>0.2319871268</v>
      </c>
      <c r="X411" s="3">
        <f t="shared" si="15"/>
        <v>0.7377445114</v>
      </c>
      <c r="Y411" s="7">
        <f>IF(X411&lt;=('Ejercicio 3 - TIR'!$D$26-'Ejercicio 3 - TIR'!$C$26)/('Ejercicio 3 - TIR'!$E$26-'Ejercicio 3 - TIR'!$C$26),'Ejercicio 3 - TIR'!$C$26+SQRT(('Ejercicio 3 - TIR'!$E$26-'Ejercicio 3 - TIR'!$C$26)*('Ejercicio 3 - TIR'!$D$26-'Ejercicio 3 - TIR'!$C$26)*X411),'Ejercicio 3 - TIR'!$E$26-SQRT(('Ejercicio 3 - TIR'!$E$26-'Ejercicio 3 - TIR'!$C$26)*('Ejercicio 3 - TIR'!$E$26-'Ejercicio 3 - TIR'!$D$26)*(1-X411)))</f>
        <v>0.2423678377</v>
      </c>
      <c r="Z411" s="3">
        <f t="shared" si="16"/>
        <v>1.147683525</v>
      </c>
      <c r="AA411" s="3">
        <f t="shared" si="17"/>
        <v>1.323235685</v>
      </c>
      <c r="AB411" s="3">
        <f t="shared" si="18"/>
        <v>1.560309452</v>
      </c>
      <c r="AC411" s="3">
        <f t="shared" si="19"/>
        <v>1.922281158</v>
      </c>
      <c r="AD411" s="3">
        <f t="shared" si="20"/>
        <v>2.388180286</v>
      </c>
      <c r="AE411" s="2">
        <f t="shared" si="21"/>
        <v>3887.213456</v>
      </c>
      <c r="AF411" s="2">
        <f t="shared" si="22"/>
        <v>4481.810053</v>
      </c>
      <c r="AG411" s="2">
        <f t="shared" si="23"/>
        <v>5284.780833</v>
      </c>
      <c r="AH411" s="2">
        <f t="shared" si="24"/>
        <v>6510.781954</v>
      </c>
      <c r="AI411" s="2">
        <f t="shared" si="25"/>
        <v>8088.786098</v>
      </c>
      <c r="AJ411" s="4">
        <f t="shared" si="26"/>
        <v>47587.15019</v>
      </c>
      <c r="AK411" s="4">
        <f t="shared" si="27"/>
        <v>55781.29089</v>
      </c>
      <c r="AL411" s="4">
        <f t="shared" si="28"/>
        <v>52247.39557</v>
      </c>
      <c r="AM411" s="4">
        <f t="shared" si="29"/>
        <v>76274.96512</v>
      </c>
      <c r="AN411" s="4">
        <f t="shared" si="30"/>
        <v>93703.3772</v>
      </c>
      <c r="AO411" s="4">
        <f>C411/'Ejercicio 3 - TIR'!$D$7</f>
        <v>14038.03922</v>
      </c>
      <c r="AP411" s="4">
        <f t="shared" si="31"/>
        <v>33549.11096</v>
      </c>
      <c r="AQ411" s="4">
        <f t="shared" si="32"/>
        <v>41743.25167</v>
      </c>
      <c r="AR411" s="4">
        <f t="shared" si="33"/>
        <v>38209.35635</v>
      </c>
      <c r="AS411" s="4">
        <f t="shared" si="34"/>
        <v>62236.9259</v>
      </c>
      <c r="AT411" s="4">
        <f t="shared" si="35"/>
        <v>79665.33798</v>
      </c>
      <c r="AU411" s="4">
        <f>AP411*'Ejercicio 3 - TIR'!$D$5</f>
        <v>16774.55548</v>
      </c>
      <c r="AV411" s="4">
        <f>AQ411*'Ejercicio 3 - TIR'!$D$5</f>
        <v>20871.62583</v>
      </c>
      <c r="AW411" s="4">
        <f>AR411*'Ejercicio 3 - TIR'!$D$5</f>
        <v>19104.67818</v>
      </c>
      <c r="AX411" s="4">
        <f>AS411*'Ejercicio 3 - TIR'!$D$5</f>
        <v>31118.46295</v>
      </c>
      <c r="AY411" s="4">
        <f>AT411*'Ejercicio 3 - TIR'!$D$5</f>
        <v>39832.66899</v>
      </c>
      <c r="AZ411" s="4">
        <f t="shared" ref="AZ411:BD411" si="1268">AJ411-AU411-AE411</f>
        <v>26925.38125</v>
      </c>
      <c r="BA411" s="4">
        <f t="shared" si="1268"/>
        <v>30427.855</v>
      </c>
      <c r="BB411" s="4">
        <f t="shared" si="1268"/>
        <v>27857.93656</v>
      </c>
      <c r="BC411" s="4">
        <f t="shared" si="1268"/>
        <v>38645.72022</v>
      </c>
      <c r="BD411" s="4">
        <f t="shared" si="1268"/>
        <v>45781.92211</v>
      </c>
      <c r="BE411" s="4">
        <f t="shared" ref="BE411:BI411" si="1269">AZ411/Z411</f>
        <v>23460.63236</v>
      </c>
      <c r="BF411" s="4">
        <f t="shared" si="1269"/>
        <v>22995.0381</v>
      </c>
      <c r="BG411" s="4">
        <f t="shared" si="1269"/>
        <v>17854.10999</v>
      </c>
      <c r="BH411" s="4">
        <f t="shared" si="1269"/>
        <v>20104.09354</v>
      </c>
      <c r="BI411" s="4">
        <f t="shared" si="1269"/>
        <v>19170.21189</v>
      </c>
      <c r="BJ411" s="4">
        <f t="shared" si="38"/>
        <v>62859.86563</v>
      </c>
      <c r="BK411" s="4">
        <f t="shared" si="39"/>
        <v>33525.36852</v>
      </c>
      <c r="BL411" s="4">
        <f t="shared" si="40"/>
        <v>96385.23415</v>
      </c>
      <c r="BM411" s="4">
        <f>BK411*'Ejercicio 3 - TIR'!$D$5</f>
        <v>16762.68426</v>
      </c>
      <c r="BN411" s="4">
        <f t="shared" si="41"/>
        <v>79622.54989</v>
      </c>
      <c r="BO411" s="4">
        <f t="shared" si="42"/>
        <v>33340.25926</v>
      </c>
      <c r="BP411" s="4">
        <f t="shared" si="43"/>
        <v>-96511.43576</v>
      </c>
      <c r="BQ411" s="4">
        <f t="shared" ref="BQ411:BT411" si="1270">BE411</f>
        <v>23460.63236</v>
      </c>
      <c r="BR411" s="4">
        <f t="shared" si="1270"/>
        <v>22995.0381</v>
      </c>
      <c r="BS411" s="4">
        <f t="shared" si="1270"/>
        <v>17854.10999</v>
      </c>
      <c r="BT411" s="4">
        <f t="shared" si="1270"/>
        <v>20104.09354</v>
      </c>
      <c r="BU411" s="4">
        <f t="shared" si="45"/>
        <v>52510.47115</v>
      </c>
      <c r="BV411" s="36">
        <f t="shared" si="46"/>
        <v>11.27258428</v>
      </c>
    </row>
    <row r="412" ht="15.0" customHeight="1">
      <c r="A412" s="2">
        <v>411.0</v>
      </c>
      <c r="B412" s="3">
        <f t="shared" si="4"/>
        <v>0.7670357507</v>
      </c>
      <c r="C412" s="4">
        <f>IF(B412&lt;=('Ejercicio 3 - TIR'!$D$13-'Ejercicio 3 - TIR'!$C$13)/('Ejercicio 3 - TIR'!$E$13-'Ejercicio 3 - TIR'!$C$13),'Ejercicio 3 - TIR'!$C$13+SQRT(('Ejercicio 3 - TIR'!$E$13-'Ejercicio 3 - TIR'!$C$13)*('Ejercicio 3 - TIR'!$D$13-'Ejercicio 3 - TIR'!$C$13)*B412),'Ejercicio 3 - TIR'!$E$13-SQRT(('Ejercicio 3 - TIR'!$E$13-'Ejercicio 3 - TIR'!$C$13)*('Ejercicio 3 - TIR'!$E$13-'Ejercicio 3 - TIR'!$D$13)*(1-B412)))</f>
        <v>83280.0389</v>
      </c>
      <c r="D412" s="3">
        <f t="shared" si="5"/>
        <v>0.7713072673</v>
      </c>
      <c r="E412" s="4">
        <f>IF(D412&lt;=('Ejercicio 3 - TIR'!$D$14-'Ejercicio 3 - TIR'!$C$14)/('Ejercicio 3 - TIR'!$E$14-'Ejercicio 3 - TIR'!$C$14),'Ejercicio 3 - TIR'!$C$14+SQRT(('Ejercicio 3 - TIR'!$E$14-'Ejercicio 3 - TIR'!$C$14)*('Ejercicio 3 - TIR'!$D$14-'Ejercicio 3 - TIR'!$C$14)*D412),'Ejercicio 3 - TIR'!$E$14-SQRT(('Ejercicio 3 - TIR'!$E$14-'Ejercicio 3 - TIR'!$C$14)*('Ejercicio 3 - TIR'!$E$14-'Ejercicio 3 - TIR'!$D$14)*(1-D412)))</f>
        <v>34143.04602</v>
      </c>
      <c r="F412" s="3">
        <f t="shared" si="6"/>
        <v>0.8932378204</v>
      </c>
      <c r="G412" s="4">
        <f>IF(F412&lt;=('Ejercicio 3 - TIR'!$D$18-'Ejercicio 3 - TIR'!$C$18)/('Ejercicio 3 - TIR'!$E$18-'Ejercicio 3 - TIR'!$C$18),'Ejercicio 3 - TIR'!$C$18+SQRT(('Ejercicio 3 - TIR'!$E$18-'Ejercicio 3 - TIR'!$C$18)*('Ejercicio 3 - TIR'!$D$18-'Ejercicio 3 - TIR'!$C$18)*F412),'Ejercicio 3 - TIR'!$E$18-SQRT(('Ejercicio 3 - TIR'!$E$18-'Ejercicio 3 - TIR'!$C$18)*('Ejercicio 3 - TIR'!$E$18-'Ejercicio 3 - TIR'!$D$18)*(1-F412)))</f>
        <v>42170.30682</v>
      </c>
      <c r="H412" s="3">
        <f t="shared" si="7"/>
        <v>0.009298147952</v>
      </c>
      <c r="I412" s="4">
        <f>IF(H412&lt;=('Ejercicio 3 - TIR'!$D$18-'Ejercicio 3 - TIR'!$C$18)/('Ejercicio 3 - TIR'!$E$18-'Ejercicio 3 - TIR'!$C$18),'Ejercicio 3 - TIR'!$C$18+SQRT(('Ejercicio 3 - TIR'!$E$18-'Ejercicio 3 - TIR'!$C$18)*('Ejercicio 3 - TIR'!$D$18-'Ejercicio 3 - TIR'!$C$18)*H412),'Ejercicio 3 - TIR'!$E$18-SQRT(('Ejercicio 3 - TIR'!$E$18-'Ejercicio 3 - TIR'!$C$18)*('Ejercicio 3 - TIR'!$E$18-'Ejercicio 3 - TIR'!$D$18)*(1-H412)))</f>
        <v>31180.98357</v>
      </c>
      <c r="J412" s="3">
        <f t="shared" si="8"/>
        <v>0.07480324994</v>
      </c>
      <c r="K412" s="4">
        <f>IF(J412&lt;=('Ejercicio 3 - TIR'!$D$18-'Ejercicio 3 - TIR'!$C$18)/('Ejercicio 3 - TIR'!$E$18-'Ejercicio 3 - TIR'!$C$18),'Ejercicio 3 - TIR'!$C$18+SQRT(('Ejercicio 3 - TIR'!$E$18-'Ejercicio 3 - TIR'!$C$18)*('Ejercicio 3 - TIR'!$D$18-'Ejercicio 3 - TIR'!$C$18)*J412),'Ejercicio 3 - TIR'!$E$18-SQRT(('Ejercicio 3 - TIR'!$E$18-'Ejercicio 3 - TIR'!$C$18)*('Ejercicio 3 - TIR'!$E$18-'Ejercicio 3 - TIR'!$D$18)*(1-J412)))</f>
        <v>33349.69961</v>
      </c>
      <c r="L412" s="3">
        <f t="shared" si="9"/>
        <v>0.3386446941</v>
      </c>
      <c r="M412" s="4">
        <f>IF(L412&lt;=('Ejercicio 3 - TIR'!$D$18-'Ejercicio 3 - TIR'!$C$18)/('Ejercicio 3 - TIR'!$E$18-'Ejercicio 3 - TIR'!$C$18),'Ejercicio 3 - TIR'!$C$18+SQRT(('Ejercicio 3 - TIR'!$E$18-'Ejercicio 3 - TIR'!$C$18)*('Ejercicio 3 - TIR'!$D$18-'Ejercicio 3 - TIR'!$C$18)*L412),'Ejercicio 3 - TIR'!$E$18-SQRT(('Ejercicio 3 - TIR'!$E$18-'Ejercicio 3 - TIR'!$C$18)*('Ejercicio 3 - TIR'!$E$18-'Ejercicio 3 - TIR'!$D$18)*(1-L412)))</f>
        <v>37127.18066</v>
      </c>
      <c r="N412" s="3">
        <f t="shared" si="10"/>
        <v>0.03318134632</v>
      </c>
      <c r="O412" s="4">
        <f>IF(N412&lt;=('Ejercicio 3 - TIR'!$D$18-'Ejercicio 3 - TIR'!$C$18)/('Ejercicio 3 - TIR'!$E$18-'Ejercicio 3 - TIR'!$C$18),'Ejercicio 3 - TIR'!$C$18+SQRT(('Ejercicio 3 - TIR'!$E$18-'Ejercicio 3 - TIR'!$C$18)*('Ejercicio 3 - TIR'!$D$18-'Ejercicio 3 - TIR'!$C$18)*N412),'Ejercicio 3 - TIR'!$E$18-SQRT(('Ejercicio 3 - TIR'!$E$18-'Ejercicio 3 - TIR'!$C$18)*('Ejercicio 3 - TIR'!$E$18-'Ejercicio 3 - TIR'!$D$18)*(1-N412)))</f>
        <v>32230.96435</v>
      </c>
      <c r="P412" s="3">
        <f t="shared" si="11"/>
        <v>0.8635077738</v>
      </c>
      <c r="Q412" s="7">
        <f>IF(P412&lt;=('Ejercicio 3 - TIR'!$D$22-'Ejercicio 3 - TIR'!$C$22)/('Ejercicio 3 - TIR'!$E$22-'Ejercicio 3 - TIR'!$C$22),'Ejercicio 3 - TIR'!$C$22+SQRT(('Ejercicio 3 - TIR'!$E$22-'Ejercicio 3 - TIR'!$C$22)*('Ejercicio 3 - TIR'!$D$22-'Ejercicio 3 - TIR'!$C$22)*P412),'Ejercicio 3 - TIR'!$E$22-SQRT(('Ejercicio 3 - TIR'!$E$22-'Ejercicio 3 - TIR'!$C$22)*('Ejercicio 3 - TIR'!$E$22-'Ejercicio 3 - TIR'!$D$22)*(1-P412)))</f>
        <v>0.1643256258</v>
      </c>
      <c r="R412" s="3">
        <f t="shared" si="12"/>
        <v>0.8703186462</v>
      </c>
      <c r="S412" s="7">
        <f>IF(R412&lt;=('Ejercicio 3 - TIR'!$D$23-'Ejercicio 3 - TIR'!$C$23)/('Ejercicio 3 - TIR'!$E$23-'Ejercicio 3 - TIR'!$C$23),'Ejercicio 3 - TIR'!$C$23+SQRT(('Ejercicio 3 - TIR'!$E$23-'Ejercicio 3 - TIR'!$C$23)*('Ejercicio 3 - TIR'!$D$23-'Ejercicio 3 - TIR'!$C$23)*R412),'Ejercicio 3 - TIR'!$E$23-SQRT(('Ejercicio 3 - TIR'!$E$23-'Ejercicio 3 - TIR'!$C$23)*('Ejercicio 3 - TIR'!$E$23-'Ejercicio 3 - TIR'!$D$23)*(1-R412)))</f>
        <v>0.1647217005</v>
      </c>
      <c r="T412" s="3">
        <f t="shared" si="13"/>
        <v>0.4905882706</v>
      </c>
      <c r="U412" s="7">
        <f>IF(T412&lt;=('Ejercicio 3 - TIR'!$D$24-'Ejercicio 3 - TIR'!$C$24)/('Ejercicio 3 - TIR'!$E$24-'Ejercicio 3 - TIR'!$C$24),'Ejercicio 3 - TIR'!$C$24+SQRT(('Ejercicio 3 - TIR'!$E$24-'Ejercicio 3 - TIR'!$C$24)*('Ejercicio 3 - TIR'!$D$24-'Ejercicio 3 - TIR'!$C$24)*T412),'Ejercicio 3 - TIR'!$E$24-SQRT(('Ejercicio 3 - TIR'!$E$24-'Ejercicio 3 - TIR'!$C$24)*('Ejercicio 3 - TIR'!$E$24-'Ejercicio 3 - TIR'!$D$24)*(1-T412)))</f>
        <v>0.1822329132</v>
      </c>
      <c r="V412" s="3">
        <f t="shared" si="14"/>
        <v>0.8902836542</v>
      </c>
      <c r="W412" s="7">
        <f>IF(V412&lt;=('Ejercicio 3 - TIR'!$D$25-'Ejercicio 3 - TIR'!$C$25)/('Ejercicio 3 - TIR'!$E$25-'Ejercicio 3 - TIR'!$C$25),'Ejercicio 3 - TIR'!$C$25+SQRT(('Ejercicio 3 - TIR'!$E$25-'Ejercicio 3 - TIR'!$C$25)*('Ejercicio 3 - TIR'!$D$25-'Ejercicio 3 - TIR'!$C$25)*V412),'Ejercicio 3 - TIR'!$E$25-SQRT(('Ejercicio 3 - TIR'!$E$25-'Ejercicio 3 - TIR'!$C$25)*('Ejercicio 3 - TIR'!$E$25-'Ejercicio 3 - TIR'!$D$25)*(1-V412)))</f>
        <v>0.2304038981</v>
      </c>
      <c r="X412" s="3">
        <f t="shared" si="15"/>
        <v>0.8933300731</v>
      </c>
      <c r="Y412" s="7">
        <f>IF(X412&lt;=('Ejercicio 3 - TIR'!$D$26-'Ejercicio 3 - TIR'!$C$26)/('Ejercicio 3 - TIR'!$E$26-'Ejercicio 3 - TIR'!$C$26),'Ejercicio 3 - TIR'!$C$26+SQRT(('Ejercicio 3 - TIR'!$E$26-'Ejercicio 3 - TIR'!$C$26)*('Ejercicio 3 - TIR'!$D$26-'Ejercicio 3 - TIR'!$C$26)*X412),'Ejercicio 3 - TIR'!$E$26-SQRT(('Ejercicio 3 - TIR'!$E$26-'Ejercicio 3 - TIR'!$C$26)*('Ejercicio 3 - TIR'!$E$26-'Ejercicio 3 - TIR'!$D$26)*(1-X412)))</f>
        <v>0.2559996332</v>
      </c>
      <c r="Z412" s="3">
        <f t="shared" si="16"/>
        <v>1.164325626</v>
      </c>
      <c r="AA412" s="3">
        <f t="shared" si="17"/>
        <v>1.356115323</v>
      </c>
      <c r="AB412" s="3">
        <f t="shared" si="18"/>
        <v>1.603244169</v>
      </c>
      <c r="AC412" s="3">
        <f t="shared" si="19"/>
        <v>1.972637875</v>
      </c>
      <c r="AD412" s="3">
        <f t="shared" si="20"/>
        <v>2.477632447</v>
      </c>
      <c r="AE412" s="2">
        <f t="shared" si="21"/>
        <v>5610.577404</v>
      </c>
      <c r="AF412" s="2">
        <f t="shared" si="22"/>
        <v>6534.761254</v>
      </c>
      <c r="AG412" s="2">
        <f t="shared" si="23"/>
        <v>7725.609835</v>
      </c>
      <c r="AH412" s="2">
        <f t="shared" si="24"/>
        <v>9505.620456</v>
      </c>
      <c r="AI412" s="2">
        <f t="shared" si="25"/>
        <v>11939.05581</v>
      </c>
      <c r="AJ412" s="4">
        <f t="shared" si="26"/>
        <v>49099.96888</v>
      </c>
      <c r="AK412" s="4">
        <f t="shared" si="27"/>
        <v>42285.0096</v>
      </c>
      <c r="AL412" s="4">
        <f t="shared" si="28"/>
        <v>53467.71143</v>
      </c>
      <c r="AM412" s="4">
        <f t="shared" si="29"/>
        <v>73238.48275</v>
      </c>
      <c r="AN412" s="4">
        <f t="shared" si="30"/>
        <v>79856.48309</v>
      </c>
      <c r="AO412" s="4">
        <f>C412/'Ejercicio 3 - TIR'!$D$7</f>
        <v>16656.00778</v>
      </c>
      <c r="AP412" s="4">
        <f t="shared" si="31"/>
        <v>32443.9611</v>
      </c>
      <c r="AQ412" s="4">
        <f t="shared" si="32"/>
        <v>25629.00182</v>
      </c>
      <c r="AR412" s="4">
        <f t="shared" si="33"/>
        <v>36811.70365</v>
      </c>
      <c r="AS412" s="4">
        <f t="shared" si="34"/>
        <v>56582.47497</v>
      </c>
      <c r="AT412" s="4">
        <f t="shared" si="35"/>
        <v>63200.47531</v>
      </c>
      <c r="AU412" s="4">
        <f>AP412*'Ejercicio 3 - TIR'!$D$5</f>
        <v>16221.98055</v>
      </c>
      <c r="AV412" s="4">
        <f>AQ412*'Ejercicio 3 - TIR'!$D$5</f>
        <v>12814.50091</v>
      </c>
      <c r="AW412" s="4">
        <f>AR412*'Ejercicio 3 - TIR'!$D$5</f>
        <v>18405.85183</v>
      </c>
      <c r="AX412" s="4">
        <f>AS412*'Ejercicio 3 - TIR'!$D$5</f>
        <v>28291.23748</v>
      </c>
      <c r="AY412" s="4">
        <f>AT412*'Ejercicio 3 - TIR'!$D$5</f>
        <v>31600.23765</v>
      </c>
      <c r="AZ412" s="4">
        <f t="shared" ref="AZ412:BD412" si="1271">AJ412-AU412-AE412</f>
        <v>27267.41093</v>
      </c>
      <c r="BA412" s="4">
        <f t="shared" si="1271"/>
        <v>22935.74743</v>
      </c>
      <c r="BB412" s="4">
        <f t="shared" si="1271"/>
        <v>27336.24977</v>
      </c>
      <c r="BC412" s="4">
        <f t="shared" si="1271"/>
        <v>35441.62481</v>
      </c>
      <c r="BD412" s="4">
        <f t="shared" si="1271"/>
        <v>36317.18963</v>
      </c>
      <c r="BE412" s="4">
        <f t="shared" ref="BE412:BI412" si="1272">AZ412/Z412</f>
        <v>23419.05935</v>
      </c>
      <c r="BF412" s="4">
        <f t="shared" si="1272"/>
        <v>16912.82965</v>
      </c>
      <c r="BG412" s="4">
        <f t="shared" si="1272"/>
        <v>17050.58425</v>
      </c>
      <c r="BH412" s="4">
        <f t="shared" si="1272"/>
        <v>17966.61479</v>
      </c>
      <c r="BI412" s="4">
        <f t="shared" si="1272"/>
        <v>14658.02148</v>
      </c>
      <c r="BJ412" s="4">
        <f t="shared" si="38"/>
        <v>84593.91867</v>
      </c>
      <c r="BK412" s="4">
        <f t="shared" si="39"/>
        <v>41267.46532</v>
      </c>
      <c r="BL412" s="4">
        <f t="shared" si="40"/>
        <v>125861.384</v>
      </c>
      <c r="BM412" s="4">
        <f>BK412*'Ejercicio 3 - TIR'!$D$5</f>
        <v>20633.73266</v>
      </c>
      <c r="BN412" s="4">
        <f t="shared" si="41"/>
        <v>105227.6513</v>
      </c>
      <c r="BO412" s="4">
        <f t="shared" si="42"/>
        <v>42471.04991</v>
      </c>
      <c r="BP412" s="4">
        <f t="shared" si="43"/>
        <v>-117423.0849</v>
      </c>
      <c r="BQ412" s="4">
        <f t="shared" ref="BQ412:BT412" si="1273">BE412</f>
        <v>23419.05935</v>
      </c>
      <c r="BR412" s="4">
        <f t="shared" si="1273"/>
        <v>16912.82965</v>
      </c>
      <c r="BS412" s="4">
        <f t="shared" si="1273"/>
        <v>17050.58425</v>
      </c>
      <c r="BT412" s="4">
        <f t="shared" si="1273"/>
        <v>17966.61479</v>
      </c>
      <c r="BU412" s="4">
        <f t="shared" si="45"/>
        <v>57129.07139</v>
      </c>
      <c r="BV412" s="36">
        <f t="shared" si="46"/>
        <v>3.533117484</v>
      </c>
    </row>
    <row r="413" ht="15.0" customHeight="1">
      <c r="A413" s="2">
        <v>412.0</v>
      </c>
      <c r="B413" s="3">
        <f t="shared" si="4"/>
        <v>0.6556941665</v>
      </c>
      <c r="C413" s="4">
        <f>IF(B413&lt;=('Ejercicio 3 - TIR'!$D$13-'Ejercicio 3 - TIR'!$C$13)/('Ejercicio 3 - TIR'!$E$13-'Ejercicio 3 - TIR'!$C$13),'Ejercicio 3 - TIR'!$C$13+SQRT(('Ejercicio 3 - TIR'!$E$13-'Ejercicio 3 - TIR'!$C$13)*('Ejercicio 3 - TIR'!$D$13-'Ejercicio 3 - TIR'!$C$13)*B413),'Ejercicio 3 - TIR'!$E$13-SQRT(('Ejercicio 3 - TIR'!$E$13-'Ejercicio 3 - TIR'!$C$13)*('Ejercicio 3 - TIR'!$E$13-'Ejercicio 3 - TIR'!$D$13)*(1-B413)))</f>
        <v>79673.49021</v>
      </c>
      <c r="D413" s="3">
        <f t="shared" si="5"/>
        <v>0.2382395989</v>
      </c>
      <c r="E413" s="4">
        <f>IF(D413&lt;=('Ejercicio 3 - TIR'!$D$14-'Ejercicio 3 - TIR'!$C$14)/('Ejercicio 3 - TIR'!$E$14-'Ejercicio 3 - TIR'!$C$14),'Ejercicio 3 - TIR'!$C$14+SQRT(('Ejercicio 3 - TIR'!$E$14-'Ejercicio 3 - TIR'!$C$14)*('Ejercicio 3 - TIR'!$D$14-'Ejercicio 3 - TIR'!$C$14)*D413),'Ejercicio 3 - TIR'!$E$14-SQRT(('Ejercicio 3 - TIR'!$E$14-'Ejercicio 3 - TIR'!$C$14)*('Ejercicio 3 - TIR'!$E$14-'Ejercicio 3 - TIR'!$D$14)*(1-D413)))</f>
        <v>29227.05215</v>
      </c>
      <c r="F413" s="3">
        <f t="shared" si="6"/>
        <v>0.1585746405</v>
      </c>
      <c r="G413" s="4">
        <f>IF(F413&lt;=('Ejercicio 3 - TIR'!$D$18-'Ejercicio 3 - TIR'!$C$18)/('Ejercicio 3 - TIR'!$E$18-'Ejercicio 3 - TIR'!$C$18),'Ejercicio 3 - TIR'!$C$18+SQRT(('Ejercicio 3 - TIR'!$E$18-'Ejercicio 3 - TIR'!$C$18)*('Ejercicio 3 - TIR'!$D$18-'Ejercicio 3 - TIR'!$C$18)*F413),'Ejercicio 3 - TIR'!$E$18-SQRT(('Ejercicio 3 - TIR'!$E$18-'Ejercicio 3 - TIR'!$C$18)*('Ejercicio 3 - TIR'!$E$18-'Ejercicio 3 - TIR'!$D$18)*(1-F413)))</f>
        <v>34877.1094</v>
      </c>
      <c r="H413" s="3">
        <f t="shared" si="7"/>
        <v>0.2624256473</v>
      </c>
      <c r="I413" s="4">
        <f>IF(H413&lt;=('Ejercicio 3 - TIR'!$D$18-'Ejercicio 3 - TIR'!$C$18)/('Ejercicio 3 - TIR'!$E$18-'Ejercicio 3 - TIR'!$C$18),'Ejercicio 3 - TIR'!$C$18+SQRT(('Ejercicio 3 - TIR'!$E$18-'Ejercicio 3 - TIR'!$C$18)*('Ejercicio 3 - TIR'!$D$18-'Ejercicio 3 - TIR'!$C$18)*H413),'Ejercicio 3 - TIR'!$E$18-SQRT(('Ejercicio 3 - TIR'!$E$18-'Ejercicio 3 - TIR'!$C$18)*('Ejercicio 3 - TIR'!$E$18-'Ejercicio 3 - TIR'!$D$18)*(1-H413)))</f>
        <v>36274.06145</v>
      </c>
      <c r="J413" s="3">
        <f t="shared" si="8"/>
        <v>0.1093917809</v>
      </c>
      <c r="K413" s="4">
        <f>IF(J413&lt;=('Ejercicio 3 - TIR'!$D$18-'Ejercicio 3 - TIR'!$C$18)/('Ejercicio 3 - TIR'!$E$18-'Ejercicio 3 - TIR'!$C$18),'Ejercicio 3 - TIR'!$C$18+SQRT(('Ejercicio 3 - TIR'!$E$18-'Ejercicio 3 - TIR'!$C$18)*('Ejercicio 3 - TIR'!$D$18-'Ejercicio 3 - TIR'!$C$18)*J413),'Ejercicio 3 - TIR'!$E$18-SQRT(('Ejercicio 3 - TIR'!$E$18-'Ejercicio 3 - TIR'!$C$18)*('Ejercicio 3 - TIR'!$E$18-'Ejercicio 3 - TIR'!$D$18)*(1-J413)))</f>
        <v>34050.77365</v>
      </c>
      <c r="L413" s="3">
        <f t="shared" si="9"/>
        <v>0.2341783553</v>
      </c>
      <c r="M413" s="4">
        <f>IF(L413&lt;=('Ejercicio 3 - TIR'!$D$18-'Ejercicio 3 - TIR'!$C$18)/('Ejercicio 3 - TIR'!$E$18-'Ejercicio 3 - TIR'!$C$18),'Ejercicio 3 - TIR'!$C$18+SQRT(('Ejercicio 3 - TIR'!$E$18-'Ejercicio 3 - TIR'!$C$18)*('Ejercicio 3 - TIR'!$D$18-'Ejercicio 3 - TIR'!$C$18)*L413),'Ejercicio 3 - TIR'!$E$18-SQRT(('Ejercicio 3 - TIR'!$E$18-'Ejercicio 3 - TIR'!$C$18)*('Ejercicio 3 - TIR'!$E$18-'Ejercicio 3 - TIR'!$D$18)*(1-L413)))</f>
        <v>35926.78271</v>
      </c>
      <c r="N413" s="3">
        <f t="shared" si="10"/>
        <v>0.7057427153</v>
      </c>
      <c r="O413" s="4">
        <f>IF(N413&lt;=('Ejercicio 3 - TIR'!$D$18-'Ejercicio 3 - TIR'!$C$18)/('Ejercicio 3 - TIR'!$E$18-'Ejercicio 3 - TIR'!$C$18),'Ejercicio 3 - TIR'!$C$18+SQRT(('Ejercicio 3 - TIR'!$E$18-'Ejercicio 3 - TIR'!$C$18)*('Ejercicio 3 - TIR'!$D$18-'Ejercicio 3 - TIR'!$C$18)*N413),'Ejercicio 3 - TIR'!$E$18-SQRT(('Ejercicio 3 - TIR'!$E$18-'Ejercicio 3 - TIR'!$C$18)*('Ejercicio 3 - TIR'!$E$18-'Ejercicio 3 - TIR'!$D$18)*(1-N413)))</f>
        <v>40302.20303</v>
      </c>
      <c r="P413" s="3">
        <f t="shared" si="11"/>
        <v>0.02732154123</v>
      </c>
      <c r="Q413" s="7">
        <f>IF(P413&lt;=('Ejercicio 3 - TIR'!$D$22-'Ejercicio 3 - TIR'!$C$22)/('Ejercicio 3 - TIR'!$E$22-'Ejercicio 3 - TIR'!$C$22),'Ejercicio 3 - TIR'!$C$22+SQRT(('Ejercicio 3 - TIR'!$E$22-'Ejercicio 3 - TIR'!$C$22)*('Ejercicio 3 - TIR'!$D$22-'Ejercicio 3 - TIR'!$C$22)*P413),'Ejercicio 3 - TIR'!$E$22-SQRT(('Ejercicio 3 - TIR'!$E$22-'Ejercicio 3 - TIR'!$C$22)*('Ejercicio 3 - TIR'!$E$22-'Ejercicio 3 - TIR'!$D$22)*(1-P413)))</f>
        <v>0.127012758</v>
      </c>
      <c r="R413" s="3">
        <f t="shared" si="12"/>
        <v>0.6703082528</v>
      </c>
      <c r="S413" s="7">
        <f>IF(R413&lt;=('Ejercicio 3 - TIR'!$D$23-'Ejercicio 3 - TIR'!$C$23)/('Ejercicio 3 - TIR'!$E$23-'Ejercicio 3 - TIR'!$C$23),'Ejercicio 3 - TIR'!$C$23+SQRT(('Ejercicio 3 - TIR'!$E$23-'Ejercicio 3 - TIR'!$C$23)*('Ejercicio 3 - TIR'!$D$23-'Ejercicio 3 - TIR'!$C$23)*R413),'Ejercicio 3 - TIR'!$E$23-SQRT(('Ejercicio 3 - TIR'!$E$23-'Ejercicio 3 - TIR'!$C$23)*('Ejercicio 3 - TIR'!$E$23-'Ejercicio 3 - TIR'!$D$23)*(1-R413)))</f>
        <v>0.1556392704</v>
      </c>
      <c r="T413" s="3">
        <f t="shared" si="13"/>
        <v>0.7849491782</v>
      </c>
      <c r="U413" s="7">
        <f>IF(T413&lt;=('Ejercicio 3 - TIR'!$D$24-'Ejercicio 3 - TIR'!$C$24)/('Ejercicio 3 - TIR'!$E$24-'Ejercicio 3 - TIR'!$C$24),'Ejercicio 3 - TIR'!$C$24+SQRT(('Ejercicio 3 - TIR'!$E$24-'Ejercicio 3 - TIR'!$C$24)*('Ejercicio 3 - TIR'!$D$24-'Ejercicio 3 - TIR'!$C$24)*T413),'Ejercicio 3 - TIR'!$E$24-SQRT(('Ejercicio 3 - TIR'!$E$24-'Ejercicio 3 - TIR'!$C$24)*('Ejercicio 3 - TIR'!$E$24-'Ejercicio 3 - TIR'!$D$24)*(1-T413)))</f>
        <v>0.195461412</v>
      </c>
      <c r="V413" s="3">
        <f t="shared" si="14"/>
        <v>0.8808274061</v>
      </c>
      <c r="W413" s="7">
        <f>IF(V413&lt;=('Ejercicio 3 - TIR'!$D$25-'Ejercicio 3 - TIR'!$C$25)/('Ejercicio 3 - TIR'!$E$25-'Ejercicio 3 - TIR'!$C$25),'Ejercicio 3 - TIR'!$C$25+SQRT(('Ejercicio 3 - TIR'!$E$25-'Ejercicio 3 - TIR'!$C$25)*('Ejercicio 3 - TIR'!$D$25-'Ejercicio 3 - TIR'!$C$25)*V413),'Ejercicio 3 - TIR'!$E$25-SQRT(('Ejercicio 3 - TIR'!$E$25-'Ejercicio 3 - TIR'!$C$25)*('Ejercicio 3 - TIR'!$E$25-'Ejercicio 3 - TIR'!$D$25)*(1-V413)))</f>
        <v>0.2295768739</v>
      </c>
      <c r="X413" s="3">
        <f t="shared" si="15"/>
        <v>0.5201029487</v>
      </c>
      <c r="Y413" s="7">
        <f>IF(X413&lt;=('Ejercicio 3 - TIR'!$D$26-'Ejercicio 3 - TIR'!$C$26)/('Ejercicio 3 - TIR'!$E$26-'Ejercicio 3 - TIR'!$C$26),'Ejercicio 3 - TIR'!$C$26+SQRT(('Ejercicio 3 - TIR'!$E$26-'Ejercicio 3 - TIR'!$C$26)*('Ejercicio 3 - TIR'!$D$26-'Ejercicio 3 - TIR'!$C$26)*X413),'Ejercicio 3 - TIR'!$E$26-SQRT(('Ejercicio 3 - TIR'!$E$26-'Ejercicio 3 - TIR'!$C$26)*('Ejercicio 3 - TIR'!$E$26-'Ejercicio 3 - TIR'!$D$26)*(1-X413)))</f>
        <v>0.2290937717</v>
      </c>
      <c r="Z413" s="3">
        <f t="shared" si="16"/>
        <v>1.127012758</v>
      </c>
      <c r="AA413" s="3">
        <f t="shared" si="17"/>
        <v>1.302420201</v>
      </c>
      <c r="AB413" s="3">
        <f t="shared" si="18"/>
        <v>1.556993093</v>
      </c>
      <c r="AC413" s="3">
        <f t="shared" si="19"/>
        <v>1.9144427</v>
      </c>
      <c r="AD413" s="3">
        <f t="shared" si="20"/>
        <v>2.353029599</v>
      </c>
      <c r="AE413" s="2">
        <f t="shared" si="21"/>
        <v>3712.208501</v>
      </c>
      <c r="AF413" s="2">
        <f t="shared" si="22"/>
        <v>4289.973924</v>
      </c>
      <c r="AG413" s="2">
        <f t="shared" si="23"/>
        <v>5128.498285</v>
      </c>
      <c r="AH413" s="2">
        <f t="shared" si="24"/>
        <v>6305.882889</v>
      </c>
      <c r="AI413" s="2">
        <f t="shared" si="25"/>
        <v>7750.521384</v>
      </c>
      <c r="AJ413" s="4">
        <f t="shared" si="26"/>
        <v>39306.94725</v>
      </c>
      <c r="AK413" s="4">
        <f t="shared" si="27"/>
        <v>47244.07042</v>
      </c>
      <c r="AL413" s="4">
        <f t="shared" si="28"/>
        <v>53016.81938</v>
      </c>
      <c r="AM413" s="4">
        <f t="shared" si="29"/>
        <v>68779.76689</v>
      </c>
      <c r="AN413" s="4">
        <f t="shared" si="30"/>
        <v>94832.27663</v>
      </c>
      <c r="AO413" s="4">
        <f>C413/'Ejercicio 3 - TIR'!$D$7</f>
        <v>15934.69804</v>
      </c>
      <c r="AP413" s="4">
        <f t="shared" si="31"/>
        <v>23372.24921</v>
      </c>
      <c r="AQ413" s="4">
        <f t="shared" si="32"/>
        <v>31309.37238</v>
      </c>
      <c r="AR413" s="4">
        <f t="shared" si="33"/>
        <v>37082.12133</v>
      </c>
      <c r="AS413" s="4">
        <f t="shared" si="34"/>
        <v>52845.06885</v>
      </c>
      <c r="AT413" s="4">
        <f t="shared" si="35"/>
        <v>78897.57859</v>
      </c>
      <c r="AU413" s="4">
        <f>AP413*'Ejercicio 3 - TIR'!$D$5</f>
        <v>11686.1246</v>
      </c>
      <c r="AV413" s="4">
        <f>AQ413*'Ejercicio 3 - TIR'!$D$5</f>
        <v>15654.68619</v>
      </c>
      <c r="AW413" s="4">
        <f>AR413*'Ejercicio 3 - TIR'!$D$5</f>
        <v>18541.06067</v>
      </c>
      <c r="AX413" s="4">
        <f>AS413*'Ejercicio 3 - TIR'!$D$5</f>
        <v>26422.53442</v>
      </c>
      <c r="AY413" s="4">
        <f>AT413*'Ejercicio 3 - TIR'!$D$5</f>
        <v>39448.7893</v>
      </c>
      <c r="AZ413" s="4">
        <f t="shared" ref="AZ413:BD413" si="1274">AJ413-AU413-AE413</f>
        <v>23908.61415</v>
      </c>
      <c r="BA413" s="4">
        <f t="shared" si="1274"/>
        <v>27299.41031</v>
      </c>
      <c r="BB413" s="4">
        <f t="shared" si="1274"/>
        <v>29347.26043</v>
      </c>
      <c r="BC413" s="4">
        <f t="shared" si="1274"/>
        <v>36051.34958</v>
      </c>
      <c r="BD413" s="4">
        <f t="shared" si="1274"/>
        <v>47632.96595</v>
      </c>
      <c r="BE413" s="4">
        <f t="shared" ref="BE413:BI413" si="1275">AZ413/Z413</f>
        <v>21214.14685</v>
      </c>
      <c r="BF413" s="4">
        <f t="shared" si="1275"/>
        <v>20960.52432</v>
      </c>
      <c r="BG413" s="4">
        <f t="shared" si="1275"/>
        <v>18848.67734</v>
      </c>
      <c r="BH413" s="4">
        <f t="shared" si="1275"/>
        <v>18831.25025</v>
      </c>
      <c r="BI413" s="4">
        <f t="shared" si="1275"/>
        <v>20243.2498</v>
      </c>
      <c r="BJ413" s="4">
        <f t="shared" si="38"/>
        <v>68772.11881</v>
      </c>
      <c r="BK413" s="4">
        <f t="shared" si="39"/>
        <v>37494.81614</v>
      </c>
      <c r="BL413" s="4">
        <f t="shared" si="40"/>
        <v>106266.9349</v>
      </c>
      <c r="BM413" s="4">
        <f>BK413*'Ejercicio 3 - TIR'!$D$5</f>
        <v>18747.40807</v>
      </c>
      <c r="BN413" s="4">
        <f t="shared" si="41"/>
        <v>87519.52688</v>
      </c>
      <c r="BO413" s="4">
        <f t="shared" si="42"/>
        <v>37194.40118</v>
      </c>
      <c r="BP413" s="4">
        <f t="shared" si="43"/>
        <v>-108900.5424</v>
      </c>
      <c r="BQ413" s="4">
        <f t="shared" ref="BQ413:BT413" si="1276">BE413</f>
        <v>21214.14685</v>
      </c>
      <c r="BR413" s="4">
        <f t="shared" si="1276"/>
        <v>20960.52432</v>
      </c>
      <c r="BS413" s="4">
        <f t="shared" si="1276"/>
        <v>18848.67734</v>
      </c>
      <c r="BT413" s="4">
        <f t="shared" si="1276"/>
        <v>18831.25025</v>
      </c>
      <c r="BU413" s="4">
        <f t="shared" si="45"/>
        <v>57437.65097</v>
      </c>
      <c r="BV413" s="36">
        <f t="shared" si="46"/>
        <v>6.981868997</v>
      </c>
    </row>
    <row r="414" ht="15.0" customHeight="1">
      <c r="A414" s="2">
        <v>413.0</v>
      </c>
      <c r="B414" s="3">
        <f t="shared" si="4"/>
        <v>0.1849080445</v>
      </c>
      <c r="C414" s="4">
        <f>IF(B414&lt;=('Ejercicio 3 - TIR'!$D$13-'Ejercicio 3 - TIR'!$C$13)/('Ejercicio 3 - TIR'!$E$13-'Ejercicio 3 - TIR'!$C$13),'Ejercicio 3 - TIR'!$C$13+SQRT(('Ejercicio 3 - TIR'!$E$13-'Ejercicio 3 - TIR'!$C$13)*('Ejercicio 3 - TIR'!$D$13-'Ejercicio 3 - TIR'!$C$13)*B414),'Ejercicio 3 - TIR'!$E$13-SQRT(('Ejercicio 3 - TIR'!$E$13-'Ejercicio 3 - TIR'!$C$13)*('Ejercicio 3 - TIR'!$E$13-'Ejercicio 3 - TIR'!$D$13)*(1-B414)))</f>
        <v>68600.18708</v>
      </c>
      <c r="D414" s="3">
        <f t="shared" si="5"/>
        <v>0.5692072968</v>
      </c>
      <c r="E414" s="4">
        <f>IF(D414&lt;=('Ejercicio 3 - TIR'!$D$14-'Ejercicio 3 - TIR'!$C$14)/('Ejercicio 3 - TIR'!$E$14-'Ejercicio 3 - TIR'!$C$14),'Ejercicio 3 - TIR'!$C$14+SQRT(('Ejercicio 3 - TIR'!$E$14-'Ejercicio 3 - TIR'!$C$14)*('Ejercicio 3 - TIR'!$D$14-'Ejercicio 3 - TIR'!$C$14)*D414),'Ejercicio 3 - TIR'!$E$14-SQRT(('Ejercicio 3 - TIR'!$E$14-'Ejercicio 3 - TIR'!$C$14)*('Ejercicio 3 - TIR'!$E$14-'Ejercicio 3 - TIR'!$D$14)*(1-D414)))</f>
        <v>31961.41147</v>
      </c>
      <c r="F414" s="3">
        <f t="shared" si="6"/>
        <v>0.4050429154</v>
      </c>
      <c r="G414" s="4">
        <f>IF(F414&lt;=('Ejercicio 3 - TIR'!$D$18-'Ejercicio 3 - TIR'!$C$18)/('Ejercicio 3 - TIR'!$E$18-'Ejercicio 3 - TIR'!$C$18),'Ejercicio 3 - TIR'!$C$18+SQRT(('Ejercicio 3 - TIR'!$E$18-'Ejercicio 3 - TIR'!$C$18)*('Ejercicio 3 - TIR'!$D$18-'Ejercicio 3 - TIR'!$C$18)*F414),'Ejercicio 3 - TIR'!$E$18-SQRT(('Ejercicio 3 - TIR'!$E$18-'Ejercicio 3 - TIR'!$C$18)*('Ejercicio 3 - TIR'!$E$18-'Ejercicio 3 - TIR'!$D$18)*(1-F414)))</f>
        <v>37794.64158</v>
      </c>
      <c r="H414" s="3">
        <f t="shared" si="7"/>
        <v>0.1864510164</v>
      </c>
      <c r="I414" s="4">
        <f>IF(H414&lt;=('Ejercicio 3 - TIR'!$D$18-'Ejercicio 3 - TIR'!$C$18)/('Ejercicio 3 - TIR'!$E$18-'Ejercicio 3 - TIR'!$C$18),'Ejercicio 3 - TIR'!$C$18+SQRT(('Ejercicio 3 - TIR'!$E$18-'Ejercicio 3 - TIR'!$C$18)*('Ejercicio 3 - TIR'!$D$18-'Ejercicio 3 - TIR'!$C$18)*H414),'Ejercicio 3 - TIR'!$E$18-SQRT(('Ejercicio 3 - TIR'!$E$18-'Ejercicio 3 - TIR'!$C$18)*('Ejercicio 3 - TIR'!$E$18-'Ejercicio 3 - TIR'!$D$18)*(1-H414)))</f>
        <v>35288.44518</v>
      </c>
      <c r="J414" s="3">
        <f t="shared" si="8"/>
        <v>0.2222437554</v>
      </c>
      <c r="K414" s="4">
        <f>IF(J414&lt;=('Ejercicio 3 - TIR'!$D$18-'Ejercicio 3 - TIR'!$C$18)/('Ejercicio 3 - TIR'!$E$18-'Ejercicio 3 - TIR'!$C$18),'Ejercicio 3 - TIR'!$C$18+SQRT(('Ejercicio 3 - TIR'!$E$18-'Ejercicio 3 - TIR'!$C$18)*('Ejercicio 3 - TIR'!$D$18-'Ejercicio 3 - TIR'!$C$18)*J414),'Ejercicio 3 - TIR'!$E$18-SQRT(('Ejercicio 3 - TIR'!$E$18-'Ejercicio 3 - TIR'!$C$18)*('Ejercicio 3 - TIR'!$E$18-'Ejercicio 3 - TIR'!$D$18)*(1-J414)))</f>
        <v>35773.78241</v>
      </c>
      <c r="L414" s="3">
        <f t="shared" si="9"/>
        <v>0.822833065</v>
      </c>
      <c r="M414" s="4">
        <f>IF(L414&lt;=('Ejercicio 3 - TIR'!$D$18-'Ejercicio 3 - TIR'!$C$18)/('Ejercicio 3 - TIR'!$E$18-'Ejercicio 3 - TIR'!$C$18),'Ejercicio 3 - TIR'!$C$18+SQRT(('Ejercicio 3 - TIR'!$E$18-'Ejercicio 3 - TIR'!$C$18)*('Ejercicio 3 - TIR'!$D$18-'Ejercicio 3 - TIR'!$C$18)*L414),'Ejercicio 3 - TIR'!$E$18-SQRT(('Ejercicio 3 - TIR'!$E$18-'Ejercicio 3 - TIR'!$C$18)*('Ejercicio 3 - TIR'!$E$18-'Ejercicio 3 - TIR'!$D$18)*(1-L414)))</f>
        <v>41354.79491</v>
      </c>
      <c r="N414" s="3">
        <f t="shared" si="10"/>
        <v>0.4241273401</v>
      </c>
      <c r="O414" s="4">
        <f>IF(N414&lt;=('Ejercicio 3 - TIR'!$D$18-'Ejercicio 3 - TIR'!$C$18)/('Ejercicio 3 - TIR'!$E$18-'Ejercicio 3 - TIR'!$C$18),'Ejercicio 3 - TIR'!$C$18+SQRT(('Ejercicio 3 - TIR'!$E$18-'Ejercicio 3 - TIR'!$C$18)*('Ejercicio 3 - TIR'!$D$18-'Ejercicio 3 - TIR'!$C$18)*N414),'Ejercicio 3 - TIR'!$E$18-SQRT(('Ejercicio 3 - TIR'!$E$18-'Ejercicio 3 - TIR'!$C$18)*('Ejercicio 3 - TIR'!$E$18-'Ejercicio 3 - TIR'!$D$18)*(1-N414)))</f>
        <v>37976.15829</v>
      </c>
      <c r="P414" s="3">
        <f t="shared" si="11"/>
        <v>0.1602193848</v>
      </c>
      <c r="Q414" s="7">
        <f>IF(P414&lt;=('Ejercicio 3 - TIR'!$D$22-'Ejercicio 3 - TIR'!$C$22)/('Ejercicio 3 - TIR'!$E$22-'Ejercicio 3 - TIR'!$C$22),'Ejercicio 3 - TIR'!$C$22+SQRT(('Ejercicio 3 - TIR'!$E$22-'Ejercicio 3 - TIR'!$C$22)*('Ejercicio 3 - TIR'!$D$22-'Ejercicio 3 - TIR'!$C$22)*P414),'Ejercicio 3 - TIR'!$E$22-SQRT(('Ejercicio 3 - TIR'!$E$22-'Ejercicio 3 - TIR'!$C$22)*('Ejercicio 3 - TIR'!$E$22-'Ejercicio 3 - TIR'!$D$22)*(1-P414)))</f>
        <v>0.1369821934</v>
      </c>
      <c r="R414" s="3">
        <f t="shared" si="12"/>
        <v>0.646584908</v>
      </c>
      <c r="S414" s="7">
        <f>IF(R414&lt;=('Ejercicio 3 - TIR'!$D$23-'Ejercicio 3 - TIR'!$C$23)/('Ejercicio 3 - TIR'!$E$23-'Ejercicio 3 - TIR'!$C$23),'Ejercicio 3 - TIR'!$C$23+SQRT(('Ejercicio 3 - TIR'!$E$23-'Ejercicio 3 - TIR'!$C$23)*('Ejercicio 3 - TIR'!$D$23-'Ejercicio 3 - TIR'!$C$23)*R414),'Ejercicio 3 - TIR'!$E$23-SQRT(('Ejercicio 3 - TIR'!$E$23-'Ejercicio 3 - TIR'!$C$23)*('Ejercicio 3 - TIR'!$E$23-'Ejercicio 3 - TIR'!$D$23)*(1-R414)))</f>
        <v>0.154778042</v>
      </c>
      <c r="T414" s="3">
        <f t="shared" si="13"/>
        <v>0.9855098455</v>
      </c>
      <c r="U414" s="7">
        <f>IF(T414&lt;=('Ejercicio 3 - TIR'!$D$24-'Ejercicio 3 - TIR'!$C$24)/('Ejercicio 3 - TIR'!$E$24-'Ejercicio 3 - TIR'!$C$24),'Ejercicio 3 - TIR'!$C$24+SQRT(('Ejercicio 3 - TIR'!$E$24-'Ejercicio 3 - TIR'!$C$24)*('Ejercicio 3 - TIR'!$D$24-'Ejercicio 3 - TIR'!$C$24)*T414),'Ejercicio 3 - TIR'!$E$24-SQRT(('Ejercicio 3 - TIR'!$E$24-'Ejercicio 3 - TIR'!$C$24)*('Ejercicio 3 - TIR'!$E$24-'Ejercicio 3 - TIR'!$D$24)*(1-T414)))</f>
        <v>0.2136303507</v>
      </c>
      <c r="V414" s="3">
        <f t="shared" si="14"/>
        <v>0.2554655041</v>
      </c>
      <c r="W414" s="7">
        <f>IF(V414&lt;=('Ejercicio 3 - TIR'!$D$25-'Ejercicio 3 - TIR'!$C$25)/('Ejercicio 3 - TIR'!$E$25-'Ejercicio 3 - TIR'!$C$25),'Ejercicio 3 - TIR'!$C$25+SQRT(('Ejercicio 3 - TIR'!$E$25-'Ejercicio 3 - TIR'!$C$25)*('Ejercicio 3 - TIR'!$D$25-'Ejercicio 3 - TIR'!$C$25)*V414),'Ejercicio 3 - TIR'!$E$25-SQRT(('Ejercicio 3 - TIR'!$E$25-'Ejercicio 3 - TIR'!$C$25)*('Ejercicio 3 - TIR'!$E$25-'Ejercicio 3 - TIR'!$D$25)*(1-V414)))</f>
        <v>0.1989116817</v>
      </c>
      <c r="X414" s="3">
        <f t="shared" si="15"/>
        <v>0.9961500512</v>
      </c>
      <c r="Y414" s="7">
        <f>IF(X414&lt;=('Ejercicio 3 - TIR'!$D$26-'Ejercicio 3 - TIR'!$C$26)/('Ejercicio 3 - TIR'!$E$26-'Ejercicio 3 - TIR'!$C$26),'Ejercicio 3 - TIR'!$C$26+SQRT(('Ejercicio 3 - TIR'!$E$26-'Ejercicio 3 - TIR'!$C$26)*('Ejercicio 3 - TIR'!$D$26-'Ejercicio 3 - TIR'!$C$26)*X414),'Ejercicio 3 - TIR'!$E$26-SQRT(('Ejercicio 3 - TIR'!$E$26-'Ejercicio 3 - TIR'!$C$26)*('Ejercicio 3 - TIR'!$E$26-'Ejercicio 3 - TIR'!$D$26)*(1-X414)))</f>
        <v>0.2754404251</v>
      </c>
      <c r="Z414" s="3">
        <f t="shared" si="16"/>
        <v>1.136982193</v>
      </c>
      <c r="AA414" s="3">
        <f t="shared" si="17"/>
        <v>1.312962071</v>
      </c>
      <c r="AB414" s="3">
        <f t="shared" si="18"/>
        <v>1.593450619</v>
      </c>
      <c r="AC414" s="3">
        <f t="shared" si="19"/>
        <v>1.910406561</v>
      </c>
      <c r="AD414" s="3">
        <f t="shared" si="20"/>
        <v>2.436609756</v>
      </c>
      <c r="AE414" s="2">
        <f t="shared" si="21"/>
        <v>4378.144248</v>
      </c>
      <c r="AF414" s="2">
        <f t="shared" si="22"/>
        <v>5055.784842</v>
      </c>
      <c r="AG414" s="2">
        <f t="shared" si="23"/>
        <v>6135.853931</v>
      </c>
      <c r="AH414" s="2">
        <f t="shared" si="24"/>
        <v>7356.346955</v>
      </c>
      <c r="AI414" s="2">
        <f t="shared" si="25"/>
        <v>9382.582287</v>
      </c>
      <c r="AJ414" s="4">
        <f t="shared" si="26"/>
        <v>42971.83448</v>
      </c>
      <c r="AK414" s="4">
        <f t="shared" si="27"/>
        <v>46332.39007</v>
      </c>
      <c r="AL414" s="4">
        <f t="shared" si="28"/>
        <v>57003.75571</v>
      </c>
      <c r="AM414" s="4">
        <f t="shared" si="29"/>
        <v>79004.47153</v>
      </c>
      <c r="AN414" s="4">
        <f t="shared" si="30"/>
        <v>92533.07779</v>
      </c>
      <c r="AO414" s="4">
        <f>C414/'Ejercicio 3 - TIR'!$D$7</f>
        <v>13720.03742</v>
      </c>
      <c r="AP414" s="4">
        <f t="shared" si="31"/>
        <v>29251.79706</v>
      </c>
      <c r="AQ414" s="4">
        <f t="shared" si="32"/>
        <v>32612.35266</v>
      </c>
      <c r="AR414" s="4">
        <f t="shared" si="33"/>
        <v>43283.7183</v>
      </c>
      <c r="AS414" s="4">
        <f t="shared" si="34"/>
        <v>65284.43412</v>
      </c>
      <c r="AT414" s="4">
        <f t="shared" si="35"/>
        <v>78813.04037</v>
      </c>
      <c r="AU414" s="4">
        <f>AP414*'Ejercicio 3 - TIR'!$D$5</f>
        <v>14625.89853</v>
      </c>
      <c r="AV414" s="4">
        <f>AQ414*'Ejercicio 3 - TIR'!$D$5</f>
        <v>16306.17633</v>
      </c>
      <c r="AW414" s="4">
        <f>AR414*'Ejercicio 3 - TIR'!$D$5</f>
        <v>21641.85915</v>
      </c>
      <c r="AX414" s="4">
        <f>AS414*'Ejercicio 3 - TIR'!$D$5</f>
        <v>32642.21706</v>
      </c>
      <c r="AY414" s="4">
        <f>AT414*'Ejercicio 3 - TIR'!$D$5</f>
        <v>39406.52019</v>
      </c>
      <c r="AZ414" s="4">
        <f t="shared" ref="AZ414:BD414" si="1277">AJ414-AU414-AE414</f>
        <v>23967.7917</v>
      </c>
      <c r="BA414" s="4">
        <f t="shared" si="1277"/>
        <v>24970.4289</v>
      </c>
      <c r="BB414" s="4">
        <f t="shared" si="1277"/>
        <v>29226.04263</v>
      </c>
      <c r="BC414" s="4">
        <f t="shared" si="1277"/>
        <v>39005.90752</v>
      </c>
      <c r="BD414" s="4">
        <f t="shared" si="1277"/>
        <v>43743.97531</v>
      </c>
      <c r="BE414" s="4">
        <f t="shared" ref="BE414:BI414" si="1278">AZ414/Z414</f>
        <v>21080.18212</v>
      </c>
      <c r="BF414" s="4">
        <f t="shared" si="1278"/>
        <v>19018.39318</v>
      </c>
      <c r="BG414" s="4">
        <f t="shared" si="1278"/>
        <v>18341.35447</v>
      </c>
      <c r="BH414" s="4">
        <f t="shared" si="1278"/>
        <v>20417.59504</v>
      </c>
      <c r="BI414" s="4">
        <f t="shared" si="1278"/>
        <v>17952.80315</v>
      </c>
      <c r="BJ414" s="4">
        <f t="shared" si="38"/>
        <v>77877.48702</v>
      </c>
      <c r="BK414" s="4">
        <f t="shared" si="39"/>
        <v>33430.37702</v>
      </c>
      <c r="BL414" s="4">
        <f t="shared" si="40"/>
        <v>111307.864</v>
      </c>
      <c r="BM414" s="4">
        <f>BK414*'Ejercicio 3 - TIR'!$D$5</f>
        <v>16715.18851</v>
      </c>
      <c r="BN414" s="4">
        <f t="shared" si="41"/>
        <v>94592.67554</v>
      </c>
      <c r="BO414" s="4">
        <f t="shared" si="42"/>
        <v>38821.43018</v>
      </c>
      <c r="BP414" s="4">
        <f t="shared" si="43"/>
        <v>-100561.5986</v>
      </c>
      <c r="BQ414" s="4">
        <f t="shared" ref="BQ414:BT414" si="1279">BE414</f>
        <v>21080.18212</v>
      </c>
      <c r="BR414" s="4">
        <f t="shared" si="1279"/>
        <v>19018.39318</v>
      </c>
      <c r="BS414" s="4">
        <f t="shared" si="1279"/>
        <v>18341.35447</v>
      </c>
      <c r="BT414" s="4">
        <f t="shared" si="1279"/>
        <v>20417.59504</v>
      </c>
      <c r="BU414" s="4">
        <f t="shared" si="45"/>
        <v>56774.23333</v>
      </c>
      <c r="BV414" s="36">
        <f t="shared" si="46"/>
        <v>9.101394754</v>
      </c>
    </row>
    <row r="415" ht="15.0" customHeight="1">
      <c r="A415" s="2">
        <v>414.0</v>
      </c>
      <c r="B415" s="3">
        <f t="shared" si="4"/>
        <v>0.4259604264</v>
      </c>
      <c r="C415" s="4">
        <f>IF(B415&lt;=('Ejercicio 3 - TIR'!$D$13-'Ejercicio 3 - TIR'!$C$13)/('Ejercicio 3 - TIR'!$E$13-'Ejercicio 3 - TIR'!$C$13),'Ejercicio 3 - TIR'!$C$13+SQRT(('Ejercicio 3 - TIR'!$E$13-'Ejercicio 3 - TIR'!$C$13)*('Ejercicio 3 - TIR'!$D$13-'Ejercicio 3 - TIR'!$C$13)*B415),'Ejercicio 3 - TIR'!$E$13-SQRT(('Ejercicio 3 - TIR'!$E$13-'Ejercicio 3 - TIR'!$C$13)*('Ejercicio 3 - TIR'!$E$13-'Ejercicio 3 - TIR'!$D$13)*(1-B415)))</f>
        <v>73754.09578</v>
      </c>
      <c r="D415" s="3">
        <f t="shared" si="5"/>
        <v>0.8075923152</v>
      </c>
      <c r="E415" s="4">
        <f>IF(D415&lt;=('Ejercicio 3 - TIR'!$D$14-'Ejercicio 3 - TIR'!$C$14)/('Ejercicio 3 - TIR'!$E$14-'Ejercicio 3 - TIR'!$C$14),'Ejercicio 3 - TIR'!$C$14+SQRT(('Ejercicio 3 - TIR'!$E$14-'Ejercicio 3 - TIR'!$C$14)*('Ejercicio 3 - TIR'!$D$14-'Ejercicio 3 - TIR'!$C$14)*D415),'Ejercicio 3 - TIR'!$E$14-SQRT(('Ejercicio 3 - TIR'!$E$14-'Ejercicio 3 - TIR'!$C$14)*('Ejercicio 3 - TIR'!$E$14-'Ejercicio 3 - TIR'!$D$14)*(1-D415)))</f>
        <v>34627.74231</v>
      </c>
      <c r="F415" s="3">
        <f t="shared" si="6"/>
        <v>0.02421563615</v>
      </c>
      <c r="G415" s="4">
        <f>IF(F415&lt;=('Ejercicio 3 - TIR'!$D$18-'Ejercicio 3 - TIR'!$C$18)/('Ejercicio 3 - TIR'!$E$18-'Ejercicio 3 - TIR'!$C$18),'Ejercicio 3 - TIR'!$C$18+SQRT(('Ejercicio 3 - TIR'!$E$18-'Ejercicio 3 - TIR'!$C$18)*('Ejercicio 3 - TIR'!$D$18-'Ejercicio 3 - TIR'!$C$18)*F415),'Ejercicio 3 - TIR'!$E$18-SQRT(('Ejercicio 3 - TIR'!$E$18-'Ejercicio 3 - TIR'!$C$18)*('Ejercicio 3 - TIR'!$E$18-'Ejercicio 3 - TIR'!$D$18)*(1-F415)))</f>
        <v>31905.8713</v>
      </c>
      <c r="H415" s="3">
        <f t="shared" si="7"/>
        <v>0.4288314306</v>
      </c>
      <c r="I415" s="4">
        <f>IF(H415&lt;=('Ejercicio 3 - TIR'!$D$18-'Ejercicio 3 - TIR'!$C$18)/('Ejercicio 3 - TIR'!$E$18-'Ejercicio 3 - TIR'!$C$18),'Ejercicio 3 - TIR'!$C$18+SQRT(('Ejercicio 3 - TIR'!$E$18-'Ejercicio 3 - TIR'!$C$18)*('Ejercicio 3 - TIR'!$D$18-'Ejercicio 3 - TIR'!$C$18)*H415),'Ejercicio 3 - TIR'!$E$18-SQRT(('Ejercicio 3 - TIR'!$E$18-'Ejercicio 3 - TIR'!$C$18)*('Ejercicio 3 - TIR'!$E$18-'Ejercicio 3 - TIR'!$D$18)*(1-H415)))</f>
        <v>38020.26898</v>
      </c>
      <c r="J415" s="3">
        <f t="shared" si="8"/>
        <v>0.8461205392</v>
      </c>
      <c r="K415" s="4">
        <f>IF(J415&lt;=('Ejercicio 3 - TIR'!$D$18-'Ejercicio 3 - TIR'!$C$18)/('Ejercicio 3 - TIR'!$E$18-'Ejercicio 3 - TIR'!$C$18),'Ejercicio 3 - TIR'!$C$18+SQRT(('Ejercicio 3 - TIR'!$E$18-'Ejercicio 3 - TIR'!$C$18)*('Ejercicio 3 - TIR'!$D$18-'Ejercicio 3 - TIR'!$C$18)*J415),'Ejercicio 3 - TIR'!$E$18-SQRT(('Ejercicio 3 - TIR'!$E$18-'Ejercicio 3 - TIR'!$C$18)*('Ejercicio 3 - TIR'!$E$18-'Ejercicio 3 - TIR'!$D$18)*(1-J415)))</f>
        <v>41602.80122</v>
      </c>
      <c r="L415" s="3">
        <f t="shared" si="9"/>
        <v>0.4579903273</v>
      </c>
      <c r="M415" s="4">
        <f>IF(L415&lt;=('Ejercicio 3 - TIR'!$D$18-'Ejercicio 3 - TIR'!$C$18)/('Ejercicio 3 - TIR'!$E$18-'Ejercicio 3 - TIR'!$C$18),'Ejercicio 3 - TIR'!$C$18+SQRT(('Ejercicio 3 - TIR'!$E$18-'Ejercicio 3 - TIR'!$C$18)*('Ejercicio 3 - TIR'!$D$18-'Ejercicio 3 - TIR'!$C$18)*L415),'Ejercicio 3 - TIR'!$E$18-SQRT(('Ejercicio 3 - TIR'!$E$18-'Ejercicio 3 - TIR'!$C$18)*('Ejercicio 3 - TIR'!$E$18-'Ejercicio 3 - TIR'!$D$18)*(1-L415)))</f>
        <v>38288.45879</v>
      </c>
      <c r="N415" s="3">
        <f t="shared" si="10"/>
        <v>0.9880104686</v>
      </c>
      <c r="O415" s="4">
        <f>IF(N415&lt;=('Ejercicio 3 - TIR'!$D$18-'Ejercicio 3 - TIR'!$C$18)/('Ejercicio 3 - TIR'!$E$18-'Ejercicio 3 - TIR'!$C$18),'Ejercicio 3 - TIR'!$C$18+SQRT(('Ejercicio 3 - TIR'!$E$18-'Ejercicio 3 - TIR'!$C$18)*('Ejercicio 3 - TIR'!$D$18-'Ejercicio 3 - TIR'!$C$18)*N415),'Ejercicio 3 - TIR'!$E$18-SQRT(('Ejercicio 3 - TIR'!$E$18-'Ejercicio 3 - TIR'!$C$18)*('Ejercicio 3 - TIR'!$E$18-'Ejercicio 3 - TIR'!$D$18)*(1-N415)))</f>
        <v>44051.7306</v>
      </c>
      <c r="P415" s="3">
        <f t="shared" si="11"/>
        <v>0.9152068003</v>
      </c>
      <c r="Q415" s="7">
        <f>IF(P415&lt;=('Ejercicio 3 - TIR'!$D$22-'Ejercicio 3 - TIR'!$C$22)/('Ejercicio 3 - TIR'!$E$22-'Ejercicio 3 - TIR'!$C$22),'Ejercicio 3 - TIR'!$C$22+SQRT(('Ejercicio 3 - TIR'!$E$22-'Ejercicio 3 - TIR'!$C$22)*('Ejercicio 3 - TIR'!$D$22-'Ejercicio 3 - TIR'!$C$22)*P415),'Ejercicio 3 - TIR'!$E$22-SQRT(('Ejercicio 3 - TIR'!$E$22-'Ejercicio 3 - TIR'!$C$22)*('Ejercicio 3 - TIR'!$E$22-'Ejercicio 3 - TIR'!$D$22)*(1-P415)))</f>
        <v>0.1676457392</v>
      </c>
      <c r="R415" s="3">
        <f t="shared" si="12"/>
        <v>0.6976816092</v>
      </c>
      <c r="S415" s="7">
        <f>IF(R415&lt;=('Ejercicio 3 - TIR'!$D$23-'Ejercicio 3 - TIR'!$C$23)/('Ejercicio 3 - TIR'!$E$23-'Ejercicio 3 - TIR'!$C$23),'Ejercicio 3 - TIR'!$C$23+SQRT(('Ejercicio 3 - TIR'!$E$23-'Ejercicio 3 - TIR'!$C$23)*('Ejercicio 3 - TIR'!$D$23-'Ejercicio 3 - TIR'!$C$23)*R415),'Ejercicio 3 - TIR'!$E$23-SQRT(('Ejercicio 3 - TIR'!$E$23-'Ejercicio 3 - TIR'!$C$23)*('Ejercicio 3 - TIR'!$E$23-'Ejercicio 3 - TIR'!$D$23)*(1-R415)))</f>
        <v>0.1566724818</v>
      </c>
      <c r="T415" s="3">
        <f t="shared" si="13"/>
        <v>0.236529609</v>
      </c>
      <c r="U415" s="7">
        <f>IF(T415&lt;=('Ejercicio 3 - TIR'!$D$24-'Ejercicio 3 - TIR'!$C$24)/('Ejercicio 3 - TIR'!$E$24-'Ejercicio 3 - TIR'!$C$24),'Ejercicio 3 - TIR'!$C$24+SQRT(('Ejercicio 3 - TIR'!$E$24-'Ejercicio 3 - TIR'!$C$24)*('Ejercicio 3 - TIR'!$D$24-'Ejercicio 3 - TIR'!$C$24)*T415),'Ejercicio 3 - TIR'!$E$24-SQRT(('Ejercicio 3 - TIR'!$E$24-'Ejercicio 3 - TIR'!$C$24)*('Ejercicio 3 - TIR'!$E$24-'Ejercicio 3 - TIR'!$D$24)*(1-T415)))</f>
        <v>0.1722870406</v>
      </c>
      <c r="V415" s="3">
        <f t="shared" si="14"/>
        <v>0.06051776549</v>
      </c>
      <c r="W415" s="7">
        <f>IF(V415&lt;=('Ejercicio 3 - TIR'!$D$25-'Ejercicio 3 - TIR'!$C$25)/('Ejercicio 3 - TIR'!$E$25-'Ejercicio 3 - TIR'!$C$25),'Ejercicio 3 - TIR'!$C$25+SQRT(('Ejercicio 3 - TIR'!$E$25-'Ejercicio 3 - TIR'!$C$25)*('Ejercicio 3 - TIR'!$D$25-'Ejercicio 3 - TIR'!$C$25)*V415),'Ejercicio 3 - TIR'!$E$25-SQRT(('Ejercicio 3 - TIR'!$E$25-'Ejercicio 3 - TIR'!$C$25)*('Ejercicio 3 - TIR'!$E$25-'Ejercicio 3 - TIR'!$D$25)*(1-V415)))</f>
        <v>0.1892046114</v>
      </c>
      <c r="X415" s="3">
        <f t="shared" si="15"/>
        <v>0.9619983285</v>
      </c>
      <c r="Y415" s="7">
        <f>IF(X415&lt;=('Ejercicio 3 - TIR'!$D$26-'Ejercicio 3 - TIR'!$C$26)/('Ejercicio 3 - TIR'!$E$26-'Ejercicio 3 - TIR'!$C$26),'Ejercicio 3 - TIR'!$C$26+SQRT(('Ejercicio 3 - TIR'!$E$26-'Ejercicio 3 - TIR'!$C$26)*('Ejercicio 3 - TIR'!$D$26-'Ejercicio 3 - TIR'!$C$26)*X415),'Ejercicio 3 - TIR'!$E$26-SQRT(('Ejercicio 3 - TIR'!$E$26-'Ejercicio 3 - TIR'!$C$26)*('Ejercicio 3 - TIR'!$E$26-'Ejercicio 3 - TIR'!$D$26)*(1-X415)))</f>
        <v>0.2656748813</v>
      </c>
      <c r="Z415" s="3">
        <f t="shared" si="16"/>
        <v>1.167645739</v>
      </c>
      <c r="AA415" s="3">
        <f t="shared" si="17"/>
        <v>1.350583695</v>
      </c>
      <c r="AB415" s="3">
        <f t="shared" si="18"/>
        <v>1.583271763</v>
      </c>
      <c r="AC415" s="3">
        <f t="shared" si="19"/>
        <v>1.882834082</v>
      </c>
      <c r="AD415" s="3">
        <f t="shared" si="20"/>
        <v>2.383055803</v>
      </c>
      <c r="AE415" s="2">
        <f t="shared" si="21"/>
        <v>5805.193457</v>
      </c>
      <c r="AF415" s="2">
        <f t="shared" si="22"/>
        <v>6714.707523</v>
      </c>
      <c r="AG415" s="2">
        <f t="shared" si="23"/>
        <v>7871.564611</v>
      </c>
      <c r="AH415" s="2">
        <f t="shared" si="24"/>
        <v>9360.900934</v>
      </c>
      <c r="AI415" s="2">
        <f t="shared" si="25"/>
        <v>11847.85718</v>
      </c>
      <c r="AJ415" s="4">
        <f t="shared" si="26"/>
        <v>37254.75468</v>
      </c>
      <c r="AK415" s="4">
        <f t="shared" si="27"/>
        <v>51349.55537</v>
      </c>
      <c r="AL415" s="4">
        <f t="shared" si="28"/>
        <v>65868.54043</v>
      </c>
      <c r="AM415" s="4">
        <f t="shared" si="29"/>
        <v>72090.81514</v>
      </c>
      <c r="AN415" s="4">
        <f t="shared" si="30"/>
        <v>104977.7322</v>
      </c>
      <c r="AO415" s="4">
        <f>C415/'Ejercicio 3 - TIR'!$D$7</f>
        <v>14750.81916</v>
      </c>
      <c r="AP415" s="4">
        <f t="shared" si="31"/>
        <v>22503.93553</v>
      </c>
      <c r="AQ415" s="4">
        <f t="shared" si="32"/>
        <v>36598.73622</v>
      </c>
      <c r="AR415" s="4">
        <f t="shared" si="33"/>
        <v>51117.72128</v>
      </c>
      <c r="AS415" s="4">
        <f t="shared" si="34"/>
        <v>57339.99599</v>
      </c>
      <c r="AT415" s="4">
        <f t="shared" si="35"/>
        <v>90226.91308</v>
      </c>
      <c r="AU415" s="4">
        <f>AP415*'Ejercicio 3 - TIR'!$D$5</f>
        <v>11251.96776</v>
      </c>
      <c r="AV415" s="4">
        <f>AQ415*'Ejercicio 3 - TIR'!$D$5</f>
        <v>18299.36811</v>
      </c>
      <c r="AW415" s="4">
        <f>AR415*'Ejercicio 3 - TIR'!$D$5</f>
        <v>25558.86064</v>
      </c>
      <c r="AX415" s="4">
        <f>AS415*'Ejercicio 3 - TIR'!$D$5</f>
        <v>28669.99799</v>
      </c>
      <c r="AY415" s="4">
        <f>AT415*'Ejercicio 3 - TIR'!$D$5</f>
        <v>45113.45654</v>
      </c>
      <c r="AZ415" s="4">
        <f t="shared" ref="AZ415:BD415" si="1280">AJ415-AU415-AE415</f>
        <v>20197.59346</v>
      </c>
      <c r="BA415" s="4">
        <f t="shared" si="1280"/>
        <v>26335.47974</v>
      </c>
      <c r="BB415" s="4">
        <f t="shared" si="1280"/>
        <v>32438.11518</v>
      </c>
      <c r="BC415" s="4">
        <f t="shared" si="1280"/>
        <v>34059.91622</v>
      </c>
      <c r="BD415" s="4">
        <f t="shared" si="1280"/>
        <v>48016.41852</v>
      </c>
      <c r="BE415" s="4">
        <f t="shared" ref="BE415:BI415" si="1281">AZ415/Z415</f>
        <v>17297.70665</v>
      </c>
      <c r="BF415" s="4">
        <f t="shared" si="1281"/>
        <v>19499.33191</v>
      </c>
      <c r="BG415" s="4">
        <f t="shared" si="1281"/>
        <v>20488.02735</v>
      </c>
      <c r="BH415" s="4">
        <f t="shared" si="1281"/>
        <v>18089.70665</v>
      </c>
      <c r="BI415" s="4">
        <f t="shared" si="1281"/>
        <v>20149.09532</v>
      </c>
      <c r="BJ415" s="4">
        <f t="shared" si="38"/>
        <v>82519.84225</v>
      </c>
      <c r="BK415" s="4">
        <f t="shared" si="39"/>
        <v>35152.02519</v>
      </c>
      <c r="BL415" s="4">
        <f t="shared" si="40"/>
        <v>117671.8674</v>
      </c>
      <c r="BM415" s="4">
        <f>BK415*'Ejercicio 3 - TIR'!$D$5</f>
        <v>17576.01259</v>
      </c>
      <c r="BN415" s="4">
        <f t="shared" si="41"/>
        <v>100095.8548</v>
      </c>
      <c r="BO415" s="4">
        <f t="shared" si="42"/>
        <v>42003.15189</v>
      </c>
      <c r="BP415" s="4">
        <f t="shared" si="43"/>
        <v>-108381.8381</v>
      </c>
      <c r="BQ415" s="4">
        <f t="shared" ref="BQ415:BT415" si="1282">BE415</f>
        <v>17297.70665</v>
      </c>
      <c r="BR415" s="4">
        <f t="shared" si="1282"/>
        <v>19499.33191</v>
      </c>
      <c r="BS415" s="4">
        <f t="shared" si="1282"/>
        <v>20488.02735</v>
      </c>
      <c r="BT415" s="4">
        <f t="shared" si="1282"/>
        <v>18089.70665</v>
      </c>
      <c r="BU415" s="4">
        <f t="shared" si="45"/>
        <v>62152.2472</v>
      </c>
      <c r="BV415" s="36">
        <f t="shared" si="46"/>
        <v>6.902156734</v>
      </c>
    </row>
    <row r="416" ht="15.0" customHeight="1">
      <c r="A416" s="2">
        <v>415.0</v>
      </c>
      <c r="B416" s="3">
        <f t="shared" si="4"/>
        <v>0.1572010811</v>
      </c>
      <c r="C416" s="4">
        <f>IF(B416&lt;=('Ejercicio 3 - TIR'!$D$13-'Ejercicio 3 - TIR'!$C$13)/('Ejercicio 3 - TIR'!$E$13-'Ejercicio 3 - TIR'!$C$13),'Ejercicio 3 - TIR'!$C$13+SQRT(('Ejercicio 3 - TIR'!$E$13-'Ejercicio 3 - TIR'!$C$13)*('Ejercicio 3 - TIR'!$D$13-'Ejercicio 3 - TIR'!$C$13)*B416),'Ejercicio 3 - TIR'!$E$13-SQRT(('Ejercicio 3 - TIR'!$E$13-'Ejercicio 3 - TIR'!$C$13)*('Ejercicio 3 - TIR'!$E$13-'Ejercicio 3 - TIR'!$D$13)*(1-B416)))</f>
        <v>67929.71831</v>
      </c>
      <c r="D416" s="3">
        <f t="shared" si="5"/>
        <v>0.1273694179</v>
      </c>
      <c r="E416" s="4">
        <f>IF(D416&lt;=('Ejercicio 3 - TIR'!$D$14-'Ejercicio 3 - TIR'!$C$14)/('Ejercicio 3 - TIR'!$E$14-'Ejercicio 3 - TIR'!$C$14),'Ejercicio 3 - TIR'!$C$14+SQRT(('Ejercicio 3 - TIR'!$E$14-'Ejercicio 3 - TIR'!$C$14)*('Ejercicio 3 - TIR'!$D$14-'Ejercicio 3 - TIR'!$C$14)*D416),'Ejercicio 3 - TIR'!$E$14-SQRT(('Ejercicio 3 - TIR'!$E$14-'Ejercicio 3 - TIR'!$C$14)*('Ejercicio 3 - TIR'!$E$14-'Ejercicio 3 - TIR'!$D$14)*(1-D416)))</f>
        <v>28090.74527</v>
      </c>
      <c r="F416" s="3">
        <f t="shared" si="6"/>
        <v>0.02396090231</v>
      </c>
      <c r="G416" s="4">
        <f>IF(F416&lt;=('Ejercicio 3 - TIR'!$D$18-'Ejercicio 3 - TIR'!$C$18)/('Ejercicio 3 - TIR'!$E$18-'Ejercicio 3 - TIR'!$C$18),'Ejercicio 3 - TIR'!$C$18+SQRT(('Ejercicio 3 - TIR'!$E$18-'Ejercicio 3 - TIR'!$C$18)*('Ejercicio 3 - TIR'!$D$18-'Ejercicio 3 - TIR'!$C$18)*F416),'Ejercicio 3 - TIR'!$E$18-SQRT(('Ejercicio 3 - TIR'!$E$18-'Ejercicio 3 - TIR'!$C$18)*('Ejercicio 3 - TIR'!$E$18-'Ejercicio 3 - TIR'!$D$18)*(1-F416)))</f>
        <v>31895.82049</v>
      </c>
      <c r="H416" s="3">
        <f t="shared" si="7"/>
        <v>0.2358161921</v>
      </c>
      <c r="I416" s="4">
        <f>IF(H416&lt;=('Ejercicio 3 - TIR'!$D$18-'Ejercicio 3 - TIR'!$C$18)/('Ejercicio 3 - TIR'!$E$18-'Ejercicio 3 - TIR'!$C$18),'Ejercicio 3 - TIR'!$C$18+SQRT(('Ejercicio 3 - TIR'!$E$18-'Ejercicio 3 - TIR'!$C$18)*('Ejercicio 3 - TIR'!$D$18-'Ejercicio 3 - TIR'!$C$18)*H416),'Ejercicio 3 - TIR'!$E$18-SQRT(('Ejercicio 3 - TIR'!$E$18-'Ejercicio 3 - TIR'!$C$18)*('Ejercicio 3 - TIR'!$E$18-'Ejercicio 3 - TIR'!$D$18)*(1-H416)))</f>
        <v>35947.47247</v>
      </c>
      <c r="J416" s="3">
        <f t="shared" si="8"/>
        <v>0.02225056257</v>
      </c>
      <c r="K416" s="4">
        <f>IF(J416&lt;=('Ejercicio 3 - TIR'!$D$18-'Ejercicio 3 - TIR'!$C$18)/('Ejercicio 3 - TIR'!$E$18-'Ejercicio 3 - TIR'!$C$18),'Ejercicio 3 - TIR'!$C$18+SQRT(('Ejercicio 3 - TIR'!$E$18-'Ejercicio 3 - TIR'!$C$18)*('Ejercicio 3 - TIR'!$D$18-'Ejercicio 3 - TIR'!$C$18)*J416),'Ejercicio 3 - TIR'!$E$18-SQRT(('Ejercicio 3 - TIR'!$E$18-'Ejercicio 3 - TIR'!$C$18)*('Ejercicio 3 - TIR'!$E$18-'Ejercicio 3 - TIR'!$D$18)*(1-J416)))</f>
        <v>31826.90569</v>
      </c>
      <c r="L416" s="3">
        <f t="shared" si="9"/>
        <v>0.4949674185</v>
      </c>
      <c r="M416" s="4">
        <f>IF(L416&lt;=('Ejercicio 3 - TIR'!$D$18-'Ejercicio 3 - TIR'!$C$18)/('Ejercicio 3 - TIR'!$E$18-'Ejercicio 3 - TIR'!$C$18),'Ejercicio 3 - TIR'!$C$18+SQRT(('Ejercicio 3 - TIR'!$E$18-'Ejercicio 3 - TIR'!$C$18)*('Ejercicio 3 - TIR'!$D$18-'Ejercicio 3 - TIR'!$C$18)*L416),'Ejercicio 3 - TIR'!$E$18-SQRT(('Ejercicio 3 - TIR'!$E$18-'Ejercicio 3 - TIR'!$C$18)*('Ejercicio 3 - TIR'!$E$18-'Ejercicio 3 - TIR'!$D$18)*(1-L416)))</f>
        <v>38616.56038</v>
      </c>
      <c r="N416" s="3">
        <f t="shared" si="10"/>
        <v>0.1395837447</v>
      </c>
      <c r="O416" s="4">
        <f>IF(N416&lt;=('Ejercicio 3 - TIR'!$D$18-'Ejercicio 3 - TIR'!$C$18)/('Ejercicio 3 - TIR'!$E$18-'Ejercicio 3 - TIR'!$C$18),'Ejercicio 3 - TIR'!$C$18+SQRT(('Ejercicio 3 - TIR'!$E$18-'Ejercicio 3 - TIR'!$C$18)*('Ejercicio 3 - TIR'!$D$18-'Ejercicio 3 - TIR'!$C$18)*N416),'Ejercicio 3 - TIR'!$E$18-SQRT(('Ejercicio 3 - TIR'!$E$18-'Ejercicio 3 - TIR'!$C$18)*('Ejercicio 3 - TIR'!$E$18-'Ejercicio 3 - TIR'!$D$18)*(1-N416)))</f>
        <v>34575.75805</v>
      </c>
      <c r="P416" s="3">
        <f t="shared" si="11"/>
        <v>0.575985964</v>
      </c>
      <c r="Q416" s="7">
        <f>IF(P416&lt;=('Ejercicio 3 - TIR'!$D$22-'Ejercicio 3 - TIR'!$C$22)/('Ejercicio 3 - TIR'!$E$22-'Ejercicio 3 - TIR'!$C$22),'Ejercicio 3 - TIR'!$C$22+SQRT(('Ejercicio 3 - TIR'!$E$22-'Ejercicio 3 - TIR'!$C$22)*('Ejercicio 3 - TIR'!$D$22-'Ejercicio 3 - TIR'!$C$22)*P416),'Ejercicio 3 - TIR'!$E$22-SQRT(('Ejercicio 3 - TIR'!$E$22-'Ejercicio 3 - TIR'!$C$22)*('Ejercicio 3 - TIR'!$E$22-'Ejercicio 3 - TIR'!$D$22)*(1-P416)))</f>
        <v>0.1523734681</v>
      </c>
      <c r="R416" s="3">
        <f t="shared" si="12"/>
        <v>0.5067352887</v>
      </c>
      <c r="S416" s="7">
        <f>IF(R416&lt;=('Ejercicio 3 - TIR'!$D$23-'Ejercicio 3 - TIR'!$C$23)/('Ejercicio 3 - TIR'!$E$23-'Ejercicio 3 - TIR'!$C$23),'Ejercicio 3 - TIR'!$C$23+SQRT(('Ejercicio 3 - TIR'!$E$23-'Ejercicio 3 - TIR'!$C$23)*('Ejercicio 3 - TIR'!$D$23-'Ejercicio 3 - TIR'!$C$23)*R416),'Ejercicio 3 - TIR'!$E$23-SQRT(('Ejercicio 3 - TIR'!$E$23-'Ejercicio 3 - TIR'!$C$23)*('Ejercicio 3 - TIR'!$E$23-'Ejercicio 3 - TIR'!$D$23)*(1-R416)))</f>
        <v>0.1502027437</v>
      </c>
      <c r="T416" s="3">
        <f t="shared" si="13"/>
        <v>0.05274102702</v>
      </c>
      <c r="U416" s="7">
        <f>IF(T416&lt;=('Ejercicio 3 - TIR'!$D$24-'Ejercicio 3 - TIR'!$C$24)/('Ejercicio 3 - TIR'!$E$24-'Ejercicio 3 - TIR'!$C$24),'Ejercicio 3 - TIR'!$C$24+SQRT(('Ejercicio 3 - TIR'!$E$24-'Ejercicio 3 - TIR'!$C$24)*('Ejercicio 3 - TIR'!$D$24-'Ejercicio 3 - TIR'!$C$24)*T416),'Ejercicio 3 - TIR'!$E$24-SQRT(('Ejercicio 3 - TIR'!$E$24-'Ejercicio 3 - TIR'!$C$24)*('Ejercicio 3 - TIR'!$E$24-'Ejercicio 3 - TIR'!$D$24)*(1-T416)))</f>
        <v>0.1605240751</v>
      </c>
      <c r="V416" s="3">
        <f t="shared" si="14"/>
        <v>0.9254207141</v>
      </c>
      <c r="W416" s="7">
        <f>IF(V416&lt;=('Ejercicio 3 - TIR'!$D$25-'Ejercicio 3 - TIR'!$C$25)/('Ejercicio 3 - TIR'!$E$25-'Ejercicio 3 - TIR'!$C$25),'Ejercicio 3 - TIR'!$C$25+SQRT(('Ejercicio 3 - TIR'!$E$25-'Ejercicio 3 - TIR'!$C$25)*('Ejercicio 3 - TIR'!$D$25-'Ejercicio 3 - TIR'!$C$25)*V416),'Ejercicio 3 - TIR'!$E$25-SQRT(('Ejercicio 3 - TIR'!$E$25-'Ejercicio 3 - TIR'!$C$25)*('Ejercicio 3 - TIR'!$E$25-'Ejercicio 3 - TIR'!$D$25)*(1-V416)))</f>
        <v>0.2338436545</v>
      </c>
      <c r="X416" s="3">
        <f t="shared" si="15"/>
        <v>0.1345658199</v>
      </c>
      <c r="Y416" s="7">
        <f>IF(X416&lt;=('Ejercicio 3 - TIR'!$D$26-'Ejercicio 3 - TIR'!$C$26)/('Ejercicio 3 - TIR'!$E$26-'Ejercicio 3 - TIR'!$C$26),'Ejercicio 3 - TIR'!$C$26+SQRT(('Ejercicio 3 - TIR'!$E$26-'Ejercicio 3 - TIR'!$C$26)*('Ejercicio 3 - TIR'!$D$26-'Ejercicio 3 - TIR'!$C$26)*X416),'Ejercicio 3 - TIR'!$E$26-SQRT(('Ejercicio 3 - TIR'!$E$26-'Ejercicio 3 - TIR'!$C$26)*('Ejercicio 3 - TIR'!$E$26-'Ejercicio 3 - TIR'!$D$26)*(1-X416)))</f>
        <v>0.2090611572</v>
      </c>
      <c r="Z416" s="3">
        <f t="shared" si="16"/>
        <v>1.152373468</v>
      </c>
      <c r="AA416" s="3">
        <f t="shared" si="17"/>
        <v>1.325463125</v>
      </c>
      <c r="AB416" s="3">
        <f t="shared" si="18"/>
        <v>1.538231867</v>
      </c>
      <c r="AC416" s="3">
        <f t="shared" si="19"/>
        <v>1.897937628</v>
      </c>
      <c r="AD416" s="3">
        <f t="shared" si="20"/>
        <v>2.294722665</v>
      </c>
      <c r="AE416" s="2">
        <f t="shared" si="21"/>
        <v>4280.284279</v>
      </c>
      <c r="AF416" s="2">
        <f t="shared" si="22"/>
        <v>4923.194721</v>
      </c>
      <c r="AG416" s="2">
        <f t="shared" si="23"/>
        <v>5713.486001</v>
      </c>
      <c r="AH416" s="2">
        <f t="shared" si="24"/>
        <v>7049.548447</v>
      </c>
      <c r="AI416" s="2">
        <f t="shared" si="25"/>
        <v>8523.335203</v>
      </c>
      <c r="AJ416" s="4">
        <f t="shared" si="26"/>
        <v>36755.89728</v>
      </c>
      <c r="AK416" s="4">
        <f t="shared" si="27"/>
        <v>47647.04919</v>
      </c>
      <c r="AL416" s="4">
        <f t="shared" si="28"/>
        <v>48957.16055</v>
      </c>
      <c r="AM416" s="4">
        <f t="shared" si="29"/>
        <v>73291.82302</v>
      </c>
      <c r="AN416" s="4">
        <f t="shared" si="30"/>
        <v>79341.77565</v>
      </c>
      <c r="AO416" s="4">
        <f>C416/'Ejercicio 3 - TIR'!$D$7</f>
        <v>13585.94366</v>
      </c>
      <c r="AP416" s="4">
        <f t="shared" si="31"/>
        <v>23169.95362</v>
      </c>
      <c r="AQ416" s="4">
        <f t="shared" si="32"/>
        <v>34061.10553</v>
      </c>
      <c r="AR416" s="4">
        <f t="shared" si="33"/>
        <v>35371.21689</v>
      </c>
      <c r="AS416" s="4">
        <f t="shared" si="34"/>
        <v>59705.87936</v>
      </c>
      <c r="AT416" s="4">
        <f t="shared" si="35"/>
        <v>65755.83199</v>
      </c>
      <c r="AU416" s="4">
        <f>AP416*'Ejercicio 3 - TIR'!$D$5</f>
        <v>11584.97681</v>
      </c>
      <c r="AV416" s="4">
        <f>AQ416*'Ejercicio 3 - TIR'!$D$5</f>
        <v>17030.55277</v>
      </c>
      <c r="AW416" s="4">
        <f>AR416*'Ejercicio 3 - TIR'!$D$5</f>
        <v>17685.60845</v>
      </c>
      <c r="AX416" s="4">
        <f>AS416*'Ejercicio 3 - TIR'!$D$5</f>
        <v>29852.93968</v>
      </c>
      <c r="AY416" s="4">
        <f>AT416*'Ejercicio 3 - TIR'!$D$5</f>
        <v>32877.91599</v>
      </c>
      <c r="AZ416" s="4">
        <f t="shared" ref="AZ416:BD416" si="1283">AJ416-AU416-AE416</f>
        <v>20890.63619</v>
      </c>
      <c r="BA416" s="4">
        <f t="shared" si="1283"/>
        <v>25693.30171</v>
      </c>
      <c r="BB416" s="4">
        <f t="shared" si="1283"/>
        <v>25558.06611</v>
      </c>
      <c r="BC416" s="4">
        <f t="shared" si="1283"/>
        <v>36389.33489</v>
      </c>
      <c r="BD416" s="4">
        <f t="shared" si="1283"/>
        <v>37940.52445</v>
      </c>
      <c r="BE416" s="4">
        <f t="shared" ref="BE416:BI416" si="1284">AZ416/Z416</f>
        <v>18128.35576</v>
      </c>
      <c r="BF416" s="4">
        <f t="shared" si="1284"/>
        <v>19384.39571</v>
      </c>
      <c r="BG416" s="4">
        <f t="shared" si="1284"/>
        <v>16615.2234</v>
      </c>
      <c r="BH416" s="4">
        <f t="shared" si="1284"/>
        <v>19173.09313</v>
      </c>
      <c r="BI416" s="4">
        <f t="shared" si="1284"/>
        <v>16533.81693</v>
      </c>
      <c r="BJ416" s="4">
        <f t="shared" si="38"/>
        <v>64460.46986</v>
      </c>
      <c r="BK416" s="4">
        <f t="shared" si="39"/>
        <v>31175.97285</v>
      </c>
      <c r="BL416" s="4">
        <f t="shared" si="40"/>
        <v>95636.4427</v>
      </c>
      <c r="BM416" s="4">
        <f>BK416*'Ejercicio 3 - TIR'!$D$5</f>
        <v>15587.98642</v>
      </c>
      <c r="BN416" s="4">
        <f t="shared" si="41"/>
        <v>80048.45628</v>
      </c>
      <c r="BO416" s="4">
        <f t="shared" si="42"/>
        <v>34883.7171</v>
      </c>
      <c r="BP416" s="4">
        <f t="shared" si="43"/>
        <v>-96020.46358</v>
      </c>
      <c r="BQ416" s="4">
        <f t="shared" ref="BQ416:BT416" si="1285">BE416</f>
        <v>18128.35576</v>
      </c>
      <c r="BR416" s="4">
        <f t="shared" si="1285"/>
        <v>19384.39571</v>
      </c>
      <c r="BS416" s="4">
        <f t="shared" si="1285"/>
        <v>16615.2234</v>
      </c>
      <c r="BT416" s="4">
        <f t="shared" si="1285"/>
        <v>19173.09313</v>
      </c>
      <c r="BU416" s="4">
        <f t="shared" si="45"/>
        <v>51417.53404</v>
      </c>
      <c r="BV416" s="36">
        <f t="shared" si="46"/>
        <v>7.886040432</v>
      </c>
    </row>
    <row r="417" ht="15.0" customHeight="1">
      <c r="A417" s="2">
        <v>416.0</v>
      </c>
      <c r="B417" s="3">
        <f t="shared" si="4"/>
        <v>0.5564760895</v>
      </c>
      <c r="C417" s="4">
        <f>IF(B417&lt;=('Ejercicio 3 - TIR'!$D$13-'Ejercicio 3 - TIR'!$C$13)/('Ejercicio 3 - TIR'!$E$13-'Ejercicio 3 - TIR'!$C$13),'Ejercicio 3 - TIR'!$C$13+SQRT(('Ejercicio 3 - TIR'!$E$13-'Ejercicio 3 - TIR'!$C$13)*('Ejercicio 3 - TIR'!$D$13-'Ejercicio 3 - TIR'!$C$13)*B417),'Ejercicio 3 - TIR'!$E$13-SQRT(('Ejercicio 3 - TIR'!$E$13-'Ejercicio 3 - TIR'!$C$13)*('Ejercicio 3 - TIR'!$E$13-'Ejercicio 3 - TIR'!$D$13)*(1-B417)))</f>
        <v>76929.9178</v>
      </c>
      <c r="D417" s="3">
        <f t="shared" si="5"/>
        <v>0.8155857095</v>
      </c>
      <c r="E417" s="4">
        <f>IF(D417&lt;=('Ejercicio 3 - TIR'!$D$14-'Ejercicio 3 - TIR'!$C$14)/('Ejercicio 3 - TIR'!$E$14-'Ejercicio 3 - TIR'!$C$14),'Ejercicio 3 - TIR'!$C$14+SQRT(('Ejercicio 3 - TIR'!$E$14-'Ejercicio 3 - TIR'!$C$14)*('Ejercicio 3 - TIR'!$D$14-'Ejercicio 3 - TIR'!$C$14)*D417),'Ejercicio 3 - TIR'!$E$14-SQRT(('Ejercicio 3 - TIR'!$E$14-'Ejercicio 3 - TIR'!$C$14)*('Ejercicio 3 - TIR'!$E$14-'Ejercicio 3 - TIR'!$D$14)*(1-D417)))</f>
        <v>34740.5187</v>
      </c>
      <c r="F417" s="3">
        <f t="shared" si="6"/>
        <v>0.781278004</v>
      </c>
      <c r="G417" s="4">
        <f>IF(F417&lt;=('Ejercicio 3 - TIR'!$D$18-'Ejercicio 3 - TIR'!$C$18)/('Ejercicio 3 - TIR'!$E$18-'Ejercicio 3 - TIR'!$C$18),'Ejercicio 3 - TIR'!$C$18+SQRT(('Ejercicio 3 - TIR'!$E$18-'Ejercicio 3 - TIR'!$C$18)*('Ejercicio 3 - TIR'!$D$18-'Ejercicio 3 - TIR'!$C$18)*F417),'Ejercicio 3 - TIR'!$E$18-SQRT(('Ejercicio 3 - TIR'!$E$18-'Ejercicio 3 - TIR'!$C$18)*('Ejercicio 3 - TIR'!$E$18-'Ejercicio 3 - TIR'!$D$18)*(1-F417)))</f>
        <v>40949.79634</v>
      </c>
      <c r="H417" s="3">
        <f t="shared" si="7"/>
        <v>0.280829353</v>
      </c>
      <c r="I417" s="4">
        <f>IF(H417&lt;=('Ejercicio 3 - TIR'!$D$18-'Ejercicio 3 - TIR'!$C$18)/('Ejercicio 3 - TIR'!$E$18-'Ejercicio 3 - TIR'!$C$18),'Ejercicio 3 - TIR'!$C$18+SQRT(('Ejercicio 3 - TIR'!$E$18-'Ejercicio 3 - TIR'!$C$18)*('Ejercicio 3 - TIR'!$D$18-'Ejercicio 3 - TIR'!$C$18)*H417),'Ejercicio 3 - TIR'!$E$18-SQRT(('Ejercicio 3 - TIR'!$E$18-'Ejercicio 3 - TIR'!$C$18)*('Ejercicio 3 - TIR'!$E$18-'Ejercicio 3 - TIR'!$D$18)*(1-H417)))</f>
        <v>36490.3315</v>
      </c>
      <c r="J417" s="3">
        <f t="shared" si="8"/>
        <v>0.5500533744</v>
      </c>
      <c r="K417" s="4">
        <f>IF(J417&lt;=('Ejercicio 3 - TIR'!$D$18-'Ejercicio 3 - TIR'!$C$18)/('Ejercicio 3 - TIR'!$E$18-'Ejercicio 3 - TIR'!$C$18),'Ejercicio 3 - TIR'!$C$18+SQRT(('Ejercicio 3 - TIR'!$E$18-'Ejercicio 3 - TIR'!$C$18)*('Ejercicio 3 - TIR'!$D$18-'Ejercicio 3 - TIR'!$C$18)*J417),'Ejercicio 3 - TIR'!$E$18-SQRT(('Ejercicio 3 - TIR'!$E$18-'Ejercicio 3 - TIR'!$C$18)*('Ejercicio 3 - TIR'!$E$18-'Ejercicio 3 - TIR'!$D$18)*(1-J417)))</f>
        <v>39083.39178</v>
      </c>
      <c r="L417" s="3">
        <f t="shared" si="9"/>
        <v>0.03295596146</v>
      </c>
      <c r="M417" s="4">
        <f>IF(L417&lt;=('Ejercicio 3 - TIR'!$D$18-'Ejercicio 3 - TIR'!$C$18)/('Ejercicio 3 - TIR'!$E$18-'Ejercicio 3 - TIR'!$C$18),'Ejercicio 3 - TIR'!$C$18+SQRT(('Ejercicio 3 - TIR'!$E$18-'Ejercicio 3 - TIR'!$C$18)*('Ejercicio 3 - TIR'!$D$18-'Ejercicio 3 - TIR'!$C$18)*L417),'Ejercicio 3 - TIR'!$E$18-SQRT(('Ejercicio 3 - TIR'!$E$18-'Ejercicio 3 - TIR'!$C$18)*('Ejercicio 3 - TIR'!$E$18-'Ejercicio 3 - TIR'!$D$18)*(1-L417)))</f>
        <v>32223.37451</v>
      </c>
      <c r="N417" s="3">
        <f t="shared" si="10"/>
        <v>0.2468809404</v>
      </c>
      <c r="O417" s="4">
        <f>IF(N417&lt;=('Ejercicio 3 - TIR'!$D$18-'Ejercicio 3 - TIR'!$C$18)/('Ejercicio 3 - TIR'!$E$18-'Ejercicio 3 - TIR'!$C$18),'Ejercicio 3 - TIR'!$C$18+SQRT(('Ejercicio 3 - TIR'!$E$18-'Ejercicio 3 - TIR'!$C$18)*('Ejercicio 3 - TIR'!$D$18-'Ejercicio 3 - TIR'!$C$18)*N417),'Ejercicio 3 - TIR'!$E$18-SQRT(('Ejercicio 3 - TIR'!$E$18-'Ejercicio 3 - TIR'!$C$18)*('Ejercicio 3 - TIR'!$E$18-'Ejercicio 3 - TIR'!$D$18)*(1-N417)))</f>
        <v>36085.40394</v>
      </c>
      <c r="P417" s="3">
        <f t="shared" si="11"/>
        <v>0.131115169</v>
      </c>
      <c r="Q417" s="7">
        <f>IF(P417&lt;=('Ejercicio 3 - TIR'!$D$22-'Ejercicio 3 - TIR'!$C$22)/('Ejercicio 3 - TIR'!$E$22-'Ejercicio 3 - TIR'!$C$22),'Ejercicio 3 - TIR'!$C$22+SQRT(('Ejercicio 3 - TIR'!$E$22-'Ejercicio 3 - TIR'!$C$22)*('Ejercicio 3 - TIR'!$D$22-'Ejercicio 3 - TIR'!$C$22)*P417),'Ejercicio 3 - TIR'!$E$22-SQRT(('Ejercicio 3 - TIR'!$E$22-'Ejercicio 3 - TIR'!$C$22)*('Ejercicio 3 - TIR'!$E$22-'Ejercicio 3 - TIR'!$D$22)*(1-P417)))</f>
        <v>0.1353625292</v>
      </c>
      <c r="R417" s="3">
        <f t="shared" si="12"/>
        <v>0.5469220302</v>
      </c>
      <c r="S417" s="7">
        <f>IF(R417&lt;=('Ejercicio 3 - TIR'!$D$23-'Ejercicio 3 - TIR'!$C$23)/('Ejercicio 3 - TIR'!$E$23-'Ejercicio 3 - TIR'!$C$23),'Ejercicio 3 - TIR'!$C$23+SQRT(('Ejercicio 3 - TIR'!$E$23-'Ejercicio 3 - TIR'!$C$23)*('Ejercicio 3 - TIR'!$D$23-'Ejercicio 3 - TIR'!$C$23)*R417),'Ejercicio 3 - TIR'!$E$23-SQRT(('Ejercicio 3 - TIR'!$E$23-'Ejercicio 3 - TIR'!$C$23)*('Ejercicio 3 - TIR'!$E$23-'Ejercicio 3 - TIR'!$D$23)*(1-R417)))</f>
        <v>0.151442333</v>
      </c>
      <c r="T417" s="3">
        <f t="shared" si="13"/>
        <v>0.8469716993</v>
      </c>
      <c r="U417" s="7">
        <f>IF(T417&lt;=('Ejercicio 3 - TIR'!$D$24-'Ejercicio 3 - TIR'!$C$24)/('Ejercicio 3 - TIR'!$E$24-'Ejercicio 3 - TIR'!$C$24),'Ejercicio 3 - TIR'!$C$24+SQRT(('Ejercicio 3 - TIR'!$E$24-'Ejercicio 3 - TIR'!$C$24)*('Ejercicio 3 - TIR'!$D$24-'Ejercicio 3 - TIR'!$C$24)*T417),'Ejercicio 3 - TIR'!$E$24-SQRT(('Ejercicio 3 - TIR'!$E$24-'Ejercicio 3 - TIR'!$C$24)*('Ejercicio 3 - TIR'!$E$24-'Ejercicio 3 - TIR'!$D$24)*(1-T417)))</f>
        <v>0.1993002599</v>
      </c>
      <c r="V417" s="3">
        <f t="shared" si="14"/>
        <v>0.6821372083</v>
      </c>
      <c r="W417" s="7">
        <f>IF(V417&lt;=('Ejercicio 3 - TIR'!$D$25-'Ejercicio 3 - TIR'!$C$25)/('Ejercicio 3 - TIR'!$E$25-'Ejercicio 3 - TIR'!$C$25),'Ejercicio 3 - TIR'!$C$25+SQRT(('Ejercicio 3 - TIR'!$E$25-'Ejercicio 3 - TIR'!$C$25)*('Ejercicio 3 - TIR'!$D$25-'Ejercicio 3 - TIR'!$C$25)*V417),'Ejercicio 3 - TIR'!$E$25-SQRT(('Ejercicio 3 - TIR'!$E$25-'Ejercicio 3 - TIR'!$C$25)*('Ejercicio 3 - TIR'!$E$25-'Ejercicio 3 - TIR'!$D$25)*(1-V417)))</f>
        <v>0.2166455435</v>
      </c>
      <c r="X417" s="3">
        <f t="shared" si="15"/>
        <v>0.46362508</v>
      </c>
      <c r="Y417" s="7">
        <f>IF(X417&lt;=('Ejercicio 3 - TIR'!$D$26-'Ejercicio 3 - TIR'!$C$26)/('Ejercicio 3 - TIR'!$E$26-'Ejercicio 3 - TIR'!$C$26),'Ejercicio 3 - TIR'!$C$26+SQRT(('Ejercicio 3 - TIR'!$E$26-'Ejercicio 3 - TIR'!$C$26)*('Ejercicio 3 - TIR'!$D$26-'Ejercicio 3 - TIR'!$C$26)*X417),'Ejercicio 3 - TIR'!$E$26-SQRT(('Ejercicio 3 - TIR'!$E$26-'Ejercicio 3 - TIR'!$C$26)*('Ejercicio 3 - TIR'!$E$26-'Ejercicio 3 - TIR'!$D$26)*(1-X417)))</f>
        <v>0.2261815592</v>
      </c>
      <c r="Z417" s="3">
        <f t="shared" si="16"/>
        <v>1.135362529</v>
      </c>
      <c r="AA417" s="3">
        <f t="shared" si="17"/>
        <v>1.307304479</v>
      </c>
      <c r="AB417" s="3">
        <f t="shared" si="18"/>
        <v>1.567850602</v>
      </c>
      <c r="AC417" s="3">
        <f t="shared" si="19"/>
        <v>1.907518448</v>
      </c>
      <c r="AD417" s="3">
        <f t="shared" si="20"/>
        <v>2.338963944</v>
      </c>
      <c r="AE417" s="2">
        <f t="shared" si="21"/>
        <v>4702.564477</v>
      </c>
      <c r="AF417" s="2">
        <f t="shared" si="22"/>
        <v>5414.731813</v>
      </c>
      <c r="AG417" s="2">
        <f t="shared" si="23"/>
        <v>6493.88927</v>
      </c>
      <c r="AH417" s="2">
        <f t="shared" si="24"/>
        <v>7900.76144</v>
      </c>
      <c r="AI417" s="2">
        <f t="shared" si="25"/>
        <v>9687.767982</v>
      </c>
      <c r="AJ417" s="4">
        <f t="shared" si="26"/>
        <v>46492.86434</v>
      </c>
      <c r="AK417" s="4">
        <f t="shared" si="27"/>
        <v>47703.97382</v>
      </c>
      <c r="AL417" s="4">
        <f t="shared" si="28"/>
        <v>61276.91932</v>
      </c>
      <c r="AM417" s="4">
        <f t="shared" si="29"/>
        <v>61466.68132</v>
      </c>
      <c r="AN417" s="4">
        <f t="shared" si="30"/>
        <v>84402.45872</v>
      </c>
      <c r="AO417" s="4">
        <f>C417/'Ejercicio 3 - TIR'!$D$7</f>
        <v>15385.98356</v>
      </c>
      <c r="AP417" s="4">
        <f t="shared" si="31"/>
        <v>31106.88078</v>
      </c>
      <c r="AQ417" s="4">
        <f t="shared" si="32"/>
        <v>32317.99026</v>
      </c>
      <c r="AR417" s="4">
        <f t="shared" si="33"/>
        <v>45890.93576</v>
      </c>
      <c r="AS417" s="4">
        <f t="shared" si="34"/>
        <v>46080.69776</v>
      </c>
      <c r="AT417" s="4">
        <f t="shared" si="35"/>
        <v>69016.47516</v>
      </c>
      <c r="AU417" s="4">
        <f>AP417*'Ejercicio 3 - TIR'!$D$5</f>
        <v>15553.44039</v>
      </c>
      <c r="AV417" s="4">
        <f>AQ417*'Ejercicio 3 - TIR'!$D$5</f>
        <v>16158.99513</v>
      </c>
      <c r="AW417" s="4">
        <f>AR417*'Ejercicio 3 - TIR'!$D$5</f>
        <v>22945.46788</v>
      </c>
      <c r="AX417" s="4">
        <f>AS417*'Ejercicio 3 - TIR'!$D$5</f>
        <v>23040.34888</v>
      </c>
      <c r="AY417" s="4">
        <f>AT417*'Ejercicio 3 - TIR'!$D$5</f>
        <v>34508.23758</v>
      </c>
      <c r="AZ417" s="4">
        <f t="shared" ref="AZ417:BD417" si="1286">AJ417-AU417-AE417</f>
        <v>26236.85947</v>
      </c>
      <c r="BA417" s="4">
        <f t="shared" si="1286"/>
        <v>26130.24688</v>
      </c>
      <c r="BB417" s="4">
        <f t="shared" si="1286"/>
        <v>31837.56217</v>
      </c>
      <c r="BC417" s="4">
        <f t="shared" si="1286"/>
        <v>30525.571</v>
      </c>
      <c r="BD417" s="4">
        <f t="shared" si="1286"/>
        <v>40206.45316</v>
      </c>
      <c r="BE417" s="4">
        <f t="shared" ref="BE417:BI417" si="1287">AZ417/Z417</f>
        <v>23108.79459</v>
      </c>
      <c r="BF417" s="4">
        <f t="shared" si="1287"/>
        <v>19987.88139</v>
      </c>
      <c r="BG417" s="4">
        <f t="shared" si="1287"/>
        <v>20306.5025</v>
      </c>
      <c r="BH417" s="4">
        <f t="shared" si="1287"/>
        <v>16002.76581</v>
      </c>
      <c r="BI417" s="4">
        <f t="shared" si="1287"/>
        <v>17189.8559</v>
      </c>
      <c r="BJ417" s="4">
        <f t="shared" si="38"/>
        <v>81256.82064</v>
      </c>
      <c r="BK417" s="4">
        <f t="shared" si="39"/>
        <v>35987.2608</v>
      </c>
      <c r="BL417" s="4">
        <f t="shared" si="40"/>
        <v>117244.0814</v>
      </c>
      <c r="BM417" s="4">
        <f>BK417*'Ejercicio 3 - TIR'!$D$5</f>
        <v>17993.6304</v>
      </c>
      <c r="BN417" s="4">
        <f t="shared" si="41"/>
        <v>99250.45104</v>
      </c>
      <c r="BO417" s="4">
        <f t="shared" si="42"/>
        <v>42433.51048</v>
      </c>
      <c r="BP417" s="4">
        <f t="shared" si="43"/>
        <v>-111670.4365</v>
      </c>
      <c r="BQ417" s="4">
        <f t="shared" ref="BQ417:BT417" si="1288">BE417</f>
        <v>23108.79459</v>
      </c>
      <c r="BR417" s="4">
        <f t="shared" si="1288"/>
        <v>19987.88139</v>
      </c>
      <c r="BS417" s="4">
        <f t="shared" si="1288"/>
        <v>20306.5025</v>
      </c>
      <c r="BT417" s="4">
        <f t="shared" si="1288"/>
        <v>16002.76581</v>
      </c>
      <c r="BU417" s="4">
        <f t="shared" si="45"/>
        <v>59623.36638</v>
      </c>
      <c r="BV417" s="36">
        <f t="shared" si="46"/>
        <v>6.619267906</v>
      </c>
    </row>
    <row r="418" ht="15.0" customHeight="1">
      <c r="A418" s="2">
        <v>417.0</v>
      </c>
      <c r="B418" s="3">
        <f t="shared" si="4"/>
        <v>0.4690211069</v>
      </c>
      <c r="C418" s="4">
        <f>IF(B418&lt;=('Ejercicio 3 - TIR'!$D$13-'Ejercicio 3 - TIR'!$C$13)/('Ejercicio 3 - TIR'!$E$13-'Ejercicio 3 - TIR'!$C$13),'Ejercicio 3 - TIR'!$C$13+SQRT(('Ejercicio 3 - TIR'!$E$13-'Ejercicio 3 - TIR'!$C$13)*('Ejercicio 3 - TIR'!$D$13-'Ejercicio 3 - TIR'!$C$13)*B418),'Ejercicio 3 - TIR'!$E$13-SQRT(('Ejercicio 3 - TIR'!$E$13-'Ejercicio 3 - TIR'!$C$13)*('Ejercicio 3 - TIR'!$E$13-'Ejercicio 3 - TIR'!$D$13)*(1-B418)))</f>
        <v>74757.68094</v>
      </c>
      <c r="D418" s="3">
        <f t="shared" si="5"/>
        <v>0.4483267352</v>
      </c>
      <c r="E418" s="4">
        <f>IF(D418&lt;=('Ejercicio 3 - TIR'!$D$14-'Ejercicio 3 - TIR'!$C$14)/('Ejercicio 3 - TIR'!$E$14-'Ejercicio 3 - TIR'!$C$14),'Ejercicio 3 - TIR'!$C$14+SQRT(('Ejercicio 3 - TIR'!$E$14-'Ejercicio 3 - TIR'!$C$14)*('Ejercicio 3 - TIR'!$D$14-'Ejercicio 3 - TIR'!$C$14)*D418),'Ejercicio 3 - TIR'!$E$14-SQRT(('Ejercicio 3 - TIR'!$E$14-'Ejercicio 3 - TIR'!$C$14)*('Ejercicio 3 - TIR'!$E$14-'Ejercicio 3 - TIR'!$D$14)*(1-D418)))</f>
        <v>30903.2429</v>
      </c>
      <c r="F418" s="3">
        <f t="shared" si="6"/>
        <v>0.8950818999</v>
      </c>
      <c r="G418" s="4">
        <f>IF(F418&lt;=('Ejercicio 3 - TIR'!$D$18-'Ejercicio 3 - TIR'!$C$18)/('Ejercicio 3 - TIR'!$E$18-'Ejercicio 3 - TIR'!$C$18),'Ejercicio 3 - TIR'!$C$18+SQRT(('Ejercicio 3 - TIR'!$E$18-'Ejercicio 3 - TIR'!$C$18)*('Ejercicio 3 - TIR'!$D$18-'Ejercicio 3 - TIR'!$C$18)*F418),'Ejercicio 3 - TIR'!$E$18-SQRT(('Ejercicio 3 - TIR'!$E$18-'Ejercicio 3 - TIR'!$C$18)*('Ejercicio 3 - TIR'!$E$18-'Ejercicio 3 - TIR'!$D$18)*(1-F418)))</f>
        <v>42194.85161</v>
      </c>
      <c r="H418" s="3">
        <f t="shared" si="7"/>
        <v>0.2746993806</v>
      </c>
      <c r="I418" s="4">
        <f>IF(H418&lt;=('Ejercicio 3 - TIR'!$D$18-'Ejercicio 3 - TIR'!$C$18)/('Ejercicio 3 - TIR'!$E$18-'Ejercicio 3 - TIR'!$C$18),'Ejercicio 3 - TIR'!$C$18+SQRT(('Ejercicio 3 - TIR'!$E$18-'Ejercicio 3 - TIR'!$C$18)*('Ejercicio 3 - TIR'!$D$18-'Ejercicio 3 - TIR'!$C$18)*H418),'Ejercicio 3 - TIR'!$E$18-SQRT(('Ejercicio 3 - TIR'!$E$18-'Ejercicio 3 - TIR'!$C$18)*('Ejercicio 3 - TIR'!$E$18-'Ejercicio 3 - TIR'!$D$18)*(1-H418)))</f>
        <v>36419.10485</v>
      </c>
      <c r="J418" s="3">
        <f t="shared" si="8"/>
        <v>0.1482026044</v>
      </c>
      <c r="K418" s="4">
        <f>IF(J418&lt;=('Ejercicio 3 - TIR'!$D$18-'Ejercicio 3 - TIR'!$C$18)/('Ejercicio 3 - TIR'!$E$18-'Ejercicio 3 - TIR'!$C$18),'Ejercicio 3 - TIR'!$C$18+SQRT(('Ejercicio 3 - TIR'!$E$18-'Ejercicio 3 - TIR'!$C$18)*('Ejercicio 3 - TIR'!$D$18-'Ejercicio 3 - TIR'!$C$18)*J418),'Ejercicio 3 - TIR'!$E$18-SQRT(('Ejercicio 3 - TIR'!$E$18-'Ejercicio 3 - TIR'!$C$18)*('Ejercicio 3 - TIR'!$E$18-'Ejercicio 3 - TIR'!$D$18)*(1-J418)))</f>
        <v>34714.91152</v>
      </c>
      <c r="L418" s="3">
        <f t="shared" si="9"/>
        <v>0.2526957478</v>
      </c>
      <c r="M418" s="4">
        <f>IF(L418&lt;=('Ejercicio 3 - TIR'!$D$18-'Ejercicio 3 - TIR'!$C$18)/('Ejercicio 3 - TIR'!$E$18-'Ejercicio 3 - TIR'!$C$18),'Ejercicio 3 - TIR'!$C$18+SQRT(('Ejercicio 3 - TIR'!$E$18-'Ejercicio 3 - TIR'!$C$18)*('Ejercicio 3 - TIR'!$D$18-'Ejercicio 3 - TIR'!$C$18)*L418),'Ejercicio 3 - TIR'!$E$18-SQRT(('Ejercicio 3 - TIR'!$E$18-'Ejercicio 3 - TIR'!$C$18)*('Ejercicio 3 - TIR'!$E$18-'Ejercicio 3 - TIR'!$D$18)*(1-L418)))</f>
        <v>36156.65186</v>
      </c>
      <c r="N418" s="3">
        <f t="shared" si="10"/>
        <v>0.1146096412</v>
      </c>
      <c r="O418" s="4">
        <f>IF(N418&lt;=('Ejercicio 3 - TIR'!$D$18-'Ejercicio 3 - TIR'!$C$18)/('Ejercicio 3 - TIR'!$E$18-'Ejercicio 3 - TIR'!$C$18),'Ejercicio 3 - TIR'!$C$18+SQRT(('Ejercicio 3 - TIR'!$E$18-'Ejercicio 3 - TIR'!$C$18)*('Ejercicio 3 - TIR'!$D$18-'Ejercicio 3 - TIR'!$C$18)*N418),'Ejercicio 3 - TIR'!$E$18-SQRT(('Ejercicio 3 - TIR'!$E$18-'Ejercicio 3 - TIR'!$C$18)*('Ejercicio 3 - TIR'!$E$18-'Ejercicio 3 - TIR'!$D$18)*(1-N418)))</f>
        <v>34146.25689</v>
      </c>
      <c r="P418" s="3">
        <f t="shared" si="11"/>
        <v>0.08244237081</v>
      </c>
      <c r="Q418" s="7">
        <f>IF(P418&lt;=('Ejercicio 3 - TIR'!$D$22-'Ejercicio 3 - TIR'!$C$22)/('Ejercicio 3 - TIR'!$E$22-'Ejercicio 3 - TIR'!$C$22),'Ejercicio 3 - TIR'!$C$22+SQRT(('Ejercicio 3 - TIR'!$E$22-'Ejercicio 3 - TIR'!$C$22)*('Ejercicio 3 - TIR'!$D$22-'Ejercicio 3 - TIR'!$C$22)*P418),'Ejercicio 3 - TIR'!$E$22-SQRT(('Ejercicio 3 - TIR'!$E$22-'Ejercicio 3 - TIR'!$C$22)*('Ejercicio 3 - TIR'!$E$22-'Ejercicio 3 - TIR'!$D$22)*(1-P418)))</f>
        <v>0.1321818007</v>
      </c>
      <c r="R418" s="3">
        <f t="shared" si="12"/>
        <v>0.9157133105</v>
      </c>
      <c r="S418" s="7">
        <f>IF(R418&lt;=('Ejercicio 3 - TIR'!$D$23-'Ejercicio 3 - TIR'!$C$23)/('Ejercicio 3 - TIR'!$E$23-'Ejercicio 3 - TIR'!$C$23),'Ejercicio 3 - TIR'!$C$23+SQRT(('Ejercicio 3 - TIR'!$E$23-'Ejercicio 3 - TIR'!$C$23)*('Ejercicio 3 - TIR'!$D$23-'Ejercicio 3 - TIR'!$C$23)*R418),'Ejercicio 3 - TIR'!$E$23-SQRT(('Ejercicio 3 - TIR'!$E$23-'Ejercicio 3 - TIR'!$C$23)*('Ejercicio 3 - TIR'!$E$23-'Ejercicio 3 - TIR'!$D$23)*(1-R418)))</f>
        <v>0.1676826934</v>
      </c>
      <c r="T418" s="3">
        <f t="shared" si="13"/>
        <v>0.3168491736</v>
      </c>
      <c r="U418" s="7">
        <f>IF(T418&lt;=('Ejercicio 3 - TIR'!$D$24-'Ejercicio 3 - TIR'!$C$24)/('Ejercicio 3 - TIR'!$E$24-'Ejercicio 3 - TIR'!$C$24),'Ejercicio 3 - TIR'!$C$24+SQRT(('Ejercicio 3 - TIR'!$E$24-'Ejercicio 3 - TIR'!$C$24)*('Ejercicio 3 - TIR'!$D$24-'Ejercicio 3 - TIR'!$C$24)*T418),'Ejercicio 3 - TIR'!$E$24-SQRT(('Ejercicio 3 - TIR'!$E$24-'Ejercicio 3 - TIR'!$C$24)*('Ejercicio 3 - TIR'!$E$24-'Ejercicio 3 - TIR'!$D$24)*(1-T418)))</f>
        <v>0.175795024</v>
      </c>
      <c r="V418" s="3">
        <f t="shared" si="14"/>
        <v>0.04272100259</v>
      </c>
      <c r="W418" s="7">
        <f>IF(V418&lt;=('Ejercicio 3 - TIR'!$D$25-'Ejercicio 3 - TIR'!$C$25)/('Ejercicio 3 - TIR'!$E$25-'Ejercicio 3 - TIR'!$C$25),'Ejercicio 3 - TIR'!$C$25+SQRT(('Ejercicio 3 - TIR'!$E$25-'Ejercicio 3 - TIR'!$C$25)*('Ejercicio 3 - TIR'!$D$25-'Ejercicio 3 - TIR'!$C$25)*V418),'Ejercicio 3 - TIR'!$E$25-SQRT(('Ejercicio 3 - TIR'!$E$25-'Ejercicio 3 - TIR'!$C$25)*('Ejercicio 3 - TIR'!$E$25-'Ejercicio 3 - TIR'!$D$25)*(1-V418)))</f>
        <v>0.187733654</v>
      </c>
      <c r="X418" s="3">
        <f t="shared" si="15"/>
        <v>0.4825507243</v>
      </c>
      <c r="Y418" s="7">
        <f>IF(X418&lt;=('Ejercicio 3 - TIR'!$D$26-'Ejercicio 3 - TIR'!$C$26)/('Ejercicio 3 - TIR'!$E$26-'Ejercicio 3 - TIR'!$C$26),'Ejercicio 3 - TIR'!$C$26+SQRT(('Ejercicio 3 - TIR'!$E$26-'Ejercicio 3 - TIR'!$C$26)*('Ejercicio 3 - TIR'!$D$26-'Ejercicio 3 - TIR'!$C$26)*X418),'Ejercicio 3 - TIR'!$E$26-SQRT(('Ejercicio 3 - TIR'!$E$26-'Ejercicio 3 - TIR'!$C$26)*('Ejercicio 3 - TIR'!$E$26-'Ejercicio 3 - TIR'!$D$26)*(1-X418)))</f>
        <v>0.2271395603</v>
      </c>
      <c r="Z418" s="3">
        <f t="shared" si="16"/>
        <v>1.132181801</v>
      </c>
      <c r="AA418" s="3">
        <f t="shared" si="17"/>
        <v>1.322029094</v>
      </c>
      <c r="AB418" s="3">
        <f t="shared" si="18"/>
        <v>1.554435231</v>
      </c>
      <c r="AC418" s="3">
        <f t="shared" si="19"/>
        <v>1.846255037</v>
      </c>
      <c r="AD418" s="3">
        <f t="shared" si="20"/>
        <v>2.265612594</v>
      </c>
      <c r="AE418" s="2">
        <f t="shared" si="21"/>
        <v>4084.846293</v>
      </c>
      <c r="AF418" s="2">
        <f t="shared" si="22"/>
        <v>4769.804322</v>
      </c>
      <c r="AG418" s="2">
        <f t="shared" si="23"/>
        <v>5608.312187</v>
      </c>
      <c r="AH418" s="2">
        <f t="shared" si="24"/>
        <v>6661.181126</v>
      </c>
      <c r="AI418" s="2">
        <f t="shared" si="25"/>
        <v>8174.198878</v>
      </c>
      <c r="AJ418" s="4">
        <f t="shared" si="26"/>
        <v>47772.24307</v>
      </c>
      <c r="AK418" s="4">
        <f t="shared" si="27"/>
        <v>48147.11621</v>
      </c>
      <c r="AL418" s="4">
        <f t="shared" si="28"/>
        <v>53962.08151</v>
      </c>
      <c r="AM418" s="4">
        <f t="shared" si="29"/>
        <v>66754.40061</v>
      </c>
      <c r="AN418" s="4">
        <f t="shared" si="30"/>
        <v>77362.18964</v>
      </c>
      <c r="AO418" s="4">
        <f>C418/'Ejercicio 3 - TIR'!$D$7</f>
        <v>14951.53619</v>
      </c>
      <c r="AP418" s="4">
        <f t="shared" si="31"/>
        <v>32820.70688</v>
      </c>
      <c r="AQ418" s="4">
        <f t="shared" si="32"/>
        <v>33195.58002</v>
      </c>
      <c r="AR418" s="4">
        <f t="shared" si="33"/>
        <v>39010.54532</v>
      </c>
      <c r="AS418" s="4">
        <f t="shared" si="34"/>
        <v>51802.86442</v>
      </c>
      <c r="AT418" s="4">
        <f t="shared" si="35"/>
        <v>62410.65345</v>
      </c>
      <c r="AU418" s="4">
        <f>AP418*'Ejercicio 3 - TIR'!$D$5</f>
        <v>16410.35344</v>
      </c>
      <c r="AV418" s="4">
        <f>AQ418*'Ejercicio 3 - TIR'!$D$5</f>
        <v>16597.79001</v>
      </c>
      <c r="AW418" s="4">
        <f>AR418*'Ejercicio 3 - TIR'!$D$5</f>
        <v>19505.27266</v>
      </c>
      <c r="AX418" s="4">
        <f>AS418*'Ejercicio 3 - TIR'!$D$5</f>
        <v>25901.43221</v>
      </c>
      <c r="AY418" s="4">
        <f>AT418*'Ejercicio 3 - TIR'!$D$5</f>
        <v>31205.32672</v>
      </c>
      <c r="AZ418" s="4">
        <f t="shared" ref="AZ418:BD418" si="1289">AJ418-AU418-AE418</f>
        <v>27277.04334</v>
      </c>
      <c r="BA418" s="4">
        <f t="shared" si="1289"/>
        <v>26779.52188</v>
      </c>
      <c r="BB418" s="4">
        <f t="shared" si="1289"/>
        <v>28848.49666</v>
      </c>
      <c r="BC418" s="4">
        <f t="shared" si="1289"/>
        <v>34191.78727</v>
      </c>
      <c r="BD418" s="4">
        <f t="shared" si="1289"/>
        <v>37982.66403</v>
      </c>
      <c r="BE418" s="4">
        <f t="shared" ref="BE418:BI418" si="1290">AZ418/Z418</f>
        <v>24092.45876</v>
      </c>
      <c r="BF418" s="4">
        <f t="shared" si="1290"/>
        <v>20256.37861</v>
      </c>
      <c r="BG418" s="4">
        <f t="shared" si="1290"/>
        <v>18558.82837</v>
      </c>
      <c r="BH418" s="4">
        <f t="shared" si="1290"/>
        <v>18519.53636</v>
      </c>
      <c r="BI418" s="4">
        <f t="shared" si="1290"/>
        <v>16764.85386</v>
      </c>
      <c r="BJ418" s="4">
        <f t="shared" si="38"/>
        <v>70014.7763</v>
      </c>
      <c r="BK418" s="4">
        <f t="shared" si="39"/>
        <v>33874.38868</v>
      </c>
      <c r="BL418" s="4">
        <f t="shared" si="40"/>
        <v>103889.165</v>
      </c>
      <c r="BM418" s="4">
        <f>BK418*'Ejercicio 3 - TIR'!$D$5</f>
        <v>16937.19434</v>
      </c>
      <c r="BN418" s="4">
        <f t="shared" si="41"/>
        <v>86951.97064</v>
      </c>
      <c r="BO418" s="4">
        <f t="shared" si="42"/>
        <v>38379.01099</v>
      </c>
      <c r="BP418" s="4">
        <f t="shared" si="43"/>
        <v>-105660.9238</v>
      </c>
      <c r="BQ418" s="4">
        <f t="shared" ref="BQ418:BT418" si="1291">BE418</f>
        <v>24092.45876</v>
      </c>
      <c r="BR418" s="4">
        <f t="shared" si="1291"/>
        <v>20256.37861</v>
      </c>
      <c r="BS418" s="4">
        <f t="shared" si="1291"/>
        <v>18558.82837</v>
      </c>
      <c r="BT418" s="4">
        <f t="shared" si="1291"/>
        <v>18519.53636</v>
      </c>
      <c r="BU418" s="4">
        <f t="shared" si="45"/>
        <v>55143.86485</v>
      </c>
      <c r="BV418" s="36">
        <f t="shared" si="46"/>
        <v>7.96495037</v>
      </c>
    </row>
    <row r="419" ht="15.0" customHeight="1">
      <c r="A419" s="2">
        <v>418.0</v>
      </c>
      <c r="B419" s="3">
        <f t="shared" si="4"/>
        <v>0.9314838671</v>
      </c>
      <c r="C419" s="4">
        <f>IF(B419&lt;=('Ejercicio 3 - TIR'!$D$13-'Ejercicio 3 - TIR'!$C$13)/('Ejercicio 3 - TIR'!$E$13-'Ejercicio 3 - TIR'!$C$13),'Ejercicio 3 - TIR'!$C$13+SQRT(('Ejercicio 3 - TIR'!$E$13-'Ejercicio 3 - TIR'!$C$13)*('Ejercicio 3 - TIR'!$D$13-'Ejercicio 3 - TIR'!$C$13)*B419),'Ejercicio 3 - TIR'!$E$13-SQRT(('Ejercicio 3 - TIR'!$E$13-'Ejercicio 3 - TIR'!$C$13)*('Ejercicio 3 - TIR'!$E$13-'Ejercicio 3 - TIR'!$D$13)*(1-B419)))</f>
        <v>90932.51085</v>
      </c>
      <c r="D419" s="3">
        <f t="shared" si="5"/>
        <v>0.6365305352</v>
      </c>
      <c r="E419" s="4">
        <f>IF(D419&lt;=('Ejercicio 3 - TIR'!$D$14-'Ejercicio 3 - TIR'!$C$14)/('Ejercicio 3 - TIR'!$E$14-'Ejercicio 3 - TIR'!$C$14),'Ejercicio 3 - TIR'!$C$14+SQRT(('Ejercicio 3 - TIR'!$E$14-'Ejercicio 3 - TIR'!$C$14)*('Ejercicio 3 - TIR'!$D$14-'Ejercicio 3 - TIR'!$C$14)*D419),'Ejercicio 3 - TIR'!$E$14-SQRT(('Ejercicio 3 - TIR'!$E$14-'Ejercicio 3 - TIR'!$C$14)*('Ejercicio 3 - TIR'!$E$14-'Ejercicio 3 - TIR'!$D$14)*(1-D419)))</f>
        <v>32616.2056</v>
      </c>
      <c r="F419" s="3">
        <f t="shared" si="6"/>
        <v>0.6094059758</v>
      </c>
      <c r="G419" s="4">
        <f>IF(F419&lt;=('Ejercicio 3 - TIR'!$D$18-'Ejercicio 3 - TIR'!$C$18)/('Ejercicio 3 - TIR'!$E$18-'Ejercicio 3 - TIR'!$C$18),'Ejercicio 3 - TIR'!$C$18+SQRT(('Ejercicio 3 - TIR'!$E$18-'Ejercicio 3 - TIR'!$C$18)*('Ejercicio 3 - TIR'!$D$18-'Ejercicio 3 - TIR'!$C$18)*F419),'Ejercicio 3 - TIR'!$E$18-SQRT(('Ejercicio 3 - TIR'!$E$18-'Ejercicio 3 - TIR'!$C$18)*('Ejercicio 3 - TIR'!$E$18-'Ejercicio 3 - TIR'!$D$18)*(1-F419)))</f>
        <v>39560.90458</v>
      </c>
      <c r="H419" s="3">
        <f t="shared" si="7"/>
        <v>0.687429142</v>
      </c>
      <c r="I419" s="4">
        <f>IF(H419&lt;=('Ejercicio 3 - TIR'!$D$18-'Ejercicio 3 - TIR'!$C$18)/('Ejercicio 3 - TIR'!$E$18-'Ejercicio 3 - TIR'!$C$18),'Ejercicio 3 - TIR'!$C$18+SQRT(('Ejercicio 3 - TIR'!$E$18-'Ejercicio 3 - TIR'!$C$18)*('Ejercicio 3 - TIR'!$D$18-'Ejercicio 3 - TIR'!$C$18)*H419),'Ejercicio 3 - TIR'!$E$18-SQRT(('Ejercicio 3 - TIR'!$E$18-'Ejercicio 3 - TIR'!$C$18)*('Ejercicio 3 - TIR'!$E$18-'Ejercicio 3 - TIR'!$D$18)*(1-H419)))</f>
        <v>40158.22198</v>
      </c>
      <c r="J419" s="3">
        <f t="shared" si="8"/>
        <v>0.6040072041</v>
      </c>
      <c r="K419" s="4">
        <f>IF(J419&lt;=('Ejercicio 3 - TIR'!$D$18-'Ejercicio 3 - TIR'!$C$18)/('Ejercicio 3 - TIR'!$E$18-'Ejercicio 3 - TIR'!$C$18),'Ejercicio 3 - TIR'!$C$18+SQRT(('Ejercicio 3 - TIR'!$E$18-'Ejercicio 3 - TIR'!$C$18)*('Ejercicio 3 - TIR'!$D$18-'Ejercicio 3 - TIR'!$C$18)*J419),'Ejercicio 3 - TIR'!$E$18-SQRT(('Ejercicio 3 - TIR'!$E$18-'Ejercicio 3 - TIR'!$C$18)*('Ejercicio 3 - TIR'!$E$18-'Ejercicio 3 - TIR'!$D$18)*(1-J419)))</f>
        <v>39518.45999</v>
      </c>
      <c r="L419" s="3">
        <f t="shared" si="9"/>
        <v>0.4414125793</v>
      </c>
      <c r="M419" s="4">
        <f>IF(L419&lt;=('Ejercicio 3 - TIR'!$D$18-'Ejercicio 3 - TIR'!$C$18)/('Ejercicio 3 - TIR'!$E$18-'Ejercicio 3 - TIR'!$C$18),'Ejercicio 3 - TIR'!$C$18+SQRT(('Ejercicio 3 - TIR'!$E$18-'Ejercicio 3 - TIR'!$C$18)*('Ejercicio 3 - TIR'!$D$18-'Ejercicio 3 - TIR'!$C$18)*L419),'Ejercicio 3 - TIR'!$E$18-SQRT(('Ejercicio 3 - TIR'!$E$18-'Ejercicio 3 - TIR'!$C$18)*('Ejercicio 3 - TIR'!$E$18-'Ejercicio 3 - TIR'!$D$18)*(1-L419)))</f>
        <v>38137.06869</v>
      </c>
      <c r="N419" s="3">
        <f t="shared" si="10"/>
        <v>0.9312769485</v>
      </c>
      <c r="O419" s="4">
        <f>IF(N419&lt;=('Ejercicio 3 - TIR'!$D$18-'Ejercicio 3 - TIR'!$C$18)/('Ejercicio 3 - TIR'!$E$18-'Ejercicio 3 - TIR'!$C$18),'Ejercicio 3 - TIR'!$C$18+SQRT(('Ejercicio 3 - TIR'!$E$18-'Ejercicio 3 - TIR'!$C$18)*('Ejercicio 3 - TIR'!$D$18-'Ejercicio 3 - TIR'!$C$18)*N419),'Ejercicio 3 - TIR'!$E$18-SQRT(('Ejercicio 3 - TIR'!$E$18-'Ejercicio 3 - TIR'!$C$18)*('Ejercicio 3 - TIR'!$E$18-'Ejercicio 3 - TIR'!$D$18)*(1-N419)))</f>
        <v>42729.70732</v>
      </c>
      <c r="P419" s="3">
        <f t="shared" si="11"/>
        <v>0.708271673</v>
      </c>
      <c r="Q419" s="7">
        <f>IF(P419&lt;=('Ejercicio 3 - TIR'!$D$22-'Ejercicio 3 - TIR'!$C$22)/('Ejercicio 3 - TIR'!$E$22-'Ejercicio 3 - TIR'!$C$22),'Ejercicio 3 - TIR'!$C$22+SQRT(('Ejercicio 3 - TIR'!$E$22-'Ejercicio 3 - TIR'!$C$22)*('Ejercicio 3 - TIR'!$D$22-'Ejercicio 3 - TIR'!$C$22)*P419),'Ejercicio 3 - TIR'!$E$22-SQRT(('Ejercicio 3 - TIR'!$E$22-'Ejercicio 3 - TIR'!$C$22)*('Ejercicio 3 - TIR'!$E$22-'Ejercicio 3 - TIR'!$D$22)*(1-P419)))</f>
        <v>0.1570846997</v>
      </c>
      <c r="R419" s="3">
        <f t="shared" si="12"/>
        <v>0.8724426573</v>
      </c>
      <c r="S419" s="7">
        <f>IF(R419&lt;=('Ejercicio 3 - TIR'!$D$23-'Ejercicio 3 - TIR'!$C$23)/('Ejercicio 3 - TIR'!$E$23-'Ejercicio 3 - TIR'!$C$23),'Ejercicio 3 - TIR'!$C$23+SQRT(('Ejercicio 3 - TIR'!$E$23-'Ejercicio 3 - TIR'!$C$23)*('Ejercicio 3 - TIR'!$D$23-'Ejercicio 3 - TIR'!$C$23)*R419),'Ejercicio 3 - TIR'!$E$23-SQRT(('Ejercicio 3 - TIR'!$E$23-'Ejercicio 3 - TIR'!$C$23)*('Ejercicio 3 - TIR'!$E$23-'Ejercicio 3 - TIR'!$D$23)*(1-R419)))</f>
        <v>0.1648473363</v>
      </c>
      <c r="T419" s="3">
        <f t="shared" si="13"/>
        <v>0.4656689741</v>
      </c>
      <c r="U419" s="7">
        <f>IF(T419&lt;=('Ejercicio 3 - TIR'!$D$24-'Ejercicio 3 - TIR'!$C$24)/('Ejercicio 3 - TIR'!$E$24-'Ejercicio 3 - TIR'!$C$24),'Ejercicio 3 - TIR'!$C$24+SQRT(('Ejercicio 3 - TIR'!$E$24-'Ejercicio 3 - TIR'!$C$24)*('Ejercicio 3 - TIR'!$D$24-'Ejercicio 3 - TIR'!$C$24)*T419),'Ejercicio 3 - TIR'!$E$24-SQRT(('Ejercicio 3 - TIR'!$E$24-'Ejercicio 3 - TIR'!$C$24)*('Ejercicio 3 - TIR'!$E$24-'Ejercicio 3 - TIR'!$D$24)*(1-T419)))</f>
        <v>0.1813202007</v>
      </c>
      <c r="V419" s="3">
        <f t="shared" si="14"/>
        <v>0.7177136772</v>
      </c>
      <c r="W419" s="7">
        <f>IF(V419&lt;=('Ejercicio 3 - TIR'!$D$25-'Ejercicio 3 - TIR'!$C$25)/('Ejercicio 3 - TIR'!$E$25-'Ejercicio 3 - TIR'!$C$25),'Ejercicio 3 - TIR'!$C$25+SQRT(('Ejercicio 3 - TIR'!$E$25-'Ejercicio 3 - TIR'!$C$25)*('Ejercicio 3 - TIR'!$D$25-'Ejercicio 3 - TIR'!$C$25)*V419),'Ejercicio 3 - TIR'!$E$25-SQRT(('Ejercicio 3 - TIR'!$E$25-'Ejercicio 3 - TIR'!$C$25)*('Ejercicio 3 - TIR'!$E$25-'Ejercicio 3 - TIR'!$D$25)*(1-V419)))</f>
        <v>0.2185674988</v>
      </c>
      <c r="X419" s="3">
        <f t="shared" si="15"/>
        <v>0.167335694</v>
      </c>
      <c r="Y419" s="7">
        <f>IF(X419&lt;=('Ejercicio 3 - TIR'!$D$26-'Ejercicio 3 - TIR'!$C$26)/('Ejercicio 3 - TIR'!$E$26-'Ejercicio 3 - TIR'!$C$26),'Ejercicio 3 - TIR'!$C$26+SQRT(('Ejercicio 3 - TIR'!$E$26-'Ejercicio 3 - TIR'!$C$26)*('Ejercicio 3 - TIR'!$D$26-'Ejercicio 3 - TIR'!$C$26)*X419),'Ejercicio 3 - TIR'!$E$26-SQRT(('Ejercicio 3 - TIR'!$E$26-'Ejercicio 3 - TIR'!$C$26)*('Ejercicio 3 - TIR'!$E$26-'Ejercicio 3 - TIR'!$D$26)*(1-X419)))</f>
        <v>0.2112557374</v>
      </c>
      <c r="Z419" s="3">
        <f t="shared" si="16"/>
        <v>1.1570847</v>
      </c>
      <c r="AA419" s="3">
        <f t="shared" si="17"/>
        <v>1.34782703</v>
      </c>
      <c r="AB419" s="3">
        <f t="shared" si="18"/>
        <v>1.592215298</v>
      </c>
      <c r="AC419" s="3">
        <f t="shared" si="19"/>
        <v>1.940221813</v>
      </c>
      <c r="AD419" s="3">
        <f t="shared" si="20"/>
        <v>2.350104803</v>
      </c>
      <c r="AE419" s="2">
        <f t="shared" si="21"/>
        <v>5123.506862</v>
      </c>
      <c r="AF419" s="2">
        <f t="shared" si="22"/>
        <v>5968.103321</v>
      </c>
      <c r="AG419" s="2">
        <f t="shared" si="23"/>
        <v>7050.241013</v>
      </c>
      <c r="AH419" s="2">
        <f t="shared" si="24"/>
        <v>8591.194557</v>
      </c>
      <c r="AI419" s="2">
        <f t="shared" si="25"/>
        <v>10406.1337</v>
      </c>
      <c r="AJ419" s="4">
        <f t="shared" si="26"/>
        <v>45775.31739</v>
      </c>
      <c r="AK419" s="4">
        <f t="shared" si="27"/>
        <v>54126.33708</v>
      </c>
      <c r="AL419" s="4">
        <f t="shared" si="28"/>
        <v>62921.89655</v>
      </c>
      <c r="AM419" s="4">
        <f t="shared" si="29"/>
        <v>73994.37257</v>
      </c>
      <c r="AN419" s="4">
        <f t="shared" si="30"/>
        <v>100419.2904</v>
      </c>
      <c r="AO419" s="4">
        <f>C419/'Ejercicio 3 - TIR'!$D$7</f>
        <v>18186.50217</v>
      </c>
      <c r="AP419" s="4">
        <f t="shared" si="31"/>
        <v>27588.81522</v>
      </c>
      <c r="AQ419" s="4">
        <f t="shared" si="32"/>
        <v>35939.83491</v>
      </c>
      <c r="AR419" s="4">
        <f t="shared" si="33"/>
        <v>44735.39438</v>
      </c>
      <c r="AS419" s="4">
        <f t="shared" si="34"/>
        <v>55807.8704</v>
      </c>
      <c r="AT419" s="4">
        <f t="shared" si="35"/>
        <v>82232.78824</v>
      </c>
      <c r="AU419" s="4">
        <f>AP419*'Ejercicio 3 - TIR'!$D$5</f>
        <v>13794.40761</v>
      </c>
      <c r="AV419" s="4">
        <f>AQ419*'Ejercicio 3 - TIR'!$D$5</f>
        <v>17969.91745</v>
      </c>
      <c r="AW419" s="4">
        <f>AR419*'Ejercicio 3 - TIR'!$D$5</f>
        <v>22367.69719</v>
      </c>
      <c r="AX419" s="4">
        <f>AS419*'Ejercicio 3 - TIR'!$D$5</f>
        <v>27903.9352</v>
      </c>
      <c r="AY419" s="4">
        <f>AT419*'Ejercicio 3 - TIR'!$D$5</f>
        <v>41116.39412</v>
      </c>
      <c r="AZ419" s="4">
        <f t="shared" ref="AZ419:BD419" si="1292">AJ419-AU419-AE419</f>
        <v>26857.40292</v>
      </c>
      <c r="BA419" s="4">
        <f t="shared" si="1292"/>
        <v>30188.3163</v>
      </c>
      <c r="BB419" s="4">
        <f t="shared" si="1292"/>
        <v>33503.95835</v>
      </c>
      <c r="BC419" s="4">
        <f t="shared" si="1292"/>
        <v>37499.24281</v>
      </c>
      <c r="BD419" s="4">
        <f t="shared" si="1292"/>
        <v>48896.76259</v>
      </c>
      <c r="BE419" s="4">
        <f t="shared" ref="BE419:BI419" si="1293">AZ419/Z419</f>
        <v>23211.26788</v>
      </c>
      <c r="BF419" s="4">
        <f t="shared" si="1293"/>
        <v>22397.76739</v>
      </c>
      <c r="BG419" s="4">
        <f t="shared" si="1293"/>
        <v>21042.35425</v>
      </c>
      <c r="BH419" s="4">
        <f t="shared" si="1293"/>
        <v>19327.29678</v>
      </c>
      <c r="BI419" s="4">
        <f t="shared" si="1293"/>
        <v>20806.20512</v>
      </c>
      <c r="BJ419" s="4">
        <f t="shared" si="38"/>
        <v>76651.50145</v>
      </c>
      <c r="BK419" s="4">
        <f t="shared" si="39"/>
        <v>42740.1861</v>
      </c>
      <c r="BL419" s="4">
        <f t="shared" si="40"/>
        <v>119391.6876</v>
      </c>
      <c r="BM419" s="4">
        <f>BK419*'Ejercicio 3 - TIR'!$D$5</f>
        <v>21370.09305</v>
      </c>
      <c r="BN419" s="4">
        <f t="shared" si="41"/>
        <v>98021.5945</v>
      </c>
      <c r="BO419" s="4">
        <f t="shared" si="42"/>
        <v>41709.45669</v>
      </c>
      <c r="BP419" s="4">
        <f t="shared" si="43"/>
        <v>-123548.7165</v>
      </c>
      <c r="BQ419" s="4">
        <f t="shared" ref="BQ419:BT419" si="1294">BE419</f>
        <v>23211.26788</v>
      </c>
      <c r="BR419" s="4">
        <f t="shared" si="1294"/>
        <v>22397.76739</v>
      </c>
      <c r="BS419" s="4">
        <f t="shared" si="1294"/>
        <v>21042.35425</v>
      </c>
      <c r="BT419" s="4">
        <f t="shared" si="1294"/>
        <v>19327.29678</v>
      </c>
      <c r="BU419" s="4">
        <f t="shared" si="45"/>
        <v>62515.66181</v>
      </c>
      <c r="BV419" s="36">
        <f t="shared" si="46"/>
        <v>5.48231413</v>
      </c>
    </row>
    <row r="420" ht="15.0" customHeight="1">
      <c r="A420" s="2">
        <v>419.0</v>
      </c>
      <c r="B420" s="3">
        <f t="shared" si="4"/>
        <v>0.8608225789</v>
      </c>
      <c r="C420" s="4">
        <f>IF(B420&lt;=('Ejercicio 3 - TIR'!$D$13-'Ejercicio 3 - TIR'!$C$13)/('Ejercicio 3 - TIR'!$E$13-'Ejercicio 3 - TIR'!$C$13),'Ejercicio 3 - TIR'!$C$13+SQRT(('Ejercicio 3 - TIR'!$E$13-'Ejercicio 3 - TIR'!$C$13)*('Ejercicio 3 - TIR'!$D$13-'Ejercicio 3 - TIR'!$C$13)*B420),'Ejercicio 3 - TIR'!$E$13-SQRT(('Ejercicio 3 - TIR'!$E$13-'Ejercicio 3 - TIR'!$C$13)*('Ejercicio 3 - TIR'!$E$13-'Ejercicio 3 - TIR'!$D$13)*(1-B420)))</f>
        <v>87076.6527</v>
      </c>
      <c r="D420" s="3">
        <f t="shared" si="5"/>
        <v>0.5270485444</v>
      </c>
      <c r="E420" s="4">
        <f>IF(D420&lt;=('Ejercicio 3 - TIR'!$D$14-'Ejercicio 3 - TIR'!$C$14)/('Ejercicio 3 - TIR'!$E$14-'Ejercicio 3 - TIR'!$C$14),'Ejercicio 3 - TIR'!$C$14+SQRT(('Ejercicio 3 - TIR'!$E$14-'Ejercicio 3 - TIR'!$C$14)*('Ejercicio 3 - TIR'!$D$14-'Ejercicio 3 - TIR'!$C$14)*D420),'Ejercicio 3 - TIR'!$E$14-SQRT(('Ejercicio 3 - TIR'!$E$14-'Ejercicio 3 - TIR'!$C$14)*('Ejercicio 3 - TIR'!$E$14-'Ejercicio 3 - TIR'!$D$14)*(1-D420)))</f>
        <v>31577.24995</v>
      </c>
      <c r="F420" s="3">
        <f t="shared" si="6"/>
        <v>0.04401626987</v>
      </c>
      <c r="G420" s="4">
        <f>IF(F420&lt;=('Ejercicio 3 - TIR'!$D$18-'Ejercicio 3 - TIR'!$C$18)/('Ejercicio 3 - TIR'!$E$18-'Ejercicio 3 - TIR'!$C$18),'Ejercicio 3 - TIR'!$C$18+SQRT(('Ejercicio 3 - TIR'!$E$18-'Ejercicio 3 - TIR'!$C$18)*('Ejercicio 3 - TIR'!$D$18-'Ejercicio 3 - TIR'!$C$18)*F420),'Ejercicio 3 - TIR'!$E$18-SQRT(('Ejercicio 3 - TIR'!$E$18-'Ejercicio 3 - TIR'!$C$18)*('Ejercicio 3 - TIR'!$E$18-'Ejercicio 3 - TIR'!$D$18)*(1-F420)))</f>
        <v>32569.52145</v>
      </c>
      <c r="H420" s="3">
        <f t="shared" si="7"/>
        <v>0.8984511167</v>
      </c>
      <c r="I420" s="4">
        <f>IF(H420&lt;=('Ejercicio 3 - TIR'!$D$18-'Ejercicio 3 - TIR'!$C$18)/('Ejercicio 3 - TIR'!$E$18-'Ejercicio 3 - TIR'!$C$18),'Ejercicio 3 - TIR'!$C$18+SQRT(('Ejercicio 3 - TIR'!$E$18-'Ejercicio 3 - TIR'!$C$18)*('Ejercicio 3 - TIR'!$D$18-'Ejercicio 3 - TIR'!$C$18)*H420),'Ejercicio 3 - TIR'!$E$18-SQRT(('Ejercicio 3 - TIR'!$E$18-'Ejercicio 3 - TIR'!$C$18)*('Ejercicio 3 - TIR'!$E$18-'Ejercicio 3 - TIR'!$D$18)*(1-H420)))</f>
        <v>42240.25975</v>
      </c>
      <c r="J420" s="3">
        <f t="shared" si="8"/>
        <v>0.4960345765</v>
      </c>
      <c r="K420" s="4">
        <f>IF(J420&lt;=('Ejercicio 3 - TIR'!$D$18-'Ejercicio 3 - TIR'!$C$18)/('Ejercicio 3 - TIR'!$E$18-'Ejercicio 3 - TIR'!$C$18),'Ejercicio 3 - TIR'!$C$18+SQRT(('Ejercicio 3 - TIR'!$E$18-'Ejercicio 3 - TIR'!$C$18)*('Ejercicio 3 - TIR'!$D$18-'Ejercicio 3 - TIR'!$C$18)*J420),'Ejercicio 3 - TIR'!$E$18-SQRT(('Ejercicio 3 - TIR'!$E$18-'Ejercicio 3 - TIR'!$C$18)*('Ejercicio 3 - TIR'!$E$18-'Ejercicio 3 - TIR'!$D$18)*(1-J420)))</f>
        <v>38625.8441</v>
      </c>
      <c r="L420" s="3">
        <f t="shared" si="9"/>
        <v>0.8118662931</v>
      </c>
      <c r="M420" s="4">
        <f>IF(L420&lt;=('Ejercicio 3 - TIR'!$D$18-'Ejercicio 3 - TIR'!$C$18)/('Ejercicio 3 - TIR'!$E$18-'Ejercicio 3 - TIR'!$C$18),'Ejercicio 3 - TIR'!$C$18+SQRT(('Ejercicio 3 - TIR'!$E$18-'Ejercicio 3 - TIR'!$C$18)*('Ejercicio 3 - TIR'!$D$18-'Ejercicio 3 - TIR'!$C$18)*L420),'Ejercicio 3 - TIR'!$E$18-SQRT(('Ejercicio 3 - TIR'!$E$18-'Ejercicio 3 - TIR'!$C$18)*('Ejercicio 3 - TIR'!$E$18-'Ejercicio 3 - TIR'!$D$18)*(1-L420)))</f>
        <v>41243.66828</v>
      </c>
      <c r="N420" s="3">
        <f t="shared" si="10"/>
        <v>0.2074912565</v>
      </c>
      <c r="O420" s="4">
        <f>IF(N420&lt;=('Ejercicio 3 - TIR'!$D$18-'Ejercicio 3 - TIR'!$C$18)/('Ejercicio 3 - TIR'!$E$18-'Ejercicio 3 - TIR'!$C$18),'Ejercicio 3 - TIR'!$C$18+SQRT(('Ejercicio 3 - TIR'!$E$18-'Ejercicio 3 - TIR'!$C$18)*('Ejercicio 3 - TIR'!$D$18-'Ejercicio 3 - TIR'!$C$18)*N420),'Ejercicio 3 - TIR'!$E$18-SQRT(('Ejercicio 3 - TIR'!$E$18-'Ejercicio 3 - TIR'!$C$18)*('Ejercicio 3 - TIR'!$E$18-'Ejercicio 3 - TIR'!$D$18)*(1-N420)))</f>
        <v>35578.86086</v>
      </c>
      <c r="P420" s="3">
        <f t="shared" si="11"/>
        <v>0.4887105039</v>
      </c>
      <c r="Q420" s="7">
        <f>IF(P420&lt;=('Ejercicio 3 - TIR'!$D$22-'Ejercicio 3 - TIR'!$C$22)/('Ejercicio 3 - TIR'!$E$22-'Ejercicio 3 - TIR'!$C$22),'Ejercicio 3 - TIR'!$C$22+SQRT(('Ejercicio 3 - TIR'!$E$22-'Ejercicio 3 - TIR'!$C$22)*('Ejercicio 3 - TIR'!$D$22-'Ejercicio 3 - TIR'!$C$22)*P420),'Ejercicio 3 - TIR'!$E$22-SQRT(('Ejercicio 3 - TIR'!$E$22-'Ejercicio 3 - TIR'!$C$22)*('Ejercicio 3 - TIR'!$E$22-'Ejercicio 3 - TIR'!$D$22)*(1-P420)))</f>
        <v>0.1496593814</v>
      </c>
      <c r="R420" s="3">
        <f t="shared" si="12"/>
        <v>0.5283944094</v>
      </c>
      <c r="S420" s="7">
        <f>IF(R420&lt;=('Ejercicio 3 - TIR'!$D$23-'Ejercicio 3 - TIR'!$C$23)/('Ejercicio 3 - TIR'!$E$23-'Ejercicio 3 - TIR'!$C$23),'Ejercicio 3 - TIR'!$C$23+SQRT(('Ejercicio 3 - TIR'!$E$23-'Ejercicio 3 - TIR'!$C$23)*('Ejercicio 3 - TIR'!$D$23-'Ejercicio 3 - TIR'!$C$23)*R420),'Ejercicio 3 - TIR'!$E$23-SQRT(('Ejercicio 3 - TIR'!$E$23-'Ejercicio 3 - TIR'!$C$23)*('Ejercicio 3 - TIR'!$E$23-'Ejercicio 3 - TIR'!$D$23)*(1-R420)))</f>
        <v>0.150864282</v>
      </c>
      <c r="T420" s="3">
        <f t="shared" si="13"/>
        <v>0.02851702441</v>
      </c>
      <c r="U420" s="7">
        <f>IF(T420&lt;=('Ejercicio 3 - TIR'!$D$24-'Ejercicio 3 - TIR'!$C$24)/('Ejercicio 3 - TIR'!$E$24-'Ejercicio 3 - TIR'!$C$24),'Ejercicio 3 - TIR'!$C$24+SQRT(('Ejercicio 3 - TIR'!$E$24-'Ejercicio 3 - TIR'!$C$24)*('Ejercicio 3 - TIR'!$D$24-'Ejercicio 3 - TIR'!$C$24)*T420),'Ejercicio 3 - TIR'!$E$24-SQRT(('Ejercicio 3 - TIR'!$E$24-'Ejercicio 3 - TIR'!$C$24)*('Ejercicio 3 - TIR'!$E$24-'Ejercicio 3 - TIR'!$D$24)*(1-T420)))</f>
        <v>0.1577385885</v>
      </c>
      <c r="V420" s="3">
        <f t="shared" si="14"/>
        <v>0.2456305433</v>
      </c>
      <c r="W420" s="7">
        <f>IF(V420&lt;=('Ejercicio 3 - TIR'!$D$25-'Ejercicio 3 - TIR'!$C$25)/('Ejercicio 3 - TIR'!$E$25-'Ejercicio 3 - TIR'!$C$25),'Ejercicio 3 - TIR'!$C$25+SQRT(('Ejercicio 3 - TIR'!$E$25-'Ejercicio 3 - TIR'!$C$25)*('Ejercicio 3 - TIR'!$D$25-'Ejercicio 3 - TIR'!$C$25)*V420),'Ejercicio 3 - TIR'!$E$25-SQRT(('Ejercicio 3 - TIR'!$E$25-'Ejercicio 3 - TIR'!$C$25)*('Ejercicio 3 - TIR'!$E$25-'Ejercicio 3 - TIR'!$D$25)*(1-V420)))</f>
        <v>0.1985440762</v>
      </c>
      <c r="X420" s="3">
        <f t="shared" si="15"/>
        <v>0.7539982288</v>
      </c>
      <c r="Y420" s="7">
        <f>IF(X420&lt;=('Ejercicio 3 - TIR'!$D$26-'Ejercicio 3 - TIR'!$C$26)/('Ejercicio 3 - TIR'!$E$26-'Ejercicio 3 - TIR'!$C$26),'Ejercicio 3 - TIR'!$C$26+SQRT(('Ejercicio 3 - TIR'!$E$26-'Ejercicio 3 - TIR'!$C$26)*('Ejercicio 3 - TIR'!$D$26-'Ejercicio 3 - TIR'!$C$26)*X420),'Ejercicio 3 - TIR'!$E$26-SQRT(('Ejercicio 3 - TIR'!$E$26-'Ejercicio 3 - TIR'!$C$26)*('Ejercicio 3 - TIR'!$E$26-'Ejercicio 3 - TIR'!$D$26)*(1-X420)))</f>
        <v>0.2435526467</v>
      </c>
      <c r="Z420" s="3">
        <f t="shared" si="16"/>
        <v>1.149659381</v>
      </c>
      <c r="AA420" s="3">
        <f t="shared" si="17"/>
        <v>1.323101919</v>
      </c>
      <c r="AB420" s="3">
        <f t="shared" si="18"/>
        <v>1.531806148</v>
      </c>
      <c r="AC420" s="3">
        <f t="shared" si="19"/>
        <v>1.835937184</v>
      </c>
      <c r="AD420" s="3">
        <f t="shared" si="20"/>
        <v>2.283084544</v>
      </c>
      <c r="AE420" s="2">
        <f t="shared" si="21"/>
        <v>4725.831695</v>
      </c>
      <c r="AF420" s="2">
        <f t="shared" si="22"/>
        <v>5438.790901</v>
      </c>
      <c r="AG420" s="2">
        <f t="shared" si="23"/>
        <v>6296.698101</v>
      </c>
      <c r="AH420" s="2">
        <f t="shared" si="24"/>
        <v>7546.870208</v>
      </c>
      <c r="AI420" s="2">
        <f t="shared" si="25"/>
        <v>9384.930421</v>
      </c>
      <c r="AJ420" s="4">
        <f t="shared" si="26"/>
        <v>37443.85588</v>
      </c>
      <c r="AK420" s="4">
        <f t="shared" si="27"/>
        <v>55888.16872</v>
      </c>
      <c r="AL420" s="4">
        <f t="shared" si="28"/>
        <v>59167.30545</v>
      </c>
      <c r="AM420" s="4">
        <f t="shared" si="29"/>
        <v>75720.78419</v>
      </c>
      <c r="AN420" s="4">
        <f t="shared" si="30"/>
        <v>81229.54733</v>
      </c>
      <c r="AO420" s="4">
        <f>C420/'Ejercicio 3 - TIR'!$D$7</f>
        <v>17415.33054</v>
      </c>
      <c r="AP420" s="4">
        <f t="shared" si="31"/>
        <v>20028.52534</v>
      </c>
      <c r="AQ420" s="4">
        <f t="shared" si="32"/>
        <v>38472.83817</v>
      </c>
      <c r="AR420" s="4">
        <f t="shared" si="33"/>
        <v>41751.97491</v>
      </c>
      <c r="AS420" s="4">
        <f t="shared" si="34"/>
        <v>58305.45365</v>
      </c>
      <c r="AT420" s="4">
        <f t="shared" si="35"/>
        <v>63814.21679</v>
      </c>
      <c r="AU420" s="4">
        <f>AP420*'Ejercicio 3 - TIR'!$D$5</f>
        <v>10014.26267</v>
      </c>
      <c r="AV420" s="4">
        <f>AQ420*'Ejercicio 3 - TIR'!$D$5</f>
        <v>19236.41909</v>
      </c>
      <c r="AW420" s="4">
        <f>AR420*'Ejercicio 3 - TIR'!$D$5</f>
        <v>20875.98746</v>
      </c>
      <c r="AX420" s="4">
        <f>AS420*'Ejercicio 3 - TIR'!$D$5</f>
        <v>29152.72683</v>
      </c>
      <c r="AY420" s="4">
        <f>AT420*'Ejercicio 3 - TIR'!$D$5</f>
        <v>31907.10839</v>
      </c>
      <c r="AZ420" s="4">
        <f t="shared" ref="AZ420:BD420" si="1295">AJ420-AU420-AE420</f>
        <v>22703.76152</v>
      </c>
      <c r="BA420" s="4">
        <f t="shared" si="1295"/>
        <v>31212.95873</v>
      </c>
      <c r="BB420" s="4">
        <f t="shared" si="1295"/>
        <v>31994.61989</v>
      </c>
      <c r="BC420" s="4">
        <f t="shared" si="1295"/>
        <v>39021.18716</v>
      </c>
      <c r="BD420" s="4">
        <f t="shared" si="1295"/>
        <v>39937.50851</v>
      </c>
      <c r="BE420" s="4">
        <f t="shared" ref="BE420:BI420" si="1296">AZ420/Z420</f>
        <v>19748.25055</v>
      </c>
      <c r="BF420" s="4">
        <f t="shared" si="1296"/>
        <v>23590.74406</v>
      </c>
      <c r="BG420" s="4">
        <f t="shared" si="1296"/>
        <v>20886.85957</v>
      </c>
      <c r="BH420" s="4">
        <f t="shared" si="1296"/>
        <v>21254.09709</v>
      </c>
      <c r="BI420" s="4">
        <f t="shared" si="1296"/>
        <v>17492.78563</v>
      </c>
      <c r="BJ420" s="4">
        <f t="shared" si="38"/>
        <v>72093.53132</v>
      </c>
      <c r="BK420" s="4">
        <f t="shared" si="39"/>
        <v>39760.67199</v>
      </c>
      <c r="BL420" s="4">
        <f t="shared" si="40"/>
        <v>111854.2033</v>
      </c>
      <c r="BM420" s="4">
        <f>BK420*'Ejercicio 3 - TIR'!$D$5</f>
        <v>19880.336</v>
      </c>
      <c r="BN420" s="4">
        <f t="shared" si="41"/>
        <v>91973.86732</v>
      </c>
      <c r="BO420" s="4">
        <f t="shared" si="42"/>
        <v>40284.91522</v>
      </c>
      <c r="BP420" s="4">
        <f t="shared" si="43"/>
        <v>-118653.9027</v>
      </c>
      <c r="BQ420" s="4">
        <f t="shared" ref="BQ420:BT420" si="1297">BE420</f>
        <v>19748.25055</v>
      </c>
      <c r="BR420" s="4">
        <f t="shared" si="1297"/>
        <v>23590.74406</v>
      </c>
      <c r="BS420" s="4">
        <f t="shared" si="1297"/>
        <v>20886.85957</v>
      </c>
      <c r="BT420" s="4">
        <f t="shared" si="1297"/>
        <v>21254.09709</v>
      </c>
      <c r="BU420" s="4">
        <f t="shared" si="45"/>
        <v>57777.70086</v>
      </c>
      <c r="BV420" s="36">
        <f t="shared" si="46"/>
        <v>5.607800061</v>
      </c>
    </row>
    <row r="421" ht="15.0" customHeight="1">
      <c r="A421" s="2">
        <v>420.0</v>
      </c>
      <c r="B421" s="3">
        <f t="shared" si="4"/>
        <v>0.7432709432</v>
      </c>
      <c r="C421" s="4">
        <f>IF(B421&lt;=('Ejercicio 3 - TIR'!$D$13-'Ejercicio 3 - TIR'!$C$13)/('Ejercicio 3 - TIR'!$E$13-'Ejercicio 3 - TIR'!$C$13),'Ejercicio 3 - TIR'!$C$13+SQRT(('Ejercicio 3 - TIR'!$E$13-'Ejercicio 3 - TIR'!$C$13)*('Ejercicio 3 - TIR'!$D$13-'Ejercicio 3 - TIR'!$C$13)*B421),'Ejercicio 3 - TIR'!$E$13-SQRT(('Ejercicio 3 - TIR'!$E$13-'Ejercicio 3 - TIR'!$C$13)*('Ejercicio 3 - TIR'!$E$13-'Ejercicio 3 - TIR'!$D$13)*(1-B421)))</f>
        <v>82447.93835</v>
      </c>
      <c r="D421" s="3">
        <f t="shared" si="5"/>
        <v>0.4248445844</v>
      </c>
      <c r="E421" s="4">
        <f>IF(D421&lt;=('Ejercicio 3 - TIR'!$D$14-'Ejercicio 3 - TIR'!$C$14)/('Ejercicio 3 - TIR'!$E$14-'Ejercicio 3 - TIR'!$C$14),'Ejercicio 3 - TIR'!$C$14+SQRT(('Ejercicio 3 - TIR'!$E$14-'Ejercicio 3 - TIR'!$C$14)*('Ejercicio 3 - TIR'!$D$14-'Ejercicio 3 - TIR'!$C$14)*D421),'Ejercicio 3 - TIR'!$E$14-SQRT(('Ejercicio 3 - TIR'!$E$14-'Ejercicio 3 - TIR'!$C$14)*('Ejercicio 3 - TIR'!$E$14-'Ejercicio 3 - TIR'!$D$14)*(1-D421)))</f>
        <v>30711.65718</v>
      </c>
      <c r="F421" s="3">
        <f t="shared" si="6"/>
        <v>0.3454352705</v>
      </c>
      <c r="G421" s="4">
        <f>IF(F421&lt;=('Ejercicio 3 - TIR'!$D$18-'Ejercicio 3 - TIR'!$C$18)/('Ejercicio 3 - TIR'!$E$18-'Ejercicio 3 - TIR'!$C$18),'Ejercicio 3 - TIR'!$C$18+SQRT(('Ejercicio 3 - TIR'!$E$18-'Ejercicio 3 - TIR'!$C$18)*('Ejercicio 3 - TIR'!$D$18-'Ejercicio 3 - TIR'!$C$18)*F421),'Ejercicio 3 - TIR'!$E$18-SQRT(('Ejercicio 3 - TIR'!$E$18-'Ejercicio 3 - TIR'!$C$18)*('Ejercicio 3 - TIR'!$E$18-'Ejercicio 3 - TIR'!$D$18)*(1-F421)))</f>
        <v>37198.28386</v>
      </c>
      <c r="H421" s="3">
        <f t="shared" si="7"/>
        <v>0.2107683415</v>
      </c>
      <c r="I421" s="4">
        <f>IF(H421&lt;=('Ejercicio 3 - TIR'!$D$18-'Ejercicio 3 - TIR'!$C$18)/('Ejercicio 3 - TIR'!$E$18-'Ejercicio 3 - TIR'!$C$18),'Ejercicio 3 - TIR'!$C$18+SQRT(('Ejercicio 3 - TIR'!$E$18-'Ejercicio 3 - TIR'!$C$18)*('Ejercicio 3 - TIR'!$D$18-'Ejercicio 3 - TIR'!$C$18)*H421),'Ejercicio 3 - TIR'!$E$18-SQRT(('Ejercicio 3 - TIR'!$E$18-'Ejercicio 3 - TIR'!$C$18)*('Ejercicio 3 - TIR'!$E$18-'Ejercicio 3 - TIR'!$D$18)*(1-H421)))</f>
        <v>35622.7441</v>
      </c>
      <c r="J421" s="3">
        <f t="shared" si="8"/>
        <v>0.3382089968</v>
      </c>
      <c r="K421" s="4">
        <f>IF(J421&lt;=('Ejercicio 3 - TIR'!$D$18-'Ejercicio 3 - TIR'!$C$18)/('Ejercicio 3 - TIR'!$E$18-'Ejercicio 3 - TIR'!$C$18),'Ejercicio 3 - TIR'!$C$18+SQRT(('Ejercicio 3 - TIR'!$E$18-'Ejercicio 3 - TIR'!$C$18)*('Ejercicio 3 - TIR'!$D$18-'Ejercicio 3 - TIR'!$C$18)*J421),'Ejercicio 3 - TIR'!$E$18-SQRT(('Ejercicio 3 - TIR'!$E$18-'Ejercicio 3 - TIR'!$C$18)*('Ejercicio 3 - TIR'!$E$18-'Ejercicio 3 - TIR'!$D$18)*(1-J421)))</f>
        <v>37122.5943</v>
      </c>
      <c r="L421" s="3">
        <f t="shared" si="9"/>
        <v>0.1383936226</v>
      </c>
      <c r="M421" s="4">
        <f>IF(L421&lt;=('Ejercicio 3 - TIR'!$D$18-'Ejercicio 3 - TIR'!$C$18)/('Ejercicio 3 - TIR'!$E$18-'Ejercicio 3 - TIR'!$C$18),'Ejercicio 3 - TIR'!$C$18+SQRT(('Ejercicio 3 - TIR'!$E$18-'Ejercicio 3 - TIR'!$C$18)*('Ejercicio 3 - TIR'!$D$18-'Ejercicio 3 - TIR'!$C$18)*L421),'Ejercicio 3 - TIR'!$E$18-SQRT(('Ejercicio 3 - TIR'!$E$18-'Ejercicio 3 - TIR'!$C$18)*('Ejercicio 3 - TIR'!$E$18-'Ejercicio 3 - TIR'!$D$18)*(1-L421)))</f>
        <v>34556.20932</v>
      </c>
      <c r="N421" s="3">
        <f t="shared" si="10"/>
        <v>0.4924298268</v>
      </c>
      <c r="O421" s="4">
        <f>IF(N421&lt;=('Ejercicio 3 - TIR'!$D$18-'Ejercicio 3 - TIR'!$C$18)/('Ejercicio 3 - TIR'!$E$18-'Ejercicio 3 - TIR'!$C$18),'Ejercicio 3 - TIR'!$C$18+SQRT(('Ejercicio 3 - TIR'!$E$18-'Ejercicio 3 - TIR'!$C$18)*('Ejercicio 3 - TIR'!$D$18-'Ejercicio 3 - TIR'!$C$18)*N421),'Ejercicio 3 - TIR'!$E$18-SQRT(('Ejercicio 3 - TIR'!$E$18-'Ejercicio 3 - TIR'!$C$18)*('Ejercicio 3 - TIR'!$E$18-'Ejercicio 3 - TIR'!$D$18)*(1-N421)))</f>
        <v>38594.44437</v>
      </c>
      <c r="P421" s="3">
        <f t="shared" si="11"/>
        <v>0.8176342992</v>
      </c>
      <c r="Q421" s="7">
        <f>IF(P421&lt;=('Ejercicio 3 - TIR'!$D$22-'Ejercicio 3 - TIR'!$C$22)/('Ejercicio 3 - TIR'!$E$22-'Ejercicio 3 - TIR'!$C$22),'Ejercicio 3 - TIR'!$C$22+SQRT(('Ejercicio 3 - TIR'!$E$22-'Ejercicio 3 - TIR'!$C$22)*('Ejercicio 3 - TIR'!$D$22-'Ejercicio 3 - TIR'!$C$22)*P421),'Ejercicio 3 - TIR'!$E$22-SQRT(('Ejercicio 3 - TIR'!$E$22-'Ejercicio 3 - TIR'!$C$22)*('Ejercicio 3 - TIR'!$E$22-'Ejercicio 3 - TIR'!$D$22)*(1-P421)))</f>
        <v>0.1618821011</v>
      </c>
      <c r="R421" s="3">
        <f t="shared" si="12"/>
        <v>0.8647767168</v>
      </c>
      <c r="S421" s="7">
        <f>IF(R421&lt;=('Ejercicio 3 - TIR'!$D$23-'Ejercicio 3 - TIR'!$C$23)/('Ejercicio 3 - TIR'!$E$23-'Ejercicio 3 - TIR'!$C$23),'Ejercicio 3 - TIR'!$C$23+SQRT(('Ejercicio 3 - TIR'!$E$23-'Ejercicio 3 - TIR'!$C$23)*('Ejercicio 3 - TIR'!$D$23-'Ejercicio 3 - TIR'!$C$23)*R421),'Ejercicio 3 - TIR'!$E$23-SQRT(('Ejercicio 3 - TIR'!$E$23-'Ejercicio 3 - TIR'!$C$23)*('Ejercicio 3 - TIR'!$E$23-'Ejercicio 3 - TIR'!$D$23)*(1-R421)))</f>
        <v>0.1643986568</v>
      </c>
      <c r="T421" s="3">
        <f t="shared" si="13"/>
        <v>0.5397990729</v>
      </c>
      <c r="U421" s="7">
        <f>IF(T421&lt;=('Ejercicio 3 - TIR'!$D$24-'Ejercicio 3 - TIR'!$C$24)/('Ejercicio 3 - TIR'!$E$24-'Ejercicio 3 - TIR'!$C$24),'Ejercicio 3 - TIR'!$C$24+SQRT(('Ejercicio 3 - TIR'!$E$24-'Ejercicio 3 - TIR'!$C$24)*('Ejercicio 3 - TIR'!$D$24-'Ejercicio 3 - TIR'!$C$24)*T421),'Ejercicio 3 - TIR'!$E$24-SQRT(('Ejercicio 3 - TIR'!$E$24-'Ejercicio 3 - TIR'!$C$24)*('Ejercicio 3 - TIR'!$E$24-'Ejercicio 3 - TIR'!$D$24)*(1-T421)))</f>
        <v>0.1841034459</v>
      </c>
      <c r="V421" s="3">
        <f t="shared" si="14"/>
        <v>0.2929785831</v>
      </c>
      <c r="W421" s="7">
        <f>IF(V421&lt;=('Ejercicio 3 - TIR'!$D$25-'Ejercicio 3 - TIR'!$C$25)/('Ejercicio 3 - TIR'!$E$25-'Ejercicio 3 - TIR'!$C$25),'Ejercicio 3 - TIR'!$C$25+SQRT(('Ejercicio 3 - TIR'!$E$25-'Ejercicio 3 - TIR'!$C$25)*('Ejercicio 3 - TIR'!$D$25-'Ejercicio 3 - TIR'!$C$25)*V421),'Ejercicio 3 - TIR'!$E$25-SQRT(('Ejercicio 3 - TIR'!$E$25-'Ejercicio 3 - TIR'!$C$25)*('Ejercicio 3 - TIR'!$E$25-'Ejercicio 3 - TIR'!$D$25)*(1-V421)))</f>
        <v>0.2002549001</v>
      </c>
      <c r="X421" s="3">
        <f t="shared" si="15"/>
        <v>0.8685033152</v>
      </c>
      <c r="Y421" s="7">
        <f>IF(X421&lt;=('Ejercicio 3 - TIR'!$D$26-'Ejercicio 3 - TIR'!$C$26)/('Ejercicio 3 - TIR'!$E$26-'Ejercicio 3 - TIR'!$C$26),'Ejercicio 3 - TIR'!$C$26+SQRT(('Ejercicio 3 - TIR'!$E$26-'Ejercicio 3 - TIR'!$C$26)*('Ejercicio 3 - TIR'!$D$26-'Ejercicio 3 - TIR'!$C$26)*X421),'Ejercicio 3 - TIR'!$E$26-SQRT(('Ejercicio 3 - TIR'!$E$26-'Ejercicio 3 - TIR'!$C$26)*('Ejercicio 3 - TIR'!$E$26-'Ejercicio 3 - TIR'!$D$26)*(1-X421)))</f>
        <v>0.2533526343</v>
      </c>
      <c r="Z421" s="3">
        <f t="shared" si="16"/>
        <v>1.161882101</v>
      </c>
      <c r="AA421" s="3">
        <f t="shared" si="17"/>
        <v>1.352893958</v>
      </c>
      <c r="AB421" s="3">
        <f t="shared" si="18"/>
        <v>1.601966397</v>
      </c>
      <c r="AC421" s="3">
        <f t="shared" si="19"/>
        <v>1.922768018</v>
      </c>
      <c r="AD421" s="3">
        <f t="shared" si="20"/>
        <v>2.409906361</v>
      </c>
      <c r="AE421" s="2">
        <f t="shared" si="21"/>
        <v>4971.667592</v>
      </c>
      <c r="AF421" s="2">
        <f t="shared" si="22"/>
        <v>5789.003066</v>
      </c>
      <c r="AG421" s="2">
        <f t="shared" si="23"/>
        <v>6854.778479</v>
      </c>
      <c r="AH421" s="2">
        <f t="shared" si="24"/>
        <v>8227.481459</v>
      </c>
      <c r="AI421" s="2">
        <f t="shared" si="25"/>
        <v>10311.93556</v>
      </c>
      <c r="AJ421" s="4">
        <f t="shared" si="26"/>
        <v>43220.02021</v>
      </c>
      <c r="AK421" s="4">
        <f t="shared" si="27"/>
        <v>48193.79526</v>
      </c>
      <c r="AL421" s="4">
        <f t="shared" si="28"/>
        <v>59469.14865</v>
      </c>
      <c r="AM421" s="4">
        <f t="shared" si="29"/>
        <v>66443.57412</v>
      </c>
      <c r="AN421" s="4">
        <f t="shared" si="30"/>
        <v>93008.99699</v>
      </c>
      <c r="AO421" s="4">
        <f>C421/'Ejercicio 3 - TIR'!$D$7</f>
        <v>16489.58767</v>
      </c>
      <c r="AP421" s="4">
        <f t="shared" si="31"/>
        <v>26730.43254</v>
      </c>
      <c r="AQ421" s="4">
        <f t="shared" si="32"/>
        <v>31704.20759</v>
      </c>
      <c r="AR421" s="4">
        <f t="shared" si="33"/>
        <v>42979.56098</v>
      </c>
      <c r="AS421" s="4">
        <f t="shared" si="34"/>
        <v>49953.98645</v>
      </c>
      <c r="AT421" s="4">
        <f t="shared" si="35"/>
        <v>76519.40932</v>
      </c>
      <c r="AU421" s="4">
        <f>AP421*'Ejercicio 3 - TIR'!$D$5</f>
        <v>13365.21627</v>
      </c>
      <c r="AV421" s="4">
        <f>AQ421*'Ejercicio 3 - TIR'!$D$5</f>
        <v>15852.10379</v>
      </c>
      <c r="AW421" s="4">
        <f>AR421*'Ejercicio 3 - TIR'!$D$5</f>
        <v>21489.78049</v>
      </c>
      <c r="AX421" s="4">
        <f>AS421*'Ejercicio 3 - TIR'!$D$5</f>
        <v>24976.99323</v>
      </c>
      <c r="AY421" s="4">
        <f>AT421*'Ejercicio 3 - TIR'!$D$5</f>
        <v>38259.70466</v>
      </c>
      <c r="AZ421" s="4">
        <f t="shared" ref="AZ421:BD421" si="1298">AJ421-AU421-AE421</f>
        <v>24883.13635</v>
      </c>
      <c r="BA421" s="4">
        <f t="shared" si="1298"/>
        <v>26552.6884</v>
      </c>
      <c r="BB421" s="4">
        <f t="shared" si="1298"/>
        <v>31124.58968</v>
      </c>
      <c r="BC421" s="4">
        <f t="shared" si="1298"/>
        <v>33239.09944</v>
      </c>
      <c r="BD421" s="4">
        <f t="shared" si="1298"/>
        <v>44437.35677</v>
      </c>
      <c r="BE421" s="4">
        <f t="shared" ref="BE421:BI421" si="1299">AZ421/Z421</f>
        <v>21416.23176</v>
      </c>
      <c r="BF421" s="4">
        <f t="shared" si="1299"/>
        <v>19626.5851</v>
      </c>
      <c r="BG421" s="4">
        <f t="shared" si="1299"/>
        <v>19428.99035</v>
      </c>
      <c r="BH421" s="4">
        <f t="shared" si="1299"/>
        <v>17287.10854</v>
      </c>
      <c r="BI421" s="4">
        <f t="shared" si="1299"/>
        <v>18439.4537</v>
      </c>
      <c r="BJ421" s="4">
        <f t="shared" si="38"/>
        <v>74012.218</v>
      </c>
      <c r="BK421" s="4">
        <f t="shared" si="39"/>
        <v>39738.36222</v>
      </c>
      <c r="BL421" s="4">
        <f t="shared" si="40"/>
        <v>113750.5802</v>
      </c>
      <c r="BM421" s="4">
        <f>BK421*'Ejercicio 3 - TIR'!$D$5</f>
        <v>19869.18111</v>
      </c>
      <c r="BN421" s="4">
        <f t="shared" si="41"/>
        <v>93881.3991</v>
      </c>
      <c r="BO421" s="4">
        <f t="shared" si="42"/>
        <v>38956.45102</v>
      </c>
      <c r="BP421" s="4">
        <f t="shared" si="43"/>
        <v>-113159.5955</v>
      </c>
      <c r="BQ421" s="4">
        <f t="shared" ref="BQ421:BT421" si="1300">BE421</f>
        <v>21416.23176</v>
      </c>
      <c r="BR421" s="4">
        <f t="shared" si="1300"/>
        <v>19626.5851</v>
      </c>
      <c r="BS421" s="4">
        <f t="shared" si="1300"/>
        <v>19428.99035</v>
      </c>
      <c r="BT421" s="4">
        <f t="shared" si="1300"/>
        <v>17287.10854</v>
      </c>
      <c r="BU421" s="4">
        <f t="shared" si="45"/>
        <v>57395.90472</v>
      </c>
      <c r="BV421" s="36">
        <f t="shared" si="46"/>
        <v>5.276607201</v>
      </c>
    </row>
    <row r="422" ht="15.0" customHeight="1">
      <c r="A422" s="2">
        <v>421.0</v>
      </c>
      <c r="B422" s="3">
        <f t="shared" si="4"/>
        <v>0.9798846154</v>
      </c>
      <c r="C422" s="4">
        <f>IF(B422&lt;=('Ejercicio 3 - TIR'!$D$13-'Ejercicio 3 - TIR'!$C$13)/('Ejercicio 3 - TIR'!$E$13-'Ejercicio 3 - TIR'!$C$13),'Ejercicio 3 - TIR'!$C$13+SQRT(('Ejercicio 3 - TIR'!$E$13-'Ejercicio 3 - TIR'!$C$13)*('Ejercicio 3 - TIR'!$D$13-'Ejercicio 3 - TIR'!$C$13)*B422),'Ejercicio 3 - TIR'!$E$13-SQRT(('Ejercicio 3 - TIR'!$E$13-'Ejercicio 3 - TIR'!$C$13)*('Ejercicio 3 - TIR'!$E$13-'Ejercicio 3 - TIR'!$D$13)*(1-B422)))</f>
        <v>95086.90917</v>
      </c>
      <c r="D422" s="3">
        <f t="shared" si="5"/>
        <v>0.7573085208</v>
      </c>
      <c r="E422" s="4">
        <f>IF(D422&lt;=('Ejercicio 3 - TIR'!$D$14-'Ejercicio 3 - TIR'!$C$14)/('Ejercicio 3 - TIR'!$E$14-'Ejercicio 3 - TIR'!$C$14),'Ejercicio 3 - TIR'!$C$14+SQRT(('Ejercicio 3 - TIR'!$E$14-'Ejercicio 3 - TIR'!$C$14)*('Ejercicio 3 - TIR'!$D$14-'Ejercicio 3 - TIR'!$C$14)*D422),'Ejercicio 3 - TIR'!$E$14-SQRT(('Ejercicio 3 - TIR'!$E$14-'Ejercicio 3 - TIR'!$C$14)*('Ejercicio 3 - TIR'!$E$14-'Ejercicio 3 - TIR'!$D$14)*(1-D422)))</f>
        <v>33966.45031</v>
      </c>
      <c r="F422" s="3">
        <f t="shared" si="6"/>
        <v>0.270537705</v>
      </c>
      <c r="G422" s="4">
        <f>IF(F422&lt;=('Ejercicio 3 - TIR'!$D$18-'Ejercicio 3 - TIR'!$C$18)/('Ejercicio 3 - TIR'!$E$18-'Ejercicio 3 - TIR'!$C$18),'Ejercicio 3 - TIR'!$C$18+SQRT(('Ejercicio 3 - TIR'!$E$18-'Ejercicio 3 - TIR'!$C$18)*('Ejercicio 3 - TIR'!$D$18-'Ejercicio 3 - TIR'!$C$18)*F422),'Ejercicio 3 - TIR'!$E$18-SQRT(('Ejercicio 3 - TIR'!$E$18-'Ejercicio 3 - TIR'!$C$18)*('Ejercicio 3 - TIR'!$E$18-'Ejercicio 3 - TIR'!$D$18)*(1-F422)))</f>
        <v>36370.29479</v>
      </c>
      <c r="H422" s="3">
        <f t="shared" si="7"/>
        <v>0.6921564062</v>
      </c>
      <c r="I422" s="4">
        <f>IF(H422&lt;=('Ejercicio 3 - TIR'!$D$18-'Ejercicio 3 - TIR'!$C$18)/('Ejercicio 3 - TIR'!$E$18-'Ejercicio 3 - TIR'!$C$18),'Ejercicio 3 - TIR'!$C$18+SQRT(('Ejercicio 3 - TIR'!$E$18-'Ejercicio 3 - TIR'!$C$18)*('Ejercicio 3 - TIR'!$D$18-'Ejercicio 3 - TIR'!$C$18)*H422),'Ejercicio 3 - TIR'!$E$18-SQRT(('Ejercicio 3 - TIR'!$E$18-'Ejercicio 3 - TIR'!$C$18)*('Ejercicio 3 - TIR'!$E$18-'Ejercicio 3 - TIR'!$D$18)*(1-H422)))</f>
        <v>40194.97455</v>
      </c>
      <c r="J422" s="3">
        <f t="shared" si="8"/>
        <v>0.5587581971</v>
      </c>
      <c r="K422" s="4">
        <f>IF(J422&lt;=('Ejercicio 3 - TIR'!$D$18-'Ejercicio 3 - TIR'!$C$18)/('Ejercicio 3 - TIR'!$E$18-'Ejercicio 3 - TIR'!$C$18),'Ejercicio 3 - TIR'!$C$18+SQRT(('Ejercicio 3 - TIR'!$E$18-'Ejercicio 3 - TIR'!$C$18)*('Ejercicio 3 - TIR'!$D$18-'Ejercicio 3 - TIR'!$C$18)*J422),'Ejercicio 3 - TIR'!$E$18-SQRT(('Ejercicio 3 - TIR'!$E$18-'Ejercicio 3 - TIR'!$C$18)*('Ejercicio 3 - TIR'!$E$18-'Ejercicio 3 - TIR'!$D$18)*(1-J422)))</f>
        <v>39154.98387</v>
      </c>
      <c r="L422" s="3">
        <f t="shared" si="9"/>
        <v>0.3183045627</v>
      </c>
      <c r="M422" s="4">
        <f>IF(L422&lt;=('Ejercicio 3 - TIR'!$D$18-'Ejercicio 3 - TIR'!$C$18)/('Ejercicio 3 - TIR'!$E$18-'Ejercicio 3 - TIR'!$C$18),'Ejercicio 3 - TIR'!$C$18+SQRT(('Ejercicio 3 - TIR'!$E$18-'Ejercicio 3 - TIR'!$C$18)*('Ejercicio 3 - TIR'!$D$18-'Ejercicio 3 - TIR'!$C$18)*L422),'Ejercicio 3 - TIR'!$E$18-SQRT(('Ejercicio 3 - TIR'!$E$18-'Ejercicio 3 - TIR'!$C$18)*('Ejercicio 3 - TIR'!$E$18-'Ejercicio 3 - TIR'!$D$18)*(1-L422)))</f>
        <v>36909.82521</v>
      </c>
      <c r="N422" s="3">
        <f t="shared" si="10"/>
        <v>0.5684624697</v>
      </c>
      <c r="O422" s="4">
        <f>IF(N422&lt;=('Ejercicio 3 - TIR'!$D$18-'Ejercicio 3 - TIR'!$C$18)/('Ejercicio 3 - TIR'!$E$18-'Ejercicio 3 - TIR'!$C$18),'Ejercicio 3 - TIR'!$C$18+SQRT(('Ejercicio 3 - TIR'!$E$18-'Ejercicio 3 - TIR'!$C$18)*('Ejercicio 3 - TIR'!$D$18-'Ejercicio 3 - TIR'!$C$18)*N422),'Ejercicio 3 - TIR'!$E$18-SQRT(('Ejercicio 3 - TIR'!$E$18-'Ejercicio 3 - TIR'!$C$18)*('Ejercicio 3 - TIR'!$E$18-'Ejercicio 3 - TIR'!$D$18)*(1-N422)))</f>
        <v>39234.14157</v>
      </c>
      <c r="P422" s="3">
        <f t="shared" si="11"/>
        <v>0.2476395221</v>
      </c>
      <c r="Q422" s="7">
        <f>IF(P422&lt;=('Ejercicio 3 - TIR'!$D$22-'Ejercicio 3 - TIR'!$C$22)/('Ejercicio 3 - TIR'!$E$22-'Ejercicio 3 - TIR'!$C$22),'Ejercicio 3 - TIR'!$C$22+SQRT(('Ejercicio 3 - TIR'!$E$22-'Ejercicio 3 - TIR'!$C$22)*('Ejercicio 3 - TIR'!$D$22-'Ejercicio 3 - TIR'!$C$22)*P422),'Ejercicio 3 - TIR'!$E$22-SQRT(('Ejercicio 3 - TIR'!$E$22-'Ejercicio 3 - TIR'!$C$22)*('Ejercicio 3 - TIR'!$E$22-'Ejercicio 3 - TIR'!$D$22)*(1-P422)))</f>
        <v>0.1411128193</v>
      </c>
      <c r="R422" s="3">
        <f t="shared" si="12"/>
        <v>0.2904358497</v>
      </c>
      <c r="S422" s="7">
        <f>IF(R422&lt;=('Ejercicio 3 - TIR'!$D$23-'Ejercicio 3 - TIR'!$C$23)/('Ejercicio 3 - TIR'!$E$23-'Ejercicio 3 - TIR'!$C$23),'Ejercicio 3 - TIR'!$C$23+SQRT(('Ejercicio 3 - TIR'!$E$23-'Ejercicio 3 - TIR'!$C$23)*('Ejercicio 3 - TIR'!$D$23-'Ejercicio 3 - TIR'!$C$23)*R422),'Ejercicio 3 - TIR'!$E$23-SQRT(('Ejercicio 3 - TIR'!$E$23-'Ejercicio 3 - TIR'!$C$23)*('Ejercicio 3 - TIR'!$E$23-'Ejercicio 3 - TIR'!$D$23)*(1-R422)))</f>
        <v>0.1428644818</v>
      </c>
      <c r="T422" s="3">
        <f t="shared" si="13"/>
        <v>0.5092309908</v>
      </c>
      <c r="U422" s="7">
        <f>IF(T422&lt;=('Ejercicio 3 - TIR'!$D$24-'Ejercicio 3 - TIR'!$C$24)/('Ejercicio 3 - TIR'!$E$24-'Ejercicio 3 - TIR'!$C$24),'Ejercicio 3 - TIR'!$C$24+SQRT(('Ejercicio 3 - TIR'!$E$24-'Ejercicio 3 - TIR'!$C$24)*('Ejercicio 3 - TIR'!$D$24-'Ejercicio 3 - TIR'!$C$24)*T422),'Ejercicio 3 - TIR'!$E$24-SQRT(('Ejercicio 3 - TIR'!$E$24-'Ejercicio 3 - TIR'!$C$24)*('Ejercicio 3 - TIR'!$E$24-'Ejercicio 3 - TIR'!$D$24)*(1-T422)))</f>
        <v>0.1829304272</v>
      </c>
      <c r="V422" s="3">
        <f t="shared" si="14"/>
        <v>0.7136251326</v>
      </c>
      <c r="W422" s="7">
        <f>IF(V422&lt;=('Ejercicio 3 - TIR'!$D$25-'Ejercicio 3 - TIR'!$C$25)/('Ejercicio 3 - TIR'!$E$25-'Ejercicio 3 - TIR'!$C$25),'Ejercicio 3 - TIR'!$C$25+SQRT(('Ejercicio 3 - TIR'!$E$25-'Ejercicio 3 - TIR'!$C$25)*('Ejercicio 3 - TIR'!$D$25-'Ejercicio 3 - TIR'!$C$25)*V422),'Ejercicio 3 - TIR'!$E$25-SQRT(('Ejercicio 3 - TIR'!$E$25-'Ejercicio 3 - TIR'!$C$25)*('Ejercicio 3 - TIR'!$E$25-'Ejercicio 3 - TIR'!$D$25)*(1-V422)))</f>
        <v>0.218340688</v>
      </c>
      <c r="X422" s="3">
        <f t="shared" si="15"/>
        <v>0.3294526774</v>
      </c>
      <c r="Y422" s="7">
        <f>IF(X422&lt;=('Ejercicio 3 - TIR'!$D$26-'Ejercicio 3 - TIR'!$C$26)/('Ejercicio 3 - TIR'!$E$26-'Ejercicio 3 - TIR'!$C$26),'Ejercicio 3 - TIR'!$C$26+SQRT(('Ejercicio 3 - TIR'!$E$26-'Ejercicio 3 - TIR'!$C$26)*('Ejercicio 3 - TIR'!$D$26-'Ejercicio 3 - TIR'!$C$26)*X422),'Ejercicio 3 - TIR'!$E$26-SQRT(('Ejercicio 3 - TIR'!$E$26-'Ejercicio 3 - TIR'!$C$26)*('Ejercicio 3 - TIR'!$E$26-'Ejercicio 3 - TIR'!$D$26)*(1-X422)))</f>
        <v>0.2198248592</v>
      </c>
      <c r="Z422" s="3">
        <f t="shared" si="16"/>
        <v>1.141112819</v>
      </c>
      <c r="AA422" s="3">
        <f t="shared" si="17"/>
        <v>1.304137311</v>
      </c>
      <c r="AB422" s="3">
        <f t="shared" si="18"/>
        <v>1.542703706</v>
      </c>
      <c r="AC422" s="3">
        <f t="shared" si="19"/>
        <v>1.879538695</v>
      </c>
      <c r="AD422" s="3">
        <f t="shared" si="20"/>
        <v>2.292708024</v>
      </c>
      <c r="AE422" s="2">
        <f t="shared" si="21"/>
        <v>4793.101565</v>
      </c>
      <c r="AF422" s="2">
        <f t="shared" si="22"/>
        <v>5477.865537</v>
      </c>
      <c r="AG422" s="2">
        <f t="shared" si="23"/>
        <v>6479.93382</v>
      </c>
      <c r="AH422" s="2">
        <f t="shared" si="24"/>
        <v>7894.767028</v>
      </c>
      <c r="AI422" s="2">
        <f t="shared" si="25"/>
        <v>9630.233079</v>
      </c>
      <c r="AJ422" s="4">
        <f t="shared" si="26"/>
        <v>41502.60963</v>
      </c>
      <c r="AK422" s="4">
        <f t="shared" si="27"/>
        <v>52419.76603</v>
      </c>
      <c r="AL422" s="4">
        <f t="shared" si="28"/>
        <v>60404.53873</v>
      </c>
      <c r="AM422" s="4">
        <f t="shared" si="29"/>
        <v>69373.44471</v>
      </c>
      <c r="AN422" s="4">
        <f t="shared" si="30"/>
        <v>89952.43119</v>
      </c>
      <c r="AO422" s="4">
        <f>C422/'Ejercicio 3 - TIR'!$D$7</f>
        <v>19017.38183</v>
      </c>
      <c r="AP422" s="4">
        <f t="shared" si="31"/>
        <v>22485.2278</v>
      </c>
      <c r="AQ422" s="4">
        <f t="shared" si="32"/>
        <v>33402.3842</v>
      </c>
      <c r="AR422" s="4">
        <f t="shared" si="33"/>
        <v>41387.1569</v>
      </c>
      <c r="AS422" s="4">
        <f t="shared" si="34"/>
        <v>50356.06287</v>
      </c>
      <c r="AT422" s="4">
        <f t="shared" si="35"/>
        <v>70935.04935</v>
      </c>
      <c r="AU422" s="4">
        <f>AP422*'Ejercicio 3 - TIR'!$D$5</f>
        <v>11242.6139</v>
      </c>
      <c r="AV422" s="4">
        <f>AQ422*'Ejercicio 3 - TIR'!$D$5</f>
        <v>16701.1921</v>
      </c>
      <c r="AW422" s="4">
        <f>AR422*'Ejercicio 3 - TIR'!$D$5</f>
        <v>20693.57845</v>
      </c>
      <c r="AX422" s="4">
        <f>AS422*'Ejercicio 3 - TIR'!$D$5</f>
        <v>25178.03144</v>
      </c>
      <c r="AY422" s="4">
        <f>AT422*'Ejercicio 3 - TIR'!$D$5</f>
        <v>35467.52468</v>
      </c>
      <c r="AZ422" s="4">
        <f t="shared" ref="AZ422:BD422" si="1301">AJ422-AU422-AE422</f>
        <v>25466.89417</v>
      </c>
      <c r="BA422" s="4">
        <f t="shared" si="1301"/>
        <v>30240.7084</v>
      </c>
      <c r="BB422" s="4">
        <f t="shared" si="1301"/>
        <v>33231.02646</v>
      </c>
      <c r="BC422" s="4">
        <f t="shared" si="1301"/>
        <v>36300.64624</v>
      </c>
      <c r="BD422" s="4">
        <f t="shared" si="1301"/>
        <v>44854.67343</v>
      </c>
      <c r="BE422" s="4">
        <f t="shared" ref="BE422:BI422" si="1302">AZ422/Z422</f>
        <v>22317.59536</v>
      </c>
      <c r="BF422" s="4">
        <f t="shared" si="1302"/>
        <v>23188.28557</v>
      </c>
      <c r="BG422" s="4">
        <f t="shared" si="1302"/>
        <v>21540.77048</v>
      </c>
      <c r="BH422" s="4">
        <f t="shared" si="1302"/>
        <v>19313.59346</v>
      </c>
      <c r="BI422" s="4">
        <f t="shared" si="1302"/>
        <v>19564.05829</v>
      </c>
      <c r="BJ422" s="4">
        <f t="shared" si="38"/>
        <v>77875.15318</v>
      </c>
      <c r="BK422" s="4">
        <f t="shared" si="39"/>
        <v>43601.30393</v>
      </c>
      <c r="BL422" s="4">
        <f t="shared" si="40"/>
        <v>121476.4571</v>
      </c>
      <c r="BM422" s="4">
        <f>BK422*'Ejercicio 3 - TIR'!$D$5</f>
        <v>21800.65197</v>
      </c>
      <c r="BN422" s="4">
        <f t="shared" si="41"/>
        <v>99675.80514</v>
      </c>
      <c r="BO422" s="4">
        <f t="shared" si="42"/>
        <v>43475.14123</v>
      </c>
      <c r="BP422" s="4">
        <f t="shared" si="43"/>
        <v>-129053.3595</v>
      </c>
      <c r="BQ422" s="4">
        <f t="shared" ref="BQ422:BT422" si="1303">BE422</f>
        <v>22317.59536</v>
      </c>
      <c r="BR422" s="4">
        <f t="shared" si="1303"/>
        <v>23188.28557</v>
      </c>
      <c r="BS422" s="4">
        <f t="shared" si="1303"/>
        <v>21540.77048</v>
      </c>
      <c r="BT422" s="4">
        <f t="shared" si="1303"/>
        <v>19313.59346</v>
      </c>
      <c r="BU422" s="4">
        <f t="shared" si="45"/>
        <v>63039.19952</v>
      </c>
      <c r="BV422" s="36">
        <f t="shared" si="46"/>
        <v>4.308909558</v>
      </c>
    </row>
    <row r="423" ht="15.0" customHeight="1">
      <c r="A423" s="2">
        <v>422.0</v>
      </c>
      <c r="B423" s="3">
        <f t="shared" si="4"/>
        <v>0.9639136502</v>
      </c>
      <c r="C423" s="4">
        <f>IF(B423&lt;=('Ejercicio 3 - TIR'!$D$13-'Ejercicio 3 - TIR'!$C$13)/('Ejercicio 3 - TIR'!$E$13-'Ejercicio 3 - TIR'!$C$13),'Ejercicio 3 - TIR'!$C$13+SQRT(('Ejercicio 3 - TIR'!$E$13-'Ejercicio 3 - TIR'!$C$13)*('Ejercicio 3 - TIR'!$D$13-'Ejercicio 3 - TIR'!$C$13)*B423),'Ejercicio 3 - TIR'!$E$13-SQRT(('Ejercicio 3 - TIR'!$E$13-'Ejercicio 3 - TIR'!$C$13)*('Ejercicio 3 - TIR'!$E$13-'Ejercicio 3 - TIR'!$D$13)*(1-B423)))</f>
        <v>93419.45141</v>
      </c>
      <c r="D423" s="3">
        <f t="shared" si="5"/>
        <v>0.9986055243</v>
      </c>
      <c r="E423" s="4">
        <f>IF(D423&lt;=('Ejercicio 3 - TIR'!$D$14-'Ejercicio 3 - TIR'!$C$14)/('Ejercicio 3 - TIR'!$E$14-'Ejercicio 3 - TIR'!$C$14),'Ejercicio 3 - TIR'!$C$14+SQRT(('Ejercicio 3 - TIR'!$E$14-'Ejercicio 3 - TIR'!$C$14)*('Ejercicio 3 - TIR'!$D$14-'Ejercicio 3 - TIR'!$C$14)*D423),'Ejercicio 3 - TIR'!$E$14-SQRT(('Ejercicio 3 - TIR'!$E$14-'Ejercicio 3 - TIR'!$C$14)*('Ejercicio 3 - TIR'!$E$14-'Ejercicio 3 - TIR'!$D$14)*(1-D423)))</f>
        <v>39542.64744</v>
      </c>
      <c r="F423" s="3">
        <f t="shared" si="6"/>
        <v>0.07935610075</v>
      </c>
      <c r="G423" s="4">
        <f>IF(F423&lt;=('Ejercicio 3 - TIR'!$D$18-'Ejercicio 3 - TIR'!$C$18)/('Ejercicio 3 - TIR'!$E$18-'Ejercicio 3 - TIR'!$C$18),'Ejercicio 3 - TIR'!$C$18+SQRT(('Ejercicio 3 - TIR'!$E$18-'Ejercicio 3 - TIR'!$C$18)*('Ejercicio 3 - TIR'!$D$18-'Ejercicio 3 - TIR'!$C$18)*F423),'Ejercicio 3 - TIR'!$E$18-SQRT(('Ejercicio 3 - TIR'!$E$18-'Ejercicio 3 - TIR'!$C$18)*('Ejercicio 3 - TIR'!$E$18-'Ejercicio 3 - TIR'!$D$18)*(1-F423)))</f>
        <v>33450.13262</v>
      </c>
      <c r="H423" s="3">
        <f t="shared" si="7"/>
        <v>0.9208979597</v>
      </c>
      <c r="I423" s="4">
        <f>IF(H423&lt;=('Ejercicio 3 - TIR'!$D$18-'Ejercicio 3 - TIR'!$C$18)/('Ejercicio 3 - TIR'!$E$18-'Ejercicio 3 - TIR'!$C$18),'Ejercicio 3 - TIR'!$C$18+SQRT(('Ejercicio 3 - TIR'!$E$18-'Ejercicio 3 - TIR'!$C$18)*('Ejercicio 3 - TIR'!$D$18-'Ejercicio 3 - TIR'!$C$18)*H423),'Ejercicio 3 - TIR'!$E$18-SQRT(('Ejercicio 3 - TIR'!$E$18-'Ejercicio 3 - TIR'!$C$18)*('Ejercicio 3 - TIR'!$E$18-'Ejercicio 3 - TIR'!$D$18)*(1-H423)))</f>
        <v>42564.2962</v>
      </c>
      <c r="J423" s="3">
        <f t="shared" si="8"/>
        <v>0.4167519983</v>
      </c>
      <c r="K423" s="4">
        <f>IF(J423&lt;=('Ejercicio 3 - TIR'!$D$18-'Ejercicio 3 - TIR'!$C$18)/('Ejercicio 3 - TIR'!$E$18-'Ejercicio 3 - TIR'!$C$18),'Ejercicio 3 - TIR'!$C$18+SQRT(('Ejercicio 3 - TIR'!$E$18-'Ejercicio 3 - TIR'!$C$18)*('Ejercicio 3 - TIR'!$D$18-'Ejercicio 3 - TIR'!$C$18)*J423),'Ejercicio 3 - TIR'!$E$18-SQRT(('Ejercicio 3 - TIR'!$E$18-'Ejercicio 3 - TIR'!$C$18)*('Ejercicio 3 - TIR'!$E$18-'Ejercicio 3 - TIR'!$D$18)*(1-J423)))</f>
        <v>37906.50364</v>
      </c>
      <c r="L423" s="3">
        <f t="shared" si="9"/>
        <v>0.3496643299</v>
      </c>
      <c r="M423" s="4">
        <f>IF(L423&lt;=('Ejercicio 3 - TIR'!$D$18-'Ejercicio 3 - TIR'!$C$18)/('Ejercicio 3 - TIR'!$E$18-'Ejercicio 3 - TIR'!$C$18),'Ejercicio 3 - TIR'!$C$18+SQRT(('Ejercicio 3 - TIR'!$E$18-'Ejercicio 3 - TIR'!$C$18)*('Ejercicio 3 - TIR'!$D$18-'Ejercicio 3 - TIR'!$C$18)*L423),'Ejercicio 3 - TIR'!$E$18-SQRT(('Ejercicio 3 - TIR'!$E$18-'Ejercicio 3 - TIR'!$C$18)*('Ejercicio 3 - TIR'!$E$18-'Ejercicio 3 - TIR'!$D$18)*(1-L423)))</f>
        <v>37242.21302</v>
      </c>
      <c r="N423" s="3">
        <f t="shared" si="10"/>
        <v>0.5610883331</v>
      </c>
      <c r="O423" s="4">
        <f>IF(N423&lt;=('Ejercicio 3 - TIR'!$D$18-'Ejercicio 3 - TIR'!$C$18)/('Ejercicio 3 - TIR'!$E$18-'Ejercicio 3 - TIR'!$C$18),'Ejercicio 3 - TIR'!$C$18+SQRT(('Ejercicio 3 - TIR'!$E$18-'Ejercicio 3 - TIR'!$C$18)*('Ejercicio 3 - TIR'!$D$18-'Ejercicio 3 - TIR'!$C$18)*N423),'Ejercicio 3 - TIR'!$E$18-SQRT(('Ejercicio 3 - TIR'!$E$18-'Ejercicio 3 - TIR'!$C$18)*('Ejercicio 3 - TIR'!$E$18-'Ejercicio 3 - TIR'!$D$18)*(1-N423)))</f>
        <v>39174.05308</v>
      </c>
      <c r="P423" s="3">
        <f t="shared" si="11"/>
        <v>0.0601812205</v>
      </c>
      <c r="Q423" s="7">
        <f>IF(P423&lt;=('Ejercicio 3 - TIR'!$D$22-'Ejercicio 3 - TIR'!$C$22)/('Ejercicio 3 - TIR'!$E$22-'Ejercicio 3 - TIR'!$C$22),'Ejercicio 3 - TIR'!$C$22+SQRT(('Ejercicio 3 - TIR'!$E$22-'Ejercicio 3 - TIR'!$C$22)*('Ejercicio 3 - TIR'!$D$22-'Ejercicio 3 - TIR'!$C$22)*P423),'Ejercicio 3 - TIR'!$E$22-SQRT(('Ejercicio 3 - TIR'!$E$22-'Ejercicio 3 - TIR'!$C$22)*('Ejercicio 3 - TIR'!$E$22-'Ejercicio 3 - TIR'!$D$22)*(1-P423)))</f>
        <v>0.1304079872</v>
      </c>
      <c r="R423" s="3">
        <f t="shared" si="12"/>
        <v>0.8027832417</v>
      </c>
      <c r="S423" s="7">
        <f>IF(R423&lt;=('Ejercicio 3 - TIR'!$D$23-'Ejercicio 3 - TIR'!$C$23)/('Ejercicio 3 - TIR'!$E$23-'Ejercicio 3 - TIR'!$C$23),'Ejercicio 3 - TIR'!$C$23+SQRT(('Ejercicio 3 - TIR'!$E$23-'Ejercicio 3 - TIR'!$C$23)*('Ejercicio 3 - TIR'!$D$23-'Ejercicio 3 - TIR'!$C$23)*R423),'Ejercicio 3 - TIR'!$E$23-SQRT(('Ejercicio 3 - TIR'!$E$23-'Ejercicio 3 - TIR'!$C$23)*('Ejercicio 3 - TIR'!$E$23-'Ejercicio 3 - TIR'!$D$23)*(1-R423)))</f>
        <v>0.1611588173</v>
      </c>
      <c r="T423" s="3">
        <f t="shared" si="13"/>
        <v>0.1208486748</v>
      </c>
      <c r="U423" s="7">
        <f>IF(T423&lt;=('Ejercicio 3 - TIR'!$D$24-'Ejercicio 3 - TIR'!$C$24)/('Ejercicio 3 - TIR'!$E$24-'Ejercicio 3 - TIR'!$C$24),'Ejercicio 3 - TIR'!$C$24+SQRT(('Ejercicio 3 - TIR'!$E$24-'Ejercicio 3 - TIR'!$C$24)*('Ejercicio 3 - TIR'!$D$24-'Ejercicio 3 - TIR'!$C$24)*T423),'Ejercicio 3 - TIR'!$E$24-SQRT(('Ejercicio 3 - TIR'!$E$24-'Ejercicio 3 - TIR'!$C$24)*('Ejercicio 3 - TIR'!$E$24-'Ejercicio 3 - TIR'!$D$24)*(1-T423)))</f>
        <v>0.1659305435</v>
      </c>
      <c r="V423" s="3">
        <f t="shared" si="14"/>
        <v>0.03279720604</v>
      </c>
      <c r="W423" s="7">
        <f>IF(V423&lt;=('Ejercicio 3 - TIR'!$D$25-'Ejercicio 3 - TIR'!$C$25)/('Ejercicio 3 - TIR'!$E$25-'Ejercicio 3 - TIR'!$C$25),'Ejercicio 3 - TIR'!$C$25+SQRT(('Ejercicio 3 - TIR'!$E$25-'Ejercicio 3 - TIR'!$C$25)*('Ejercicio 3 - TIR'!$D$25-'Ejercicio 3 - TIR'!$C$25)*V423),'Ejercicio 3 - TIR'!$E$25-SQRT(('Ejercicio 3 - TIR'!$E$25-'Ejercicio 3 - TIR'!$C$25)*('Ejercicio 3 - TIR'!$E$25-'Ejercicio 3 - TIR'!$D$25)*(1-V423)))</f>
        <v>0.1867761411</v>
      </c>
      <c r="X423" s="3">
        <f t="shared" si="15"/>
        <v>0.9152544405</v>
      </c>
      <c r="Y423" s="7">
        <f>IF(X423&lt;=('Ejercicio 3 - TIR'!$D$26-'Ejercicio 3 - TIR'!$C$26)/('Ejercicio 3 - TIR'!$E$26-'Ejercicio 3 - TIR'!$C$26),'Ejercicio 3 - TIR'!$C$26+SQRT(('Ejercicio 3 - TIR'!$E$26-'Ejercicio 3 - TIR'!$C$26)*('Ejercicio 3 - TIR'!$D$26-'Ejercicio 3 - TIR'!$C$26)*X423),'Ejercicio 3 - TIR'!$E$26-SQRT(('Ejercicio 3 - TIR'!$E$26-'Ejercicio 3 - TIR'!$C$26)*('Ejercicio 3 - TIR'!$E$26-'Ejercicio 3 - TIR'!$D$26)*(1-X423)))</f>
        <v>0.2586078047</v>
      </c>
      <c r="Z423" s="3">
        <f t="shared" si="16"/>
        <v>1.130407987</v>
      </c>
      <c r="AA423" s="3">
        <f t="shared" si="17"/>
        <v>1.312583201</v>
      </c>
      <c r="AB423" s="3">
        <f t="shared" si="18"/>
        <v>1.530380846</v>
      </c>
      <c r="AC423" s="3">
        <f t="shared" si="19"/>
        <v>1.816219474</v>
      </c>
      <c r="AD423" s="3">
        <f t="shared" si="20"/>
        <v>2.285908005</v>
      </c>
      <c r="AE423" s="2">
        <f t="shared" si="21"/>
        <v>5156.677061</v>
      </c>
      <c r="AF423" s="2">
        <f t="shared" si="22"/>
        <v>5987.721037</v>
      </c>
      <c r="AG423" s="2">
        <f t="shared" si="23"/>
        <v>6981.266843</v>
      </c>
      <c r="AH423" s="2">
        <f t="shared" si="24"/>
        <v>8285.200924</v>
      </c>
      <c r="AI423" s="2">
        <f t="shared" si="25"/>
        <v>10427.81855</v>
      </c>
      <c r="AJ423" s="4">
        <f t="shared" si="26"/>
        <v>37812.29709</v>
      </c>
      <c r="AK423" s="4">
        <f t="shared" si="27"/>
        <v>55869.18017</v>
      </c>
      <c r="AL423" s="4">
        <f t="shared" si="28"/>
        <v>58011.38709</v>
      </c>
      <c r="AM423" s="4">
        <f t="shared" si="29"/>
        <v>67640.03256</v>
      </c>
      <c r="AN423" s="4">
        <f t="shared" si="30"/>
        <v>89548.28154</v>
      </c>
      <c r="AO423" s="4">
        <f>C423/'Ejercicio 3 - TIR'!$D$7</f>
        <v>18683.89028</v>
      </c>
      <c r="AP423" s="4">
        <f t="shared" si="31"/>
        <v>19128.40681</v>
      </c>
      <c r="AQ423" s="4">
        <f t="shared" si="32"/>
        <v>37185.28989</v>
      </c>
      <c r="AR423" s="4">
        <f t="shared" si="33"/>
        <v>39327.4968</v>
      </c>
      <c r="AS423" s="4">
        <f t="shared" si="34"/>
        <v>48956.14228</v>
      </c>
      <c r="AT423" s="4">
        <f t="shared" si="35"/>
        <v>70864.39126</v>
      </c>
      <c r="AU423" s="4">
        <f>AP423*'Ejercicio 3 - TIR'!$D$5</f>
        <v>9564.203403</v>
      </c>
      <c r="AV423" s="4">
        <f>AQ423*'Ejercicio 3 - TIR'!$D$5</f>
        <v>18592.64494</v>
      </c>
      <c r="AW423" s="4">
        <f>AR423*'Ejercicio 3 - TIR'!$D$5</f>
        <v>19663.7484</v>
      </c>
      <c r="AX423" s="4">
        <f>AS423*'Ejercicio 3 - TIR'!$D$5</f>
        <v>24478.07114</v>
      </c>
      <c r="AY423" s="4">
        <f>AT423*'Ejercicio 3 - TIR'!$D$5</f>
        <v>35432.19563</v>
      </c>
      <c r="AZ423" s="4">
        <f t="shared" ref="AZ423:BD423" si="1304">AJ423-AU423-AE423</f>
        <v>23091.41662</v>
      </c>
      <c r="BA423" s="4">
        <f t="shared" si="1304"/>
        <v>31288.81419</v>
      </c>
      <c r="BB423" s="4">
        <f t="shared" si="1304"/>
        <v>31366.37184</v>
      </c>
      <c r="BC423" s="4">
        <f t="shared" si="1304"/>
        <v>34876.7605</v>
      </c>
      <c r="BD423" s="4">
        <f t="shared" si="1304"/>
        <v>43688.26737</v>
      </c>
      <c r="BE423" s="4">
        <f t="shared" ref="BE423:BI423" si="1305">AZ423/Z423</f>
        <v>20427.50661</v>
      </c>
      <c r="BF423" s="4">
        <f t="shared" si="1305"/>
        <v>23837.58542</v>
      </c>
      <c r="BG423" s="4">
        <f t="shared" si="1305"/>
        <v>20495.79484</v>
      </c>
      <c r="BH423" s="4">
        <f t="shared" si="1305"/>
        <v>19202.9438</v>
      </c>
      <c r="BI423" s="4">
        <f t="shared" si="1305"/>
        <v>19111.99719</v>
      </c>
      <c r="BJ423" s="4">
        <f t="shared" si="38"/>
        <v>90390.85434</v>
      </c>
      <c r="BK423" s="4">
        <f t="shared" si="39"/>
        <v>42709.65437</v>
      </c>
      <c r="BL423" s="4">
        <f t="shared" si="40"/>
        <v>133100.5087</v>
      </c>
      <c r="BM423" s="4">
        <f>BK423*'Ejercicio 3 - TIR'!$D$5</f>
        <v>21354.82718</v>
      </c>
      <c r="BN423" s="4">
        <f t="shared" si="41"/>
        <v>111745.6815</v>
      </c>
      <c r="BO423" s="4">
        <f t="shared" si="42"/>
        <v>48884.59259</v>
      </c>
      <c r="BP423" s="4">
        <f t="shared" si="43"/>
        <v>-132962.0989</v>
      </c>
      <c r="BQ423" s="4">
        <f t="shared" ref="BQ423:BT423" si="1306">BE423</f>
        <v>20427.50661</v>
      </c>
      <c r="BR423" s="4">
        <f t="shared" si="1306"/>
        <v>23837.58542</v>
      </c>
      <c r="BS423" s="4">
        <f t="shared" si="1306"/>
        <v>20495.79484</v>
      </c>
      <c r="BT423" s="4">
        <f t="shared" si="1306"/>
        <v>19202.9438</v>
      </c>
      <c r="BU423" s="4">
        <f t="shared" si="45"/>
        <v>67996.58977</v>
      </c>
      <c r="BV423" s="36">
        <f t="shared" si="46"/>
        <v>3.830763848</v>
      </c>
    </row>
    <row r="424" ht="15.0" customHeight="1">
      <c r="A424" s="2">
        <v>423.0</v>
      </c>
      <c r="B424" s="3">
        <f t="shared" si="4"/>
        <v>0.226128808</v>
      </c>
      <c r="C424" s="4">
        <f>IF(B424&lt;=('Ejercicio 3 - TIR'!$D$13-'Ejercicio 3 - TIR'!$C$13)/('Ejercicio 3 - TIR'!$E$13-'Ejercicio 3 - TIR'!$C$13),'Ejercicio 3 - TIR'!$C$13+SQRT(('Ejercicio 3 - TIR'!$E$13-'Ejercicio 3 - TIR'!$C$13)*('Ejercicio 3 - TIR'!$D$13-'Ejercicio 3 - TIR'!$C$13)*B424),'Ejercicio 3 - TIR'!$E$13-SQRT(('Ejercicio 3 - TIR'!$E$13-'Ejercicio 3 - TIR'!$C$13)*('Ejercicio 3 - TIR'!$E$13-'Ejercicio 3 - TIR'!$D$13)*(1-B424)))</f>
        <v>69510.60057</v>
      </c>
      <c r="D424" s="3">
        <f t="shared" si="5"/>
        <v>0.3713362016</v>
      </c>
      <c r="E424" s="4">
        <f>IF(D424&lt;=('Ejercicio 3 - TIR'!$D$14-'Ejercicio 3 - TIR'!$C$14)/('Ejercicio 3 - TIR'!$E$14-'Ejercicio 3 - TIR'!$C$14),'Ejercicio 3 - TIR'!$C$14+SQRT(('Ejercicio 3 - TIR'!$E$14-'Ejercicio 3 - TIR'!$C$14)*('Ejercicio 3 - TIR'!$D$14-'Ejercicio 3 - TIR'!$C$14)*D424),'Ejercicio 3 - TIR'!$E$14-SQRT(('Ejercicio 3 - TIR'!$E$14-'Ejercicio 3 - TIR'!$C$14)*('Ejercicio 3 - TIR'!$E$14-'Ejercicio 3 - TIR'!$D$14)*(1-D424)))</f>
        <v>30289.20344</v>
      </c>
      <c r="F424" s="3">
        <f t="shared" si="6"/>
        <v>0.2862898294</v>
      </c>
      <c r="G424" s="4">
        <f>IF(F424&lt;=('Ejercicio 3 - TIR'!$D$18-'Ejercicio 3 - TIR'!$C$18)/('Ejercicio 3 - TIR'!$E$18-'Ejercicio 3 - TIR'!$C$18),'Ejercicio 3 - TIR'!$C$18+SQRT(('Ejercicio 3 - TIR'!$E$18-'Ejercicio 3 - TIR'!$C$18)*('Ejercicio 3 - TIR'!$D$18-'Ejercicio 3 - TIR'!$C$18)*F424),'Ejercicio 3 - TIR'!$E$18-SQRT(('Ejercicio 3 - TIR'!$E$18-'Ejercicio 3 - TIR'!$C$18)*('Ejercicio 3 - TIR'!$E$18-'Ejercicio 3 - TIR'!$D$18)*(1-F424)))</f>
        <v>36553.12707</v>
      </c>
      <c r="H424" s="3">
        <f t="shared" si="7"/>
        <v>0.6557249551</v>
      </c>
      <c r="I424" s="4">
        <f>IF(H424&lt;=('Ejercicio 3 - TIR'!$D$18-'Ejercicio 3 - TIR'!$C$18)/('Ejercicio 3 - TIR'!$E$18-'Ejercicio 3 - TIR'!$C$18),'Ejercicio 3 - TIR'!$C$18+SQRT(('Ejercicio 3 - TIR'!$E$18-'Ejercicio 3 - TIR'!$C$18)*('Ejercicio 3 - TIR'!$D$18-'Ejercicio 3 - TIR'!$C$18)*H424),'Ejercicio 3 - TIR'!$E$18-SQRT(('Ejercicio 3 - TIR'!$E$18-'Ejercicio 3 - TIR'!$C$18)*('Ejercicio 3 - TIR'!$E$18-'Ejercicio 3 - TIR'!$D$18)*(1-H424)))</f>
        <v>39917.59766</v>
      </c>
      <c r="J424" s="3">
        <f t="shared" si="8"/>
        <v>0.4789974745</v>
      </c>
      <c r="K424" s="4">
        <f>IF(J424&lt;=('Ejercicio 3 - TIR'!$D$18-'Ejercicio 3 - TIR'!$C$18)/('Ejercicio 3 - TIR'!$E$18-'Ejercicio 3 - TIR'!$C$18),'Ejercicio 3 - TIR'!$C$18+SQRT(('Ejercicio 3 - TIR'!$E$18-'Ejercicio 3 - TIR'!$C$18)*('Ejercicio 3 - TIR'!$D$18-'Ejercicio 3 - TIR'!$C$18)*J424),'Ejercicio 3 - TIR'!$E$18-SQRT(('Ejercicio 3 - TIR'!$E$18-'Ejercicio 3 - TIR'!$C$18)*('Ejercicio 3 - TIR'!$E$18-'Ejercicio 3 - TIR'!$D$18)*(1-J424)))</f>
        <v>38476.41558</v>
      </c>
      <c r="L424" s="3">
        <f t="shared" si="9"/>
        <v>0.3842120809</v>
      </c>
      <c r="M424" s="4">
        <f>IF(L424&lt;=('Ejercicio 3 - TIR'!$D$18-'Ejercicio 3 - TIR'!$C$18)/('Ejercicio 3 - TIR'!$E$18-'Ejercicio 3 - TIR'!$C$18),'Ejercicio 3 - TIR'!$C$18+SQRT(('Ejercicio 3 - TIR'!$E$18-'Ejercicio 3 - TIR'!$C$18)*('Ejercicio 3 - TIR'!$D$18-'Ejercicio 3 - TIR'!$C$18)*L424),'Ejercicio 3 - TIR'!$E$18-SQRT(('Ejercicio 3 - TIR'!$E$18-'Ejercicio 3 - TIR'!$C$18)*('Ejercicio 3 - TIR'!$E$18-'Ejercicio 3 - TIR'!$D$18)*(1-L424)))</f>
        <v>37591.5619</v>
      </c>
      <c r="N424" s="3">
        <f t="shared" si="10"/>
        <v>0.2983680377</v>
      </c>
      <c r="O424" s="4">
        <f>IF(N424&lt;=('Ejercicio 3 - TIR'!$D$18-'Ejercicio 3 - TIR'!$C$18)/('Ejercicio 3 - TIR'!$E$18-'Ejercicio 3 - TIR'!$C$18),'Ejercicio 3 - TIR'!$C$18+SQRT(('Ejercicio 3 - TIR'!$E$18-'Ejercicio 3 - TIR'!$C$18)*('Ejercicio 3 - TIR'!$D$18-'Ejercicio 3 - TIR'!$C$18)*N424),'Ejercicio 3 - TIR'!$E$18-SQRT(('Ejercicio 3 - TIR'!$E$18-'Ejercicio 3 - TIR'!$C$18)*('Ejercicio 3 - TIR'!$E$18-'Ejercicio 3 - TIR'!$D$18)*(1-N424)))</f>
        <v>36689.93316</v>
      </c>
      <c r="P424" s="3">
        <f t="shared" si="11"/>
        <v>0.9227421259</v>
      </c>
      <c r="Q424" s="7">
        <f>IF(P424&lt;=('Ejercicio 3 - TIR'!$D$22-'Ejercicio 3 - TIR'!$C$22)/('Ejercicio 3 - TIR'!$E$22-'Ejercicio 3 - TIR'!$C$22),'Ejercicio 3 - TIR'!$C$22+SQRT(('Ejercicio 3 - TIR'!$E$22-'Ejercicio 3 - TIR'!$C$22)*('Ejercicio 3 - TIR'!$D$22-'Ejercicio 3 - TIR'!$C$22)*P424),'Ejercicio 3 - TIR'!$E$22-SQRT(('Ejercicio 3 - TIR'!$E$22-'Ejercicio 3 - TIR'!$C$22)*('Ejercicio 3 - TIR'!$E$22-'Ejercicio 3 - TIR'!$D$22)*(1-P424)))</f>
        <v>0.1682074526</v>
      </c>
      <c r="R424" s="3">
        <f t="shared" si="12"/>
        <v>0.7127269106</v>
      </c>
      <c r="S424" s="7">
        <f>IF(R424&lt;=('Ejercicio 3 - TIR'!$D$23-'Ejercicio 3 - TIR'!$C$23)/('Ejercicio 3 - TIR'!$E$23-'Ejercicio 3 - TIR'!$C$23),'Ejercicio 3 - TIR'!$C$23+SQRT(('Ejercicio 3 - TIR'!$E$23-'Ejercicio 3 - TIR'!$C$23)*('Ejercicio 3 - TIR'!$D$23-'Ejercicio 3 - TIR'!$C$23)*R424),'Ejercicio 3 - TIR'!$E$23-SQRT(('Ejercicio 3 - TIR'!$E$23-'Ejercicio 3 - TIR'!$C$23)*('Ejercicio 3 - TIR'!$E$23-'Ejercicio 3 - TIR'!$D$23)*(1-R424)))</f>
        <v>0.1572603527</v>
      </c>
      <c r="T424" s="3">
        <f t="shared" si="13"/>
        <v>0.3113435286</v>
      </c>
      <c r="U424" s="7">
        <f>IF(T424&lt;=('Ejercicio 3 - TIR'!$D$24-'Ejercicio 3 - TIR'!$C$24)/('Ejercicio 3 - TIR'!$E$24-'Ejercicio 3 - TIR'!$C$24),'Ejercicio 3 - TIR'!$C$24+SQRT(('Ejercicio 3 - TIR'!$E$24-'Ejercicio 3 - TIR'!$C$24)*('Ejercicio 3 - TIR'!$D$24-'Ejercicio 3 - TIR'!$C$24)*T424),'Ejercicio 3 - TIR'!$E$24-SQRT(('Ejercicio 3 - TIR'!$E$24-'Ejercicio 3 - TIR'!$C$24)*('Ejercicio 3 - TIR'!$E$24-'Ejercicio 3 - TIR'!$D$24)*(1-T424)))</f>
        <v>0.1755699318</v>
      </c>
      <c r="V424" s="3">
        <f t="shared" si="14"/>
        <v>0.6356473571</v>
      </c>
      <c r="W424" s="7">
        <f>IF(V424&lt;=('Ejercicio 3 - TIR'!$D$25-'Ejercicio 3 - TIR'!$C$25)/('Ejercicio 3 - TIR'!$E$25-'Ejercicio 3 - TIR'!$C$25),'Ejercicio 3 - TIR'!$C$25+SQRT(('Ejercicio 3 - TIR'!$E$25-'Ejercicio 3 - TIR'!$C$25)*('Ejercicio 3 - TIR'!$D$25-'Ejercicio 3 - TIR'!$C$25)*V424),'Ejercicio 3 - TIR'!$E$25-SQRT(('Ejercicio 3 - TIR'!$E$25-'Ejercicio 3 - TIR'!$C$25)*('Ejercicio 3 - TIR'!$E$25-'Ejercicio 3 - TIR'!$D$25)*(1-V424)))</f>
        <v>0.2142895778</v>
      </c>
      <c r="X424" s="3">
        <f t="shared" si="15"/>
        <v>0.06524565369</v>
      </c>
      <c r="Y424" s="7">
        <f>IF(X424&lt;=('Ejercicio 3 - TIR'!$D$26-'Ejercicio 3 - TIR'!$C$26)/('Ejercicio 3 - TIR'!$E$26-'Ejercicio 3 - TIR'!$C$26),'Ejercicio 3 - TIR'!$C$26+SQRT(('Ejercicio 3 - TIR'!$E$26-'Ejercicio 3 - TIR'!$C$26)*('Ejercicio 3 - TIR'!$D$26-'Ejercicio 3 - TIR'!$C$26)*X424),'Ejercicio 3 - TIR'!$E$26-SQRT(('Ejercicio 3 - TIR'!$E$26-'Ejercicio 3 - TIR'!$C$26)*('Ejercicio 3 - TIR'!$E$26-'Ejercicio 3 - TIR'!$D$26)*(1-X424)))</f>
        <v>0.203272651</v>
      </c>
      <c r="Z424" s="3">
        <f t="shared" si="16"/>
        <v>1.168207453</v>
      </c>
      <c r="AA424" s="3">
        <f t="shared" si="17"/>
        <v>1.351920169</v>
      </c>
      <c r="AB424" s="3">
        <f t="shared" si="18"/>
        <v>1.5892767</v>
      </c>
      <c r="AC424" s="3">
        <f t="shared" si="19"/>
        <v>1.929842134</v>
      </c>
      <c r="AD424" s="3">
        <f t="shared" si="20"/>
        <v>2.32212626</v>
      </c>
      <c r="AE424" s="2">
        <f t="shared" si="21"/>
        <v>5094.869754</v>
      </c>
      <c r="AF424" s="2">
        <f t="shared" si="22"/>
        <v>5896.090768</v>
      </c>
      <c r="AG424" s="2">
        <f t="shared" si="23"/>
        <v>6931.267022</v>
      </c>
      <c r="AH424" s="2">
        <f t="shared" si="24"/>
        <v>8416.565305</v>
      </c>
      <c r="AI424" s="2">
        <f t="shared" si="25"/>
        <v>10127.42285</v>
      </c>
      <c r="AJ424" s="4">
        <f t="shared" si="26"/>
        <v>42701.63546</v>
      </c>
      <c r="AK424" s="4">
        <f t="shared" si="27"/>
        <v>53965.40535</v>
      </c>
      <c r="AL424" s="4">
        <f t="shared" si="28"/>
        <v>61149.6708</v>
      </c>
      <c r="AM424" s="4">
        <f t="shared" si="29"/>
        <v>72545.78003</v>
      </c>
      <c r="AN424" s="4">
        <f t="shared" si="30"/>
        <v>85198.65727</v>
      </c>
      <c r="AO424" s="4">
        <f>C424/'Ejercicio 3 - TIR'!$D$7</f>
        <v>13902.12011</v>
      </c>
      <c r="AP424" s="4">
        <f t="shared" si="31"/>
        <v>28799.51535</v>
      </c>
      <c r="AQ424" s="4">
        <f t="shared" si="32"/>
        <v>40063.28524</v>
      </c>
      <c r="AR424" s="4">
        <f t="shared" si="33"/>
        <v>47247.55069</v>
      </c>
      <c r="AS424" s="4">
        <f t="shared" si="34"/>
        <v>58643.65991</v>
      </c>
      <c r="AT424" s="4">
        <f t="shared" si="35"/>
        <v>71296.53715</v>
      </c>
      <c r="AU424" s="4">
        <f>AP424*'Ejercicio 3 - TIR'!$D$5</f>
        <v>14399.75767</v>
      </c>
      <c r="AV424" s="4">
        <f>AQ424*'Ejercicio 3 - TIR'!$D$5</f>
        <v>20031.64262</v>
      </c>
      <c r="AW424" s="4">
        <f>AR424*'Ejercicio 3 - TIR'!$D$5</f>
        <v>23623.77534</v>
      </c>
      <c r="AX424" s="4">
        <f>AS424*'Ejercicio 3 - TIR'!$D$5</f>
        <v>29321.82996</v>
      </c>
      <c r="AY424" s="4">
        <f>AT424*'Ejercicio 3 - TIR'!$D$5</f>
        <v>35648.26858</v>
      </c>
      <c r="AZ424" s="4">
        <f t="shared" ref="AZ424:BD424" si="1307">AJ424-AU424-AE424</f>
        <v>23207.00803</v>
      </c>
      <c r="BA424" s="4">
        <f t="shared" si="1307"/>
        <v>28037.67197</v>
      </c>
      <c r="BB424" s="4">
        <f t="shared" si="1307"/>
        <v>30594.62844</v>
      </c>
      <c r="BC424" s="4">
        <f t="shared" si="1307"/>
        <v>34807.38477</v>
      </c>
      <c r="BD424" s="4">
        <f t="shared" si="1307"/>
        <v>39422.96584</v>
      </c>
      <c r="BE424" s="4">
        <f t="shared" ref="BE424:BI424" si="1308">AZ424/Z424</f>
        <v>19865.48535</v>
      </c>
      <c r="BF424" s="4">
        <f t="shared" si="1308"/>
        <v>20739.14763</v>
      </c>
      <c r="BG424" s="4">
        <f t="shared" si="1308"/>
        <v>19250.66191</v>
      </c>
      <c r="BH424" s="4">
        <f t="shared" si="1308"/>
        <v>18036.38969</v>
      </c>
      <c r="BI424" s="4">
        <f t="shared" si="1308"/>
        <v>16977.09833</v>
      </c>
      <c r="BJ424" s="4">
        <f t="shared" si="38"/>
        <v>70335.35471</v>
      </c>
      <c r="BK424" s="4">
        <f t="shared" si="39"/>
        <v>32282.47819</v>
      </c>
      <c r="BL424" s="4">
        <f t="shared" si="40"/>
        <v>102617.8329</v>
      </c>
      <c r="BM424" s="4">
        <f>BK424*'Ejercicio 3 - TIR'!$D$5</f>
        <v>16141.23909</v>
      </c>
      <c r="BN424" s="4">
        <f t="shared" si="41"/>
        <v>86476.59381</v>
      </c>
      <c r="BO424" s="4">
        <f t="shared" si="42"/>
        <v>37240.2635</v>
      </c>
      <c r="BP424" s="4">
        <f t="shared" si="43"/>
        <v>-99799.80401</v>
      </c>
      <c r="BQ424" s="4">
        <f t="shared" ref="BQ424:BT424" si="1309">BE424</f>
        <v>19865.48535</v>
      </c>
      <c r="BR424" s="4">
        <f t="shared" si="1309"/>
        <v>20739.14763</v>
      </c>
      <c r="BS424" s="4">
        <f t="shared" si="1309"/>
        <v>19250.66191</v>
      </c>
      <c r="BT424" s="4">
        <f t="shared" si="1309"/>
        <v>18036.38969</v>
      </c>
      <c r="BU424" s="4">
        <f t="shared" si="45"/>
        <v>54217.36183</v>
      </c>
      <c r="BV424" s="36">
        <f t="shared" si="46"/>
        <v>8.588488308</v>
      </c>
    </row>
    <row r="425" ht="15.0" customHeight="1">
      <c r="A425" s="2">
        <v>424.0</v>
      </c>
      <c r="B425" s="3">
        <f t="shared" si="4"/>
        <v>0.3308261371</v>
      </c>
      <c r="C425" s="4">
        <f>IF(B425&lt;=('Ejercicio 3 - TIR'!$D$13-'Ejercicio 3 - TIR'!$C$13)/('Ejercicio 3 - TIR'!$E$13-'Ejercicio 3 - TIR'!$C$13),'Ejercicio 3 - TIR'!$C$13+SQRT(('Ejercicio 3 - TIR'!$E$13-'Ejercicio 3 - TIR'!$C$13)*('Ejercicio 3 - TIR'!$D$13-'Ejercicio 3 - TIR'!$C$13)*B425),'Ejercicio 3 - TIR'!$E$13-SQRT(('Ejercicio 3 - TIR'!$E$13-'Ejercicio 3 - TIR'!$C$13)*('Ejercicio 3 - TIR'!$E$13-'Ejercicio 3 - TIR'!$D$13)*(1-B425)))</f>
        <v>71662.593</v>
      </c>
      <c r="D425" s="3">
        <f t="shared" si="5"/>
        <v>0.5167110267</v>
      </c>
      <c r="E425" s="4">
        <f>IF(D425&lt;=('Ejercicio 3 - TIR'!$D$14-'Ejercicio 3 - TIR'!$C$14)/('Ejercicio 3 - TIR'!$E$14-'Ejercicio 3 - TIR'!$C$14),'Ejercicio 3 - TIR'!$C$14+SQRT(('Ejercicio 3 - TIR'!$E$14-'Ejercicio 3 - TIR'!$C$14)*('Ejercicio 3 - TIR'!$D$14-'Ejercicio 3 - TIR'!$C$14)*D425),'Ejercicio 3 - TIR'!$E$14-SQRT(('Ejercicio 3 - TIR'!$E$14-'Ejercicio 3 - TIR'!$C$14)*('Ejercicio 3 - TIR'!$E$14-'Ejercicio 3 - TIR'!$D$14)*(1-D425)))</f>
        <v>31485.69756</v>
      </c>
      <c r="F425" s="3">
        <f t="shared" si="6"/>
        <v>0.272966474</v>
      </c>
      <c r="G425" s="4">
        <f>IF(F425&lt;=('Ejercicio 3 - TIR'!$D$18-'Ejercicio 3 - TIR'!$C$18)/('Ejercicio 3 - TIR'!$E$18-'Ejercicio 3 - TIR'!$C$18),'Ejercicio 3 - TIR'!$C$18+SQRT(('Ejercicio 3 - TIR'!$E$18-'Ejercicio 3 - TIR'!$C$18)*('Ejercicio 3 - TIR'!$D$18-'Ejercicio 3 - TIR'!$C$18)*F425),'Ejercicio 3 - TIR'!$E$18-SQRT(('Ejercicio 3 - TIR'!$E$18-'Ejercicio 3 - TIR'!$C$18)*('Ejercicio 3 - TIR'!$E$18-'Ejercicio 3 - TIR'!$D$18)*(1-F425)))</f>
        <v>36398.82576</v>
      </c>
      <c r="H425" s="3">
        <f t="shared" si="7"/>
        <v>0.5170899889</v>
      </c>
      <c r="I425" s="4">
        <f>IF(H425&lt;=('Ejercicio 3 - TIR'!$D$18-'Ejercicio 3 - TIR'!$C$18)/('Ejercicio 3 - TIR'!$E$18-'Ejercicio 3 - TIR'!$C$18),'Ejercicio 3 - TIR'!$C$18+SQRT(('Ejercicio 3 - TIR'!$E$18-'Ejercicio 3 - TIR'!$C$18)*('Ejercicio 3 - TIR'!$D$18-'Ejercicio 3 - TIR'!$C$18)*H425),'Ejercicio 3 - TIR'!$E$18-SQRT(('Ejercicio 3 - TIR'!$E$18-'Ejercicio 3 - TIR'!$C$18)*('Ejercicio 3 - TIR'!$E$18-'Ejercicio 3 - TIR'!$D$18)*(1-H425)))</f>
        <v>38807.01416</v>
      </c>
      <c r="J425" s="3">
        <f t="shared" si="8"/>
        <v>0.2246230303</v>
      </c>
      <c r="K425" s="4">
        <f>IF(J425&lt;=('Ejercicio 3 - TIR'!$D$18-'Ejercicio 3 - TIR'!$C$18)/('Ejercicio 3 - TIR'!$E$18-'Ejercicio 3 - TIR'!$C$18),'Ejercicio 3 - TIR'!$C$18+SQRT(('Ejercicio 3 - TIR'!$E$18-'Ejercicio 3 - TIR'!$C$18)*('Ejercicio 3 - TIR'!$D$18-'Ejercicio 3 - TIR'!$C$18)*J425),'Ejercicio 3 - TIR'!$E$18-SQRT(('Ejercicio 3 - TIR'!$E$18-'Ejercicio 3 - TIR'!$C$18)*('Ejercicio 3 - TIR'!$E$18-'Ejercicio 3 - TIR'!$D$18)*(1-J425)))</f>
        <v>35804.60632</v>
      </c>
      <c r="L425" s="3">
        <f t="shared" si="9"/>
        <v>0.5800631775</v>
      </c>
      <c r="M425" s="4">
        <f>IF(L425&lt;=('Ejercicio 3 - TIR'!$D$18-'Ejercicio 3 - TIR'!$C$18)/('Ejercicio 3 - TIR'!$E$18-'Ejercicio 3 - TIR'!$C$18),'Ejercicio 3 - TIR'!$C$18+SQRT(('Ejercicio 3 - TIR'!$E$18-'Ejercicio 3 - TIR'!$C$18)*('Ejercicio 3 - TIR'!$D$18-'Ejercicio 3 - TIR'!$C$18)*L425),'Ejercicio 3 - TIR'!$E$18-SQRT(('Ejercicio 3 - TIR'!$E$18-'Ejercicio 3 - TIR'!$C$18)*('Ejercicio 3 - TIR'!$E$18-'Ejercicio 3 - TIR'!$D$18)*(1-L425)))</f>
        <v>39327.88704</v>
      </c>
      <c r="N425" s="3">
        <f t="shared" si="10"/>
        <v>0.9159233195</v>
      </c>
      <c r="O425" s="4">
        <f>IF(N425&lt;=('Ejercicio 3 - TIR'!$D$18-'Ejercicio 3 - TIR'!$C$18)/('Ejercicio 3 - TIR'!$E$18-'Ejercicio 3 - TIR'!$C$18),'Ejercicio 3 - TIR'!$C$18+SQRT(('Ejercicio 3 - TIR'!$E$18-'Ejercicio 3 - TIR'!$C$18)*('Ejercicio 3 - TIR'!$D$18-'Ejercicio 3 - TIR'!$C$18)*N425),'Ejercicio 3 - TIR'!$E$18-SQRT(('Ejercicio 3 - TIR'!$E$18-'Ejercicio 3 - TIR'!$C$18)*('Ejercicio 3 - TIR'!$E$18-'Ejercicio 3 - TIR'!$D$18)*(1-N425)))</f>
        <v>42488.87455</v>
      </c>
      <c r="P425" s="3">
        <f t="shared" si="11"/>
        <v>0.6079068398</v>
      </c>
      <c r="Q425" s="7">
        <f>IF(P425&lt;=('Ejercicio 3 - TIR'!$D$22-'Ejercicio 3 - TIR'!$C$22)/('Ejercicio 3 - TIR'!$E$22-'Ejercicio 3 - TIR'!$C$22),'Ejercicio 3 - TIR'!$C$22+SQRT(('Ejercicio 3 - TIR'!$E$22-'Ejercicio 3 - TIR'!$C$22)*('Ejercicio 3 - TIR'!$D$22-'Ejercicio 3 - TIR'!$C$22)*P425),'Ejercicio 3 - TIR'!$E$22-SQRT(('Ejercicio 3 - TIR'!$E$22-'Ejercicio 3 - TIR'!$C$22)*('Ejercicio 3 - TIR'!$E$22-'Ejercicio 3 - TIR'!$D$22)*(1-P425)))</f>
        <v>0.1534337114</v>
      </c>
      <c r="R425" s="3">
        <f t="shared" si="12"/>
        <v>0.3441668547</v>
      </c>
      <c r="S425" s="7">
        <f>IF(R425&lt;=('Ejercicio 3 - TIR'!$D$23-'Ejercicio 3 - TIR'!$C$23)/('Ejercicio 3 - TIR'!$E$23-'Ejercicio 3 - TIR'!$C$23),'Ejercicio 3 - TIR'!$C$23+SQRT(('Ejercicio 3 - TIR'!$E$23-'Ejercicio 3 - TIR'!$C$23)*('Ejercicio 3 - TIR'!$D$23-'Ejercicio 3 - TIR'!$C$23)*R425),'Ejercicio 3 - TIR'!$E$23-SQRT(('Ejercicio 3 - TIR'!$E$23-'Ejercicio 3 - TIR'!$C$23)*('Ejercicio 3 - TIR'!$E$23-'Ejercicio 3 - TIR'!$D$23)*(1-R425)))</f>
        <v>0.1448897637</v>
      </c>
      <c r="T425" s="3">
        <f t="shared" si="13"/>
        <v>0.4366190564</v>
      </c>
      <c r="U425" s="7">
        <f>IF(T425&lt;=('Ejercicio 3 - TIR'!$D$24-'Ejercicio 3 - TIR'!$C$24)/('Ejercicio 3 - TIR'!$E$24-'Ejercicio 3 - TIR'!$C$24),'Ejercicio 3 - TIR'!$C$24+SQRT(('Ejercicio 3 - TIR'!$E$24-'Ejercicio 3 - TIR'!$C$24)*('Ejercicio 3 - TIR'!$D$24-'Ejercicio 3 - TIR'!$C$24)*T425),'Ejercicio 3 - TIR'!$E$24-SQRT(('Ejercicio 3 - TIR'!$E$24-'Ejercicio 3 - TIR'!$C$24)*('Ejercicio 3 - TIR'!$E$24-'Ejercicio 3 - TIR'!$D$24)*(1-T425)))</f>
        <v>0.1802826657</v>
      </c>
      <c r="V425" s="3">
        <f t="shared" si="14"/>
        <v>0.09227621257</v>
      </c>
      <c r="W425" s="7">
        <f>IF(V425&lt;=('Ejercicio 3 - TIR'!$D$25-'Ejercicio 3 - TIR'!$C$25)/('Ejercicio 3 - TIR'!$E$25-'Ejercicio 3 - TIR'!$C$25),'Ejercicio 3 - TIR'!$C$25+SQRT(('Ejercicio 3 - TIR'!$E$25-'Ejercicio 3 - TIR'!$C$25)*('Ejercicio 3 - TIR'!$D$25-'Ejercicio 3 - TIR'!$C$25)*V425),'Ejercicio 3 - TIR'!$E$25-SQRT(('Ejercicio 3 - TIR'!$E$25-'Ejercicio 3 - TIR'!$C$25)*('Ejercicio 3 - TIR'!$E$25-'Ejercicio 3 - TIR'!$D$25)*(1-V425)))</f>
        <v>0.1913660326</v>
      </c>
      <c r="X425" s="3">
        <f t="shared" si="15"/>
        <v>0.8125736719</v>
      </c>
      <c r="Y425" s="7">
        <f>IF(X425&lt;=('Ejercicio 3 - TIR'!$D$26-'Ejercicio 3 - TIR'!$C$26)/('Ejercicio 3 - TIR'!$E$26-'Ejercicio 3 - TIR'!$C$26),'Ejercicio 3 - TIR'!$C$26+SQRT(('Ejercicio 3 - TIR'!$E$26-'Ejercicio 3 - TIR'!$C$26)*('Ejercicio 3 - TIR'!$D$26-'Ejercicio 3 - TIR'!$C$26)*X425),'Ejercicio 3 - TIR'!$E$26-SQRT(('Ejercicio 3 - TIR'!$E$26-'Ejercicio 3 - TIR'!$C$26)*('Ejercicio 3 - TIR'!$E$26-'Ejercicio 3 - TIR'!$D$26)*(1-X425)))</f>
        <v>0.2481864467</v>
      </c>
      <c r="Z425" s="3">
        <f t="shared" si="16"/>
        <v>1.153433711</v>
      </c>
      <c r="AA425" s="3">
        <f t="shared" si="17"/>
        <v>1.320554449</v>
      </c>
      <c r="AB425" s="3">
        <f t="shared" si="18"/>
        <v>1.558627526</v>
      </c>
      <c r="AC425" s="3">
        <f t="shared" si="19"/>
        <v>1.856895892</v>
      </c>
      <c r="AD425" s="3">
        <f t="shared" si="20"/>
        <v>2.317752285</v>
      </c>
      <c r="AE425" s="2">
        <f t="shared" si="21"/>
        <v>4830.967434</v>
      </c>
      <c r="AF425" s="2">
        <f t="shared" si="22"/>
        <v>5530.925164</v>
      </c>
      <c r="AG425" s="2">
        <f t="shared" si="23"/>
        <v>6528.055097</v>
      </c>
      <c r="AH425" s="2">
        <f t="shared" si="24"/>
        <v>7777.303101</v>
      </c>
      <c r="AI425" s="2">
        <f t="shared" si="25"/>
        <v>9707.524323</v>
      </c>
      <c r="AJ425" s="4">
        <f t="shared" si="26"/>
        <v>41983.63269</v>
      </c>
      <c r="AK425" s="4">
        <f t="shared" si="27"/>
        <v>51246.77521</v>
      </c>
      <c r="AL425" s="4">
        <f t="shared" si="28"/>
        <v>55806.04496</v>
      </c>
      <c r="AM425" s="4">
        <f t="shared" si="29"/>
        <v>73027.79187</v>
      </c>
      <c r="AN425" s="4">
        <f t="shared" si="30"/>
        <v>98478.68607</v>
      </c>
      <c r="AO425" s="4">
        <f>C425/'Ejercicio 3 - TIR'!$D$7</f>
        <v>14332.5186</v>
      </c>
      <c r="AP425" s="4">
        <f t="shared" si="31"/>
        <v>27651.11409</v>
      </c>
      <c r="AQ425" s="4">
        <f t="shared" si="32"/>
        <v>36914.25661</v>
      </c>
      <c r="AR425" s="4">
        <f t="shared" si="33"/>
        <v>41473.52636</v>
      </c>
      <c r="AS425" s="4">
        <f t="shared" si="34"/>
        <v>58695.27327</v>
      </c>
      <c r="AT425" s="4">
        <f t="shared" si="35"/>
        <v>84146.16747</v>
      </c>
      <c r="AU425" s="4">
        <f>AP425*'Ejercicio 3 - TIR'!$D$5</f>
        <v>13825.55704</v>
      </c>
      <c r="AV425" s="4">
        <f>AQ425*'Ejercicio 3 - TIR'!$D$5</f>
        <v>18457.1283</v>
      </c>
      <c r="AW425" s="4">
        <f>AR425*'Ejercicio 3 - TIR'!$D$5</f>
        <v>20736.76318</v>
      </c>
      <c r="AX425" s="4">
        <f>AS425*'Ejercicio 3 - TIR'!$D$5</f>
        <v>29347.63664</v>
      </c>
      <c r="AY425" s="4">
        <f>AT425*'Ejercicio 3 - TIR'!$D$5</f>
        <v>42073.08373</v>
      </c>
      <c r="AZ425" s="4">
        <f t="shared" ref="AZ425:BD425" si="1310">AJ425-AU425-AE425</f>
        <v>23327.10821</v>
      </c>
      <c r="BA425" s="4">
        <f t="shared" si="1310"/>
        <v>27258.72174</v>
      </c>
      <c r="BB425" s="4">
        <f t="shared" si="1310"/>
        <v>28541.22668</v>
      </c>
      <c r="BC425" s="4">
        <f t="shared" si="1310"/>
        <v>35902.85213</v>
      </c>
      <c r="BD425" s="4">
        <f t="shared" si="1310"/>
        <v>46698.07801</v>
      </c>
      <c r="BE425" s="4">
        <f t="shared" ref="BE425:BI425" si="1311">AZ425/Z425</f>
        <v>20224.05621</v>
      </c>
      <c r="BF425" s="4">
        <f t="shared" si="1311"/>
        <v>20641.87641</v>
      </c>
      <c r="BG425" s="4">
        <f t="shared" si="1311"/>
        <v>18311.76866</v>
      </c>
      <c r="BH425" s="4">
        <f t="shared" si="1311"/>
        <v>19334.87617</v>
      </c>
      <c r="BI425" s="4">
        <f t="shared" si="1311"/>
        <v>20148.00215</v>
      </c>
      <c r="BJ425" s="4">
        <f t="shared" si="38"/>
        <v>72976.04747</v>
      </c>
      <c r="BK425" s="4">
        <f t="shared" si="39"/>
        <v>33219.22773</v>
      </c>
      <c r="BL425" s="4">
        <f t="shared" si="40"/>
        <v>106195.2752</v>
      </c>
      <c r="BM425" s="4">
        <f>BK425*'Ejercicio 3 - TIR'!$D$5</f>
        <v>16609.61387</v>
      </c>
      <c r="BN425" s="4">
        <f t="shared" si="41"/>
        <v>89585.66134</v>
      </c>
      <c r="BO425" s="4">
        <f t="shared" si="42"/>
        <v>38651.95686</v>
      </c>
      <c r="BP425" s="4">
        <f t="shared" si="43"/>
        <v>-103148.2906</v>
      </c>
      <c r="BQ425" s="4">
        <f t="shared" ref="BQ425:BT425" si="1312">BE425</f>
        <v>20224.05621</v>
      </c>
      <c r="BR425" s="4">
        <f t="shared" si="1312"/>
        <v>20641.87641</v>
      </c>
      <c r="BS425" s="4">
        <f t="shared" si="1312"/>
        <v>18311.76866</v>
      </c>
      <c r="BT425" s="4">
        <f t="shared" si="1312"/>
        <v>19334.87617</v>
      </c>
      <c r="BU425" s="4">
        <f t="shared" si="45"/>
        <v>58799.95901</v>
      </c>
      <c r="BV425" s="36">
        <f t="shared" si="46"/>
        <v>8.630821315</v>
      </c>
    </row>
    <row r="426" ht="15.0" customHeight="1">
      <c r="A426" s="2">
        <v>425.0</v>
      </c>
      <c r="B426" s="3">
        <f t="shared" si="4"/>
        <v>0.7295950586</v>
      </c>
      <c r="C426" s="4">
        <f>IF(B426&lt;=('Ejercicio 3 - TIR'!$D$13-'Ejercicio 3 - TIR'!$C$13)/('Ejercicio 3 - TIR'!$E$13-'Ejercicio 3 - TIR'!$C$13),'Ejercicio 3 - TIR'!$C$13+SQRT(('Ejercicio 3 - TIR'!$E$13-'Ejercicio 3 - TIR'!$C$13)*('Ejercicio 3 - TIR'!$D$13-'Ejercicio 3 - TIR'!$C$13)*B426),'Ejercicio 3 - TIR'!$E$13-SQRT(('Ejercicio 3 - TIR'!$E$13-'Ejercicio 3 - TIR'!$C$13)*('Ejercicio 3 - TIR'!$E$13-'Ejercicio 3 - TIR'!$D$13)*(1-B426)))</f>
        <v>81986.50701</v>
      </c>
      <c r="D426" s="3">
        <f t="shared" si="5"/>
        <v>0.6868571384</v>
      </c>
      <c r="E426" s="4">
        <f>IF(D426&lt;=('Ejercicio 3 - TIR'!$D$14-'Ejercicio 3 - TIR'!$C$14)/('Ejercicio 3 - TIR'!$E$14-'Ejercicio 3 - TIR'!$C$14),'Ejercicio 3 - TIR'!$C$14+SQRT(('Ejercicio 3 - TIR'!$E$14-'Ejercicio 3 - TIR'!$C$14)*('Ejercicio 3 - TIR'!$D$14-'Ejercicio 3 - TIR'!$C$14)*D426),'Ejercicio 3 - TIR'!$E$14-SQRT(('Ejercicio 3 - TIR'!$E$14-'Ejercicio 3 - TIR'!$C$14)*('Ejercicio 3 - TIR'!$E$14-'Ejercicio 3 - TIR'!$D$14)*(1-D426)))</f>
        <v>33146.42945</v>
      </c>
      <c r="F426" s="3">
        <f t="shared" si="6"/>
        <v>0.6662392474</v>
      </c>
      <c r="G426" s="4">
        <f>IF(F426&lt;=('Ejercicio 3 - TIR'!$D$18-'Ejercicio 3 - TIR'!$C$18)/('Ejercicio 3 - TIR'!$E$18-'Ejercicio 3 - TIR'!$C$18),'Ejercicio 3 - TIR'!$C$18+SQRT(('Ejercicio 3 - TIR'!$E$18-'Ejercicio 3 - TIR'!$C$18)*('Ejercicio 3 - TIR'!$D$18-'Ejercicio 3 - TIR'!$C$18)*F426),'Ejercicio 3 - TIR'!$E$18-SQRT(('Ejercicio 3 - TIR'!$E$18-'Ejercicio 3 - TIR'!$C$18)*('Ejercicio 3 - TIR'!$E$18-'Ejercicio 3 - TIR'!$D$18)*(1-F426)))</f>
        <v>39996.79384</v>
      </c>
      <c r="H426" s="3">
        <f t="shared" si="7"/>
        <v>0.3539323531</v>
      </c>
      <c r="I426" s="4">
        <f>IF(H426&lt;=('Ejercicio 3 - TIR'!$D$18-'Ejercicio 3 - TIR'!$C$18)/('Ejercicio 3 - TIR'!$E$18-'Ejercicio 3 - TIR'!$C$18),'Ejercicio 3 - TIR'!$C$18+SQRT(('Ejercicio 3 - TIR'!$E$18-'Ejercicio 3 - TIR'!$C$18)*('Ejercicio 3 - TIR'!$D$18-'Ejercicio 3 - TIR'!$C$18)*H426),'Ejercicio 3 - TIR'!$E$18-SQRT(('Ejercicio 3 - TIR'!$E$18-'Ejercicio 3 - TIR'!$C$18)*('Ejercicio 3 - TIR'!$E$18-'Ejercicio 3 - TIR'!$D$18)*(1-H426)))</f>
        <v>37286.2784</v>
      </c>
      <c r="J426" s="3">
        <f t="shared" si="8"/>
        <v>0.4667441651</v>
      </c>
      <c r="K426" s="4">
        <f>IF(J426&lt;=('Ejercicio 3 - TIR'!$D$18-'Ejercicio 3 - TIR'!$C$18)/('Ejercicio 3 - TIR'!$E$18-'Ejercicio 3 - TIR'!$C$18),'Ejercicio 3 - TIR'!$C$18+SQRT(('Ejercicio 3 - TIR'!$E$18-'Ejercicio 3 - TIR'!$C$18)*('Ejercicio 3 - TIR'!$D$18-'Ejercicio 3 - TIR'!$C$18)*J426),'Ejercicio 3 - TIR'!$E$18-SQRT(('Ejercicio 3 - TIR'!$E$18-'Ejercicio 3 - TIR'!$C$18)*('Ejercicio 3 - TIR'!$E$18-'Ejercicio 3 - TIR'!$D$18)*(1-J426)))</f>
        <v>38367.29495</v>
      </c>
      <c r="L426" s="3">
        <f t="shared" si="9"/>
        <v>0.9333383282</v>
      </c>
      <c r="M426" s="4">
        <f>IF(L426&lt;=('Ejercicio 3 - TIR'!$D$18-'Ejercicio 3 - TIR'!$C$18)/('Ejercicio 3 - TIR'!$E$18-'Ejercicio 3 - TIR'!$C$18),'Ejercicio 3 - TIR'!$C$18+SQRT(('Ejercicio 3 - TIR'!$E$18-'Ejercicio 3 - TIR'!$C$18)*('Ejercicio 3 - TIR'!$D$18-'Ejercicio 3 - TIR'!$C$18)*L426),'Ejercicio 3 - TIR'!$E$18-SQRT(('Ejercicio 3 - TIR'!$E$18-'Ejercicio 3 - TIR'!$C$18)*('Ejercicio 3 - TIR'!$E$18-'Ejercicio 3 - TIR'!$D$18)*(1-L426)))</f>
        <v>42764.01579</v>
      </c>
      <c r="N426" s="3">
        <f t="shared" si="10"/>
        <v>0.4871555914</v>
      </c>
      <c r="O426" s="4">
        <f>IF(N426&lt;=('Ejercicio 3 - TIR'!$D$18-'Ejercicio 3 - TIR'!$C$18)/('Ejercicio 3 - TIR'!$E$18-'Ejercicio 3 - TIR'!$C$18),'Ejercicio 3 - TIR'!$C$18+SQRT(('Ejercicio 3 - TIR'!$E$18-'Ejercicio 3 - TIR'!$C$18)*('Ejercicio 3 - TIR'!$D$18-'Ejercicio 3 - TIR'!$C$18)*N426),'Ejercicio 3 - TIR'!$E$18-SQRT(('Ejercicio 3 - TIR'!$E$18-'Ejercicio 3 - TIR'!$C$18)*('Ejercicio 3 - TIR'!$E$18-'Ejercicio 3 - TIR'!$D$18)*(1-N426)))</f>
        <v>38548.29449</v>
      </c>
      <c r="P426" s="3">
        <f t="shared" si="11"/>
        <v>0.3077360957</v>
      </c>
      <c r="Q426" s="7">
        <f>IF(P426&lt;=('Ejercicio 3 - TIR'!$D$22-'Ejercicio 3 - TIR'!$C$22)/('Ejercicio 3 - TIR'!$E$22-'Ejercicio 3 - TIR'!$C$22),'Ejercicio 3 - TIR'!$C$22+SQRT(('Ejercicio 3 - TIR'!$E$22-'Ejercicio 3 - TIR'!$C$22)*('Ejercicio 3 - TIR'!$D$22-'Ejercicio 3 - TIR'!$C$22)*P426),'Ejercicio 3 - TIR'!$E$22-SQRT(('Ejercicio 3 - TIR'!$E$22-'Ejercicio 3 - TIR'!$C$22)*('Ejercicio 3 - TIR'!$E$22-'Ejercicio 3 - TIR'!$D$22)*(1-P426)))</f>
        <v>0.1435356107</v>
      </c>
      <c r="R426" s="3">
        <f t="shared" si="12"/>
        <v>0.5971609749</v>
      </c>
      <c r="S426" s="7">
        <f>IF(R426&lt;=('Ejercicio 3 - TIR'!$D$23-'Ejercicio 3 - TIR'!$C$23)/('Ejercicio 3 - TIR'!$E$23-'Ejercicio 3 - TIR'!$C$23),'Ejercicio 3 - TIR'!$C$23+SQRT(('Ejercicio 3 - TIR'!$E$23-'Ejercicio 3 - TIR'!$C$23)*('Ejercicio 3 - TIR'!$D$23-'Ejercicio 3 - TIR'!$C$23)*R426),'Ejercicio 3 - TIR'!$E$23-SQRT(('Ejercicio 3 - TIR'!$E$23-'Ejercicio 3 - TIR'!$C$23)*('Ejercicio 3 - TIR'!$E$23-'Ejercicio 3 - TIR'!$D$23)*(1-R426)))</f>
        <v>0.1530721288</v>
      </c>
      <c r="T426" s="3">
        <f t="shared" si="13"/>
        <v>0.2283325531</v>
      </c>
      <c r="U426" s="7">
        <f>IF(T426&lt;=('Ejercicio 3 - TIR'!$D$24-'Ejercicio 3 - TIR'!$C$24)/('Ejercicio 3 - TIR'!$E$24-'Ejercicio 3 - TIR'!$C$24),'Ejercicio 3 - TIR'!$C$24+SQRT(('Ejercicio 3 - TIR'!$E$24-'Ejercicio 3 - TIR'!$C$24)*('Ejercicio 3 - TIR'!$D$24-'Ejercicio 3 - TIR'!$C$24)*T426),'Ejercicio 3 - TIR'!$E$24-SQRT(('Ejercicio 3 - TIR'!$E$24-'Ejercicio 3 - TIR'!$C$24)*('Ejercicio 3 - TIR'!$E$24-'Ejercicio 3 - TIR'!$D$24)*(1-T426)))</f>
        <v>0.171897451</v>
      </c>
      <c r="V426" s="3">
        <f t="shared" si="14"/>
        <v>0.8518116995</v>
      </c>
      <c r="W426" s="7">
        <f>IF(V426&lt;=('Ejercicio 3 - TIR'!$D$25-'Ejercicio 3 - TIR'!$C$25)/('Ejercicio 3 - TIR'!$E$25-'Ejercicio 3 - TIR'!$C$25),'Ejercicio 3 - TIR'!$C$25+SQRT(('Ejercicio 3 - TIR'!$E$25-'Ejercicio 3 - TIR'!$C$25)*('Ejercicio 3 - TIR'!$D$25-'Ejercicio 3 - TIR'!$C$25)*V426),'Ejercicio 3 - TIR'!$E$25-SQRT(('Ejercicio 3 - TIR'!$E$25-'Ejercicio 3 - TIR'!$C$25)*('Ejercicio 3 - TIR'!$E$25-'Ejercicio 3 - TIR'!$D$25)*(1-V426)))</f>
        <v>0.2272259127</v>
      </c>
      <c r="X426" s="3">
        <f t="shared" si="15"/>
        <v>0.09793084121</v>
      </c>
      <c r="Y426" s="7">
        <f>IF(X426&lt;=('Ejercicio 3 - TIR'!$D$26-'Ejercicio 3 - TIR'!$C$26)/('Ejercicio 3 - TIR'!$E$26-'Ejercicio 3 - TIR'!$C$26),'Ejercicio 3 - TIR'!$C$26+SQRT(('Ejercicio 3 - TIR'!$E$26-'Ejercicio 3 - TIR'!$C$26)*('Ejercicio 3 - TIR'!$D$26-'Ejercicio 3 - TIR'!$C$26)*X426),'Ejercicio 3 - TIR'!$E$26-SQRT(('Ejercicio 3 - TIR'!$E$26-'Ejercicio 3 - TIR'!$C$26)*('Ejercicio 3 - TIR'!$E$26-'Ejercicio 3 - TIR'!$D$26)*(1-X426)))</f>
        <v>0.2062607894</v>
      </c>
      <c r="Z426" s="3">
        <f t="shared" si="16"/>
        <v>1.143535611</v>
      </c>
      <c r="AA426" s="3">
        <f t="shared" si="17"/>
        <v>1.318579041</v>
      </c>
      <c r="AB426" s="3">
        <f t="shared" si="18"/>
        <v>1.545239417</v>
      </c>
      <c r="AC426" s="3">
        <f t="shared" si="19"/>
        <v>1.896357854</v>
      </c>
      <c r="AD426" s="3">
        <f t="shared" si="20"/>
        <v>2.287502122</v>
      </c>
      <c r="AE426" s="2">
        <f t="shared" si="21"/>
        <v>4757.692995</v>
      </c>
      <c r="AF426" s="2">
        <f t="shared" si="22"/>
        <v>5485.96319</v>
      </c>
      <c r="AG426" s="2">
        <f t="shared" si="23"/>
        <v>6428.986279</v>
      </c>
      <c r="AH426" s="2">
        <f t="shared" si="24"/>
        <v>7889.818554</v>
      </c>
      <c r="AI426" s="2">
        <f t="shared" si="25"/>
        <v>9517.178757</v>
      </c>
      <c r="AJ426" s="4">
        <f t="shared" si="26"/>
        <v>45737.75807</v>
      </c>
      <c r="AK426" s="4">
        <f t="shared" si="27"/>
        <v>49164.90522</v>
      </c>
      <c r="AL426" s="4">
        <f t="shared" si="28"/>
        <v>59286.65649</v>
      </c>
      <c r="AM426" s="4">
        <f t="shared" si="29"/>
        <v>81095.87722</v>
      </c>
      <c r="AN426" s="4">
        <f t="shared" si="30"/>
        <v>88179.30545</v>
      </c>
      <c r="AO426" s="4">
        <f>C426/'Ejercicio 3 - TIR'!$D$7</f>
        <v>16397.3014</v>
      </c>
      <c r="AP426" s="4">
        <f t="shared" si="31"/>
        <v>29340.45667</v>
      </c>
      <c r="AQ426" s="4">
        <f t="shared" si="32"/>
        <v>32767.60382</v>
      </c>
      <c r="AR426" s="4">
        <f t="shared" si="33"/>
        <v>42889.35508</v>
      </c>
      <c r="AS426" s="4">
        <f t="shared" si="34"/>
        <v>64698.57582</v>
      </c>
      <c r="AT426" s="4">
        <f t="shared" si="35"/>
        <v>71782.00405</v>
      </c>
      <c r="AU426" s="4">
        <f>AP426*'Ejercicio 3 - TIR'!$D$5</f>
        <v>14670.22834</v>
      </c>
      <c r="AV426" s="4">
        <f>AQ426*'Ejercicio 3 - TIR'!$D$5</f>
        <v>16383.80191</v>
      </c>
      <c r="AW426" s="4">
        <f>AR426*'Ejercicio 3 - TIR'!$D$5</f>
        <v>21444.67754</v>
      </c>
      <c r="AX426" s="4">
        <f>AS426*'Ejercicio 3 - TIR'!$D$5</f>
        <v>32349.28791</v>
      </c>
      <c r="AY426" s="4">
        <f>AT426*'Ejercicio 3 - TIR'!$D$5</f>
        <v>35891.00202</v>
      </c>
      <c r="AZ426" s="4">
        <f t="shared" ref="AZ426:BD426" si="1313">AJ426-AU426-AE426</f>
        <v>26309.83674</v>
      </c>
      <c r="BA426" s="4">
        <f t="shared" si="1313"/>
        <v>27295.14012</v>
      </c>
      <c r="BB426" s="4">
        <f t="shared" si="1313"/>
        <v>31412.99267</v>
      </c>
      <c r="BC426" s="4">
        <f t="shared" si="1313"/>
        <v>40856.77076</v>
      </c>
      <c r="BD426" s="4">
        <f t="shared" si="1313"/>
        <v>42771.12467</v>
      </c>
      <c r="BE426" s="4">
        <f t="shared" ref="BE426:BI426" si="1314">AZ426/Z426</f>
        <v>23007.44856</v>
      </c>
      <c r="BF426" s="4">
        <f t="shared" si="1314"/>
        <v>20700.42013</v>
      </c>
      <c r="BG426" s="4">
        <f t="shared" si="1314"/>
        <v>20328.88387</v>
      </c>
      <c r="BH426" s="4">
        <f t="shared" si="1314"/>
        <v>21544.86331</v>
      </c>
      <c r="BI426" s="4">
        <f t="shared" si="1314"/>
        <v>18697.74207</v>
      </c>
      <c r="BJ426" s="4">
        <f t="shared" si="38"/>
        <v>75822.52771</v>
      </c>
      <c r="BK426" s="4">
        <f t="shared" si="39"/>
        <v>37508.86175</v>
      </c>
      <c r="BL426" s="4">
        <f t="shared" si="40"/>
        <v>113331.3895</v>
      </c>
      <c r="BM426" s="4">
        <f>BK426*'Ejercicio 3 - TIR'!$D$5</f>
        <v>18754.43088</v>
      </c>
      <c r="BN426" s="4">
        <f t="shared" si="41"/>
        <v>94576.95859</v>
      </c>
      <c r="BO426" s="4">
        <f t="shared" si="42"/>
        <v>41345.08015</v>
      </c>
      <c r="BP426" s="4">
        <f t="shared" si="43"/>
        <v>-115132.9365</v>
      </c>
      <c r="BQ426" s="4">
        <f t="shared" ref="BQ426:BT426" si="1315">BE426</f>
        <v>23007.44856</v>
      </c>
      <c r="BR426" s="4">
        <f t="shared" si="1315"/>
        <v>20700.42013</v>
      </c>
      <c r="BS426" s="4">
        <f t="shared" si="1315"/>
        <v>20328.88387</v>
      </c>
      <c r="BT426" s="4">
        <f t="shared" si="1315"/>
        <v>21544.86331</v>
      </c>
      <c r="BU426" s="4">
        <f t="shared" si="45"/>
        <v>60042.82223</v>
      </c>
      <c r="BV426" s="36">
        <f t="shared" si="46"/>
        <v>7.080422349</v>
      </c>
    </row>
    <row r="427" ht="15.0" customHeight="1">
      <c r="A427" s="2">
        <v>426.0</v>
      </c>
      <c r="B427" s="3">
        <f t="shared" si="4"/>
        <v>0.7942392287</v>
      </c>
      <c r="C427" s="4">
        <f>IF(B427&lt;=('Ejercicio 3 - TIR'!$D$13-'Ejercicio 3 - TIR'!$C$13)/('Ejercicio 3 - TIR'!$E$13-'Ejercicio 3 - TIR'!$C$13),'Ejercicio 3 - TIR'!$C$13+SQRT(('Ejercicio 3 - TIR'!$E$13-'Ejercicio 3 - TIR'!$C$13)*('Ejercicio 3 - TIR'!$D$13-'Ejercicio 3 - TIR'!$C$13)*B427),'Ejercicio 3 - TIR'!$E$13-SQRT(('Ejercicio 3 - TIR'!$E$13-'Ejercicio 3 - TIR'!$C$13)*('Ejercicio 3 - TIR'!$E$13-'Ejercicio 3 - TIR'!$D$13)*(1-B427)))</f>
        <v>84286.53681</v>
      </c>
      <c r="D427" s="3">
        <f t="shared" si="5"/>
        <v>0.44029862</v>
      </c>
      <c r="E427" s="4">
        <f>IF(D427&lt;=('Ejercicio 3 - TIR'!$D$14-'Ejercicio 3 - TIR'!$C$14)/('Ejercicio 3 - TIR'!$E$14-'Ejercicio 3 - TIR'!$C$14),'Ejercicio 3 - TIR'!$C$14+SQRT(('Ejercicio 3 - TIR'!$E$14-'Ejercicio 3 - TIR'!$C$14)*('Ejercicio 3 - TIR'!$D$14-'Ejercicio 3 - TIR'!$C$14)*D427),'Ejercicio 3 - TIR'!$E$14-SQRT(('Ejercicio 3 - TIR'!$E$14-'Ejercicio 3 - TIR'!$C$14)*('Ejercicio 3 - TIR'!$E$14-'Ejercicio 3 - TIR'!$D$14)*(1-D427)))</f>
        <v>30837.29259</v>
      </c>
      <c r="F427" s="3">
        <f t="shared" si="6"/>
        <v>0.1072461162</v>
      </c>
      <c r="G427" s="4">
        <f>IF(F427&lt;=('Ejercicio 3 - TIR'!$D$18-'Ejercicio 3 - TIR'!$C$18)/('Ejercicio 3 - TIR'!$E$18-'Ejercicio 3 - TIR'!$C$18),'Ejercicio 3 - TIR'!$C$18+SQRT(('Ejercicio 3 - TIR'!$E$18-'Ejercicio 3 - TIR'!$C$18)*('Ejercicio 3 - TIR'!$D$18-'Ejercicio 3 - TIR'!$C$18)*F427),'Ejercicio 3 - TIR'!$E$18-SQRT(('Ejercicio 3 - TIR'!$E$18-'Ejercicio 3 - TIR'!$C$18)*('Ejercicio 3 - TIR'!$E$18-'Ejercicio 3 - TIR'!$D$18)*(1-F427)))</f>
        <v>34010.84996</v>
      </c>
      <c r="H427" s="3">
        <f t="shared" si="7"/>
        <v>0.03742665406</v>
      </c>
      <c r="I427" s="4">
        <f>IF(H427&lt;=('Ejercicio 3 - TIR'!$D$18-'Ejercicio 3 - TIR'!$C$18)/('Ejercicio 3 - TIR'!$E$18-'Ejercicio 3 - TIR'!$C$18),'Ejercicio 3 - TIR'!$C$18+SQRT(('Ejercicio 3 - TIR'!$E$18-'Ejercicio 3 - TIR'!$C$18)*('Ejercicio 3 - TIR'!$D$18-'Ejercicio 3 - TIR'!$C$18)*H427),'Ejercicio 3 - TIR'!$E$18-SQRT(('Ejercicio 3 - TIR'!$E$18-'Ejercicio 3 - TIR'!$C$18)*('Ejercicio 3 - TIR'!$E$18-'Ejercicio 3 - TIR'!$D$18)*(1-H427)))</f>
        <v>32369.38771</v>
      </c>
      <c r="J427" s="3">
        <f t="shared" si="8"/>
        <v>0.160640959</v>
      </c>
      <c r="K427" s="4">
        <f>IF(J427&lt;=('Ejercicio 3 - TIR'!$D$18-'Ejercicio 3 - TIR'!$C$18)/('Ejercicio 3 - TIR'!$E$18-'Ejercicio 3 - TIR'!$C$18),'Ejercicio 3 - TIR'!$C$18+SQRT(('Ejercicio 3 - TIR'!$E$18-'Ejercicio 3 - TIR'!$C$18)*('Ejercicio 3 - TIR'!$D$18-'Ejercicio 3 - TIR'!$C$18)*J427),'Ejercicio 3 - TIR'!$E$18-SQRT(('Ejercicio 3 - TIR'!$E$18-'Ejercicio 3 - TIR'!$C$18)*('Ejercicio 3 - TIR'!$E$18-'Ejercicio 3 - TIR'!$D$18)*(1-J427)))</f>
        <v>34908.78232</v>
      </c>
      <c r="L427" s="3">
        <f t="shared" si="9"/>
        <v>0.09642198857</v>
      </c>
      <c r="M427" s="4">
        <f>IF(L427&lt;=('Ejercicio 3 - TIR'!$D$18-'Ejercicio 3 - TIR'!$C$18)/('Ejercicio 3 - TIR'!$E$18-'Ejercicio 3 - TIR'!$C$18),'Ejercicio 3 - TIR'!$C$18+SQRT(('Ejercicio 3 - TIR'!$E$18-'Ejercicio 3 - TIR'!$C$18)*('Ejercicio 3 - TIR'!$D$18-'Ejercicio 3 - TIR'!$C$18)*L427),'Ejercicio 3 - TIR'!$E$18-SQRT(('Ejercicio 3 - TIR'!$E$18-'Ejercicio 3 - TIR'!$C$18)*('Ejercicio 3 - TIR'!$E$18-'Ejercicio 3 - TIR'!$D$18)*(1-L427)))</f>
        <v>33803.06433</v>
      </c>
      <c r="N427" s="3">
        <f t="shared" si="10"/>
        <v>0.2891848823</v>
      </c>
      <c r="O427" s="4">
        <f>IF(N427&lt;=('Ejercicio 3 - TIR'!$D$18-'Ejercicio 3 - TIR'!$C$18)/('Ejercicio 3 - TIR'!$E$18-'Ejercicio 3 - TIR'!$C$18),'Ejercicio 3 - TIR'!$C$18+SQRT(('Ejercicio 3 - TIR'!$E$18-'Ejercicio 3 - TIR'!$C$18)*('Ejercicio 3 - TIR'!$D$18-'Ejercicio 3 - TIR'!$C$18)*N427),'Ejercicio 3 - TIR'!$E$18-SQRT(('Ejercicio 3 - TIR'!$E$18-'Ejercicio 3 - TIR'!$C$18)*('Ejercicio 3 - TIR'!$E$18-'Ejercicio 3 - TIR'!$D$18)*(1-N427)))</f>
        <v>36586.17737</v>
      </c>
      <c r="P427" s="3">
        <f t="shared" si="11"/>
        <v>0.1317190974</v>
      </c>
      <c r="Q427" s="7">
        <f>IF(P427&lt;=('Ejercicio 3 - TIR'!$D$22-'Ejercicio 3 - TIR'!$C$22)/('Ejercicio 3 - TIR'!$E$22-'Ejercicio 3 - TIR'!$C$22),'Ejercicio 3 - TIR'!$C$22+SQRT(('Ejercicio 3 - TIR'!$E$22-'Ejercicio 3 - TIR'!$C$22)*('Ejercicio 3 - TIR'!$D$22-'Ejercicio 3 - TIR'!$C$22)*P427),'Ejercicio 3 - TIR'!$E$22-SQRT(('Ejercicio 3 - TIR'!$E$22-'Ejercicio 3 - TIR'!$C$22)*('Ejercicio 3 - TIR'!$E$22-'Ejercicio 3 - TIR'!$D$22)*(1-P427)))</f>
        <v>0.1353978692</v>
      </c>
      <c r="R427" s="3">
        <f t="shared" si="12"/>
        <v>0.1824918453</v>
      </c>
      <c r="S427" s="7">
        <f>IF(R427&lt;=('Ejercicio 3 - TIR'!$D$23-'Ejercicio 3 - TIR'!$C$23)/('Ejercicio 3 - TIR'!$E$23-'Ejercicio 3 - TIR'!$C$23),'Ejercicio 3 - TIR'!$C$23+SQRT(('Ejercicio 3 - TIR'!$E$23-'Ejercicio 3 - TIR'!$C$23)*('Ejercicio 3 - TIR'!$D$23-'Ejercicio 3 - TIR'!$C$23)*R427),'Ejercicio 3 - TIR'!$E$23-SQRT(('Ejercicio 3 - TIR'!$E$23-'Ejercicio 3 - TIR'!$C$23)*('Ejercicio 3 - TIR'!$E$23-'Ejercicio 3 - TIR'!$D$23)*(1-R427)))</f>
        <v>0.138124164</v>
      </c>
      <c r="T427" s="3">
        <f t="shared" si="13"/>
        <v>0.8322310825</v>
      </c>
      <c r="U427" s="7">
        <f>IF(T427&lt;=('Ejercicio 3 - TIR'!$D$24-'Ejercicio 3 - TIR'!$C$24)/('Ejercicio 3 - TIR'!$E$24-'Ejercicio 3 - TIR'!$C$24),'Ejercicio 3 - TIR'!$C$24+SQRT(('Ejercicio 3 - TIR'!$E$24-'Ejercicio 3 - TIR'!$C$24)*('Ejercicio 3 - TIR'!$D$24-'Ejercicio 3 - TIR'!$C$24)*T427),'Ejercicio 3 - TIR'!$E$24-SQRT(('Ejercicio 3 - TIR'!$E$24-'Ejercicio 3 - TIR'!$C$24)*('Ejercicio 3 - TIR'!$E$24-'Ejercicio 3 - TIR'!$D$24)*(1-T427)))</f>
        <v>0.1983262147</v>
      </c>
      <c r="V427" s="3">
        <f t="shared" si="14"/>
        <v>0.02525710585</v>
      </c>
      <c r="W427" s="7">
        <f>IF(V427&lt;=('Ejercicio 3 - TIR'!$D$25-'Ejercicio 3 - TIR'!$C$25)/('Ejercicio 3 - TIR'!$E$25-'Ejercicio 3 - TIR'!$C$25),'Ejercicio 3 - TIR'!$C$25+SQRT(('Ejercicio 3 - TIR'!$E$25-'Ejercicio 3 - TIR'!$C$25)*('Ejercicio 3 - TIR'!$D$25-'Ejercicio 3 - TIR'!$C$25)*V427),'Ejercicio 3 - TIR'!$E$25-SQRT(('Ejercicio 3 - TIR'!$E$25-'Ejercicio 3 - TIR'!$C$25)*('Ejercicio 3 - TIR'!$E$25-'Ejercicio 3 - TIR'!$D$25)*(1-V427)))</f>
        <v>0.1859464231</v>
      </c>
      <c r="X427" s="3">
        <f t="shared" si="15"/>
        <v>0.8910313693</v>
      </c>
      <c r="Y427" s="7">
        <f>IF(X427&lt;=('Ejercicio 3 - TIR'!$D$26-'Ejercicio 3 - TIR'!$C$26)/('Ejercicio 3 - TIR'!$E$26-'Ejercicio 3 - TIR'!$C$26),'Ejercicio 3 - TIR'!$C$26+SQRT(('Ejercicio 3 - TIR'!$E$26-'Ejercicio 3 - TIR'!$C$26)*('Ejercicio 3 - TIR'!$D$26-'Ejercicio 3 - TIR'!$C$26)*X427),'Ejercicio 3 - TIR'!$E$26-SQRT(('Ejercicio 3 - TIR'!$E$26-'Ejercicio 3 - TIR'!$C$26)*('Ejercicio 3 - TIR'!$E$26-'Ejercicio 3 - TIR'!$D$26)*(1-X427)))</f>
        <v>0.2557424114</v>
      </c>
      <c r="Z427" s="3">
        <f t="shared" si="16"/>
        <v>1.135397869</v>
      </c>
      <c r="AA427" s="3">
        <f t="shared" si="17"/>
        <v>1.292223751</v>
      </c>
      <c r="AB427" s="3">
        <f t="shared" si="18"/>
        <v>1.548505596</v>
      </c>
      <c r="AC427" s="3">
        <f t="shared" si="19"/>
        <v>1.836444672</v>
      </c>
      <c r="AD427" s="3">
        <f t="shared" si="20"/>
        <v>2.306101461</v>
      </c>
      <c r="AE427" s="2">
        <f t="shared" si="21"/>
        <v>4175.303709</v>
      </c>
      <c r="AF427" s="2">
        <f t="shared" si="22"/>
        <v>4752.014043</v>
      </c>
      <c r="AG427" s="2">
        <f t="shared" si="23"/>
        <v>5694.463</v>
      </c>
      <c r="AH427" s="2">
        <f t="shared" si="24"/>
        <v>6753.328027</v>
      </c>
      <c r="AI427" s="2">
        <f t="shared" si="25"/>
        <v>8480.440421</v>
      </c>
      <c r="AJ427" s="4">
        <f t="shared" si="26"/>
        <v>38615.84658</v>
      </c>
      <c r="AK427" s="4">
        <f t="shared" si="27"/>
        <v>41828.49159</v>
      </c>
      <c r="AL427" s="4">
        <f t="shared" si="28"/>
        <v>54056.44476</v>
      </c>
      <c r="AM427" s="4">
        <f t="shared" si="29"/>
        <v>62077.4574</v>
      </c>
      <c r="AN427" s="4">
        <f t="shared" si="30"/>
        <v>84371.4371</v>
      </c>
      <c r="AO427" s="4">
        <f>C427/'Ejercicio 3 - TIR'!$D$7</f>
        <v>16857.30736</v>
      </c>
      <c r="AP427" s="4">
        <f t="shared" si="31"/>
        <v>21758.53922</v>
      </c>
      <c r="AQ427" s="4">
        <f t="shared" si="32"/>
        <v>24971.18423</v>
      </c>
      <c r="AR427" s="4">
        <f t="shared" si="33"/>
        <v>37199.1374</v>
      </c>
      <c r="AS427" s="4">
        <f t="shared" si="34"/>
        <v>45220.15004</v>
      </c>
      <c r="AT427" s="4">
        <f t="shared" si="35"/>
        <v>67514.12974</v>
      </c>
      <c r="AU427" s="4">
        <f>AP427*'Ejercicio 3 - TIR'!$D$5</f>
        <v>10879.26961</v>
      </c>
      <c r="AV427" s="4">
        <f>AQ427*'Ejercicio 3 - TIR'!$D$5</f>
        <v>12485.59211</v>
      </c>
      <c r="AW427" s="4">
        <f>AR427*'Ejercicio 3 - TIR'!$D$5</f>
        <v>18599.5687</v>
      </c>
      <c r="AX427" s="4">
        <f>AS427*'Ejercicio 3 - TIR'!$D$5</f>
        <v>22610.07502</v>
      </c>
      <c r="AY427" s="4">
        <f>AT427*'Ejercicio 3 - TIR'!$D$5</f>
        <v>33757.06487</v>
      </c>
      <c r="AZ427" s="4">
        <f t="shared" ref="AZ427:BD427" si="1316">AJ427-AU427-AE427</f>
        <v>23561.27326</v>
      </c>
      <c r="BA427" s="4">
        <f t="shared" si="1316"/>
        <v>24590.88543</v>
      </c>
      <c r="BB427" s="4">
        <f t="shared" si="1316"/>
        <v>29762.41306</v>
      </c>
      <c r="BC427" s="4">
        <f t="shared" si="1316"/>
        <v>32714.05435</v>
      </c>
      <c r="BD427" s="4">
        <f t="shared" si="1316"/>
        <v>42133.93181</v>
      </c>
      <c r="BE427" s="4">
        <f t="shared" ref="BE427:BI427" si="1317">AZ427/Z427</f>
        <v>20751.5567</v>
      </c>
      <c r="BF427" s="4">
        <f t="shared" si="1317"/>
        <v>19029.89743</v>
      </c>
      <c r="BG427" s="4">
        <f t="shared" si="1317"/>
        <v>19220.08751</v>
      </c>
      <c r="BH427" s="4">
        <f t="shared" si="1317"/>
        <v>17813.79796</v>
      </c>
      <c r="BI427" s="4">
        <f t="shared" si="1317"/>
        <v>18270.63228</v>
      </c>
      <c r="BJ427" s="4">
        <f t="shared" si="38"/>
        <v>71113.92552</v>
      </c>
      <c r="BK427" s="4">
        <f t="shared" si="39"/>
        <v>38874.66114</v>
      </c>
      <c r="BL427" s="4">
        <f t="shared" si="40"/>
        <v>109988.5867</v>
      </c>
      <c r="BM427" s="4">
        <f>BK427*'Ejercicio 3 - TIR'!$D$5</f>
        <v>19437.33057</v>
      </c>
      <c r="BN427" s="4">
        <f t="shared" si="41"/>
        <v>90551.25609</v>
      </c>
      <c r="BO427" s="4">
        <f t="shared" si="42"/>
        <v>39265.94627</v>
      </c>
      <c r="BP427" s="4">
        <f t="shared" si="43"/>
        <v>-115123.8294</v>
      </c>
      <c r="BQ427" s="4">
        <f t="shared" ref="BQ427:BT427" si="1318">BE427</f>
        <v>20751.5567</v>
      </c>
      <c r="BR427" s="4">
        <f t="shared" si="1318"/>
        <v>19029.89743</v>
      </c>
      <c r="BS427" s="4">
        <f t="shared" si="1318"/>
        <v>19220.08751</v>
      </c>
      <c r="BT427" s="4">
        <f t="shared" si="1318"/>
        <v>17813.79796</v>
      </c>
      <c r="BU427" s="4">
        <f t="shared" si="45"/>
        <v>57536.57856</v>
      </c>
      <c r="BV427" s="36">
        <f t="shared" si="46"/>
        <v>4.529354667</v>
      </c>
    </row>
    <row r="428" ht="15.0" customHeight="1">
      <c r="A428" s="2">
        <v>427.0</v>
      </c>
      <c r="B428" s="3">
        <f t="shared" si="4"/>
        <v>0.7155720528</v>
      </c>
      <c r="C428" s="4">
        <f>IF(B428&lt;=('Ejercicio 3 - TIR'!$D$13-'Ejercicio 3 - TIR'!$C$13)/('Ejercicio 3 - TIR'!$E$13-'Ejercicio 3 - TIR'!$C$13),'Ejercicio 3 - TIR'!$C$13+SQRT(('Ejercicio 3 - TIR'!$E$13-'Ejercicio 3 - TIR'!$C$13)*('Ejercicio 3 - TIR'!$D$13-'Ejercicio 3 - TIR'!$C$13)*B428),'Ejercicio 3 - TIR'!$E$13-SQRT(('Ejercicio 3 - TIR'!$E$13-'Ejercicio 3 - TIR'!$C$13)*('Ejercicio 3 - TIR'!$E$13-'Ejercicio 3 - TIR'!$D$13)*(1-B428)))</f>
        <v>81525.32716</v>
      </c>
      <c r="D428" s="3">
        <f t="shared" si="5"/>
        <v>0.2499617019</v>
      </c>
      <c r="E428" s="4">
        <f>IF(D428&lt;=('Ejercicio 3 - TIR'!$D$14-'Ejercicio 3 - TIR'!$C$14)/('Ejercicio 3 - TIR'!$E$14-'Ejercicio 3 - TIR'!$C$14),'Ejercicio 3 - TIR'!$C$14+SQRT(('Ejercicio 3 - TIR'!$E$14-'Ejercicio 3 - TIR'!$C$14)*('Ejercicio 3 - TIR'!$D$14-'Ejercicio 3 - TIR'!$C$14)*D428),'Ejercicio 3 - TIR'!$E$14-SQRT(('Ejercicio 3 - TIR'!$E$14-'Ejercicio 3 - TIR'!$C$14)*('Ejercicio 3 - TIR'!$E$14-'Ejercicio 3 - TIR'!$D$14)*(1-D428)))</f>
        <v>29329.79533</v>
      </c>
      <c r="F428" s="3">
        <f t="shared" si="6"/>
        <v>0.6841730204</v>
      </c>
      <c r="G428" s="4">
        <f>IF(F428&lt;=('Ejercicio 3 - TIR'!$D$18-'Ejercicio 3 - TIR'!$C$18)/('Ejercicio 3 - TIR'!$E$18-'Ejercicio 3 - TIR'!$C$18),'Ejercicio 3 - TIR'!$C$18+SQRT(('Ejercicio 3 - TIR'!$E$18-'Ejercicio 3 - TIR'!$C$18)*('Ejercicio 3 - TIR'!$D$18-'Ejercicio 3 - TIR'!$C$18)*F428),'Ejercicio 3 - TIR'!$E$18-SQRT(('Ejercicio 3 - TIR'!$E$18-'Ejercicio 3 - TIR'!$C$18)*('Ejercicio 3 - TIR'!$E$18-'Ejercicio 3 - TIR'!$D$18)*(1-F428)))</f>
        <v>40133.06837</v>
      </c>
      <c r="H428" s="3">
        <f t="shared" si="7"/>
        <v>0.180481361</v>
      </c>
      <c r="I428" s="4">
        <f>IF(H428&lt;=('Ejercicio 3 - TIR'!$D$18-'Ejercicio 3 - TIR'!$C$18)/('Ejercicio 3 - TIR'!$E$18-'Ejercicio 3 - TIR'!$C$18),'Ejercicio 3 - TIR'!$C$18+SQRT(('Ejercicio 3 - TIR'!$E$18-'Ejercicio 3 - TIR'!$C$18)*('Ejercicio 3 - TIR'!$D$18-'Ejercicio 3 - TIR'!$C$18)*H428),'Ejercicio 3 - TIR'!$E$18-SQRT(('Ejercicio 3 - TIR'!$E$18-'Ejercicio 3 - TIR'!$C$18)*('Ejercicio 3 - TIR'!$E$18-'Ejercicio 3 - TIR'!$D$18)*(1-H428)))</f>
        <v>35203.09563</v>
      </c>
      <c r="J428" s="3">
        <f t="shared" si="8"/>
        <v>0.8145877227</v>
      </c>
      <c r="K428" s="4">
        <f>IF(J428&lt;=('Ejercicio 3 - TIR'!$D$18-'Ejercicio 3 - TIR'!$C$18)/('Ejercicio 3 - TIR'!$E$18-'Ejercicio 3 - TIR'!$C$18),'Ejercicio 3 - TIR'!$C$18+SQRT(('Ejercicio 3 - TIR'!$E$18-'Ejercicio 3 - TIR'!$C$18)*('Ejercicio 3 - TIR'!$D$18-'Ejercicio 3 - TIR'!$C$18)*J428),'Ejercicio 3 - TIR'!$E$18-SQRT(('Ejercicio 3 - TIR'!$E$18-'Ejercicio 3 - TIR'!$C$18)*('Ejercicio 3 - TIR'!$E$18-'Ejercicio 3 - TIR'!$D$18)*(1-J428)))</f>
        <v>41270.93567</v>
      </c>
      <c r="L428" s="3">
        <f t="shared" si="9"/>
        <v>0.6422796847</v>
      </c>
      <c r="M428" s="4">
        <f>IF(L428&lt;=('Ejercicio 3 - TIR'!$D$18-'Ejercicio 3 - TIR'!$C$18)/('Ejercicio 3 - TIR'!$E$18-'Ejercicio 3 - TIR'!$C$18),'Ejercicio 3 - TIR'!$C$18+SQRT(('Ejercicio 3 - TIR'!$E$18-'Ejercicio 3 - TIR'!$C$18)*('Ejercicio 3 - TIR'!$D$18-'Ejercicio 3 - TIR'!$C$18)*L428),'Ejercicio 3 - TIR'!$E$18-SQRT(('Ejercicio 3 - TIR'!$E$18-'Ejercicio 3 - TIR'!$C$18)*('Ejercicio 3 - TIR'!$E$18-'Ejercicio 3 - TIR'!$D$18)*(1-L428)))</f>
        <v>39815.39366</v>
      </c>
      <c r="N428" s="3">
        <f t="shared" si="10"/>
        <v>0.8740635321</v>
      </c>
      <c r="O428" s="4">
        <f>IF(N428&lt;=('Ejercicio 3 - TIR'!$D$18-'Ejercicio 3 - TIR'!$C$18)/('Ejercicio 3 - TIR'!$E$18-'Ejercicio 3 - TIR'!$C$18),'Ejercicio 3 - TIR'!$C$18+SQRT(('Ejercicio 3 - TIR'!$E$18-'Ejercicio 3 - TIR'!$C$18)*('Ejercicio 3 - TIR'!$D$18-'Ejercicio 3 - TIR'!$C$18)*N428),'Ejercicio 3 - TIR'!$E$18-SQRT(('Ejercicio 3 - TIR'!$E$18-'Ejercicio 3 - TIR'!$C$18)*('Ejercicio 3 - TIR'!$E$18-'Ejercicio 3 - TIR'!$D$18)*(1-N428)))</f>
        <v>41926.68988</v>
      </c>
      <c r="P428" s="3">
        <f t="shared" si="11"/>
        <v>0.98198613</v>
      </c>
      <c r="Q428" s="7">
        <f>IF(P428&lt;=('Ejercicio 3 - TIR'!$D$22-'Ejercicio 3 - TIR'!$C$22)/('Ejercicio 3 - TIR'!$E$22-'Ejercicio 3 - TIR'!$C$22),'Ejercicio 3 - TIR'!$C$22+SQRT(('Ejercicio 3 - TIR'!$E$22-'Ejercicio 3 - TIR'!$C$22)*('Ejercicio 3 - TIR'!$D$22-'Ejercicio 3 - TIR'!$C$22)*P428),'Ejercicio 3 - TIR'!$E$22-SQRT(('Ejercicio 3 - TIR'!$E$22-'Ejercicio 3 - TIR'!$C$22)*('Ejercicio 3 - TIR'!$E$22-'Ejercicio 3 - TIR'!$D$22)*(1-P428)))</f>
        <v>0.1743057076</v>
      </c>
      <c r="R428" s="3">
        <f t="shared" si="12"/>
        <v>0.8128658012</v>
      </c>
      <c r="S428" s="7">
        <f>IF(R428&lt;=('Ejercicio 3 - TIR'!$D$23-'Ejercicio 3 - TIR'!$C$23)/('Ejercicio 3 - TIR'!$E$23-'Ejercicio 3 - TIR'!$C$23),'Ejercicio 3 - TIR'!$C$23+SQRT(('Ejercicio 3 - TIR'!$E$23-'Ejercicio 3 - TIR'!$C$23)*('Ejercicio 3 - TIR'!$D$23-'Ejercicio 3 - TIR'!$C$23)*R428),'Ejercicio 3 - TIR'!$E$23-SQRT(('Ejercicio 3 - TIR'!$E$23-'Ejercicio 3 - TIR'!$C$23)*('Ejercicio 3 - TIR'!$E$23-'Ejercicio 3 - TIR'!$D$23)*(1-R428)))</f>
        <v>0.1616467562</v>
      </c>
      <c r="T428" s="3">
        <f t="shared" si="13"/>
        <v>0.03215030932</v>
      </c>
      <c r="U428" s="7">
        <f>IF(T428&lt;=('Ejercicio 3 - TIR'!$D$24-'Ejercicio 3 - TIR'!$C$24)/('Ejercicio 3 - TIR'!$E$24-'Ejercicio 3 - TIR'!$C$24),'Ejercicio 3 - TIR'!$C$24+SQRT(('Ejercicio 3 - TIR'!$E$24-'Ejercicio 3 - TIR'!$C$24)*('Ejercicio 3 - TIR'!$D$24-'Ejercicio 3 - TIR'!$C$24)*T428),'Ejercicio 3 - TIR'!$E$24-SQRT(('Ejercicio 3 - TIR'!$E$24-'Ejercicio 3 - TIR'!$C$24)*('Ejercicio 3 - TIR'!$E$24-'Ejercicio 3 - TIR'!$D$24)*(1-T428)))</f>
        <v>0.1582167907</v>
      </c>
      <c r="V428" s="3">
        <f t="shared" si="14"/>
        <v>0.4726213455</v>
      </c>
      <c r="W428" s="7">
        <f>IF(V428&lt;=('Ejercicio 3 - TIR'!$D$25-'Ejercicio 3 - TIR'!$C$25)/('Ejercicio 3 - TIR'!$E$25-'Ejercicio 3 - TIR'!$C$25),'Ejercicio 3 - TIR'!$C$25+SQRT(('Ejercicio 3 - TIR'!$E$25-'Ejercicio 3 - TIR'!$C$25)*('Ejercicio 3 - TIR'!$D$25-'Ejercicio 3 - TIR'!$C$25)*V428),'Ejercicio 3 - TIR'!$E$25-SQRT(('Ejercicio 3 - TIR'!$E$25-'Ejercicio 3 - TIR'!$C$25)*('Ejercicio 3 - TIR'!$E$25-'Ejercicio 3 - TIR'!$D$25)*(1-V428)))</f>
        <v>0.2070369311</v>
      </c>
      <c r="X428" s="3">
        <f t="shared" si="15"/>
        <v>0.2121637</v>
      </c>
      <c r="Y428" s="7">
        <f>IF(X428&lt;=('Ejercicio 3 - TIR'!$D$26-'Ejercicio 3 - TIR'!$C$26)/('Ejercicio 3 - TIR'!$E$26-'Ejercicio 3 - TIR'!$C$26),'Ejercicio 3 - TIR'!$C$26+SQRT(('Ejercicio 3 - TIR'!$E$26-'Ejercicio 3 - TIR'!$C$26)*('Ejercicio 3 - TIR'!$D$26-'Ejercicio 3 - TIR'!$C$26)*X428),'Ejercicio 3 - TIR'!$E$26-SQRT(('Ejercicio 3 - TIR'!$E$26-'Ejercicio 3 - TIR'!$C$26)*('Ejercicio 3 - TIR'!$E$26-'Ejercicio 3 - TIR'!$D$26)*(1-X428)))</f>
        <v>0.2139341177</v>
      </c>
      <c r="Z428" s="3">
        <f t="shared" si="16"/>
        <v>1.174305708</v>
      </c>
      <c r="AA428" s="3">
        <f t="shared" si="17"/>
        <v>1.364128416</v>
      </c>
      <c r="AB428" s="3">
        <f t="shared" si="18"/>
        <v>1.579956436</v>
      </c>
      <c r="AC428" s="3">
        <f t="shared" si="19"/>
        <v>1.907065768</v>
      </c>
      <c r="AD428" s="3">
        <f t="shared" si="20"/>
        <v>2.3150522</v>
      </c>
      <c r="AE428" s="2">
        <f t="shared" si="21"/>
        <v>5112.350729</v>
      </c>
      <c r="AF428" s="2">
        <f t="shared" si="22"/>
        <v>5938.745641</v>
      </c>
      <c r="AG428" s="2">
        <f t="shared" si="23"/>
        <v>6878.354918</v>
      </c>
      <c r="AH428" s="2">
        <f t="shared" si="24"/>
        <v>8302.428411</v>
      </c>
      <c r="AI428" s="2">
        <f t="shared" si="25"/>
        <v>10078.60111</v>
      </c>
      <c r="AJ428" s="4">
        <f t="shared" si="26"/>
        <v>47128.49125</v>
      </c>
      <c r="AK428" s="4">
        <f t="shared" si="27"/>
        <v>48021.54308</v>
      </c>
      <c r="AL428" s="4">
        <f t="shared" si="28"/>
        <v>65206.28043</v>
      </c>
      <c r="AM428" s="4">
        <f t="shared" si="29"/>
        <v>75930.57428</v>
      </c>
      <c r="AN428" s="4">
        <f t="shared" si="30"/>
        <v>97062.47566</v>
      </c>
      <c r="AO428" s="4">
        <f>C428/'Ejercicio 3 - TIR'!$D$7</f>
        <v>16305.06543</v>
      </c>
      <c r="AP428" s="4">
        <f t="shared" si="31"/>
        <v>30823.42582</v>
      </c>
      <c r="AQ428" s="4">
        <f t="shared" si="32"/>
        <v>31716.47765</v>
      </c>
      <c r="AR428" s="4">
        <f t="shared" si="33"/>
        <v>48901.215</v>
      </c>
      <c r="AS428" s="4">
        <f t="shared" si="34"/>
        <v>59625.50885</v>
      </c>
      <c r="AT428" s="4">
        <f t="shared" si="35"/>
        <v>80757.41023</v>
      </c>
      <c r="AU428" s="4">
        <f>AP428*'Ejercicio 3 - TIR'!$D$5</f>
        <v>15411.71291</v>
      </c>
      <c r="AV428" s="4">
        <f>AQ428*'Ejercicio 3 - TIR'!$D$5</f>
        <v>15858.23883</v>
      </c>
      <c r="AW428" s="4">
        <f>AR428*'Ejercicio 3 - TIR'!$D$5</f>
        <v>24450.6075</v>
      </c>
      <c r="AX428" s="4">
        <f>AS428*'Ejercicio 3 - TIR'!$D$5</f>
        <v>29812.75443</v>
      </c>
      <c r="AY428" s="4">
        <f>AT428*'Ejercicio 3 - TIR'!$D$5</f>
        <v>40378.70511</v>
      </c>
      <c r="AZ428" s="4">
        <f t="shared" ref="AZ428:BD428" si="1319">AJ428-AU428-AE428</f>
        <v>26604.42761</v>
      </c>
      <c r="BA428" s="4">
        <f t="shared" si="1319"/>
        <v>26224.55862</v>
      </c>
      <c r="BB428" s="4">
        <f t="shared" si="1319"/>
        <v>33877.31801</v>
      </c>
      <c r="BC428" s="4">
        <f t="shared" si="1319"/>
        <v>37815.39145</v>
      </c>
      <c r="BD428" s="4">
        <f t="shared" si="1319"/>
        <v>46605.16944</v>
      </c>
      <c r="BE428" s="4">
        <f t="shared" ref="BE428:BI428" si="1320">AZ428/Z428</f>
        <v>22655.45287</v>
      </c>
      <c r="BF428" s="4">
        <f t="shared" si="1320"/>
        <v>19224.40608</v>
      </c>
      <c r="BG428" s="4">
        <f t="shared" si="1320"/>
        <v>21441.93171</v>
      </c>
      <c r="BH428" s="4">
        <f t="shared" si="1320"/>
        <v>19829.09666</v>
      </c>
      <c r="BI428" s="4">
        <f t="shared" si="1320"/>
        <v>20131.36871</v>
      </c>
      <c r="BJ428" s="4">
        <f t="shared" si="38"/>
        <v>67900.00723</v>
      </c>
      <c r="BK428" s="4">
        <f t="shared" si="39"/>
        <v>37747.0776</v>
      </c>
      <c r="BL428" s="4">
        <f t="shared" si="40"/>
        <v>105647.0848</v>
      </c>
      <c r="BM428" s="4">
        <f>BK428*'Ejercicio 3 - TIR'!$D$5</f>
        <v>18873.5388</v>
      </c>
      <c r="BN428" s="4">
        <f t="shared" si="41"/>
        <v>86773.54603</v>
      </c>
      <c r="BO428" s="4">
        <f t="shared" si="42"/>
        <v>37482.32805</v>
      </c>
      <c r="BP428" s="4">
        <f t="shared" si="43"/>
        <v>-110855.1225</v>
      </c>
      <c r="BQ428" s="4">
        <f t="shared" ref="BQ428:BT428" si="1321">BE428</f>
        <v>22655.45287</v>
      </c>
      <c r="BR428" s="4">
        <f t="shared" si="1321"/>
        <v>19224.40608</v>
      </c>
      <c r="BS428" s="4">
        <f t="shared" si="1321"/>
        <v>21441.93171</v>
      </c>
      <c r="BT428" s="4">
        <f t="shared" si="1321"/>
        <v>19829.09666</v>
      </c>
      <c r="BU428" s="4">
        <f t="shared" si="45"/>
        <v>57613.69677</v>
      </c>
      <c r="BV428" s="36">
        <f t="shared" si="46"/>
        <v>7.235812179</v>
      </c>
    </row>
    <row r="429" ht="15.0" customHeight="1">
      <c r="A429" s="2">
        <v>428.0</v>
      </c>
      <c r="B429" s="3">
        <f t="shared" si="4"/>
        <v>0.1584612113</v>
      </c>
      <c r="C429" s="4">
        <f>IF(B429&lt;=('Ejercicio 3 - TIR'!$D$13-'Ejercicio 3 - TIR'!$C$13)/('Ejercicio 3 - TIR'!$E$13-'Ejercicio 3 - TIR'!$C$13),'Ejercicio 3 - TIR'!$C$13+SQRT(('Ejercicio 3 - TIR'!$E$13-'Ejercicio 3 - TIR'!$C$13)*('Ejercicio 3 - TIR'!$D$13-'Ejercicio 3 - TIR'!$C$13)*B429),'Ejercicio 3 - TIR'!$E$13-SQRT(('Ejercicio 3 - TIR'!$E$13-'Ejercicio 3 - TIR'!$C$13)*('Ejercicio 3 - TIR'!$E$13-'Ejercicio 3 - TIR'!$D$13)*(1-B429)))</f>
        <v>67961.43734</v>
      </c>
      <c r="D429" s="3">
        <f t="shared" si="5"/>
        <v>0.9715044629</v>
      </c>
      <c r="E429" s="4">
        <f>IF(D429&lt;=('Ejercicio 3 - TIR'!$D$14-'Ejercicio 3 - TIR'!$C$14)/('Ejercicio 3 - TIR'!$E$14-'Ejercicio 3 - TIR'!$C$14),'Ejercicio 3 - TIR'!$C$14+SQRT(('Ejercicio 3 - TIR'!$E$14-'Ejercicio 3 - TIR'!$C$14)*('Ejercicio 3 - TIR'!$D$14-'Ejercicio 3 - TIR'!$C$14)*D429),'Ejercicio 3 - TIR'!$E$14-SQRT(('Ejercicio 3 - TIR'!$E$14-'Ejercicio 3 - TIR'!$C$14)*('Ejercicio 3 - TIR'!$E$14-'Ejercicio 3 - TIR'!$D$14)*(1-D429)))</f>
        <v>37932.55458</v>
      </c>
      <c r="F429" s="3">
        <f t="shared" si="6"/>
        <v>0.901234277</v>
      </c>
      <c r="G429" s="4">
        <f>IF(F429&lt;=('Ejercicio 3 - TIR'!$D$18-'Ejercicio 3 - TIR'!$C$18)/('Ejercicio 3 - TIR'!$E$18-'Ejercicio 3 - TIR'!$C$18),'Ejercicio 3 - TIR'!$C$18+SQRT(('Ejercicio 3 - TIR'!$E$18-'Ejercicio 3 - TIR'!$C$18)*('Ejercicio 3 - TIR'!$D$18-'Ejercicio 3 - TIR'!$C$18)*F429),'Ejercicio 3 - TIR'!$E$18-SQRT(('Ejercicio 3 - TIR'!$E$18-'Ejercicio 3 - TIR'!$C$18)*('Ejercicio 3 - TIR'!$E$18-'Ejercicio 3 - TIR'!$D$18)*(1-F429)))</f>
        <v>42278.34072</v>
      </c>
      <c r="H429" s="3">
        <f t="shared" si="7"/>
        <v>0.5251347646</v>
      </c>
      <c r="I429" s="4">
        <f>IF(H429&lt;=('Ejercicio 3 - TIR'!$D$18-'Ejercicio 3 - TIR'!$C$18)/('Ejercicio 3 - TIR'!$E$18-'Ejercicio 3 - TIR'!$C$18),'Ejercicio 3 - TIR'!$C$18+SQRT(('Ejercicio 3 - TIR'!$E$18-'Ejercicio 3 - TIR'!$C$18)*('Ejercicio 3 - TIR'!$D$18-'Ejercicio 3 - TIR'!$C$18)*H429),'Ejercicio 3 - TIR'!$E$18-SQRT(('Ejercicio 3 - TIR'!$E$18-'Ejercicio 3 - TIR'!$C$18)*('Ejercicio 3 - TIR'!$E$18-'Ejercicio 3 - TIR'!$D$18)*(1-H429)))</f>
        <v>38875.25857</v>
      </c>
      <c r="J429" s="3">
        <f t="shared" si="8"/>
        <v>0.2939275168</v>
      </c>
      <c r="K429" s="4">
        <f>IF(J429&lt;=('Ejercicio 3 - TIR'!$D$18-'Ejercicio 3 - TIR'!$C$18)/('Ejercicio 3 - TIR'!$E$18-'Ejercicio 3 - TIR'!$C$18),'Ejercicio 3 - TIR'!$C$18+SQRT(('Ejercicio 3 - TIR'!$E$18-'Ejercicio 3 - TIR'!$C$18)*('Ejercicio 3 - TIR'!$D$18-'Ejercicio 3 - TIR'!$C$18)*J429),'Ejercicio 3 - TIR'!$E$18-SQRT(('Ejercicio 3 - TIR'!$E$18-'Ejercicio 3 - TIR'!$C$18)*('Ejercicio 3 - TIR'!$E$18-'Ejercicio 3 - TIR'!$D$18)*(1-J429)))</f>
        <v>36639.96442</v>
      </c>
      <c r="L429" s="3">
        <f t="shared" si="9"/>
        <v>0.1828195788</v>
      </c>
      <c r="M429" s="4">
        <f>IF(L429&lt;=('Ejercicio 3 - TIR'!$D$18-'Ejercicio 3 - TIR'!$C$18)/('Ejercicio 3 - TIR'!$E$18-'Ejercicio 3 - TIR'!$C$18),'Ejercicio 3 - TIR'!$C$18+SQRT(('Ejercicio 3 - TIR'!$E$18-'Ejercicio 3 - TIR'!$C$18)*('Ejercicio 3 - TIR'!$D$18-'Ejercicio 3 - TIR'!$C$18)*L429),'Ejercicio 3 - TIR'!$E$18-SQRT(('Ejercicio 3 - TIR'!$E$18-'Ejercicio 3 - TIR'!$C$18)*('Ejercicio 3 - TIR'!$E$18-'Ejercicio 3 - TIR'!$D$18)*(1-L429)))</f>
        <v>35236.6914</v>
      </c>
      <c r="N429" s="3">
        <f t="shared" si="10"/>
        <v>0.08597662733</v>
      </c>
      <c r="O429" s="4">
        <f>IF(N429&lt;=('Ejercicio 3 - TIR'!$D$18-'Ejercicio 3 - TIR'!$C$18)/('Ejercicio 3 - TIR'!$E$18-'Ejercicio 3 - TIR'!$C$18),'Ejercicio 3 - TIR'!$C$18+SQRT(('Ejercicio 3 - TIR'!$E$18-'Ejercicio 3 - TIR'!$C$18)*('Ejercicio 3 - TIR'!$D$18-'Ejercicio 3 - TIR'!$C$18)*N429),'Ejercicio 3 - TIR'!$E$18-SQRT(('Ejercicio 3 - TIR'!$E$18-'Ejercicio 3 - TIR'!$C$18)*('Ejercicio 3 - TIR'!$E$18-'Ejercicio 3 - TIR'!$D$18)*(1-N429)))</f>
        <v>33591.1689</v>
      </c>
      <c r="P429" s="3">
        <f t="shared" si="11"/>
        <v>0.4971897323</v>
      </c>
      <c r="Q429" s="7">
        <f>IF(P429&lt;=('Ejercicio 3 - TIR'!$D$22-'Ejercicio 3 - TIR'!$C$22)/('Ejercicio 3 - TIR'!$E$22-'Ejercicio 3 - TIR'!$C$22),'Ejercicio 3 - TIR'!$C$22+SQRT(('Ejercicio 3 - TIR'!$E$22-'Ejercicio 3 - TIR'!$C$22)*('Ejercicio 3 - TIR'!$D$22-'Ejercicio 3 - TIR'!$C$22)*P429),'Ejercicio 3 - TIR'!$E$22-SQRT(('Ejercicio 3 - TIR'!$E$22-'Ejercicio 3 - TIR'!$C$22)*('Ejercicio 3 - TIR'!$E$22-'Ejercicio 3 - TIR'!$D$22)*(1-P429)))</f>
        <v>0.1499155732</v>
      </c>
      <c r="R429" s="3">
        <f t="shared" si="12"/>
        <v>0.2697050538</v>
      </c>
      <c r="S429" s="7">
        <f>IF(R429&lt;=('Ejercicio 3 - TIR'!$D$23-'Ejercicio 3 - TIR'!$C$23)/('Ejercicio 3 - TIR'!$E$23-'Ejercicio 3 - TIR'!$C$23),'Ejercicio 3 - TIR'!$C$23+SQRT(('Ejercicio 3 - TIR'!$E$23-'Ejercicio 3 - TIR'!$C$23)*('Ejercicio 3 - TIR'!$D$23-'Ejercicio 3 - TIR'!$C$23)*R429),'Ejercicio 3 - TIR'!$E$23-SQRT(('Ejercicio 3 - TIR'!$E$23-'Ejercicio 3 - TIR'!$C$23)*('Ejercicio 3 - TIR'!$E$23-'Ejercicio 3 - TIR'!$D$23)*(1-R429)))</f>
        <v>0.1420333633</v>
      </c>
      <c r="T429" s="3">
        <f t="shared" si="13"/>
        <v>0.4981845511</v>
      </c>
      <c r="U429" s="7">
        <f>IF(T429&lt;=('Ejercicio 3 - TIR'!$D$24-'Ejercicio 3 - TIR'!$C$24)/('Ejercicio 3 - TIR'!$E$24-'Ejercicio 3 - TIR'!$C$24),'Ejercicio 3 - TIR'!$C$24+SQRT(('Ejercicio 3 - TIR'!$E$24-'Ejercicio 3 - TIR'!$C$24)*('Ejercicio 3 - TIR'!$D$24-'Ejercicio 3 - TIR'!$C$24)*T429),'Ejercicio 3 - TIR'!$E$24-SQRT(('Ejercicio 3 - TIR'!$E$24-'Ejercicio 3 - TIR'!$C$24)*('Ejercicio 3 - TIR'!$E$24-'Ejercicio 3 - TIR'!$D$24)*(1-T429)))</f>
        <v>0.1825155598</v>
      </c>
      <c r="V429" s="3">
        <f t="shared" si="14"/>
        <v>0.8157670914</v>
      </c>
      <c r="W429" s="7">
        <f>IF(V429&lt;=('Ejercicio 3 - TIR'!$D$25-'Ejercicio 3 - TIR'!$C$25)/('Ejercicio 3 - TIR'!$E$25-'Ejercicio 3 - TIR'!$C$25),'Ejercicio 3 - TIR'!$C$25+SQRT(('Ejercicio 3 - TIR'!$E$25-'Ejercicio 3 - TIR'!$C$25)*('Ejercicio 3 - TIR'!$D$25-'Ejercicio 3 - TIR'!$C$25)*V429),'Ejercicio 3 - TIR'!$E$25-SQRT(('Ejercicio 3 - TIR'!$E$25-'Ejercicio 3 - TIR'!$C$25)*('Ejercicio 3 - TIR'!$E$25-'Ejercicio 3 - TIR'!$D$25)*(1-V429)))</f>
        <v>0.2246067887</v>
      </c>
      <c r="X429" s="3">
        <f t="shared" si="15"/>
        <v>0.6491981318</v>
      </c>
      <c r="Y429" s="7">
        <f>IF(X429&lt;=('Ejercicio 3 - TIR'!$D$26-'Ejercicio 3 - TIR'!$C$26)/('Ejercicio 3 - TIR'!$E$26-'Ejercicio 3 - TIR'!$C$26),'Ejercicio 3 - TIR'!$C$26+SQRT(('Ejercicio 3 - TIR'!$E$26-'Ejercicio 3 - TIR'!$C$26)*('Ejercicio 3 - TIR'!$D$26-'Ejercicio 3 - TIR'!$C$26)*X429),'Ejercicio 3 - TIR'!$E$26-SQRT(('Ejercicio 3 - TIR'!$E$26-'Ejercicio 3 - TIR'!$C$26)*('Ejercicio 3 - TIR'!$E$26-'Ejercicio 3 - TIR'!$D$26)*(1-X429)))</f>
        <v>0.2364760975</v>
      </c>
      <c r="Z429" s="3">
        <f t="shared" si="16"/>
        <v>1.149915573</v>
      </c>
      <c r="AA429" s="3">
        <f t="shared" si="17"/>
        <v>1.31324195</v>
      </c>
      <c r="AB429" s="3">
        <f t="shared" si="18"/>
        <v>1.552929039</v>
      </c>
      <c r="AC429" s="3">
        <f t="shared" si="19"/>
        <v>1.901727444</v>
      </c>
      <c r="AD429" s="3">
        <f t="shared" si="20"/>
        <v>2.351440528</v>
      </c>
      <c r="AE429" s="2">
        <f t="shared" si="21"/>
        <v>5686.680662</v>
      </c>
      <c r="AF429" s="2">
        <f t="shared" si="22"/>
        <v>6494.379042</v>
      </c>
      <c r="AG429" s="2">
        <f t="shared" si="23"/>
        <v>7679.704268</v>
      </c>
      <c r="AH429" s="2">
        <f t="shared" si="24"/>
        <v>9404.617982</v>
      </c>
      <c r="AI429" s="2">
        <f t="shared" si="25"/>
        <v>11628.58534</v>
      </c>
      <c r="AJ429" s="4">
        <f t="shared" si="26"/>
        <v>48616.5224</v>
      </c>
      <c r="AK429" s="4">
        <f t="shared" si="27"/>
        <v>51052.62035</v>
      </c>
      <c r="AL429" s="4">
        <f t="shared" si="28"/>
        <v>56899.26474</v>
      </c>
      <c r="AM429" s="4">
        <f t="shared" si="29"/>
        <v>67010.58306</v>
      </c>
      <c r="AN429" s="4">
        <f t="shared" si="30"/>
        <v>78987.63594</v>
      </c>
      <c r="AO429" s="4">
        <f>C429/'Ejercicio 3 - TIR'!$D$7</f>
        <v>13592.28747</v>
      </c>
      <c r="AP429" s="4">
        <f t="shared" si="31"/>
        <v>35024.23494</v>
      </c>
      <c r="AQ429" s="4">
        <f t="shared" si="32"/>
        <v>37460.33288</v>
      </c>
      <c r="AR429" s="4">
        <f t="shared" si="33"/>
        <v>43306.97727</v>
      </c>
      <c r="AS429" s="4">
        <f t="shared" si="34"/>
        <v>53418.29559</v>
      </c>
      <c r="AT429" s="4">
        <f t="shared" si="35"/>
        <v>65395.34848</v>
      </c>
      <c r="AU429" s="4">
        <f>AP429*'Ejercicio 3 - TIR'!$D$5</f>
        <v>17512.11747</v>
      </c>
      <c r="AV429" s="4">
        <f>AQ429*'Ejercicio 3 - TIR'!$D$5</f>
        <v>18730.16644</v>
      </c>
      <c r="AW429" s="4">
        <f>AR429*'Ejercicio 3 - TIR'!$D$5</f>
        <v>21653.48864</v>
      </c>
      <c r="AX429" s="4">
        <f>AS429*'Ejercicio 3 - TIR'!$D$5</f>
        <v>26709.14779</v>
      </c>
      <c r="AY429" s="4">
        <f>AT429*'Ejercicio 3 - TIR'!$D$5</f>
        <v>32697.67424</v>
      </c>
      <c r="AZ429" s="4">
        <f t="shared" ref="AZ429:BD429" si="1322">AJ429-AU429-AE429</f>
        <v>25417.72427</v>
      </c>
      <c r="BA429" s="4">
        <f t="shared" si="1322"/>
        <v>25828.07487</v>
      </c>
      <c r="BB429" s="4">
        <f t="shared" si="1322"/>
        <v>27566.07184</v>
      </c>
      <c r="BC429" s="4">
        <f t="shared" si="1322"/>
        <v>30896.81728</v>
      </c>
      <c r="BD429" s="4">
        <f t="shared" si="1322"/>
        <v>34661.37637</v>
      </c>
      <c r="BE429" s="4">
        <f t="shared" ref="BE429:BI429" si="1323">AZ429/Z429</f>
        <v>22103.99169</v>
      </c>
      <c r="BF429" s="4">
        <f t="shared" si="1323"/>
        <v>19667.41534</v>
      </c>
      <c r="BG429" s="4">
        <f t="shared" si="1323"/>
        <v>17751.01833</v>
      </c>
      <c r="BH429" s="4">
        <f t="shared" si="1323"/>
        <v>16246.71158</v>
      </c>
      <c r="BI429" s="4">
        <f t="shared" si="1323"/>
        <v>14740.48608</v>
      </c>
      <c r="BJ429" s="4">
        <f t="shared" si="38"/>
        <v>89196.14617</v>
      </c>
      <c r="BK429" s="4">
        <f t="shared" si="39"/>
        <v>31961.45562</v>
      </c>
      <c r="BL429" s="4">
        <f t="shared" si="40"/>
        <v>121157.6018</v>
      </c>
      <c r="BM429" s="4">
        <f>BK429*'Ejercicio 3 - TIR'!$D$5</f>
        <v>15980.72781</v>
      </c>
      <c r="BN429" s="4">
        <f t="shared" si="41"/>
        <v>105176.874</v>
      </c>
      <c r="BO429" s="4">
        <f t="shared" si="42"/>
        <v>44728.69831</v>
      </c>
      <c r="BP429" s="4">
        <f t="shared" si="43"/>
        <v>-105893.9919</v>
      </c>
      <c r="BQ429" s="4">
        <f t="shared" ref="BQ429:BT429" si="1324">BE429</f>
        <v>22103.99169</v>
      </c>
      <c r="BR429" s="4">
        <f t="shared" si="1324"/>
        <v>19667.41534</v>
      </c>
      <c r="BS429" s="4">
        <f t="shared" si="1324"/>
        <v>17751.01833</v>
      </c>
      <c r="BT429" s="4">
        <f t="shared" si="1324"/>
        <v>16246.71158</v>
      </c>
      <c r="BU429" s="4">
        <f t="shared" si="45"/>
        <v>59469.18439</v>
      </c>
      <c r="BV429" s="36">
        <f t="shared" si="46"/>
        <v>7.36800676</v>
      </c>
    </row>
    <row r="430" ht="15.0" customHeight="1">
      <c r="A430" s="2">
        <v>429.0</v>
      </c>
      <c r="B430" s="3">
        <f t="shared" si="4"/>
        <v>0.1424727537</v>
      </c>
      <c r="C430" s="4">
        <f>IF(B430&lt;=('Ejercicio 3 - TIR'!$D$13-'Ejercicio 3 - TIR'!$C$13)/('Ejercicio 3 - TIR'!$E$13-'Ejercicio 3 - TIR'!$C$13),'Ejercicio 3 - TIR'!$C$13+SQRT(('Ejercicio 3 - TIR'!$E$13-'Ejercicio 3 - TIR'!$C$13)*('Ejercicio 3 - TIR'!$D$13-'Ejercicio 3 - TIR'!$C$13)*B430),'Ejercicio 3 - TIR'!$E$13-SQRT(('Ejercicio 3 - TIR'!$E$13-'Ejercicio 3 - TIR'!$C$13)*('Ejercicio 3 - TIR'!$E$13-'Ejercicio 3 - TIR'!$D$13)*(1-B430)))</f>
        <v>67549.11263</v>
      </c>
      <c r="D430" s="3">
        <f t="shared" si="5"/>
        <v>0.9299589537</v>
      </c>
      <c r="E430" s="4">
        <f>IF(D430&lt;=('Ejercicio 3 - TIR'!$D$14-'Ejercicio 3 - TIR'!$C$14)/('Ejercicio 3 - TIR'!$E$14-'Ejercicio 3 - TIR'!$C$14),'Ejercicio 3 - TIR'!$C$14+SQRT(('Ejercicio 3 - TIR'!$E$14-'Ejercicio 3 - TIR'!$C$14)*('Ejercicio 3 - TIR'!$D$14-'Ejercicio 3 - TIR'!$C$14)*D430),'Ejercicio 3 - TIR'!$E$14-SQRT(('Ejercicio 3 - TIR'!$E$14-'Ejercicio 3 - TIR'!$C$14)*('Ejercicio 3 - TIR'!$E$14-'Ejercicio 3 - TIR'!$D$14)*(1-D430)))</f>
        <v>36758.67975</v>
      </c>
      <c r="F430" s="3">
        <f t="shared" si="6"/>
        <v>0.5495019325</v>
      </c>
      <c r="G430" s="4">
        <f>IF(F430&lt;=('Ejercicio 3 - TIR'!$D$18-'Ejercicio 3 - TIR'!$C$18)/('Ejercicio 3 - TIR'!$E$18-'Ejercicio 3 - TIR'!$C$18),'Ejercicio 3 - TIR'!$C$18+SQRT(('Ejercicio 3 - TIR'!$E$18-'Ejercicio 3 - TIR'!$C$18)*('Ejercicio 3 - TIR'!$D$18-'Ejercicio 3 - TIR'!$C$18)*F430),'Ejercicio 3 - TIR'!$E$18-SQRT(('Ejercicio 3 - TIR'!$E$18-'Ejercicio 3 - TIR'!$C$18)*('Ejercicio 3 - TIR'!$E$18-'Ejercicio 3 - TIR'!$D$18)*(1-F430)))</f>
        <v>39078.83747</v>
      </c>
      <c r="H430" s="3">
        <f t="shared" si="7"/>
        <v>0.191988976</v>
      </c>
      <c r="I430" s="4">
        <f>IF(H430&lt;=('Ejercicio 3 - TIR'!$D$18-'Ejercicio 3 - TIR'!$C$18)/('Ejercicio 3 - TIR'!$E$18-'Ejercicio 3 - TIR'!$C$18),'Ejercicio 3 - TIR'!$C$18+SQRT(('Ejercicio 3 - TIR'!$E$18-'Ejercicio 3 - TIR'!$C$18)*('Ejercicio 3 - TIR'!$D$18-'Ejercicio 3 - TIR'!$C$18)*H430),'Ejercicio 3 - TIR'!$E$18-SQRT(('Ejercicio 3 - TIR'!$E$18-'Ejercicio 3 - TIR'!$C$18)*('Ejercicio 3 - TIR'!$E$18-'Ejercicio 3 - TIR'!$D$18)*(1-H430)))</f>
        <v>35366.40908</v>
      </c>
      <c r="J430" s="3">
        <f t="shared" si="8"/>
        <v>0.5700097011</v>
      </c>
      <c r="K430" s="4">
        <f>IF(J430&lt;=('Ejercicio 3 - TIR'!$D$18-'Ejercicio 3 - TIR'!$C$18)/('Ejercicio 3 - TIR'!$E$18-'Ejercicio 3 - TIR'!$C$18),'Ejercicio 3 - TIR'!$C$18+SQRT(('Ejercicio 3 - TIR'!$E$18-'Ejercicio 3 - TIR'!$C$18)*('Ejercicio 3 - TIR'!$D$18-'Ejercicio 3 - TIR'!$C$18)*J430),'Ejercicio 3 - TIR'!$E$18-SQRT(('Ejercicio 3 - TIR'!$E$18-'Ejercicio 3 - TIR'!$C$18)*('Ejercicio 3 - TIR'!$E$18-'Ejercicio 3 - TIR'!$D$18)*(1-J430)))</f>
        <v>39246.69969</v>
      </c>
      <c r="L430" s="3">
        <f t="shared" si="9"/>
        <v>0.4937178643</v>
      </c>
      <c r="M430" s="4">
        <f>IF(L430&lt;=('Ejercicio 3 - TIR'!$D$18-'Ejercicio 3 - TIR'!$C$18)/('Ejercicio 3 - TIR'!$E$18-'Ejercicio 3 - TIR'!$C$18),'Ejercicio 3 - TIR'!$C$18+SQRT(('Ejercicio 3 - TIR'!$E$18-'Ejercicio 3 - TIR'!$C$18)*('Ejercicio 3 - TIR'!$D$18-'Ejercicio 3 - TIR'!$C$18)*L430),'Ejercicio 3 - TIR'!$E$18-SQRT(('Ejercicio 3 - TIR'!$E$18-'Ejercicio 3 - TIR'!$C$18)*('Ejercicio 3 - TIR'!$E$18-'Ejercicio 3 - TIR'!$D$18)*(1-L430)))</f>
        <v>38605.67718</v>
      </c>
      <c r="N430" s="3">
        <f t="shared" si="10"/>
        <v>0.1415787904</v>
      </c>
      <c r="O430" s="4">
        <f>IF(N430&lt;=('Ejercicio 3 - TIR'!$D$18-'Ejercicio 3 - TIR'!$C$18)/('Ejercicio 3 - TIR'!$E$18-'Ejercicio 3 - TIR'!$C$18),'Ejercicio 3 - TIR'!$C$18+SQRT(('Ejercicio 3 - TIR'!$E$18-'Ejercicio 3 - TIR'!$C$18)*('Ejercicio 3 - TIR'!$D$18-'Ejercicio 3 - TIR'!$C$18)*N430),'Ejercicio 3 - TIR'!$E$18-SQRT(('Ejercicio 3 - TIR'!$E$18-'Ejercicio 3 - TIR'!$C$18)*('Ejercicio 3 - TIR'!$E$18-'Ejercicio 3 - TIR'!$D$18)*(1-N430)))</f>
        <v>34608.34228</v>
      </c>
      <c r="P430" s="3">
        <f t="shared" si="11"/>
        <v>0.03772026574</v>
      </c>
      <c r="Q430" s="7">
        <f>IF(P430&lt;=('Ejercicio 3 - TIR'!$D$22-'Ejercicio 3 - TIR'!$C$22)/('Ejercicio 3 - TIR'!$E$22-'Ejercicio 3 - TIR'!$C$22),'Ejercicio 3 - TIR'!$C$22+SQRT(('Ejercicio 3 - TIR'!$E$22-'Ejercicio 3 - TIR'!$C$22)*('Ejercicio 3 - TIR'!$D$22-'Ejercicio 3 - TIR'!$C$22)*P430),'Ejercicio 3 - TIR'!$E$22-SQRT(('Ejercicio 3 - TIR'!$E$22-'Ejercicio 3 - TIR'!$C$22)*('Ejercicio 3 - TIR'!$E$22-'Ejercicio 3 - TIR'!$D$22)*(1-P430)))</f>
        <v>0.1282399319</v>
      </c>
      <c r="R430" s="3">
        <f t="shared" si="12"/>
        <v>0.997606729</v>
      </c>
      <c r="S430" s="7">
        <f>IF(R430&lt;=('Ejercicio 3 - TIR'!$D$23-'Ejercicio 3 - TIR'!$C$23)/('Ejercicio 3 - TIR'!$E$23-'Ejercicio 3 - TIR'!$C$23),'Ejercicio 3 - TIR'!$C$23+SQRT(('Ejercicio 3 - TIR'!$E$23-'Ejercicio 3 - TIR'!$C$23)*('Ejercicio 3 - TIR'!$D$23-'Ejercicio 3 - TIR'!$C$23)*R430),'Ejercicio 3 - TIR'!$E$23-SQRT(('Ejercicio 3 - TIR'!$E$23-'Ejercicio 3 - TIR'!$C$23)*('Ejercicio 3 - TIR'!$E$23-'Ejercicio 3 - TIR'!$D$23)*(1-R430)))</f>
        <v>0.1779244548</v>
      </c>
      <c r="T430" s="3">
        <f t="shared" si="13"/>
        <v>0.5537545796</v>
      </c>
      <c r="U430" s="7">
        <f>IF(T430&lt;=('Ejercicio 3 - TIR'!$D$24-'Ejercicio 3 - TIR'!$C$24)/('Ejercicio 3 - TIR'!$E$24-'Ejercicio 3 - TIR'!$C$24),'Ejercicio 3 - TIR'!$C$24+SQRT(('Ejercicio 3 - TIR'!$E$24-'Ejercicio 3 - TIR'!$C$24)*('Ejercicio 3 - TIR'!$D$24-'Ejercicio 3 - TIR'!$C$24)*T430),'Ejercicio 3 - TIR'!$E$24-SQRT(('Ejercicio 3 - TIR'!$E$24-'Ejercicio 3 - TIR'!$C$24)*('Ejercicio 3 - TIR'!$E$24-'Ejercicio 3 - TIR'!$D$24)*(1-T430)))</f>
        <v>0.1846519141</v>
      </c>
      <c r="V430" s="3">
        <f t="shared" si="14"/>
        <v>0.6232078932</v>
      </c>
      <c r="W430" s="7">
        <f>IF(V430&lt;=('Ejercicio 3 - TIR'!$D$25-'Ejercicio 3 - TIR'!$C$25)/('Ejercicio 3 - TIR'!$E$25-'Ejercicio 3 - TIR'!$C$25),'Ejercicio 3 - TIR'!$C$25+SQRT(('Ejercicio 3 - TIR'!$E$25-'Ejercicio 3 - TIR'!$C$25)*('Ejercicio 3 - TIR'!$D$25-'Ejercicio 3 - TIR'!$C$25)*V430),'Ejercicio 3 - TIR'!$E$25-SQRT(('Ejercicio 3 - TIR'!$E$25-'Ejercicio 3 - TIR'!$C$25)*('Ejercicio 3 - TIR'!$E$25-'Ejercicio 3 - TIR'!$D$25)*(1-V430)))</f>
        <v>0.2136850943</v>
      </c>
      <c r="X430" s="3">
        <f t="shared" si="15"/>
        <v>0.4284932067</v>
      </c>
      <c r="Y430" s="7">
        <f>IF(X430&lt;=('Ejercicio 3 - TIR'!$D$26-'Ejercicio 3 - TIR'!$C$26)/('Ejercicio 3 - TIR'!$E$26-'Ejercicio 3 - TIR'!$C$26),'Ejercicio 3 - TIR'!$C$26+SQRT(('Ejercicio 3 - TIR'!$E$26-'Ejercicio 3 - TIR'!$C$26)*('Ejercicio 3 - TIR'!$D$26-'Ejercicio 3 - TIR'!$C$26)*X430),'Ejercicio 3 - TIR'!$E$26-SQRT(('Ejercicio 3 - TIR'!$E$26-'Ejercicio 3 - TIR'!$C$26)*('Ejercicio 3 - TIR'!$E$26-'Ejercicio 3 - TIR'!$D$26)*(1-X430)))</f>
        <v>0.2244469921</v>
      </c>
      <c r="Z430" s="3">
        <f t="shared" si="16"/>
        <v>1.128239932</v>
      </c>
      <c r="AA430" s="3">
        <f t="shared" si="17"/>
        <v>1.328981407</v>
      </c>
      <c r="AB430" s="3">
        <f t="shared" si="18"/>
        <v>1.574380367</v>
      </c>
      <c r="AC430" s="3">
        <f t="shared" si="19"/>
        <v>1.910801985</v>
      </c>
      <c r="AD430" s="3">
        <f t="shared" si="20"/>
        <v>2.339675743</v>
      </c>
      <c r="AE430" s="2">
        <f t="shared" si="21"/>
        <v>4713.93059</v>
      </c>
      <c r="AF430" s="2">
        <f t="shared" si="22"/>
        <v>5552.65412</v>
      </c>
      <c r="AG430" s="2">
        <f t="shared" si="23"/>
        <v>6577.962331</v>
      </c>
      <c r="AH430" s="2">
        <f t="shared" si="24"/>
        <v>7983.574832</v>
      </c>
      <c r="AI430" s="2">
        <f t="shared" si="25"/>
        <v>9775.46419</v>
      </c>
      <c r="AJ430" s="4">
        <f t="shared" si="26"/>
        <v>44090.30493</v>
      </c>
      <c r="AK430" s="4">
        <f t="shared" si="27"/>
        <v>47001.30009</v>
      </c>
      <c r="AL430" s="4">
        <f t="shared" si="28"/>
        <v>61789.23347</v>
      </c>
      <c r="AM430" s="4">
        <f t="shared" si="29"/>
        <v>73767.80456</v>
      </c>
      <c r="AN430" s="4">
        <f t="shared" si="30"/>
        <v>80972.29892</v>
      </c>
      <c r="AO430" s="4">
        <f>C430/'Ejercicio 3 - TIR'!$D$7</f>
        <v>13509.82253</v>
      </c>
      <c r="AP430" s="4">
        <f t="shared" si="31"/>
        <v>30580.48241</v>
      </c>
      <c r="AQ430" s="4">
        <f t="shared" si="32"/>
        <v>33491.47756</v>
      </c>
      <c r="AR430" s="4">
        <f t="shared" si="33"/>
        <v>48279.41095</v>
      </c>
      <c r="AS430" s="4">
        <f t="shared" si="34"/>
        <v>60257.98204</v>
      </c>
      <c r="AT430" s="4">
        <f t="shared" si="35"/>
        <v>67462.47639</v>
      </c>
      <c r="AU430" s="4">
        <f>AP430*'Ejercicio 3 - TIR'!$D$5</f>
        <v>15290.2412</v>
      </c>
      <c r="AV430" s="4">
        <f>AQ430*'Ejercicio 3 - TIR'!$D$5</f>
        <v>16745.73878</v>
      </c>
      <c r="AW430" s="4">
        <f>AR430*'Ejercicio 3 - TIR'!$D$5</f>
        <v>24139.70547</v>
      </c>
      <c r="AX430" s="4">
        <f>AS430*'Ejercicio 3 - TIR'!$D$5</f>
        <v>30128.99102</v>
      </c>
      <c r="AY430" s="4">
        <f>AT430*'Ejercicio 3 - TIR'!$D$5</f>
        <v>33731.2382</v>
      </c>
      <c r="AZ430" s="4">
        <f t="shared" ref="AZ430:BD430" si="1325">AJ430-AU430-AE430</f>
        <v>24086.13314</v>
      </c>
      <c r="BA430" s="4">
        <f t="shared" si="1325"/>
        <v>24702.90719</v>
      </c>
      <c r="BB430" s="4">
        <f t="shared" si="1325"/>
        <v>31071.56567</v>
      </c>
      <c r="BC430" s="4">
        <f t="shared" si="1325"/>
        <v>35655.23871</v>
      </c>
      <c r="BD430" s="4">
        <f t="shared" si="1325"/>
        <v>37465.59653</v>
      </c>
      <c r="BE430" s="4">
        <f t="shared" ref="BE430:BI430" si="1326">AZ430/Z430</f>
        <v>21348.41398</v>
      </c>
      <c r="BF430" s="4">
        <f t="shared" si="1326"/>
        <v>18587.85011</v>
      </c>
      <c r="BG430" s="4">
        <f t="shared" si="1326"/>
        <v>19735.74259</v>
      </c>
      <c r="BH430" s="4">
        <f t="shared" si="1326"/>
        <v>18659.82922</v>
      </c>
      <c r="BI430" s="4">
        <f t="shared" si="1326"/>
        <v>16013.15766</v>
      </c>
      <c r="BJ430" s="4">
        <f t="shared" si="38"/>
        <v>86003.39134</v>
      </c>
      <c r="BK430" s="4">
        <f t="shared" si="39"/>
        <v>31608.60405</v>
      </c>
      <c r="BL430" s="4">
        <f t="shared" si="40"/>
        <v>117611.9954</v>
      </c>
      <c r="BM430" s="4">
        <f>BK430*'Ejercicio 3 - TIR'!$D$5</f>
        <v>15804.30202</v>
      </c>
      <c r="BN430" s="4">
        <f t="shared" si="41"/>
        <v>101807.6934</v>
      </c>
      <c r="BO430" s="4">
        <f t="shared" si="42"/>
        <v>43513.59102</v>
      </c>
      <c r="BP430" s="4">
        <f t="shared" si="43"/>
        <v>-104307.7924</v>
      </c>
      <c r="BQ430" s="4">
        <f t="shared" ref="BQ430:BT430" si="1327">BE430</f>
        <v>21348.41398</v>
      </c>
      <c r="BR430" s="4">
        <f t="shared" si="1327"/>
        <v>18587.85011</v>
      </c>
      <c r="BS430" s="4">
        <f t="shared" si="1327"/>
        <v>19735.74259</v>
      </c>
      <c r="BT430" s="4">
        <f t="shared" si="1327"/>
        <v>18659.82922</v>
      </c>
      <c r="BU430" s="4">
        <f t="shared" si="45"/>
        <v>59526.74867</v>
      </c>
      <c r="BV430" s="36">
        <f t="shared" si="46"/>
        <v>8.395123339</v>
      </c>
    </row>
    <row r="431" ht="15.0" customHeight="1">
      <c r="A431" s="2">
        <v>430.0</v>
      </c>
      <c r="B431" s="3">
        <f t="shared" si="4"/>
        <v>0.1820710158</v>
      </c>
      <c r="C431" s="4">
        <f>IF(B431&lt;=('Ejercicio 3 - TIR'!$D$13-'Ejercicio 3 - TIR'!$C$13)/('Ejercicio 3 - TIR'!$E$13-'Ejercicio 3 - TIR'!$C$13),'Ejercicio 3 - TIR'!$C$13+SQRT(('Ejercicio 3 - TIR'!$E$13-'Ejercicio 3 - TIR'!$C$13)*('Ejercicio 3 - TIR'!$D$13-'Ejercicio 3 - TIR'!$C$13)*B431),'Ejercicio 3 - TIR'!$E$13-SQRT(('Ejercicio 3 - TIR'!$E$13-'Ejercicio 3 - TIR'!$C$13)*('Ejercicio 3 - TIR'!$E$13-'Ejercicio 3 - TIR'!$D$13)*(1-B431)))</f>
        <v>68533.95608</v>
      </c>
      <c r="D431" s="3">
        <f t="shared" si="5"/>
        <v>0.1263586224</v>
      </c>
      <c r="E431" s="4">
        <f>IF(D431&lt;=('Ejercicio 3 - TIR'!$D$14-'Ejercicio 3 - TIR'!$C$14)/('Ejercicio 3 - TIR'!$E$14-'Ejercicio 3 - TIR'!$C$14),'Ejercicio 3 - TIR'!$C$14+SQRT(('Ejercicio 3 - TIR'!$E$14-'Ejercicio 3 - TIR'!$C$14)*('Ejercicio 3 - TIR'!$D$14-'Ejercicio 3 - TIR'!$C$14)*D431),'Ejercicio 3 - TIR'!$E$14-SQRT(('Ejercicio 3 - TIR'!$E$14-'Ejercicio 3 - TIR'!$C$14)*('Ejercicio 3 - TIR'!$E$14-'Ejercicio 3 - TIR'!$D$14)*(1-D431)))</f>
        <v>28078.45687</v>
      </c>
      <c r="F431" s="3">
        <f t="shared" si="6"/>
        <v>0.6049576138</v>
      </c>
      <c r="G431" s="4">
        <f>IF(F431&lt;=('Ejercicio 3 - TIR'!$D$18-'Ejercicio 3 - TIR'!$C$18)/('Ejercicio 3 - TIR'!$E$18-'Ejercicio 3 - TIR'!$C$18),'Ejercicio 3 - TIR'!$C$18+SQRT(('Ejercicio 3 - TIR'!$E$18-'Ejercicio 3 - TIR'!$C$18)*('Ejercicio 3 - TIR'!$D$18-'Ejercicio 3 - TIR'!$C$18)*F431),'Ejercicio 3 - TIR'!$E$18-SQRT(('Ejercicio 3 - TIR'!$E$18-'Ejercicio 3 - TIR'!$C$18)*('Ejercicio 3 - TIR'!$E$18-'Ejercicio 3 - TIR'!$D$18)*(1-F431)))</f>
        <v>39525.94573</v>
      </c>
      <c r="H431" s="3">
        <f t="shared" si="7"/>
        <v>0.1415625062</v>
      </c>
      <c r="I431" s="4">
        <f>IF(H431&lt;=('Ejercicio 3 - TIR'!$D$18-'Ejercicio 3 - TIR'!$C$18)/('Ejercicio 3 - TIR'!$E$18-'Ejercicio 3 - TIR'!$C$18),'Ejercicio 3 - TIR'!$C$18+SQRT(('Ejercicio 3 - TIR'!$E$18-'Ejercicio 3 - TIR'!$C$18)*('Ejercicio 3 - TIR'!$D$18-'Ejercicio 3 - TIR'!$C$18)*H431),'Ejercicio 3 - TIR'!$E$18-SQRT(('Ejercicio 3 - TIR'!$E$18-'Ejercicio 3 - TIR'!$C$18)*('Ejercicio 3 - TIR'!$E$18-'Ejercicio 3 - TIR'!$D$18)*(1-H431)))</f>
        <v>34608.07725</v>
      </c>
      <c r="J431" s="3">
        <f t="shared" si="8"/>
        <v>0.690259238</v>
      </c>
      <c r="K431" s="4">
        <f>IF(J431&lt;=('Ejercicio 3 - TIR'!$D$18-'Ejercicio 3 - TIR'!$C$18)/('Ejercicio 3 - TIR'!$E$18-'Ejercicio 3 - TIR'!$C$18),'Ejercicio 3 - TIR'!$C$18+SQRT(('Ejercicio 3 - TIR'!$E$18-'Ejercicio 3 - TIR'!$C$18)*('Ejercicio 3 - TIR'!$D$18-'Ejercicio 3 - TIR'!$C$18)*J431),'Ejercicio 3 - TIR'!$E$18-SQRT(('Ejercicio 3 - TIR'!$E$18-'Ejercicio 3 - TIR'!$C$18)*('Ejercicio 3 - TIR'!$E$18-'Ejercicio 3 - TIR'!$D$18)*(1-J431)))</f>
        <v>40180.19117</v>
      </c>
      <c r="L431" s="3">
        <f t="shared" si="9"/>
        <v>0.3075709457</v>
      </c>
      <c r="M431" s="4">
        <f>IF(L431&lt;=('Ejercicio 3 - TIR'!$D$18-'Ejercicio 3 - TIR'!$C$18)/('Ejercicio 3 - TIR'!$E$18-'Ejercicio 3 - TIR'!$C$18),'Ejercicio 3 - TIR'!$C$18+SQRT(('Ejercicio 3 - TIR'!$E$18-'Ejercicio 3 - TIR'!$C$18)*('Ejercicio 3 - TIR'!$D$18-'Ejercicio 3 - TIR'!$C$18)*L431),'Ejercicio 3 - TIR'!$E$18-SQRT(('Ejercicio 3 - TIR'!$E$18-'Ejercicio 3 - TIR'!$C$18)*('Ejercicio 3 - TIR'!$E$18-'Ejercicio 3 - TIR'!$D$18)*(1-L431)))</f>
        <v>36792.32227</v>
      </c>
      <c r="N431" s="3">
        <f t="shared" si="10"/>
        <v>0.6937052406</v>
      </c>
      <c r="O431" s="4">
        <f>IF(N431&lt;=('Ejercicio 3 - TIR'!$D$18-'Ejercicio 3 - TIR'!$C$18)/('Ejercicio 3 - TIR'!$E$18-'Ejercicio 3 - TIR'!$C$18),'Ejercicio 3 - TIR'!$C$18+SQRT(('Ejercicio 3 - TIR'!$E$18-'Ejercicio 3 - TIR'!$C$18)*('Ejercicio 3 - TIR'!$D$18-'Ejercicio 3 - TIR'!$C$18)*N431),'Ejercicio 3 - TIR'!$E$18-SQRT(('Ejercicio 3 - TIR'!$E$18-'Ejercicio 3 - TIR'!$C$18)*('Ejercicio 3 - TIR'!$E$18-'Ejercicio 3 - TIR'!$D$18)*(1-N431)))</f>
        <v>40207.07741</v>
      </c>
      <c r="P431" s="3">
        <f t="shared" si="11"/>
        <v>0.8334720665</v>
      </c>
      <c r="Q431" s="7">
        <f>IF(P431&lt;=('Ejercicio 3 - TIR'!$D$22-'Ejercicio 3 - TIR'!$C$22)/('Ejercicio 3 - TIR'!$E$22-'Ejercicio 3 - TIR'!$C$22),'Ejercicio 3 - TIR'!$C$22+SQRT(('Ejercicio 3 - TIR'!$E$22-'Ejercicio 3 - TIR'!$C$22)*('Ejercicio 3 - TIR'!$D$22-'Ejercicio 3 - TIR'!$C$22)*P431),'Ejercicio 3 - TIR'!$E$22-SQRT(('Ejercicio 3 - TIR'!$E$22-'Ejercicio 3 - TIR'!$C$22)*('Ejercicio 3 - TIR'!$E$22-'Ejercicio 3 - TIR'!$D$22)*(1-P431)))</f>
        <v>0.1626867022</v>
      </c>
      <c r="R431" s="3">
        <f t="shared" si="12"/>
        <v>0.2173405811</v>
      </c>
      <c r="S431" s="7">
        <f>IF(R431&lt;=('Ejercicio 3 - TIR'!$D$23-'Ejercicio 3 - TIR'!$C$23)/('Ejercicio 3 - TIR'!$E$23-'Ejercicio 3 - TIR'!$C$23),'Ejercicio 3 - TIR'!$C$23+SQRT(('Ejercicio 3 - TIR'!$E$23-'Ejercicio 3 - TIR'!$C$23)*('Ejercicio 3 - TIR'!$D$23-'Ejercicio 3 - TIR'!$C$23)*R431),'Ejercicio 3 - TIR'!$E$23-SQRT(('Ejercicio 3 - TIR'!$E$23-'Ejercicio 3 - TIR'!$C$23)*('Ejercicio 3 - TIR'!$E$23-'Ejercicio 3 - TIR'!$D$23)*(1-R431)))</f>
        <v>0.1397791063</v>
      </c>
      <c r="T431" s="3">
        <f t="shared" si="13"/>
        <v>0.3731040432</v>
      </c>
      <c r="U431" s="7">
        <f>IF(T431&lt;=('Ejercicio 3 - TIR'!$D$24-'Ejercicio 3 - TIR'!$C$24)/('Ejercicio 3 - TIR'!$E$24-'Ejercicio 3 - TIR'!$C$24),'Ejercicio 3 - TIR'!$C$24+SQRT(('Ejercicio 3 - TIR'!$E$24-'Ejercicio 3 - TIR'!$C$24)*('Ejercicio 3 - TIR'!$D$24-'Ejercicio 3 - TIR'!$C$24)*T431),'Ejercicio 3 - TIR'!$E$24-SQRT(('Ejercicio 3 - TIR'!$E$24-'Ejercicio 3 - TIR'!$C$24)*('Ejercicio 3 - TIR'!$E$24-'Ejercicio 3 - TIR'!$D$24)*(1-T431)))</f>
        <v>0.1779914003</v>
      </c>
      <c r="V431" s="3">
        <f t="shared" si="14"/>
        <v>0.688621291</v>
      </c>
      <c r="W431" s="7">
        <f>IF(V431&lt;=('Ejercicio 3 - TIR'!$D$25-'Ejercicio 3 - TIR'!$C$25)/('Ejercicio 3 - TIR'!$E$25-'Ejercicio 3 - TIR'!$C$25),'Ejercicio 3 - TIR'!$C$25+SQRT(('Ejercicio 3 - TIR'!$E$25-'Ejercicio 3 - TIR'!$C$25)*('Ejercicio 3 - TIR'!$D$25-'Ejercicio 3 - TIR'!$C$25)*V431),'Ejercicio 3 - TIR'!$E$25-SQRT(('Ejercicio 3 - TIR'!$E$25-'Ejercicio 3 - TIR'!$C$25)*('Ejercicio 3 - TIR'!$E$25-'Ejercicio 3 - TIR'!$D$25)*(1-V431)))</f>
        <v>0.2169874951</v>
      </c>
      <c r="X431" s="3">
        <f t="shared" si="15"/>
        <v>0.7561036958</v>
      </c>
      <c r="Y431" s="7">
        <f>IF(X431&lt;=('Ejercicio 3 - TIR'!$D$26-'Ejercicio 3 - TIR'!$C$26)/('Ejercicio 3 - TIR'!$E$26-'Ejercicio 3 - TIR'!$C$26),'Ejercicio 3 - TIR'!$C$26+SQRT(('Ejercicio 3 - TIR'!$E$26-'Ejercicio 3 - TIR'!$C$26)*('Ejercicio 3 - TIR'!$D$26-'Ejercicio 3 - TIR'!$C$26)*X431),'Ejercicio 3 - TIR'!$E$26-SQRT(('Ejercicio 3 - TIR'!$E$26-'Ejercicio 3 - TIR'!$C$26)*('Ejercicio 3 - TIR'!$E$26-'Ejercicio 3 - TIR'!$D$26)*(1-X431)))</f>
        <v>0.2437089537</v>
      </c>
      <c r="Z431" s="3">
        <f t="shared" si="16"/>
        <v>1.162686702</v>
      </c>
      <c r="AA431" s="3">
        <f t="shared" si="17"/>
        <v>1.32520601</v>
      </c>
      <c r="AB431" s="3">
        <f t="shared" si="18"/>
        <v>1.561081284</v>
      </c>
      <c r="AC431" s="3">
        <f t="shared" si="19"/>
        <v>1.899816401</v>
      </c>
      <c r="AD431" s="3">
        <f t="shared" si="20"/>
        <v>2.362818669</v>
      </c>
      <c r="AE431" s="2">
        <f t="shared" si="21"/>
        <v>4567.991551</v>
      </c>
      <c r="AF431" s="2">
        <f t="shared" si="22"/>
        <v>5206.501327</v>
      </c>
      <c r="AG431" s="2">
        <f t="shared" si="23"/>
        <v>6133.213789</v>
      </c>
      <c r="AH431" s="2">
        <f t="shared" si="24"/>
        <v>7464.044486</v>
      </c>
      <c r="AI431" s="2">
        <f t="shared" si="25"/>
        <v>9283.098958</v>
      </c>
      <c r="AJ431" s="4">
        <f t="shared" si="26"/>
        <v>45956.29149</v>
      </c>
      <c r="AK431" s="4">
        <f t="shared" si="27"/>
        <v>45862.83198</v>
      </c>
      <c r="AL431" s="4">
        <f t="shared" si="28"/>
        <v>62724.54442</v>
      </c>
      <c r="AM431" s="4">
        <f t="shared" si="29"/>
        <v>69898.65729</v>
      </c>
      <c r="AN431" s="4">
        <f t="shared" si="30"/>
        <v>95002.03311</v>
      </c>
      <c r="AO431" s="4">
        <f>C431/'Ejercicio 3 - TIR'!$D$7</f>
        <v>13706.79122</v>
      </c>
      <c r="AP431" s="4">
        <f t="shared" si="31"/>
        <v>32249.50028</v>
      </c>
      <c r="AQ431" s="4">
        <f t="shared" si="32"/>
        <v>32156.04076</v>
      </c>
      <c r="AR431" s="4">
        <f t="shared" si="33"/>
        <v>49017.7532</v>
      </c>
      <c r="AS431" s="4">
        <f t="shared" si="34"/>
        <v>56191.86608</v>
      </c>
      <c r="AT431" s="4">
        <f t="shared" si="35"/>
        <v>81295.2419</v>
      </c>
      <c r="AU431" s="4">
        <f>AP431*'Ejercicio 3 - TIR'!$D$5</f>
        <v>16124.75014</v>
      </c>
      <c r="AV431" s="4">
        <f>AQ431*'Ejercicio 3 - TIR'!$D$5</f>
        <v>16078.02038</v>
      </c>
      <c r="AW431" s="4">
        <f>AR431*'Ejercicio 3 - TIR'!$D$5</f>
        <v>24508.8766</v>
      </c>
      <c r="AX431" s="4">
        <f>AS431*'Ejercicio 3 - TIR'!$D$5</f>
        <v>28095.93304</v>
      </c>
      <c r="AY431" s="4">
        <f>AT431*'Ejercicio 3 - TIR'!$D$5</f>
        <v>40647.62095</v>
      </c>
      <c r="AZ431" s="4">
        <f t="shared" ref="AZ431:BD431" si="1328">AJ431-AU431-AE431</f>
        <v>25263.5498</v>
      </c>
      <c r="BA431" s="4">
        <f t="shared" si="1328"/>
        <v>24578.31027</v>
      </c>
      <c r="BB431" s="4">
        <f t="shared" si="1328"/>
        <v>32082.45403</v>
      </c>
      <c r="BC431" s="4">
        <f t="shared" si="1328"/>
        <v>34338.67977</v>
      </c>
      <c r="BD431" s="4">
        <f t="shared" si="1328"/>
        <v>45071.31321</v>
      </c>
      <c r="BE431" s="4">
        <f t="shared" ref="BE431:BI431" si="1329">AZ431/Z431</f>
        <v>21728.59615</v>
      </c>
      <c r="BF431" s="4">
        <f t="shared" si="1329"/>
        <v>18546.78448</v>
      </c>
      <c r="BG431" s="4">
        <f t="shared" si="1329"/>
        <v>20551.43083</v>
      </c>
      <c r="BH431" s="4">
        <f t="shared" si="1329"/>
        <v>18074.73593</v>
      </c>
      <c r="BI431" s="4">
        <f t="shared" si="1329"/>
        <v>19075.23155</v>
      </c>
      <c r="BJ431" s="4">
        <f t="shared" si="38"/>
        <v>66344.30207</v>
      </c>
      <c r="BK431" s="4">
        <f t="shared" si="39"/>
        <v>32386.66217</v>
      </c>
      <c r="BL431" s="4">
        <f t="shared" si="40"/>
        <v>98730.96424</v>
      </c>
      <c r="BM431" s="4">
        <f>BK431*'Ejercicio 3 - TIR'!$D$5</f>
        <v>16193.33108</v>
      </c>
      <c r="BN431" s="4">
        <f t="shared" si="41"/>
        <v>82537.63315</v>
      </c>
      <c r="BO431" s="4">
        <f t="shared" si="42"/>
        <v>34931.85247</v>
      </c>
      <c r="BP431" s="4">
        <f t="shared" si="43"/>
        <v>-96612.41294</v>
      </c>
      <c r="BQ431" s="4">
        <f t="shared" ref="BQ431:BT431" si="1330">BE431</f>
        <v>21728.59615</v>
      </c>
      <c r="BR431" s="4">
        <f t="shared" si="1330"/>
        <v>18546.78448</v>
      </c>
      <c r="BS431" s="4">
        <f t="shared" si="1330"/>
        <v>20551.43083</v>
      </c>
      <c r="BT431" s="4">
        <f t="shared" si="1330"/>
        <v>18074.73593</v>
      </c>
      <c r="BU431" s="4">
        <f t="shared" si="45"/>
        <v>54007.08402</v>
      </c>
      <c r="BV431" s="36">
        <f t="shared" si="46"/>
        <v>9.926089218</v>
      </c>
    </row>
    <row r="432" ht="15.0" customHeight="1">
      <c r="A432" s="2">
        <v>431.0</v>
      </c>
      <c r="B432" s="3">
        <f t="shared" si="4"/>
        <v>0.7380271814</v>
      </c>
      <c r="C432" s="4">
        <f>IF(B432&lt;=('Ejercicio 3 - TIR'!$D$13-'Ejercicio 3 - TIR'!$C$13)/('Ejercicio 3 - TIR'!$E$13-'Ejercicio 3 - TIR'!$C$13),'Ejercicio 3 - TIR'!$C$13+SQRT(('Ejercicio 3 - TIR'!$E$13-'Ejercicio 3 - TIR'!$C$13)*('Ejercicio 3 - TIR'!$D$13-'Ejercicio 3 - TIR'!$C$13)*B432),'Ejercicio 3 - TIR'!$E$13-SQRT(('Ejercicio 3 - TIR'!$E$13-'Ejercicio 3 - TIR'!$C$13)*('Ejercicio 3 - TIR'!$E$13-'Ejercicio 3 - TIR'!$D$13)*(1-B432)))</f>
        <v>82269.59159</v>
      </c>
      <c r="D432" s="3">
        <f t="shared" si="5"/>
        <v>0.3319463898</v>
      </c>
      <c r="E432" s="4">
        <f>IF(D432&lt;=('Ejercicio 3 - TIR'!$D$14-'Ejercicio 3 - TIR'!$C$14)/('Ejercicio 3 - TIR'!$E$14-'Ejercicio 3 - TIR'!$C$14),'Ejercicio 3 - TIR'!$C$14+SQRT(('Ejercicio 3 - TIR'!$E$14-'Ejercicio 3 - TIR'!$C$14)*('Ejercicio 3 - TIR'!$D$14-'Ejercicio 3 - TIR'!$C$14)*D432),'Ejercicio 3 - TIR'!$E$14-SQRT(('Ejercicio 3 - TIR'!$E$14-'Ejercicio 3 - TIR'!$C$14)*('Ejercicio 3 - TIR'!$E$14-'Ejercicio 3 - TIR'!$D$14)*(1-D432)))</f>
        <v>29989.58708</v>
      </c>
      <c r="F432" s="3">
        <f t="shared" si="6"/>
        <v>0.3319224406</v>
      </c>
      <c r="G432" s="4">
        <f>IF(F432&lt;=('Ejercicio 3 - TIR'!$D$18-'Ejercicio 3 - TIR'!$C$18)/('Ejercicio 3 - TIR'!$E$18-'Ejercicio 3 - TIR'!$C$18),'Ejercicio 3 - TIR'!$C$18+SQRT(('Ejercicio 3 - TIR'!$E$18-'Ejercicio 3 - TIR'!$C$18)*('Ejercicio 3 - TIR'!$D$18-'Ejercicio 3 - TIR'!$C$18)*F432),'Ejercicio 3 - TIR'!$E$18-SQRT(('Ejercicio 3 - TIR'!$E$18-'Ejercicio 3 - TIR'!$C$18)*('Ejercicio 3 - TIR'!$E$18-'Ejercicio 3 - TIR'!$D$18)*(1-F432)))</f>
        <v>37056.08717</v>
      </c>
      <c r="H432" s="3">
        <f t="shared" si="7"/>
        <v>0.587438639</v>
      </c>
      <c r="I432" s="4">
        <f>IF(H432&lt;=('Ejercicio 3 - TIR'!$D$18-'Ejercicio 3 - TIR'!$C$18)/('Ejercicio 3 - TIR'!$E$18-'Ejercicio 3 - TIR'!$C$18),'Ejercicio 3 - TIR'!$C$18+SQRT(('Ejercicio 3 - TIR'!$E$18-'Ejercicio 3 - TIR'!$C$18)*('Ejercicio 3 - TIR'!$D$18-'Ejercicio 3 - TIR'!$C$18)*H432),'Ejercicio 3 - TIR'!$E$18-SQRT(('Ejercicio 3 - TIR'!$E$18-'Ejercicio 3 - TIR'!$C$18)*('Ejercicio 3 - TIR'!$E$18-'Ejercicio 3 - TIR'!$D$18)*(1-H432)))</f>
        <v>39387.00143</v>
      </c>
      <c r="J432" s="3">
        <f t="shared" si="8"/>
        <v>0.7849312871</v>
      </c>
      <c r="K432" s="4">
        <f>IF(J432&lt;=('Ejercicio 3 - TIR'!$D$18-'Ejercicio 3 - TIR'!$C$18)/('Ejercicio 3 - TIR'!$E$18-'Ejercicio 3 - TIR'!$C$18),'Ejercicio 3 - TIR'!$C$18+SQRT(('Ejercicio 3 - TIR'!$E$18-'Ejercicio 3 - TIR'!$C$18)*('Ejercicio 3 - TIR'!$D$18-'Ejercicio 3 - TIR'!$C$18)*J432),'Ejercicio 3 - TIR'!$E$18-SQRT(('Ejercicio 3 - TIR'!$E$18-'Ejercicio 3 - TIR'!$C$18)*('Ejercicio 3 - TIR'!$E$18-'Ejercicio 3 - TIR'!$D$18)*(1-J432)))</f>
        <v>40983.76377</v>
      </c>
      <c r="L432" s="3">
        <f t="shared" si="9"/>
        <v>0.4496006073</v>
      </c>
      <c r="M432" s="4">
        <f>IF(L432&lt;=('Ejercicio 3 - TIR'!$D$18-'Ejercicio 3 - TIR'!$C$18)/('Ejercicio 3 - TIR'!$E$18-'Ejercicio 3 - TIR'!$C$18),'Ejercicio 3 - TIR'!$C$18+SQRT(('Ejercicio 3 - TIR'!$E$18-'Ejercicio 3 - TIR'!$C$18)*('Ejercicio 3 - TIR'!$D$18-'Ejercicio 3 - TIR'!$C$18)*L432),'Ejercicio 3 - TIR'!$E$18-SQRT(('Ejercicio 3 - TIR'!$E$18-'Ejercicio 3 - TIR'!$C$18)*('Ejercicio 3 - TIR'!$E$18-'Ejercicio 3 - TIR'!$D$18)*(1-L432)))</f>
        <v>38212.19161</v>
      </c>
      <c r="N432" s="3">
        <f t="shared" si="10"/>
        <v>0.3696461836</v>
      </c>
      <c r="O432" s="4">
        <f>IF(N432&lt;=('Ejercicio 3 - TIR'!$D$18-'Ejercicio 3 - TIR'!$C$18)/('Ejercicio 3 - TIR'!$E$18-'Ejercicio 3 - TIR'!$C$18),'Ejercicio 3 - TIR'!$C$18+SQRT(('Ejercicio 3 - TIR'!$E$18-'Ejercicio 3 - TIR'!$C$18)*('Ejercicio 3 - TIR'!$D$18-'Ejercicio 3 - TIR'!$C$18)*N432),'Ejercicio 3 - TIR'!$E$18-SQRT(('Ejercicio 3 - TIR'!$E$18-'Ejercicio 3 - TIR'!$C$18)*('Ejercicio 3 - TIR'!$E$18-'Ejercicio 3 - TIR'!$D$18)*(1-N432)))</f>
        <v>37446.26937</v>
      </c>
      <c r="P432" s="3">
        <f t="shared" si="11"/>
        <v>0.6421452755</v>
      </c>
      <c r="Q432" s="7">
        <f>IF(P432&lt;=('Ejercicio 3 - TIR'!$D$22-'Ejercicio 3 - TIR'!$C$22)/('Ejercicio 3 - TIR'!$E$22-'Ejercicio 3 - TIR'!$C$22),'Ejercicio 3 - TIR'!$C$22+SQRT(('Ejercicio 3 - TIR'!$E$22-'Ejercicio 3 - TIR'!$C$22)*('Ejercicio 3 - TIR'!$D$22-'Ejercicio 3 - TIR'!$C$22)*P432),'Ejercicio 3 - TIR'!$E$22-SQRT(('Ejercicio 3 - TIR'!$E$22-'Ejercicio 3 - TIR'!$C$22)*('Ejercicio 3 - TIR'!$E$22-'Ejercicio 3 - TIR'!$D$22)*(1-P432)))</f>
        <v>0.1546201162</v>
      </c>
      <c r="R432" s="3">
        <f t="shared" si="12"/>
        <v>0.7897930692</v>
      </c>
      <c r="S432" s="7">
        <f>IF(R432&lt;=('Ejercicio 3 - TIR'!$D$23-'Ejercicio 3 - TIR'!$C$23)/('Ejercicio 3 - TIR'!$E$23-'Ejercicio 3 - TIR'!$C$23),'Ejercicio 3 - TIR'!$C$23+SQRT(('Ejercicio 3 - TIR'!$E$23-'Ejercicio 3 - TIR'!$C$23)*('Ejercicio 3 - TIR'!$D$23-'Ejercicio 3 - TIR'!$C$23)*R432),'Ejercicio 3 - TIR'!$E$23-SQRT(('Ejercicio 3 - TIR'!$E$23-'Ejercicio 3 - TIR'!$C$23)*('Ejercicio 3 - TIR'!$E$23-'Ejercicio 3 - TIR'!$D$23)*(1-R432)))</f>
        <v>0.1605482012</v>
      </c>
      <c r="T432" s="3">
        <f t="shared" si="13"/>
        <v>0.6477235595</v>
      </c>
      <c r="U432" s="7">
        <f>IF(T432&lt;=('Ejercicio 3 - TIR'!$D$24-'Ejercicio 3 - TIR'!$C$24)/('Ejercicio 3 - TIR'!$E$24-'Ejercicio 3 - TIR'!$C$24),'Ejercicio 3 - TIR'!$C$24+SQRT(('Ejercicio 3 - TIR'!$E$24-'Ejercicio 3 - TIR'!$C$24)*('Ejercicio 3 - TIR'!$D$24-'Ejercicio 3 - TIR'!$C$24)*T432),'Ejercicio 3 - TIR'!$E$24-SQRT(('Ejercicio 3 - TIR'!$E$24-'Ejercicio 3 - TIR'!$C$24)*('Ejercicio 3 - TIR'!$E$24-'Ejercicio 3 - TIR'!$D$24)*(1-T432)))</f>
        <v>0.1885934078</v>
      </c>
      <c r="V432" s="3">
        <f t="shared" si="14"/>
        <v>0.9696295794</v>
      </c>
      <c r="W432" s="7">
        <f>IF(V432&lt;=('Ejercicio 3 - TIR'!$D$25-'Ejercicio 3 - TIR'!$C$25)/('Ejercicio 3 - TIR'!$E$25-'Ejercicio 3 - TIR'!$C$25),'Ejercicio 3 - TIR'!$C$25+SQRT(('Ejercicio 3 - TIR'!$E$25-'Ejercicio 3 - TIR'!$C$25)*('Ejercicio 3 - TIR'!$D$25-'Ejercicio 3 - TIR'!$C$25)*V432),'Ejercicio 3 - TIR'!$E$25-SQRT(('Ejercicio 3 - TIR'!$E$25-'Ejercicio 3 - TIR'!$C$25)*('Ejercicio 3 - TIR'!$E$25-'Ejercicio 3 - TIR'!$D$25)*(1-V432)))</f>
        <v>0.239689982</v>
      </c>
      <c r="X432" s="3">
        <f t="shared" si="15"/>
        <v>0.9524009335</v>
      </c>
      <c r="Y432" s="7">
        <f>IF(X432&lt;=('Ejercicio 3 - TIR'!$D$26-'Ejercicio 3 - TIR'!$C$26)/('Ejercicio 3 - TIR'!$E$26-'Ejercicio 3 - TIR'!$C$26),'Ejercicio 3 - TIR'!$C$26+SQRT(('Ejercicio 3 - TIR'!$E$26-'Ejercicio 3 - TIR'!$C$26)*('Ejercicio 3 - TIR'!$D$26-'Ejercicio 3 - TIR'!$C$26)*X432),'Ejercicio 3 - TIR'!$E$26-SQRT(('Ejercicio 3 - TIR'!$E$26-'Ejercicio 3 - TIR'!$C$26)*('Ejercicio 3 - TIR'!$E$26-'Ejercicio 3 - TIR'!$D$26)*(1-X432)))</f>
        <v>0.2639676901</v>
      </c>
      <c r="Z432" s="3">
        <f t="shared" si="16"/>
        <v>1.154620116</v>
      </c>
      <c r="AA432" s="3">
        <f t="shared" si="17"/>
        <v>1.339992299</v>
      </c>
      <c r="AB432" s="3">
        <f t="shared" si="18"/>
        <v>1.592706013</v>
      </c>
      <c r="AC432" s="3">
        <f t="shared" si="19"/>
        <v>1.974461689</v>
      </c>
      <c r="AD432" s="3">
        <f t="shared" si="20"/>
        <v>2.49565578</v>
      </c>
      <c r="AE432" s="2">
        <f t="shared" si="21"/>
        <v>4636.993438</v>
      </c>
      <c r="AF432" s="2">
        <f t="shared" si="22"/>
        <v>5381.454393</v>
      </c>
      <c r="AG432" s="2">
        <f t="shared" si="23"/>
        <v>6396.361216</v>
      </c>
      <c r="AH432" s="2">
        <f t="shared" si="24"/>
        <v>7929.504921</v>
      </c>
      <c r="AI432" s="2">
        <f t="shared" si="25"/>
        <v>10022.63802</v>
      </c>
      <c r="AJ432" s="4">
        <f t="shared" si="26"/>
        <v>42785.70367</v>
      </c>
      <c r="AK432" s="4">
        <f t="shared" si="27"/>
        <v>52778.27859</v>
      </c>
      <c r="AL432" s="4">
        <f t="shared" si="28"/>
        <v>65275.08699</v>
      </c>
      <c r="AM432" s="4">
        <f t="shared" si="29"/>
        <v>75448.50837</v>
      </c>
      <c r="AN432" s="4">
        <f t="shared" si="30"/>
        <v>93452.99858</v>
      </c>
      <c r="AO432" s="4">
        <f>C432/'Ejercicio 3 - TIR'!$D$7</f>
        <v>16453.91832</v>
      </c>
      <c r="AP432" s="4">
        <f t="shared" si="31"/>
        <v>26331.78535</v>
      </c>
      <c r="AQ432" s="4">
        <f t="shared" si="32"/>
        <v>36324.36028</v>
      </c>
      <c r="AR432" s="4">
        <f t="shared" si="33"/>
        <v>48821.16867</v>
      </c>
      <c r="AS432" s="4">
        <f t="shared" si="34"/>
        <v>58994.59006</v>
      </c>
      <c r="AT432" s="4">
        <f t="shared" si="35"/>
        <v>76999.08027</v>
      </c>
      <c r="AU432" s="4">
        <f>AP432*'Ejercicio 3 - TIR'!$D$5</f>
        <v>13165.89267</v>
      </c>
      <c r="AV432" s="4">
        <f>AQ432*'Ejercicio 3 - TIR'!$D$5</f>
        <v>18162.18014</v>
      </c>
      <c r="AW432" s="4">
        <f>AR432*'Ejercicio 3 - TIR'!$D$5</f>
        <v>24410.58434</v>
      </c>
      <c r="AX432" s="4">
        <f>AS432*'Ejercicio 3 - TIR'!$D$5</f>
        <v>29497.29503</v>
      </c>
      <c r="AY432" s="4">
        <f>AT432*'Ejercicio 3 - TIR'!$D$5</f>
        <v>38499.54013</v>
      </c>
      <c r="AZ432" s="4">
        <f t="shared" ref="AZ432:BD432" si="1331">AJ432-AU432-AE432</f>
        <v>24982.81755</v>
      </c>
      <c r="BA432" s="4">
        <f t="shared" si="1331"/>
        <v>29234.64406</v>
      </c>
      <c r="BB432" s="4">
        <f t="shared" si="1331"/>
        <v>34468.14144</v>
      </c>
      <c r="BC432" s="4">
        <f t="shared" si="1331"/>
        <v>38021.70843</v>
      </c>
      <c r="BD432" s="4">
        <f t="shared" si="1331"/>
        <v>44930.82043</v>
      </c>
      <c r="BE432" s="4">
        <f t="shared" ref="BE432:BI432" si="1332">AZ432/Z432</f>
        <v>21637.26165</v>
      </c>
      <c r="BF432" s="4">
        <f t="shared" si="1332"/>
        <v>21817.02394</v>
      </c>
      <c r="BG432" s="4">
        <f t="shared" si="1332"/>
        <v>21641.24525</v>
      </c>
      <c r="BH432" s="4">
        <f t="shared" si="1332"/>
        <v>19256.74661</v>
      </c>
      <c r="BI432" s="4">
        <f t="shared" si="1332"/>
        <v>18003.61284</v>
      </c>
      <c r="BJ432" s="4">
        <f t="shared" si="38"/>
        <v>74843.68633</v>
      </c>
      <c r="BK432" s="4">
        <f t="shared" si="39"/>
        <v>41063.31635</v>
      </c>
      <c r="BL432" s="4">
        <f t="shared" si="40"/>
        <v>115907.0027</v>
      </c>
      <c r="BM432" s="4">
        <f>BK432*'Ejercicio 3 - TIR'!$D$5</f>
        <v>20531.65817</v>
      </c>
      <c r="BN432" s="4">
        <f t="shared" si="41"/>
        <v>95375.3445</v>
      </c>
      <c r="BO432" s="4">
        <f t="shared" si="42"/>
        <v>38216.54624</v>
      </c>
      <c r="BP432" s="4">
        <f t="shared" si="43"/>
        <v>-112259.1787</v>
      </c>
      <c r="BQ432" s="4">
        <f t="shared" ref="BQ432:BT432" si="1333">BE432</f>
        <v>21637.26165</v>
      </c>
      <c r="BR432" s="4">
        <f t="shared" si="1333"/>
        <v>21817.02394</v>
      </c>
      <c r="BS432" s="4">
        <f t="shared" si="1333"/>
        <v>21641.24525</v>
      </c>
      <c r="BT432" s="4">
        <f t="shared" si="1333"/>
        <v>19256.74661</v>
      </c>
      <c r="BU432" s="4">
        <f t="shared" si="45"/>
        <v>56220.15908</v>
      </c>
      <c r="BV432" s="36">
        <f t="shared" si="46"/>
        <v>6.844387001</v>
      </c>
    </row>
    <row r="433" ht="15.0" customHeight="1">
      <c r="A433" s="2">
        <v>432.0</v>
      </c>
      <c r="B433" s="3">
        <f t="shared" si="4"/>
        <v>0.2876043233</v>
      </c>
      <c r="C433" s="4">
        <f>IF(B433&lt;=('Ejercicio 3 - TIR'!$D$13-'Ejercicio 3 - TIR'!$C$13)/('Ejercicio 3 - TIR'!$E$13-'Ejercicio 3 - TIR'!$C$13),'Ejercicio 3 - TIR'!$C$13+SQRT(('Ejercicio 3 - TIR'!$E$13-'Ejercicio 3 - TIR'!$C$13)*('Ejercicio 3 - TIR'!$D$13-'Ejercicio 3 - TIR'!$C$13)*B433),'Ejercicio 3 - TIR'!$E$13-SQRT(('Ejercicio 3 - TIR'!$E$13-'Ejercicio 3 - TIR'!$C$13)*('Ejercicio 3 - TIR'!$E$13-'Ejercicio 3 - TIR'!$D$13)*(1-B433)))</f>
        <v>70761.75771</v>
      </c>
      <c r="D433" s="3">
        <f t="shared" si="5"/>
        <v>0.6136637535</v>
      </c>
      <c r="E433" s="4">
        <f>IF(D433&lt;=('Ejercicio 3 - TIR'!$D$14-'Ejercicio 3 - TIR'!$C$14)/('Ejercicio 3 - TIR'!$E$14-'Ejercicio 3 - TIR'!$C$14),'Ejercicio 3 - TIR'!$C$14+SQRT(('Ejercicio 3 - TIR'!$E$14-'Ejercicio 3 - TIR'!$C$14)*('Ejercicio 3 - TIR'!$D$14-'Ejercicio 3 - TIR'!$C$14)*D433),'Ejercicio 3 - TIR'!$E$14-SQRT(('Ejercicio 3 - TIR'!$E$14-'Ejercicio 3 - TIR'!$C$14)*('Ejercicio 3 - TIR'!$E$14-'Ejercicio 3 - TIR'!$D$14)*(1-D433)))</f>
        <v>32387.48156</v>
      </c>
      <c r="F433" s="3">
        <f t="shared" si="6"/>
        <v>0.529267789</v>
      </c>
      <c r="G433" s="4">
        <f>IF(F433&lt;=('Ejercicio 3 - TIR'!$D$18-'Ejercicio 3 - TIR'!$C$18)/('Ejercicio 3 - TIR'!$E$18-'Ejercicio 3 - TIR'!$C$18),'Ejercicio 3 - TIR'!$C$18+SQRT(('Ejercicio 3 - TIR'!$E$18-'Ejercicio 3 - TIR'!$C$18)*('Ejercicio 3 - TIR'!$D$18-'Ejercicio 3 - TIR'!$C$18)*F433),'Ejercicio 3 - TIR'!$E$18-SQRT(('Ejercicio 3 - TIR'!$E$18-'Ejercicio 3 - TIR'!$C$18)*('Ejercicio 3 - TIR'!$E$18-'Ejercicio 3 - TIR'!$D$18)*(1-F433)))</f>
        <v>38910.11607</v>
      </c>
      <c r="H433" s="3">
        <f t="shared" si="7"/>
        <v>0.5368966822</v>
      </c>
      <c r="I433" s="4">
        <f>IF(H433&lt;=('Ejercicio 3 - TIR'!$D$18-'Ejercicio 3 - TIR'!$C$18)/('Ejercicio 3 - TIR'!$E$18-'Ejercicio 3 - TIR'!$C$18),'Ejercicio 3 - TIR'!$C$18+SQRT(('Ejercicio 3 - TIR'!$E$18-'Ejercicio 3 - TIR'!$C$18)*('Ejercicio 3 - TIR'!$D$18-'Ejercicio 3 - TIR'!$C$18)*H433),'Ejercicio 3 - TIR'!$E$18-SQRT(('Ejercicio 3 - TIR'!$E$18-'Ejercicio 3 - TIR'!$C$18)*('Ejercicio 3 - TIR'!$E$18-'Ejercicio 3 - TIR'!$D$18)*(1-H433)))</f>
        <v>38974.10176</v>
      </c>
      <c r="J433" s="3">
        <f t="shared" si="8"/>
        <v>0.2123647858</v>
      </c>
      <c r="K433" s="4">
        <f>IF(J433&lt;=('Ejercicio 3 - TIR'!$D$18-'Ejercicio 3 - TIR'!$C$18)/('Ejercicio 3 - TIR'!$E$18-'Ejercicio 3 - TIR'!$C$18),'Ejercicio 3 - TIR'!$C$18+SQRT(('Ejercicio 3 - TIR'!$E$18-'Ejercicio 3 - TIR'!$C$18)*('Ejercicio 3 - TIR'!$D$18-'Ejercicio 3 - TIR'!$C$18)*J433),'Ejercicio 3 - TIR'!$E$18-SQRT(('Ejercicio 3 - TIR'!$E$18-'Ejercicio 3 - TIR'!$C$18)*('Ejercicio 3 - TIR'!$E$18-'Ejercicio 3 - TIR'!$D$18)*(1-J433)))</f>
        <v>35643.99839</v>
      </c>
      <c r="L433" s="3">
        <f t="shared" si="9"/>
        <v>0.03120892815</v>
      </c>
      <c r="M433" s="4">
        <f>IF(L433&lt;=('Ejercicio 3 - TIR'!$D$18-'Ejercicio 3 - TIR'!$C$18)/('Ejercicio 3 - TIR'!$E$18-'Ejercicio 3 - TIR'!$C$18),'Ejercicio 3 - TIR'!$C$18+SQRT(('Ejercicio 3 - TIR'!$E$18-'Ejercicio 3 - TIR'!$C$18)*('Ejercicio 3 - TIR'!$D$18-'Ejercicio 3 - TIR'!$C$18)*L433),'Ejercicio 3 - TIR'!$E$18-SQRT(('Ejercicio 3 - TIR'!$E$18-'Ejercicio 3 - TIR'!$C$18)*('Ejercicio 3 - TIR'!$E$18-'Ejercicio 3 - TIR'!$D$18)*(1-L433)))</f>
        <v>32163.64027</v>
      </c>
      <c r="N433" s="3">
        <f t="shared" si="10"/>
        <v>0.9558799958</v>
      </c>
      <c r="O433" s="4">
        <f>IF(N433&lt;=('Ejercicio 3 - TIR'!$D$18-'Ejercicio 3 - TIR'!$C$18)/('Ejercicio 3 - TIR'!$E$18-'Ejercicio 3 - TIR'!$C$18),'Ejercicio 3 - TIR'!$C$18+SQRT(('Ejercicio 3 - TIR'!$E$18-'Ejercicio 3 - TIR'!$C$18)*('Ejercicio 3 - TIR'!$D$18-'Ejercicio 3 - TIR'!$C$18)*N433),'Ejercicio 3 - TIR'!$E$18-SQRT(('Ejercicio 3 - TIR'!$E$18-'Ejercicio 3 - TIR'!$C$18)*('Ejercicio 3 - TIR'!$E$18-'Ejercicio 3 - TIR'!$D$18)*(1-N433)))</f>
        <v>43180.93422</v>
      </c>
      <c r="P433" s="3">
        <f t="shared" si="11"/>
        <v>0.7017064761</v>
      </c>
      <c r="Q433" s="7">
        <f>IF(P433&lt;=('Ejercicio 3 - TIR'!$D$22-'Ejercicio 3 - TIR'!$C$22)/('Ejercicio 3 - TIR'!$E$22-'Ejercicio 3 - TIR'!$C$22),'Ejercicio 3 - TIR'!$C$22+SQRT(('Ejercicio 3 - TIR'!$E$22-'Ejercicio 3 - TIR'!$C$22)*('Ejercicio 3 - TIR'!$D$22-'Ejercicio 3 - TIR'!$C$22)*P433),'Ejercicio 3 - TIR'!$E$22-SQRT(('Ejercicio 3 - TIR'!$E$22-'Ejercicio 3 - TIR'!$C$22)*('Ejercicio 3 - TIR'!$E$22-'Ejercicio 3 - TIR'!$D$22)*(1-P433)))</f>
        <v>0.1568282857</v>
      </c>
      <c r="R433" s="3">
        <f t="shared" si="12"/>
        <v>0.8495987425</v>
      </c>
      <c r="S433" s="7">
        <f>IF(R433&lt;=('Ejercicio 3 - TIR'!$D$23-'Ejercicio 3 - TIR'!$C$23)/('Ejercicio 3 - TIR'!$E$23-'Ejercicio 3 - TIR'!$C$23),'Ejercicio 3 - TIR'!$C$23+SQRT(('Ejercicio 3 - TIR'!$E$23-'Ejercicio 3 - TIR'!$C$23)*('Ejercicio 3 - TIR'!$D$23-'Ejercicio 3 - TIR'!$C$23)*R433),'Ejercicio 3 - TIR'!$E$23-SQRT(('Ejercicio 3 - TIR'!$E$23-'Ejercicio 3 - TIR'!$C$23)*('Ejercicio 3 - TIR'!$E$23-'Ejercicio 3 - TIR'!$D$23)*(1-R433)))</f>
        <v>0.1635463602</v>
      </c>
      <c r="T433" s="3">
        <f t="shared" si="13"/>
        <v>0.2234627968</v>
      </c>
      <c r="U433" s="7">
        <f>IF(T433&lt;=('Ejercicio 3 - TIR'!$D$24-'Ejercicio 3 - TIR'!$C$24)/('Ejercicio 3 - TIR'!$E$24-'Ejercicio 3 - TIR'!$C$24),'Ejercicio 3 - TIR'!$C$24+SQRT(('Ejercicio 3 - TIR'!$E$24-'Ejercicio 3 - TIR'!$C$24)*('Ejercicio 3 - TIR'!$D$24-'Ejercicio 3 - TIR'!$C$24)*T433),'Ejercicio 3 - TIR'!$E$24-SQRT(('Ejercicio 3 - TIR'!$E$24-'Ejercicio 3 - TIR'!$C$24)*('Ejercicio 3 - TIR'!$E$24-'Ejercicio 3 - TIR'!$D$24)*(1-T433)))</f>
        <v>0.1716626839</v>
      </c>
      <c r="V433" s="3">
        <f t="shared" si="14"/>
        <v>0.2002922753</v>
      </c>
      <c r="W433" s="7">
        <f>IF(V433&lt;=('Ejercicio 3 - TIR'!$D$25-'Ejercicio 3 - TIR'!$C$25)/('Ejercicio 3 - TIR'!$E$25-'Ejercicio 3 - TIR'!$C$25),'Ejercicio 3 - TIR'!$C$25+SQRT(('Ejercicio 3 - TIR'!$E$25-'Ejercicio 3 - TIR'!$C$25)*('Ejercicio 3 - TIR'!$D$25-'Ejercicio 3 - TIR'!$C$25)*V433),'Ejercicio 3 - TIR'!$E$25-SQRT(('Ejercicio 3 - TIR'!$E$25-'Ejercicio 3 - TIR'!$C$25)*('Ejercicio 3 - TIR'!$E$25-'Ejercicio 3 - TIR'!$D$25)*(1-V433)))</f>
        <v>0.1967454228</v>
      </c>
      <c r="X433" s="3">
        <f t="shared" si="15"/>
        <v>0.8709073654</v>
      </c>
      <c r="Y433" s="7">
        <f>IF(X433&lt;=('Ejercicio 3 - TIR'!$D$26-'Ejercicio 3 - TIR'!$C$26)/('Ejercicio 3 - TIR'!$E$26-'Ejercicio 3 - TIR'!$C$26),'Ejercicio 3 - TIR'!$C$26+SQRT(('Ejercicio 3 - TIR'!$E$26-'Ejercicio 3 - TIR'!$C$26)*('Ejercicio 3 - TIR'!$D$26-'Ejercicio 3 - TIR'!$C$26)*X433),'Ejercicio 3 - TIR'!$E$26-SQRT(('Ejercicio 3 - TIR'!$E$26-'Ejercicio 3 - TIR'!$C$26)*('Ejercicio 3 - TIR'!$E$26-'Ejercicio 3 - TIR'!$D$26)*(1-X433)))</f>
        <v>0.2535973443</v>
      </c>
      <c r="Z433" s="3">
        <f t="shared" si="16"/>
        <v>1.156828286</v>
      </c>
      <c r="AA433" s="3">
        <f t="shared" si="17"/>
        <v>1.346023341</v>
      </c>
      <c r="AB433" s="3">
        <f t="shared" si="18"/>
        <v>1.577085321</v>
      </c>
      <c r="AC433" s="3">
        <f t="shared" si="19"/>
        <v>1.887369639</v>
      </c>
      <c r="AD433" s="3">
        <f t="shared" si="20"/>
        <v>2.366001567</v>
      </c>
      <c r="AE433" s="2">
        <f t="shared" si="21"/>
        <v>5079.273212</v>
      </c>
      <c r="AF433" s="2">
        <f t="shared" si="22"/>
        <v>5909.969858</v>
      </c>
      <c r="AG433" s="2">
        <f t="shared" si="23"/>
        <v>6924.491146</v>
      </c>
      <c r="AH433" s="2">
        <f t="shared" si="24"/>
        <v>8286.853084</v>
      </c>
      <c r="AI433" s="2">
        <f t="shared" si="25"/>
        <v>10388.37702</v>
      </c>
      <c r="AJ433" s="4">
        <f t="shared" si="26"/>
        <v>45012.32287</v>
      </c>
      <c r="AK433" s="4">
        <f t="shared" si="27"/>
        <v>52460.05067</v>
      </c>
      <c r="AL433" s="4">
        <f t="shared" si="28"/>
        <v>56213.62663</v>
      </c>
      <c r="AM433" s="4">
        <f t="shared" si="29"/>
        <v>60704.67812</v>
      </c>
      <c r="AN433" s="4">
        <f t="shared" si="30"/>
        <v>102166.158</v>
      </c>
      <c r="AO433" s="4">
        <f>C433/'Ejercicio 3 - TIR'!$D$7</f>
        <v>14152.35154</v>
      </c>
      <c r="AP433" s="4">
        <f t="shared" si="31"/>
        <v>30859.97133</v>
      </c>
      <c r="AQ433" s="4">
        <f t="shared" si="32"/>
        <v>38307.69912</v>
      </c>
      <c r="AR433" s="4">
        <f t="shared" si="33"/>
        <v>42061.27509</v>
      </c>
      <c r="AS433" s="4">
        <f t="shared" si="34"/>
        <v>46552.32658</v>
      </c>
      <c r="AT433" s="4">
        <f t="shared" si="35"/>
        <v>88013.80648</v>
      </c>
      <c r="AU433" s="4">
        <f>AP433*'Ejercicio 3 - TIR'!$D$5</f>
        <v>15429.98566</v>
      </c>
      <c r="AV433" s="4">
        <f>AQ433*'Ejercicio 3 - TIR'!$D$5</f>
        <v>19153.84956</v>
      </c>
      <c r="AW433" s="4">
        <f>AR433*'Ejercicio 3 - TIR'!$D$5</f>
        <v>21030.63754</v>
      </c>
      <c r="AX433" s="4">
        <f>AS433*'Ejercicio 3 - TIR'!$D$5</f>
        <v>23276.16329</v>
      </c>
      <c r="AY433" s="4">
        <f>AT433*'Ejercicio 3 - TIR'!$D$5</f>
        <v>44006.90324</v>
      </c>
      <c r="AZ433" s="4">
        <f t="shared" ref="AZ433:BD433" si="1334">AJ433-AU433-AE433</f>
        <v>24503.06399</v>
      </c>
      <c r="BA433" s="4">
        <f t="shared" si="1334"/>
        <v>27396.23125</v>
      </c>
      <c r="BB433" s="4">
        <f t="shared" si="1334"/>
        <v>28258.49794</v>
      </c>
      <c r="BC433" s="4">
        <f t="shared" si="1334"/>
        <v>29141.66175</v>
      </c>
      <c r="BD433" s="4">
        <f t="shared" si="1334"/>
        <v>47770.87776</v>
      </c>
      <c r="BE433" s="4">
        <f t="shared" ref="BE433:BI433" si="1335">AZ433/Z433</f>
        <v>21181.24556</v>
      </c>
      <c r="BF433" s="4">
        <f t="shared" si="1335"/>
        <v>20353.45927</v>
      </c>
      <c r="BG433" s="4">
        <f t="shared" si="1335"/>
        <v>17918.17955</v>
      </c>
      <c r="BH433" s="4">
        <f t="shared" si="1335"/>
        <v>15440.35739</v>
      </c>
      <c r="BI433" s="4">
        <f t="shared" si="1335"/>
        <v>20190.55204</v>
      </c>
      <c r="BJ433" s="4">
        <f t="shared" si="38"/>
        <v>76628.83212</v>
      </c>
      <c r="BK433" s="4">
        <f t="shared" si="39"/>
        <v>33484.48592</v>
      </c>
      <c r="BL433" s="4">
        <f t="shared" si="40"/>
        <v>110113.318</v>
      </c>
      <c r="BM433" s="4">
        <f>BK433*'Ejercicio 3 - TIR'!$D$5</f>
        <v>16742.24296</v>
      </c>
      <c r="BN433" s="4">
        <f t="shared" si="41"/>
        <v>93371.07508</v>
      </c>
      <c r="BO433" s="4">
        <f t="shared" si="42"/>
        <v>39463.65733</v>
      </c>
      <c r="BP433" s="4">
        <f t="shared" si="43"/>
        <v>-103149.2393</v>
      </c>
      <c r="BQ433" s="4">
        <f t="shared" ref="BQ433:BT433" si="1336">BE433</f>
        <v>21181.24556</v>
      </c>
      <c r="BR433" s="4">
        <f t="shared" si="1336"/>
        <v>20353.45927</v>
      </c>
      <c r="BS433" s="4">
        <f t="shared" si="1336"/>
        <v>17918.17955</v>
      </c>
      <c r="BT433" s="4">
        <f t="shared" si="1336"/>
        <v>15440.35739</v>
      </c>
      <c r="BU433" s="4">
        <f t="shared" si="45"/>
        <v>59654.20937</v>
      </c>
      <c r="BV433" s="36">
        <f t="shared" si="46"/>
        <v>8.026781255</v>
      </c>
    </row>
    <row r="434" ht="15.0" customHeight="1">
      <c r="A434" s="2">
        <v>433.0</v>
      </c>
      <c r="B434" s="3">
        <f t="shared" si="4"/>
        <v>0.1778381263</v>
      </c>
      <c r="C434" s="4">
        <f>IF(B434&lt;=('Ejercicio 3 - TIR'!$D$13-'Ejercicio 3 - TIR'!$C$13)/('Ejercicio 3 - TIR'!$E$13-'Ejercicio 3 - TIR'!$C$13),'Ejercicio 3 - TIR'!$C$13+SQRT(('Ejercicio 3 - TIR'!$E$13-'Ejercicio 3 - TIR'!$C$13)*('Ejercicio 3 - TIR'!$D$13-'Ejercicio 3 - TIR'!$C$13)*B434),'Ejercicio 3 - TIR'!$E$13-SQRT(('Ejercicio 3 - TIR'!$E$13-'Ejercicio 3 - TIR'!$C$13)*('Ejercicio 3 - TIR'!$E$13-'Ejercicio 3 - TIR'!$D$13)*(1-B434)))</f>
        <v>68434.1716</v>
      </c>
      <c r="D434" s="3">
        <f t="shared" si="5"/>
        <v>0.9983592341</v>
      </c>
      <c r="E434" s="4">
        <f>IF(D434&lt;=('Ejercicio 3 - TIR'!$D$14-'Ejercicio 3 - TIR'!$C$14)/('Ejercicio 3 - TIR'!$E$14-'Ejercicio 3 - TIR'!$C$14),'Ejercicio 3 - TIR'!$C$14+SQRT(('Ejercicio 3 - TIR'!$E$14-'Ejercicio 3 - TIR'!$C$14)*('Ejercicio 3 - TIR'!$D$14-'Ejercicio 3 - TIR'!$C$14)*D434),'Ejercicio 3 - TIR'!$E$14-SQRT(('Ejercicio 3 - TIR'!$E$14-'Ejercicio 3 - TIR'!$C$14)*('Ejercicio 3 - TIR'!$E$14-'Ejercicio 3 - TIR'!$D$14)*(1-D434)))</f>
        <v>39503.90032</v>
      </c>
      <c r="F434" s="3">
        <f t="shared" si="6"/>
        <v>0.09370888978</v>
      </c>
      <c r="G434" s="4">
        <f>IF(F434&lt;=('Ejercicio 3 - TIR'!$D$18-'Ejercicio 3 - TIR'!$C$18)/('Ejercicio 3 - TIR'!$E$18-'Ejercicio 3 - TIR'!$C$18),'Ejercicio 3 - TIR'!$C$18+SQRT(('Ejercicio 3 - TIR'!$E$18-'Ejercicio 3 - TIR'!$C$18)*('Ejercicio 3 - TIR'!$D$18-'Ejercicio 3 - TIR'!$C$18)*F434),'Ejercicio 3 - TIR'!$E$18-SQRT(('Ejercicio 3 - TIR'!$E$18-'Ejercicio 3 - TIR'!$C$18)*('Ejercicio 3 - TIR'!$E$18-'Ejercicio 3 - TIR'!$D$18)*(1-F434)))</f>
        <v>33749.17771</v>
      </c>
      <c r="H434" s="3">
        <f t="shared" si="7"/>
        <v>0.9101656846</v>
      </c>
      <c r="I434" s="4">
        <f>IF(H434&lt;=('Ejercicio 3 - TIR'!$D$18-'Ejercicio 3 - TIR'!$C$18)/('Ejercicio 3 - TIR'!$E$18-'Ejercicio 3 - TIR'!$C$18),'Ejercicio 3 - TIR'!$C$18+SQRT(('Ejercicio 3 - TIR'!$E$18-'Ejercicio 3 - TIR'!$C$18)*('Ejercicio 3 - TIR'!$D$18-'Ejercicio 3 - TIR'!$C$18)*H434),'Ejercicio 3 - TIR'!$E$18-SQRT(('Ejercicio 3 - TIR'!$E$18-'Ejercicio 3 - TIR'!$C$18)*('Ejercicio 3 - TIR'!$E$18-'Ejercicio 3 - TIR'!$D$18)*(1-H434)))</f>
        <v>42404.31634</v>
      </c>
      <c r="J434" s="3">
        <f t="shared" si="8"/>
        <v>0.6731687597</v>
      </c>
      <c r="K434" s="4">
        <f>IF(J434&lt;=('Ejercicio 3 - TIR'!$D$18-'Ejercicio 3 - TIR'!$C$18)/('Ejercicio 3 - TIR'!$E$18-'Ejercicio 3 - TIR'!$C$18),'Ejercicio 3 - TIR'!$C$18+SQRT(('Ejercicio 3 - TIR'!$E$18-'Ejercicio 3 - TIR'!$C$18)*('Ejercicio 3 - TIR'!$D$18-'Ejercicio 3 - TIR'!$C$18)*J434),'Ejercicio 3 - TIR'!$E$18-SQRT(('Ejercicio 3 - TIR'!$E$18-'Ejercicio 3 - TIR'!$C$18)*('Ejercicio 3 - TIR'!$E$18-'Ejercicio 3 - TIR'!$D$18)*(1-J434)))</f>
        <v>40049.00586</v>
      </c>
      <c r="L434" s="3">
        <f t="shared" si="9"/>
        <v>0.7122946425</v>
      </c>
      <c r="M434" s="4">
        <f>IF(L434&lt;=('Ejercicio 3 - TIR'!$D$18-'Ejercicio 3 - TIR'!$C$18)/('Ejercicio 3 - TIR'!$E$18-'Ejercicio 3 - TIR'!$C$18),'Ejercicio 3 - TIR'!$C$18+SQRT(('Ejercicio 3 - TIR'!$E$18-'Ejercicio 3 - TIR'!$C$18)*('Ejercicio 3 - TIR'!$D$18-'Ejercicio 3 - TIR'!$C$18)*L434),'Ejercicio 3 - TIR'!$E$18-SQRT(('Ejercicio 3 - TIR'!$E$18-'Ejercicio 3 - TIR'!$C$18)*('Ejercicio 3 - TIR'!$E$18-'Ejercicio 3 - TIR'!$D$18)*(1-L434)))</f>
        <v>40354.79798</v>
      </c>
      <c r="N434" s="3">
        <f t="shared" si="10"/>
        <v>0.3268226374</v>
      </c>
      <c r="O434" s="4">
        <f>IF(N434&lt;=('Ejercicio 3 - TIR'!$D$18-'Ejercicio 3 - TIR'!$C$18)/('Ejercicio 3 - TIR'!$E$18-'Ejercicio 3 - TIR'!$C$18),'Ejercicio 3 - TIR'!$C$18+SQRT(('Ejercicio 3 - TIR'!$E$18-'Ejercicio 3 - TIR'!$C$18)*('Ejercicio 3 - TIR'!$D$18-'Ejercicio 3 - TIR'!$C$18)*N434),'Ejercicio 3 - TIR'!$E$18-SQRT(('Ejercicio 3 - TIR'!$E$18-'Ejercicio 3 - TIR'!$C$18)*('Ejercicio 3 - TIR'!$E$18-'Ejercicio 3 - TIR'!$D$18)*(1-N434)))</f>
        <v>37001.67092</v>
      </c>
      <c r="P434" s="3">
        <f t="shared" si="11"/>
        <v>0.578607195</v>
      </c>
      <c r="Q434" s="7">
        <f>IF(P434&lt;=('Ejercicio 3 - TIR'!$D$22-'Ejercicio 3 - TIR'!$C$22)/('Ejercicio 3 - TIR'!$E$22-'Ejercicio 3 - TIR'!$C$22),'Ejercicio 3 - TIR'!$C$22+SQRT(('Ejercicio 3 - TIR'!$E$22-'Ejercicio 3 - TIR'!$C$22)*('Ejercicio 3 - TIR'!$D$22-'Ejercicio 3 - TIR'!$C$22)*P434),'Ejercicio 3 - TIR'!$E$22-SQRT(('Ejercicio 3 - TIR'!$E$22-'Ejercicio 3 - TIR'!$C$22)*('Ejercicio 3 - TIR'!$E$22-'Ejercicio 3 - TIR'!$D$22)*(1-P434)))</f>
        <v>0.1524589933</v>
      </c>
      <c r="R434" s="3">
        <f t="shared" si="12"/>
        <v>0.6489762544</v>
      </c>
      <c r="S434" s="7">
        <f>IF(R434&lt;=('Ejercicio 3 - TIR'!$D$23-'Ejercicio 3 - TIR'!$C$23)/('Ejercicio 3 - TIR'!$E$23-'Ejercicio 3 - TIR'!$C$23),'Ejercicio 3 - TIR'!$C$23+SQRT(('Ejercicio 3 - TIR'!$E$23-'Ejercicio 3 - TIR'!$C$23)*('Ejercicio 3 - TIR'!$D$23-'Ejercicio 3 - TIR'!$C$23)*R434),'Ejercicio 3 - TIR'!$E$23-SQRT(('Ejercicio 3 - TIR'!$E$23-'Ejercicio 3 - TIR'!$C$23)*('Ejercicio 3 - TIR'!$E$23-'Ejercicio 3 - TIR'!$D$23)*(1-R434)))</f>
        <v>0.1548635177</v>
      </c>
      <c r="T434" s="3">
        <f t="shared" si="13"/>
        <v>0.6463741548</v>
      </c>
      <c r="U434" s="7">
        <f>IF(T434&lt;=('Ejercicio 3 - TIR'!$D$24-'Ejercicio 3 - TIR'!$C$24)/('Ejercicio 3 - TIR'!$E$24-'Ejercicio 3 - TIR'!$C$24),'Ejercicio 3 - TIR'!$C$24+SQRT(('Ejercicio 3 - TIR'!$E$24-'Ejercicio 3 - TIR'!$C$24)*('Ejercicio 3 - TIR'!$D$24-'Ejercicio 3 - TIR'!$C$24)*T434),'Ejercicio 3 - TIR'!$E$24-SQRT(('Ejercicio 3 - TIR'!$E$24-'Ejercicio 3 - TIR'!$C$24)*('Ejercicio 3 - TIR'!$E$24-'Ejercicio 3 - TIR'!$D$24)*(1-T434)))</f>
        <v>0.1885333134</v>
      </c>
      <c r="V434" s="3">
        <f t="shared" si="14"/>
        <v>0.001467938826</v>
      </c>
      <c r="W434" s="7">
        <f>IF(V434&lt;=('Ejercicio 3 - TIR'!$D$25-'Ejercicio 3 - TIR'!$C$25)/('Ejercicio 3 - TIR'!$E$25-'Ejercicio 3 - TIR'!$C$25),'Ejercicio 3 - TIR'!$C$25+SQRT(('Ejercicio 3 - TIR'!$E$25-'Ejercicio 3 - TIR'!$C$25)*('Ejercicio 3 - TIR'!$D$25-'Ejercicio 3 - TIR'!$C$25)*V434),'Ejercicio 3 - TIR'!$E$25-SQRT(('Ejercicio 3 - TIR'!$E$25-'Ejercicio 3 - TIR'!$C$25)*('Ejercicio 3 - TIR'!$E$25-'Ejercicio 3 - TIR'!$D$25)*(1-V434)))</f>
        <v>0.181433567</v>
      </c>
      <c r="X434" s="3">
        <f t="shared" si="15"/>
        <v>0.8364358596</v>
      </c>
      <c r="Y434" s="7">
        <f>IF(X434&lt;=('Ejercicio 3 - TIR'!$D$26-'Ejercicio 3 - TIR'!$C$26)/('Ejercicio 3 - TIR'!$E$26-'Ejercicio 3 - TIR'!$C$26),'Ejercicio 3 - TIR'!$C$26+SQRT(('Ejercicio 3 - TIR'!$E$26-'Ejercicio 3 - TIR'!$C$26)*('Ejercicio 3 - TIR'!$D$26-'Ejercicio 3 - TIR'!$C$26)*X434),'Ejercicio 3 - TIR'!$E$26-SQRT(('Ejercicio 3 - TIR'!$E$26-'Ejercicio 3 - TIR'!$C$26)*('Ejercicio 3 - TIR'!$E$26-'Ejercicio 3 - TIR'!$D$26)*(1-X434)))</f>
        <v>0.2502805391</v>
      </c>
      <c r="Z434" s="3">
        <f t="shared" si="16"/>
        <v>1.152458993</v>
      </c>
      <c r="AA434" s="3">
        <f t="shared" si="17"/>
        <v>1.330932847</v>
      </c>
      <c r="AB434" s="3">
        <f t="shared" si="18"/>
        <v>1.581858027</v>
      </c>
      <c r="AC434" s="3">
        <f t="shared" si="19"/>
        <v>1.868860171</v>
      </c>
      <c r="AD434" s="3">
        <f t="shared" si="20"/>
        <v>2.336599502</v>
      </c>
      <c r="AE434" s="2">
        <f t="shared" si="21"/>
        <v>6022.724875</v>
      </c>
      <c r="AF434" s="2">
        <f t="shared" si="22"/>
        <v>6955.425236</v>
      </c>
      <c r="AG434" s="2">
        <f t="shared" si="23"/>
        <v>8266.754602</v>
      </c>
      <c r="AH434" s="2">
        <f t="shared" si="24"/>
        <v>9766.621377</v>
      </c>
      <c r="AI434" s="2">
        <f t="shared" si="25"/>
        <v>12211.01664</v>
      </c>
      <c r="AJ434" s="4">
        <f t="shared" si="26"/>
        <v>38894.54336</v>
      </c>
      <c r="AK434" s="4">
        <f t="shared" si="27"/>
        <v>56437.29748</v>
      </c>
      <c r="AL434" s="4">
        <f t="shared" si="28"/>
        <v>63351.84137</v>
      </c>
      <c r="AM434" s="4">
        <f t="shared" si="29"/>
        <v>75417.47465</v>
      </c>
      <c r="AN434" s="4">
        <f t="shared" si="30"/>
        <v>86458.08583</v>
      </c>
      <c r="AO434" s="4">
        <f>C434/'Ejercicio 3 - TIR'!$D$7</f>
        <v>13686.83432</v>
      </c>
      <c r="AP434" s="4">
        <f t="shared" si="31"/>
        <v>25207.70904</v>
      </c>
      <c r="AQ434" s="4">
        <f t="shared" si="32"/>
        <v>42750.46316</v>
      </c>
      <c r="AR434" s="4">
        <f t="shared" si="33"/>
        <v>49665.00705</v>
      </c>
      <c r="AS434" s="4">
        <f t="shared" si="34"/>
        <v>61730.64033</v>
      </c>
      <c r="AT434" s="4">
        <f t="shared" si="35"/>
        <v>72771.25151</v>
      </c>
      <c r="AU434" s="4">
        <f>AP434*'Ejercicio 3 - TIR'!$D$5</f>
        <v>12603.85452</v>
      </c>
      <c r="AV434" s="4">
        <f>AQ434*'Ejercicio 3 - TIR'!$D$5</f>
        <v>21375.23158</v>
      </c>
      <c r="AW434" s="4">
        <f>AR434*'Ejercicio 3 - TIR'!$D$5</f>
        <v>24832.50352</v>
      </c>
      <c r="AX434" s="4">
        <f>AS434*'Ejercicio 3 - TIR'!$D$5</f>
        <v>30865.32016</v>
      </c>
      <c r="AY434" s="4">
        <f>AT434*'Ejercicio 3 - TIR'!$D$5</f>
        <v>36385.62576</v>
      </c>
      <c r="AZ434" s="4">
        <f t="shared" ref="AZ434:BD434" si="1337">AJ434-AU434-AE434</f>
        <v>20267.96397</v>
      </c>
      <c r="BA434" s="4">
        <f t="shared" si="1337"/>
        <v>28106.64066</v>
      </c>
      <c r="BB434" s="4">
        <f t="shared" si="1337"/>
        <v>30252.58324</v>
      </c>
      <c r="BC434" s="4">
        <f t="shared" si="1337"/>
        <v>34785.53311</v>
      </c>
      <c r="BD434" s="4">
        <f t="shared" si="1337"/>
        <v>37861.44343</v>
      </c>
      <c r="BE434" s="4">
        <f t="shared" ref="BE434:BI434" si="1338">AZ434/Z434</f>
        <v>17586.71162</v>
      </c>
      <c r="BF434" s="4">
        <f t="shared" si="1338"/>
        <v>21118.0006</v>
      </c>
      <c r="BG434" s="4">
        <f t="shared" si="1338"/>
        <v>19124.71457</v>
      </c>
      <c r="BH434" s="4">
        <f t="shared" si="1338"/>
        <v>18613.23477</v>
      </c>
      <c r="BI434" s="4">
        <f t="shared" si="1338"/>
        <v>16203.65125</v>
      </c>
      <c r="BJ434" s="4">
        <f t="shared" si="38"/>
        <v>92304.79382</v>
      </c>
      <c r="BK434" s="4">
        <f t="shared" si="39"/>
        <v>31980.65025</v>
      </c>
      <c r="BL434" s="4">
        <f t="shared" si="40"/>
        <v>124285.4441</v>
      </c>
      <c r="BM434" s="4">
        <f>BK434*'Ejercicio 3 - TIR'!$D$5</f>
        <v>15990.32513</v>
      </c>
      <c r="BN434" s="4">
        <f t="shared" si="41"/>
        <v>108295.1189</v>
      </c>
      <c r="BO434" s="4">
        <f t="shared" si="42"/>
        <v>46347.31748</v>
      </c>
      <c r="BP434" s="4">
        <f t="shared" si="43"/>
        <v>-107938.0719</v>
      </c>
      <c r="BQ434" s="4">
        <f t="shared" ref="BQ434:BT434" si="1339">BE434</f>
        <v>17586.71162</v>
      </c>
      <c r="BR434" s="4">
        <f t="shared" si="1339"/>
        <v>21118.0006</v>
      </c>
      <c r="BS434" s="4">
        <f t="shared" si="1339"/>
        <v>19124.71457</v>
      </c>
      <c r="BT434" s="4">
        <f t="shared" si="1339"/>
        <v>18613.23477</v>
      </c>
      <c r="BU434" s="4">
        <f t="shared" si="45"/>
        <v>62550.96873</v>
      </c>
      <c r="BV434" s="36">
        <f t="shared" si="46"/>
        <v>7.384485446</v>
      </c>
    </row>
    <row r="435" ht="15.0" customHeight="1">
      <c r="A435" s="2">
        <v>434.0</v>
      </c>
      <c r="B435" s="3">
        <f t="shared" si="4"/>
        <v>0.2619792122</v>
      </c>
      <c r="C435" s="4">
        <f>IF(B435&lt;=('Ejercicio 3 - TIR'!$D$13-'Ejercicio 3 - TIR'!$C$13)/('Ejercicio 3 - TIR'!$E$13-'Ejercicio 3 - TIR'!$C$13),'Ejercicio 3 - TIR'!$C$13+SQRT(('Ejercicio 3 - TIR'!$E$13-'Ejercicio 3 - TIR'!$C$13)*('Ejercicio 3 - TIR'!$D$13-'Ejercicio 3 - TIR'!$C$13)*B435),'Ejercicio 3 - TIR'!$E$13-SQRT(('Ejercicio 3 - TIR'!$E$13-'Ejercicio 3 - TIR'!$C$13)*('Ejercicio 3 - TIR'!$E$13-'Ejercicio 3 - TIR'!$D$13)*(1-B435)))</f>
        <v>70240.54864</v>
      </c>
      <c r="D435" s="3">
        <f t="shared" si="5"/>
        <v>0.9387469611</v>
      </c>
      <c r="E435" s="4">
        <f>IF(D435&lt;=('Ejercicio 3 - TIR'!$D$14-'Ejercicio 3 - TIR'!$C$14)/('Ejercicio 3 - TIR'!$E$14-'Ejercicio 3 - TIR'!$C$14),'Ejercicio 3 - TIR'!$C$14+SQRT(('Ejercicio 3 - TIR'!$E$14-'Ejercicio 3 - TIR'!$C$14)*('Ejercicio 3 - TIR'!$D$14-'Ejercicio 3 - TIR'!$C$14)*D435),'Ejercicio 3 - TIR'!$E$14-SQRT(('Ejercicio 3 - TIR'!$E$14-'Ejercicio 3 - TIR'!$C$14)*('Ejercicio 3 - TIR'!$E$14-'Ejercicio 3 - TIR'!$D$14)*(1-D435)))</f>
        <v>36968.83589</v>
      </c>
      <c r="F435" s="3">
        <f t="shared" si="6"/>
        <v>0.004473832582</v>
      </c>
      <c r="G435" s="4">
        <f>IF(F435&lt;=('Ejercicio 3 - TIR'!$D$18-'Ejercicio 3 - TIR'!$C$18)/('Ejercicio 3 - TIR'!$E$18-'Ejercicio 3 - TIR'!$C$18),'Ejercicio 3 - TIR'!$C$18+SQRT(('Ejercicio 3 - TIR'!$E$18-'Ejercicio 3 - TIR'!$C$18)*('Ejercicio 3 - TIR'!$D$18-'Ejercicio 3 - TIR'!$C$18)*F435),'Ejercicio 3 - TIR'!$E$18-SQRT(('Ejercicio 3 - TIR'!$E$18-'Ejercicio 3 - TIR'!$C$18)*('Ejercicio 3 - TIR'!$E$18-'Ejercicio 3 - TIR'!$D$18)*(1-F435)))</f>
        <v>30819.19161</v>
      </c>
      <c r="H435" s="3">
        <f t="shared" si="7"/>
        <v>0.3663526668</v>
      </c>
      <c r="I435" s="4">
        <f>IF(H435&lt;=('Ejercicio 3 - TIR'!$D$18-'Ejercicio 3 - TIR'!$C$18)/('Ejercicio 3 - TIR'!$E$18-'Ejercicio 3 - TIR'!$C$18),'Ejercicio 3 - TIR'!$C$18+SQRT(('Ejercicio 3 - TIR'!$E$18-'Ejercicio 3 - TIR'!$C$18)*('Ejercicio 3 - TIR'!$D$18-'Ejercicio 3 - TIR'!$C$18)*H435),'Ejercicio 3 - TIR'!$E$18-SQRT(('Ejercicio 3 - TIR'!$E$18-'Ejercicio 3 - TIR'!$C$18)*('Ejercicio 3 - TIR'!$E$18-'Ejercicio 3 - TIR'!$D$18)*(1-H435)))</f>
        <v>37413.02233</v>
      </c>
      <c r="J435" s="3">
        <f t="shared" si="8"/>
        <v>0.4880973779</v>
      </c>
      <c r="K435" s="4">
        <f>IF(J435&lt;=('Ejercicio 3 - TIR'!$D$18-'Ejercicio 3 - TIR'!$C$18)/('Ejercicio 3 - TIR'!$E$18-'Ejercicio 3 - TIR'!$C$18),'Ejercicio 3 - TIR'!$C$18+SQRT(('Ejercicio 3 - TIR'!$E$18-'Ejercicio 3 - TIR'!$C$18)*('Ejercicio 3 - TIR'!$D$18-'Ejercicio 3 - TIR'!$C$18)*J435),'Ejercicio 3 - TIR'!$E$18-SQRT(('Ejercicio 3 - TIR'!$E$18-'Ejercicio 3 - TIR'!$C$18)*('Ejercicio 3 - TIR'!$E$18-'Ejercicio 3 - TIR'!$D$18)*(1-J435)))</f>
        <v>38556.55343</v>
      </c>
      <c r="L435" s="3">
        <f t="shared" si="9"/>
        <v>0.4534376323</v>
      </c>
      <c r="M435" s="4">
        <f>IF(L435&lt;=('Ejercicio 3 - TIR'!$D$18-'Ejercicio 3 - TIR'!$C$18)/('Ejercicio 3 - TIR'!$E$18-'Ejercicio 3 - TIR'!$C$18),'Ejercicio 3 - TIR'!$C$18+SQRT(('Ejercicio 3 - TIR'!$E$18-'Ejercicio 3 - TIR'!$C$18)*('Ejercicio 3 - TIR'!$D$18-'Ejercicio 3 - TIR'!$C$18)*L435),'Ejercicio 3 - TIR'!$E$18-SQRT(('Ejercicio 3 - TIR'!$E$18-'Ejercicio 3 - TIR'!$C$18)*('Ejercicio 3 - TIR'!$E$18-'Ejercicio 3 - TIR'!$D$18)*(1-L435)))</f>
        <v>38247.1598</v>
      </c>
      <c r="N435" s="3">
        <f t="shared" si="10"/>
        <v>0.6976433486</v>
      </c>
      <c r="O435" s="4">
        <f>IF(N435&lt;=('Ejercicio 3 - TIR'!$D$18-'Ejercicio 3 - TIR'!$C$18)/('Ejercicio 3 - TIR'!$E$18-'Ejercicio 3 - TIR'!$C$18),'Ejercicio 3 - TIR'!$C$18+SQRT(('Ejercicio 3 - TIR'!$E$18-'Ejercicio 3 - TIR'!$C$18)*('Ejercicio 3 - TIR'!$D$18-'Ejercicio 3 - TIR'!$C$18)*N435),'Ejercicio 3 - TIR'!$E$18-SQRT(('Ejercicio 3 - TIR'!$E$18-'Ejercicio 3 - TIR'!$C$18)*('Ejercicio 3 - TIR'!$E$18-'Ejercicio 3 - TIR'!$D$18)*(1-N435)))</f>
        <v>40237.98899</v>
      </c>
      <c r="P435" s="3">
        <f t="shared" si="11"/>
        <v>0.01254761852</v>
      </c>
      <c r="Q435" s="7">
        <f>IF(P435&lt;=('Ejercicio 3 - TIR'!$D$22-'Ejercicio 3 - TIR'!$C$22)/('Ejercicio 3 - TIR'!$E$22-'Ejercicio 3 - TIR'!$C$22),'Ejercicio 3 - TIR'!$C$22+SQRT(('Ejercicio 3 - TIR'!$E$22-'Ejercicio 3 - TIR'!$C$22)*('Ejercicio 3 - TIR'!$D$22-'Ejercicio 3 - TIR'!$C$22)*P435),'Ejercicio 3 - TIR'!$E$22-SQRT(('Ejercicio 3 - TIR'!$E$22-'Ejercicio 3 - TIR'!$C$22)*('Ejercicio 3 - TIR'!$E$22-'Ejercicio 3 - TIR'!$D$22)*(1-P435)))</f>
        <v>0.1247524429</v>
      </c>
      <c r="R435" s="3">
        <f t="shared" si="12"/>
        <v>0.6805370875</v>
      </c>
      <c r="S435" s="7">
        <f>IF(R435&lt;=('Ejercicio 3 - TIR'!$D$23-'Ejercicio 3 - TIR'!$C$23)/('Ejercicio 3 - TIR'!$E$23-'Ejercicio 3 - TIR'!$C$23),'Ejercicio 3 - TIR'!$C$23+SQRT(('Ejercicio 3 - TIR'!$E$23-'Ejercicio 3 - TIR'!$C$23)*('Ejercicio 3 - TIR'!$D$23-'Ejercicio 3 - TIR'!$C$23)*R435),'Ejercicio 3 - TIR'!$E$23-SQRT(('Ejercicio 3 - TIR'!$E$23-'Ejercicio 3 - TIR'!$C$23)*('Ejercicio 3 - TIR'!$E$23-'Ejercicio 3 - TIR'!$D$23)*(1-R435)))</f>
        <v>0.1560201492</v>
      </c>
      <c r="T435" s="3">
        <f t="shared" si="13"/>
        <v>0.8429782378</v>
      </c>
      <c r="U435" s="7">
        <f>IF(T435&lt;=('Ejercicio 3 - TIR'!$D$24-'Ejercicio 3 - TIR'!$C$24)/('Ejercicio 3 - TIR'!$E$24-'Ejercicio 3 - TIR'!$C$24),'Ejercicio 3 - TIR'!$C$24+SQRT(('Ejercicio 3 - TIR'!$E$24-'Ejercicio 3 - TIR'!$C$24)*('Ejercicio 3 - TIR'!$D$24-'Ejercicio 3 - TIR'!$C$24)*T435),'Ejercicio 3 - TIR'!$E$24-SQRT(('Ejercicio 3 - TIR'!$E$24-'Ejercicio 3 - TIR'!$C$24)*('Ejercicio 3 - TIR'!$E$24-'Ejercicio 3 - TIR'!$D$24)*(1-T435)))</f>
        <v>0.1990319068</v>
      </c>
      <c r="V435" s="3">
        <f t="shared" si="14"/>
        <v>0.4585484559</v>
      </c>
      <c r="W435" s="7">
        <f>IF(V435&lt;=('Ejercicio 3 - TIR'!$D$25-'Ejercicio 3 - TIR'!$C$25)/('Ejercicio 3 - TIR'!$E$25-'Ejercicio 3 - TIR'!$C$25),'Ejercicio 3 - TIR'!$C$25+SQRT(('Ejercicio 3 - TIR'!$E$25-'Ejercicio 3 - TIR'!$C$25)*('Ejercicio 3 - TIR'!$D$25-'Ejercicio 3 - TIR'!$C$25)*V435),'Ejercicio 3 - TIR'!$E$25-SQRT(('Ejercicio 3 - TIR'!$E$25-'Ejercicio 3 - TIR'!$C$25)*('Ejercicio 3 - TIR'!$E$25-'Ejercicio 3 - TIR'!$D$25)*(1-V435)))</f>
        <v>0.2064674788</v>
      </c>
      <c r="X435" s="3">
        <f t="shared" si="15"/>
        <v>0.4569407521</v>
      </c>
      <c r="Y435" s="7">
        <f>IF(X435&lt;=('Ejercicio 3 - TIR'!$D$26-'Ejercicio 3 - TIR'!$C$26)/('Ejercicio 3 - TIR'!$E$26-'Ejercicio 3 - TIR'!$C$26),'Ejercicio 3 - TIR'!$C$26+SQRT(('Ejercicio 3 - TIR'!$E$26-'Ejercicio 3 - TIR'!$C$26)*('Ejercicio 3 - TIR'!$D$26-'Ejercicio 3 - TIR'!$C$26)*X435),'Ejercicio 3 - TIR'!$E$26-SQRT(('Ejercicio 3 - TIR'!$E$26-'Ejercicio 3 - TIR'!$C$26)*('Ejercicio 3 - TIR'!$E$26-'Ejercicio 3 - TIR'!$D$26)*(1-X435)))</f>
        <v>0.2258472536</v>
      </c>
      <c r="Z435" s="3">
        <f t="shared" si="16"/>
        <v>1.124752443</v>
      </c>
      <c r="AA435" s="3">
        <f t="shared" si="17"/>
        <v>1.300236487</v>
      </c>
      <c r="AB435" s="3">
        <f t="shared" si="18"/>
        <v>1.559025034</v>
      </c>
      <c r="AC435" s="3">
        <f t="shared" si="19"/>
        <v>1.880913002</v>
      </c>
      <c r="AD435" s="3">
        <f t="shared" si="20"/>
        <v>2.305712038</v>
      </c>
      <c r="AE435" s="2">
        <f t="shared" si="21"/>
        <v>4611.952588</v>
      </c>
      <c r="AF435" s="2">
        <f t="shared" si="22"/>
        <v>5331.510119</v>
      </c>
      <c r="AG435" s="2">
        <f t="shared" si="23"/>
        <v>6392.650744</v>
      </c>
      <c r="AH435" s="2">
        <f t="shared" si="24"/>
        <v>7712.525226</v>
      </c>
      <c r="AI435" s="2">
        <f t="shared" si="25"/>
        <v>9454.377867</v>
      </c>
      <c r="AJ435" s="4">
        <f t="shared" si="26"/>
        <v>34663.96105</v>
      </c>
      <c r="AK435" s="4">
        <f t="shared" si="27"/>
        <v>48645.77671</v>
      </c>
      <c r="AL435" s="4">
        <f t="shared" si="28"/>
        <v>60110.63203</v>
      </c>
      <c r="AM435" s="4">
        <f t="shared" si="29"/>
        <v>71939.58018</v>
      </c>
      <c r="AN435" s="4">
        <f t="shared" si="30"/>
        <v>92777.2156</v>
      </c>
      <c r="AO435" s="4">
        <f>C435/'Ejercicio 3 - TIR'!$D$7</f>
        <v>14048.10973</v>
      </c>
      <c r="AP435" s="4">
        <f t="shared" si="31"/>
        <v>20615.85132</v>
      </c>
      <c r="AQ435" s="4">
        <f t="shared" si="32"/>
        <v>34597.66699</v>
      </c>
      <c r="AR435" s="4">
        <f t="shared" si="33"/>
        <v>46062.52231</v>
      </c>
      <c r="AS435" s="4">
        <f t="shared" si="34"/>
        <v>57891.47045</v>
      </c>
      <c r="AT435" s="4">
        <f t="shared" si="35"/>
        <v>78729.10588</v>
      </c>
      <c r="AU435" s="4">
        <f>AP435*'Ejercicio 3 - TIR'!$D$5</f>
        <v>10307.92566</v>
      </c>
      <c r="AV435" s="4">
        <f>AQ435*'Ejercicio 3 - TIR'!$D$5</f>
        <v>17298.83349</v>
      </c>
      <c r="AW435" s="4">
        <f>AR435*'Ejercicio 3 - TIR'!$D$5</f>
        <v>23031.26115</v>
      </c>
      <c r="AX435" s="4">
        <f>AS435*'Ejercicio 3 - TIR'!$D$5</f>
        <v>28945.73522</v>
      </c>
      <c r="AY435" s="4">
        <f>AT435*'Ejercicio 3 - TIR'!$D$5</f>
        <v>39364.55294</v>
      </c>
      <c r="AZ435" s="4">
        <f t="shared" ref="AZ435:BD435" si="1340">AJ435-AU435-AE435</f>
        <v>19744.0828</v>
      </c>
      <c r="BA435" s="4">
        <f t="shared" si="1340"/>
        <v>26015.4331</v>
      </c>
      <c r="BB435" s="4">
        <f t="shared" si="1340"/>
        <v>30686.72014</v>
      </c>
      <c r="BC435" s="4">
        <f t="shared" si="1340"/>
        <v>35281.31973</v>
      </c>
      <c r="BD435" s="4">
        <f t="shared" si="1340"/>
        <v>43958.2848</v>
      </c>
      <c r="BE435" s="4">
        <f t="shared" ref="BE435:BI435" si="1341">AZ435/Z435</f>
        <v>17554.15863</v>
      </c>
      <c r="BF435" s="4">
        <f t="shared" si="1341"/>
        <v>20008.23186</v>
      </c>
      <c r="BG435" s="4">
        <f t="shared" si="1341"/>
        <v>19683.27606</v>
      </c>
      <c r="BH435" s="4">
        <f t="shared" si="1341"/>
        <v>18757.55002</v>
      </c>
      <c r="BI435" s="4">
        <f t="shared" si="1341"/>
        <v>19064.95003</v>
      </c>
      <c r="BJ435" s="4">
        <f t="shared" si="38"/>
        <v>85239.48995</v>
      </c>
      <c r="BK435" s="4">
        <f t="shared" si="39"/>
        <v>32390.89571</v>
      </c>
      <c r="BL435" s="4">
        <f t="shared" si="40"/>
        <v>117630.3857</v>
      </c>
      <c r="BM435" s="4">
        <f>BK435*'Ejercicio 3 - TIR'!$D$5</f>
        <v>16195.44786</v>
      </c>
      <c r="BN435" s="4">
        <f t="shared" si="41"/>
        <v>101434.9378</v>
      </c>
      <c r="BO435" s="4">
        <f t="shared" si="42"/>
        <v>43992.89076</v>
      </c>
      <c r="BP435" s="4">
        <f t="shared" si="43"/>
        <v>-107209.3845</v>
      </c>
      <c r="BQ435" s="4">
        <f t="shared" ref="BQ435:BT435" si="1342">BE435</f>
        <v>17554.15863</v>
      </c>
      <c r="BR435" s="4">
        <f t="shared" si="1342"/>
        <v>20008.23186</v>
      </c>
      <c r="BS435" s="4">
        <f t="shared" si="1342"/>
        <v>19683.27606</v>
      </c>
      <c r="BT435" s="4">
        <f t="shared" si="1342"/>
        <v>18757.55002</v>
      </c>
      <c r="BU435" s="4">
        <f t="shared" si="45"/>
        <v>63057.84079</v>
      </c>
      <c r="BV435" s="36">
        <f t="shared" si="46"/>
        <v>7.571133337</v>
      </c>
    </row>
    <row r="436" ht="15.0" customHeight="1">
      <c r="A436" s="2">
        <v>435.0</v>
      </c>
      <c r="B436" s="3">
        <f t="shared" si="4"/>
        <v>0.9290353676</v>
      </c>
      <c r="C436" s="4">
        <f>IF(B436&lt;=('Ejercicio 3 - TIR'!$D$13-'Ejercicio 3 - TIR'!$C$13)/('Ejercicio 3 - TIR'!$E$13-'Ejercicio 3 - TIR'!$C$13),'Ejercicio 3 - TIR'!$C$13+SQRT(('Ejercicio 3 - TIR'!$E$13-'Ejercicio 3 - TIR'!$C$13)*('Ejercicio 3 - TIR'!$D$13-'Ejercicio 3 - TIR'!$C$13)*B436),'Ejercicio 3 - TIR'!$E$13-SQRT(('Ejercicio 3 - TIR'!$E$13-'Ejercicio 3 - TIR'!$C$13)*('Ejercicio 3 - TIR'!$E$13-'Ejercicio 3 - TIR'!$D$13)*(1-B436)))</f>
        <v>90771.91467</v>
      </c>
      <c r="D436" s="3">
        <f t="shared" si="5"/>
        <v>0.2419834415</v>
      </c>
      <c r="E436" s="4">
        <f>IF(D436&lt;=('Ejercicio 3 - TIR'!$D$14-'Ejercicio 3 - TIR'!$C$14)/('Ejercicio 3 - TIR'!$E$14-'Ejercicio 3 - TIR'!$C$14),'Ejercicio 3 - TIR'!$C$14+SQRT(('Ejercicio 3 - TIR'!$E$14-'Ejercicio 3 - TIR'!$C$14)*('Ejercicio 3 - TIR'!$D$14-'Ejercicio 3 - TIR'!$C$14)*D436),'Ejercicio 3 - TIR'!$E$14-SQRT(('Ejercicio 3 - TIR'!$E$14-'Ejercicio 3 - TIR'!$C$14)*('Ejercicio 3 - TIR'!$E$14-'Ejercicio 3 - TIR'!$D$14)*(1-D436)))</f>
        <v>29260.13593</v>
      </c>
      <c r="F436" s="3">
        <f t="shared" si="6"/>
        <v>0.6037821631</v>
      </c>
      <c r="G436" s="4">
        <f>IF(F436&lt;=('Ejercicio 3 - TIR'!$D$18-'Ejercicio 3 - TIR'!$C$18)/('Ejercicio 3 - TIR'!$E$18-'Ejercicio 3 - TIR'!$C$18),'Ejercicio 3 - TIR'!$C$18+SQRT(('Ejercicio 3 - TIR'!$E$18-'Ejercicio 3 - TIR'!$C$18)*('Ejercicio 3 - TIR'!$D$18-'Ejercicio 3 - TIR'!$C$18)*F436),'Ejercicio 3 - TIR'!$E$18-SQRT(('Ejercicio 3 - TIR'!$E$18-'Ejercicio 3 - TIR'!$C$18)*('Ejercicio 3 - TIR'!$E$18-'Ejercicio 3 - TIR'!$D$18)*(1-F436)))</f>
        <v>39516.68663</v>
      </c>
      <c r="H436" s="3">
        <f t="shared" si="7"/>
        <v>0.2775983888</v>
      </c>
      <c r="I436" s="4">
        <f>IF(H436&lt;=('Ejercicio 3 - TIR'!$D$18-'Ejercicio 3 - TIR'!$C$18)/('Ejercicio 3 - TIR'!$E$18-'Ejercicio 3 - TIR'!$C$18),'Ejercicio 3 - TIR'!$C$18+SQRT(('Ejercicio 3 - TIR'!$E$18-'Ejercicio 3 - TIR'!$C$18)*('Ejercicio 3 - TIR'!$D$18-'Ejercicio 3 - TIR'!$C$18)*H436),'Ejercicio 3 - TIR'!$E$18-SQRT(('Ejercicio 3 - TIR'!$E$18-'Ejercicio 3 - TIR'!$C$18)*('Ejercicio 3 - TIR'!$E$18-'Ejercicio 3 - TIR'!$D$18)*(1-H436)))</f>
        <v>36452.8876</v>
      </c>
      <c r="J436" s="3">
        <f t="shared" si="8"/>
        <v>0.4990084418</v>
      </c>
      <c r="K436" s="4">
        <f>IF(J436&lt;=('Ejercicio 3 - TIR'!$D$18-'Ejercicio 3 - TIR'!$C$18)/('Ejercicio 3 - TIR'!$E$18-'Ejercicio 3 - TIR'!$C$18),'Ejercicio 3 - TIR'!$C$18+SQRT(('Ejercicio 3 - TIR'!$E$18-'Ejercicio 3 - TIR'!$C$18)*('Ejercicio 3 - TIR'!$D$18-'Ejercicio 3 - TIR'!$C$18)*J436),'Ejercicio 3 - TIR'!$E$18-SQRT(('Ejercicio 3 - TIR'!$E$18-'Ejercicio 3 - TIR'!$C$18)*('Ejercicio 3 - TIR'!$E$18-'Ejercicio 3 - TIR'!$D$18)*(1-J436)))</f>
        <v>38651.66263</v>
      </c>
      <c r="L436" s="3">
        <f t="shared" si="9"/>
        <v>0.6893265214</v>
      </c>
      <c r="M436" s="4">
        <f>IF(L436&lt;=('Ejercicio 3 - TIR'!$D$18-'Ejercicio 3 - TIR'!$C$18)/('Ejercicio 3 - TIR'!$E$18-'Ejercicio 3 - TIR'!$C$18),'Ejercicio 3 - TIR'!$C$18+SQRT(('Ejercicio 3 - TIR'!$E$18-'Ejercicio 3 - TIR'!$C$18)*('Ejercicio 3 - TIR'!$D$18-'Ejercicio 3 - TIR'!$C$18)*L436),'Ejercicio 3 - TIR'!$E$18-SQRT(('Ejercicio 3 - TIR'!$E$18-'Ejercicio 3 - TIR'!$C$18)*('Ejercicio 3 - TIR'!$E$18-'Ejercicio 3 - TIR'!$D$18)*(1-L436)))</f>
        <v>40172.93973</v>
      </c>
      <c r="N436" s="3">
        <f t="shared" si="10"/>
        <v>0.9683104661</v>
      </c>
      <c r="O436" s="4">
        <f>IF(N436&lt;=('Ejercicio 3 - TIR'!$D$18-'Ejercicio 3 - TIR'!$C$18)/('Ejercicio 3 - TIR'!$E$18-'Ejercicio 3 - TIR'!$C$18),'Ejercicio 3 - TIR'!$C$18+SQRT(('Ejercicio 3 - TIR'!$E$18-'Ejercicio 3 - TIR'!$C$18)*('Ejercicio 3 - TIR'!$D$18-'Ejercicio 3 - TIR'!$C$18)*N436),'Ejercicio 3 - TIR'!$E$18-SQRT(('Ejercicio 3 - TIR'!$E$18-'Ejercicio 3 - TIR'!$C$18)*('Ejercicio 3 - TIR'!$E$18-'Ejercicio 3 - TIR'!$D$18)*(1-N436)))</f>
        <v>43458.34017</v>
      </c>
      <c r="P436" s="3">
        <f t="shared" si="11"/>
        <v>0.540463834</v>
      </c>
      <c r="Q436" s="7">
        <f>IF(P436&lt;=('Ejercicio 3 - TIR'!$D$22-'Ejercicio 3 - TIR'!$C$22)/('Ejercicio 3 - TIR'!$E$22-'Ejercicio 3 - TIR'!$C$22),'Ejercicio 3 - TIR'!$C$22+SQRT(('Ejercicio 3 - TIR'!$E$22-'Ejercicio 3 - TIR'!$C$22)*('Ejercicio 3 - TIR'!$D$22-'Ejercicio 3 - TIR'!$C$22)*P436),'Ejercicio 3 - TIR'!$E$22-SQRT(('Ejercicio 3 - TIR'!$E$22-'Ejercicio 3 - TIR'!$C$22)*('Ejercicio 3 - TIR'!$E$22-'Ejercicio 3 - TIR'!$D$22)*(1-P436)))</f>
        <v>0.1512395219</v>
      </c>
      <c r="R436" s="3">
        <f t="shared" si="12"/>
        <v>0.7791526928</v>
      </c>
      <c r="S436" s="7">
        <f>IF(R436&lt;=('Ejercicio 3 - TIR'!$D$23-'Ejercicio 3 - TIR'!$C$23)/('Ejercicio 3 - TIR'!$E$23-'Ejercicio 3 - TIR'!$C$23),'Ejercicio 3 - TIR'!$C$23+SQRT(('Ejercicio 3 - TIR'!$E$23-'Ejercicio 3 - TIR'!$C$23)*('Ejercicio 3 - TIR'!$D$23-'Ejercicio 3 - TIR'!$C$23)*R436),'Ejercicio 3 - TIR'!$E$23-SQRT(('Ejercicio 3 - TIR'!$E$23-'Ejercicio 3 - TIR'!$C$23)*('Ejercicio 3 - TIR'!$E$23-'Ejercicio 3 - TIR'!$D$23)*(1-R436)))</f>
        <v>0.1600619672</v>
      </c>
      <c r="T436" s="3">
        <f t="shared" si="13"/>
        <v>0.08275645181</v>
      </c>
      <c r="U436" s="7">
        <f>IF(T436&lt;=('Ejercicio 3 - TIR'!$D$24-'Ejercicio 3 - TIR'!$C$24)/('Ejercicio 3 - TIR'!$E$24-'Ejercicio 3 - TIR'!$C$24),'Ejercicio 3 - TIR'!$C$24+SQRT(('Ejercicio 3 - TIR'!$E$24-'Ejercicio 3 - TIR'!$C$24)*('Ejercicio 3 - TIR'!$D$24-'Ejercicio 3 - TIR'!$C$24)*T436),'Ejercicio 3 - TIR'!$E$24-SQRT(('Ejercicio 3 - TIR'!$E$24-'Ejercicio 3 - TIR'!$C$24)*('Ejercicio 3 - TIR'!$E$24-'Ejercicio 3 - TIR'!$D$24)*(1-T436)))</f>
        <v>0.1631828885</v>
      </c>
      <c r="V436" s="3">
        <f t="shared" si="14"/>
        <v>0.827070685</v>
      </c>
      <c r="W436" s="7">
        <f>IF(V436&lt;=('Ejercicio 3 - TIR'!$D$25-'Ejercicio 3 - TIR'!$C$25)/('Ejercicio 3 - TIR'!$E$25-'Ejercicio 3 - TIR'!$C$25),'Ejercicio 3 - TIR'!$C$25+SQRT(('Ejercicio 3 - TIR'!$E$25-'Ejercicio 3 - TIR'!$C$25)*('Ejercicio 3 - TIR'!$D$25-'Ejercicio 3 - TIR'!$C$25)*V436),'Ejercicio 3 - TIR'!$E$25-SQRT(('Ejercicio 3 - TIR'!$E$25-'Ejercicio 3 - TIR'!$C$25)*('Ejercicio 3 - TIR'!$E$25-'Ejercicio 3 - TIR'!$D$25)*(1-V436)))</f>
        <v>0.2253981179</v>
      </c>
      <c r="X436" s="3">
        <f t="shared" si="15"/>
        <v>0.9881816144</v>
      </c>
      <c r="Y436" s="7">
        <f>IF(X436&lt;=('Ejercicio 3 - TIR'!$D$26-'Ejercicio 3 - TIR'!$C$26)/('Ejercicio 3 - TIR'!$E$26-'Ejercicio 3 - TIR'!$C$26),'Ejercicio 3 - TIR'!$C$26+SQRT(('Ejercicio 3 - TIR'!$E$26-'Ejercicio 3 - TIR'!$C$26)*('Ejercicio 3 - TIR'!$D$26-'Ejercicio 3 - TIR'!$C$26)*X436),'Ejercicio 3 - TIR'!$E$26-SQRT(('Ejercicio 3 - TIR'!$E$26-'Ejercicio 3 - TIR'!$C$26)*('Ejercicio 3 - TIR'!$E$26-'Ejercicio 3 - TIR'!$D$26)*(1-X436)))</f>
        <v>0.2720113028</v>
      </c>
      <c r="Z436" s="3">
        <f t="shared" si="16"/>
        <v>1.151239522</v>
      </c>
      <c r="AA436" s="3">
        <f t="shared" si="17"/>
        <v>1.335509185</v>
      </c>
      <c r="AB436" s="3">
        <f t="shared" si="18"/>
        <v>1.553441431</v>
      </c>
      <c r="AC436" s="3">
        <f t="shared" si="19"/>
        <v>1.903584206</v>
      </c>
      <c r="AD436" s="3">
        <f t="shared" si="20"/>
        <v>2.421380625</v>
      </c>
      <c r="AE436" s="2">
        <f t="shared" si="21"/>
        <v>4425.288969</v>
      </c>
      <c r="AF436" s="2">
        <f t="shared" si="22"/>
        <v>5133.609427</v>
      </c>
      <c r="AG436" s="2">
        <f t="shared" si="23"/>
        <v>5971.326641</v>
      </c>
      <c r="AH436" s="2">
        <f t="shared" si="24"/>
        <v>7317.252428</v>
      </c>
      <c r="AI436" s="2">
        <f t="shared" si="25"/>
        <v>9307.627794</v>
      </c>
      <c r="AJ436" s="4">
        <f t="shared" si="26"/>
        <v>45493.17143</v>
      </c>
      <c r="AK436" s="4">
        <f t="shared" si="27"/>
        <v>48683.16619</v>
      </c>
      <c r="AL436" s="4">
        <f t="shared" si="28"/>
        <v>60043.0941</v>
      </c>
      <c r="AM436" s="4">
        <f t="shared" si="29"/>
        <v>76472.57355</v>
      </c>
      <c r="AN436" s="4">
        <f t="shared" si="30"/>
        <v>105229.1829</v>
      </c>
      <c r="AO436" s="4">
        <f>C436/'Ejercicio 3 - TIR'!$D$7</f>
        <v>18154.38293</v>
      </c>
      <c r="AP436" s="4">
        <f t="shared" si="31"/>
        <v>27338.78849</v>
      </c>
      <c r="AQ436" s="4">
        <f t="shared" si="32"/>
        <v>30528.78325</v>
      </c>
      <c r="AR436" s="4">
        <f t="shared" si="33"/>
        <v>41888.71117</v>
      </c>
      <c r="AS436" s="4">
        <f t="shared" si="34"/>
        <v>58318.19062</v>
      </c>
      <c r="AT436" s="4">
        <f t="shared" si="35"/>
        <v>87074.79996</v>
      </c>
      <c r="AU436" s="4">
        <f>AP436*'Ejercicio 3 - TIR'!$D$5</f>
        <v>13669.39425</v>
      </c>
      <c r="AV436" s="4">
        <f>AQ436*'Ejercicio 3 - TIR'!$D$5</f>
        <v>15264.39163</v>
      </c>
      <c r="AW436" s="4">
        <f>AR436*'Ejercicio 3 - TIR'!$D$5</f>
        <v>20944.35558</v>
      </c>
      <c r="AX436" s="4">
        <f>AS436*'Ejercicio 3 - TIR'!$D$5</f>
        <v>29159.09531</v>
      </c>
      <c r="AY436" s="4">
        <f>AT436*'Ejercicio 3 - TIR'!$D$5</f>
        <v>43537.39998</v>
      </c>
      <c r="AZ436" s="4">
        <f t="shared" ref="AZ436:BD436" si="1343">AJ436-AU436-AE436</f>
        <v>27398.48821</v>
      </c>
      <c r="BA436" s="4">
        <f t="shared" si="1343"/>
        <v>28285.16513</v>
      </c>
      <c r="BB436" s="4">
        <f t="shared" si="1343"/>
        <v>33127.41188</v>
      </c>
      <c r="BC436" s="4">
        <f t="shared" si="1343"/>
        <v>39996.22582</v>
      </c>
      <c r="BD436" s="4">
        <f t="shared" si="1343"/>
        <v>52384.15512</v>
      </c>
      <c r="BE436" s="4">
        <f t="shared" ref="BE436:BI436" si="1344">AZ436/Z436</f>
        <v>23799.12059</v>
      </c>
      <c r="BF436" s="4">
        <f t="shared" si="1344"/>
        <v>21179.31158</v>
      </c>
      <c r="BG436" s="4">
        <f t="shared" si="1344"/>
        <v>21325.17597</v>
      </c>
      <c r="BH436" s="4">
        <f t="shared" si="1344"/>
        <v>21011.00949</v>
      </c>
      <c r="BI436" s="4">
        <f t="shared" si="1344"/>
        <v>21634.00275</v>
      </c>
      <c r="BJ436" s="4">
        <f t="shared" si="38"/>
        <v>70849.92623</v>
      </c>
      <c r="BK436" s="4">
        <f t="shared" si="39"/>
        <v>43958.6711</v>
      </c>
      <c r="BL436" s="4">
        <f t="shared" si="40"/>
        <v>114808.5973</v>
      </c>
      <c r="BM436" s="4">
        <f>BK436*'Ejercicio 3 - TIR'!$D$5</f>
        <v>21979.33555</v>
      </c>
      <c r="BN436" s="4">
        <f t="shared" si="41"/>
        <v>92829.26178</v>
      </c>
      <c r="BO436" s="4">
        <f t="shared" si="42"/>
        <v>38337.32739</v>
      </c>
      <c r="BP436" s="4">
        <f t="shared" si="43"/>
        <v>-120032.0506</v>
      </c>
      <c r="BQ436" s="4">
        <f t="shared" ref="BQ436:BT436" si="1345">BE436</f>
        <v>23799.12059</v>
      </c>
      <c r="BR436" s="4">
        <f t="shared" si="1345"/>
        <v>21179.31158</v>
      </c>
      <c r="BS436" s="4">
        <f t="shared" si="1345"/>
        <v>21325.17597</v>
      </c>
      <c r="BT436" s="4">
        <f t="shared" si="1345"/>
        <v>21011.00949</v>
      </c>
      <c r="BU436" s="4">
        <f t="shared" si="45"/>
        <v>59971.33015</v>
      </c>
      <c r="BV436" s="36">
        <f t="shared" si="46"/>
        <v>6.16607316</v>
      </c>
    </row>
    <row r="437" ht="15.0" customHeight="1">
      <c r="A437" s="2">
        <v>436.0</v>
      </c>
      <c r="B437" s="3">
        <f t="shared" si="4"/>
        <v>0.5386596457</v>
      </c>
      <c r="C437" s="4">
        <f>IF(B437&lt;=('Ejercicio 3 - TIR'!$D$13-'Ejercicio 3 - TIR'!$C$13)/('Ejercicio 3 - TIR'!$E$13-'Ejercicio 3 - TIR'!$C$13),'Ejercicio 3 - TIR'!$C$13+SQRT(('Ejercicio 3 - TIR'!$E$13-'Ejercicio 3 - TIR'!$C$13)*('Ejercicio 3 - TIR'!$D$13-'Ejercicio 3 - TIR'!$C$13)*B437),'Ejercicio 3 - TIR'!$E$13-SQRT(('Ejercicio 3 - TIR'!$E$13-'Ejercicio 3 - TIR'!$C$13)*('Ejercicio 3 - TIR'!$E$13-'Ejercicio 3 - TIR'!$D$13)*(1-B437)))</f>
        <v>76471.11509</v>
      </c>
      <c r="D437" s="3">
        <f t="shared" si="5"/>
        <v>0.451302784</v>
      </c>
      <c r="E437" s="4">
        <f>IF(D437&lt;=('Ejercicio 3 - TIR'!$D$14-'Ejercicio 3 - TIR'!$C$14)/('Ejercicio 3 - TIR'!$E$14-'Ejercicio 3 - TIR'!$C$14),'Ejercicio 3 - TIR'!$C$14+SQRT(('Ejercicio 3 - TIR'!$E$14-'Ejercicio 3 - TIR'!$C$14)*('Ejercicio 3 - TIR'!$D$14-'Ejercicio 3 - TIR'!$C$14)*D437),'Ejercicio 3 - TIR'!$E$14-SQRT(('Ejercicio 3 - TIR'!$E$14-'Ejercicio 3 - TIR'!$C$14)*('Ejercicio 3 - TIR'!$E$14-'Ejercicio 3 - TIR'!$D$14)*(1-D437)))</f>
        <v>30927.8127</v>
      </c>
      <c r="F437" s="3">
        <f t="shared" si="6"/>
        <v>0.566182797</v>
      </c>
      <c r="G437" s="4">
        <f>IF(F437&lt;=('Ejercicio 3 - TIR'!$D$18-'Ejercicio 3 - TIR'!$C$18)/('Ejercicio 3 - TIR'!$E$18-'Ejercicio 3 - TIR'!$C$18),'Ejercicio 3 - TIR'!$C$18+SQRT(('Ejercicio 3 - TIR'!$E$18-'Ejercicio 3 - TIR'!$C$18)*('Ejercicio 3 - TIR'!$D$18-'Ejercicio 3 - TIR'!$C$18)*F437),'Ejercicio 3 - TIR'!$E$18-SQRT(('Ejercicio 3 - TIR'!$E$18-'Ejercicio 3 - TIR'!$C$18)*('Ejercicio 3 - TIR'!$E$18-'Ejercicio 3 - TIR'!$D$18)*(1-F437)))</f>
        <v>39215.60739</v>
      </c>
      <c r="H437" s="3">
        <f t="shared" si="7"/>
        <v>0.8679228677</v>
      </c>
      <c r="I437" s="4">
        <f>IF(H437&lt;=('Ejercicio 3 - TIR'!$D$18-'Ejercicio 3 - TIR'!$C$18)/('Ejercicio 3 - TIR'!$E$18-'Ejercicio 3 - TIR'!$C$18),'Ejercicio 3 - TIR'!$C$18+SQRT(('Ejercicio 3 - TIR'!$E$18-'Ejercicio 3 - TIR'!$C$18)*('Ejercicio 3 - TIR'!$D$18-'Ejercicio 3 - TIR'!$C$18)*H437),'Ejercicio 3 - TIR'!$E$18-SQRT(('Ejercicio 3 - TIR'!$E$18-'Ejercicio 3 - TIR'!$C$18)*('Ejercicio 3 - TIR'!$E$18-'Ejercicio 3 - TIR'!$D$18)*(1-H437)))</f>
        <v>41852.6543</v>
      </c>
      <c r="J437" s="3">
        <f t="shared" si="8"/>
        <v>0.4062181367</v>
      </c>
      <c r="K437" s="4">
        <f>IF(J437&lt;=('Ejercicio 3 - TIR'!$D$18-'Ejercicio 3 - TIR'!$C$18)/('Ejercicio 3 - TIR'!$E$18-'Ejercicio 3 - TIR'!$C$18),'Ejercicio 3 - TIR'!$C$18+SQRT(('Ejercicio 3 - TIR'!$E$18-'Ejercicio 3 - TIR'!$C$18)*('Ejercicio 3 - TIR'!$D$18-'Ejercicio 3 - TIR'!$C$18)*J437),'Ejercicio 3 - TIR'!$E$18-SQRT(('Ejercicio 3 - TIR'!$E$18-'Ejercicio 3 - TIR'!$C$18)*('Ejercicio 3 - TIR'!$E$18-'Ejercicio 3 - TIR'!$D$18)*(1-J437)))</f>
        <v>37805.94136</v>
      </c>
      <c r="L437" s="3">
        <f t="shared" si="9"/>
        <v>0.8159191366</v>
      </c>
      <c r="M437" s="4">
        <f>IF(L437&lt;=('Ejercicio 3 - TIR'!$D$18-'Ejercicio 3 - TIR'!$C$18)/('Ejercicio 3 - TIR'!$E$18-'Ejercicio 3 - TIR'!$C$18),'Ejercicio 3 - TIR'!$C$18+SQRT(('Ejercicio 3 - TIR'!$E$18-'Ejercicio 3 - TIR'!$C$18)*('Ejercicio 3 - TIR'!$D$18-'Ejercicio 3 - TIR'!$C$18)*L437),'Ejercicio 3 - TIR'!$E$18-SQRT(('Ejercicio 3 - TIR'!$E$18-'Ejercicio 3 - TIR'!$C$18)*('Ejercicio 3 - TIR'!$E$18-'Ejercicio 3 - TIR'!$D$18)*(1-L437)))</f>
        <v>41284.34868</v>
      </c>
      <c r="N437" s="3">
        <f t="shared" si="10"/>
        <v>0.6779965702</v>
      </c>
      <c r="O437" s="4">
        <f>IF(N437&lt;=('Ejercicio 3 - TIR'!$D$18-'Ejercicio 3 - TIR'!$C$18)/('Ejercicio 3 - TIR'!$E$18-'Ejercicio 3 - TIR'!$C$18),'Ejercicio 3 - TIR'!$C$18+SQRT(('Ejercicio 3 - TIR'!$E$18-'Ejercicio 3 - TIR'!$C$18)*('Ejercicio 3 - TIR'!$D$18-'Ejercicio 3 - TIR'!$C$18)*N437),'Ejercicio 3 - TIR'!$E$18-SQRT(('Ejercicio 3 - TIR'!$E$18-'Ejercicio 3 - TIR'!$C$18)*('Ejercicio 3 - TIR'!$E$18-'Ejercicio 3 - TIR'!$D$18)*(1-N437)))</f>
        <v>40085.70888</v>
      </c>
      <c r="P437" s="3">
        <f t="shared" si="11"/>
        <v>0.01435613642</v>
      </c>
      <c r="Q437" s="7">
        <f>IF(P437&lt;=('Ejercicio 3 - TIR'!$D$22-'Ejercicio 3 - TIR'!$C$22)/('Ejercicio 3 - TIR'!$E$22-'Ejercicio 3 - TIR'!$C$22),'Ejercicio 3 - TIR'!$C$22+SQRT(('Ejercicio 3 - TIR'!$E$22-'Ejercicio 3 - TIR'!$C$22)*('Ejercicio 3 - TIR'!$D$22-'Ejercicio 3 - TIR'!$C$22)*P437),'Ejercicio 3 - TIR'!$E$22-SQRT(('Ejercicio 3 - TIR'!$E$22-'Ejercicio 3 - TIR'!$C$22)*('Ejercicio 3 - TIR'!$E$22-'Ejercicio 3 - TIR'!$D$22)*(1-P437)))</f>
        <v>0.1250834089</v>
      </c>
      <c r="R437" s="3">
        <f t="shared" si="12"/>
        <v>0.4594723368</v>
      </c>
      <c r="S437" s="7">
        <f>IF(R437&lt;=('Ejercicio 3 - TIR'!$D$23-'Ejercicio 3 - TIR'!$C$23)/('Ejercicio 3 - TIR'!$E$23-'Ejercicio 3 - TIR'!$C$23),'Ejercicio 3 - TIR'!$C$23+SQRT(('Ejercicio 3 - TIR'!$E$23-'Ejercicio 3 - TIR'!$C$23)*('Ejercicio 3 - TIR'!$D$23-'Ejercicio 3 - TIR'!$C$23)*R437),'Ejercicio 3 - TIR'!$E$23-SQRT(('Ejercicio 3 - TIR'!$E$23-'Ejercicio 3 - TIR'!$C$23)*('Ejercicio 3 - TIR'!$E$23-'Ejercicio 3 - TIR'!$D$23)*(1-R437)))</f>
        <v>0.1487584806</v>
      </c>
      <c r="T437" s="3">
        <f t="shared" si="13"/>
        <v>0.9018096898</v>
      </c>
      <c r="U437" s="7">
        <f>IF(T437&lt;=('Ejercicio 3 - TIR'!$D$24-'Ejercicio 3 - TIR'!$C$24)/('Ejercicio 3 - TIR'!$E$24-'Ejercicio 3 - TIR'!$C$24),'Ejercicio 3 - TIR'!$C$24+SQRT(('Ejercicio 3 - TIR'!$E$24-'Ejercicio 3 - TIR'!$C$24)*('Ejercicio 3 - TIR'!$D$24-'Ejercicio 3 - TIR'!$C$24)*T437),'Ejercicio 3 - TIR'!$E$24-SQRT(('Ejercicio 3 - TIR'!$E$24-'Ejercicio 3 - TIR'!$C$24)*('Ejercicio 3 - TIR'!$E$24-'Ejercicio 3 - TIR'!$D$24)*(1-T437)))</f>
        <v>0.2034189003</v>
      </c>
      <c r="V437" s="3">
        <f t="shared" si="14"/>
        <v>0.6380004567</v>
      </c>
      <c r="W437" s="7">
        <f>IF(V437&lt;=('Ejercicio 3 - TIR'!$D$25-'Ejercicio 3 - TIR'!$C$25)/('Ejercicio 3 - TIR'!$E$25-'Ejercicio 3 - TIR'!$C$25),'Ejercicio 3 - TIR'!$C$25+SQRT(('Ejercicio 3 - TIR'!$E$25-'Ejercicio 3 - TIR'!$C$25)*('Ejercicio 3 - TIR'!$D$25-'Ejercicio 3 - TIR'!$C$25)*V437),'Ejercicio 3 - TIR'!$E$25-SQRT(('Ejercicio 3 - TIR'!$E$25-'Ejercicio 3 - TIR'!$C$25)*('Ejercicio 3 - TIR'!$E$25-'Ejercicio 3 - TIR'!$D$25)*(1-V437)))</f>
        <v>0.214405079</v>
      </c>
      <c r="X437" s="3">
        <f t="shared" si="15"/>
        <v>0.3327474192</v>
      </c>
      <c r="Y437" s="7">
        <f>IF(X437&lt;=('Ejercicio 3 - TIR'!$D$26-'Ejercicio 3 - TIR'!$C$26)/('Ejercicio 3 - TIR'!$E$26-'Ejercicio 3 - TIR'!$C$26),'Ejercicio 3 - TIR'!$C$26+SQRT(('Ejercicio 3 - TIR'!$E$26-'Ejercicio 3 - TIR'!$C$26)*('Ejercicio 3 - TIR'!$D$26-'Ejercicio 3 - TIR'!$C$26)*X437),'Ejercicio 3 - TIR'!$E$26-SQRT(('Ejercicio 3 - TIR'!$E$26-'Ejercicio 3 - TIR'!$C$26)*('Ejercicio 3 - TIR'!$E$26-'Ejercicio 3 - TIR'!$D$26)*(1-X437)))</f>
        <v>0.2199736223</v>
      </c>
      <c r="Z437" s="3">
        <f t="shared" si="16"/>
        <v>1.125083409</v>
      </c>
      <c r="AA437" s="3">
        <f t="shared" si="17"/>
        <v>1.292449107</v>
      </c>
      <c r="AB437" s="3">
        <f t="shared" si="18"/>
        <v>1.555357683</v>
      </c>
      <c r="AC437" s="3">
        <f t="shared" si="19"/>
        <v>1.88883427</v>
      </c>
      <c r="AD437" s="3">
        <f t="shared" si="20"/>
        <v>2.304327987</v>
      </c>
      <c r="AE437" s="2">
        <f t="shared" si="21"/>
        <v>3868.556241</v>
      </c>
      <c r="AF437" s="2">
        <f t="shared" si="22"/>
        <v>4444.036789</v>
      </c>
      <c r="AG437" s="2">
        <f t="shared" si="23"/>
        <v>5348.037866</v>
      </c>
      <c r="AH437" s="2">
        <f t="shared" si="24"/>
        <v>6494.684347</v>
      </c>
      <c r="AI437" s="2">
        <f t="shared" si="25"/>
        <v>7923.343588</v>
      </c>
      <c r="AJ437" s="4">
        <f t="shared" si="26"/>
        <v>44120.82924</v>
      </c>
      <c r="AK437" s="4">
        <f t="shared" si="27"/>
        <v>54092.42569</v>
      </c>
      <c r="AL437" s="4">
        <f t="shared" si="28"/>
        <v>58801.76137</v>
      </c>
      <c r="AM437" s="4">
        <f t="shared" si="29"/>
        <v>77979.29261</v>
      </c>
      <c r="AN437" s="4">
        <f t="shared" si="30"/>
        <v>92370.62083</v>
      </c>
      <c r="AO437" s="4">
        <f>C437/'Ejercicio 3 - TIR'!$D$7</f>
        <v>15294.22302</v>
      </c>
      <c r="AP437" s="4">
        <f t="shared" si="31"/>
        <v>28826.60622</v>
      </c>
      <c r="AQ437" s="4">
        <f t="shared" si="32"/>
        <v>38798.20268</v>
      </c>
      <c r="AR437" s="4">
        <f t="shared" si="33"/>
        <v>43507.53835</v>
      </c>
      <c r="AS437" s="4">
        <f t="shared" si="34"/>
        <v>62685.06959</v>
      </c>
      <c r="AT437" s="4">
        <f t="shared" si="35"/>
        <v>77076.39781</v>
      </c>
      <c r="AU437" s="4">
        <f>AP437*'Ejercicio 3 - TIR'!$D$5</f>
        <v>14413.30311</v>
      </c>
      <c r="AV437" s="4">
        <f>AQ437*'Ejercicio 3 - TIR'!$D$5</f>
        <v>19399.10134</v>
      </c>
      <c r="AW437" s="4">
        <f>AR437*'Ejercicio 3 - TIR'!$D$5</f>
        <v>21753.76918</v>
      </c>
      <c r="AX437" s="4">
        <f>AS437*'Ejercicio 3 - TIR'!$D$5</f>
        <v>31342.5348</v>
      </c>
      <c r="AY437" s="4">
        <f>AT437*'Ejercicio 3 - TIR'!$D$5</f>
        <v>38538.19891</v>
      </c>
      <c r="AZ437" s="4">
        <f t="shared" ref="AZ437:BD437" si="1346">AJ437-AU437-AE437</f>
        <v>25838.96989</v>
      </c>
      <c r="BA437" s="4">
        <f t="shared" si="1346"/>
        <v>30249.28757</v>
      </c>
      <c r="BB437" s="4">
        <f t="shared" si="1346"/>
        <v>31699.95433</v>
      </c>
      <c r="BC437" s="4">
        <f t="shared" si="1346"/>
        <v>40142.07347</v>
      </c>
      <c r="BD437" s="4">
        <f t="shared" si="1346"/>
        <v>45909.07834</v>
      </c>
      <c r="BE437" s="4">
        <f t="shared" ref="BE437:BI437" si="1347">AZ437/Z437</f>
        <v>22966.27049</v>
      </c>
      <c r="BF437" s="4">
        <f t="shared" si="1347"/>
        <v>23404.62568</v>
      </c>
      <c r="BG437" s="4">
        <f t="shared" si="1347"/>
        <v>20381.13462</v>
      </c>
      <c r="BH437" s="4">
        <f t="shared" si="1347"/>
        <v>21252.30048</v>
      </c>
      <c r="BI437" s="4">
        <f t="shared" si="1347"/>
        <v>19922.97911</v>
      </c>
      <c r="BJ437" s="4">
        <f t="shared" si="38"/>
        <v>71267.82437</v>
      </c>
      <c r="BK437" s="4">
        <f t="shared" si="39"/>
        <v>35242.90613</v>
      </c>
      <c r="BL437" s="4">
        <f t="shared" si="40"/>
        <v>106510.7305</v>
      </c>
      <c r="BM437" s="4">
        <f>BK437*'Ejercicio 3 - TIR'!$D$5</f>
        <v>17621.45307</v>
      </c>
      <c r="BN437" s="4">
        <f t="shared" si="41"/>
        <v>88889.27744</v>
      </c>
      <c r="BO437" s="4">
        <f t="shared" si="42"/>
        <v>38574.92421</v>
      </c>
      <c r="BP437" s="4">
        <f t="shared" si="43"/>
        <v>-107398.9278</v>
      </c>
      <c r="BQ437" s="4">
        <f t="shared" ref="BQ437:BT437" si="1348">BE437</f>
        <v>22966.27049</v>
      </c>
      <c r="BR437" s="4">
        <f t="shared" si="1348"/>
        <v>23404.62568</v>
      </c>
      <c r="BS437" s="4">
        <f t="shared" si="1348"/>
        <v>20381.13462</v>
      </c>
      <c r="BT437" s="4">
        <f t="shared" si="1348"/>
        <v>21252.30048</v>
      </c>
      <c r="BU437" s="4">
        <f t="shared" si="45"/>
        <v>58497.90332</v>
      </c>
      <c r="BV437" s="36">
        <f t="shared" si="46"/>
        <v>9.675131595</v>
      </c>
    </row>
    <row r="438" ht="15.0" customHeight="1">
      <c r="A438" s="2">
        <v>437.0</v>
      </c>
      <c r="B438" s="3">
        <f t="shared" si="4"/>
        <v>0.2685238678</v>
      </c>
      <c r="C438" s="4">
        <f>IF(B438&lt;=('Ejercicio 3 - TIR'!$D$13-'Ejercicio 3 - TIR'!$C$13)/('Ejercicio 3 - TIR'!$E$13-'Ejercicio 3 - TIR'!$C$13),'Ejercicio 3 - TIR'!$C$13+SQRT(('Ejercicio 3 - TIR'!$E$13-'Ejercicio 3 - TIR'!$C$13)*('Ejercicio 3 - TIR'!$D$13-'Ejercicio 3 - TIR'!$C$13)*B438),'Ejercicio 3 - TIR'!$E$13-SQRT(('Ejercicio 3 - TIR'!$E$13-'Ejercicio 3 - TIR'!$C$13)*('Ejercicio 3 - TIR'!$E$13-'Ejercicio 3 - TIR'!$D$13)*(1-B438)))</f>
        <v>70372.79361</v>
      </c>
      <c r="D438" s="3">
        <f t="shared" si="5"/>
        <v>0.8251731213</v>
      </c>
      <c r="E438" s="4">
        <f>IF(D438&lt;=('Ejercicio 3 - TIR'!$D$14-'Ejercicio 3 - TIR'!$C$14)/('Ejercicio 3 - TIR'!$E$14-'Ejercicio 3 - TIR'!$C$14),'Ejercicio 3 - TIR'!$C$14+SQRT(('Ejercicio 3 - TIR'!$E$14-'Ejercicio 3 - TIR'!$C$14)*('Ejercicio 3 - TIR'!$D$14-'Ejercicio 3 - TIR'!$C$14)*D438),'Ejercicio 3 - TIR'!$E$14-SQRT(('Ejercicio 3 - TIR'!$E$14-'Ejercicio 3 - TIR'!$C$14)*('Ejercicio 3 - TIR'!$E$14-'Ejercicio 3 - TIR'!$D$14)*(1-D438)))</f>
        <v>34879.05948</v>
      </c>
      <c r="F438" s="3">
        <f t="shared" si="6"/>
        <v>0.9060801728</v>
      </c>
      <c r="G438" s="4">
        <f>IF(F438&lt;=('Ejercicio 3 - TIR'!$D$18-'Ejercicio 3 - TIR'!$C$18)/('Ejercicio 3 - TIR'!$E$18-'Ejercicio 3 - TIR'!$C$18),'Ejercicio 3 - TIR'!$C$18+SQRT(('Ejercicio 3 - TIR'!$E$18-'Ejercicio 3 - TIR'!$C$18)*('Ejercicio 3 - TIR'!$D$18-'Ejercicio 3 - TIR'!$C$18)*F438),'Ejercicio 3 - TIR'!$E$18-SQRT(('Ejercicio 3 - TIR'!$E$18-'Ejercicio 3 - TIR'!$C$18)*('Ejercicio 3 - TIR'!$E$18-'Ejercicio 3 - TIR'!$D$18)*(1-F438)))</f>
        <v>42345.94894</v>
      </c>
      <c r="H438" s="3">
        <f t="shared" si="7"/>
        <v>0.5091040481</v>
      </c>
      <c r="I438" s="4">
        <f>IF(H438&lt;=('Ejercicio 3 - TIR'!$D$18-'Ejercicio 3 - TIR'!$C$18)/('Ejercicio 3 - TIR'!$E$18-'Ejercicio 3 - TIR'!$C$18),'Ejercicio 3 - TIR'!$C$18+SQRT(('Ejercicio 3 - TIR'!$E$18-'Ejercicio 3 - TIR'!$C$18)*('Ejercicio 3 - TIR'!$D$18-'Ejercicio 3 - TIR'!$C$18)*H438),'Ejercicio 3 - TIR'!$E$18-SQRT(('Ejercicio 3 - TIR'!$E$18-'Ejercicio 3 - TIR'!$C$18)*('Ejercicio 3 - TIR'!$E$18-'Ejercicio 3 - TIR'!$D$18)*(1-H438)))</f>
        <v>38738.74174</v>
      </c>
      <c r="J438" s="3">
        <f t="shared" si="8"/>
        <v>0.3926146885</v>
      </c>
      <c r="K438" s="4">
        <f>IF(J438&lt;=('Ejercicio 3 - TIR'!$D$18-'Ejercicio 3 - TIR'!$C$18)/('Ejercicio 3 - TIR'!$E$18-'Ejercicio 3 - TIR'!$C$18),'Ejercicio 3 - TIR'!$C$18+SQRT(('Ejercicio 3 - TIR'!$E$18-'Ejercicio 3 - TIR'!$C$18)*('Ejercicio 3 - TIR'!$D$18-'Ejercicio 3 - TIR'!$C$18)*J438),'Ejercicio 3 - TIR'!$E$18-SQRT(('Ejercicio 3 - TIR'!$E$18-'Ejercicio 3 - TIR'!$C$18)*('Ejercicio 3 - TIR'!$E$18-'Ejercicio 3 - TIR'!$D$18)*(1-J438)))</f>
        <v>37674.12557</v>
      </c>
      <c r="L438" s="3">
        <f t="shared" si="9"/>
        <v>0.09782703145</v>
      </c>
      <c r="M438" s="4">
        <f>IF(L438&lt;=('Ejercicio 3 - TIR'!$D$18-'Ejercicio 3 - TIR'!$C$18)/('Ejercicio 3 - TIR'!$E$18-'Ejercicio 3 - TIR'!$C$18),'Ejercicio 3 - TIR'!$C$18+SQRT(('Ejercicio 3 - TIR'!$E$18-'Ejercicio 3 - TIR'!$C$18)*('Ejercicio 3 - TIR'!$D$18-'Ejercicio 3 - TIR'!$C$18)*L438),'Ejercicio 3 - TIR'!$E$18-SQRT(('Ejercicio 3 - TIR'!$E$18-'Ejercicio 3 - TIR'!$C$18)*('Ejercicio 3 - TIR'!$E$18-'Ejercicio 3 - TIR'!$D$18)*(1-L438)))</f>
        <v>33830.67288</v>
      </c>
      <c r="N438" s="3">
        <f t="shared" si="10"/>
        <v>0.9199267166</v>
      </c>
      <c r="O438" s="4">
        <f>IF(N438&lt;=('Ejercicio 3 - TIR'!$D$18-'Ejercicio 3 - TIR'!$C$18)/('Ejercicio 3 - TIR'!$E$18-'Ejercicio 3 - TIR'!$C$18),'Ejercicio 3 - TIR'!$C$18+SQRT(('Ejercicio 3 - TIR'!$E$18-'Ejercicio 3 - TIR'!$C$18)*('Ejercicio 3 - TIR'!$D$18-'Ejercicio 3 - TIR'!$C$18)*N438),'Ejercicio 3 - TIR'!$E$18-SQRT(('Ejercicio 3 - TIR'!$E$18-'Ejercicio 3 - TIR'!$C$18)*('Ejercicio 3 - TIR'!$E$18-'Ejercicio 3 - TIR'!$D$18)*(1-N438)))</f>
        <v>42549.3886</v>
      </c>
      <c r="P438" s="3">
        <f t="shared" si="11"/>
        <v>0.5897058126</v>
      </c>
      <c r="Q438" s="7">
        <f>IF(P438&lt;=('Ejercicio 3 - TIR'!$D$22-'Ejercicio 3 - TIR'!$C$22)/('Ejercicio 3 - TIR'!$E$22-'Ejercicio 3 - TIR'!$C$22),'Ejercicio 3 - TIR'!$C$22+SQRT(('Ejercicio 3 - TIR'!$E$22-'Ejercicio 3 - TIR'!$C$22)*('Ejercicio 3 - TIR'!$D$22-'Ejercicio 3 - TIR'!$C$22)*P438),'Ejercicio 3 - TIR'!$E$22-SQRT(('Ejercicio 3 - TIR'!$E$22-'Ejercicio 3 - TIR'!$C$22)*('Ejercicio 3 - TIR'!$E$22-'Ejercicio 3 - TIR'!$D$22)*(1-P438)))</f>
        <v>0.1528241001</v>
      </c>
      <c r="R438" s="3">
        <f t="shared" si="12"/>
        <v>0.6774278241</v>
      </c>
      <c r="S438" s="7">
        <f>IF(R438&lt;=('Ejercicio 3 - TIR'!$D$23-'Ejercicio 3 - TIR'!$C$23)/('Ejercicio 3 - TIR'!$E$23-'Ejercicio 3 - TIR'!$C$23),'Ejercicio 3 - TIR'!$C$23+SQRT(('Ejercicio 3 - TIR'!$E$23-'Ejercicio 3 - TIR'!$C$23)*('Ejercicio 3 - TIR'!$D$23-'Ejercicio 3 - TIR'!$C$23)*R438),'Ejercicio 3 - TIR'!$E$23-SQRT(('Ejercicio 3 - TIR'!$E$23-'Ejercicio 3 - TIR'!$C$23)*('Ejercicio 3 - TIR'!$E$23-'Ejercicio 3 - TIR'!$D$23)*(1-R438)))</f>
        <v>0.1559037365</v>
      </c>
      <c r="T438" s="3">
        <f t="shared" si="13"/>
        <v>0.9806401263</v>
      </c>
      <c r="U438" s="7">
        <f>IF(T438&lt;=('Ejercicio 3 - TIR'!$D$24-'Ejercicio 3 - TIR'!$C$24)/('Ejercicio 3 - TIR'!$E$24-'Ejercicio 3 - TIR'!$C$24),'Ejercicio 3 - TIR'!$C$24+SQRT(('Ejercicio 3 - TIR'!$E$24-'Ejercicio 3 - TIR'!$C$24)*('Ejercicio 3 - TIR'!$D$24-'Ejercicio 3 - TIR'!$C$24)*T438),'Ejercicio 3 - TIR'!$E$24-SQRT(('Ejercicio 3 - TIR'!$E$24-'Ejercicio 3 - TIR'!$C$24)*('Ejercicio 3 - TIR'!$E$24-'Ejercicio 3 - TIR'!$D$24)*(1-T438)))</f>
        <v>0.2126374158</v>
      </c>
      <c r="V438" s="3">
        <f t="shared" si="14"/>
        <v>0.4076532592</v>
      </c>
      <c r="W438" s="7">
        <f>IF(V438&lt;=('Ejercicio 3 - TIR'!$D$25-'Ejercicio 3 - TIR'!$C$25)/('Ejercicio 3 - TIR'!$E$25-'Ejercicio 3 - TIR'!$C$25),'Ejercicio 3 - TIR'!$C$25+SQRT(('Ejercicio 3 - TIR'!$E$25-'Ejercicio 3 - TIR'!$C$25)*('Ejercicio 3 - TIR'!$D$25-'Ejercicio 3 - TIR'!$C$25)*V438),'Ejercicio 3 - TIR'!$E$25-SQRT(('Ejercicio 3 - TIR'!$E$25-'Ejercicio 3 - TIR'!$C$25)*('Ejercicio 3 - TIR'!$E$25-'Ejercicio 3 - TIR'!$D$25)*(1-V438)))</f>
        <v>0.2044674447</v>
      </c>
      <c r="X438" s="3">
        <f t="shared" si="15"/>
        <v>0.1184052208</v>
      </c>
      <c r="Y438" s="7">
        <f>IF(X438&lt;=('Ejercicio 3 - TIR'!$D$26-'Ejercicio 3 - TIR'!$C$26)/('Ejercicio 3 - TIR'!$E$26-'Ejercicio 3 - TIR'!$C$26),'Ejercicio 3 - TIR'!$C$26+SQRT(('Ejercicio 3 - TIR'!$E$26-'Ejercicio 3 - TIR'!$C$26)*('Ejercicio 3 - TIR'!$D$26-'Ejercicio 3 - TIR'!$C$26)*X438),'Ejercicio 3 - TIR'!$E$26-SQRT(('Ejercicio 3 - TIR'!$E$26-'Ejercicio 3 - TIR'!$C$26)*('Ejercicio 3 - TIR'!$E$26-'Ejercicio 3 - TIR'!$D$26)*(1-X438)))</f>
        <v>0.2078799915</v>
      </c>
      <c r="Z438" s="3">
        <f t="shared" si="16"/>
        <v>1.1528241</v>
      </c>
      <c r="AA438" s="3">
        <f t="shared" si="17"/>
        <v>1.332553685</v>
      </c>
      <c r="AB438" s="3">
        <f t="shared" si="18"/>
        <v>1.615904457</v>
      </c>
      <c r="AC438" s="3">
        <f t="shared" si="19"/>
        <v>1.946304312</v>
      </c>
      <c r="AD438" s="3">
        <f t="shared" si="20"/>
        <v>2.350902036</v>
      </c>
      <c r="AE438" s="2">
        <f t="shared" si="21"/>
        <v>5330.360876</v>
      </c>
      <c r="AF438" s="2">
        <f t="shared" si="22"/>
        <v>6161.384053</v>
      </c>
      <c r="AG438" s="2">
        <f t="shared" si="23"/>
        <v>7471.524836</v>
      </c>
      <c r="AH438" s="2">
        <f t="shared" si="24"/>
        <v>8999.208427</v>
      </c>
      <c r="AI438" s="2">
        <f t="shared" si="25"/>
        <v>10869.9638</v>
      </c>
      <c r="AJ438" s="4">
        <f t="shared" si="26"/>
        <v>48817.43048</v>
      </c>
      <c r="AK438" s="4">
        <f t="shared" si="27"/>
        <v>51621.45305</v>
      </c>
      <c r="AL438" s="4">
        <f t="shared" si="28"/>
        <v>60877.78741</v>
      </c>
      <c r="AM438" s="4">
        <f t="shared" si="29"/>
        <v>65844.7845</v>
      </c>
      <c r="AN438" s="4">
        <f t="shared" si="30"/>
        <v>100029.4443</v>
      </c>
      <c r="AO438" s="4">
        <f>C438/'Ejercicio 3 - TIR'!$D$7</f>
        <v>14074.55872</v>
      </c>
      <c r="AP438" s="4">
        <f t="shared" si="31"/>
        <v>34742.87175</v>
      </c>
      <c r="AQ438" s="4">
        <f t="shared" si="32"/>
        <v>37546.89433</v>
      </c>
      <c r="AR438" s="4">
        <f t="shared" si="33"/>
        <v>46803.22869</v>
      </c>
      <c r="AS438" s="4">
        <f t="shared" si="34"/>
        <v>51770.22578</v>
      </c>
      <c r="AT438" s="4">
        <f t="shared" si="35"/>
        <v>85954.88554</v>
      </c>
      <c r="AU438" s="4">
        <f>AP438*'Ejercicio 3 - TIR'!$D$5</f>
        <v>17371.43588</v>
      </c>
      <c r="AV438" s="4">
        <f>AQ438*'Ejercicio 3 - TIR'!$D$5</f>
        <v>18773.44716</v>
      </c>
      <c r="AW438" s="4">
        <f>AR438*'Ejercicio 3 - TIR'!$D$5</f>
        <v>23401.61434</v>
      </c>
      <c r="AX438" s="4">
        <f>AS438*'Ejercicio 3 - TIR'!$D$5</f>
        <v>25885.11289</v>
      </c>
      <c r="AY438" s="4">
        <f>AT438*'Ejercicio 3 - TIR'!$D$5</f>
        <v>42977.44277</v>
      </c>
      <c r="AZ438" s="4">
        <f t="shared" ref="AZ438:BD438" si="1349">AJ438-AU438-AE438</f>
        <v>26115.63372</v>
      </c>
      <c r="BA438" s="4">
        <f t="shared" si="1349"/>
        <v>26686.62183</v>
      </c>
      <c r="BB438" s="4">
        <f t="shared" si="1349"/>
        <v>30004.64823</v>
      </c>
      <c r="BC438" s="4">
        <f t="shared" si="1349"/>
        <v>30960.46318</v>
      </c>
      <c r="BD438" s="4">
        <f t="shared" si="1349"/>
        <v>46182.03769</v>
      </c>
      <c r="BE438" s="4">
        <f t="shared" ref="BE438:BI438" si="1350">AZ438/Z438</f>
        <v>22653.61534</v>
      </c>
      <c r="BF438" s="4">
        <f t="shared" si="1350"/>
        <v>20026.6767</v>
      </c>
      <c r="BG438" s="4">
        <f t="shared" si="1350"/>
        <v>18568.33064</v>
      </c>
      <c r="BH438" s="4">
        <f t="shared" si="1350"/>
        <v>15907.30853</v>
      </c>
      <c r="BI438" s="4">
        <f t="shared" si="1350"/>
        <v>19644.39053</v>
      </c>
      <c r="BJ438" s="4">
        <f t="shared" si="38"/>
        <v>81997.25193</v>
      </c>
      <c r="BK438" s="4">
        <f t="shared" si="39"/>
        <v>33087.90875</v>
      </c>
      <c r="BL438" s="4">
        <f t="shared" si="40"/>
        <v>115085.1607</v>
      </c>
      <c r="BM438" s="4">
        <f>BK438*'Ejercicio 3 - TIR'!$D$5</f>
        <v>16543.95437</v>
      </c>
      <c r="BN438" s="4">
        <f t="shared" si="41"/>
        <v>98541.2063</v>
      </c>
      <c r="BO438" s="4">
        <f t="shared" si="42"/>
        <v>41916.33884</v>
      </c>
      <c r="BP438" s="4">
        <f t="shared" si="43"/>
        <v>-105251.8531</v>
      </c>
      <c r="BQ438" s="4">
        <f t="shared" ref="BQ438:BT438" si="1351">BE438</f>
        <v>22653.61534</v>
      </c>
      <c r="BR438" s="4">
        <f t="shared" si="1351"/>
        <v>20026.6767</v>
      </c>
      <c r="BS438" s="4">
        <f t="shared" si="1351"/>
        <v>18568.33064</v>
      </c>
      <c r="BT438" s="4">
        <f t="shared" si="1351"/>
        <v>15907.30853</v>
      </c>
      <c r="BU438" s="4">
        <f t="shared" si="45"/>
        <v>61560.72937</v>
      </c>
      <c r="BV438" s="36">
        <f t="shared" si="46"/>
        <v>8.374539712</v>
      </c>
    </row>
    <row r="439" ht="15.0" customHeight="1">
      <c r="A439" s="2">
        <v>438.0</v>
      </c>
      <c r="B439" s="3">
        <f t="shared" si="4"/>
        <v>0.3657846209</v>
      </c>
      <c r="C439" s="4">
        <f>IF(B439&lt;=('Ejercicio 3 - TIR'!$D$13-'Ejercicio 3 - TIR'!$C$13)/('Ejercicio 3 - TIR'!$E$13-'Ejercicio 3 - TIR'!$C$13),'Ejercicio 3 - TIR'!$C$13+SQRT(('Ejercicio 3 - TIR'!$E$13-'Ejercicio 3 - TIR'!$C$13)*('Ejercicio 3 - TIR'!$D$13-'Ejercicio 3 - TIR'!$C$13)*B439),'Ejercicio 3 - TIR'!$E$13-SQRT(('Ejercicio 3 - TIR'!$E$13-'Ejercicio 3 - TIR'!$C$13)*('Ejercicio 3 - TIR'!$E$13-'Ejercicio 3 - TIR'!$D$13)*(1-B439)))</f>
        <v>72412.71208</v>
      </c>
      <c r="D439" s="3">
        <f t="shared" si="5"/>
        <v>0.1220697535</v>
      </c>
      <c r="E439" s="4">
        <f>IF(D439&lt;=('Ejercicio 3 - TIR'!$D$14-'Ejercicio 3 - TIR'!$C$14)/('Ejercicio 3 - TIR'!$E$14-'Ejercicio 3 - TIR'!$C$14),'Ejercicio 3 - TIR'!$C$14+SQRT(('Ejercicio 3 - TIR'!$E$14-'Ejercicio 3 - TIR'!$C$14)*('Ejercicio 3 - TIR'!$D$14-'Ejercicio 3 - TIR'!$C$14)*D439),'Ejercicio 3 - TIR'!$E$14-SQRT(('Ejercicio 3 - TIR'!$E$14-'Ejercicio 3 - TIR'!$C$14)*('Ejercicio 3 - TIR'!$E$14-'Ejercicio 3 - TIR'!$D$14)*(1-D439)))</f>
        <v>28025.76131</v>
      </c>
      <c r="F439" s="3">
        <f t="shared" si="6"/>
        <v>0.4502077475</v>
      </c>
      <c r="G439" s="4">
        <f>IF(F439&lt;=('Ejercicio 3 - TIR'!$D$18-'Ejercicio 3 - TIR'!$C$18)/('Ejercicio 3 - TIR'!$E$18-'Ejercicio 3 - TIR'!$C$18),'Ejercicio 3 - TIR'!$C$18+SQRT(('Ejercicio 3 - TIR'!$E$18-'Ejercicio 3 - TIR'!$C$18)*('Ejercicio 3 - TIR'!$D$18-'Ejercicio 3 - TIR'!$C$18)*F439),'Ejercicio 3 - TIR'!$E$18-SQRT(('Ejercicio 3 - TIR'!$E$18-'Ejercicio 3 - TIR'!$C$18)*('Ejercicio 3 - TIR'!$E$18-'Ejercicio 3 - TIR'!$D$18)*(1-F439)))</f>
        <v>38217.73461</v>
      </c>
      <c r="H439" s="3">
        <f t="shared" si="7"/>
        <v>0.4847606401</v>
      </c>
      <c r="I439" s="4">
        <f>IF(H439&lt;=('Ejercicio 3 - TIR'!$D$18-'Ejercicio 3 - TIR'!$C$18)/('Ejercicio 3 - TIR'!$E$18-'Ejercicio 3 - TIR'!$C$18),'Ejercicio 3 - TIR'!$C$18+SQRT(('Ejercicio 3 - TIR'!$E$18-'Ejercicio 3 - TIR'!$C$18)*('Ejercicio 3 - TIR'!$D$18-'Ejercicio 3 - TIR'!$C$18)*H439),'Ejercicio 3 - TIR'!$E$18-SQRT(('Ejercicio 3 - TIR'!$E$18-'Ejercicio 3 - TIR'!$C$18)*('Ejercicio 3 - TIR'!$E$18-'Ejercicio 3 - TIR'!$D$18)*(1-H439)))</f>
        <v>38527.25607</v>
      </c>
      <c r="J439" s="3">
        <f t="shared" si="8"/>
        <v>0.215685946</v>
      </c>
      <c r="K439" s="4">
        <f>IF(J439&lt;=('Ejercicio 3 - TIR'!$D$18-'Ejercicio 3 - TIR'!$C$18)/('Ejercicio 3 - TIR'!$E$18-'Ejercicio 3 - TIR'!$C$18),'Ejercicio 3 - TIR'!$C$18+SQRT(('Ejercicio 3 - TIR'!$E$18-'Ejercicio 3 - TIR'!$C$18)*('Ejercicio 3 - TIR'!$D$18-'Ejercicio 3 - TIR'!$C$18)*J439),'Ejercicio 3 - TIR'!$E$18-SQRT(('Ejercicio 3 - TIR'!$E$18-'Ejercicio 3 - TIR'!$C$18)*('Ejercicio 3 - TIR'!$E$18-'Ejercicio 3 - TIR'!$D$18)*(1-J439)))</f>
        <v>35687.96026</v>
      </c>
      <c r="L439" s="3">
        <f t="shared" si="9"/>
        <v>0.008709949836</v>
      </c>
      <c r="M439" s="4">
        <f>IF(L439&lt;=('Ejercicio 3 - TIR'!$D$18-'Ejercicio 3 - TIR'!$C$18)/('Ejercicio 3 - TIR'!$E$18-'Ejercicio 3 - TIR'!$C$18),'Ejercicio 3 - TIR'!$C$18+SQRT(('Ejercicio 3 - TIR'!$E$18-'Ejercicio 3 - TIR'!$C$18)*('Ejercicio 3 - TIR'!$D$18-'Ejercicio 3 - TIR'!$C$18)*L439),'Ejercicio 3 - TIR'!$E$18-SQRT(('Ejercicio 3 - TIR'!$E$18-'Ejercicio 3 - TIR'!$C$18)*('Ejercicio 3 - TIR'!$E$18-'Ejercicio 3 - TIR'!$D$18)*(1-L439)))</f>
        <v>31143.01902</v>
      </c>
      <c r="N439" s="3">
        <f t="shared" si="10"/>
        <v>0.6550590336</v>
      </c>
      <c r="O439" s="4">
        <f>IF(N439&lt;=('Ejercicio 3 - TIR'!$D$18-'Ejercicio 3 - TIR'!$C$18)/('Ejercicio 3 - TIR'!$E$18-'Ejercicio 3 - TIR'!$C$18),'Ejercicio 3 - TIR'!$C$18+SQRT(('Ejercicio 3 - TIR'!$E$18-'Ejercicio 3 - TIR'!$C$18)*('Ejercicio 3 - TIR'!$D$18-'Ejercicio 3 - TIR'!$C$18)*N439),'Ejercicio 3 - TIR'!$E$18-SQRT(('Ejercicio 3 - TIR'!$E$18-'Ejercicio 3 - TIR'!$C$18)*('Ejercicio 3 - TIR'!$E$18-'Ejercicio 3 - TIR'!$D$18)*(1-N439)))</f>
        <v>39912.56047</v>
      </c>
      <c r="P439" s="3">
        <f t="shared" si="11"/>
        <v>0.9310175016</v>
      </c>
      <c r="Q439" s="7">
        <f>IF(P439&lt;=('Ejercicio 3 - TIR'!$D$22-'Ejercicio 3 - TIR'!$C$22)/('Ejercicio 3 - TIR'!$E$22-'Ejercicio 3 - TIR'!$C$22),'Ejercicio 3 - TIR'!$C$22+SQRT(('Ejercicio 3 - TIR'!$E$22-'Ejercicio 3 - TIR'!$C$22)*('Ejercicio 3 - TIR'!$D$22-'Ejercicio 3 - TIR'!$C$22)*P439),'Ejercicio 3 - TIR'!$E$22-SQRT(('Ejercicio 3 - TIR'!$E$22-'Ejercicio 3 - TIR'!$C$22)*('Ejercicio 3 - TIR'!$E$22-'Ejercicio 3 - TIR'!$D$22)*(1-P439)))</f>
        <v>0.1688569081</v>
      </c>
      <c r="R439" s="3">
        <f t="shared" si="12"/>
        <v>0.8977809401</v>
      </c>
      <c r="S439" s="7">
        <f>IF(R439&lt;=('Ejercicio 3 - TIR'!$D$23-'Ejercicio 3 - TIR'!$C$23)/('Ejercicio 3 - TIR'!$E$23-'Ejercicio 3 - TIR'!$C$23),'Ejercicio 3 - TIR'!$C$23+SQRT(('Ejercicio 3 - TIR'!$E$23-'Ejercicio 3 - TIR'!$C$23)*('Ejercicio 3 - TIR'!$D$23-'Ejercicio 3 - TIR'!$C$23)*R439),'Ejercicio 3 - TIR'!$E$23-SQRT(('Ejercicio 3 - TIR'!$E$23-'Ejercicio 3 - TIR'!$C$23)*('Ejercicio 3 - TIR'!$E$23-'Ejercicio 3 - TIR'!$D$23)*(1-R439)))</f>
        <v>0.1664355499</v>
      </c>
      <c r="T439" s="3">
        <f t="shared" si="13"/>
        <v>0.4220737907</v>
      </c>
      <c r="U439" s="7">
        <f>IF(T439&lt;=('Ejercicio 3 - TIR'!$D$24-'Ejercicio 3 - TIR'!$C$24)/('Ejercicio 3 - TIR'!$E$24-'Ejercicio 3 - TIR'!$C$24),'Ejercicio 3 - TIR'!$C$24+SQRT(('Ejercicio 3 - TIR'!$E$24-'Ejercicio 3 - TIR'!$C$24)*('Ejercicio 3 - TIR'!$D$24-'Ejercicio 3 - TIR'!$C$24)*T439),'Ejercicio 3 - TIR'!$E$24-SQRT(('Ejercicio 3 - TIR'!$E$24-'Ejercicio 3 - TIR'!$C$24)*('Ejercicio 3 - TIR'!$E$24-'Ejercicio 3 - TIR'!$D$24)*(1-T439)))</f>
        <v>0.1797717141</v>
      </c>
      <c r="V439" s="3">
        <f t="shared" si="14"/>
        <v>0.6479995257</v>
      </c>
      <c r="W439" s="7">
        <f>IF(V439&lt;=('Ejercicio 3 - TIR'!$D$25-'Ejercicio 3 - TIR'!$C$25)/('Ejercicio 3 - TIR'!$E$25-'Ejercicio 3 - TIR'!$C$25),'Ejercicio 3 - TIR'!$C$25+SQRT(('Ejercicio 3 - TIR'!$E$25-'Ejercicio 3 - TIR'!$C$25)*('Ejercicio 3 - TIR'!$D$25-'Ejercicio 3 - TIR'!$C$25)*V439),'Ejercicio 3 - TIR'!$E$25-SQRT(('Ejercicio 3 - TIR'!$E$25-'Ejercicio 3 - TIR'!$C$25)*('Ejercicio 3 - TIR'!$E$25-'Ejercicio 3 - TIR'!$D$25)*(1-V439)))</f>
        <v>0.2149001188</v>
      </c>
      <c r="X439" s="3">
        <f t="shared" si="15"/>
        <v>0.4005929923</v>
      </c>
      <c r="Y439" s="7">
        <f>IF(X439&lt;=('Ejercicio 3 - TIR'!$D$26-'Ejercicio 3 - TIR'!$C$26)/('Ejercicio 3 - TIR'!$E$26-'Ejercicio 3 - TIR'!$C$26),'Ejercicio 3 - TIR'!$C$26+SQRT(('Ejercicio 3 - TIR'!$E$26-'Ejercicio 3 - TIR'!$C$26)*('Ejercicio 3 - TIR'!$D$26-'Ejercicio 3 - TIR'!$C$26)*X439),'Ejercicio 3 - TIR'!$E$26-SQRT(('Ejercicio 3 - TIR'!$E$26-'Ejercicio 3 - TIR'!$C$26)*('Ejercicio 3 - TIR'!$E$26-'Ejercicio 3 - TIR'!$D$26)*(1-X439)))</f>
        <v>0.2231071372</v>
      </c>
      <c r="Z439" s="3">
        <f t="shared" si="16"/>
        <v>1.168856908</v>
      </c>
      <c r="AA439" s="3">
        <f t="shared" si="17"/>
        <v>1.36339625</v>
      </c>
      <c r="AB439" s="3">
        <f t="shared" si="18"/>
        <v>1.608496331</v>
      </c>
      <c r="AC439" s="3">
        <f t="shared" si="19"/>
        <v>1.954162384</v>
      </c>
      <c r="AD439" s="3">
        <f t="shared" si="20"/>
        <v>2.390149959</v>
      </c>
      <c r="AE439" s="2">
        <f t="shared" si="21"/>
        <v>4732.343402</v>
      </c>
      <c r="AF439" s="2">
        <f t="shared" si="22"/>
        <v>5519.973578</v>
      </c>
      <c r="AG439" s="2">
        <f t="shared" si="23"/>
        <v>6512.30869</v>
      </c>
      <c r="AH439" s="2">
        <f t="shared" si="24"/>
        <v>7911.804602</v>
      </c>
      <c r="AI439" s="2">
        <f t="shared" si="25"/>
        <v>9676.984676</v>
      </c>
      <c r="AJ439" s="4">
        <f t="shared" si="26"/>
        <v>44671.06311</v>
      </c>
      <c r="AK439" s="4">
        <f t="shared" si="27"/>
        <v>52527.91645</v>
      </c>
      <c r="AL439" s="4">
        <f t="shared" si="28"/>
        <v>57403.95314</v>
      </c>
      <c r="AM439" s="4">
        <f t="shared" si="29"/>
        <v>60858.51629</v>
      </c>
      <c r="AN439" s="4">
        <f t="shared" si="30"/>
        <v>95397.00476</v>
      </c>
      <c r="AO439" s="4">
        <f>C439/'Ejercicio 3 - TIR'!$D$7</f>
        <v>14482.54242</v>
      </c>
      <c r="AP439" s="4">
        <f t="shared" si="31"/>
        <v>30188.52069</v>
      </c>
      <c r="AQ439" s="4">
        <f t="shared" si="32"/>
        <v>38045.37404</v>
      </c>
      <c r="AR439" s="4">
        <f t="shared" si="33"/>
        <v>42921.41073</v>
      </c>
      <c r="AS439" s="4">
        <f t="shared" si="34"/>
        <v>46375.97387</v>
      </c>
      <c r="AT439" s="4">
        <f t="shared" si="35"/>
        <v>80914.46235</v>
      </c>
      <c r="AU439" s="4">
        <f>AP439*'Ejercicio 3 - TIR'!$D$5</f>
        <v>15094.26035</v>
      </c>
      <c r="AV439" s="4">
        <f>AQ439*'Ejercicio 3 - TIR'!$D$5</f>
        <v>19022.68702</v>
      </c>
      <c r="AW439" s="4">
        <f>AR439*'Ejercicio 3 - TIR'!$D$5</f>
        <v>21460.70536</v>
      </c>
      <c r="AX439" s="4">
        <f>AS439*'Ejercicio 3 - TIR'!$D$5</f>
        <v>23187.98694</v>
      </c>
      <c r="AY439" s="4">
        <f>AT439*'Ejercicio 3 - TIR'!$D$5</f>
        <v>40457.23117</v>
      </c>
      <c r="AZ439" s="4">
        <f t="shared" ref="AZ439:BD439" si="1352">AJ439-AU439-AE439</f>
        <v>24844.45936</v>
      </c>
      <c r="BA439" s="4">
        <f t="shared" si="1352"/>
        <v>27985.25586</v>
      </c>
      <c r="BB439" s="4">
        <f t="shared" si="1352"/>
        <v>29430.93909</v>
      </c>
      <c r="BC439" s="4">
        <f t="shared" si="1352"/>
        <v>29758.72475</v>
      </c>
      <c r="BD439" s="4">
        <f t="shared" si="1352"/>
        <v>45262.78891</v>
      </c>
      <c r="BE439" s="4">
        <f t="shared" ref="BE439:BI439" si="1353">AZ439/Z439</f>
        <v>21255.34716</v>
      </c>
      <c r="BF439" s="4">
        <f t="shared" si="1353"/>
        <v>20526.13527</v>
      </c>
      <c r="BG439" s="4">
        <f t="shared" si="1353"/>
        <v>18297.17514</v>
      </c>
      <c r="BH439" s="4">
        <f t="shared" si="1353"/>
        <v>15228.37866</v>
      </c>
      <c r="BI439" s="4">
        <f t="shared" si="1353"/>
        <v>18937.2172</v>
      </c>
      <c r="BJ439" s="4">
        <f t="shared" si="38"/>
        <v>66985.77225</v>
      </c>
      <c r="BK439" s="4">
        <f t="shared" si="39"/>
        <v>34615.44816</v>
      </c>
      <c r="BL439" s="4">
        <f t="shared" si="40"/>
        <v>101601.2204</v>
      </c>
      <c r="BM439" s="4">
        <f>BK439*'Ejercicio 3 - TIR'!$D$5</f>
        <v>17307.72408</v>
      </c>
      <c r="BN439" s="4">
        <f t="shared" si="41"/>
        <v>84293.49633</v>
      </c>
      <c r="BO439" s="4">
        <f t="shared" si="42"/>
        <v>35267.03252</v>
      </c>
      <c r="BP439" s="4">
        <f t="shared" si="43"/>
        <v>-100438.4734</v>
      </c>
      <c r="BQ439" s="4">
        <f t="shared" ref="BQ439:BT439" si="1354">BE439</f>
        <v>21255.34716</v>
      </c>
      <c r="BR439" s="4">
        <f t="shared" si="1354"/>
        <v>20526.13527</v>
      </c>
      <c r="BS439" s="4">
        <f t="shared" si="1354"/>
        <v>18297.17514</v>
      </c>
      <c r="BT439" s="4">
        <f t="shared" si="1354"/>
        <v>15228.37866</v>
      </c>
      <c r="BU439" s="4">
        <f t="shared" si="45"/>
        <v>54204.24972</v>
      </c>
      <c r="BV439" s="36">
        <f t="shared" si="46"/>
        <v>7.819145716</v>
      </c>
    </row>
    <row r="440" ht="15.0" customHeight="1">
      <c r="A440" s="2">
        <v>439.0</v>
      </c>
      <c r="B440" s="3">
        <f t="shared" si="4"/>
        <v>0.7436249767</v>
      </c>
      <c r="C440" s="4">
        <f>IF(B440&lt;=('Ejercicio 3 - TIR'!$D$13-'Ejercicio 3 - TIR'!$C$13)/('Ejercicio 3 - TIR'!$E$13-'Ejercicio 3 - TIR'!$C$13),'Ejercicio 3 - TIR'!$C$13+SQRT(('Ejercicio 3 - TIR'!$E$13-'Ejercicio 3 - TIR'!$C$13)*('Ejercicio 3 - TIR'!$D$13-'Ejercicio 3 - TIR'!$C$13)*B440),'Ejercicio 3 - TIR'!$E$13-SQRT(('Ejercicio 3 - TIR'!$E$13-'Ejercicio 3 - TIR'!$C$13)*('Ejercicio 3 - TIR'!$E$13-'Ejercicio 3 - TIR'!$D$13)*(1-B440)))</f>
        <v>82460.04481</v>
      </c>
      <c r="D440" s="3">
        <f t="shared" si="5"/>
        <v>0.3242849305</v>
      </c>
      <c r="E440" s="4">
        <f>IF(D440&lt;=('Ejercicio 3 - TIR'!$D$14-'Ejercicio 3 - TIR'!$C$14)/('Ejercicio 3 - TIR'!$E$14-'Ejercicio 3 - TIR'!$C$14),'Ejercicio 3 - TIR'!$C$14+SQRT(('Ejercicio 3 - TIR'!$E$14-'Ejercicio 3 - TIR'!$C$14)*('Ejercicio 3 - TIR'!$D$14-'Ejercicio 3 - TIR'!$C$14)*D440),'Ejercicio 3 - TIR'!$E$14-SQRT(('Ejercicio 3 - TIR'!$E$14-'Ejercicio 3 - TIR'!$C$14)*('Ejercicio 3 - TIR'!$E$14-'Ejercicio 3 - TIR'!$D$14)*(1-D440)))</f>
        <v>29931.67008</v>
      </c>
      <c r="F440" s="3">
        <f t="shared" si="6"/>
        <v>0.8956199632</v>
      </c>
      <c r="G440" s="4">
        <f>IF(F440&lt;=('Ejercicio 3 - TIR'!$D$18-'Ejercicio 3 - TIR'!$C$18)/('Ejercicio 3 - TIR'!$E$18-'Ejercicio 3 - TIR'!$C$18),'Ejercicio 3 - TIR'!$C$18+SQRT(('Ejercicio 3 - TIR'!$E$18-'Ejercicio 3 - TIR'!$C$18)*('Ejercicio 3 - TIR'!$D$18-'Ejercicio 3 - TIR'!$C$18)*F440),'Ejercicio 3 - TIR'!$E$18-SQRT(('Ejercicio 3 - TIR'!$E$18-'Ejercicio 3 - TIR'!$C$18)*('Ejercicio 3 - TIR'!$E$18-'Ejercicio 3 - TIR'!$D$18)*(1-F440)))</f>
        <v>42202.05383</v>
      </c>
      <c r="H440" s="3">
        <f t="shared" si="7"/>
        <v>0.5503708485</v>
      </c>
      <c r="I440" s="4">
        <f>IF(H440&lt;=('Ejercicio 3 - TIR'!$D$18-'Ejercicio 3 - TIR'!$C$18)/('Ejercicio 3 - TIR'!$E$18-'Ejercicio 3 - TIR'!$C$18),'Ejercicio 3 - TIR'!$C$18+SQRT(('Ejercicio 3 - TIR'!$E$18-'Ejercicio 3 - TIR'!$C$18)*('Ejercicio 3 - TIR'!$D$18-'Ejercicio 3 - TIR'!$C$18)*H440),'Ejercicio 3 - TIR'!$E$18-SQRT(('Ejercicio 3 - TIR'!$E$18-'Ejercicio 3 - TIR'!$C$18)*('Ejercicio 3 - TIR'!$E$18-'Ejercicio 3 - TIR'!$D$18)*(1-H440)))</f>
        <v>39086.01273</v>
      </c>
      <c r="J440" s="3">
        <f t="shared" si="8"/>
        <v>0.853905782</v>
      </c>
      <c r="K440" s="4">
        <f>IF(J440&lt;=('Ejercicio 3 - TIR'!$D$18-'Ejercicio 3 - TIR'!$C$18)/('Ejercicio 3 - TIR'!$E$18-'Ejercicio 3 - TIR'!$C$18),'Ejercicio 3 - TIR'!$C$18+SQRT(('Ejercicio 3 - TIR'!$E$18-'Ejercicio 3 - TIR'!$C$18)*('Ejercicio 3 - TIR'!$D$18-'Ejercicio 3 - TIR'!$C$18)*J440),'Ejercicio 3 - TIR'!$E$18-SQRT(('Ejercicio 3 - TIR'!$E$18-'Ejercicio 3 - TIR'!$C$18)*('Ejercicio 3 - TIR'!$E$18-'Ejercicio 3 - TIR'!$D$18)*(1-J440)))</f>
        <v>41689.85403</v>
      </c>
      <c r="L440" s="3">
        <f t="shared" si="9"/>
        <v>0.6391832385</v>
      </c>
      <c r="M440" s="4">
        <f>IF(L440&lt;=('Ejercicio 3 - TIR'!$D$18-'Ejercicio 3 - TIR'!$C$18)/('Ejercicio 3 - TIR'!$E$18-'Ejercicio 3 - TIR'!$C$18),'Ejercicio 3 - TIR'!$C$18+SQRT(('Ejercicio 3 - TIR'!$E$18-'Ejercicio 3 - TIR'!$C$18)*('Ejercicio 3 - TIR'!$D$18-'Ejercicio 3 - TIR'!$C$18)*L440),'Ejercicio 3 - TIR'!$E$18-SQRT(('Ejercicio 3 - TIR'!$E$18-'Ejercicio 3 - TIR'!$C$18)*('Ejercicio 3 - TIR'!$E$18-'Ejercicio 3 - TIR'!$D$18)*(1-L440)))</f>
        <v>39791.70495</v>
      </c>
      <c r="N440" s="3">
        <f t="shared" si="10"/>
        <v>0.5405455143</v>
      </c>
      <c r="O440" s="4">
        <f>IF(N440&lt;=('Ejercicio 3 - TIR'!$D$18-'Ejercicio 3 - TIR'!$C$18)/('Ejercicio 3 - TIR'!$E$18-'Ejercicio 3 - TIR'!$C$18),'Ejercicio 3 - TIR'!$C$18+SQRT(('Ejercicio 3 - TIR'!$E$18-'Ejercicio 3 - TIR'!$C$18)*('Ejercicio 3 - TIR'!$D$18-'Ejercicio 3 - TIR'!$C$18)*N440),'Ejercicio 3 - TIR'!$E$18-SQRT(('Ejercicio 3 - TIR'!$E$18-'Ejercicio 3 - TIR'!$C$18)*('Ejercicio 3 - TIR'!$E$18-'Ejercicio 3 - TIR'!$D$18)*(1-N440)))</f>
        <v>39004.54481</v>
      </c>
      <c r="P440" s="3">
        <f t="shared" si="11"/>
        <v>0.2155613366</v>
      </c>
      <c r="Q440" s="7">
        <f>IF(P440&lt;=('Ejercicio 3 - TIR'!$D$22-'Ejercicio 3 - TIR'!$C$22)/('Ejercicio 3 - TIR'!$E$22-'Ejercicio 3 - TIR'!$C$22),'Ejercicio 3 - TIR'!$C$22+SQRT(('Ejercicio 3 - TIR'!$E$22-'Ejercicio 3 - TIR'!$C$22)*('Ejercicio 3 - TIR'!$D$22-'Ejercicio 3 - TIR'!$C$22)*P440),'Ejercicio 3 - TIR'!$E$22-SQRT(('Ejercicio 3 - TIR'!$E$22-'Ejercicio 3 - TIR'!$C$22)*('Ejercicio 3 - TIR'!$E$22-'Ejercicio 3 - TIR'!$D$22)*(1-P440)))</f>
        <v>0.1396979797</v>
      </c>
      <c r="R440" s="3">
        <f t="shared" si="12"/>
        <v>0.4541368089</v>
      </c>
      <c r="S440" s="7">
        <f>IF(R440&lt;=('Ejercicio 3 - TIR'!$D$23-'Ejercicio 3 - TIR'!$C$23)/('Ejercicio 3 - TIR'!$E$23-'Ejercicio 3 - TIR'!$C$23),'Ejercicio 3 - TIR'!$C$23+SQRT(('Ejercicio 3 - TIR'!$E$23-'Ejercicio 3 - TIR'!$C$23)*('Ejercicio 3 - TIR'!$D$23-'Ejercicio 3 - TIR'!$C$23)*R440),'Ejercicio 3 - TIR'!$E$23-SQRT(('Ejercicio 3 - TIR'!$E$23-'Ejercicio 3 - TIR'!$C$23)*('Ejercicio 3 - TIR'!$E$23-'Ejercicio 3 - TIR'!$D$23)*(1-R440)))</f>
        <v>0.1485910171</v>
      </c>
      <c r="T440" s="3">
        <f t="shared" si="13"/>
        <v>0.6241130539</v>
      </c>
      <c r="U440" s="7">
        <f>IF(T440&lt;=('Ejercicio 3 - TIR'!$D$24-'Ejercicio 3 - TIR'!$C$24)/('Ejercicio 3 - TIR'!$E$24-'Ejercicio 3 - TIR'!$C$24),'Ejercicio 3 - TIR'!$C$24+SQRT(('Ejercicio 3 - TIR'!$E$24-'Ejercicio 3 - TIR'!$C$24)*('Ejercicio 3 - TIR'!$D$24-'Ejercicio 3 - TIR'!$C$24)*T440),'Ejercicio 3 - TIR'!$E$24-SQRT(('Ejercicio 3 - TIR'!$E$24-'Ejercicio 3 - TIR'!$C$24)*('Ejercicio 3 - TIR'!$E$24-'Ejercicio 3 - TIR'!$D$24)*(1-T440)))</f>
        <v>0.1875579987</v>
      </c>
      <c r="V440" s="3">
        <f t="shared" si="14"/>
        <v>0.1525693816</v>
      </c>
      <c r="W440" s="7">
        <f>IF(V440&lt;=('Ejercicio 3 - TIR'!$D$25-'Ejercicio 3 - TIR'!$C$25)/('Ejercicio 3 - TIR'!$E$25-'Ejercicio 3 - TIR'!$C$25),'Ejercicio 3 - TIR'!$C$25+SQRT(('Ejercicio 3 - TIR'!$E$25-'Ejercicio 3 - TIR'!$C$25)*('Ejercicio 3 - TIR'!$D$25-'Ejercicio 3 - TIR'!$C$25)*V440),'Ejercicio 3 - TIR'!$E$25-SQRT(('Ejercicio 3 - TIR'!$E$25-'Ejercicio 3 - TIR'!$C$25)*('Ejercicio 3 - TIR'!$E$25-'Ejercicio 3 - TIR'!$D$25)*(1-V440)))</f>
        <v>0.1946149627</v>
      </c>
      <c r="X440" s="3">
        <f t="shared" si="15"/>
        <v>0.9920508284</v>
      </c>
      <c r="Y440" s="7">
        <f>IF(X440&lt;=('Ejercicio 3 - TIR'!$D$26-'Ejercicio 3 - TIR'!$C$26)/('Ejercicio 3 - TIR'!$E$26-'Ejercicio 3 - TIR'!$C$26),'Ejercicio 3 - TIR'!$C$26+SQRT(('Ejercicio 3 - TIR'!$E$26-'Ejercicio 3 - TIR'!$C$26)*('Ejercicio 3 - TIR'!$D$26-'Ejercicio 3 - TIR'!$C$26)*X440),'Ejercicio 3 - TIR'!$E$26-SQRT(('Ejercicio 3 - TIR'!$E$26-'Ejercicio 3 - TIR'!$C$26)*('Ejercicio 3 - TIR'!$E$26-'Ejercicio 3 - TIR'!$D$26)*(1-X440)))</f>
        <v>0.2734482425</v>
      </c>
      <c r="Z440" s="3">
        <f t="shared" si="16"/>
        <v>1.13969798</v>
      </c>
      <c r="AA440" s="3">
        <f t="shared" si="17"/>
        <v>1.309046862</v>
      </c>
      <c r="AB440" s="3">
        <f t="shared" si="18"/>
        <v>1.554569071</v>
      </c>
      <c r="AC440" s="3">
        <f t="shared" si="19"/>
        <v>1.857111473</v>
      </c>
      <c r="AD440" s="3">
        <f t="shared" si="20"/>
        <v>2.364935341</v>
      </c>
      <c r="AE440" s="2">
        <f t="shared" si="21"/>
        <v>4181.393841</v>
      </c>
      <c r="AF440" s="2">
        <f t="shared" si="22"/>
        <v>4802.711404</v>
      </c>
      <c r="AG440" s="2">
        <f t="shared" si="23"/>
        <v>5703.498343</v>
      </c>
      <c r="AH440" s="2">
        <f t="shared" si="24"/>
        <v>6813.48446</v>
      </c>
      <c r="AI440" s="2">
        <f t="shared" si="25"/>
        <v>8676.619811</v>
      </c>
      <c r="AJ440" s="4">
        <f t="shared" si="26"/>
        <v>48097.59549</v>
      </c>
      <c r="AK440" s="4">
        <f t="shared" si="27"/>
        <v>51165.4223</v>
      </c>
      <c r="AL440" s="4">
        <f t="shared" si="28"/>
        <v>64809.75766</v>
      </c>
      <c r="AM440" s="4">
        <f t="shared" si="29"/>
        <v>73897.63179</v>
      </c>
      <c r="AN440" s="4">
        <f t="shared" si="30"/>
        <v>92243.22649</v>
      </c>
      <c r="AO440" s="4">
        <f>C440/'Ejercicio 3 - TIR'!$D$7</f>
        <v>16492.00896</v>
      </c>
      <c r="AP440" s="4">
        <f t="shared" si="31"/>
        <v>31605.58653</v>
      </c>
      <c r="AQ440" s="4">
        <f t="shared" si="32"/>
        <v>34673.41333</v>
      </c>
      <c r="AR440" s="4">
        <f t="shared" si="33"/>
        <v>48317.7487</v>
      </c>
      <c r="AS440" s="4">
        <f t="shared" si="34"/>
        <v>57405.62283</v>
      </c>
      <c r="AT440" s="4">
        <f t="shared" si="35"/>
        <v>75751.21752</v>
      </c>
      <c r="AU440" s="4">
        <f>AP440*'Ejercicio 3 - TIR'!$D$5</f>
        <v>15802.79327</v>
      </c>
      <c r="AV440" s="4">
        <f>AQ440*'Ejercicio 3 - TIR'!$D$5</f>
        <v>17336.70667</v>
      </c>
      <c r="AW440" s="4">
        <f>AR440*'Ejercicio 3 - TIR'!$D$5</f>
        <v>24158.87435</v>
      </c>
      <c r="AX440" s="4">
        <f>AS440*'Ejercicio 3 - TIR'!$D$5</f>
        <v>28702.81141</v>
      </c>
      <c r="AY440" s="4">
        <f>AT440*'Ejercicio 3 - TIR'!$D$5</f>
        <v>37875.60876</v>
      </c>
      <c r="AZ440" s="4">
        <f t="shared" ref="AZ440:BD440" si="1355">AJ440-AU440-AE440</f>
        <v>28113.40839</v>
      </c>
      <c r="BA440" s="4">
        <f t="shared" si="1355"/>
        <v>29026.00423</v>
      </c>
      <c r="BB440" s="4">
        <f t="shared" si="1355"/>
        <v>34947.38497</v>
      </c>
      <c r="BC440" s="4">
        <f t="shared" si="1355"/>
        <v>38381.33592</v>
      </c>
      <c r="BD440" s="4">
        <f t="shared" si="1355"/>
        <v>45690.99791</v>
      </c>
      <c r="BE440" s="4">
        <f t="shared" ref="BE440:BI440" si="1356">AZ440/Z440</f>
        <v>24667.41969</v>
      </c>
      <c r="BF440" s="4">
        <f t="shared" si="1356"/>
        <v>22173.38819</v>
      </c>
      <c r="BG440" s="4">
        <f t="shared" si="1356"/>
        <v>22480.43243</v>
      </c>
      <c r="BH440" s="4">
        <f t="shared" si="1356"/>
        <v>20667.22244</v>
      </c>
      <c r="BI440" s="4">
        <f t="shared" si="1356"/>
        <v>19320.18906</v>
      </c>
      <c r="BJ440" s="4">
        <f t="shared" si="38"/>
        <v>70786.4644</v>
      </c>
      <c r="BK440" s="4">
        <f t="shared" si="39"/>
        <v>39002.53485</v>
      </c>
      <c r="BL440" s="4">
        <f t="shared" si="40"/>
        <v>109788.9992</v>
      </c>
      <c r="BM440" s="4">
        <f>BK440*'Ejercicio 3 - TIR'!$D$5</f>
        <v>19501.26742</v>
      </c>
      <c r="BN440" s="4">
        <f t="shared" si="41"/>
        <v>90287.73183</v>
      </c>
      <c r="BO440" s="4">
        <f t="shared" si="42"/>
        <v>38177.67456</v>
      </c>
      <c r="BP440" s="4">
        <f t="shared" si="43"/>
        <v>-112391.7149</v>
      </c>
      <c r="BQ440" s="4">
        <f t="shared" ref="BQ440:BT440" si="1357">BE440</f>
        <v>24667.41969</v>
      </c>
      <c r="BR440" s="4">
        <f t="shared" si="1357"/>
        <v>22173.38819</v>
      </c>
      <c r="BS440" s="4">
        <f t="shared" si="1357"/>
        <v>22480.43243</v>
      </c>
      <c r="BT440" s="4">
        <f t="shared" si="1357"/>
        <v>20667.22244</v>
      </c>
      <c r="BU440" s="4">
        <f t="shared" si="45"/>
        <v>57497.86362</v>
      </c>
      <c r="BV440" s="36">
        <f t="shared" si="46"/>
        <v>8.479229675</v>
      </c>
    </row>
    <row r="441" ht="15.0" customHeight="1">
      <c r="A441" s="2">
        <v>440.0</v>
      </c>
      <c r="B441" s="3">
        <f t="shared" si="4"/>
        <v>0.04623926985</v>
      </c>
      <c r="C441" s="4">
        <f>IF(B441&lt;=('Ejercicio 3 - TIR'!$D$13-'Ejercicio 3 - TIR'!$C$13)/('Ejercicio 3 - TIR'!$E$13-'Ejercicio 3 - TIR'!$C$13),'Ejercicio 3 - TIR'!$C$13+SQRT(('Ejercicio 3 - TIR'!$E$13-'Ejercicio 3 - TIR'!$C$13)*('Ejercicio 3 - TIR'!$D$13-'Ejercicio 3 - TIR'!$C$13)*B441),'Ejercicio 3 - TIR'!$E$13-SQRT(('Ejercicio 3 - TIR'!$E$13-'Ejercicio 3 - TIR'!$C$13)*('Ejercicio 3 - TIR'!$E$13-'Ejercicio 3 - TIR'!$D$13)*(1-B441)))</f>
        <v>64300.66366</v>
      </c>
      <c r="D441" s="3">
        <f t="shared" si="5"/>
        <v>0.5163449205</v>
      </c>
      <c r="E441" s="4">
        <f>IF(D441&lt;=('Ejercicio 3 - TIR'!$D$14-'Ejercicio 3 - TIR'!$C$14)/('Ejercicio 3 - TIR'!$E$14-'Ejercicio 3 - TIR'!$C$14),'Ejercicio 3 - TIR'!$C$14+SQRT(('Ejercicio 3 - TIR'!$E$14-'Ejercicio 3 - TIR'!$C$14)*('Ejercicio 3 - TIR'!$D$14-'Ejercicio 3 - TIR'!$C$14)*D441),'Ejercicio 3 - TIR'!$E$14-SQRT(('Ejercicio 3 - TIR'!$E$14-'Ejercicio 3 - TIR'!$C$14)*('Ejercicio 3 - TIR'!$E$14-'Ejercicio 3 - TIR'!$D$14)*(1-D441)))</f>
        <v>31482.47325</v>
      </c>
      <c r="F441" s="3">
        <f t="shared" si="6"/>
        <v>0.6788020074</v>
      </c>
      <c r="G441" s="4">
        <f>IF(F441&lt;=('Ejercicio 3 - TIR'!$D$18-'Ejercicio 3 - TIR'!$C$18)/('Ejercicio 3 - TIR'!$E$18-'Ejercicio 3 - TIR'!$C$18),'Ejercicio 3 - TIR'!$C$18+SQRT(('Ejercicio 3 - TIR'!$E$18-'Ejercicio 3 - TIR'!$C$18)*('Ejercicio 3 - TIR'!$D$18-'Ejercicio 3 - TIR'!$C$18)*F441),'Ejercicio 3 - TIR'!$E$18-SQRT(('Ejercicio 3 - TIR'!$E$18-'Ejercicio 3 - TIR'!$C$18)*('Ejercicio 3 - TIR'!$E$18-'Ejercicio 3 - TIR'!$D$18)*(1-F441)))</f>
        <v>40091.85886</v>
      </c>
      <c r="H441" s="3">
        <f t="shared" si="7"/>
        <v>0.8484398442</v>
      </c>
      <c r="I441" s="4">
        <f>IF(H441&lt;=('Ejercicio 3 - TIR'!$D$18-'Ejercicio 3 - TIR'!$C$18)/('Ejercicio 3 - TIR'!$E$18-'Ejercicio 3 - TIR'!$C$18),'Ejercicio 3 - TIR'!$C$18+SQRT(('Ejercicio 3 - TIR'!$E$18-'Ejercicio 3 - TIR'!$C$18)*('Ejercicio 3 - TIR'!$D$18-'Ejercicio 3 - TIR'!$C$18)*H441),'Ejercicio 3 - TIR'!$E$18-SQRT(('Ejercicio 3 - TIR'!$E$18-'Ejercicio 3 - TIR'!$C$18)*('Ejercicio 3 - TIR'!$E$18-'Ejercicio 3 - TIR'!$D$18)*(1-H441)))</f>
        <v>41628.50008</v>
      </c>
      <c r="J441" s="3">
        <f t="shared" si="8"/>
        <v>0.4859021401</v>
      </c>
      <c r="K441" s="4">
        <f>IF(J441&lt;=('Ejercicio 3 - TIR'!$D$18-'Ejercicio 3 - TIR'!$C$18)/('Ejercicio 3 - TIR'!$E$18-'Ejercicio 3 - TIR'!$C$18),'Ejercicio 3 - TIR'!$C$18+SQRT(('Ejercicio 3 - TIR'!$E$18-'Ejercicio 3 - TIR'!$C$18)*('Ejercicio 3 - TIR'!$D$18-'Ejercicio 3 - TIR'!$C$18)*J441),'Ejercicio 3 - TIR'!$E$18-SQRT(('Ejercicio 3 - TIR'!$E$18-'Ejercicio 3 - TIR'!$C$18)*('Ejercicio 3 - TIR'!$E$18-'Ejercicio 3 - TIR'!$D$18)*(1-J441)))</f>
        <v>38537.29003</v>
      </c>
      <c r="L441" s="3">
        <f t="shared" si="9"/>
        <v>0.7737300766</v>
      </c>
      <c r="M441" s="4">
        <f>IF(L441&lt;=('Ejercicio 3 - TIR'!$D$18-'Ejercicio 3 - TIR'!$C$18)/('Ejercicio 3 - TIR'!$E$18-'Ejercicio 3 - TIR'!$C$18),'Ejercicio 3 - TIR'!$C$18+SQRT(('Ejercicio 3 - TIR'!$E$18-'Ejercicio 3 - TIR'!$C$18)*('Ejercicio 3 - TIR'!$D$18-'Ejercicio 3 - TIR'!$C$18)*L441),'Ejercicio 3 - TIR'!$E$18-SQRT(('Ejercicio 3 - TIR'!$E$18-'Ejercicio 3 - TIR'!$C$18)*('Ejercicio 3 - TIR'!$E$18-'Ejercicio 3 - TIR'!$D$18)*(1-L441)))</f>
        <v>40880.50437</v>
      </c>
      <c r="N441" s="3">
        <f t="shared" si="10"/>
        <v>0.1759049943</v>
      </c>
      <c r="O441" s="4">
        <f>IF(N441&lt;=('Ejercicio 3 - TIR'!$D$18-'Ejercicio 3 - TIR'!$C$18)/('Ejercicio 3 - TIR'!$E$18-'Ejercicio 3 - TIR'!$C$18),'Ejercicio 3 - TIR'!$C$18+SQRT(('Ejercicio 3 - TIR'!$E$18-'Ejercicio 3 - TIR'!$C$18)*('Ejercicio 3 - TIR'!$D$18-'Ejercicio 3 - TIR'!$C$18)*N441),'Ejercicio 3 - TIR'!$E$18-SQRT(('Ejercicio 3 - TIR'!$E$18-'Ejercicio 3 - TIR'!$C$18)*('Ejercicio 3 - TIR'!$E$18-'Ejercicio 3 - TIR'!$D$18)*(1-N441)))</f>
        <v>35136.70606</v>
      </c>
      <c r="P441" s="3">
        <f t="shared" si="11"/>
        <v>0.6488192604</v>
      </c>
      <c r="Q441" s="7">
        <f>IF(P441&lt;=('Ejercicio 3 - TIR'!$D$22-'Ejercicio 3 - TIR'!$C$22)/('Ejercicio 3 - TIR'!$E$22-'Ejercicio 3 - TIR'!$C$22),'Ejercicio 3 - TIR'!$C$22+SQRT(('Ejercicio 3 - TIR'!$E$22-'Ejercicio 3 - TIR'!$C$22)*('Ejercicio 3 - TIR'!$D$22-'Ejercicio 3 - TIR'!$C$22)*P441),'Ejercicio 3 - TIR'!$E$22-SQRT(('Ejercicio 3 - TIR'!$E$22-'Ejercicio 3 - TIR'!$C$22)*('Ejercicio 3 - TIR'!$E$22-'Ejercicio 3 - TIR'!$D$22)*(1-P441)))</f>
        <v>0.1548578972</v>
      </c>
      <c r="R441" s="3">
        <f t="shared" si="12"/>
        <v>0.42164411</v>
      </c>
      <c r="S441" s="7">
        <f>IF(R441&lt;=('Ejercicio 3 - TIR'!$D$23-'Ejercicio 3 - TIR'!$C$23)/('Ejercicio 3 - TIR'!$E$23-'Ejercicio 3 - TIR'!$C$23),'Ejercicio 3 - TIR'!$C$23+SQRT(('Ejercicio 3 - TIR'!$E$23-'Ejercicio 3 - TIR'!$C$23)*('Ejercicio 3 - TIR'!$D$23-'Ejercicio 3 - TIR'!$C$23)*R441),'Ejercicio 3 - TIR'!$E$23-SQRT(('Ejercicio 3 - TIR'!$E$23-'Ejercicio 3 - TIR'!$C$23)*('Ejercicio 3 - TIR'!$E$23-'Ejercicio 3 - TIR'!$D$23)*(1-R441)))</f>
        <v>0.1475492177</v>
      </c>
      <c r="T441" s="3">
        <f t="shared" si="13"/>
        <v>0.5140632777</v>
      </c>
      <c r="U441" s="7">
        <f>IF(T441&lt;=('Ejercicio 3 - TIR'!$D$24-'Ejercicio 3 - TIR'!$C$24)/('Ejercicio 3 - TIR'!$E$24-'Ejercicio 3 - TIR'!$C$24),'Ejercicio 3 - TIR'!$C$24+SQRT(('Ejercicio 3 - TIR'!$E$24-'Ejercicio 3 - TIR'!$C$24)*('Ejercicio 3 - TIR'!$D$24-'Ejercicio 3 - TIR'!$C$24)*T441),'Ejercicio 3 - TIR'!$E$24-SQRT(('Ejercicio 3 - TIR'!$E$24-'Ejercicio 3 - TIR'!$C$24)*('Ejercicio 3 - TIR'!$E$24-'Ejercicio 3 - TIR'!$D$24)*(1-T441)))</f>
        <v>0.1831133788</v>
      </c>
      <c r="V441" s="3">
        <f t="shared" si="14"/>
        <v>0.4093409672</v>
      </c>
      <c r="W441" s="7">
        <f>IF(V441&lt;=('Ejercicio 3 - TIR'!$D$25-'Ejercicio 3 - TIR'!$C$25)/('Ejercicio 3 - TIR'!$E$25-'Ejercicio 3 - TIR'!$C$25),'Ejercicio 3 - TIR'!$C$25+SQRT(('Ejercicio 3 - TIR'!$E$25-'Ejercicio 3 - TIR'!$C$25)*('Ejercicio 3 - TIR'!$D$25-'Ejercicio 3 - TIR'!$C$25)*V441),'Ejercicio 3 - TIR'!$E$25-SQRT(('Ejercicio 3 - TIR'!$E$25-'Ejercicio 3 - TIR'!$C$25)*('Ejercicio 3 - TIR'!$E$25-'Ejercicio 3 - TIR'!$D$25)*(1-V441)))</f>
        <v>0.2045323564</v>
      </c>
      <c r="X441" s="3">
        <f t="shared" si="15"/>
        <v>0.5506931607</v>
      </c>
      <c r="Y441" s="7">
        <f>IF(X441&lt;=('Ejercicio 3 - TIR'!$D$26-'Ejercicio 3 - TIR'!$C$26)/('Ejercicio 3 - TIR'!$E$26-'Ejercicio 3 - TIR'!$C$26),'Ejercicio 3 - TIR'!$C$26+SQRT(('Ejercicio 3 - TIR'!$E$26-'Ejercicio 3 - TIR'!$C$26)*('Ejercicio 3 - TIR'!$D$26-'Ejercicio 3 - TIR'!$C$26)*X441),'Ejercicio 3 - TIR'!$E$26-SQRT(('Ejercicio 3 - TIR'!$E$26-'Ejercicio 3 - TIR'!$C$26)*('Ejercicio 3 - TIR'!$E$26-'Ejercicio 3 - TIR'!$D$26)*(1-X441)))</f>
        <v>0.2307429504</v>
      </c>
      <c r="Z441" s="3">
        <f t="shared" si="16"/>
        <v>1.154857897</v>
      </c>
      <c r="AA441" s="3">
        <f t="shared" si="17"/>
        <v>1.325256277</v>
      </c>
      <c r="AB441" s="3">
        <f t="shared" si="18"/>
        <v>1.567928431</v>
      </c>
      <c r="AC441" s="3">
        <f t="shared" si="19"/>
        <v>1.888620528</v>
      </c>
      <c r="AD441" s="3">
        <f t="shared" si="20"/>
        <v>2.324406401</v>
      </c>
      <c r="AE441" s="2">
        <f t="shared" si="21"/>
        <v>4875.309607</v>
      </c>
      <c r="AF441" s="2">
        <f t="shared" si="22"/>
        <v>5594.657726</v>
      </c>
      <c r="AG441" s="2">
        <f t="shared" si="23"/>
        <v>6619.114406</v>
      </c>
      <c r="AH441" s="2">
        <f t="shared" si="24"/>
        <v>7972.937472</v>
      </c>
      <c r="AI441" s="2">
        <f t="shared" si="25"/>
        <v>9812.636588</v>
      </c>
      <c r="AJ441" s="4">
        <f t="shared" si="26"/>
        <v>46300.39982</v>
      </c>
      <c r="AK441" s="4">
        <f t="shared" si="27"/>
        <v>55168.43102</v>
      </c>
      <c r="AL441" s="4">
        <f t="shared" si="28"/>
        <v>60423.7127</v>
      </c>
      <c r="AM441" s="4">
        <f t="shared" si="29"/>
        <v>77207.75974</v>
      </c>
      <c r="AN441" s="4">
        <f t="shared" si="30"/>
        <v>81671.98447</v>
      </c>
      <c r="AO441" s="4">
        <f>C441/'Ejercicio 3 - TIR'!$D$7</f>
        <v>12860.13273</v>
      </c>
      <c r="AP441" s="4">
        <f t="shared" si="31"/>
        <v>33440.26709</v>
      </c>
      <c r="AQ441" s="4">
        <f t="shared" si="32"/>
        <v>42308.29829</v>
      </c>
      <c r="AR441" s="4">
        <f t="shared" si="33"/>
        <v>47563.57996</v>
      </c>
      <c r="AS441" s="4">
        <f t="shared" si="34"/>
        <v>64347.62701</v>
      </c>
      <c r="AT441" s="4">
        <f t="shared" si="35"/>
        <v>68811.85173</v>
      </c>
      <c r="AU441" s="4">
        <f>AP441*'Ejercicio 3 - TIR'!$D$5</f>
        <v>16720.13354</v>
      </c>
      <c r="AV441" s="4">
        <f>AQ441*'Ejercicio 3 - TIR'!$D$5</f>
        <v>21154.14914</v>
      </c>
      <c r="AW441" s="4">
        <f>AR441*'Ejercicio 3 - TIR'!$D$5</f>
        <v>23781.78998</v>
      </c>
      <c r="AX441" s="4">
        <f>AS441*'Ejercicio 3 - TIR'!$D$5</f>
        <v>32173.8135</v>
      </c>
      <c r="AY441" s="4">
        <f>AT441*'Ejercicio 3 - TIR'!$D$5</f>
        <v>34405.92587</v>
      </c>
      <c r="AZ441" s="4">
        <f t="shared" ref="AZ441:BD441" si="1358">AJ441-AU441-AE441</f>
        <v>24704.95667</v>
      </c>
      <c r="BA441" s="4">
        <f t="shared" si="1358"/>
        <v>28419.62415</v>
      </c>
      <c r="BB441" s="4">
        <f t="shared" si="1358"/>
        <v>30022.80831</v>
      </c>
      <c r="BC441" s="4">
        <f t="shared" si="1358"/>
        <v>37061.00876</v>
      </c>
      <c r="BD441" s="4">
        <f t="shared" si="1358"/>
        <v>37453.42201</v>
      </c>
      <c r="BE441" s="4">
        <f t="shared" ref="BE441:BI441" si="1359">AZ441/Z441</f>
        <v>21392.20481</v>
      </c>
      <c r="BF441" s="4">
        <f t="shared" si="1359"/>
        <v>21444.6252</v>
      </c>
      <c r="BG441" s="4">
        <f t="shared" si="1359"/>
        <v>19148.07316</v>
      </c>
      <c r="BH441" s="4">
        <f t="shared" si="1359"/>
        <v>19623.32201</v>
      </c>
      <c r="BI441" s="4">
        <f t="shared" si="1359"/>
        <v>16113.11258</v>
      </c>
      <c r="BJ441" s="4">
        <f t="shared" si="38"/>
        <v>73178.06233</v>
      </c>
      <c r="BK441" s="4">
        <f t="shared" si="39"/>
        <v>29892.17484</v>
      </c>
      <c r="BL441" s="4">
        <f t="shared" si="40"/>
        <v>103070.2372</v>
      </c>
      <c r="BM441" s="4">
        <f>BK441*'Ejercicio 3 - TIR'!$D$5</f>
        <v>14946.08742</v>
      </c>
      <c r="BN441" s="4">
        <f t="shared" si="41"/>
        <v>88124.14975</v>
      </c>
      <c r="BO441" s="4">
        <f t="shared" si="42"/>
        <v>37912.53962</v>
      </c>
      <c r="BP441" s="4">
        <f t="shared" si="43"/>
        <v>-95783.13691</v>
      </c>
      <c r="BQ441" s="4">
        <f t="shared" ref="BQ441:BT441" si="1360">BE441</f>
        <v>21392.20481</v>
      </c>
      <c r="BR441" s="4">
        <f t="shared" si="1360"/>
        <v>21444.6252</v>
      </c>
      <c r="BS441" s="4">
        <f t="shared" si="1360"/>
        <v>19148.07316</v>
      </c>
      <c r="BT441" s="4">
        <f t="shared" si="1360"/>
        <v>19623.32201</v>
      </c>
      <c r="BU441" s="4">
        <f t="shared" si="45"/>
        <v>54025.65219</v>
      </c>
      <c r="BV441" s="36">
        <f t="shared" si="46"/>
        <v>10.95790554</v>
      </c>
    </row>
    <row r="442" ht="15.0" customHeight="1">
      <c r="A442" s="2">
        <v>441.0</v>
      </c>
      <c r="B442" s="3">
        <f t="shared" si="4"/>
        <v>0.201862375</v>
      </c>
      <c r="C442" s="4">
        <f>IF(B442&lt;=('Ejercicio 3 - TIR'!$D$13-'Ejercicio 3 - TIR'!$C$13)/('Ejercicio 3 - TIR'!$E$13-'Ejercicio 3 - TIR'!$C$13),'Ejercicio 3 - TIR'!$C$13+SQRT(('Ejercicio 3 - TIR'!$E$13-'Ejercicio 3 - TIR'!$C$13)*('Ejercicio 3 - TIR'!$D$13-'Ejercicio 3 - TIR'!$C$13)*B442),'Ejercicio 3 - TIR'!$E$13-SQRT(('Ejercicio 3 - TIR'!$E$13-'Ejercicio 3 - TIR'!$C$13)*('Ejercicio 3 - TIR'!$E$13-'Ejercicio 3 - TIR'!$D$13)*(1-B442)))</f>
        <v>68985.81938</v>
      </c>
      <c r="D442" s="3">
        <f t="shared" si="5"/>
        <v>0.9112289786</v>
      </c>
      <c r="E442" s="4">
        <f>IF(D442&lt;=('Ejercicio 3 - TIR'!$D$14-'Ejercicio 3 - TIR'!$C$14)/('Ejercicio 3 - TIR'!$E$14-'Ejercicio 3 - TIR'!$C$14),'Ejercicio 3 - TIR'!$C$14+SQRT(('Ejercicio 3 - TIR'!$E$14-'Ejercicio 3 - TIR'!$C$14)*('Ejercicio 3 - TIR'!$D$14-'Ejercicio 3 - TIR'!$C$14)*D442),'Ejercicio 3 - TIR'!$E$14-SQRT(('Ejercicio 3 - TIR'!$E$14-'Ejercicio 3 - TIR'!$C$14)*('Ejercicio 3 - TIR'!$E$14-'Ejercicio 3 - TIR'!$D$14)*(1-D442)))</f>
        <v>36350.93804</v>
      </c>
      <c r="F442" s="3">
        <f t="shared" si="6"/>
        <v>0.6230880777</v>
      </c>
      <c r="G442" s="4">
        <f>IF(F442&lt;=('Ejercicio 3 - TIR'!$D$18-'Ejercicio 3 - TIR'!$C$18)/('Ejercicio 3 - TIR'!$E$18-'Ejercicio 3 - TIR'!$C$18),'Ejercicio 3 - TIR'!$C$18+SQRT(('Ejercicio 3 - TIR'!$E$18-'Ejercicio 3 - TIR'!$C$18)*('Ejercicio 3 - TIR'!$D$18-'Ejercicio 3 - TIR'!$C$18)*F442),'Ejercicio 3 - TIR'!$E$18-SQRT(('Ejercicio 3 - TIR'!$E$18-'Ejercicio 3 - TIR'!$C$18)*('Ejercicio 3 - TIR'!$E$18-'Ejercicio 3 - TIR'!$D$18)*(1-F442)))</f>
        <v>39667.63734</v>
      </c>
      <c r="H442" s="3">
        <f t="shared" si="7"/>
        <v>0.4753884032</v>
      </c>
      <c r="I442" s="4">
        <f>IF(H442&lt;=('Ejercicio 3 - TIR'!$D$18-'Ejercicio 3 - TIR'!$C$18)/('Ejercicio 3 - TIR'!$E$18-'Ejercicio 3 - TIR'!$C$18),'Ejercicio 3 - TIR'!$C$18+SQRT(('Ejercicio 3 - TIR'!$E$18-'Ejercicio 3 - TIR'!$C$18)*('Ejercicio 3 - TIR'!$D$18-'Ejercicio 3 - TIR'!$C$18)*H442),'Ejercicio 3 - TIR'!$E$18-SQRT(('Ejercicio 3 - TIR'!$E$18-'Ejercicio 3 - TIR'!$C$18)*('Ejercicio 3 - TIR'!$E$18-'Ejercicio 3 - TIR'!$D$18)*(1-H442)))</f>
        <v>38444.42186</v>
      </c>
      <c r="J442" s="3">
        <f t="shared" si="8"/>
        <v>0.5449767411</v>
      </c>
      <c r="K442" s="4">
        <f>IF(J442&lt;=('Ejercicio 3 - TIR'!$D$18-'Ejercicio 3 - TIR'!$C$18)/('Ejercicio 3 - TIR'!$E$18-'Ejercicio 3 - TIR'!$C$18),'Ejercicio 3 - TIR'!$C$18+SQRT(('Ejercicio 3 - TIR'!$E$18-'Ejercicio 3 - TIR'!$C$18)*('Ejercicio 3 - TIR'!$D$18-'Ejercicio 3 - TIR'!$C$18)*J442),'Ejercicio 3 - TIR'!$E$18-SQRT(('Ejercicio 3 - TIR'!$E$18-'Ejercicio 3 - TIR'!$C$18)*('Ejercicio 3 - TIR'!$E$18-'Ejercicio 3 - TIR'!$D$18)*(1-J442)))</f>
        <v>39041.37772</v>
      </c>
      <c r="L442" s="3">
        <f t="shared" si="9"/>
        <v>0.1092814666</v>
      </c>
      <c r="M442" s="4">
        <f>IF(L442&lt;=('Ejercicio 3 - TIR'!$D$18-'Ejercicio 3 - TIR'!$C$18)/('Ejercicio 3 - TIR'!$E$18-'Ejercicio 3 - TIR'!$C$18),'Ejercicio 3 - TIR'!$C$18+SQRT(('Ejercicio 3 - TIR'!$E$18-'Ejercicio 3 - TIR'!$C$18)*('Ejercicio 3 - TIR'!$D$18-'Ejercicio 3 - TIR'!$C$18)*L442),'Ejercicio 3 - TIR'!$E$18-SQRT(('Ejercicio 3 - TIR'!$E$18-'Ejercicio 3 - TIR'!$C$18)*('Ejercicio 3 - TIR'!$E$18-'Ejercicio 3 - TIR'!$D$18)*(1-L442)))</f>
        <v>34048.73066</v>
      </c>
      <c r="N442" s="3">
        <f t="shared" si="10"/>
        <v>0.8274906335</v>
      </c>
      <c r="O442" s="4">
        <f>IF(N442&lt;=('Ejercicio 3 - TIR'!$D$18-'Ejercicio 3 - TIR'!$C$18)/('Ejercicio 3 - TIR'!$E$18-'Ejercicio 3 - TIR'!$C$18),'Ejercicio 3 - TIR'!$C$18+SQRT(('Ejercicio 3 - TIR'!$E$18-'Ejercicio 3 - TIR'!$C$18)*('Ejercicio 3 - TIR'!$D$18-'Ejercicio 3 - TIR'!$C$18)*N442),'Ejercicio 3 - TIR'!$E$18-SQRT(('Ejercicio 3 - TIR'!$E$18-'Ejercicio 3 - TIR'!$C$18)*('Ejercicio 3 - TIR'!$E$18-'Ejercicio 3 - TIR'!$D$18)*(1-N442)))</f>
        <v>41403.02871</v>
      </c>
      <c r="P442" s="3">
        <f t="shared" si="11"/>
        <v>0.9779434123</v>
      </c>
      <c r="Q442" s="7">
        <f>IF(P442&lt;=('Ejercicio 3 - TIR'!$D$22-'Ejercicio 3 - TIR'!$C$22)/('Ejercicio 3 - TIR'!$E$22-'Ejercicio 3 - TIR'!$C$22),'Ejercicio 3 - TIR'!$C$22+SQRT(('Ejercicio 3 - TIR'!$E$22-'Ejercicio 3 - TIR'!$C$22)*('Ejercicio 3 - TIR'!$D$22-'Ejercicio 3 - TIR'!$C$22)*P442),'Ejercicio 3 - TIR'!$E$22-SQRT(('Ejercicio 3 - TIR'!$E$22-'Ejercicio 3 - TIR'!$C$22)*('Ejercicio 3 - TIR'!$E$22-'Ejercicio 3 - TIR'!$D$22)*(1-P442)))</f>
        <v>0.173699059</v>
      </c>
      <c r="R442" s="3">
        <f t="shared" si="12"/>
        <v>0.1384536887</v>
      </c>
      <c r="S442" s="7">
        <f>IF(R442&lt;=('Ejercicio 3 - TIR'!$D$23-'Ejercicio 3 - TIR'!$C$23)/('Ejercicio 3 - TIR'!$E$23-'Ejercicio 3 - TIR'!$C$23),'Ejercicio 3 - TIR'!$C$23+SQRT(('Ejercicio 3 - TIR'!$E$23-'Ejercicio 3 - TIR'!$C$23)*('Ejercicio 3 - TIR'!$D$23-'Ejercicio 3 - TIR'!$C$23)*R442),'Ejercicio 3 - TIR'!$E$23-SQRT(('Ejercicio 3 - TIR'!$E$23-'Ejercicio 3 - TIR'!$C$23)*('Ejercicio 3 - TIR'!$E$23-'Ejercicio 3 - TIR'!$D$23)*(1-R442)))</f>
        <v>0.1357865968</v>
      </c>
      <c r="T442" s="3">
        <f t="shared" si="13"/>
        <v>0.9462845645</v>
      </c>
      <c r="U442" s="7">
        <f>IF(T442&lt;=('Ejercicio 3 - TIR'!$D$24-'Ejercicio 3 - TIR'!$C$24)/('Ejercicio 3 - TIR'!$E$24-'Ejercicio 3 - TIR'!$C$24),'Ejercicio 3 - TIR'!$C$24+SQRT(('Ejercicio 3 - TIR'!$E$24-'Ejercicio 3 - TIR'!$C$24)*('Ejercicio 3 - TIR'!$D$24-'Ejercicio 3 - TIR'!$C$24)*T442),'Ejercicio 3 - TIR'!$E$24-SQRT(('Ejercicio 3 - TIR'!$E$24-'Ejercicio 3 - TIR'!$C$24)*('Ejercicio 3 - TIR'!$E$24-'Ejercicio 3 - TIR'!$D$24)*(1-T442)))</f>
        <v>0.207736101</v>
      </c>
      <c r="V442" s="3">
        <f t="shared" si="14"/>
        <v>0.8244924885</v>
      </c>
      <c r="W442" s="7">
        <f>IF(V442&lt;=('Ejercicio 3 - TIR'!$D$25-'Ejercicio 3 - TIR'!$C$25)/('Ejercicio 3 - TIR'!$E$25-'Ejercicio 3 - TIR'!$C$25),'Ejercicio 3 - TIR'!$C$25+SQRT(('Ejercicio 3 - TIR'!$E$25-'Ejercicio 3 - TIR'!$C$25)*('Ejercicio 3 - TIR'!$D$25-'Ejercicio 3 - TIR'!$C$25)*V442),'Ejercicio 3 - TIR'!$E$25-SQRT(('Ejercicio 3 - TIR'!$E$25-'Ejercicio 3 - TIR'!$C$25)*('Ejercicio 3 - TIR'!$E$25-'Ejercicio 3 - TIR'!$D$25)*(1-V442)))</f>
        <v>0.2252154022</v>
      </c>
      <c r="X442" s="3">
        <f t="shared" si="15"/>
        <v>0.8113596799</v>
      </c>
      <c r="Y442" s="7">
        <f>IF(X442&lt;=('Ejercicio 3 - TIR'!$D$26-'Ejercicio 3 - TIR'!$C$26)/('Ejercicio 3 - TIR'!$E$26-'Ejercicio 3 - TIR'!$C$26),'Ejercicio 3 - TIR'!$C$26+SQRT(('Ejercicio 3 - TIR'!$E$26-'Ejercicio 3 - TIR'!$C$26)*('Ejercicio 3 - TIR'!$D$26-'Ejercicio 3 - TIR'!$C$26)*X442),'Ejercicio 3 - TIR'!$E$26-SQRT(('Ejercicio 3 - TIR'!$E$26-'Ejercicio 3 - TIR'!$C$26)*('Ejercicio 3 - TIR'!$E$26-'Ejercicio 3 - TIR'!$D$26)*(1-X442)))</f>
        <v>0.2480835822</v>
      </c>
      <c r="Z442" s="3">
        <f t="shared" si="16"/>
        <v>1.173699059</v>
      </c>
      <c r="AA442" s="3">
        <f t="shared" si="17"/>
        <v>1.33307166</v>
      </c>
      <c r="AB442" s="3">
        <f t="shared" si="18"/>
        <v>1.609998769</v>
      </c>
      <c r="AC442" s="3">
        <f t="shared" si="19"/>
        <v>1.972595289</v>
      </c>
      <c r="AD442" s="3">
        <f t="shared" si="20"/>
        <v>2.461963794</v>
      </c>
      <c r="AE442" s="2">
        <f t="shared" si="21"/>
        <v>6314.12373</v>
      </c>
      <c r="AF442" s="2">
        <f t="shared" si="22"/>
        <v>7171.497103</v>
      </c>
      <c r="AG442" s="2">
        <f t="shared" si="23"/>
        <v>8661.275949</v>
      </c>
      <c r="AH442" s="2">
        <f t="shared" si="24"/>
        <v>10611.9287</v>
      </c>
      <c r="AI442" s="2">
        <f t="shared" si="25"/>
        <v>13244.57398</v>
      </c>
      <c r="AJ442" s="4">
        <f t="shared" si="26"/>
        <v>46557.86861</v>
      </c>
      <c r="AK442" s="4">
        <f t="shared" si="27"/>
        <v>51249.16926</v>
      </c>
      <c r="AL442" s="4">
        <f t="shared" si="28"/>
        <v>62856.57007</v>
      </c>
      <c r="AM442" s="4">
        <f t="shared" si="29"/>
        <v>67164.3657</v>
      </c>
      <c r="AN442" s="4">
        <f t="shared" si="30"/>
        <v>101932.7577</v>
      </c>
      <c r="AO442" s="4">
        <f>C442/'Ejercicio 3 - TIR'!$D$7</f>
        <v>13797.16388</v>
      </c>
      <c r="AP442" s="4">
        <f t="shared" si="31"/>
        <v>32760.70474</v>
      </c>
      <c r="AQ442" s="4">
        <f t="shared" si="32"/>
        <v>37452.00538</v>
      </c>
      <c r="AR442" s="4">
        <f t="shared" si="33"/>
        <v>49059.40619</v>
      </c>
      <c r="AS442" s="4">
        <f t="shared" si="34"/>
        <v>53367.20183</v>
      </c>
      <c r="AT442" s="4">
        <f t="shared" si="35"/>
        <v>88135.59378</v>
      </c>
      <c r="AU442" s="4">
        <f>AP442*'Ejercicio 3 - TIR'!$D$5</f>
        <v>16380.35237</v>
      </c>
      <c r="AV442" s="4">
        <f>AQ442*'Ejercicio 3 - TIR'!$D$5</f>
        <v>18726.00269</v>
      </c>
      <c r="AW442" s="4">
        <f>AR442*'Ejercicio 3 - TIR'!$D$5</f>
        <v>24529.7031</v>
      </c>
      <c r="AX442" s="4">
        <f>AS442*'Ejercicio 3 - TIR'!$D$5</f>
        <v>26683.60091</v>
      </c>
      <c r="AY442" s="4">
        <f>AT442*'Ejercicio 3 - TIR'!$D$5</f>
        <v>44067.79689</v>
      </c>
      <c r="AZ442" s="4">
        <f t="shared" ref="AZ442:BD442" si="1361">AJ442-AU442-AE442</f>
        <v>23863.39251</v>
      </c>
      <c r="BA442" s="4">
        <f t="shared" si="1361"/>
        <v>25351.66946</v>
      </c>
      <c r="BB442" s="4">
        <f t="shared" si="1361"/>
        <v>29665.59102</v>
      </c>
      <c r="BC442" s="4">
        <f t="shared" si="1361"/>
        <v>29868.8361</v>
      </c>
      <c r="BD442" s="4">
        <f t="shared" si="1361"/>
        <v>44620.38679</v>
      </c>
      <c r="BE442" s="4">
        <f t="shared" ref="BE442:BI442" si="1362">AZ442/Z442</f>
        <v>20331.78125</v>
      </c>
      <c r="BF442" s="4">
        <f t="shared" si="1362"/>
        <v>19017.48438</v>
      </c>
      <c r="BG442" s="4">
        <f t="shared" si="1362"/>
        <v>18425.84702</v>
      </c>
      <c r="BH442" s="4">
        <f t="shared" si="1362"/>
        <v>15141.89771</v>
      </c>
      <c r="BI442" s="4">
        <f t="shared" si="1362"/>
        <v>18123.90048</v>
      </c>
      <c r="BJ442" s="4">
        <f t="shared" si="38"/>
        <v>89494.69334</v>
      </c>
      <c r="BK442" s="4">
        <f t="shared" si="39"/>
        <v>33968.11793</v>
      </c>
      <c r="BL442" s="4">
        <f t="shared" si="40"/>
        <v>123462.8113</v>
      </c>
      <c r="BM442" s="4">
        <f>BK442*'Ejercicio 3 - TIR'!$D$5</f>
        <v>16984.05897</v>
      </c>
      <c r="BN442" s="4">
        <f t="shared" si="41"/>
        <v>106478.7523</v>
      </c>
      <c r="BO442" s="4">
        <f t="shared" si="42"/>
        <v>43249.51998</v>
      </c>
      <c r="BP442" s="4">
        <f t="shared" si="43"/>
        <v>-105336.7574</v>
      </c>
      <c r="BQ442" s="4">
        <f t="shared" ref="BQ442:BT442" si="1363">BE442</f>
        <v>20331.78125</v>
      </c>
      <c r="BR442" s="4">
        <f t="shared" si="1363"/>
        <v>19017.48438</v>
      </c>
      <c r="BS442" s="4">
        <f t="shared" si="1363"/>
        <v>18425.84702</v>
      </c>
      <c r="BT442" s="4">
        <f t="shared" si="1363"/>
        <v>15141.89771</v>
      </c>
      <c r="BU442" s="4">
        <f t="shared" si="45"/>
        <v>61373.42045</v>
      </c>
      <c r="BV442" s="36">
        <f t="shared" si="46"/>
        <v>7.185853723</v>
      </c>
    </row>
    <row r="443" ht="15.0" customHeight="1">
      <c r="A443" s="2">
        <v>442.0</v>
      </c>
      <c r="B443" s="3">
        <f t="shared" si="4"/>
        <v>0.5415745604</v>
      </c>
      <c r="C443" s="4">
        <f>IF(B443&lt;=('Ejercicio 3 - TIR'!$D$13-'Ejercicio 3 - TIR'!$C$13)/('Ejercicio 3 - TIR'!$E$13-'Ejercicio 3 - TIR'!$C$13),'Ejercicio 3 - TIR'!$C$13+SQRT(('Ejercicio 3 - TIR'!$E$13-'Ejercicio 3 - TIR'!$C$13)*('Ejercicio 3 - TIR'!$D$13-'Ejercicio 3 - TIR'!$C$13)*B443),'Ejercicio 3 - TIR'!$E$13-SQRT(('Ejercicio 3 - TIR'!$E$13-'Ejercicio 3 - TIR'!$C$13)*('Ejercicio 3 - TIR'!$E$13-'Ejercicio 3 - TIR'!$D$13)*(1-B443)))</f>
        <v>76545.56486</v>
      </c>
      <c r="D443" s="3">
        <f t="shared" si="5"/>
        <v>0.9765037439</v>
      </c>
      <c r="E443" s="4">
        <f>IF(D443&lt;=('Ejercicio 3 - TIR'!$D$14-'Ejercicio 3 - TIR'!$C$14)/('Ejercicio 3 - TIR'!$E$14-'Ejercicio 3 - TIR'!$C$14),'Ejercicio 3 - TIR'!$C$14+SQRT(('Ejercicio 3 - TIR'!$E$14-'Ejercicio 3 - TIR'!$C$14)*('Ejercicio 3 - TIR'!$D$14-'Ejercicio 3 - TIR'!$C$14)*D443),'Ejercicio 3 - TIR'!$E$14-SQRT(('Ejercicio 3 - TIR'!$E$14-'Ejercicio 3 - TIR'!$C$14)*('Ejercicio 3 - TIR'!$E$14-'Ejercicio 3 - TIR'!$D$14)*(1-D443)))</f>
        <v>38122.65123</v>
      </c>
      <c r="F443" s="3">
        <f t="shared" si="6"/>
        <v>0.2684992177</v>
      </c>
      <c r="G443" s="4">
        <f>IF(F443&lt;=('Ejercicio 3 - TIR'!$D$18-'Ejercicio 3 - TIR'!$C$18)/('Ejercicio 3 - TIR'!$E$18-'Ejercicio 3 - TIR'!$C$18),'Ejercicio 3 - TIR'!$C$18+SQRT(('Ejercicio 3 - TIR'!$E$18-'Ejercicio 3 - TIR'!$C$18)*('Ejercicio 3 - TIR'!$D$18-'Ejercicio 3 - TIR'!$C$18)*F443),'Ejercicio 3 - TIR'!$E$18-SQRT(('Ejercicio 3 - TIR'!$E$18-'Ejercicio 3 - TIR'!$C$18)*('Ejercicio 3 - TIR'!$E$18-'Ejercicio 3 - TIR'!$D$18)*(1-F443)))</f>
        <v>36346.2495</v>
      </c>
      <c r="H443" s="3">
        <f t="shared" si="7"/>
        <v>0.6568333084</v>
      </c>
      <c r="I443" s="4">
        <f>IF(H443&lt;=('Ejercicio 3 - TIR'!$D$18-'Ejercicio 3 - TIR'!$C$18)/('Ejercicio 3 - TIR'!$E$18-'Ejercicio 3 - TIR'!$C$18),'Ejercicio 3 - TIR'!$C$18+SQRT(('Ejercicio 3 - TIR'!$E$18-'Ejercicio 3 - TIR'!$C$18)*('Ejercicio 3 - TIR'!$D$18-'Ejercicio 3 - TIR'!$C$18)*H443),'Ejercicio 3 - TIR'!$E$18-SQRT(('Ejercicio 3 - TIR'!$E$18-'Ejercicio 3 - TIR'!$C$18)*('Ejercicio 3 - TIR'!$E$18-'Ejercicio 3 - TIR'!$D$18)*(1-H443)))</f>
        <v>39925.97583</v>
      </c>
      <c r="J443" s="3">
        <f t="shared" si="8"/>
        <v>0.6379686538</v>
      </c>
      <c r="K443" s="4">
        <f>IF(J443&lt;=('Ejercicio 3 - TIR'!$D$18-'Ejercicio 3 - TIR'!$C$18)/('Ejercicio 3 - TIR'!$E$18-'Ejercicio 3 - TIR'!$C$18),'Ejercicio 3 - TIR'!$C$18+SQRT(('Ejercicio 3 - TIR'!$E$18-'Ejercicio 3 - TIR'!$C$18)*('Ejercicio 3 - TIR'!$D$18-'Ejercicio 3 - TIR'!$C$18)*J443),'Ejercicio 3 - TIR'!$E$18-SQRT(('Ejercicio 3 - TIR'!$E$18-'Ejercicio 3 - TIR'!$C$18)*('Ejercicio 3 - TIR'!$E$18-'Ejercicio 3 - TIR'!$D$18)*(1-J443)))</f>
        <v>39782.39736</v>
      </c>
      <c r="L443" s="3">
        <f t="shared" si="9"/>
        <v>0.3519899927</v>
      </c>
      <c r="M443" s="4">
        <f>IF(L443&lt;=('Ejercicio 3 - TIR'!$D$18-'Ejercicio 3 - TIR'!$C$18)/('Ejercicio 3 - TIR'!$E$18-'Ejercicio 3 - TIR'!$C$18),'Ejercicio 3 - TIR'!$C$18+SQRT(('Ejercicio 3 - TIR'!$E$18-'Ejercicio 3 - TIR'!$C$18)*('Ejercicio 3 - TIR'!$D$18-'Ejercicio 3 - TIR'!$C$18)*L443),'Ejercicio 3 - TIR'!$E$18-SQRT(('Ejercicio 3 - TIR'!$E$18-'Ejercicio 3 - TIR'!$C$18)*('Ejercicio 3 - TIR'!$E$18-'Ejercicio 3 - TIR'!$D$18)*(1-L443)))</f>
        <v>37266.25756</v>
      </c>
      <c r="N443" s="3">
        <f t="shared" si="10"/>
        <v>0.4222217825</v>
      </c>
      <c r="O443" s="4">
        <f>IF(N443&lt;=('Ejercicio 3 - TIR'!$D$18-'Ejercicio 3 - TIR'!$C$18)/('Ejercicio 3 - TIR'!$E$18-'Ejercicio 3 - TIR'!$C$18),'Ejercicio 3 - TIR'!$C$18+SQRT(('Ejercicio 3 - TIR'!$E$18-'Ejercicio 3 - TIR'!$C$18)*('Ejercicio 3 - TIR'!$D$18-'Ejercicio 3 - TIR'!$C$18)*N443),'Ejercicio 3 - TIR'!$E$18-SQRT(('Ejercicio 3 - TIR'!$E$18-'Ejercicio 3 - TIR'!$C$18)*('Ejercicio 3 - TIR'!$E$18-'Ejercicio 3 - TIR'!$D$18)*(1-N443)))</f>
        <v>37958.22011</v>
      </c>
      <c r="P443" s="3">
        <f t="shared" si="11"/>
        <v>0.6035008799</v>
      </c>
      <c r="Q443" s="7">
        <f>IF(P443&lt;=('Ejercicio 3 - TIR'!$D$22-'Ejercicio 3 - TIR'!$C$22)/('Ejercicio 3 - TIR'!$E$22-'Ejercicio 3 - TIR'!$C$22),'Ejercicio 3 - TIR'!$C$22+SQRT(('Ejercicio 3 - TIR'!$E$22-'Ejercicio 3 - TIR'!$C$22)*('Ejercicio 3 - TIR'!$D$22-'Ejercicio 3 - TIR'!$C$22)*P443),'Ejercicio 3 - TIR'!$E$22-SQRT(('Ejercicio 3 - TIR'!$E$22-'Ejercicio 3 - TIR'!$C$22)*('Ejercicio 3 - TIR'!$E$22-'Ejercicio 3 - TIR'!$D$22)*(1-P443)))</f>
        <v>0.1532848654</v>
      </c>
      <c r="R443" s="3">
        <f t="shared" si="12"/>
        <v>0.8445723958</v>
      </c>
      <c r="S443" s="7">
        <f>IF(R443&lt;=('Ejercicio 3 - TIR'!$D$23-'Ejercicio 3 - TIR'!$C$23)/('Ejercicio 3 - TIR'!$E$23-'Ejercicio 3 - TIR'!$C$23),'Ejercicio 3 - TIR'!$C$23+SQRT(('Ejercicio 3 - TIR'!$E$23-'Ejercicio 3 - TIR'!$C$23)*('Ejercicio 3 - TIR'!$D$23-'Ejercicio 3 - TIR'!$C$23)*R443),'Ejercicio 3 - TIR'!$E$23-SQRT(('Ejercicio 3 - TIR'!$E$23-'Ejercicio 3 - TIR'!$C$23)*('Ejercicio 3 - TIR'!$E$23-'Ejercicio 3 - TIR'!$D$23)*(1-R443)))</f>
        <v>0.1632736828</v>
      </c>
      <c r="T443" s="3">
        <f t="shared" si="13"/>
        <v>0.6200781627</v>
      </c>
      <c r="U443" s="7">
        <f>IF(T443&lt;=('Ejercicio 3 - TIR'!$D$24-'Ejercicio 3 - TIR'!$C$24)/('Ejercicio 3 - TIR'!$E$24-'Ejercicio 3 - TIR'!$C$24),'Ejercicio 3 - TIR'!$C$24+SQRT(('Ejercicio 3 - TIR'!$E$24-'Ejercicio 3 - TIR'!$C$24)*('Ejercicio 3 - TIR'!$D$24-'Ejercicio 3 - TIR'!$C$24)*T443),'Ejercicio 3 - TIR'!$E$24-SQRT(('Ejercicio 3 - TIR'!$E$24-'Ejercicio 3 - TIR'!$C$24)*('Ejercicio 3 - TIR'!$E$24-'Ejercicio 3 - TIR'!$D$24)*(1-T443)))</f>
        <v>0.187384342</v>
      </c>
      <c r="V443" s="3">
        <f t="shared" si="14"/>
        <v>0.6376061102</v>
      </c>
      <c r="W443" s="7">
        <f>IF(V443&lt;=('Ejercicio 3 - TIR'!$D$25-'Ejercicio 3 - TIR'!$C$25)/('Ejercicio 3 - TIR'!$E$25-'Ejercicio 3 - TIR'!$C$25),'Ejercicio 3 - TIR'!$C$25+SQRT(('Ejercicio 3 - TIR'!$E$25-'Ejercicio 3 - TIR'!$C$25)*('Ejercicio 3 - TIR'!$D$25-'Ejercicio 3 - TIR'!$C$25)*V443),'Ejercicio 3 - TIR'!$E$25-SQRT(('Ejercicio 3 - TIR'!$E$25-'Ejercicio 3 - TIR'!$C$25)*('Ejercicio 3 - TIR'!$E$25-'Ejercicio 3 - TIR'!$D$25)*(1-V443)))</f>
        <v>0.2143856965</v>
      </c>
      <c r="X443" s="3">
        <f t="shared" si="15"/>
        <v>0.2752692654</v>
      </c>
      <c r="Y443" s="7">
        <f>IF(X443&lt;=('Ejercicio 3 - TIR'!$D$26-'Ejercicio 3 - TIR'!$C$26)/('Ejercicio 3 - TIR'!$E$26-'Ejercicio 3 - TIR'!$C$26),'Ejercicio 3 - TIR'!$C$26+SQRT(('Ejercicio 3 - TIR'!$E$26-'Ejercicio 3 - TIR'!$C$26)*('Ejercicio 3 - TIR'!$D$26-'Ejercicio 3 - TIR'!$C$26)*X443),'Ejercicio 3 - TIR'!$E$26-SQRT(('Ejercicio 3 - TIR'!$E$26-'Ejercicio 3 - TIR'!$C$26)*('Ejercicio 3 - TIR'!$E$26-'Ejercicio 3 - TIR'!$D$26)*(1-X443)))</f>
        <v>0.2172621902</v>
      </c>
      <c r="Z443" s="3">
        <f t="shared" si="16"/>
        <v>1.153284865</v>
      </c>
      <c r="AA443" s="3">
        <f t="shared" si="17"/>
        <v>1.341585933</v>
      </c>
      <c r="AB443" s="3">
        <f t="shared" si="18"/>
        <v>1.59297813</v>
      </c>
      <c r="AC443" s="3">
        <f t="shared" si="19"/>
        <v>1.934489856</v>
      </c>
      <c r="AD443" s="3">
        <f t="shared" si="20"/>
        <v>2.354781359</v>
      </c>
      <c r="AE443" s="2">
        <f t="shared" si="21"/>
        <v>5843.625462</v>
      </c>
      <c r="AF443" s="2">
        <f t="shared" si="22"/>
        <v>6797.735712</v>
      </c>
      <c r="AG443" s="2">
        <f t="shared" si="23"/>
        <v>8071.524946</v>
      </c>
      <c r="AH443" s="2">
        <f t="shared" si="24"/>
        <v>9801.944444</v>
      </c>
      <c r="AI443" s="2">
        <f t="shared" si="25"/>
        <v>11931.53636</v>
      </c>
      <c r="AJ443" s="4">
        <f t="shared" si="26"/>
        <v>41917.57946</v>
      </c>
      <c r="AK443" s="4">
        <f t="shared" si="27"/>
        <v>53564.12753</v>
      </c>
      <c r="AL443" s="4">
        <f t="shared" si="28"/>
        <v>63372.48895</v>
      </c>
      <c r="AM443" s="4">
        <f t="shared" si="29"/>
        <v>72091.19721</v>
      </c>
      <c r="AN443" s="4">
        <f t="shared" si="30"/>
        <v>89383.30914</v>
      </c>
      <c r="AO443" s="4">
        <f>C443/'Ejercicio 3 - TIR'!$D$7</f>
        <v>15309.11297</v>
      </c>
      <c r="AP443" s="4">
        <f t="shared" si="31"/>
        <v>26608.46648</v>
      </c>
      <c r="AQ443" s="4">
        <f t="shared" si="32"/>
        <v>38255.01456</v>
      </c>
      <c r="AR443" s="4">
        <f t="shared" si="33"/>
        <v>48063.37598</v>
      </c>
      <c r="AS443" s="4">
        <f t="shared" si="34"/>
        <v>56782.08424</v>
      </c>
      <c r="AT443" s="4">
        <f t="shared" si="35"/>
        <v>74074.19617</v>
      </c>
      <c r="AU443" s="4">
        <f>AP443*'Ejercicio 3 - TIR'!$D$5</f>
        <v>13304.23324</v>
      </c>
      <c r="AV443" s="4">
        <f>AQ443*'Ejercicio 3 - TIR'!$D$5</f>
        <v>19127.50728</v>
      </c>
      <c r="AW443" s="4">
        <f>AR443*'Ejercicio 3 - TIR'!$D$5</f>
        <v>24031.68799</v>
      </c>
      <c r="AX443" s="4">
        <f>AS443*'Ejercicio 3 - TIR'!$D$5</f>
        <v>28391.04212</v>
      </c>
      <c r="AY443" s="4">
        <f>AT443*'Ejercicio 3 - TIR'!$D$5</f>
        <v>37037.09808</v>
      </c>
      <c r="AZ443" s="4">
        <f t="shared" ref="AZ443:BD443" si="1364">AJ443-AU443-AE443</f>
        <v>22769.72075</v>
      </c>
      <c r="BA443" s="4">
        <f t="shared" si="1364"/>
        <v>27638.88454</v>
      </c>
      <c r="BB443" s="4">
        <f t="shared" si="1364"/>
        <v>31269.27601</v>
      </c>
      <c r="BC443" s="4">
        <f t="shared" si="1364"/>
        <v>33898.21065</v>
      </c>
      <c r="BD443" s="4">
        <f t="shared" si="1364"/>
        <v>40414.6747</v>
      </c>
      <c r="BE443" s="4">
        <f t="shared" ref="BE443:BI443" si="1365">AZ443/Z443</f>
        <v>19743.36214</v>
      </c>
      <c r="BF443" s="4">
        <f t="shared" si="1365"/>
        <v>20601.65053</v>
      </c>
      <c r="BG443" s="4">
        <f t="shared" si="1365"/>
        <v>19629.44464</v>
      </c>
      <c r="BH443" s="4">
        <f t="shared" si="1365"/>
        <v>17523.07491</v>
      </c>
      <c r="BI443" s="4">
        <f t="shared" si="1365"/>
        <v>17162.81409</v>
      </c>
      <c r="BJ443" s="4">
        <f t="shared" si="38"/>
        <v>89770.50846</v>
      </c>
      <c r="BK443" s="4">
        <f t="shared" si="39"/>
        <v>36049.61385</v>
      </c>
      <c r="BL443" s="4">
        <f t="shared" si="40"/>
        <v>125820.1223</v>
      </c>
      <c r="BM443" s="4">
        <f>BK443*'Ejercicio 3 - TIR'!$D$5</f>
        <v>18024.80693</v>
      </c>
      <c r="BN443" s="4">
        <f t="shared" si="41"/>
        <v>107795.3154</v>
      </c>
      <c r="BO443" s="4">
        <f t="shared" si="42"/>
        <v>45777.20771</v>
      </c>
      <c r="BP443" s="4">
        <f t="shared" si="43"/>
        <v>-114668.2161</v>
      </c>
      <c r="BQ443" s="4">
        <f t="shared" ref="BQ443:BT443" si="1366">BE443</f>
        <v>19743.36214</v>
      </c>
      <c r="BR443" s="4">
        <f t="shared" si="1366"/>
        <v>20601.65053</v>
      </c>
      <c r="BS443" s="4">
        <f t="shared" si="1366"/>
        <v>19629.44464</v>
      </c>
      <c r="BT443" s="4">
        <f t="shared" si="1366"/>
        <v>17523.07491</v>
      </c>
      <c r="BU443" s="4">
        <f t="shared" si="45"/>
        <v>62940.02181</v>
      </c>
      <c r="BV443" s="36">
        <f t="shared" si="46"/>
        <v>5.916162464</v>
      </c>
    </row>
    <row r="444" ht="15.0" customHeight="1">
      <c r="A444" s="2">
        <v>443.0</v>
      </c>
      <c r="B444" s="3">
        <f t="shared" si="4"/>
        <v>0.8209686957</v>
      </c>
      <c r="C444" s="4">
        <f>IF(B444&lt;=('Ejercicio 3 - TIR'!$D$13-'Ejercicio 3 - TIR'!$C$13)/('Ejercicio 3 - TIR'!$E$13-'Ejercicio 3 - TIR'!$C$13),'Ejercicio 3 - TIR'!$C$13+SQRT(('Ejercicio 3 - TIR'!$E$13-'Ejercicio 3 - TIR'!$C$13)*('Ejercicio 3 - TIR'!$D$13-'Ejercicio 3 - TIR'!$C$13)*B444),'Ejercicio 3 - TIR'!$E$13-SQRT(('Ejercicio 3 - TIR'!$E$13-'Ejercicio 3 - TIR'!$C$13)*('Ejercicio 3 - TIR'!$E$13-'Ejercicio 3 - TIR'!$D$13)*(1-B444)))</f>
        <v>85342.66173</v>
      </c>
      <c r="D444" s="3">
        <f t="shared" si="5"/>
        <v>0.4777648096</v>
      </c>
      <c r="E444" s="4">
        <f>IF(D444&lt;=('Ejercicio 3 - TIR'!$D$14-'Ejercicio 3 - TIR'!$C$14)/('Ejercicio 3 - TIR'!$E$14-'Ejercicio 3 - TIR'!$C$14),'Ejercicio 3 - TIR'!$C$14+SQRT(('Ejercicio 3 - TIR'!$E$14-'Ejercicio 3 - TIR'!$C$14)*('Ejercicio 3 - TIR'!$D$14-'Ejercicio 3 - TIR'!$C$14)*D444),'Ejercicio 3 - TIR'!$E$14-SQRT(('Ejercicio 3 - TIR'!$E$14-'Ejercicio 3 - TIR'!$C$14)*('Ejercicio 3 - TIR'!$E$14-'Ejercicio 3 - TIR'!$D$14)*(1-D444)))</f>
        <v>31149.27808</v>
      </c>
      <c r="F444" s="3">
        <f t="shared" si="6"/>
        <v>0.02255471179</v>
      </c>
      <c r="G444" s="4">
        <f>IF(F444&lt;=('Ejercicio 3 - TIR'!$D$18-'Ejercicio 3 - TIR'!$C$18)/('Ejercicio 3 - TIR'!$E$18-'Ejercicio 3 - TIR'!$C$18),'Ejercicio 3 - TIR'!$C$18+SQRT(('Ejercicio 3 - TIR'!$E$18-'Ejercicio 3 - TIR'!$C$18)*('Ejercicio 3 - TIR'!$D$18-'Ejercicio 3 - TIR'!$C$18)*F444),'Ejercicio 3 - TIR'!$E$18-SQRT(('Ejercicio 3 - TIR'!$E$18-'Ejercicio 3 - TIR'!$C$18)*('Ejercicio 3 - TIR'!$E$18-'Ejercicio 3 - TIR'!$D$18)*(1-F444)))</f>
        <v>31839.34955</v>
      </c>
      <c r="H444" s="3">
        <f t="shared" si="7"/>
        <v>0.9915035005</v>
      </c>
      <c r="I444" s="4">
        <f>IF(H444&lt;=('Ejercicio 3 - TIR'!$D$18-'Ejercicio 3 - TIR'!$C$18)/('Ejercicio 3 - TIR'!$E$18-'Ejercicio 3 - TIR'!$C$18),'Ejercicio 3 - TIR'!$C$18+SQRT(('Ejercicio 3 - TIR'!$E$18-'Ejercicio 3 - TIR'!$C$18)*('Ejercicio 3 - TIR'!$D$18-'Ejercicio 3 - TIR'!$C$18)*H444),'Ejercicio 3 - TIR'!$E$18-SQRT(('Ejercicio 3 - TIR'!$E$18-'Ejercicio 3 - TIR'!$C$18)*('Ejercicio 3 - TIR'!$E$18-'Ejercicio 3 - TIR'!$D$18)*(1-H444)))</f>
        <v>44201.72845</v>
      </c>
      <c r="J444" s="3">
        <f t="shared" si="8"/>
        <v>0.1768399715</v>
      </c>
      <c r="K444" s="4">
        <f>IF(J444&lt;=('Ejercicio 3 - TIR'!$D$18-'Ejercicio 3 - TIR'!$C$18)/('Ejercicio 3 - TIR'!$E$18-'Ejercicio 3 - TIR'!$C$18),'Ejercicio 3 - TIR'!$C$18+SQRT(('Ejercicio 3 - TIR'!$E$18-'Ejercicio 3 - TIR'!$C$18)*('Ejercicio 3 - TIR'!$D$18-'Ejercicio 3 - TIR'!$C$18)*J444),'Ejercicio 3 - TIR'!$E$18-SQRT(('Ejercicio 3 - TIR'!$E$18-'Ejercicio 3 - TIR'!$C$18)*('Ejercicio 3 - TIR'!$E$18-'Ejercicio 3 - TIR'!$D$18)*(1-J444)))</f>
        <v>35150.33938</v>
      </c>
      <c r="L444" s="3">
        <f t="shared" si="9"/>
        <v>0.467321246</v>
      </c>
      <c r="M444" s="4">
        <f>IF(L444&lt;=('Ejercicio 3 - TIR'!$D$18-'Ejercicio 3 - TIR'!$C$18)/('Ejercicio 3 - TIR'!$E$18-'Ejercicio 3 - TIR'!$C$18),'Ejercicio 3 - TIR'!$C$18+SQRT(('Ejercicio 3 - TIR'!$E$18-'Ejercicio 3 - TIR'!$C$18)*('Ejercicio 3 - TIR'!$D$18-'Ejercicio 3 - TIR'!$C$18)*L444),'Ejercicio 3 - TIR'!$E$18-SQRT(('Ejercicio 3 - TIR'!$E$18-'Ejercicio 3 - TIR'!$C$18)*('Ejercicio 3 - TIR'!$E$18-'Ejercicio 3 - TIR'!$D$18)*(1-L444)))</f>
        <v>38372.466</v>
      </c>
      <c r="N444" s="3">
        <f t="shared" si="10"/>
        <v>0.4294809876</v>
      </c>
      <c r="O444" s="4">
        <f>IF(N444&lt;=('Ejercicio 3 - TIR'!$D$18-'Ejercicio 3 - TIR'!$C$18)/('Ejercicio 3 - TIR'!$E$18-'Ejercicio 3 - TIR'!$C$18),'Ejercicio 3 - TIR'!$C$18+SQRT(('Ejercicio 3 - TIR'!$E$18-'Ejercicio 3 - TIR'!$C$18)*('Ejercicio 3 - TIR'!$D$18-'Ejercicio 3 - TIR'!$C$18)*N444),'Ejercicio 3 - TIR'!$E$18-SQRT(('Ejercicio 3 - TIR'!$E$18-'Ejercicio 3 - TIR'!$C$18)*('Ejercicio 3 - TIR'!$E$18-'Ejercicio 3 - TIR'!$D$18)*(1-N444)))</f>
        <v>38026.34089</v>
      </c>
      <c r="P444" s="3">
        <f t="shared" si="11"/>
        <v>0.9538802595</v>
      </c>
      <c r="Q444" s="7">
        <f>IF(P444&lt;=('Ejercicio 3 - TIR'!$D$22-'Ejercicio 3 - TIR'!$C$22)/('Ejercicio 3 - TIR'!$E$22-'Ejercicio 3 - TIR'!$C$22),'Ejercicio 3 - TIR'!$C$22+SQRT(('Ejercicio 3 - TIR'!$E$22-'Ejercicio 3 - TIR'!$C$22)*('Ejercicio 3 - TIR'!$D$22-'Ejercicio 3 - TIR'!$C$22)*P444),'Ejercicio 3 - TIR'!$E$22-SQRT(('Ejercicio 3 - TIR'!$E$22-'Ejercicio 3 - TIR'!$C$22)*('Ejercicio 3 - TIR'!$E$22-'Ejercicio 3 - TIR'!$D$22)*(1-P444)))</f>
        <v>0.170888714</v>
      </c>
      <c r="R444" s="3">
        <f t="shared" si="12"/>
        <v>0.5405792766</v>
      </c>
      <c r="S444" s="7">
        <f>IF(R444&lt;=('Ejercicio 3 - TIR'!$D$23-'Ejercicio 3 - TIR'!$C$23)/('Ejercicio 3 - TIR'!$E$23-'Ejercicio 3 - TIR'!$C$23),'Ejercicio 3 - TIR'!$C$23+SQRT(('Ejercicio 3 - TIR'!$E$23-'Ejercicio 3 - TIR'!$C$23)*('Ejercicio 3 - TIR'!$D$23-'Ejercicio 3 - TIR'!$C$23)*R444),'Ejercicio 3 - TIR'!$E$23-SQRT(('Ejercicio 3 - TIR'!$E$23-'Ejercicio 3 - TIR'!$C$23)*('Ejercicio 3 - TIR'!$E$23-'Ejercicio 3 - TIR'!$D$23)*(1-R444)))</f>
        <v>0.1512431347</v>
      </c>
      <c r="T444" s="3">
        <f t="shared" si="13"/>
        <v>0.04804937929</v>
      </c>
      <c r="U444" s="7">
        <f>IF(T444&lt;=('Ejercicio 3 - TIR'!$D$24-'Ejercicio 3 - TIR'!$C$24)/('Ejercicio 3 - TIR'!$E$24-'Ejercicio 3 - TIR'!$C$24),'Ejercicio 3 - TIR'!$C$24+SQRT(('Ejercicio 3 - TIR'!$E$24-'Ejercicio 3 - TIR'!$C$24)*('Ejercicio 3 - TIR'!$D$24-'Ejercicio 3 - TIR'!$C$24)*T444),'Ejercicio 3 - TIR'!$E$24-SQRT(('Ejercicio 3 - TIR'!$E$24-'Ejercicio 3 - TIR'!$C$24)*('Ejercicio 3 - TIR'!$E$24-'Ejercicio 3 - TIR'!$D$24)*(1-T444)))</f>
        <v>0.1600450832</v>
      </c>
      <c r="V444" s="3">
        <f t="shared" si="14"/>
        <v>0.9797435641</v>
      </c>
      <c r="W444" s="7">
        <f>IF(V444&lt;=('Ejercicio 3 - TIR'!$D$25-'Ejercicio 3 - TIR'!$C$25)/('Ejercicio 3 - TIR'!$E$25-'Ejercicio 3 - TIR'!$C$25),'Ejercicio 3 - TIR'!$C$25+SQRT(('Ejercicio 3 - TIR'!$E$25-'Ejercicio 3 - TIR'!$C$25)*('Ejercicio 3 - TIR'!$D$25-'Ejercicio 3 - TIR'!$C$25)*V444),'Ejercicio 3 - TIR'!$E$25-SQRT(('Ejercicio 3 - TIR'!$E$25-'Ejercicio 3 - TIR'!$C$25)*('Ejercicio 3 - TIR'!$E$25-'Ejercicio 3 - TIR'!$D$25)*(1-V444)))</f>
        <v>0.2415799332</v>
      </c>
      <c r="X444" s="3">
        <f t="shared" si="15"/>
        <v>0.6325443852</v>
      </c>
      <c r="Y444" s="7">
        <f>IF(X444&lt;=('Ejercicio 3 - TIR'!$D$26-'Ejercicio 3 - TIR'!$C$26)/('Ejercicio 3 - TIR'!$E$26-'Ejercicio 3 - TIR'!$C$26),'Ejercicio 3 - TIR'!$C$26+SQRT(('Ejercicio 3 - TIR'!$E$26-'Ejercicio 3 - TIR'!$C$26)*('Ejercicio 3 - TIR'!$D$26-'Ejercicio 3 - TIR'!$C$26)*X444),'Ejercicio 3 - TIR'!$E$26-SQRT(('Ejercicio 3 - TIR'!$E$26-'Ejercicio 3 - TIR'!$C$26)*('Ejercicio 3 - TIR'!$E$26-'Ejercicio 3 - TIR'!$D$26)*(1-X444)))</f>
        <v>0.235454963</v>
      </c>
      <c r="Z444" s="3">
        <f t="shared" si="16"/>
        <v>1.170888714</v>
      </c>
      <c r="AA444" s="3">
        <f t="shared" si="17"/>
        <v>1.347977593</v>
      </c>
      <c r="AB444" s="3">
        <f t="shared" si="18"/>
        <v>1.56371478</v>
      </c>
      <c r="AC444" s="3">
        <f t="shared" si="19"/>
        <v>1.941476891</v>
      </c>
      <c r="AD444" s="3">
        <f t="shared" si="20"/>
        <v>2.398607261</v>
      </c>
      <c r="AE444" s="2">
        <f t="shared" si="21"/>
        <v>5323.060072</v>
      </c>
      <c r="AF444" s="2">
        <f t="shared" si="22"/>
        <v>6128.136363</v>
      </c>
      <c r="AG444" s="2">
        <f t="shared" si="23"/>
        <v>7108.914458</v>
      </c>
      <c r="AH444" s="2">
        <f t="shared" si="24"/>
        <v>8826.285537</v>
      </c>
      <c r="AI444" s="2">
        <f t="shared" si="25"/>
        <v>10904.47827</v>
      </c>
      <c r="AJ444" s="4">
        <f t="shared" si="26"/>
        <v>37280.33505</v>
      </c>
      <c r="AK444" s="4">
        <f t="shared" si="27"/>
        <v>59582.93955</v>
      </c>
      <c r="AL444" s="4">
        <f t="shared" si="28"/>
        <v>54965.10519</v>
      </c>
      <c r="AM444" s="4">
        <f t="shared" si="29"/>
        <v>74499.25601</v>
      </c>
      <c r="AN444" s="4">
        <f t="shared" si="30"/>
        <v>91210.25738</v>
      </c>
      <c r="AO444" s="4">
        <f>C444/'Ejercicio 3 - TIR'!$D$7</f>
        <v>17068.53235</v>
      </c>
      <c r="AP444" s="4">
        <f t="shared" si="31"/>
        <v>20211.8027</v>
      </c>
      <c r="AQ444" s="4">
        <f t="shared" si="32"/>
        <v>42514.4072</v>
      </c>
      <c r="AR444" s="4">
        <f t="shared" si="33"/>
        <v>37896.57285</v>
      </c>
      <c r="AS444" s="4">
        <f t="shared" si="34"/>
        <v>57430.72366</v>
      </c>
      <c r="AT444" s="4">
        <f t="shared" si="35"/>
        <v>74141.72504</v>
      </c>
      <c r="AU444" s="4">
        <f>AP444*'Ejercicio 3 - TIR'!$D$5</f>
        <v>10105.90135</v>
      </c>
      <c r="AV444" s="4">
        <f>AQ444*'Ejercicio 3 - TIR'!$D$5</f>
        <v>21257.2036</v>
      </c>
      <c r="AW444" s="4">
        <f>AR444*'Ejercicio 3 - TIR'!$D$5</f>
        <v>18948.28642</v>
      </c>
      <c r="AX444" s="4">
        <f>AS444*'Ejercicio 3 - TIR'!$D$5</f>
        <v>28715.36183</v>
      </c>
      <c r="AY444" s="4">
        <f>AT444*'Ejercicio 3 - TIR'!$D$5</f>
        <v>37070.86252</v>
      </c>
      <c r="AZ444" s="4">
        <f t="shared" ref="AZ444:BD444" si="1367">AJ444-AU444-AE444</f>
        <v>21851.37363</v>
      </c>
      <c r="BA444" s="4">
        <f t="shared" si="1367"/>
        <v>32197.59958</v>
      </c>
      <c r="BB444" s="4">
        <f t="shared" si="1367"/>
        <v>28907.90431</v>
      </c>
      <c r="BC444" s="4">
        <f t="shared" si="1367"/>
        <v>36957.60864</v>
      </c>
      <c r="BD444" s="4">
        <f t="shared" si="1367"/>
        <v>43234.91659</v>
      </c>
      <c r="BE444" s="4">
        <f t="shared" ref="BE444:BI444" si="1368">AZ444/Z444</f>
        <v>18662.21219</v>
      </c>
      <c r="BF444" s="4">
        <f t="shared" si="1368"/>
        <v>23885.85666</v>
      </c>
      <c r="BG444" s="4">
        <f t="shared" si="1368"/>
        <v>18486.68612</v>
      </c>
      <c r="BH444" s="4">
        <f t="shared" si="1368"/>
        <v>19035.82206</v>
      </c>
      <c r="BI444" s="4">
        <f t="shared" si="1368"/>
        <v>18025.00863</v>
      </c>
      <c r="BJ444" s="4">
        <f t="shared" si="38"/>
        <v>74714.88457</v>
      </c>
      <c r="BK444" s="4">
        <f t="shared" si="39"/>
        <v>40940.70562</v>
      </c>
      <c r="BL444" s="4">
        <f t="shared" si="40"/>
        <v>115655.5902</v>
      </c>
      <c r="BM444" s="4">
        <f>BK444*'Ejercicio 3 - TIR'!$D$5</f>
        <v>20470.35281</v>
      </c>
      <c r="BN444" s="4">
        <f t="shared" si="41"/>
        <v>95185.23739</v>
      </c>
      <c r="BO444" s="4">
        <f t="shared" si="42"/>
        <v>39683.54425</v>
      </c>
      <c r="BP444" s="4">
        <f t="shared" si="43"/>
        <v>-116491.9398</v>
      </c>
      <c r="BQ444" s="4">
        <f t="shared" ref="BQ444:BT444" si="1369">BE444</f>
        <v>18662.21219</v>
      </c>
      <c r="BR444" s="4">
        <f t="shared" si="1369"/>
        <v>23885.85666</v>
      </c>
      <c r="BS444" s="4">
        <f t="shared" si="1369"/>
        <v>18486.68612</v>
      </c>
      <c r="BT444" s="4">
        <f t="shared" si="1369"/>
        <v>19035.82206</v>
      </c>
      <c r="BU444" s="4">
        <f t="shared" si="45"/>
        <v>57708.55288</v>
      </c>
      <c r="BV444" s="36">
        <f t="shared" si="46"/>
        <v>4.945490228</v>
      </c>
    </row>
    <row r="445" ht="15.0" customHeight="1">
      <c r="A445" s="2">
        <v>444.0</v>
      </c>
      <c r="B445" s="3">
        <f t="shared" si="4"/>
        <v>0.7580837255</v>
      </c>
      <c r="C445" s="4">
        <f>IF(B445&lt;=('Ejercicio 3 - TIR'!$D$13-'Ejercicio 3 - TIR'!$C$13)/('Ejercicio 3 - TIR'!$E$13-'Ejercicio 3 - TIR'!$C$13),'Ejercicio 3 - TIR'!$C$13+SQRT(('Ejercicio 3 - TIR'!$E$13-'Ejercicio 3 - TIR'!$C$13)*('Ejercicio 3 - TIR'!$D$13-'Ejercicio 3 - TIR'!$C$13)*B445),'Ejercicio 3 - TIR'!$E$13-SQRT(('Ejercicio 3 - TIR'!$E$13-'Ejercicio 3 - TIR'!$C$13)*('Ejercicio 3 - TIR'!$E$13-'Ejercicio 3 - TIR'!$D$13)*(1-B445)))</f>
        <v>82961.82142</v>
      </c>
      <c r="D445" s="3">
        <f t="shared" si="5"/>
        <v>0.3145449218</v>
      </c>
      <c r="E445" s="4">
        <f>IF(D445&lt;=('Ejercicio 3 - TIR'!$D$14-'Ejercicio 3 - TIR'!$C$14)/('Ejercicio 3 - TIR'!$E$14-'Ejercicio 3 - TIR'!$C$14),'Ejercicio 3 - TIR'!$C$14+SQRT(('Ejercicio 3 - TIR'!$E$14-'Ejercicio 3 - TIR'!$C$14)*('Ejercicio 3 - TIR'!$D$14-'Ejercicio 3 - TIR'!$C$14)*D445),'Ejercicio 3 - TIR'!$E$14-SQRT(('Ejercicio 3 - TIR'!$E$14-'Ejercicio 3 - TIR'!$C$14)*('Ejercicio 3 - TIR'!$E$14-'Ejercicio 3 - TIR'!$D$14)*(1-D445)))</f>
        <v>29857.04325</v>
      </c>
      <c r="F445" s="3">
        <f t="shared" si="6"/>
        <v>0.1567674406</v>
      </c>
      <c r="G445" s="4">
        <f>IF(F445&lt;=('Ejercicio 3 - TIR'!$D$18-'Ejercicio 3 - TIR'!$C$18)/('Ejercicio 3 - TIR'!$E$18-'Ejercicio 3 - TIR'!$C$18),'Ejercicio 3 - TIR'!$C$18+SQRT(('Ejercicio 3 - TIR'!$E$18-'Ejercicio 3 - TIR'!$C$18)*('Ejercicio 3 - TIR'!$D$18-'Ejercicio 3 - TIR'!$C$18)*F445),'Ejercicio 3 - TIR'!$E$18-SQRT(('Ejercicio 3 - TIR'!$E$18-'Ejercicio 3 - TIR'!$C$18)*('Ejercicio 3 - TIR'!$E$18-'Ejercicio 3 - TIR'!$D$18)*(1-F445)))</f>
        <v>34849.23871</v>
      </c>
      <c r="H445" s="3">
        <f t="shared" si="7"/>
        <v>0.3409832954</v>
      </c>
      <c r="I445" s="4">
        <f>IF(H445&lt;=('Ejercicio 3 - TIR'!$D$18-'Ejercicio 3 - TIR'!$C$18)/('Ejercicio 3 - TIR'!$E$18-'Ejercicio 3 - TIR'!$C$18),'Ejercicio 3 - TIR'!$C$18+SQRT(('Ejercicio 3 - TIR'!$E$18-'Ejercicio 3 - TIR'!$C$18)*('Ejercicio 3 - TIR'!$D$18-'Ejercicio 3 - TIR'!$C$18)*H445),'Ejercicio 3 - TIR'!$E$18-SQRT(('Ejercicio 3 - TIR'!$E$18-'Ejercicio 3 - TIR'!$C$18)*('Ejercicio 3 - TIR'!$E$18-'Ejercicio 3 - TIR'!$D$18)*(1-H445)))</f>
        <v>37151.74764</v>
      </c>
      <c r="J445" s="3">
        <f t="shared" si="8"/>
        <v>0.9269739971</v>
      </c>
      <c r="K445" s="4">
        <f>IF(J445&lt;=('Ejercicio 3 - TIR'!$D$18-'Ejercicio 3 - TIR'!$C$18)/('Ejercicio 3 - TIR'!$E$18-'Ejercicio 3 - TIR'!$C$18),'Ejercicio 3 - TIR'!$C$18+SQRT(('Ejercicio 3 - TIR'!$E$18-'Ejercicio 3 - TIR'!$C$18)*('Ejercicio 3 - TIR'!$D$18-'Ejercicio 3 - TIR'!$C$18)*J445),'Ejercicio 3 - TIR'!$E$18-SQRT(('Ejercicio 3 - TIR'!$E$18-'Ejercicio 3 - TIR'!$C$18)*('Ejercicio 3 - TIR'!$E$18-'Ejercicio 3 - TIR'!$D$18)*(1-J445)))</f>
        <v>42659.71151</v>
      </c>
      <c r="L445" s="3">
        <f t="shared" si="9"/>
        <v>0.816208124</v>
      </c>
      <c r="M445" s="4">
        <f>IF(L445&lt;=('Ejercicio 3 - TIR'!$D$18-'Ejercicio 3 - TIR'!$C$18)/('Ejercicio 3 - TIR'!$E$18-'Ejercicio 3 - TIR'!$C$18),'Ejercicio 3 - TIR'!$C$18+SQRT(('Ejercicio 3 - TIR'!$E$18-'Ejercicio 3 - TIR'!$C$18)*('Ejercicio 3 - TIR'!$D$18-'Ejercicio 3 - TIR'!$C$18)*L445),'Ejercicio 3 - TIR'!$E$18-SQRT(('Ejercicio 3 - TIR'!$E$18-'Ejercicio 3 - TIR'!$C$18)*('Ejercicio 3 - TIR'!$E$18-'Ejercicio 3 - TIR'!$D$18)*(1-L445)))</f>
        <v>41287.26641</v>
      </c>
      <c r="N445" s="3">
        <f t="shared" si="10"/>
        <v>0.7785165875</v>
      </c>
      <c r="O445" s="4">
        <f>IF(N445&lt;=('Ejercicio 3 - TIR'!$D$18-'Ejercicio 3 - TIR'!$C$18)/('Ejercicio 3 - TIR'!$E$18-'Ejercicio 3 - TIR'!$C$18),'Ejercicio 3 - TIR'!$C$18+SQRT(('Ejercicio 3 - TIR'!$E$18-'Ejercicio 3 - TIR'!$C$18)*('Ejercicio 3 - TIR'!$D$18-'Ejercicio 3 - TIR'!$C$18)*N445),'Ejercicio 3 - TIR'!$E$18-SQRT(('Ejercicio 3 - TIR'!$E$18-'Ejercicio 3 - TIR'!$C$18)*('Ejercicio 3 - TIR'!$E$18-'Ejercicio 3 - TIR'!$D$18)*(1-N445)))</f>
        <v>40924.30915</v>
      </c>
      <c r="P445" s="3">
        <f t="shared" si="11"/>
        <v>0.7102741758</v>
      </c>
      <c r="Q445" s="7">
        <f>IF(P445&lt;=('Ejercicio 3 - TIR'!$D$22-'Ejercicio 3 - TIR'!$C$22)/('Ejercicio 3 - TIR'!$E$22-'Ejercicio 3 - TIR'!$C$22),'Ejercicio 3 - TIR'!$C$22+SQRT(('Ejercicio 3 - TIR'!$E$22-'Ejercicio 3 - TIR'!$C$22)*('Ejercicio 3 - TIR'!$D$22-'Ejercicio 3 - TIR'!$C$22)*P445),'Ejercicio 3 - TIR'!$E$22-SQRT(('Ejercicio 3 - TIR'!$E$22-'Ejercicio 3 - TIR'!$C$22)*('Ejercicio 3 - TIR'!$E$22-'Ejercicio 3 - TIR'!$D$22)*(1-P445)))</f>
        <v>0.1571634835</v>
      </c>
      <c r="R445" s="3">
        <f t="shared" si="12"/>
        <v>0.4170562892</v>
      </c>
      <c r="S445" s="7">
        <f>IF(R445&lt;=('Ejercicio 3 - TIR'!$D$23-'Ejercicio 3 - TIR'!$C$23)/('Ejercicio 3 - TIR'!$E$23-'Ejercicio 3 - TIR'!$C$23),'Ejercicio 3 - TIR'!$C$23+SQRT(('Ejercicio 3 - TIR'!$E$23-'Ejercicio 3 - TIR'!$C$23)*('Ejercicio 3 - TIR'!$D$23-'Ejercicio 3 - TIR'!$C$23)*R445),'Ejercicio 3 - TIR'!$E$23-SQRT(('Ejercicio 3 - TIR'!$E$23-'Ejercicio 3 - TIR'!$C$23)*('Ejercicio 3 - TIR'!$E$23-'Ejercicio 3 - TIR'!$D$23)*(1-R445)))</f>
        <v>0.1473989292</v>
      </c>
      <c r="T445" s="3">
        <f t="shared" si="13"/>
        <v>0.4637393505</v>
      </c>
      <c r="U445" s="7">
        <f>IF(T445&lt;=('Ejercicio 3 - TIR'!$D$24-'Ejercicio 3 - TIR'!$C$24)/('Ejercicio 3 - TIR'!$E$24-'Ejercicio 3 - TIR'!$C$24),'Ejercicio 3 - TIR'!$C$24+SQRT(('Ejercicio 3 - TIR'!$E$24-'Ejercicio 3 - TIR'!$C$24)*('Ejercicio 3 - TIR'!$D$24-'Ejercicio 3 - TIR'!$C$24)*T445),'Ejercicio 3 - TIR'!$E$24-SQRT(('Ejercicio 3 - TIR'!$E$24-'Ejercicio 3 - TIR'!$C$24)*('Ejercicio 3 - TIR'!$E$24-'Ejercicio 3 - TIR'!$D$24)*(1-T445)))</f>
        <v>0.1812504217</v>
      </c>
      <c r="V445" s="3">
        <f t="shared" si="14"/>
        <v>0.8850140346</v>
      </c>
      <c r="W445" s="7">
        <f>IF(V445&lt;=('Ejercicio 3 - TIR'!$D$25-'Ejercicio 3 - TIR'!$C$25)/('Ejercicio 3 - TIR'!$E$25-'Ejercicio 3 - TIR'!$C$25),'Ejercicio 3 - TIR'!$C$25+SQRT(('Ejercicio 3 - TIR'!$E$25-'Ejercicio 3 - TIR'!$C$25)*('Ejercicio 3 - TIR'!$D$25-'Ejercicio 3 - TIR'!$C$25)*V445),'Ejercicio 3 - TIR'!$E$25-SQRT(('Ejercicio 3 - TIR'!$E$25-'Ejercicio 3 - TIR'!$C$25)*('Ejercicio 3 - TIR'!$E$25-'Ejercicio 3 - TIR'!$D$25)*(1-V445)))</f>
        <v>0.2299388216</v>
      </c>
      <c r="X445" s="3">
        <f t="shared" si="15"/>
        <v>0.799279616</v>
      </c>
      <c r="Y445" s="7">
        <f>IF(X445&lt;=('Ejercicio 3 - TIR'!$D$26-'Ejercicio 3 - TIR'!$C$26)/('Ejercicio 3 - TIR'!$E$26-'Ejercicio 3 - TIR'!$C$26),'Ejercicio 3 - TIR'!$C$26+SQRT(('Ejercicio 3 - TIR'!$E$26-'Ejercicio 3 - TIR'!$C$26)*('Ejercicio 3 - TIR'!$D$26-'Ejercicio 3 - TIR'!$C$26)*X445),'Ejercicio 3 - TIR'!$E$26-SQRT(('Ejercicio 3 - TIR'!$E$26-'Ejercicio 3 - TIR'!$C$26)*('Ejercicio 3 - TIR'!$E$26-'Ejercicio 3 - TIR'!$D$26)*(1-X445)))</f>
        <v>0.2470775142</v>
      </c>
      <c r="Z445" s="3">
        <f t="shared" si="16"/>
        <v>1.157163484</v>
      </c>
      <c r="AA445" s="3">
        <f t="shared" si="17"/>
        <v>1.327728142</v>
      </c>
      <c r="AB445" s="3">
        <f t="shared" si="18"/>
        <v>1.568379428</v>
      </c>
      <c r="AC445" s="3">
        <f t="shared" si="19"/>
        <v>1.929010745</v>
      </c>
      <c r="AD445" s="3">
        <f t="shared" si="20"/>
        <v>2.405625925</v>
      </c>
      <c r="AE445" s="2">
        <f t="shared" si="21"/>
        <v>4692.436926</v>
      </c>
      <c r="AF445" s="2">
        <f t="shared" si="22"/>
        <v>5384.097104</v>
      </c>
      <c r="AG445" s="2">
        <f t="shared" si="23"/>
        <v>6359.966974</v>
      </c>
      <c r="AH445" s="2">
        <f t="shared" si="24"/>
        <v>7822.370286</v>
      </c>
      <c r="AI445" s="2">
        <f t="shared" si="25"/>
        <v>9755.102091</v>
      </c>
      <c r="AJ445" s="4">
        <f t="shared" si="26"/>
        <v>40326.26647</v>
      </c>
      <c r="AK445" s="4">
        <f t="shared" si="27"/>
        <v>49327.42086</v>
      </c>
      <c r="AL445" s="4">
        <f t="shared" si="28"/>
        <v>66906.61392</v>
      </c>
      <c r="AM445" s="4">
        <f t="shared" si="29"/>
        <v>79643.58054</v>
      </c>
      <c r="AN445" s="4">
        <f t="shared" si="30"/>
        <v>98448.57903</v>
      </c>
      <c r="AO445" s="4">
        <f>C445/'Ejercicio 3 - TIR'!$D$7</f>
        <v>16592.36428</v>
      </c>
      <c r="AP445" s="4">
        <f t="shared" si="31"/>
        <v>23733.90218</v>
      </c>
      <c r="AQ445" s="4">
        <f t="shared" si="32"/>
        <v>32735.05658</v>
      </c>
      <c r="AR445" s="4">
        <f t="shared" si="33"/>
        <v>50314.24963</v>
      </c>
      <c r="AS445" s="4">
        <f t="shared" si="34"/>
        <v>63051.21625</v>
      </c>
      <c r="AT445" s="4">
        <f t="shared" si="35"/>
        <v>81856.21474</v>
      </c>
      <c r="AU445" s="4">
        <f>AP445*'Ejercicio 3 - TIR'!$D$5</f>
        <v>11866.95109</v>
      </c>
      <c r="AV445" s="4">
        <f>AQ445*'Ejercicio 3 - TIR'!$D$5</f>
        <v>16367.52829</v>
      </c>
      <c r="AW445" s="4">
        <f>AR445*'Ejercicio 3 - TIR'!$D$5</f>
        <v>25157.12482</v>
      </c>
      <c r="AX445" s="4">
        <f>AS445*'Ejercicio 3 - TIR'!$D$5</f>
        <v>31525.60813</v>
      </c>
      <c r="AY445" s="4">
        <f>AT445*'Ejercicio 3 - TIR'!$D$5</f>
        <v>40928.10737</v>
      </c>
      <c r="AZ445" s="4">
        <f t="shared" ref="AZ445:BD445" si="1370">AJ445-AU445-AE445</f>
        <v>23766.87845</v>
      </c>
      <c r="BA445" s="4">
        <f t="shared" si="1370"/>
        <v>27575.79547</v>
      </c>
      <c r="BB445" s="4">
        <f t="shared" si="1370"/>
        <v>35389.52213</v>
      </c>
      <c r="BC445" s="4">
        <f t="shared" si="1370"/>
        <v>40295.60212</v>
      </c>
      <c r="BD445" s="4">
        <f t="shared" si="1370"/>
        <v>47765.36956</v>
      </c>
      <c r="BE445" s="4">
        <f t="shared" ref="BE445:BI445" si="1371">AZ445/Z445</f>
        <v>20538.91156</v>
      </c>
      <c r="BF445" s="4">
        <f t="shared" si="1371"/>
        <v>20769.15793</v>
      </c>
      <c r="BG445" s="4">
        <f t="shared" si="1371"/>
        <v>22564.38812</v>
      </c>
      <c r="BH445" s="4">
        <f t="shared" si="1371"/>
        <v>20889.25748</v>
      </c>
      <c r="BI445" s="4">
        <f t="shared" si="1371"/>
        <v>19855.69289</v>
      </c>
      <c r="BJ445" s="4">
        <f t="shared" si="38"/>
        <v>71824.87727</v>
      </c>
      <c r="BK445" s="4">
        <f t="shared" si="39"/>
        <v>39915.02167</v>
      </c>
      <c r="BL445" s="4">
        <f t="shared" si="40"/>
        <v>111739.8989</v>
      </c>
      <c r="BM445" s="4">
        <f>BK445*'Ejercicio 3 - TIR'!$D$5</f>
        <v>19957.51083</v>
      </c>
      <c r="BN445" s="4">
        <f t="shared" si="41"/>
        <v>91782.38811</v>
      </c>
      <c r="BO445" s="4">
        <f t="shared" si="42"/>
        <v>38153.22539</v>
      </c>
      <c r="BP445" s="4">
        <f t="shared" si="43"/>
        <v>-112818.8647</v>
      </c>
      <c r="BQ445" s="4">
        <f t="shared" ref="BQ445:BT445" si="1372">BE445</f>
        <v>20538.91156</v>
      </c>
      <c r="BR445" s="4">
        <f t="shared" si="1372"/>
        <v>20769.15793</v>
      </c>
      <c r="BS445" s="4">
        <f t="shared" si="1372"/>
        <v>22564.38812</v>
      </c>
      <c r="BT445" s="4">
        <f t="shared" si="1372"/>
        <v>20889.25748</v>
      </c>
      <c r="BU445" s="4">
        <f t="shared" si="45"/>
        <v>58008.91828</v>
      </c>
      <c r="BV445" s="36">
        <f t="shared" si="46"/>
        <v>7.065236052</v>
      </c>
    </row>
    <row r="446" ht="15.0" customHeight="1">
      <c r="A446" s="2">
        <v>445.0</v>
      </c>
      <c r="B446" s="3">
        <f t="shared" si="4"/>
        <v>0.9302394963</v>
      </c>
      <c r="C446" s="4">
        <f>IF(B446&lt;=('Ejercicio 3 - TIR'!$D$13-'Ejercicio 3 - TIR'!$C$13)/('Ejercicio 3 - TIR'!$E$13-'Ejercicio 3 - TIR'!$C$13),'Ejercicio 3 - TIR'!$C$13+SQRT(('Ejercicio 3 - TIR'!$E$13-'Ejercicio 3 - TIR'!$C$13)*('Ejercicio 3 - TIR'!$D$13-'Ejercicio 3 - TIR'!$C$13)*B446),'Ejercicio 3 - TIR'!$E$13-SQRT(('Ejercicio 3 - TIR'!$E$13-'Ejercicio 3 - TIR'!$C$13)*('Ejercicio 3 - TIR'!$E$13-'Ejercicio 3 - TIR'!$D$13)*(1-B446)))</f>
        <v>90850.54076</v>
      </c>
      <c r="D446" s="3">
        <f t="shared" si="5"/>
        <v>0.8205951301</v>
      </c>
      <c r="E446" s="4">
        <f>IF(D446&lt;=('Ejercicio 3 - TIR'!$D$14-'Ejercicio 3 - TIR'!$C$14)/('Ejercicio 3 - TIR'!$E$14-'Ejercicio 3 - TIR'!$C$14),'Ejercicio 3 - TIR'!$C$14+SQRT(('Ejercicio 3 - TIR'!$E$14-'Ejercicio 3 - TIR'!$C$14)*('Ejercicio 3 - TIR'!$D$14-'Ejercicio 3 - TIR'!$C$14)*D446),'Ejercicio 3 - TIR'!$E$14-SQRT(('Ejercicio 3 - TIR'!$E$14-'Ejercicio 3 - TIR'!$C$14)*('Ejercicio 3 - TIR'!$E$14-'Ejercicio 3 - TIR'!$D$14)*(1-D446)))</f>
        <v>34812.44465</v>
      </c>
      <c r="F446" s="3">
        <f t="shared" si="6"/>
        <v>0.1223286249</v>
      </c>
      <c r="G446" s="4">
        <f>IF(F446&lt;=('Ejercicio 3 - TIR'!$D$18-'Ejercicio 3 - TIR'!$C$18)/('Ejercicio 3 - TIR'!$E$18-'Ejercicio 3 - TIR'!$C$18),'Ejercicio 3 - TIR'!$C$18+SQRT(('Ejercicio 3 - TIR'!$E$18-'Ejercicio 3 - TIR'!$C$18)*('Ejercicio 3 - TIR'!$D$18-'Ejercicio 3 - TIR'!$C$18)*F446),'Ejercicio 3 - TIR'!$E$18-SQRT(('Ejercicio 3 - TIR'!$E$18-'Ejercicio 3 - TIR'!$C$18)*('Ejercicio 3 - TIR'!$E$18-'Ejercicio 3 - TIR'!$D$18)*(1-F446)))</f>
        <v>34283.60756</v>
      </c>
      <c r="H446" s="3">
        <f t="shared" si="7"/>
        <v>0.4520716666</v>
      </c>
      <c r="I446" s="4">
        <f>IF(H446&lt;=('Ejercicio 3 - TIR'!$D$18-'Ejercicio 3 - TIR'!$C$18)/('Ejercicio 3 - TIR'!$E$18-'Ejercicio 3 - TIR'!$C$18),'Ejercicio 3 - TIR'!$C$18+SQRT(('Ejercicio 3 - TIR'!$E$18-'Ejercicio 3 - TIR'!$C$18)*('Ejercicio 3 - TIR'!$D$18-'Ejercicio 3 - TIR'!$C$18)*H446),'Ejercicio 3 - TIR'!$E$18-SQRT(('Ejercicio 3 - TIR'!$E$18-'Ejercicio 3 - TIR'!$C$18)*('Ejercicio 3 - TIR'!$E$18-'Ejercicio 3 - TIR'!$D$18)*(1-H446)))</f>
        <v>38234.72829</v>
      </c>
      <c r="J446" s="3">
        <f t="shared" si="8"/>
        <v>0.2295474252</v>
      </c>
      <c r="K446" s="4">
        <f>IF(J446&lt;=('Ejercicio 3 - TIR'!$D$18-'Ejercicio 3 - TIR'!$C$18)/('Ejercicio 3 - TIR'!$E$18-'Ejercicio 3 - TIR'!$C$18),'Ejercicio 3 - TIR'!$C$18+SQRT(('Ejercicio 3 - TIR'!$E$18-'Ejercicio 3 - TIR'!$C$18)*('Ejercicio 3 - TIR'!$D$18-'Ejercicio 3 - TIR'!$C$18)*J446),'Ejercicio 3 - TIR'!$E$18-SQRT(('Ejercicio 3 - TIR'!$E$18-'Ejercicio 3 - TIR'!$C$18)*('Ejercicio 3 - TIR'!$E$18-'Ejercicio 3 - TIR'!$D$18)*(1-J446)))</f>
        <v>35867.88836</v>
      </c>
      <c r="L446" s="3">
        <f t="shared" si="9"/>
        <v>0.31434569</v>
      </c>
      <c r="M446" s="4">
        <f>IF(L446&lt;=('Ejercicio 3 - TIR'!$D$18-'Ejercicio 3 - TIR'!$C$18)/('Ejercicio 3 - TIR'!$E$18-'Ejercicio 3 - TIR'!$C$18),'Ejercicio 3 - TIR'!$C$18+SQRT(('Ejercicio 3 - TIR'!$E$18-'Ejercicio 3 - TIR'!$C$18)*('Ejercicio 3 - TIR'!$D$18-'Ejercicio 3 - TIR'!$C$18)*L446),'Ejercicio 3 - TIR'!$E$18-SQRT(('Ejercicio 3 - TIR'!$E$18-'Ejercicio 3 - TIR'!$C$18)*('Ejercicio 3 - TIR'!$E$18-'Ejercicio 3 - TIR'!$D$18)*(1-L446)))</f>
        <v>36866.72072</v>
      </c>
      <c r="N446" s="3">
        <f t="shared" si="10"/>
        <v>0.09539556814</v>
      </c>
      <c r="O446" s="4">
        <f>IF(N446&lt;=('Ejercicio 3 - TIR'!$D$18-'Ejercicio 3 - TIR'!$C$18)/('Ejercicio 3 - TIR'!$E$18-'Ejercicio 3 - TIR'!$C$18),'Ejercicio 3 - TIR'!$C$18+SQRT(('Ejercicio 3 - TIR'!$E$18-'Ejercicio 3 - TIR'!$C$18)*('Ejercicio 3 - TIR'!$D$18-'Ejercicio 3 - TIR'!$C$18)*N446),'Ejercicio 3 - TIR'!$E$18-SQRT(('Ejercicio 3 - TIR'!$E$18-'Ejercicio 3 - TIR'!$C$18)*('Ejercicio 3 - TIR'!$E$18-'Ejercicio 3 - TIR'!$D$18)*(1-N446)))</f>
        <v>33782.7682</v>
      </c>
      <c r="P446" s="3">
        <f t="shared" si="11"/>
        <v>0.5448547467</v>
      </c>
      <c r="Q446" s="7">
        <f>IF(P446&lt;=('Ejercicio 3 - TIR'!$D$22-'Ejercicio 3 - TIR'!$C$22)/('Ejercicio 3 - TIR'!$E$22-'Ejercicio 3 - TIR'!$C$22),'Ejercicio 3 - TIR'!$C$22+SQRT(('Ejercicio 3 - TIR'!$E$22-'Ejercicio 3 - TIR'!$C$22)*('Ejercicio 3 - TIR'!$D$22-'Ejercicio 3 - TIR'!$C$22)*P446),'Ejercicio 3 - TIR'!$E$22-SQRT(('Ejercicio 3 - TIR'!$E$22-'Ejercicio 3 - TIR'!$C$22)*('Ejercicio 3 - TIR'!$E$22-'Ejercicio 3 - TIR'!$D$22)*(1-P446)))</f>
        <v>0.1513772563</v>
      </c>
      <c r="R446" s="3">
        <f t="shared" si="12"/>
        <v>0.998134067</v>
      </c>
      <c r="S446" s="7">
        <f>IF(R446&lt;=('Ejercicio 3 - TIR'!$D$23-'Ejercicio 3 - TIR'!$C$23)/('Ejercicio 3 - TIR'!$E$23-'Ejercicio 3 - TIR'!$C$23),'Ejercicio 3 - TIR'!$C$23+SQRT(('Ejercicio 3 - TIR'!$E$23-'Ejercicio 3 - TIR'!$C$23)*('Ejercicio 3 - TIR'!$D$23-'Ejercicio 3 - TIR'!$C$23)*R446),'Ejercicio 3 - TIR'!$E$23-SQRT(('Ejercicio 3 - TIR'!$E$23-'Ejercicio 3 - TIR'!$C$23)*('Ejercicio 3 - TIR'!$E$23-'Ejercicio 3 - TIR'!$D$23)*(1-R446)))</f>
        <v>0.17816733</v>
      </c>
      <c r="T446" s="3">
        <f t="shared" si="13"/>
        <v>0.6717760037</v>
      </c>
      <c r="U446" s="7">
        <f>IF(T446&lt;=('Ejercicio 3 - TIR'!$D$24-'Ejercicio 3 - TIR'!$C$24)/('Ejercicio 3 - TIR'!$E$24-'Ejercicio 3 - TIR'!$C$24),'Ejercicio 3 - TIR'!$C$24+SQRT(('Ejercicio 3 - TIR'!$E$24-'Ejercicio 3 - TIR'!$C$24)*('Ejercicio 3 - TIR'!$D$24-'Ejercicio 3 - TIR'!$C$24)*T446),'Ejercicio 3 - TIR'!$E$24-SQRT(('Ejercicio 3 - TIR'!$E$24-'Ejercicio 3 - TIR'!$C$24)*('Ejercicio 3 - TIR'!$E$24-'Ejercicio 3 - TIR'!$D$24)*(1-T446)))</f>
        <v>0.1896845388</v>
      </c>
      <c r="V446" s="3">
        <f t="shared" si="14"/>
        <v>0.1809059981</v>
      </c>
      <c r="W446" s="7">
        <f>IF(V446&lt;=('Ejercicio 3 - TIR'!$D$25-'Ejercicio 3 - TIR'!$C$25)/('Ejercicio 3 - TIR'!$E$25-'Ejercicio 3 - TIR'!$C$25),'Ejercicio 3 - TIR'!$C$25+SQRT(('Ejercicio 3 - TIR'!$E$25-'Ejercicio 3 - TIR'!$C$25)*('Ejercicio 3 - TIR'!$D$25-'Ejercicio 3 - TIR'!$C$25)*V446),'Ejercicio 3 - TIR'!$E$25-SQRT(('Ejercicio 3 - TIR'!$E$25-'Ejercicio 3 - TIR'!$C$25)*('Ejercicio 3 - TIR'!$E$25-'Ejercicio 3 - TIR'!$D$25)*(1-V446)))</f>
        <v>0.1959144085</v>
      </c>
      <c r="X446" s="3">
        <f t="shared" si="15"/>
        <v>0.5679752748</v>
      </c>
      <c r="Y446" s="7">
        <f>IF(X446&lt;=('Ejercicio 3 - TIR'!$D$26-'Ejercicio 3 - TIR'!$C$26)/('Ejercicio 3 - TIR'!$E$26-'Ejercicio 3 - TIR'!$C$26),'Ejercicio 3 - TIR'!$C$26+SQRT(('Ejercicio 3 - TIR'!$E$26-'Ejercicio 3 - TIR'!$C$26)*('Ejercicio 3 - TIR'!$D$26-'Ejercicio 3 - TIR'!$C$26)*X446),'Ejercicio 3 - TIR'!$E$26-SQRT(('Ejercicio 3 - TIR'!$E$26-'Ejercicio 3 - TIR'!$C$26)*('Ejercicio 3 - TIR'!$E$26-'Ejercicio 3 - TIR'!$D$26)*(1-X446)))</f>
        <v>0.2316995495</v>
      </c>
      <c r="Z446" s="3">
        <f t="shared" si="16"/>
        <v>1.151377256</v>
      </c>
      <c r="AA446" s="3">
        <f t="shared" si="17"/>
        <v>1.356515068</v>
      </c>
      <c r="AB446" s="3">
        <f t="shared" si="18"/>
        <v>1.613825003</v>
      </c>
      <c r="AC446" s="3">
        <f t="shared" si="19"/>
        <v>1.929996574</v>
      </c>
      <c r="AD446" s="3">
        <f t="shared" si="20"/>
        <v>2.37717591</v>
      </c>
      <c r="AE446" s="2">
        <f t="shared" si="21"/>
        <v>5269.812357</v>
      </c>
      <c r="AF446" s="2">
        <f t="shared" si="22"/>
        <v>6208.720754</v>
      </c>
      <c r="AG446" s="2">
        <f t="shared" si="23"/>
        <v>7386.419087</v>
      </c>
      <c r="AH446" s="2">
        <f t="shared" si="24"/>
        <v>8833.525013</v>
      </c>
      <c r="AI446" s="2">
        <f t="shared" si="25"/>
        <v>10880.24878</v>
      </c>
      <c r="AJ446" s="4">
        <f t="shared" si="26"/>
        <v>39473.36601</v>
      </c>
      <c r="AK446" s="4">
        <f t="shared" si="27"/>
        <v>51865.98504</v>
      </c>
      <c r="AL446" s="4">
        <f t="shared" si="28"/>
        <v>57884.49503</v>
      </c>
      <c r="AM446" s="4">
        <f t="shared" si="29"/>
        <v>71152.64468</v>
      </c>
      <c r="AN446" s="4">
        <f t="shared" si="30"/>
        <v>80307.58274</v>
      </c>
      <c r="AO446" s="4">
        <f>C446/'Ejercicio 3 - TIR'!$D$7</f>
        <v>18170.10815</v>
      </c>
      <c r="AP446" s="4">
        <f t="shared" si="31"/>
        <v>21303.25786</v>
      </c>
      <c r="AQ446" s="4">
        <f t="shared" si="32"/>
        <v>33695.87689</v>
      </c>
      <c r="AR446" s="4">
        <f t="shared" si="33"/>
        <v>39714.38688</v>
      </c>
      <c r="AS446" s="4">
        <f t="shared" si="34"/>
        <v>52982.53653</v>
      </c>
      <c r="AT446" s="4">
        <f t="shared" si="35"/>
        <v>62137.47459</v>
      </c>
      <c r="AU446" s="4">
        <f>AP446*'Ejercicio 3 - TIR'!$D$5</f>
        <v>10651.62893</v>
      </c>
      <c r="AV446" s="4">
        <f>AQ446*'Ejercicio 3 - TIR'!$D$5</f>
        <v>16847.93845</v>
      </c>
      <c r="AW446" s="4">
        <f>AR446*'Ejercicio 3 - TIR'!$D$5</f>
        <v>19857.19344</v>
      </c>
      <c r="AX446" s="4">
        <f>AS446*'Ejercicio 3 - TIR'!$D$5</f>
        <v>26491.26826</v>
      </c>
      <c r="AY446" s="4">
        <f>AT446*'Ejercicio 3 - TIR'!$D$5</f>
        <v>31068.7373</v>
      </c>
      <c r="AZ446" s="4">
        <f t="shared" ref="AZ446:BD446" si="1373">AJ446-AU446-AE446</f>
        <v>23551.92472</v>
      </c>
      <c r="BA446" s="4">
        <f t="shared" si="1373"/>
        <v>28809.32584</v>
      </c>
      <c r="BB446" s="4">
        <f t="shared" si="1373"/>
        <v>30640.88251</v>
      </c>
      <c r="BC446" s="4">
        <f t="shared" si="1373"/>
        <v>35827.8514</v>
      </c>
      <c r="BD446" s="4">
        <f t="shared" si="1373"/>
        <v>38358.59667</v>
      </c>
      <c r="BE446" s="4">
        <f t="shared" ref="BE446:BI446" si="1374">AZ446/Z446</f>
        <v>20455.43682</v>
      </c>
      <c r="BF446" s="4">
        <f t="shared" si="1374"/>
        <v>21237.7485</v>
      </c>
      <c r="BG446" s="4">
        <f t="shared" si="1374"/>
        <v>18986.49634</v>
      </c>
      <c r="BH446" s="4">
        <f t="shared" si="1374"/>
        <v>18563.68653</v>
      </c>
      <c r="BI446" s="4">
        <f t="shared" si="1374"/>
        <v>16136.20452</v>
      </c>
      <c r="BJ446" s="4">
        <f t="shared" si="38"/>
        <v>82755.30481</v>
      </c>
      <c r="BK446" s="4">
        <f t="shared" si="39"/>
        <v>43193.54339</v>
      </c>
      <c r="BL446" s="4">
        <f t="shared" si="40"/>
        <v>125948.8482</v>
      </c>
      <c r="BM446" s="4">
        <f>BK446*'Ejercicio 3 - TIR'!$D$5</f>
        <v>21596.77169</v>
      </c>
      <c r="BN446" s="4">
        <f t="shared" si="41"/>
        <v>104352.0765</v>
      </c>
      <c r="BO446" s="4">
        <f t="shared" si="42"/>
        <v>43897.49873</v>
      </c>
      <c r="BP446" s="4">
        <f t="shared" si="43"/>
        <v>-125662.9854</v>
      </c>
      <c r="BQ446" s="4">
        <f t="shared" ref="BQ446:BT446" si="1375">BE446</f>
        <v>20455.43682</v>
      </c>
      <c r="BR446" s="4">
        <f t="shared" si="1375"/>
        <v>21237.7485</v>
      </c>
      <c r="BS446" s="4">
        <f t="shared" si="1375"/>
        <v>18986.49634</v>
      </c>
      <c r="BT446" s="4">
        <f t="shared" si="1375"/>
        <v>18563.68653</v>
      </c>
      <c r="BU446" s="4">
        <f t="shared" si="45"/>
        <v>60033.70325</v>
      </c>
      <c r="BV446" s="36">
        <f t="shared" si="46"/>
        <v>2.969331704</v>
      </c>
    </row>
    <row r="447" ht="15.0" customHeight="1">
      <c r="A447" s="2">
        <v>446.0</v>
      </c>
      <c r="B447" s="3">
        <f t="shared" si="4"/>
        <v>0.3671302693</v>
      </c>
      <c r="C447" s="4">
        <f>IF(B447&lt;=('Ejercicio 3 - TIR'!$D$13-'Ejercicio 3 - TIR'!$C$13)/('Ejercicio 3 - TIR'!$E$13-'Ejercicio 3 - TIR'!$C$13),'Ejercicio 3 - TIR'!$C$13+SQRT(('Ejercicio 3 - TIR'!$E$13-'Ejercicio 3 - TIR'!$C$13)*('Ejercicio 3 - TIR'!$D$13-'Ejercicio 3 - TIR'!$C$13)*B447),'Ejercicio 3 - TIR'!$E$13-SQRT(('Ejercicio 3 - TIR'!$E$13-'Ejercicio 3 - TIR'!$C$13)*('Ejercicio 3 - TIR'!$E$13-'Ejercicio 3 - TIR'!$D$13)*(1-B447)))</f>
        <v>72441.99432</v>
      </c>
      <c r="D447" s="3">
        <f t="shared" si="5"/>
        <v>0.1236372961</v>
      </c>
      <c r="E447" s="4">
        <f>IF(D447&lt;=('Ejercicio 3 - TIR'!$D$14-'Ejercicio 3 - TIR'!$C$14)/('Ejercicio 3 - TIR'!$E$14-'Ejercicio 3 - TIR'!$C$14),'Ejercicio 3 - TIR'!$C$14+SQRT(('Ejercicio 3 - TIR'!$E$14-'Ejercicio 3 - TIR'!$C$14)*('Ejercicio 3 - TIR'!$D$14-'Ejercicio 3 - TIR'!$C$14)*D447),'Ejercicio 3 - TIR'!$E$14-SQRT(('Ejercicio 3 - TIR'!$E$14-'Ejercicio 3 - TIR'!$C$14)*('Ejercicio 3 - TIR'!$E$14-'Ejercicio 3 - TIR'!$D$14)*(1-D447)))</f>
        <v>28045.1268</v>
      </c>
      <c r="F447" s="3">
        <f t="shared" si="6"/>
        <v>0.2924370663</v>
      </c>
      <c r="G447" s="4">
        <f>IF(F447&lt;=('Ejercicio 3 - TIR'!$D$18-'Ejercicio 3 - TIR'!$C$18)/('Ejercicio 3 - TIR'!$E$18-'Ejercicio 3 - TIR'!$C$18),'Ejercicio 3 - TIR'!$C$18+SQRT(('Ejercicio 3 - TIR'!$E$18-'Ejercicio 3 - TIR'!$C$18)*('Ejercicio 3 - TIR'!$D$18-'Ejercicio 3 - TIR'!$C$18)*F447),'Ejercicio 3 - TIR'!$E$18-SQRT(('Ejercicio 3 - TIR'!$E$18-'Ejercicio 3 - TIR'!$C$18)*('Ejercicio 3 - TIR'!$E$18-'Ejercicio 3 - TIR'!$D$18)*(1-F447)))</f>
        <v>36623.10803</v>
      </c>
      <c r="H447" s="3">
        <f t="shared" si="7"/>
        <v>0.06850883946</v>
      </c>
      <c r="I447" s="4">
        <f>IF(H447&lt;=('Ejercicio 3 - TIR'!$D$18-'Ejercicio 3 - TIR'!$C$18)/('Ejercicio 3 - TIR'!$E$18-'Ejercicio 3 - TIR'!$C$18),'Ejercicio 3 - TIR'!$C$18+SQRT(('Ejercicio 3 - TIR'!$E$18-'Ejercicio 3 - TIR'!$C$18)*('Ejercicio 3 - TIR'!$D$18-'Ejercicio 3 - TIR'!$C$18)*H447),'Ejercicio 3 - TIR'!$E$18-SQRT(('Ejercicio 3 - TIR'!$E$18-'Ejercicio 3 - TIR'!$C$18)*('Ejercicio 3 - TIR'!$E$18-'Ejercicio 3 - TIR'!$D$18)*(1-H447)))</f>
        <v>33205.6709</v>
      </c>
      <c r="J447" s="3">
        <f t="shared" si="8"/>
        <v>0.9795384992</v>
      </c>
      <c r="K447" s="4">
        <f>IF(J447&lt;=('Ejercicio 3 - TIR'!$D$18-'Ejercicio 3 - TIR'!$C$18)/('Ejercicio 3 - TIR'!$E$18-'Ejercicio 3 - TIR'!$C$18),'Ejercicio 3 - TIR'!$C$18+SQRT(('Ejercicio 3 - TIR'!$E$18-'Ejercicio 3 - TIR'!$C$18)*('Ejercicio 3 - TIR'!$D$18-'Ejercicio 3 - TIR'!$C$18)*J447),'Ejercicio 3 - TIR'!$E$18-SQRT(('Ejercicio 3 - TIR'!$E$18-'Ejercicio 3 - TIR'!$C$18)*('Ejercicio 3 - TIR'!$E$18-'Ejercicio 3 - TIR'!$D$18)*(1-J447)))</f>
        <v>43761.2052</v>
      </c>
      <c r="L447" s="3">
        <f t="shared" si="9"/>
        <v>0.8913381947</v>
      </c>
      <c r="M447" s="4">
        <f>IF(L447&lt;=('Ejercicio 3 - TIR'!$D$18-'Ejercicio 3 - TIR'!$C$18)/('Ejercicio 3 - TIR'!$E$18-'Ejercicio 3 - TIR'!$C$18),'Ejercicio 3 - TIR'!$C$18+SQRT(('Ejercicio 3 - TIR'!$E$18-'Ejercicio 3 - TIR'!$C$18)*('Ejercicio 3 - TIR'!$D$18-'Ejercicio 3 - TIR'!$C$18)*L447),'Ejercicio 3 - TIR'!$E$18-SQRT(('Ejercicio 3 - TIR'!$E$18-'Ejercicio 3 - TIR'!$C$18)*('Ejercicio 3 - TIR'!$E$18-'Ejercicio 3 - TIR'!$D$18)*(1-L447)))</f>
        <v>42145.24337</v>
      </c>
      <c r="N447" s="3">
        <f t="shared" si="10"/>
        <v>0.452780313</v>
      </c>
      <c r="O447" s="4">
        <f>IF(N447&lt;=('Ejercicio 3 - TIR'!$D$18-'Ejercicio 3 - TIR'!$C$18)/('Ejercicio 3 - TIR'!$E$18-'Ejercicio 3 - TIR'!$C$18),'Ejercicio 3 - TIR'!$C$18+SQRT(('Ejercicio 3 - TIR'!$E$18-'Ejercicio 3 - TIR'!$C$18)*('Ejercicio 3 - TIR'!$D$18-'Ejercicio 3 - TIR'!$C$18)*N447),'Ejercicio 3 - TIR'!$E$18-SQRT(('Ejercicio 3 - TIR'!$E$18-'Ejercicio 3 - TIR'!$C$18)*('Ejercicio 3 - TIR'!$E$18-'Ejercicio 3 - TIR'!$D$18)*(1-N447)))</f>
        <v>38241.17995</v>
      </c>
      <c r="P447" s="3">
        <f t="shared" si="11"/>
        <v>0.7107142743</v>
      </c>
      <c r="Q447" s="7">
        <f>IF(P447&lt;=('Ejercicio 3 - TIR'!$D$22-'Ejercicio 3 - TIR'!$C$22)/('Ejercicio 3 - TIR'!$E$22-'Ejercicio 3 - TIR'!$C$22),'Ejercicio 3 - TIR'!$C$22+SQRT(('Ejercicio 3 - TIR'!$E$22-'Ejercicio 3 - TIR'!$C$22)*('Ejercicio 3 - TIR'!$D$22-'Ejercicio 3 - TIR'!$C$22)*P447),'Ejercicio 3 - TIR'!$E$22-SQRT(('Ejercicio 3 - TIR'!$E$22-'Ejercicio 3 - TIR'!$C$22)*('Ejercicio 3 - TIR'!$E$22-'Ejercicio 3 - TIR'!$D$22)*(1-P447)))</f>
        <v>0.1571808347</v>
      </c>
      <c r="R447" s="3">
        <f t="shared" si="12"/>
        <v>0.8753349274</v>
      </c>
      <c r="S447" s="7">
        <f>IF(R447&lt;=('Ejercicio 3 - TIR'!$D$23-'Ejercicio 3 - TIR'!$C$23)/('Ejercicio 3 - TIR'!$E$23-'Ejercicio 3 - TIR'!$C$23),'Ejercicio 3 - TIR'!$C$23+SQRT(('Ejercicio 3 - TIR'!$E$23-'Ejercicio 3 - TIR'!$C$23)*('Ejercicio 3 - TIR'!$D$23-'Ejercicio 3 - TIR'!$C$23)*R447),'Ejercicio 3 - TIR'!$E$23-SQRT(('Ejercicio 3 - TIR'!$E$23-'Ejercicio 3 - TIR'!$C$23)*('Ejercicio 3 - TIR'!$E$23-'Ejercicio 3 - TIR'!$D$23)*(1-R447)))</f>
        <v>0.1650201091</v>
      </c>
      <c r="T447" s="3">
        <f t="shared" si="13"/>
        <v>0.4664714916</v>
      </c>
      <c r="U447" s="7">
        <f>IF(T447&lt;=('Ejercicio 3 - TIR'!$D$24-'Ejercicio 3 - TIR'!$C$24)/('Ejercicio 3 - TIR'!$E$24-'Ejercicio 3 - TIR'!$C$24),'Ejercicio 3 - TIR'!$C$24+SQRT(('Ejercicio 3 - TIR'!$E$24-'Ejercicio 3 - TIR'!$C$24)*('Ejercicio 3 - TIR'!$D$24-'Ejercicio 3 - TIR'!$C$24)*T447),'Ejercicio 3 - TIR'!$E$24-SQRT(('Ejercicio 3 - TIR'!$E$24-'Ejercicio 3 - TIR'!$C$24)*('Ejercicio 3 - TIR'!$E$24-'Ejercicio 3 - TIR'!$D$24)*(1-T447)))</f>
        <v>0.1813492584</v>
      </c>
      <c r="V447" s="3">
        <f t="shared" si="14"/>
        <v>0.3212655161</v>
      </c>
      <c r="W447" s="7">
        <f>IF(V447&lt;=('Ejercicio 3 - TIR'!$D$25-'Ejercicio 3 - TIR'!$C$25)/('Ejercicio 3 - TIR'!$E$25-'Ejercicio 3 - TIR'!$C$25),'Ejercicio 3 - TIR'!$C$25+SQRT(('Ejercicio 3 - TIR'!$E$25-'Ejercicio 3 - TIR'!$C$25)*('Ejercicio 3 - TIR'!$D$25-'Ejercicio 3 - TIR'!$C$25)*V447),'Ejercicio 3 - TIR'!$E$25-SQRT(('Ejercicio 3 - TIR'!$E$25-'Ejercicio 3 - TIR'!$C$25)*('Ejercicio 3 - TIR'!$E$25-'Ejercicio 3 - TIR'!$D$25)*(1-V447)))</f>
        <v>0.2012601734</v>
      </c>
      <c r="X447" s="3">
        <f t="shared" si="15"/>
        <v>0.1937069461</v>
      </c>
      <c r="Y447" s="7">
        <f>IF(X447&lt;=('Ejercicio 3 - TIR'!$D$26-'Ejercicio 3 - TIR'!$C$26)/('Ejercicio 3 - TIR'!$E$26-'Ejercicio 3 - TIR'!$C$26),'Ejercicio 3 - TIR'!$C$26+SQRT(('Ejercicio 3 - TIR'!$E$26-'Ejercicio 3 - TIR'!$C$26)*('Ejercicio 3 - TIR'!$D$26-'Ejercicio 3 - TIR'!$C$26)*X447),'Ejercicio 3 - TIR'!$E$26-SQRT(('Ejercicio 3 - TIR'!$E$26-'Ejercicio 3 - TIR'!$C$26)*('Ejercicio 3 - TIR'!$E$26-'Ejercicio 3 - TIR'!$D$26)*(1-X447)))</f>
        <v>0.2128693847</v>
      </c>
      <c r="Z447" s="3">
        <f t="shared" si="16"/>
        <v>1.157180835</v>
      </c>
      <c r="AA447" s="3">
        <f t="shared" si="17"/>
        <v>1.348138942</v>
      </c>
      <c r="AB447" s="3">
        <f t="shared" si="18"/>
        <v>1.59262294</v>
      </c>
      <c r="AC447" s="3">
        <f t="shared" si="19"/>
        <v>1.913154509</v>
      </c>
      <c r="AD447" s="3">
        <f t="shared" si="20"/>
        <v>2.320406532</v>
      </c>
      <c r="AE447" s="2">
        <f t="shared" si="21"/>
        <v>4408.156438</v>
      </c>
      <c r="AF447" s="2">
        <f t="shared" si="22"/>
        <v>5135.590895</v>
      </c>
      <c r="AG447" s="2">
        <f t="shared" si="23"/>
        <v>6066.926495</v>
      </c>
      <c r="AH447" s="2">
        <f t="shared" si="24"/>
        <v>7287.957174</v>
      </c>
      <c r="AI447" s="2">
        <f t="shared" si="25"/>
        <v>8839.340133</v>
      </c>
      <c r="AJ447" s="4">
        <f t="shared" si="26"/>
        <v>42379.55872</v>
      </c>
      <c r="AK447" s="4">
        <f t="shared" si="27"/>
        <v>44765.85804</v>
      </c>
      <c r="AL447" s="4">
        <f t="shared" si="28"/>
        <v>69695.09927</v>
      </c>
      <c r="AM447" s="4">
        <f t="shared" si="29"/>
        <v>80630.36238</v>
      </c>
      <c r="AN447" s="4">
        <f t="shared" si="30"/>
        <v>88735.08374</v>
      </c>
      <c r="AO447" s="4">
        <f>C447/'Ejercicio 3 - TIR'!$D$7</f>
        <v>14488.39886</v>
      </c>
      <c r="AP447" s="4">
        <f t="shared" si="31"/>
        <v>27891.15985</v>
      </c>
      <c r="AQ447" s="4">
        <f t="shared" si="32"/>
        <v>30277.45918</v>
      </c>
      <c r="AR447" s="4">
        <f t="shared" si="33"/>
        <v>55206.70041</v>
      </c>
      <c r="AS447" s="4">
        <f t="shared" si="34"/>
        <v>66141.96352</v>
      </c>
      <c r="AT447" s="4">
        <f t="shared" si="35"/>
        <v>74246.68487</v>
      </c>
      <c r="AU447" s="4">
        <f>AP447*'Ejercicio 3 - TIR'!$D$5</f>
        <v>13945.57993</v>
      </c>
      <c r="AV447" s="4">
        <f>AQ447*'Ejercicio 3 - TIR'!$D$5</f>
        <v>15138.72959</v>
      </c>
      <c r="AW447" s="4">
        <f>AR447*'Ejercicio 3 - TIR'!$D$5</f>
        <v>27603.3502</v>
      </c>
      <c r="AX447" s="4">
        <f>AS447*'Ejercicio 3 - TIR'!$D$5</f>
        <v>33070.98176</v>
      </c>
      <c r="AY447" s="4">
        <f>AT447*'Ejercicio 3 - TIR'!$D$5</f>
        <v>37123.34244</v>
      </c>
      <c r="AZ447" s="4">
        <f t="shared" ref="AZ447:BD447" si="1376">AJ447-AU447-AE447</f>
        <v>24025.82235</v>
      </c>
      <c r="BA447" s="4">
        <f t="shared" si="1376"/>
        <v>24491.53756</v>
      </c>
      <c r="BB447" s="4">
        <f t="shared" si="1376"/>
        <v>36024.82257</v>
      </c>
      <c r="BC447" s="4">
        <f t="shared" si="1376"/>
        <v>40271.42345</v>
      </c>
      <c r="BD447" s="4">
        <f t="shared" si="1376"/>
        <v>42772.40117</v>
      </c>
      <c r="BE447" s="4">
        <f t="shared" ref="BE447:BI447" si="1377">AZ447/Z447</f>
        <v>20762.37493</v>
      </c>
      <c r="BF447" s="4">
        <f t="shared" si="1377"/>
        <v>18166.92389</v>
      </c>
      <c r="BG447" s="4">
        <f t="shared" si="1377"/>
        <v>22619.8064</v>
      </c>
      <c r="BH447" s="4">
        <f t="shared" si="1377"/>
        <v>21049.74965</v>
      </c>
      <c r="BI447" s="4">
        <f t="shared" si="1377"/>
        <v>18433.14979</v>
      </c>
      <c r="BJ447" s="4">
        <f t="shared" si="38"/>
        <v>65076.0954</v>
      </c>
      <c r="BK447" s="4">
        <f t="shared" si="39"/>
        <v>33618.97536</v>
      </c>
      <c r="BL447" s="4">
        <f t="shared" si="40"/>
        <v>98695.07077</v>
      </c>
      <c r="BM447" s="4">
        <f>BK447*'Ejercicio 3 - TIR'!$D$5</f>
        <v>16809.48768</v>
      </c>
      <c r="BN447" s="4">
        <f t="shared" si="41"/>
        <v>81885.58309</v>
      </c>
      <c r="BO447" s="4">
        <f t="shared" si="42"/>
        <v>35289.32623</v>
      </c>
      <c r="BP447" s="4">
        <f t="shared" si="43"/>
        <v>-100487.1211</v>
      </c>
      <c r="BQ447" s="4">
        <f t="shared" ref="BQ447:BT447" si="1378">BE447</f>
        <v>20762.37493</v>
      </c>
      <c r="BR447" s="4">
        <f t="shared" si="1378"/>
        <v>18166.92389</v>
      </c>
      <c r="BS447" s="4">
        <f t="shared" si="1378"/>
        <v>22619.8064</v>
      </c>
      <c r="BT447" s="4">
        <f t="shared" si="1378"/>
        <v>21049.74965</v>
      </c>
      <c r="BU447" s="4">
        <f t="shared" si="45"/>
        <v>53722.47602</v>
      </c>
      <c r="BV447" s="36">
        <f t="shared" si="46"/>
        <v>9.374819981</v>
      </c>
    </row>
    <row r="448" ht="15.0" customHeight="1">
      <c r="A448" s="2">
        <v>447.0</v>
      </c>
      <c r="B448" s="3">
        <f t="shared" si="4"/>
        <v>0.9561127244</v>
      </c>
      <c r="C448" s="4">
        <f>IF(B448&lt;=('Ejercicio 3 - TIR'!$D$13-'Ejercicio 3 - TIR'!$C$13)/('Ejercicio 3 - TIR'!$E$13-'Ejercicio 3 - TIR'!$C$13),'Ejercicio 3 - TIR'!$C$13+SQRT(('Ejercicio 3 - TIR'!$E$13-'Ejercicio 3 - TIR'!$C$13)*('Ejercicio 3 - TIR'!$D$13-'Ejercicio 3 - TIR'!$C$13)*B448),'Ejercicio 3 - TIR'!$E$13-SQRT(('Ejercicio 3 - TIR'!$E$13-'Ejercicio 3 - TIR'!$C$13)*('Ejercicio 3 - TIR'!$E$13-'Ejercicio 3 - TIR'!$D$13)*(1-B448)))</f>
        <v>92742.95303</v>
      </c>
      <c r="D448" s="3">
        <f t="shared" si="5"/>
        <v>0.8099025794</v>
      </c>
      <c r="E448" s="4">
        <f>IF(D448&lt;=('Ejercicio 3 - TIR'!$D$14-'Ejercicio 3 - TIR'!$C$14)/('Ejercicio 3 - TIR'!$E$14-'Ejercicio 3 - TIR'!$C$14),'Ejercicio 3 - TIR'!$C$14+SQRT(('Ejercicio 3 - TIR'!$E$14-'Ejercicio 3 - TIR'!$C$14)*('Ejercicio 3 - TIR'!$D$14-'Ejercicio 3 - TIR'!$C$14)*D448),'Ejercicio 3 - TIR'!$E$14-SQRT(('Ejercicio 3 - TIR'!$E$14-'Ejercicio 3 - TIR'!$C$14)*('Ejercicio 3 - TIR'!$E$14-'Ejercicio 3 - TIR'!$D$14)*(1-D448)))</f>
        <v>34660.09241</v>
      </c>
      <c r="F448" s="3">
        <f t="shared" si="6"/>
        <v>0.05703007437</v>
      </c>
      <c r="G448" s="4">
        <f>IF(F448&lt;=('Ejercicio 3 - TIR'!$D$18-'Ejercicio 3 - TIR'!$C$18)/('Ejercicio 3 - TIR'!$E$18-'Ejercicio 3 - TIR'!$C$18),'Ejercicio 3 - TIR'!$C$18+SQRT(('Ejercicio 3 - TIR'!$E$18-'Ejercicio 3 - TIR'!$C$18)*('Ejercicio 3 - TIR'!$D$18-'Ejercicio 3 - TIR'!$C$18)*F448),'Ejercicio 3 - TIR'!$E$18-SQRT(('Ejercicio 3 - TIR'!$E$18-'Ejercicio 3 - TIR'!$C$18)*('Ejercicio 3 - TIR'!$E$18-'Ejercicio 3 - TIR'!$D$18)*(1-F448)))</f>
        <v>32924.80959</v>
      </c>
      <c r="H448" s="3">
        <f t="shared" si="7"/>
        <v>0.08337724685</v>
      </c>
      <c r="I448" s="4">
        <f>IF(H448&lt;=('Ejercicio 3 - TIR'!$D$18-'Ejercicio 3 - TIR'!$C$18)/('Ejercicio 3 - TIR'!$E$18-'Ejercicio 3 - TIR'!$C$18),'Ejercicio 3 - TIR'!$C$18+SQRT(('Ejercicio 3 - TIR'!$E$18-'Ejercicio 3 - TIR'!$C$18)*('Ejercicio 3 - TIR'!$D$18-'Ejercicio 3 - TIR'!$C$18)*H448),'Ejercicio 3 - TIR'!$E$18-SQRT(('Ejercicio 3 - TIR'!$E$18-'Ejercicio 3 - TIR'!$C$18)*('Ejercicio 3 - TIR'!$E$18-'Ejercicio 3 - TIR'!$D$18)*(1-H448)))</f>
        <v>33536.46533</v>
      </c>
      <c r="J448" s="3">
        <f t="shared" si="8"/>
        <v>0.7816266213</v>
      </c>
      <c r="K448" s="4">
        <f>IF(J448&lt;=('Ejercicio 3 - TIR'!$D$18-'Ejercicio 3 - TIR'!$C$18)/('Ejercicio 3 - TIR'!$E$18-'Ejercicio 3 - TIR'!$C$18),'Ejercicio 3 - TIR'!$C$18+SQRT(('Ejercicio 3 - TIR'!$E$18-'Ejercicio 3 - TIR'!$C$18)*('Ejercicio 3 - TIR'!$D$18-'Ejercicio 3 - TIR'!$C$18)*J448),'Ejercicio 3 - TIR'!$E$18-SQRT(('Ejercicio 3 - TIR'!$E$18-'Ejercicio 3 - TIR'!$C$18)*('Ejercicio 3 - TIR'!$E$18-'Ejercicio 3 - TIR'!$D$18)*(1-J448)))</f>
        <v>40953.0254</v>
      </c>
      <c r="L448" s="3">
        <f t="shared" si="9"/>
        <v>0.9948446051</v>
      </c>
      <c r="M448" s="4">
        <f>IF(L448&lt;=('Ejercicio 3 - TIR'!$D$18-'Ejercicio 3 - TIR'!$C$18)/('Ejercicio 3 - TIR'!$E$18-'Ejercicio 3 - TIR'!$C$18),'Ejercicio 3 - TIR'!$C$18+SQRT(('Ejercicio 3 - TIR'!$E$18-'Ejercicio 3 - TIR'!$C$18)*('Ejercicio 3 - TIR'!$D$18-'Ejercicio 3 - TIR'!$C$18)*L448),'Ejercicio 3 - TIR'!$E$18-SQRT(('Ejercicio 3 - TIR'!$E$18-'Ejercicio 3 - TIR'!$C$18)*('Ejercicio 3 - TIR'!$E$18-'Ejercicio 3 - TIR'!$D$18)*(1-L448)))</f>
        <v>44378.18442</v>
      </c>
      <c r="N448" s="3">
        <f t="shared" si="10"/>
        <v>0.2653018439</v>
      </c>
      <c r="O448" s="4">
        <f>IF(N448&lt;=('Ejercicio 3 - TIR'!$D$18-'Ejercicio 3 - TIR'!$C$18)/('Ejercicio 3 - TIR'!$E$18-'Ejercicio 3 - TIR'!$C$18),'Ejercicio 3 - TIR'!$C$18+SQRT(('Ejercicio 3 - TIR'!$E$18-'Ejercicio 3 - TIR'!$C$18)*('Ejercicio 3 - TIR'!$D$18-'Ejercicio 3 - TIR'!$C$18)*N448),'Ejercicio 3 - TIR'!$E$18-SQRT(('Ejercicio 3 - TIR'!$E$18-'Ejercicio 3 - TIR'!$C$18)*('Ejercicio 3 - TIR'!$E$18-'Ejercicio 3 - TIR'!$D$18)*(1-N448)))</f>
        <v>36308.34975</v>
      </c>
      <c r="P448" s="3">
        <f t="shared" si="11"/>
        <v>0.5877490523</v>
      </c>
      <c r="Q448" s="7">
        <f>IF(P448&lt;=('Ejercicio 3 - TIR'!$D$22-'Ejercicio 3 - TIR'!$C$22)/('Ejercicio 3 - TIR'!$E$22-'Ejercicio 3 - TIR'!$C$22),'Ejercicio 3 - TIR'!$C$22+SQRT(('Ejercicio 3 - TIR'!$E$22-'Ejercicio 3 - TIR'!$C$22)*('Ejercicio 3 - TIR'!$D$22-'Ejercicio 3 - TIR'!$C$22)*P448),'Ejercicio 3 - TIR'!$E$22-SQRT(('Ejercicio 3 - TIR'!$E$22-'Ejercicio 3 - TIR'!$C$22)*('Ejercicio 3 - TIR'!$E$22-'Ejercicio 3 - TIR'!$D$22)*(1-P448)))</f>
        <v>0.152759374</v>
      </c>
      <c r="R448" s="3">
        <f t="shared" si="12"/>
        <v>0.1163672685</v>
      </c>
      <c r="S448" s="7">
        <f>IF(R448&lt;=('Ejercicio 3 - TIR'!$D$23-'Ejercicio 3 - TIR'!$C$23)/('Ejercicio 3 - TIR'!$E$23-'Ejercicio 3 - TIR'!$C$23),'Ejercicio 3 - TIR'!$C$23+SQRT(('Ejercicio 3 - TIR'!$E$23-'Ejercicio 3 - TIR'!$C$23)*('Ejercicio 3 - TIR'!$D$23-'Ejercicio 3 - TIR'!$C$23)*R448),'Ejercicio 3 - TIR'!$E$23-SQRT(('Ejercicio 3 - TIR'!$E$23-'Ejercicio 3 - TIR'!$C$23)*('Ejercicio 3 - TIR'!$E$23-'Ejercicio 3 - TIR'!$D$23)*(1-R448)))</f>
        <v>0.1344727704</v>
      </c>
      <c r="T448" s="3">
        <f t="shared" si="13"/>
        <v>0.02461101291</v>
      </c>
      <c r="U448" s="7">
        <f>IF(T448&lt;=('Ejercicio 3 - TIR'!$D$24-'Ejercicio 3 - TIR'!$C$24)/('Ejercicio 3 - TIR'!$E$24-'Ejercicio 3 - TIR'!$C$24),'Ejercicio 3 - TIR'!$C$24+SQRT(('Ejercicio 3 - TIR'!$E$24-'Ejercicio 3 - TIR'!$C$24)*('Ejercicio 3 - TIR'!$D$24-'Ejercicio 3 - TIR'!$C$24)*T448),'Ejercicio 3 - TIR'!$E$24-SQRT(('Ejercicio 3 - TIR'!$E$24-'Ejercicio 3 - TIR'!$C$24)*('Ejercicio 3 - TIR'!$E$24-'Ejercicio 3 - TIR'!$D$24)*(1-T448)))</f>
        <v>0.1571890978</v>
      </c>
      <c r="V448" s="3">
        <f t="shared" si="14"/>
        <v>0.9671634699</v>
      </c>
      <c r="W448" s="7">
        <f>IF(V448&lt;=('Ejercicio 3 - TIR'!$D$25-'Ejercicio 3 - TIR'!$C$25)/('Ejercicio 3 - TIR'!$E$25-'Ejercicio 3 - TIR'!$C$25),'Ejercicio 3 - TIR'!$C$25+SQRT(('Ejercicio 3 - TIR'!$E$25-'Ejercicio 3 - TIR'!$C$25)*('Ejercicio 3 - TIR'!$D$25-'Ejercicio 3 - TIR'!$C$25)*V448),'Ejercicio 3 - TIR'!$E$25-SQRT(('Ejercicio 3 - TIR'!$E$25-'Ejercicio 3 - TIR'!$C$25)*('Ejercicio 3 - TIR'!$E$25-'Ejercicio 3 - TIR'!$D$25)*(1-V448)))</f>
        <v>0.239279559</v>
      </c>
      <c r="X448" s="3">
        <f t="shared" si="15"/>
        <v>0.8432219868</v>
      </c>
      <c r="Y448" s="7">
        <f>IF(X448&lt;=('Ejercicio 3 - TIR'!$D$26-'Ejercicio 3 - TIR'!$C$26)/('Ejercicio 3 - TIR'!$E$26-'Ejercicio 3 - TIR'!$C$26),'Ejercicio 3 - TIR'!$C$26+SQRT(('Ejercicio 3 - TIR'!$E$26-'Ejercicio 3 - TIR'!$C$26)*('Ejercicio 3 - TIR'!$D$26-'Ejercicio 3 - TIR'!$C$26)*X448),'Ejercicio 3 - TIR'!$E$26-SQRT(('Ejercicio 3 - TIR'!$E$26-'Ejercicio 3 - TIR'!$C$26)*('Ejercicio 3 - TIR'!$E$26-'Ejercicio 3 - TIR'!$D$26)*(1-X448)))</f>
        <v>0.2509035866</v>
      </c>
      <c r="Z448" s="3">
        <f t="shared" si="16"/>
        <v>1.152759374</v>
      </c>
      <c r="AA448" s="3">
        <f t="shared" si="17"/>
        <v>1.307774121</v>
      </c>
      <c r="AB448" s="3">
        <f t="shared" si="18"/>
        <v>1.513341955</v>
      </c>
      <c r="AC448" s="3">
        <f t="shared" si="19"/>
        <v>1.87545375</v>
      </c>
      <c r="AD448" s="3">
        <f t="shared" si="20"/>
        <v>2.346011823</v>
      </c>
      <c r="AE448" s="2">
        <f t="shared" si="21"/>
        <v>5294.654018</v>
      </c>
      <c r="AF448" s="2">
        <f t="shared" si="22"/>
        <v>6006.640813</v>
      </c>
      <c r="AG448" s="2">
        <f t="shared" si="23"/>
        <v>6950.819263</v>
      </c>
      <c r="AH448" s="2">
        <f t="shared" si="24"/>
        <v>8614.008231</v>
      </c>
      <c r="AI448" s="2">
        <f t="shared" si="25"/>
        <v>10775.29379</v>
      </c>
      <c r="AJ448" s="4">
        <f t="shared" si="26"/>
        <v>37954.38289</v>
      </c>
      <c r="AK448" s="4">
        <f t="shared" si="27"/>
        <v>43858.12146</v>
      </c>
      <c r="AL448" s="4">
        <f t="shared" si="28"/>
        <v>61975.93151</v>
      </c>
      <c r="AM448" s="4">
        <f t="shared" si="29"/>
        <v>83229.2324</v>
      </c>
      <c r="AN448" s="4">
        <f t="shared" si="30"/>
        <v>85179.81778</v>
      </c>
      <c r="AO448" s="4">
        <f>C448/'Ejercicio 3 - TIR'!$D$7</f>
        <v>18548.59061</v>
      </c>
      <c r="AP448" s="4">
        <f t="shared" si="31"/>
        <v>19405.79229</v>
      </c>
      <c r="AQ448" s="4">
        <f t="shared" si="32"/>
        <v>25309.53085</v>
      </c>
      <c r="AR448" s="4">
        <f t="shared" si="33"/>
        <v>43427.34091</v>
      </c>
      <c r="AS448" s="4">
        <f t="shared" si="34"/>
        <v>64680.64179</v>
      </c>
      <c r="AT448" s="4">
        <f t="shared" si="35"/>
        <v>66631.22718</v>
      </c>
      <c r="AU448" s="4">
        <f>AP448*'Ejercicio 3 - TIR'!$D$5</f>
        <v>9702.896144</v>
      </c>
      <c r="AV448" s="4">
        <f>AQ448*'Ejercicio 3 - TIR'!$D$5</f>
        <v>12654.76542</v>
      </c>
      <c r="AW448" s="4">
        <f>AR448*'Ejercicio 3 - TIR'!$D$5</f>
        <v>21713.67045</v>
      </c>
      <c r="AX448" s="4">
        <f>AS448*'Ejercicio 3 - TIR'!$D$5</f>
        <v>32340.3209</v>
      </c>
      <c r="AY448" s="4">
        <f>AT448*'Ejercicio 3 - TIR'!$D$5</f>
        <v>33315.61359</v>
      </c>
      <c r="AZ448" s="4">
        <f t="shared" ref="AZ448:BD448" si="1379">AJ448-AU448-AE448</f>
        <v>22956.83273</v>
      </c>
      <c r="BA448" s="4">
        <f t="shared" si="1379"/>
        <v>25196.71522</v>
      </c>
      <c r="BB448" s="4">
        <f t="shared" si="1379"/>
        <v>33311.4418</v>
      </c>
      <c r="BC448" s="4">
        <f t="shared" si="1379"/>
        <v>42274.90327</v>
      </c>
      <c r="BD448" s="4">
        <f t="shared" si="1379"/>
        <v>41088.9104</v>
      </c>
      <c r="BE448" s="4">
        <f t="shared" ref="BE448:BI448" si="1380">AZ448/Z448</f>
        <v>19914.67886</v>
      </c>
      <c r="BF448" s="4">
        <f t="shared" si="1380"/>
        <v>19266.87095</v>
      </c>
      <c r="BG448" s="4">
        <f t="shared" si="1380"/>
        <v>22011.84054</v>
      </c>
      <c r="BH448" s="4">
        <f t="shared" si="1380"/>
        <v>22541.16011</v>
      </c>
      <c r="BI448" s="4">
        <f t="shared" si="1380"/>
        <v>17514.3663</v>
      </c>
      <c r="BJ448" s="4">
        <f t="shared" si="38"/>
        <v>81312.98657</v>
      </c>
      <c r="BK448" s="4">
        <f t="shared" si="39"/>
        <v>43515.21286</v>
      </c>
      <c r="BL448" s="4">
        <f t="shared" si="40"/>
        <v>124828.1994</v>
      </c>
      <c r="BM448" s="4">
        <f>BK448*'Ejercicio 3 - TIR'!$D$5</f>
        <v>21757.60643</v>
      </c>
      <c r="BN448" s="4">
        <f t="shared" si="41"/>
        <v>103070.593</v>
      </c>
      <c r="BO448" s="4">
        <f t="shared" si="42"/>
        <v>43934.38771</v>
      </c>
      <c r="BP448" s="4">
        <f t="shared" si="43"/>
        <v>-127403.0454</v>
      </c>
      <c r="BQ448" s="4">
        <f t="shared" ref="BQ448:BT448" si="1381">BE448</f>
        <v>19914.67886</v>
      </c>
      <c r="BR448" s="4">
        <f t="shared" si="1381"/>
        <v>19266.87095</v>
      </c>
      <c r="BS448" s="4">
        <f t="shared" si="1381"/>
        <v>22011.84054</v>
      </c>
      <c r="BT448" s="4">
        <f t="shared" si="1381"/>
        <v>22541.16011</v>
      </c>
      <c r="BU448" s="4">
        <f t="shared" si="45"/>
        <v>61448.75401</v>
      </c>
      <c r="BV448" s="36">
        <f t="shared" si="46"/>
        <v>3.743937116</v>
      </c>
    </row>
    <row r="449" ht="15.0" customHeight="1">
      <c r="A449" s="2">
        <v>448.0</v>
      </c>
      <c r="B449" s="3">
        <f t="shared" si="4"/>
        <v>0.7805334552</v>
      </c>
      <c r="C449" s="4">
        <f>IF(B449&lt;=('Ejercicio 3 - TIR'!$D$13-'Ejercicio 3 - TIR'!$C$13)/('Ejercicio 3 - TIR'!$E$13-'Ejercicio 3 - TIR'!$C$13),'Ejercicio 3 - TIR'!$C$13+SQRT(('Ejercicio 3 - TIR'!$E$13-'Ejercicio 3 - TIR'!$C$13)*('Ejercicio 3 - TIR'!$D$13-'Ejercicio 3 - TIR'!$C$13)*B449),'Ejercicio 3 - TIR'!$E$13-SQRT(('Ejercicio 3 - TIR'!$E$13-'Ejercicio 3 - TIR'!$C$13)*('Ejercicio 3 - TIR'!$E$13-'Ejercicio 3 - TIR'!$D$13)*(1-B449)))</f>
        <v>83771.63429</v>
      </c>
      <c r="D449" s="3">
        <f t="shared" si="5"/>
        <v>0.05974462913</v>
      </c>
      <c r="E449" s="4">
        <f>IF(D449&lt;=('Ejercicio 3 - TIR'!$D$14-'Ejercicio 3 - TIR'!$C$14)/('Ejercicio 3 - TIR'!$E$14-'Ejercicio 3 - TIR'!$C$14),'Ejercicio 3 - TIR'!$C$14+SQRT(('Ejercicio 3 - TIR'!$E$14-'Ejercicio 3 - TIR'!$C$14)*('Ejercicio 3 - TIR'!$D$14-'Ejercicio 3 - TIR'!$C$14)*D449),'Ejercicio 3 - TIR'!$E$14-SQRT(('Ejercicio 3 - TIR'!$E$14-'Ejercicio 3 - TIR'!$C$14)*('Ejercicio 3 - TIR'!$E$14-'Ejercicio 3 - TIR'!$D$14)*(1-D449)))</f>
        <v>27116.80117</v>
      </c>
      <c r="F449" s="3">
        <f t="shared" si="6"/>
        <v>0.06597614203</v>
      </c>
      <c r="G449" s="4">
        <f>IF(F449&lt;=('Ejercicio 3 - TIR'!$D$18-'Ejercicio 3 - TIR'!$C$18)/('Ejercicio 3 - TIR'!$E$18-'Ejercicio 3 - TIR'!$C$18),'Ejercicio 3 - TIR'!$C$18+SQRT(('Ejercicio 3 - TIR'!$E$18-'Ejercicio 3 - TIR'!$C$18)*('Ejercicio 3 - TIR'!$D$18-'Ejercicio 3 - TIR'!$C$18)*F449),'Ejercicio 3 - TIR'!$E$18-SQRT(('Ejercicio 3 - TIR'!$E$18-'Ejercicio 3 - TIR'!$C$18)*('Ejercicio 3 - TIR'!$E$18-'Ejercicio 3 - TIR'!$D$18)*(1-F449)))</f>
        <v>33145.8578</v>
      </c>
      <c r="H449" s="3">
        <f t="shared" si="7"/>
        <v>0.8668466341</v>
      </c>
      <c r="I449" s="4">
        <f>IF(H449&lt;=('Ejercicio 3 - TIR'!$D$18-'Ejercicio 3 - TIR'!$C$18)/('Ejercicio 3 - TIR'!$E$18-'Ejercicio 3 - TIR'!$C$18),'Ejercicio 3 - TIR'!$C$18+SQRT(('Ejercicio 3 - TIR'!$E$18-'Ejercicio 3 - TIR'!$C$18)*('Ejercicio 3 - TIR'!$D$18-'Ejercicio 3 - TIR'!$C$18)*H449),'Ejercicio 3 - TIR'!$E$18-SQRT(('Ejercicio 3 - TIR'!$E$18-'Ejercicio 3 - TIR'!$C$18)*('Ejercicio 3 - TIR'!$E$18-'Ejercicio 3 - TIR'!$D$18)*(1-H449)))</f>
        <v>41839.85721</v>
      </c>
      <c r="J449" s="3">
        <f t="shared" si="8"/>
        <v>0.7468655116</v>
      </c>
      <c r="K449" s="4">
        <f>IF(J449&lt;=('Ejercicio 3 - TIR'!$D$18-'Ejercicio 3 - TIR'!$C$18)/('Ejercicio 3 - TIR'!$E$18-'Ejercicio 3 - TIR'!$C$18),'Ejercicio 3 - TIR'!$C$18+SQRT(('Ejercicio 3 - TIR'!$E$18-'Ejercicio 3 - TIR'!$C$18)*('Ejercicio 3 - TIR'!$D$18-'Ejercicio 3 - TIR'!$C$18)*J449),'Ejercicio 3 - TIR'!$E$18-SQRT(('Ejercicio 3 - TIR'!$E$18-'Ejercicio 3 - TIR'!$C$18)*('Ejercicio 3 - TIR'!$E$18-'Ejercicio 3 - TIR'!$D$18)*(1-J449)))</f>
        <v>40642.81207</v>
      </c>
      <c r="L449" s="3">
        <f t="shared" si="9"/>
        <v>0.3574296362</v>
      </c>
      <c r="M449" s="4">
        <f>IF(L449&lt;=('Ejercicio 3 - TIR'!$D$18-'Ejercicio 3 - TIR'!$C$18)/('Ejercicio 3 - TIR'!$E$18-'Ejercicio 3 - TIR'!$C$18),'Ejercicio 3 - TIR'!$C$18+SQRT(('Ejercicio 3 - TIR'!$E$18-'Ejercicio 3 - TIR'!$C$18)*('Ejercicio 3 - TIR'!$D$18-'Ejercicio 3 - TIR'!$C$18)*L449),'Ejercicio 3 - TIR'!$E$18-SQRT(('Ejercicio 3 - TIR'!$E$18-'Ejercicio 3 - TIR'!$C$18)*('Ejercicio 3 - TIR'!$E$18-'Ejercicio 3 - TIR'!$D$18)*(1-L449)))</f>
        <v>37322.18857</v>
      </c>
      <c r="N449" s="3">
        <f t="shared" si="10"/>
        <v>0.3229357485</v>
      </c>
      <c r="O449" s="4">
        <f>IF(N449&lt;=('Ejercicio 3 - TIR'!$D$18-'Ejercicio 3 - TIR'!$C$18)/('Ejercicio 3 - TIR'!$E$18-'Ejercicio 3 - TIR'!$C$18),'Ejercicio 3 - TIR'!$C$18+SQRT(('Ejercicio 3 - TIR'!$E$18-'Ejercicio 3 - TIR'!$C$18)*('Ejercicio 3 - TIR'!$D$18-'Ejercicio 3 - TIR'!$C$18)*N449),'Ejercicio 3 - TIR'!$E$18-SQRT(('Ejercicio 3 - TIR'!$E$18-'Ejercicio 3 - TIR'!$C$18)*('Ejercicio 3 - TIR'!$E$18-'Ejercicio 3 - TIR'!$D$18)*(1-N449)))</f>
        <v>36959.91108</v>
      </c>
      <c r="P449" s="3">
        <f t="shared" si="11"/>
        <v>0.7209775936</v>
      </c>
      <c r="Q449" s="7">
        <f>IF(P449&lt;=('Ejercicio 3 - TIR'!$D$22-'Ejercicio 3 - TIR'!$C$22)/('Ejercicio 3 - TIR'!$E$22-'Ejercicio 3 - TIR'!$C$22),'Ejercicio 3 - TIR'!$C$22+SQRT(('Ejercicio 3 - TIR'!$E$22-'Ejercicio 3 - TIR'!$C$22)*('Ejercicio 3 - TIR'!$D$22-'Ejercicio 3 - TIR'!$C$22)*P449),'Ejercicio 3 - TIR'!$E$22-SQRT(('Ejercicio 3 - TIR'!$E$22-'Ejercicio 3 - TIR'!$C$22)*('Ejercicio 3 - TIR'!$E$22-'Ejercicio 3 - TIR'!$D$22)*(1-P449)))</f>
        <v>0.1575892809</v>
      </c>
      <c r="R449" s="3">
        <f t="shared" si="12"/>
        <v>0.1045959293</v>
      </c>
      <c r="S449" s="7">
        <f>IF(R449&lt;=('Ejercicio 3 - TIR'!$D$23-'Ejercicio 3 - TIR'!$C$23)/('Ejercicio 3 - TIR'!$E$23-'Ejercicio 3 - TIR'!$C$23),'Ejercicio 3 - TIR'!$C$23+SQRT(('Ejercicio 3 - TIR'!$E$23-'Ejercicio 3 - TIR'!$C$23)*('Ejercicio 3 - TIR'!$D$23-'Ejercicio 3 - TIR'!$C$23)*R449),'Ejercicio 3 - TIR'!$E$23-SQRT(('Ejercicio 3 - TIR'!$E$23-'Ejercicio 3 - TIR'!$C$23)*('Ejercicio 3 - TIR'!$E$23-'Ejercicio 3 - TIR'!$D$23)*(1-R449)))</f>
        <v>0.133721249</v>
      </c>
      <c r="T449" s="3">
        <f t="shared" si="13"/>
        <v>0.9845507041</v>
      </c>
      <c r="U449" s="7">
        <f>IF(T449&lt;=('Ejercicio 3 - TIR'!$D$24-'Ejercicio 3 - TIR'!$C$24)/('Ejercicio 3 - TIR'!$E$24-'Ejercicio 3 - TIR'!$C$24),'Ejercicio 3 - TIR'!$C$24+SQRT(('Ejercicio 3 - TIR'!$E$24-'Ejercicio 3 - TIR'!$C$24)*('Ejercicio 3 - TIR'!$D$24-'Ejercicio 3 - TIR'!$C$24)*T449),'Ejercicio 3 - TIR'!$E$24-SQRT(('Ejercicio 3 - TIR'!$E$24-'Ejercicio 3 - TIR'!$C$24)*('Ejercicio 3 - TIR'!$E$24-'Ejercicio 3 - TIR'!$D$24)*(1-T449)))</f>
        <v>0.2134229164</v>
      </c>
      <c r="V449" s="3">
        <f t="shared" si="14"/>
        <v>0.9395840251</v>
      </c>
      <c r="W449" s="7">
        <f>IF(V449&lt;=('Ejercicio 3 - TIR'!$D$25-'Ejercicio 3 - TIR'!$C$25)/('Ejercicio 3 - TIR'!$E$25-'Ejercicio 3 - TIR'!$C$25),'Ejercicio 3 - TIR'!$C$25+SQRT(('Ejercicio 3 - TIR'!$E$25-'Ejercicio 3 - TIR'!$C$25)*('Ejercicio 3 - TIR'!$D$25-'Ejercicio 3 - TIR'!$C$25)*V449),'Ejercicio 3 - TIR'!$E$25-SQRT(('Ejercicio 3 - TIR'!$E$25-'Ejercicio 3 - TIR'!$C$25)*('Ejercicio 3 - TIR'!$E$25-'Ejercicio 3 - TIR'!$D$25)*(1-V449)))</f>
        <v>0.2354584763</v>
      </c>
      <c r="X449" s="3">
        <f t="shared" si="15"/>
        <v>0.7726423926</v>
      </c>
      <c r="Y449" s="7">
        <f>IF(X449&lt;=('Ejercicio 3 - TIR'!$D$26-'Ejercicio 3 - TIR'!$C$26)/('Ejercicio 3 - TIR'!$E$26-'Ejercicio 3 - TIR'!$C$26),'Ejercicio 3 - TIR'!$C$26+SQRT(('Ejercicio 3 - TIR'!$E$26-'Ejercicio 3 - TIR'!$C$26)*('Ejercicio 3 - TIR'!$D$26-'Ejercicio 3 - TIR'!$C$26)*X449),'Ejercicio 3 - TIR'!$E$26-SQRT(('Ejercicio 3 - TIR'!$E$26-'Ejercicio 3 - TIR'!$C$26)*('Ejercicio 3 - TIR'!$E$26-'Ejercicio 3 - TIR'!$D$26)*(1-X449)))</f>
        <v>0.2449610063</v>
      </c>
      <c r="Z449" s="3">
        <f t="shared" si="16"/>
        <v>1.157589281</v>
      </c>
      <c r="AA449" s="3">
        <f t="shared" si="17"/>
        <v>1.312383565</v>
      </c>
      <c r="AB449" s="3">
        <f t="shared" si="18"/>
        <v>1.592476293</v>
      </c>
      <c r="AC449" s="3">
        <f t="shared" si="19"/>
        <v>1.967438335</v>
      </c>
      <c r="AD449" s="3">
        <f t="shared" si="20"/>
        <v>2.449384009</v>
      </c>
      <c r="AE449" s="2">
        <f t="shared" si="21"/>
        <v>4273.317196</v>
      </c>
      <c r="AF449" s="2">
        <f t="shared" si="22"/>
        <v>4844.750508</v>
      </c>
      <c r="AG449" s="2">
        <f t="shared" si="23"/>
        <v>5878.731291</v>
      </c>
      <c r="AH449" s="2">
        <f t="shared" si="24"/>
        <v>7262.928403</v>
      </c>
      <c r="AI449" s="2">
        <f t="shared" si="25"/>
        <v>9042.062654</v>
      </c>
      <c r="AJ449" s="4">
        <f t="shared" si="26"/>
        <v>38369.2897</v>
      </c>
      <c r="AK449" s="4">
        <f t="shared" si="27"/>
        <v>54909.94098</v>
      </c>
      <c r="AL449" s="4">
        <f t="shared" si="28"/>
        <v>64722.71472</v>
      </c>
      <c r="AM449" s="4">
        <f t="shared" si="29"/>
        <v>73429.10453</v>
      </c>
      <c r="AN449" s="4">
        <f t="shared" si="30"/>
        <v>90529.01518</v>
      </c>
      <c r="AO449" s="4">
        <f>C449/'Ejercicio 3 - TIR'!$D$7</f>
        <v>16754.32686</v>
      </c>
      <c r="AP449" s="4">
        <f t="shared" si="31"/>
        <v>21614.96284</v>
      </c>
      <c r="AQ449" s="4">
        <f t="shared" si="32"/>
        <v>38155.61412</v>
      </c>
      <c r="AR449" s="4">
        <f t="shared" si="33"/>
        <v>47968.38786</v>
      </c>
      <c r="AS449" s="4">
        <f t="shared" si="34"/>
        <v>56674.77767</v>
      </c>
      <c r="AT449" s="4">
        <f t="shared" si="35"/>
        <v>73774.68832</v>
      </c>
      <c r="AU449" s="4">
        <f>AP449*'Ejercicio 3 - TIR'!$D$5</f>
        <v>10807.48142</v>
      </c>
      <c r="AV449" s="4">
        <f>AQ449*'Ejercicio 3 - TIR'!$D$5</f>
        <v>19077.80706</v>
      </c>
      <c r="AW449" s="4">
        <f>AR449*'Ejercicio 3 - TIR'!$D$5</f>
        <v>23984.19393</v>
      </c>
      <c r="AX449" s="4">
        <f>AS449*'Ejercicio 3 - TIR'!$D$5</f>
        <v>28337.38884</v>
      </c>
      <c r="AY449" s="4">
        <f>AT449*'Ejercicio 3 - TIR'!$D$5</f>
        <v>36887.34416</v>
      </c>
      <c r="AZ449" s="4">
        <f t="shared" ref="AZ449:BD449" si="1382">AJ449-AU449-AE449</f>
        <v>23288.49108</v>
      </c>
      <c r="BA449" s="4">
        <f t="shared" si="1382"/>
        <v>30987.38341</v>
      </c>
      <c r="BB449" s="4">
        <f t="shared" si="1382"/>
        <v>34859.7895</v>
      </c>
      <c r="BC449" s="4">
        <f t="shared" si="1382"/>
        <v>37828.78729</v>
      </c>
      <c r="BD449" s="4">
        <f t="shared" si="1382"/>
        <v>44599.60837</v>
      </c>
      <c r="BE449" s="4">
        <f t="shared" ref="BE449:BI449" si="1383">AZ449/Z449</f>
        <v>20118.09496</v>
      </c>
      <c r="BF449" s="4">
        <f t="shared" si="1383"/>
        <v>23611.52961</v>
      </c>
      <c r="BG449" s="4">
        <f t="shared" si="1383"/>
        <v>21890.30358</v>
      </c>
      <c r="BH449" s="4">
        <f t="shared" si="1383"/>
        <v>19227.43225</v>
      </c>
      <c r="BI449" s="4">
        <f t="shared" si="1383"/>
        <v>18208.49985</v>
      </c>
      <c r="BJ449" s="4">
        <f t="shared" si="38"/>
        <v>66419.45916</v>
      </c>
      <c r="BK449" s="4">
        <f t="shared" si="39"/>
        <v>41037.78029</v>
      </c>
      <c r="BL449" s="4">
        <f t="shared" si="40"/>
        <v>107457.2394</v>
      </c>
      <c r="BM449" s="4">
        <f>BK449*'Ejercicio 3 - TIR'!$D$5</f>
        <v>20518.89014</v>
      </c>
      <c r="BN449" s="4">
        <f t="shared" si="41"/>
        <v>86938.3493</v>
      </c>
      <c r="BO449" s="4">
        <f t="shared" si="42"/>
        <v>35493.9646</v>
      </c>
      <c r="BP449" s="4">
        <f t="shared" si="43"/>
        <v>-110888.4355</v>
      </c>
      <c r="BQ449" s="4">
        <f t="shared" ref="BQ449:BT449" si="1384">BE449</f>
        <v>20118.09496</v>
      </c>
      <c r="BR449" s="4">
        <f t="shared" si="1384"/>
        <v>23611.52961</v>
      </c>
      <c r="BS449" s="4">
        <f t="shared" si="1384"/>
        <v>21890.30358</v>
      </c>
      <c r="BT449" s="4">
        <f t="shared" si="1384"/>
        <v>19227.43225</v>
      </c>
      <c r="BU449" s="4">
        <f t="shared" si="45"/>
        <v>53702.46445</v>
      </c>
      <c r="BV449" s="36">
        <f t="shared" si="46"/>
        <v>6.813562438</v>
      </c>
    </row>
    <row r="450" ht="15.0" customHeight="1">
      <c r="A450" s="2">
        <v>449.0</v>
      </c>
      <c r="B450" s="3">
        <f t="shared" si="4"/>
        <v>0.4399074437</v>
      </c>
      <c r="C450" s="4">
        <f>IF(B450&lt;=('Ejercicio 3 - TIR'!$D$13-'Ejercicio 3 - TIR'!$C$13)/('Ejercicio 3 - TIR'!$E$13-'Ejercicio 3 - TIR'!$C$13),'Ejercicio 3 - TIR'!$C$13+SQRT(('Ejercicio 3 - TIR'!$E$13-'Ejercicio 3 - TIR'!$C$13)*('Ejercicio 3 - TIR'!$D$13-'Ejercicio 3 - TIR'!$C$13)*B450),'Ejercicio 3 - TIR'!$E$13-SQRT(('Ejercicio 3 - TIR'!$E$13-'Ejercicio 3 - TIR'!$C$13)*('Ejercicio 3 - TIR'!$E$13-'Ejercicio 3 - TIR'!$D$13)*(1-B450)))</f>
        <v>74074.89503</v>
      </c>
      <c r="D450" s="3">
        <f t="shared" si="5"/>
        <v>0.6598414045</v>
      </c>
      <c r="E450" s="4">
        <f>IF(D450&lt;=('Ejercicio 3 - TIR'!$D$14-'Ejercicio 3 - TIR'!$C$14)/('Ejercicio 3 - TIR'!$E$14-'Ejercicio 3 - TIR'!$C$14),'Ejercicio 3 - TIR'!$C$14+SQRT(('Ejercicio 3 - TIR'!$E$14-'Ejercicio 3 - TIR'!$C$14)*('Ejercicio 3 - TIR'!$D$14-'Ejercicio 3 - TIR'!$C$14)*D450),'Ejercicio 3 - TIR'!$E$14-SQRT(('Ejercicio 3 - TIR'!$E$14-'Ejercicio 3 - TIR'!$C$14)*('Ejercicio 3 - TIR'!$E$14-'Ejercicio 3 - TIR'!$D$14)*(1-D450)))</f>
        <v>32856.90618</v>
      </c>
      <c r="F450" s="3">
        <f t="shared" si="6"/>
        <v>0.6162603345</v>
      </c>
      <c r="G450" s="4">
        <f>IF(F450&lt;=('Ejercicio 3 - TIR'!$D$18-'Ejercicio 3 - TIR'!$C$18)/('Ejercicio 3 - TIR'!$E$18-'Ejercicio 3 - TIR'!$C$18),'Ejercicio 3 - TIR'!$C$18+SQRT(('Ejercicio 3 - TIR'!$E$18-'Ejercicio 3 - TIR'!$C$18)*('Ejercicio 3 - TIR'!$D$18-'Ejercicio 3 - TIR'!$C$18)*F450),'Ejercicio 3 - TIR'!$E$18-SQRT(('Ejercicio 3 - TIR'!$E$18-'Ejercicio 3 - TIR'!$C$18)*('Ejercicio 3 - TIR'!$E$18-'Ejercicio 3 - TIR'!$D$18)*(1-F450)))</f>
        <v>39614.52288</v>
      </c>
      <c r="H450" s="3">
        <f t="shared" si="7"/>
        <v>0.4118571444</v>
      </c>
      <c r="I450" s="4">
        <f>IF(H450&lt;=('Ejercicio 3 - TIR'!$D$18-'Ejercicio 3 - TIR'!$C$18)/('Ejercicio 3 - TIR'!$E$18-'Ejercicio 3 - TIR'!$C$18),'Ejercicio 3 - TIR'!$C$18+SQRT(('Ejercicio 3 - TIR'!$E$18-'Ejercicio 3 - TIR'!$C$18)*('Ejercicio 3 - TIR'!$D$18-'Ejercicio 3 - TIR'!$C$18)*H450),'Ejercicio 3 - TIR'!$E$18-SQRT(('Ejercicio 3 - TIR'!$E$18-'Ejercicio 3 - TIR'!$C$18)*('Ejercicio 3 - TIR'!$E$18-'Ejercicio 3 - TIR'!$D$18)*(1-H450)))</f>
        <v>37859.93458</v>
      </c>
      <c r="J450" s="3">
        <f t="shared" si="8"/>
        <v>0.5068106161</v>
      </c>
      <c r="K450" s="4">
        <f>IF(J450&lt;=('Ejercicio 3 - TIR'!$D$18-'Ejercicio 3 - TIR'!$C$18)/('Ejercicio 3 - TIR'!$E$18-'Ejercicio 3 - TIR'!$C$18),'Ejercicio 3 - TIR'!$C$18+SQRT(('Ejercicio 3 - TIR'!$E$18-'Ejercicio 3 - TIR'!$C$18)*('Ejercicio 3 - TIR'!$D$18-'Ejercicio 3 - TIR'!$C$18)*J450),'Ejercicio 3 - TIR'!$E$18-SQRT(('Ejercicio 3 - TIR'!$E$18-'Ejercicio 3 - TIR'!$C$18)*('Ejercicio 3 - TIR'!$E$18-'Ejercicio 3 - TIR'!$D$18)*(1-J450)))</f>
        <v>38719.03621</v>
      </c>
      <c r="L450" s="3">
        <f t="shared" si="9"/>
        <v>0.4601440295</v>
      </c>
      <c r="M450" s="4">
        <f>IF(L450&lt;=('Ejercicio 3 - TIR'!$D$18-'Ejercicio 3 - TIR'!$C$18)/('Ejercicio 3 - TIR'!$E$18-'Ejercicio 3 - TIR'!$C$18),'Ejercicio 3 - TIR'!$C$18+SQRT(('Ejercicio 3 - TIR'!$E$18-'Ejercicio 3 - TIR'!$C$18)*('Ejercicio 3 - TIR'!$D$18-'Ejercicio 3 - TIR'!$C$18)*L450),'Ejercicio 3 - TIR'!$E$18-SQRT(('Ejercicio 3 - TIR'!$E$18-'Ejercicio 3 - TIR'!$C$18)*('Ejercicio 3 - TIR'!$E$18-'Ejercicio 3 - TIR'!$D$18)*(1-L450)))</f>
        <v>38307.9242</v>
      </c>
      <c r="N450" s="3">
        <f t="shared" si="10"/>
        <v>0.2194848712</v>
      </c>
      <c r="O450" s="4">
        <f>IF(N450&lt;=('Ejercicio 3 - TIR'!$D$18-'Ejercicio 3 - TIR'!$C$18)/('Ejercicio 3 - TIR'!$E$18-'Ejercicio 3 - TIR'!$C$18),'Ejercicio 3 - TIR'!$C$18+SQRT(('Ejercicio 3 - TIR'!$E$18-'Ejercicio 3 - TIR'!$C$18)*('Ejercicio 3 - TIR'!$D$18-'Ejercicio 3 - TIR'!$C$18)*N450),'Ejercicio 3 - TIR'!$E$18-SQRT(('Ejercicio 3 - TIR'!$E$18-'Ejercicio 3 - TIR'!$C$18)*('Ejercicio 3 - TIR'!$E$18-'Ejercicio 3 - TIR'!$D$18)*(1-N450)))</f>
        <v>35737.83327</v>
      </c>
      <c r="P450" s="3">
        <f t="shared" si="11"/>
        <v>0.8459440567</v>
      </c>
      <c r="Q450" s="7">
        <f>IF(P450&lt;=('Ejercicio 3 - TIR'!$D$22-'Ejercicio 3 - TIR'!$C$22)/('Ejercicio 3 - TIR'!$E$22-'Ejercicio 3 - TIR'!$C$22),'Ejercicio 3 - TIR'!$C$22+SQRT(('Ejercicio 3 - TIR'!$E$22-'Ejercicio 3 - TIR'!$C$22)*('Ejercicio 3 - TIR'!$D$22-'Ejercicio 3 - TIR'!$C$22)*P450),'Ejercicio 3 - TIR'!$E$22-SQRT(('Ejercicio 3 - TIR'!$E$22-'Ejercicio 3 - TIR'!$C$22)*('Ejercicio 3 - TIR'!$E$22-'Ejercicio 3 - TIR'!$D$22)*(1-P450)))</f>
        <v>0.1633476519</v>
      </c>
      <c r="R450" s="3">
        <f t="shared" si="12"/>
        <v>0.810833594</v>
      </c>
      <c r="S450" s="7">
        <f>IF(R450&lt;=('Ejercicio 3 - TIR'!$D$23-'Ejercicio 3 - TIR'!$C$23)/('Ejercicio 3 - TIR'!$E$23-'Ejercicio 3 - TIR'!$C$23),'Ejercicio 3 - TIR'!$C$23+SQRT(('Ejercicio 3 - TIR'!$E$23-'Ejercicio 3 - TIR'!$C$23)*('Ejercicio 3 - TIR'!$D$23-'Ejercicio 3 - TIR'!$C$23)*R450),'Ejercicio 3 - TIR'!$E$23-SQRT(('Ejercicio 3 - TIR'!$E$23-'Ejercicio 3 - TIR'!$C$23)*('Ejercicio 3 - TIR'!$E$23-'Ejercicio 3 - TIR'!$D$23)*(1-R450)))</f>
        <v>0.1615473706</v>
      </c>
      <c r="T450" s="3">
        <f t="shared" si="13"/>
        <v>0.2509413364</v>
      </c>
      <c r="U450" s="7">
        <f>IF(T450&lt;=('Ejercicio 3 - TIR'!$D$24-'Ejercicio 3 - TIR'!$C$24)/('Ejercicio 3 - TIR'!$E$24-'Ejercicio 3 - TIR'!$C$24),'Ejercicio 3 - TIR'!$C$24+SQRT(('Ejercicio 3 - TIR'!$E$24-'Ejercicio 3 - TIR'!$C$24)*('Ejercicio 3 - TIR'!$D$24-'Ejercicio 3 - TIR'!$C$24)*T450),'Ejercicio 3 - TIR'!$E$24-SQRT(('Ejercicio 3 - TIR'!$E$24-'Ejercicio 3 - TIR'!$C$24)*('Ejercicio 3 - TIR'!$E$24-'Ejercicio 3 - TIR'!$D$24)*(1-T450)))</f>
        <v>0.1729559754</v>
      </c>
      <c r="V450" s="3">
        <f t="shared" si="14"/>
        <v>0.8190816692</v>
      </c>
      <c r="W450" s="7">
        <f>IF(V450&lt;=('Ejercicio 3 - TIR'!$D$25-'Ejercicio 3 - TIR'!$C$25)/('Ejercicio 3 - TIR'!$E$25-'Ejercicio 3 - TIR'!$C$25),'Ejercicio 3 - TIR'!$C$25+SQRT(('Ejercicio 3 - TIR'!$E$25-'Ejercicio 3 - TIR'!$C$25)*('Ejercicio 3 - TIR'!$D$25-'Ejercicio 3 - TIR'!$C$25)*V450),'Ejercicio 3 - TIR'!$E$25-SQRT(('Ejercicio 3 - TIR'!$E$25-'Ejercicio 3 - TIR'!$C$25)*('Ejercicio 3 - TIR'!$E$25-'Ejercicio 3 - TIR'!$D$25)*(1-V450)))</f>
        <v>0.2248362531</v>
      </c>
      <c r="X450" s="3">
        <f t="shared" si="15"/>
        <v>0.01664077216</v>
      </c>
      <c r="Y450" s="7">
        <f>IF(X450&lt;=('Ejercicio 3 - TIR'!$D$26-'Ejercicio 3 - TIR'!$C$26)/('Ejercicio 3 - TIR'!$E$26-'Ejercicio 3 - TIR'!$C$26),'Ejercicio 3 - TIR'!$C$26+SQRT(('Ejercicio 3 - TIR'!$E$26-'Ejercicio 3 - TIR'!$C$26)*('Ejercicio 3 - TIR'!$D$26-'Ejercicio 3 - TIR'!$C$26)*X450),'Ejercicio 3 - TIR'!$E$26-SQRT(('Ejercicio 3 - TIR'!$E$26-'Ejercicio 3 - TIR'!$C$26)*('Ejercicio 3 - TIR'!$E$26-'Ejercicio 3 - TIR'!$D$26)*(1-X450)))</f>
        <v>0.1967029907</v>
      </c>
      <c r="Z450" s="3">
        <f t="shared" si="16"/>
        <v>1.163347652</v>
      </c>
      <c r="AA450" s="3">
        <f t="shared" si="17"/>
        <v>1.351283406</v>
      </c>
      <c r="AB450" s="3">
        <f t="shared" si="18"/>
        <v>1.584995946</v>
      </c>
      <c r="AC450" s="3">
        <f t="shared" si="19"/>
        <v>1.941360495</v>
      </c>
      <c r="AD450" s="3">
        <f t="shared" si="20"/>
        <v>2.323231911</v>
      </c>
      <c r="AE450" s="2">
        <f t="shared" si="21"/>
        <v>5367.098472</v>
      </c>
      <c r="AF450" s="2">
        <f t="shared" si="22"/>
        <v>6234.139118</v>
      </c>
      <c r="AG450" s="2">
        <f t="shared" si="23"/>
        <v>7312.37073</v>
      </c>
      <c r="AH450" s="2">
        <f t="shared" si="24"/>
        <v>8956.456767</v>
      </c>
      <c r="AI450" s="2">
        <f t="shared" si="25"/>
        <v>10718.2186</v>
      </c>
      <c r="AJ450" s="4">
        <f t="shared" si="26"/>
        <v>46085.46217</v>
      </c>
      <c r="AK450" s="4">
        <f t="shared" si="27"/>
        <v>51159.50136</v>
      </c>
      <c r="AL450" s="4">
        <f t="shared" si="28"/>
        <v>61369.51541</v>
      </c>
      <c r="AM450" s="4">
        <f t="shared" si="29"/>
        <v>74369.49069</v>
      </c>
      <c r="AN450" s="4">
        <f t="shared" si="30"/>
        <v>83027.27469</v>
      </c>
      <c r="AO450" s="4">
        <f>C450/'Ejercicio 3 - TIR'!$D$7</f>
        <v>14814.97901</v>
      </c>
      <c r="AP450" s="4">
        <f t="shared" si="31"/>
        <v>31270.48316</v>
      </c>
      <c r="AQ450" s="4">
        <f t="shared" si="32"/>
        <v>36344.52235</v>
      </c>
      <c r="AR450" s="4">
        <f t="shared" si="33"/>
        <v>46554.53641</v>
      </c>
      <c r="AS450" s="4">
        <f t="shared" si="34"/>
        <v>59554.51168</v>
      </c>
      <c r="AT450" s="4">
        <f t="shared" si="35"/>
        <v>68212.29568</v>
      </c>
      <c r="AU450" s="4">
        <f>AP450*'Ejercicio 3 - TIR'!$D$5</f>
        <v>15635.24158</v>
      </c>
      <c r="AV450" s="4">
        <f>AQ450*'Ejercicio 3 - TIR'!$D$5</f>
        <v>18172.26118</v>
      </c>
      <c r="AW450" s="4">
        <f>AR450*'Ejercicio 3 - TIR'!$D$5</f>
        <v>23277.2682</v>
      </c>
      <c r="AX450" s="4">
        <f>AS450*'Ejercicio 3 - TIR'!$D$5</f>
        <v>29777.25584</v>
      </c>
      <c r="AY450" s="4">
        <f>AT450*'Ejercicio 3 - TIR'!$D$5</f>
        <v>34106.14784</v>
      </c>
      <c r="AZ450" s="4">
        <f t="shared" ref="AZ450:BD450" si="1385">AJ450-AU450-AE450</f>
        <v>25083.12212</v>
      </c>
      <c r="BA450" s="4">
        <f t="shared" si="1385"/>
        <v>26753.10107</v>
      </c>
      <c r="BB450" s="4">
        <f t="shared" si="1385"/>
        <v>30779.87648</v>
      </c>
      <c r="BC450" s="4">
        <f t="shared" si="1385"/>
        <v>35635.77808</v>
      </c>
      <c r="BD450" s="4">
        <f t="shared" si="1385"/>
        <v>38202.90825</v>
      </c>
      <c r="BE450" s="4">
        <f t="shared" ref="BE450:BI450" si="1386">AZ450/Z450</f>
        <v>21561.15764</v>
      </c>
      <c r="BF450" s="4">
        <f t="shared" si="1386"/>
        <v>19798.29024</v>
      </c>
      <c r="BG450" s="4">
        <f t="shared" si="1386"/>
        <v>19419.5301</v>
      </c>
      <c r="BH450" s="4">
        <f t="shared" si="1386"/>
        <v>18356.0849</v>
      </c>
      <c r="BI450" s="4">
        <f t="shared" si="1386"/>
        <v>16443.86343</v>
      </c>
      <c r="BJ450" s="4">
        <f t="shared" si="38"/>
        <v>76334.21293</v>
      </c>
      <c r="BK450" s="4">
        <f t="shared" si="39"/>
        <v>34418.63199</v>
      </c>
      <c r="BL450" s="4">
        <f t="shared" si="40"/>
        <v>110752.8449</v>
      </c>
      <c r="BM450" s="4">
        <f>BK450*'Ejercicio 3 - TIR'!$D$5</f>
        <v>17209.31599</v>
      </c>
      <c r="BN450" s="4">
        <f t="shared" si="41"/>
        <v>93543.52892</v>
      </c>
      <c r="BO450" s="4">
        <f t="shared" si="42"/>
        <v>40264.39568</v>
      </c>
      <c r="BP450" s="4">
        <f t="shared" si="43"/>
        <v>-106931.8012</v>
      </c>
      <c r="BQ450" s="4">
        <f t="shared" ref="BQ450:BT450" si="1387">BE450</f>
        <v>21561.15764</v>
      </c>
      <c r="BR450" s="4">
        <f t="shared" si="1387"/>
        <v>19798.29024</v>
      </c>
      <c r="BS450" s="4">
        <f t="shared" si="1387"/>
        <v>19419.5301</v>
      </c>
      <c r="BT450" s="4">
        <f t="shared" si="1387"/>
        <v>18356.0849</v>
      </c>
      <c r="BU450" s="4">
        <f t="shared" si="45"/>
        <v>56708.25911</v>
      </c>
      <c r="BV450" s="36">
        <f t="shared" si="46"/>
        <v>7.238664095</v>
      </c>
    </row>
    <row r="451" ht="15.0" customHeight="1">
      <c r="A451" s="2">
        <v>450.0</v>
      </c>
      <c r="B451" s="3">
        <f t="shared" si="4"/>
        <v>0.02361692601</v>
      </c>
      <c r="C451" s="4">
        <f>IF(B451&lt;=('Ejercicio 3 - TIR'!$D$13-'Ejercicio 3 - TIR'!$C$13)/('Ejercicio 3 - TIR'!$E$13-'Ejercicio 3 - TIR'!$C$13),'Ejercicio 3 - TIR'!$C$13+SQRT(('Ejercicio 3 - TIR'!$E$13-'Ejercicio 3 - TIR'!$C$13)*('Ejercicio 3 - TIR'!$D$13-'Ejercicio 3 - TIR'!$C$13)*B451),'Ejercicio 3 - TIR'!$E$13-SQRT(('Ejercicio 3 - TIR'!$E$13-'Ejercicio 3 - TIR'!$C$13)*('Ejercicio 3 - TIR'!$E$13-'Ejercicio 3 - TIR'!$D$13)*(1-B451)))</f>
        <v>63073.55989</v>
      </c>
      <c r="D451" s="3">
        <f t="shared" si="5"/>
        <v>0.4263118261</v>
      </c>
      <c r="E451" s="4">
        <f>IF(D451&lt;=('Ejercicio 3 - TIR'!$D$14-'Ejercicio 3 - TIR'!$C$14)/('Ejercicio 3 - TIR'!$E$14-'Ejercicio 3 - TIR'!$C$14),'Ejercicio 3 - TIR'!$C$14+SQRT(('Ejercicio 3 - TIR'!$E$14-'Ejercicio 3 - TIR'!$C$14)*('Ejercicio 3 - TIR'!$D$14-'Ejercicio 3 - TIR'!$C$14)*D451),'Ejercicio 3 - TIR'!$E$14-SQRT(('Ejercicio 3 - TIR'!$E$14-'Ejercicio 3 - TIR'!$C$14)*('Ejercicio 3 - TIR'!$E$14-'Ejercicio 3 - TIR'!$D$14)*(1-D451)))</f>
        <v>30723.51219</v>
      </c>
      <c r="F451" s="3">
        <f t="shared" si="6"/>
        <v>0.3633252886</v>
      </c>
      <c r="G451" s="4">
        <f>IF(F451&lt;=('Ejercicio 3 - TIR'!$D$18-'Ejercicio 3 - TIR'!$C$18)/('Ejercicio 3 - TIR'!$E$18-'Ejercicio 3 - TIR'!$C$18),'Ejercicio 3 - TIR'!$C$18+SQRT(('Ejercicio 3 - TIR'!$E$18-'Ejercicio 3 - TIR'!$C$18)*('Ejercicio 3 - TIR'!$D$18-'Ejercicio 3 - TIR'!$C$18)*F451),'Ejercicio 3 - TIR'!$E$18-SQRT(('Ejercicio 3 - TIR'!$E$18-'Ejercicio 3 - TIR'!$C$18)*('Ejercicio 3 - TIR'!$E$18-'Ejercicio 3 - TIR'!$D$18)*(1-F451)))</f>
        <v>37382.3298</v>
      </c>
      <c r="H451" s="3">
        <f t="shared" si="7"/>
        <v>0.1486190458</v>
      </c>
      <c r="I451" s="4">
        <f>IF(H451&lt;=('Ejercicio 3 - TIR'!$D$18-'Ejercicio 3 - TIR'!$C$18)/('Ejercicio 3 - TIR'!$E$18-'Ejercicio 3 - TIR'!$C$18),'Ejercicio 3 - TIR'!$C$18+SQRT(('Ejercicio 3 - TIR'!$E$18-'Ejercicio 3 - TIR'!$C$18)*('Ejercicio 3 - TIR'!$D$18-'Ejercicio 3 - TIR'!$C$18)*H451),'Ejercicio 3 - TIR'!$E$18-SQRT(('Ejercicio 3 - TIR'!$E$18-'Ejercicio 3 - TIR'!$C$18)*('Ejercicio 3 - TIR'!$E$18-'Ejercicio 3 - TIR'!$D$18)*(1-H451)))</f>
        <v>34721.5312</v>
      </c>
      <c r="J451" s="3">
        <f t="shared" si="8"/>
        <v>0.8895247498</v>
      </c>
      <c r="K451" s="4">
        <f>IF(J451&lt;=('Ejercicio 3 - TIR'!$D$18-'Ejercicio 3 - TIR'!$C$18)/('Ejercicio 3 - TIR'!$E$18-'Ejercicio 3 - TIR'!$C$18),'Ejercicio 3 - TIR'!$C$18+SQRT(('Ejercicio 3 - TIR'!$E$18-'Ejercicio 3 - TIR'!$C$18)*('Ejercicio 3 - TIR'!$D$18-'Ejercicio 3 - TIR'!$C$18)*J451),'Ejercicio 3 - TIR'!$E$18-SQRT(('Ejercicio 3 - TIR'!$E$18-'Ejercicio 3 - TIR'!$C$18)*('Ejercicio 3 - TIR'!$E$18-'Ejercicio 3 - TIR'!$D$18)*(1-J451)))</f>
        <v>42121.52058</v>
      </c>
      <c r="L451" s="3">
        <f t="shared" si="9"/>
        <v>0.2078313907</v>
      </c>
      <c r="M451" s="4">
        <f>IF(L451&lt;=('Ejercicio 3 - TIR'!$D$18-'Ejercicio 3 - TIR'!$C$18)/('Ejercicio 3 - TIR'!$E$18-'Ejercicio 3 - TIR'!$C$18),'Ejercicio 3 - TIR'!$C$18+SQRT(('Ejercicio 3 - TIR'!$E$18-'Ejercicio 3 - TIR'!$C$18)*('Ejercicio 3 - TIR'!$D$18-'Ejercicio 3 - TIR'!$C$18)*L451),'Ejercicio 3 - TIR'!$E$18-SQRT(('Ejercicio 3 - TIR'!$E$18-'Ejercicio 3 - TIR'!$C$18)*('Ejercicio 3 - TIR'!$E$18-'Ejercicio 3 - TIR'!$D$18)*(1-L451)))</f>
        <v>35583.43162</v>
      </c>
      <c r="N451" s="3">
        <f t="shared" si="10"/>
        <v>0.4492150568</v>
      </c>
      <c r="O451" s="4">
        <f>IF(N451&lt;=('Ejercicio 3 - TIR'!$D$18-'Ejercicio 3 - TIR'!$C$18)/('Ejercicio 3 - TIR'!$E$18-'Ejercicio 3 - TIR'!$C$18),'Ejercicio 3 - TIR'!$C$18+SQRT(('Ejercicio 3 - TIR'!$E$18-'Ejercicio 3 - TIR'!$C$18)*('Ejercicio 3 - TIR'!$D$18-'Ejercicio 3 - TIR'!$C$18)*N451),'Ejercicio 3 - TIR'!$E$18-SQRT(('Ejercicio 3 - TIR'!$E$18-'Ejercicio 3 - TIR'!$C$18)*('Ejercicio 3 - TIR'!$E$18-'Ejercicio 3 - TIR'!$D$18)*(1-N451)))</f>
        <v>38208.66972</v>
      </c>
      <c r="P451" s="3">
        <f t="shared" si="11"/>
        <v>0.4864797348</v>
      </c>
      <c r="Q451" s="7">
        <f>IF(P451&lt;=('Ejercicio 3 - TIR'!$D$22-'Ejercicio 3 - TIR'!$C$22)/('Ejercicio 3 - TIR'!$E$22-'Ejercicio 3 - TIR'!$C$22),'Ejercicio 3 - TIR'!$C$22+SQRT(('Ejercicio 3 - TIR'!$E$22-'Ejercicio 3 - TIR'!$C$22)*('Ejercicio 3 - TIR'!$D$22-'Ejercicio 3 - TIR'!$C$22)*P451),'Ejercicio 3 - TIR'!$E$22-SQRT(('Ejercicio 3 - TIR'!$E$22-'Ejercicio 3 - TIR'!$C$22)*('Ejercicio 3 - TIR'!$E$22-'Ejercicio 3 - TIR'!$D$22)*(1-P451)))</f>
        <v>0.1495916124</v>
      </c>
      <c r="R451" s="3">
        <f t="shared" si="12"/>
        <v>0.4720778216</v>
      </c>
      <c r="S451" s="7">
        <f>IF(R451&lt;=('Ejercicio 3 - TIR'!$D$23-'Ejercicio 3 - TIR'!$C$23)/('Ejercicio 3 - TIR'!$E$23-'Ejercicio 3 - TIR'!$C$23),'Ejercicio 3 - TIR'!$C$23+SQRT(('Ejercicio 3 - TIR'!$E$23-'Ejercicio 3 - TIR'!$C$23)*('Ejercicio 3 - TIR'!$D$23-'Ejercicio 3 - TIR'!$C$23)*R451),'Ejercicio 3 - TIR'!$E$23-SQRT(('Ejercicio 3 - TIR'!$E$23-'Ejercicio 3 - TIR'!$C$23)*('Ejercicio 3 - TIR'!$E$23-'Ejercicio 3 - TIR'!$D$23)*(1-R451)))</f>
        <v>0.1491503015</v>
      </c>
      <c r="T451" s="3">
        <f t="shared" si="13"/>
        <v>0.1453792765</v>
      </c>
      <c r="U451" s="7">
        <f>IF(T451&lt;=('Ejercicio 3 - TIR'!$D$24-'Ejercicio 3 - TIR'!$C$24)/('Ejercicio 3 - TIR'!$E$24-'Ejercicio 3 - TIR'!$C$24),'Ejercicio 3 - TIR'!$C$24+SQRT(('Ejercicio 3 - TIR'!$E$24-'Ejercicio 3 - TIR'!$C$24)*('Ejercicio 3 - TIR'!$D$24-'Ejercicio 3 - TIR'!$C$24)*T451),'Ejercicio 3 - TIR'!$E$24-SQRT(('Ejercicio 3 - TIR'!$E$24-'Ejercicio 3 - TIR'!$C$24)*('Ejercicio 3 - TIR'!$E$24-'Ejercicio 3 - TIR'!$D$24)*(1-T451)))</f>
        <v>0.1674727354</v>
      </c>
      <c r="V451" s="3">
        <f t="shared" si="14"/>
        <v>0.550157974</v>
      </c>
      <c r="W451" s="7">
        <f>IF(V451&lt;=('Ejercicio 3 - TIR'!$D$25-'Ejercicio 3 - TIR'!$C$25)/('Ejercicio 3 - TIR'!$E$25-'Ejercicio 3 - TIR'!$C$25),'Ejercicio 3 - TIR'!$C$25+SQRT(('Ejercicio 3 - TIR'!$E$25-'Ejercicio 3 - TIR'!$C$25)*('Ejercicio 3 - TIR'!$D$25-'Ejercicio 3 - TIR'!$C$25)*V451),'Ejercicio 3 - TIR'!$E$25-SQRT(('Ejercicio 3 - TIR'!$E$25-'Ejercicio 3 - TIR'!$C$25)*('Ejercicio 3 - TIR'!$E$25-'Ejercicio 3 - TIR'!$D$25)*(1-V451)))</f>
        <v>0.2103206969</v>
      </c>
      <c r="X451" s="3">
        <f t="shared" si="15"/>
        <v>0.2677640881</v>
      </c>
      <c r="Y451" s="7">
        <f>IF(X451&lt;=('Ejercicio 3 - TIR'!$D$26-'Ejercicio 3 - TIR'!$C$26)/('Ejercicio 3 - TIR'!$E$26-'Ejercicio 3 - TIR'!$C$26),'Ejercicio 3 - TIR'!$C$26+SQRT(('Ejercicio 3 - TIR'!$E$26-'Ejercicio 3 - TIR'!$C$26)*('Ejercicio 3 - TIR'!$D$26-'Ejercicio 3 - TIR'!$C$26)*X451),'Ejercicio 3 - TIR'!$E$26-SQRT(('Ejercicio 3 - TIR'!$E$26-'Ejercicio 3 - TIR'!$C$26)*('Ejercicio 3 - TIR'!$E$26-'Ejercicio 3 - TIR'!$D$26)*(1-X451)))</f>
        <v>0.216887972</v>
      </c>
      <c r="Z451" s="3">
        <f t="shared" si="16"/>
        <v>1.149591612</v>
      </c>
      <c r="AA451" s="3">
        <f t="shared" si="17"/>
        <v>1.321053548</v>
      </c>
      <c r="AB451" s="3">
        <f t="shared" si="18"/>
        <v>1.542293999</v>
      </c>
      <c r="AC451" s="3">
        <f t="shared" si="19"/>
        <v>1.866670348</v>
      </c>
      <c r="AD451" s="3">
        <f t="shared" si="20"/>
        <v>2.271528694</v>
      </c>
      <c r="AE451" s="2">
        <f t="shared" si="21"/>
        <v>4595.979726</v>
      </c>
      <c r="AF451" s="2">
        <f t="shared" si="22"/>
        <v>5281.471488</v>
      </c>
      <c r="AG451" s="2">
        <f t="shared" si="23"/>
        <v>6165.973965</v>
      </c>
      <c r="AH451" s="2">
        <f t="shared" si="24"/>
        <v>7462.805907</v>
      </c>
      <c r="AI451" s="2">
        <f t="shared" si="25"/>
        <v>9081.398745</v>
      </c>
      <c r="AJ451" s="4">
        <f t="shared" si="26"/>
        <v>42974.41279</v>
      </c>
      <c r="AK451" s="4">
        <f t="shared" si="27"/>
        <v>45869.00198</v>
      </c>
      <c r="AL451" s="4">
        <f t="shared" si="28"/>
        <v>64963.76843</v>
      </c>
      <c r="AM451" s="4">
        <f t="shared" si="29"/>
        <v>66422.53668</v>
      </c>
      <c r="AN451" s="4">
        <f t="shared" si="30"/>
        <v>86792.08963</v>
      </c>
      <c r="AO451" s="4">
        <f>C451/'Ejercicio 3 - TIR'!$D$7</f>
        <v>12614.71198</v>
      </c>
      <c r="AP451" s="4">
        <f t="shared" si="31"/>
        <v>30359.70081</v>
      </c>
      <c r="AQ451" s="4">
        <f t="shared" si="32"/>
        <v>33254.29</v>
      </c>
      <c r="AR451" s="4">
        <f t="shared" si="33"/>
        <v>52349.05645</v>
      </c>
      <c r="AS451" s="4">
        <f t="shared" si="34"/>
        <v>53807.8247</v>
      </c>
      <c r="AT451" s="4">
        <f t="shared" si="35"/>
        <v>74177.37765</v>
      </c>
      <c r="AU451" s="4">
        <f>AP451*'Ejercicio 3 - TIR'!$D$5</f>
        <v>15179.85041</v>
      </c>
      <c r="AV451" s="4">
        <f>AQ451*'Ejercicio 3 - TIR'!$D$5</f>
        <v>16627.145</v>
      </c>
      <c r="AW451" s="4">
        <f>AR451*'Ejercicio 3 - TIR'!$D$5</f>
        <v>26174.52823</v>
      </c>
      <c r="AX451" s="4">
        <f>AS451*'Ejercicio 3 - TIR'!$D$5</f>
        <v>26903.91235</v>
      </c>
      <c r="AY451" s="4">
        <f>AT451*'Ejercicio 3 - TIR'!$D$5</f>
        <v>37088.68883</v>
      </c>
      <c r="AZ451" s="4">
        <f t="shared" ref="AZ451:BD451" si="1388">AJ451-AU451-AE451</f>
        <v>23198.58266</v>
      </c>
      <c r="BA451" s="4">
        <f t="shared" si="1388"/>
        <v>23960.38549</v>
      </c>
      <c r="BB451" s="4">
        <f t="shared" si="1388"/>
        <v>32623.26624</v>
      </c>
      <c r="BC451" s="4">
        <f t="shared" si="1388"/>
        <v>32055.81842</v>
      </c>
      <c r="BD451" s="4">
        <f t="shared" si="1388"/>
        <v>40622.00206</v>
      </c>
      <c r="BE451" s="4">
        <f t="shared" ref="BE451:BI451" si="1389">AZ451/Z451</f>
        <v>20179.84683</v>
      </c>
      <c r="BF451" s="4">
        <f t="shared" si="1389"/>
        <v>18137.33102</v>
      </c>
      <c r="BG451" s="4">
        <f t="shared" si="1389"/>
        <v>21152.43025</v>
      </c>
      <c r="BH451" s="4">
        <f t="shared" si="1389"/>
        <v>17172.726</v>
      </c>
      <c r="BI451" s="4">
        <f t="shared" si="1389"/>
        <v>17883.112</v>
      </c>
      <c r="BJ451" s="4">
        <f t="shared" si="38"/>
        <v>69789.33953</v>
      </c>
      <c r="BK451" s="4">
        <f t="shared" si="39"/>
        <v>28654.68023</v>
      </c>
      <c r="BL451" s="4">
        <f t="shared" si="40"/>
        <v>98444.01975</v>
      </c>
      <c r="BM451" s="4">
        <f>BK451*'Ejercicio 3 - TIR'!$D$5</f>
        <v>14327.34011</v>
      </c>
      <c r="BN451" s="4">
        <f t="shared" si="41"/>
        <v>84116.67964</v>
      </c>
      <c r="BO451" s="4">
        <f t="shared" si="42"/>
        <v>37030.86818</v>
      </c>
      <c r="BP451" s="4">
        <f t="shared" si="43"/>
        <v>-93797.07208</v>
      </c>
      <c r="BQ451" s="4">
        <f t="shared" ref="BQ451:BT451" si="1390">BE451</f>
        <v>20179.84683</v>
      </c>
      <c r="BR451" s="4">
        <f t="shared" si="1390"/>
        <v>18137.33102</v>
      </c>
      <c r="BS451" s="4">
        <f t="shared" si="1390"/>
        <v>21152.43025</v>
      </c>
      <c r="BT451" s="4">
        <f t="shared" si="1390"/>
        <v>17172.726</v>
      </c>
      <c r="BU451" s="4">
        <f t="shared" si="45"/>
        <v>54913.98018</v>
      </c>
      <c r="BV451" s="36">
        <f t="shared" si="46"/>
        <v>10.445461</v>
      </c>
    </row>
    <row r="452" ht="15.0" customHeight="1">
      <c r="A452" s="2">
        <v>451.0</v>
      </c>
      <c r="B452" s="3">
        <f t="shared" si="4"/>
        <v>0.6712397718</v>
      </c>
      <c r="C452" s="4">
        <f>IF(B452&lt;=('Ejercicio 3 - TIR'!$D$13-'Ejercicio 3 - TIR'!$C$13)/('Ejercicio 3 - TIR'!$E$13-'Ejercicio 3 - TIR'!$C$13),'Ejercicio 3 - TIR'!$C$13+SQRT(('Ejercicio 3 - TIR'!$E$13-'Ejercicio 3 - TIR'!$C$13)*('Ejercicio 3 - TIR'!$D$13-'Ejercicio 3 - TIR'!$C$13)*B452),'Ejercicio 3 - TIR'!$E$13-SQRT(('Ejercicio 3 - TIR'!$E$13-'Ejercicio 3 - TIR'!$C$13)*('Ejercicio 3 - TIR'!$E$13-'Ejercicio 3 - TIR'!$D$13)*(1-B452)))</f>
        <v>80137.66696</v>
      </c>
      <c r="D452" s="3">
        <f t="shared" si="5"/>
        <v>0.2013593307</v>
      </c>
      <c r="E452" s="4">
        <f>IF(D452&lt;=('Ejercicio 3 - TIR'!$D$14-'Ejercicio 3 - TIR'!$C$14)/('Ejercicio 3 - TIR'!$E$14-'Ejercicio 3 - TIR'!$C$14),'Ejercicio 3 - TIR'!$C$14+SQRT(('Ejercicio 3 - TIR'!$E$14-'Ejercicio 3 - TIR'!$C$14)*('Ejercicio 3 - TIR'!$D$14-'Ejercicio 3 - TIR'!$C$14)*D452),'Ejercicio 3 - TIR'!$E$14-SQRT(('Ejercicio 3 - TIR'!$E$14-'Ejercicio 3 - TIR'!$C$14)*('Ejercicio 3 - TIR'!$E$14-'Ejercicio 3 - TIR'!$D$14)*(1-D452)))</f>
        <v>28886.12272</v>
      </c>
      <c r="F452" s="3">
        <f t="shared" si="6"/>
        <v>0.9240147188</v>
      </c>
      <c r="G452" s="4">
        <f>IF(F452&lt;=('Ejercicio 3 - TIR'!$D$18-'Ejercicio 3 - TIR'!$C$18)/('Ejercicio 3 - TIR'!$E$18-'Ejercicio 3 - TIR'!$C$18),'Ejercicio 3 - TIR'!$C$18+SQRT(('Ejercicio 3 - TIR'!$E$18-'Ejercicio 3 - TIR'!$C$18)*('Ejercicio 3 - TIR'!$D$18-'Ejercicio 3 - TIR'!$C$18)*F452),'Ejercicio 3 - TIR'!$E$18-SQRT(('Ejercicio 3 - TIR'!$E$18-'Ejercicio 3 - TIR'!$C$18)*('Ejercicio 3 - TIR'!$E$18-'Ejercicio 3 - TIR'!$D$18)*(1-F452)))</f>
        <v>42612.76392</v>
      </c>
      <c r="H452" s="3">
        <f t="shared" si="7"/>
        <v>0.7039599274</v>
      </c>
      <c r="I452" s="4">
        <f>IF(H452&lt;=('Ejercicio 3 - TIR'!$D$18-'Ejercicio 3 - TIR'!$C$18)/('Ejercicio 3 - TIR'!$E$18-'Ejercicio 3 - TIR'!$C$18),'Ejercicio 3 - TIR'!$C$18+SQRT(('Ejercicio 3 - TIR'!$E$18-'Ejercicio 3 - TIR'!$C$18)*('Ejercicio 3 - TIR'!$D$18-'Ejercicio 3 - TIR'!$C$18)*H452),'Ejercicio 3 - TIR'!$E$18-SQRT(('Ejercicio 3 - TIR'!$E$18-'Ejercicio 3 - TIR'!$C$18)*('Ejercicio 3 - TIR'!$E$18-'Ejercicio 3 - TIR'!$D$18)*(1-H452)))</f>
        <v>40287.99348</v>
      </c>
      <c r="J452" s="3">
        <f t="shared" si="8"/>
        <v>0.5804935191</v>
      </c>
      <c r="K452" s="4">
        <f>IF(J452&lt;=('Ejercicio 3 - TIR'!$D$18-'Ejercicio 3 - TIR'!$C$18)/('Ejercicio 3 - TIR'!$E$18-'Ejercicio 3 - TIR'!$C$18),'Ejercicio 3 - TIR'!$C$18+SQRT(('Ejercicio 3 - TIR'!$E$18-'Ejercicio 3 - TIR'!$C$18)*('Ejercicio 3 - TIR'!$D$18-'Ejercicio 3 - TIR'!$C$18)*J452),'Ejercicio 3 - TIR'!$E$18-SQRT(('Ejercicio 3 - TIR'!$E$18-'Ejercicio 3 - TIR'!$C$18)*('Ejercicio 3 - TIR'!$E$18-'Ejercicio 3 - TIR'!$D$18)*(1-J452)))</f>
        <v>39331.34652</v>
      </c>
      <c r="L452" s="3">
        <f t="shared" si="9"/>
        <v>0.4655282096</v>
      </c>
      <c r="M452" s="4">
        <f>IF(L452&lt;=('Ejercicio 3 - TIR'!$D$18-'Ejercicio 3 - TIR'!$C$18)/('Ejercicio 3 - TIR'!$E$18-'Ejercicio 3 - TIR'!$C$18),'Ejercicio 3 - TIR'!$C$18+SQRT(('Ejercicio 3 - TIR'!$E$18-'Ejercicio 3 - TIR'!$C$18)*('Ejercicio 3 - TIR'!$D$18-'Ejercicio 3 - TIR'!$C$18)*L452),'Ejercicio 3 - TIR'!$E$18-SQRT(('Ejercicio 3 - TIR'!$E$18-'Ejercicio 3 - TIR'!$C$18)*('Ejercicio 3 - TIR'!$E$18-'Ejercicio 3 - TIR'!$D$18)*(1-L452)))</f>
        <v>38356.38866</v>
      </c>
      <c r="N452" s="3">
        <f t="shared" si="10"/>
        <v>0.2738504143</v>
      </c>
      <c r="O452" s="4">
        <f>IF(N452&lt;=('Ejercicio 3 - TIR'!$D$18-'Ejercicio 3 - TIR'!$C$18)/('Ejercicio 3 - TIR'!$E$18-'Ejercicio 3 - TIR'!$C$18),'Ejercicio 3 - TIR'!$C$18+SQRT(('Ejercicio 3 - TIR'!$E$18-'Ejercicio 3 - TIR'!$C$18)*('Ejercicio 3 - TIR'!$D$18-'Ejercicio 3 - TIR'!$C$18)*N452),'Ejercicio 3 - TIR'!$E$18-SQRT(('Ejercicio 3 - TIR'!$E$18-'Ejercicio 3 - TIR'!$C$18)*('Ejercicio 3 - TIR'!$E$18-'Ejercicio 3 - TIR'!$D$18)*(1-N452)))</f>
        <v>36409.17796</v>
      </c>
      <c r="P452" s="3">
        <f t="shared" si="11"/>
        <v>0.5597884177</v>
      </c>
      <c r="Q452" s="7">
        <f>IF(P452&lt;=('Ejercicio 3 - TIR'!$D$22-'Ejercicio 3 - TIR'!$C$22)/('Ejercicio 3 - TIR'!$E$22-'Ejercicio 3 - TIR'!$C$22),'Ejercicio 3 - TIR'!$C$22+SQRT(('Ejercicio 3 - TIR'!$E$22-'Ejercicio 3 - TIR'!$C$22)*('Ejercicio 3 - TIR'!$D$22-'Ejercicio 3 - TIR'!$C$22)*P452),'Ejercicio 3 - TIR'!$E$22-SQRT(('Ejercicio 3 - TIR'!$E$22-'Ejercicio 3 - TIR'!$C$22)*('Ejercicio 3 - TIR'!$E$22-'Ejercicio 3 - TIR'!$D$22)*(1-P452)))</f>
        <v>0.1518507398</v>
      </c>
      <c r="R452" s="3">
        <f t="shared" si="12"/>
        <v>0.9845079995</v>
      </c>
      <c r="S452" s="7">
        <f>IF(R452&lt;=('Ejercicio 3 - TIR'!$D$23-'Ejercicio 3 - TIR'!$C$23)/('Ejercicio 3 - TIR'!$E$23-'Ejercicio 3 - TIR'!$C$23),'Ejercicio 3 - TIR'!$C$23+SQRT(('Ejercicio 3 - TIR'!$E$23-'Ejercicio 3 - TIR'!$C$23)*('Ejercicio 3 - TIR'!$D$23-'Ejercicio 3 - TIR'!$C$23)*R452),'Ejercicio 3 - TIR'!$E$23-SQRT(('Ejercicio 3 - TIR'!$E$23-'Ejercicio 3 - TIR'!$C$23)*('Ejercicio 3 - TIR'!$E$23-'Ejercicio 3 - TIR'!$D$23)*(1-R452)))</f>
        <v>0.1747193181</v>
      </c>
      <c r="T452" s="3">
        <f t="shared" si="13"/>
        <v>0.188154332</v>
      </c>
      <c r="U452" s="7">
        <f>IF(T452&lt;=('Ejercicio 3 - TIR'!$D$24-'Ejercicio 3 - TIR'!$C$24)/('Ejercicio 3 - TIR'!$E$24-'Ejercicio 3 - TIR'!$C$24),'Ejercicio 3 - TIR'!$C$24+SQRT(('Ejercicio 3 - TIR'!$E$24-'Ejercicio 3 - TIR'!$C$24)*('Ejercicio 3 - TIR'!$D$24-'Ejercicio 3 - TIR'!$C$24)*T452),'Ejercicio 3 - TIR'!$E$24-SQRT(('Ejercicio 3 - TIR'!$E$24-'Ejercicio 3 - TIR'!$C$24)*('Ejercicio 3 - TIR'!$E$24-'Ejercicio 3 - TIR'!$D$24)*(1-T452)))</f>
        <v>0.1698777287</v>
      </c>
      <c r="V452" s="3">
        <f t="shared" si="14"/>
        <v>0.891058735</v>
      </c>
      <c r="W452" s="7">
        <f>IF(V452&lt;=('Ejercicio 3 - TIR'!$D$25-'Ejercicio 3 - TIR'!$C$25)/('Ejercicio 3 - TIR'!$E$25-'Ejercicio 3 - TIR'!$C$25),'Ejercicio 3 - TIR'!$C$25+SQRT(('Ejercicio 3 - TIR'!$E$25-'Ejercicio 3 - TIR'!$C$25)*('Ejercicio 3 - TIR'!$D$25-'Ejercicio 3 - TIR'!$C$25)*V452),'Ejercicio 3 - TIR'!$E$25-SQRT(('Ejercicio 3 - TIR'!$E$25-'Ejercicio 3 - TIR'!$C$25)*('Ejercicio 3 - TIR'!$E$25-'Ejercicio 3 - TIR'!$D$25)*(1-V452)))</f>
        <v>0.2304732382</v>
      </c>
      <c r="X452" s="3">
        <f t="shared" si="15"/>
        <v>0.2982291579</v>
      </c>
      <c r="Y452" s="7">
        <f>IF(X452&lt;=('Ejercicio 3 - TIR'!$D$26-'Ejercicio 3 - TIR'!$C$26)/('Ejercicio 3 - TIR'!$E$26-'Ejercicio 3 - TIR'!$C$26),'Ejercicio 3 - TIR'!$C$26+SQRT(('Ejercicio 3 - TIR'!$E$26-'Ejercicio 3 - TIR'!$C$26)*('Ejercicio 3 - TIR'!$D$26-'Ejercicio 3 - TIR'!$C$26)*X452),'Ejercicio 3 - TIR'!$E$26-SQRT(('Ejercicio 3 - TIR'!$E$26-'Ejercicio 3 - TIR'!$C$26)*('Ejercicio 3 - TIR'!$E$26-'Ejercicio 3 - TIR'!$D$26)*(1-X452)))</f>
        <v>0.2183763762</v>
      </c>
      <c r="Z452" s="3">
        <f t="shared" si="16"/>
        <v>1.15185074</v>
      </c>
      <c r="AA452" s="3">
        <f t="shared" si="17"/>
        <v>1.353101316</v>
      </c>
      <c r="AB452" s="3">
        <f t="shared" si="18"/>
        <v>1.582963094</v>
      </c>
      <c r="AC452" s="3">
        <f t="shared" si="19"/>
        <v>1.947793724</v>
      </c>
      <c r="AD452" s="3">
        <f t="shared" si="20"/>
        <v>2.373145859</v>
      </c>
      <c r="AE452" s="2">
        <f t="shared" si="21"/>
        <v>4386.379106</v>
      </c>
      <c r="AF452" s="2">
        <f t="shared" si="22"/>
        <v>5152.764273</v>
      </c>
      <c r="AG452" s="2">
        <f t="shared" si="23"/>
        <v>6028.104164</v>
      </c>
      <c r="AH452" s="2">
        <f t="shared" si="24"/>
        <v>7417.42085</v>
      </c>
      <c r="AI452" s="2">
        <f t="shared" si="25"/>
        <v>9037.210336</v>
      </c>
      <c r="AJ452" s="4">
        <f t="shared" si="26"/>
        <v>49083.54365</v>
      </c>
      <c r="AK452" s="4">
        <f t="shared" si="27"/>
        <v>54513.73698</v>
      </c>
      <c r="AL452" s="4">
        <f t="shared" si="28"/>
        <v>62260.06997</v>
      </c>
      <c r="AM452" s="4">
        <f t="shared" si="29"/>
        <v>74710.33311</v>
      </c>
      <c r="AN452" s="4">
        <f t="shared" si="30"/>
        <v>86404.28991</v>
      </c>
      <c r="AO452" s="4">
        <f>C452/'Ejercicio 3 - TIR'!$D$7</f>
        <v>16027.53339</v>
      </c>
      <c r="AP452" s="4">
        <f t="shared" si="31"/>
        <v>33056.01026</v>
      </c>
      <c r="AQ452" s="4">
        <f t="shared" si="32"/>
        <v>38486.20359</v>
      </c>
      <c r="AR452" s="4">
        <f t="shared" si="33"/>
        <v>46232.53658</v>
      </c>
      <c r="AS452" s="4">
        <f t="shared" si="34"/>
        <v>58682.79972</v>
      </c>
      <c r="AT452" s="4">
        <f t="shared" si="35"/>
        <v>70376.75652</v>
      </c>
      <c r="AU452" s="4">
        <f>AP452*'Ejercicio 3 - TIR'!$D$5</f>
        <v>16528.00513</v>
      </c>
      <c r="AV452" s="4">
        <f>AQ452*'Ejercicio 3 - TIR'!$D$5</f>
        <v>19243.1018</v>
      </c>
      <c r="AW452" s="4">
        <f>AR452*'Ejercicio 3 - TIR'!$D$5</f>
        <v>23116.26829</v>
      </c>
      <c r="AX452" s="4">
        <f>AS452*'Ejercicio 3 - TIR'!$D$5</f>
        <v>29341.39986</v>
      </c>
      <c r="AY452" s="4">
        <f>AT452*'Ejercicio 3 - TIR'!$D$5</f>
        <v>35188.37826</v>
      </c>
      <c r="AZ452" s="4">
        <f t="shared" ref="AZ452:BD452" si="1391">AJ452-AU452-AE452</f>
        <v>28169.15941</v>
      </c>
      <c r="BA452" s="4">
        <f t="shared" si="1391"/>
        <v>30117.87092</v>
      </c>
      <c r="BB452" s="4">
        <f t="shared" si="1391"/>
        <v>33115.69752</v>
      </c>
      <c r="BC452" s="4">
        <f t="shared" si="1391"/>
        <v>37951.5124</v>
      </c>
      <c r="BD452" s="4">
        <f t="shared" si="1391"/>
        <v>42178.70132</v>
      </c>
      <c r="BE452" s="4">
        <f t="shared" ref="BE452:BI452" si="1392">AZ452/Z452</f>
        <v>24455.56394</v>
      </c>
      <c r="BF452" s="4">
        <f t="shared" si="1392"/>
        <v>22258.40044</v>
      </c>
      <c r="BG452" s="4">
        <f t="shared" si="1392"/>
        <v>20920.06923</v>
      </c>
      <c r="BH452" s="4">
        <f t="shared" si="1392"/>
        <v>19484.35911</v>
      </c>
      <c r="BI452" s="4">
        <f t="shared" si="1392"/>
        <v>17773.32866</v>
      </c>
      <c r="BJ452" s="4">
        <f t="shared" si="38"/>
        <v>68550.98252</v>
      </c>
      <c r="BK452" s="4">
        <f t="shared" si="39"/>
        <v>38035.6745</v>
      </c>
      <c r="BL452" s="4">
        <f t="shared" si="40"/>
        <v>106586.657</v>
      </c>
      <c r="BM452" s="4">
        <f>BK452*'Ejercicio 3 - TIR'!$D$5</f>
        <v>19017.83725</v>
      </c>
      <c r="BN452" s="4">
        <f t="shared" si="41"/>
        <v>87568.81977</v>
      </c>
      <c r="BO452" s="4">
        <f t="shared" si="42"/>
        <v>36899.88942</v>
      </c>
      <c r="BP452" s="4">
        <f t="shared" si="43"/>
        <v>-109023.7897</v>
      </c>
      <c r="BQ452" s="4">
        <f t="shared" ref="BQ452:BT452" si="1393">BE452</f>
        <v>24455.56394</v>
      </c>
      <c r="BR452" s="4">
        <f t="shared" si="1393"/>
        <v>22258.40044</v>
      </c>
      <c r="BS452" s="4">
        <f t="shared" si="1393"/>
        <v>20920.06923</v>
      </c>
      <c r="BT452" s="4">
        <f t="shared" si="1393"/>
        <v>19484.35911</v>
      </c>
      <c r="BU452" s="4">
        <f t="shared" si="45"/>
        <v>54673.21808</v>
      </c>
      <c r="BV452" s="36">
        <f t="shared" si="46"/>
        <v>8.25829126</v>
      </c>
    </row>
    <row r="453" ht="15.0" customHeight="1">
      <c r="A453" s="2">
        <v>452.0</v>
      </c>
      <c r="B453" s="3">
        <f t="shared" si="4"/>
        <v>0.482202669</v>
      </c>
      <c r="C453" s="4">
        <f>IF(B453&lt;=('Ejercicio 3 - TIR'!$D$13-'Ejercicio 3 - TIR'!$C$13)/('Ejercicio 3 - TIR'!$E$13-'Ejercicio 3 - TIR'!$C$13),'Ejercicio 3 - TIR'!$C$13+SQRT(('Ejercicio 3 - TIR'!$E$13-'Ejercicio 3 - TIR'!$C$13)*('Ejercicio 3 - TIR'!$D$13-'Ejercicio 3 - TIR'!$C$13)*B453),'Ejercicio 3 - TIR'!$E$13-SQRT(('Ejercicio 3 - TIR'!$E$13-'Ejercicio 3 - TIR'!$C$13)*('Ejercicio 3 - TIR'!$E$13-'Ejercicio 3 - TIR'!$D$13)*(1-B453)))</f>
        <v>75072.97055</v>
      </c>
      <c r="D453" s="3">
        <f t="shared" si="5"/>
        <v>0.06299894831</v>
      </c>
      <c r="E453" s="4">
        <f>IF(D453&lt;=('Ejercicio 3 - TIR'!$D$14-'Ejercicio 3 - TIR'!$C$14)/('Ejercicio 3 - TIR'!$E$14-'Ejercicio 3 - TIR'!$C$14),'Ejercicio 3 - TIR'!$C$14+SQRT(('Ejercicio 3 - TIR'!$E$14-'Ejercicio 3 - TIR'!$C$14)*('Ejercicio 3 - TIR'!$D$14-'Ejercicio 3 - TIR'!$C$14)*D453),'Ejercicio 3 - TIR'!$E$14-SQRT(('Ejercicio 3 - TIR'!$E$14-'Ejercicio 3 - TIR'!$C$14)*('Ejercicio 3 - TIR'!$E$14-'Ejercicio 3 - TIR'!$D$14)*(1-D453)))</f>
        <v>27173.68837</v>
      </c>
      <c r="F453" s="3">
        <f t="shared" si="6"/>
        <v>0.14495963</v>
      </c>
      <c r="G453" s="4">
        <f>IF(F453&lt;=('Ejercicio 3 - TIR'!$D$18-'Ejercicio 3 - TIR'!$C$18)/('Ejercicio 3 - TIR'!$E$18-'Ejercicio 3 - TIR'!$C$18),'Ejercicio 3 - TIR'!$C$18+SQRT(('Ejercicio 3 - TIR'!$E$18-'Ejercicio 3 - TIR'!$C$18)*('Ejercicio 3 - TIR'!$D$18-'Ejercicio 3 - TIR'!$C$18)*F453),'Ejercicio 3 - TIR'!$E$18-SQRT(('Ejercicio 3 - TIR'!$E$18-'Ejercicio 3 - TIR'!$C$18)*('Ejercicio 3 - TIR'!$E$18-'Ejercicio 3 - TIR'!$D$18)*(1-F453)))</f>
        <v>34663.04026</v>
      </c>
      <c r="H453" s="3">
        <f t="shared" si="7"/>
        <v>0.004953400877</v>
      </c>
      <c r="I453" s="4">
        <f>IF(H453&lt;=('Ejercicio 3 - TIR'!$D$18-'Ejercicio 3 - TIR'!$C$18)/('Ejercicio 3 - TIR'!$E$18-'Ejercicio 3 - TIR'!$C$18),'Ejercicio 3 - TIR'!$C$18+SQRT(('Ejercicio 3 - TIR'!$E$18-'Ejercicio 3 - TIR'!$C$18)*('Ejercicio 3 - TIR'!$D$18-'Ejercicio 3 - TIR'!$C$18)*H453),'Ejercicio 3 - TIR'!$E$18-SQRT(('Ejercicio 3 - TIR'!$E$18-'Ejercicio 3 - TIR'!$C$18)*('Ejercicio 3 - TIR'!$E$18-'Ejercicio 3 - TIR'!$D$18)*(1-H453)))</f>
        <v>30861.98035</v>
      </c>
      <c r="J453" s="3">
        <f t="shared" si="8"/>
        <v>0.6749252419</v>
      </c>
      <c r="K453" s="4">
        <f>IF(J453&lt;=('Ejercicio 3 - TIR'!$D$18-'Ejercicio 3 - TIR'!$C$18)/('Ejercicio 3 - TIR'!$E$18-'Ejercicio 3 - TIR'!$C$18),'Ejercicio 3 - TIR'!$C$18+SQRT(('Ejercicio 3 - TIR'!$E$18-'Ejercicio 3 - TIR'!$C$18)*('Ejercicio 3 - TIR'!$D$18-'Ejercicio 3 - TIR'!$C$18)*J453),'Ejercicio 3 - TIR'!$E$18-SQRT(('Ejercicio 3 - TIR'!$E$18-'Ejercicio 3 - TIR'!$C$18)*('Ejercicio 3 - TIR'!$E$18-'Ejercicio 3 - TIR'!$D$18)*(1-J453)))</f>
        <v>40062.32779</v>
      </c>
      <c r="L453" s="3">
        <f t="shared" si="9"/>
        <v>0.2973069974</v>
      </c>
      <c r="M453" s="4">
        <f>IF(L453&lt;=('Ejercicio 3 - TIR'!$D$18-'Ejercicio 3 - TIR'!$C$18)/('Ejercicio 3 - TIR'!$E$18-'Ejercicio 3 - TIR'!$C$18),'Ejercicio 3 - TIR'!$C$18+SQRT(('Ejercicio 3 - TIR'!$E$18-'Ejercicio 3 - TIR'!$C$18)*('Ejercicio 3 - TIR'!$D$18-'Ejercicio 3 - TIR'!$C$18)*L453),'Ejercicio 3 - TIR'!$E$18-SQRT(('Ejercicio 3 - TIR'!$E$18-'Ejercicio 3 - TIR'!$C$18)*('Ejercicio 3 - TIR'!$E$18-'Ejercicio 3 - TIR'!$D$18)*(1-L453)))</f>
        <v>36678.02737</v>
      </c>
      <c r="N453" s="3">
        <f t="shared" si="10"/>
        <v>0.2666218043</v>
      </c>
      <c r="O453" s="4">
        <f>IF(N453&lt;=('Ejercicio 3 - TIR'!$D$18-'Ejercicio 3 - TIR'!$C$18)/('Ejercicio 3 - TIR'!$E$18-'Ejercicio 3 - TIR'!$C$18),'Ejercicio 3 - TIR'!$C$18+SQRT(('Ejercicio 3 - TIR'!$E$18-'Ejercicio 3 - TIR'!$C$18)*('Ejercicio 3 - TIR'!$D$18-'Ejercicio 3 - TIR'!$C$18)*N453),'Ejercicio 3 - TIR'!$E$18-SQRT(('Ejercicio 3 - TIR'!$E$18-'Ejercicio 3 - TIR'!$C$18)*('Ejercicio 3 - TIR'!$E$18-'Ejercicio 3 - TIR'!$D$18)*(1-N453)))</f>
        <v>36324.0233</v>
      </c>
      <c r="P453" s="3">
        <f t="shared" si="11"/>
        <v>0.9502511659</v>
      </c>
      <c r="Q453" s="7">
        <f>IF(P453&lt;=('Ejercicio 3 - TIR'!$D$22-'Ejercicio 3 - TIR'!$C$22)/('Ejercicio 3 - TIR'!$E$22-'Ejercicio 3 - TIR'!$C$22),'Ejercicio 3 - TIR'!$C$22+SQRT(('Ejercicio 3 - TIR'!$E$22-'Ejercicio 3 - TIR'!$C$22)*('Ejercicio 3 - TIR'!$D$22-'Ejercicio 3 - TIR'!$C$22)*P453),'Ejercicio 3 - TIR'!$E$22-SQRT(('Ejercicio 3 - TIR'!$E$22-'Ejercicio 3 - TIR'!$C$22)*('Ejercicio 3 - TIR'!$E$22-'Ejercicio 3 - TIR'!$D$22)*(1-P453)))</f>
        <v>0.1705370247</v>
      </c>
      <c r="R453" s="3">
        <f t="shared" si="12"/>
        <v>0.031333269</v>
      </c>
      <c r="S453" s="7">
        <f>IF(R453&lt;=('Ejercicio 3 - TIR'!$D$23-'Ejercicio 3 - TIR'!$C$23)/('Ejercicio 3 - TIR'!$E$23-'Ejercicio 3 - TIR'!$C$23),'Ejercicio 3 - TIR'!$C$23+SQRT(('Ejercicio 3 - TIR'!$E$23-'Ejercicio 3 - TIR'!$C$23)*('Ejercicio 3 - TIR'!$D$23-'Ejercicio 3 - TIR'!$C$23)*R453),'Ejercicio 3 - TIR'!$E$23-SQRT(('Ejercicio 3 - TIR'!$E$23-'Ejercicio 3 - TIR'!$C$23)*('Ejercicio 3 - TIR'!$E$23-'Ejercicio 3 - TIR'!$D$23)*(1-R453)))</f>
        <v>0.1275099856</v>
      </c>
      <c r="T453" s="3">
        <f t="shared" si="13"/>
        <v>0.7667614249</v>
      </c>
      <c r="U453" s="7">
        <f>IF(T453&lt;=('Ejercicio 3 - TIR'!$D$24-'Ejercicio 3 - TIR'!$C$24)/('Ejercicio 3 - TIR'!$E$24-'Ejercicio 3 - TIR'!$C$24),'Ejercicio 3 - TIR'!$C$24+SQRT(('Ejercicio 3 - TIR'!$E$24-'Ejercicio 3 - TIR'!$C$24)*('Ejercicio 3 - TIR'!$D$24-'Ejercicio 3 - TIR'!$C$24)*T453),'Ejercicio 3 - TIR'!$E$24-SQRT(('Ejercicio 3 - TIR'!$E$24-'Ejercicio 3 - TIR'!$C$24)*('Ejercicio 3 - TIR'!$E$24-'Ejercicio 3 - TIR'!$D$24)*(1-T453)))</f>
        <v>0.1944448046</v>
      </c>
      <c r="V453" s="3">
        <f t="shared" si="14"/>
        <v>0.7032514783</v>
      </c>
      <c r="W453" s="7">
        <f>IF(V453&lt;=('Ejercicio 3 - TIR'!$D$25-'Ejercicio 3 - TIR'!$C$25)/('Ejercicio 3 - TIR'!$E$25-'Ejercicio 3 - TIR'!$C$25),'Ejercicio 3 - TIR'!$C$25+SQRT(('Ejercicio 3 - TIR'!$E$25-'Ejercicio 3 - TIR'!$C$25)*('Ejercicio 3 - TIR'!$D$25-'Ejercicio 3 - TIR'!$C$25)*V453),'Ejercicio 3 - TIR'!$E$25-SQRT(('Ejercicio 3 - TIR'!$E$25-'Ejercicio 3 - TIR'!$C$25)*('Ejercicio 3 - TIR'!$E$25-'Ejercicio 3 - TIR'!$D$25)*(1-V453)))</f>
        <v>0.2177723748</v>
      </c>
      <c r="X453" s="3">
        <f t="shared" si="15"/>
        <v>0.644446567</v>
      </c>
      <c r="Y453" s="7">
        <f>IF(X453&lt;=('Ejercicio 3 - TIR'!$D$26-'Ejercicio 3 - TIR'!$C$26)/('Ejercicio 3 - TIR'!$E$26-'Ejercicio 3 - TIR'!$C$26),'Ejercicio 3 - TIR'!$C$26+SQRT(('Ejercicio 3 - TIR'!$E$26-'Ejercicio 3 - TIR'!$C$26)*('Ejercicio 3 - TIR'!$D$26-'Ejercicio 3 - TIR'!$C$26)*X453),'Ejercicio 3 - TIR'!$E$26-SQRT(('Ejercicio 3 - TIR'!$E$26-'Ejercicio 3 - TIR'!$C$26)*('Ejercicio 3 - TIR'!$E$26-'Ejercicio 3 - TIR'!$D$26)*(1-X453)))</f>
        <v>0.2361823262</v>
      </c>
      <c r="Z453" s="3">
        <f t="shared" si="16"/>
        <v>1.170537025</v>
      </c>
      <c r="AA453" s="3">
        <f t="shared" si="17"/>
        <v>1.319792184</v>
      </c>
      <c r="AB453" s="3">
        <f t="shared" si="18"/>
        <v>1.576418917</v>
      </c>
      <c r="AC453" s="3">
        <f t="shared" si="19"/>
        <v>1.919719409</v>
      </c>
      <c r="AD453" s="3">
        <f t="shared" si="20"/>
        <v>2.373123204</v>
      </c>
      <c r="AE453" s="2">
        <f t="shared" si="21"/>
        <v>4634.119965</v>
      </c>
      <c r="AF453" s="2">
        <f t="shared" si="22"/>
        <v>5225.016535</v>
      </c>
      <c r="AG453" s="2">
        <f t="shared" si="23"/>
        <v>6240.993854</v>
      </c>
      <c r="AH453" s="2">
        <f t="shared" si="24"/>
        <v>7600.109907</v>
      </c>
      <c r="AI453" s="2">
        <f t="shared" si="25"/>
        <v>9395.121544</v>
      </c>
      <c r="AJ453" s="4">
        <f t="shared" si="26"/>
        <v>40574.37202</v>
      </c>
      <c r="AK453" s="4">
        <f t="shared" si="27"/>
        <v>40731.40045</v>
      </c>
      <c r="AL453" s="4">
        <f t="shared" si="28"/>
        <v>63155.0114</v>
      </c>
      <c r="AM453" s="4">
        <f t="shared" si="29"/>
        <v>70411.52102</v>
      </c>
      <c r="AN453" s="4">
        <f t="shared" si="30"/>
        <v>86201.38255</v>
      </c>
      <c r="AO453" s="4">
        <f>C453/'Ejercicio 3 - TIR'!$D$7</f>
        <v>15014.59411</v>
      </c>
      <c r="AP453" s="4">
        <f t="shared" si="31"/>
        <v>25559.77791</v>
      </c>
      <c r="AQ453" s="4">
        <f t="shared" si="32"/>
        <v>25716.80634</v>
      </c>
      <c r="AR453" s="4">
        <f t="shared" si="33"/>
        <v>48140.41729</v>
      </c>
      <c r="AS453" s="4">
        <f t="shared" si="34"/>
        <v>55396.92691</v>
      </c>
      <c r="AT453" s="4">
        <f t="shared" si="35"/>
        <v>71186.78844</v>
      </c>
      <c r="AU453" s="4">
        <f>AP453*'Ejercicio 3 - TIR'!$D$5</f>
        <v>12779.88895</v>
      </c>
      <c r="AV453" s="4">
        <f>AQ453*'Ejercicio 3 - TIR'!$D$5</f>
        <v>12858.40317</v>
      </c>
      <c r="AW453" s="4">
        <f>AR453*'Ejercicio 3 - TIR'!$D$5</f>
        <v>24070.20864</v>
      </c>
      <c r="AX453" s="4">
        <f>AS453*'Ejercicio 3 - TIR'!$D$5</f>
        <v>27698.46345</v>
      </c>
      <c r="AY453" s="4">
        <f>AT453*'Ejercicio 3 - TIR'!$D$5</f>
        <v>35593.39422</v>
      </c>
      <c r="AZ453" s="4">
        <f t="shared" ref="AZ453:BD453" si="1394">AJ453-AU453-AE453</f>
        <v>23160.3631</v>
      </c>
      <c r="BA453" s="4">
        <f t="shared" si="1394"/>
        <v>22647.98075</v>
      </c>
      <c r="BB453" s="4">
        <f t="shared" si="1394"/>
        <v>32843.8089</v>
      </c>
      <c r="BC453" s="4">
        <f t="shared" si="1394"/>
        <v>35112.94766</v>
      </c>
      <c r="BD453" s="4">
        <f t="shared" si="1394"/>
        <v>41212.86679</v>
      </c>
      <c r="BE453" s="4">
        <f t="shared" ref="BE453:BI453" si="1395">AZ453/Z453</f>
        <v>19786.10041</v>
      </c>
      <c r="BF453" s="4">
        <f t="shared" si="1395"/>
        <v>17160.26282</v>
      </c>
      <c r="BG453" s="4">
        <f t="shared" si="1395"/>
        <v>20834.44225</v>
      </c>
      <c r="BH453" s="4">
        <f t="shared" si="1395"/>
        <v>18290.66659</v>
      </c>
      <c r="BI453" s="4">
        <f t="shared" si="1395"/>
        <v>17366.50955</v>
      </c>
      <c r="BJ453" s="4">
        <f t="shared" si="38"/>
        <v>64486.51041</v>
      </c>
      <c r="BK453" s="4">
        <f t="shared" si="39"/>
        <v>35631.48168</v>
      </c>
      <c r="BL453" s="4">
        <f t="shared" si="40"/>
        <v>100117.9921</v>
      </c>
      <c r="BM453" s="4">
        <f>BK453*'Ejercicio 3 - TIR'!$D$5</f>
        <v>17815.74084</v>
      </c>
      <c r="BN453" s="4">
        <f t="shared" si="41"/>
        <v>82302.25125</v>
      </c>
      <c r="BO453" s="4">
        <f t="shared" si="42"/>
        <v>34680.98542</v>
      </c>
      <c r="BP453" s="4">
        <f t="shared" si="43"/>
        <v>-102246.6589</v>
      </c>
      <c r="BQ453" s="4">
        <f t="shared" ref="BQ453:BT453" si="1396">BE453</f>
        <v>19786.10041</v>
      </c>
      <c r="BR453" s="4">
        <f t="shared" si="1396"/>
        <v>17160.26282</v>
      </c>
      <c r="BS453" s="4">
        <f t="shared" si="1396"/>
        <v>20834.44225</v>
      </c>
      <c r="BT453" s="4">
        <f t="shared" si="1396"/>
        <v>18290.66659</v>
      </c>
      <c r="BU453" s="4">
        <f t="shared" si="45"/>
        <v>52047.49497</v>
      </c>
      <c r="BV453" s="36">
        <f t="shared" si="46"/>
        <v>6.782502052</v>
      </c>
    </row>
    <row r="454" ht="15.0" customHeight="1">
      <c r="A454" s="2">
        <v>453.0</v>
      </c>
      <c r="B454" s="3">
        <f t="shared" si="4"/>
        <v>0.2296007919</v>
      </c>
      <c r="C454" s="4">
        <f>IF(B454&lt;=('Ejercicio 3 - TIR'!$D$13-'Ejercicio 3 - TIR'!$C$13)/('Ejercicio 3 - TIR'!$E$13-'Ejercicio 3 - TIR'!$C$13),'Ejercicio 3 - TIR'!$C$13+SQRT(('Ejercicio 3 - TIR'!$E$13-'Ejercicio 3 - TIR'!$C$13)*('Ejercicio 3 - TIR'!$D$13-'Ejercicio 3 - TIR'!$C$13)*B454),'Ejercicio 3 - TIR'!$E$13-SQRT(('Ejercicio 3 - TIR'!$E$13-'Ejercicio 3 - TIR'!$C$13)*('Ejercicio 3 - TIR'!$E$13-'Ejercicio 3 - TIR'!$D$13)*(1-B454)))</f>
        <v>69583.33537</v>
      </c>
      <c r="D454" s="3">
        <f t="shared" si="5"/>
        <v>0.2859395739</v>
      </c>
      <c r="E454" s="4">
        <f>IF(D454&lt;=('Ejercicio 3 - TIR'!$D$14-'Ejercicio 3 - TIR'!$C$14)/('Ejercicio 3 - TIR'!$E$14-'Ejercicio 3 - TIR'!$C$14),'Ejercicio 3 - TIR'!$C$14+SQRT(('Ejercicio 3 - TIR'!$E$14-'Ejercicio 3 - TIR'!$C$14)*('Ejercicio 3 - TIR'!$D$14-'Ejercicio 3 - TIR'!$C$14)*D454),'Ejercicio 3 - TIR'!$E$14-SQRT(('Ejercicio 3 - TIR'!$E$14-'Ejercicio 3 - TIR'!$C$14)*('Ejercicio 3 - TIR'!$E$14-'Ejercicio 3 - TIR'!$D$14)*(1-D454)))</f>
        <v>29630.92518</v>
      </c>
      <c r="F454" s="3">
        <f t="shared" si="6"/>
        <v>0.6910733947</v>
      </c>
      <c r="G454" s="4">
        <f>IF(F454&lt;=('Ejercicio 3 - TIR'!$D$18-'Ejercicio 3 - TIR'!$C$18)/('Ejercicio 3 - TIR'!$E$18-'Ejercicio 3 - TIR'!$C$18),'Ejercicio 3 - TIR'!$C$18+SQRT(('Ejercicio 3 - TIR'!$E$18-'Ejercicio 3 - TIR'!$C$18)*('Ejercicio 3 - TIR'!$D$18-'Ejercicio 3 - TIR'!$C$18)*F454),'Ejercicio 3 - TIR'!$E$18-SQRT(('Ejercicio 3 - TIR'!$E$18-'Ejercicio 3 - TIR'!$C$18)*('Ejercicio 3 - TIR'!$E$18-'Ejercicio 3 - TIR'!$D$18)*(1-F454)))</f>
        <v>40186.5298</v>
      </c>
      <c r="H454" s="3">
        <f t="shared" si="7"/>
        <v>0.8395586684</v>
      </c>
      <c r="I454" s="4">
        <f>IF(H454&lt;=('Ejercicio 3 - TIR'!$D$18-'Ejercicio 3 - TIR'!$C$18)/('Ejercicio 3 - TIR'!$E$18-'Ejercicio 3 - TIR'!$C$18),'Ejercicio 3 - TIR'!$C$18+SQRT(('Ejercicio 3 - TIR'!$E$18-'Ejercicio 3 - TIR'!$C$18)*('Ejercicio 3 - TIR'!$D$18-'Ejercicio 3 - TIR'!$C$18)*H454),'Ejercicio 3 - TIR'!$E$18-SQRT(('Ejercicio 3 - TIR'!$E$18-'Ejercicio 3 - TIR'!$C$18)*('Ejercicio 3 - TIR'!$E$18-'Ejercicio 3 - TIR'!$D$18)*(1-H454)))</f>
        <v>41531.12412</v>
      </c>
      <c r="J454" s="3">
        <f t="shared" si="8"/>
        <v>0.7480520942</v>
      </c>
      <c r="K454" s="4">
        <f>IF(J454&lt;=('Ejercicio 3 - TIR'!$D$18-'Ejercicio 3 - TIR'!$C$18)/('Ejercicio 3 - TIR'!$E$18-'Ejercicio 3 - TIR'!$C$18),'Ejercicio 3 - TIR'!$C$18+SQRT(('Ejercicio 3 - TIR'!$E$18-'Ejercicio 3 - TIR'!$C$18)*('Ejercicio 3 - TIR'!$D$18-'Ejercicio 3 - TIR'!$C$18)*J454),'Ejercicio 3 - TIR'!$E$18-SQRT(('Ejercicio 3 - TIR'!$E$18-'Ejercicio 3 - TIR'!$C$18)*('Ejercicio 3 - TIR'!$E$18-'Ejercicio 3 - TIR'!$D$18)*(1-J454)))</f>
        <v>40653.03635</v>
      </c>
      <c r="L454" s="3">
        <f t="shared" si="9"/>
        <v>0.2244954799</v>
      </c>
      <c r="M454" s="4">
        <f>IF(L454&lt;=('Ejercicio 3 - TIR'!$D$18-'Ejercicio 3 - TIR'!$C$18)/('Ejercicio 3 - TIR'!$E$18-'Ejercicio 3 - TIR'!$C$18),'Ejercicio 3 - TIR'!$C$18+SQRT(('Ejercicio 3 - TIR'!$E$18-'Ejercicio 3 - TIR'!$C$18)*('Ejercicio 3 - TIR'!$D$18-'Ejercicio 3 - TIR'!$C$18)*L454),'Ejercicio 3 - TIR'!$E$18-SQRT(('Ejercicio 3 - TIR'!$E$18-'Ejercicio 3 - TIR'!$C$18)*('Ejercicio 3 - TIR'!$E$18-'Ejercicio 3 - TIR'!$D$18)*(1-L454)))</f>
        <v>35802.95804</v>
      </c>
      <c r="N454" s="3">
        <f t="shared" si="10"/>
        <v>0.2439043653</v>
      </c>
      <c r="O454" s="4">
        <f>IF(N454&lt;=('Ejercicio 3 - TIR'!$D$18-'Ejercicio 3 - TIR'!$C$18)/('Ejercicio 3 - TIR'!$E$18-'Ejercicio 3 - TIR'!$C$18),'Ejercicio 3 - TIR'!$C$18+SQRT(('Ejercicio 3 - TIR'!$E$18-'Ejercicio 3 - TIR'!$C$18)*('Ejercicio 3 - TIR'!$D$18-'Ejercicio 3 - TIR'!$C$18)*N454),'Ejercicio 3 - TIR'!$E$18-SQRT(('Ejercicio 3 - TIR'!$E$18-'Ejercicio 3 - TIR'!$C$18)*('Ejercicio 3 - TIR'!$E$18-'Ejercicio 3 - TIR'!$D$18)*(1-N454)))</f>
        <v>36048.60767</v>
      </c>
      <c r="P454" s="3">
        <f t="shared" si="11"/>
        <v>0.792479443</v>
      </c>
      <c r="Q454" s="7">
        <f>IF(P454&lt;=('Ejercicio 3 - TIR'!$D$22-'Ejercicio 3 - TIR'!$C$22)/('Ejercicio 3 - TIR'!$E$22-'Ejercicio 3 - TIR'!$C$22),'Ejercicio 3 - TIR'!$C$22+SQRT(('Ejercicio 3 - TIR'!$E$22-'Ejercicio 3 - TIR'!$C$22)*('Ejercicio 3 - TIR'!$D$22-'Ejercicio 3 - TIR'!$C$22)*P454),'Ejercicio 3 - TIR'!$E$22-SQRT(('Ejercicio 3 - TIR'!$E$22-'Ejercicio 3 - TIR'!$C$22)*('Ejercicio 3 - TIR'!$E$22-'Ejercicio 3 - TIR'!$D$22)*(1-P454)))</f>
        <v>0.1606728946</v>
      </c>
      <c r="R454" s="3">
        <f t="shared" si="12"/>
        <v>0.6917595978</v>
      </c>
      <c r="S454" s="7">
        <f>IF(R454&lt;=('Ejercicio 3 - TIR'!$D$23-'Ejercicio 3 - TIR'!$C$23)/('Ejercicio 3 - TIR'!$E$23-'Ejercicio 3 - TIR'!$C$23),'Ejercicio 3 - TIR'!$C$23+SQRT(('Ejercicio 3 - TIR'!$E$23-'Ejercicio 3 - TIR'!$C$23)*('Ejercicio 3 - TIR'!$D$23-'Ejercicio 3 - TIR'!$C$23)*R454),'Ejercicio 3 - TIR'!$E$23-SQRT(('Ejercicio 3 - TIR'!$E$23-'Ejercicio 3 - TIR'!$C$23)*('Ejercicio 3 - TIR'!$E$23-'Ejercicio 3 - TIR'!$D$23)*(1-R454)))</f>
        <v>0.1564451125</v>
      </c>
      <c r="T454" s="3">
        <f t="shared" si="13"/>
        <v>0.1645349712</v>
      </c>
      <c r="U454" s="7">
        <f>IF(T454&lt;=('Ejercicio 3 - TIR'!$D$24-'Ejercicio 3 - TIR'!$C$24)/('Ejercicio 3 - TIR'!$E$24-'Ejercicio 3 - TIR'!$C$24),'Ejercicio 3 - TIR'!$C$24+SQRT(('Ejercicio 3 - TIR'!$E$24-'Ejercicio 3 - TIR'!$C$24)*('Ejercicio 3 - TIR'!$D$24-'Ejercicio 3 - TIR'!$C$24)*T454),'Ejercicio 3 - TIR'!$E$24-SQRT(('Ejercicio 3 - TIR'!$E$24-'Ejercicio 3 - TIR'!$C$24)*('Ejercicio 3 - TIR'!$E$24-'Ejercicio 3 - TIR'!$D$24)*(1-T454)))</f>
        <v>0.1685882608</v>
      </c>
      <c r="V454" s="3">
        <f t="shared" si="14"/>
        <v>0.1542392978</v>
      </c>
      <c r="W454" s="7">
        <f>IF(V454&lt;=('Ejercicio 3 - TIR'!$D$25-'Ejercicio 3 - TIR'!$C$25)/('Ejercicio 3 - TIR'!$E$25-'Ejercicio 3 - TIR'!$C$25),'Ejercicio 3 - TIR'!$C$25+SQRT(('Ejercicio 3 - TIR'!$E$25-'Ejercicio 3 - TIR'!$C$25)*('Ejercicio 3 - TIR'!$D$25-'Ejercicio 3 - TIR'!$C$25)*V454),'Ejercicio 3 - TIR'!$E$25-SQRT(('Ejercicio 3 - TIR'!$E$25-'Ejercicio 3 - TIR'!$C$25)*('Ejercicio 3 - TIR'!$E$25-'Ejercicio 3 - TIR'!$D$25)*(1-V454)))</f>
        <v>0.1946947275</v>
      </c>
      <c r="X454" s="3">
        <f t="shared" si="15"/>
        <v>0.6595397951</v>
      </c>
      <c r="Y454" s="7">
        <f>IF(X454&lt;=('Ejercicio 3 - TIR'!$D$26-'Ejercicio 3 - TIR'!$C$26)/('Ejercicio 3 - TIR'!$E$26-'Ejercicio 3 - TIR'!$C$26),'Ejercicio 3 - TIR'!$C$26+SQRT(('Ejercicio 3 - TIR'!$E$26-'Ejercicio 3 - TIR'!$C$26)*('Ejercicio 3 - TIR'!$D$26-'Ejercicio 3 - TIR'!$C$26)*X454),'Ejercicio 3 - TIR'!$E$26-SQRT(('Ejercicio 3 - TIR'!$E$26-'Ejercicio 3 - TIR'!$C$26)*('Ejercicio 3 - TIR'!$E$26-'Ejercicio 3 - TIR'!$D$26)*(1-X454)))</f>
        <v>0.2371224405</v>
      </c>
      <c r="Z454" s="3">
        <f t="shared" si="16"/>
        <v>1.160672895</v>
      </c>
      <c r="AA454" s="3">
        <f t="shared" si="17"/>
        <v>1.342254496</v>
      </c>
      <c r="AB454" s="3">
        <f t="shared" si="18"/>
        <v>1.568542847</v>
      </c>
      <c r="AC454" s="3">
        <f t="shared" si="19"/>
        <v>1.87392987</v>
      </c>
      <c r="AD454" s="3">
        <f t="shared" si="20"/>
        <v>2.318280694</v>
      </c>
      <c r="AE454" s="2">
        <f t="shared" si="21"/>
        <v>4760.886519</v>
      </c>
      <c r="AF454" s="2">
        <f t="shared" si="22"/>
        <v>5505.703946</v>
      </c>
      <c r="AG454" s="2">
        <f t="shared" si="23"/>
        <v>6433.900999</v>
      </c>
      <c r="AH454" s="2">
        <f t="shared" si="24"/>
        <v>7686.547601</v>
      </c>
      <c r="AI454" s="2">
        <f t="shared" si="25"/>
        <v>9509.200528</v>
      </c>
      <c r="AJ454" s="4">
        <f t="shared" si="26"/>
        <v>46643.41586</v>
      </c>
      <c r="AK454" s="4">
        <f t="shared" si="27"/>
        <v>55745.33808</v>
      </c>
      <c r="AL454" s="4">
        <f t="shared" si="28"/>
        <v>63766.02939</v>
      </c>
      <c r="AM454" s="4">
        <f t="shared" si="29"/>
        <v>67092.23248</v>
      </c>
      <c r="AN454" s="4">
        <f t="shared" si="30"/>
        <v>83570.7912</v>
      </c>
      <c r="AO454" s="4">
        <f>C454/'Ejercicio 3 - TIR'!$D$7</f>
        <v>13916.66707</v>
      </c>
      <c r="AP454" s="4">
        <f t="shared" si="31"/>
        <v>32726.74879</v>
      </c>
      <c r="AQ454" s="4">
        <f t="shared" si="32"/>
        <v>41828.67101</v>
      </c>
      <c r="AR454" s="4">
        <f t="shared" si="33"/>
        <v>49849.36232</v>
      </c>
      <c r="AS454" s="4">
        <f t="shared" si="34"/>
        <v>53175.56541</v>
      </c>
      <c r="AT454" s="4">
        <f t="shared" si="35"/>
        <v>69654.12413</v>
      </c>
      <c r="AU454" s="4">
        <f>AP454*'Ejercicio 3 - TIR'!$D$5</f>
        <v>16363.3744</v>
      </c>
      <c r="AV454" s="4">
        <f>AQ454*'Ejercicio 3 - TIR'!$D$5</f>
        <v>20914.3355</v>
      </c>
      <c r="AW454" s="4">
        <f>AR454*'Ejercicio 3 - TIR'!$D$5</f>
        <v>24924.68116</v>
      </c>
      <c r="AX454" s="4">
        <f>AS454*'Ejercicio 3 - TIR'!$D$5</f>
        <v>26587.78271</v>
      </c>
      <c r="AY454" s="4">
        <f>AT454*'Ejercicio 3 - TIR'!$D$5</f>
        <v>34827.06206</v>
      </c>
      <c r="AZ454" s="4">
        <f t="shared" ref="AZ454:BD454" si="1397">AJ454-AU454-AE454</f>
        <v>25519.15495</v>
      </c>
      <c r="BA454" s="4">
        <f t="shared" si="1397"/>
        <v>29325.29863</v>
      </c>
      <c r="BB454" s="4">
        <f t="shared" si="1397"/>
        <v>32407.44723</v>
      </c>
      <c r="BC454" s="4">
        <f t="shared" si="1397"/>
        <v>32817.90218</v>
      </c>
      <c r="BD454" s="4">
        <f t="shared" si="1397"/>
        <v>39234.52861</v>
      </c>
      <c r="BE454" s="4">
        <f t="shared" ref="BE454:BI454" si="1398">AZ454/Z454</f>
        <v>21986.51753</v>
      </c>
      <c r="BF454" s="4">
        <f t="shared" si="1398"/>
        <v>21847.79318</v>
      </c>
      <c r="BG454" s="4">
        <f t="shared" si="1398"/>
        <v>20660.86195</v>
      </c>
      <c r="BH454" s="4">
        <f t="shared" si="1398"/>
        <v>17512.87639</v>
      </c>
      <c r="BI454" s="4">
        <f t="shared" si="1398"/>
        <v>16923.97677</v>
      </c>
      <c r="BJ454" s="4">
        <f t="shared" si="38"/>
        <v>68692.80178</v>
      </c>
      <c r="BK454" s="4">
        <f t="shared" si="39"/>
        <v>32262.7406</v>
      </c>
      <c r="BL454" s="4">
        <f t="shared" si="40"/>
        <v>100955.5424</v>
      </c>
      <c r="BM454" s="4">
        <f>BK454*'Ejercicio 3 - TIR'!$D$5</f>
        <v>16131.3703</v>
      </c>
      <c r="BN454" s="4">
        <f t="shared" si="41"/>
        <v>84824.17208</v>
      </c>
      <c r="BO454" s="4">
        <f t="shared" si="42"/>
        <v>36589.25872</v>
      </c>
      <c r="BP454" s="4">
        <f t="shared" si="43"/>
        <v>-99214.26055</v>
      </c>
      <c r="BQ454" s="4">
        <f t="shared" ref="BQ454:BT454" si="1399">BE454</f>
        <v>21986.51753</v>
      </c>
      <c r="BR454" s="4">
        <f t="shared" si="1399"/>
        <v>21847.79318</v>
      </c>
      <c r="BS454" s="4">
        <f t="shared" si="1399"/>
        <v>20660.86195</v>
      </c>
      <c r="BT454" s="4">
        <f t="shared" si="1399"/>
        <v>17512.87639</v>
      </c>
      <c r="BU454" s="4">
        <f t="shared" si="45"/>
        <v>53513.23549</v>
      </c>
      <c r="BV454" s="36">
        <f t="shared" si="46"/>
        <v>9.841245707</v>
      </c>
    </row>
    <row r="455" ht="15.0" customHeight="1">
      <c r="A455" s="2">
        <v>454.0</v>
      </c>
      <c r="B455" s="3">
        <f t="shared" si="4"/>
        <v>0.4948010273</v>
      </c>
      <c r="C455" s="4">
        <f>IF(B455&lt;=('Ejercicio 3 - TIR'!$D$13-'Ejercicio 3 - TIR'!$C$13)/('Ejercicio 3 - TIR'!$E$13-'Ejercicio 3 - TIR'!$C$13),'Ejercicio 3 - TIR'!$C$13+SQRT(('Ejercicio 3 - TIR'!$E$13-'Ejercicio 3 - TIR'!$C$13)*('Ejercicio 3 - TIR'!$D$13-'Ejercicio 3 - TIR'!$C$13)*B455),'Ejercicio 3 - TIR'!$E$13-SQRT(('Ejercicio 3 - TIR'!$E$13-'Ejercicio 3 - TIR'!$C$13)*('Ejercicio 3 - TIR'!$E$13-'Ejercicio 3 - TIR'!$D$13)*(1-B455)))</f>
        <v>75378.0836</v>
      </c>
      <c r="D455" s="3">
        <f t="shared" si="5"/>
        <v>0.7304625417</v>
      </c>
      <c r="E455" s="4">
        <f>IF(D455&lt;=('Ejercicio 3 - TIR'!$D$14-'Ejercicio 3 - TIR'!$C$14)/('Ejercicio 3 - TIR'!$E$14-'Ejercicio 3 - TIR'!$C$14),'Ejercicio 3 - TIR'!$C$14+SQRT(('Ejercicio 3 - TIR'!$E$14-'Ejercicio 3 - TIR'!$C$14)*('Ejercicio 3 - TIR'!$D$14-'Ejercicio 3 - TIR'!$C$14)*D455),'Ejercicio 3 - TIR'!$E$14-SQRT(('Ejercicio 3 - TIR'!$E$14-'Ejercicio 3 - TIR'!$C$14)*('Ejercicio 3 - TIR'!$E$14-'Ejercicio 3 - TIR'!$D$14)*(1-D455)))</f>
        <v>33641.49241</v>
      </c>
      <c r="F455" s="3">
        <f t="shared" si="6"/>
        <v>0.6045273556</v>
      </c>
      <c r="G455" s="4">
        <f>IF(F455&lt;=('Ejercicio 3 - TIR'!$D$18-'Ejercicio 3 - TIR'!$C$18)/('Ejercicio 3 - TIR'!$E$18-'Ejercicio 3 - TIR'!$C$18),'Ejercicio 3 - TIR'!$C$18+SQRT(('Ejercicio 3 - TIR'!$E$18-'Ejercicio 3 - TIR'!$C$18)*('Ejercicio 3 - TIR'!$D$18-'Ejercicio 3 - TIR'!$C$18)*F455),'Ejercicio 3 - TIR'!$E$18-SQRT(('Ejercicio 3 - TIR'!$E$18-'Ejercicio 3 - TIR'!$C$18)*('Ejercicio 3 - TIR'!$E$18-'Ejercicio 3 - TIR'!$D$18)*(1-F455)))</f>
        <v>39522.5576</v>
      </c>
      <c r="H455" s="3">
        <f t="shared" si="7"/>
        <v>0.5125544378</v>
      </c>
      <c r="I455" s="4">
        <f>IF(H455&lt;=('Ejercicio 3 - TIR'!$D$18-'Ejercicio 3 - TIR'!$C$18)/('Ejercicio 3 - TIR'!$E$18-'Ejercicio 3 - TIR'!$C$18),'Ejercicio 3 - TIR'!$C$18+SQRT(('Ejercicio 3 - TIR'!$E$18-'Ejercicio 3 - TIR'!$C$18)*('Ejercicio 3 - TIR'!$D$18-'Ejercicio 3 - TIR'!$C$18)*H455),'Ejercicio 3 - TIR'!$E$18-SQRT(('Ejercicio 3 - TIR'!$E$18-'Ejercicio 3 - TIR'!$C$18)*('Ejercicio 3 - TIR'!$E$18-'Ejercicio 3 - TIR'!$D$18)*(1-H455)))</f>
        <v>38768.30461</v>
      </c>
      <c r="J455" s="3">
        <f t="shared" si="8"/>
        <v>0.8413338417</v>
      </c>
      <c r="K455" s="4">
        <f>IF(J455&lt;=('Ejercicio 3 - TIR'!$D$18-'Ejercicio 3 - TIR'!$C$18)/('Ejercicio 3 - TIR'!$E$18-'Ejercicio 3 - TIR'!$C$18),'Ejercicio 3 - TIR'!$C$18+SQRT(('Ejercicio 3 - TIR'!$E$18-'Ejercicio 3 - TIR'!$C$18)*('Ejercicio 3 - TIR'!$D$18-'Ejercicio 3 - TIR'!$C$18)*J455),'Ejercicio 3 - TIR'!$E$18-SQRT(('Ejercicio 3 - TIR'!$E$18-'Ejercicio 3 - TIR'!$C$18)*('Ejercicio 3 - TIR'!$E$18-'Ejercicio 3 - TIR'!$D$18)*(1-J455)))</f>
        <v>41550.36786</v>
      </c>
      <c r="L455" s="3">
        <f t="shared" si="9"/>
        <v>0.8460715959</v>
      </c>
      <c r="M455" s="4">
        <f>IF(L455&lt;=('Ejercicio 3 - TIR'!$D$18-'Ejercicio 3 - TIR'!$C$18)/('Ejercicio 3 - TIR'!$E$18-'Ejercicio 3 - TIR'!$C$18),'Ejercicio 3 - TIR'!$C$18+SQRT(('Ejercicio 3 - TIR'!$E$18-'Ejercicio 3 - TIR'!$C$18)*('Ejercicio 3 - TIR'!$D$18-'Ejercicio 3 - TIR'!$C$18)*L455),'Ejercicio 3 - TIR'!$E$18-SQRT(('Ejercicio 3 - TIR'!$E$18-'Ejercicio 3 - TIR'!$C$18)*('Ejercicio 3 - TIR'!$E$18-'Ejercicio 3 - TIR'!$D$18)*(1-L455)))</f>
        <v>41602.261</v>
      </c>
      <c r="N455" s="3">
        <f t="shared" si="10"/>
        <v>0.127244974</v>
      </c>
      <c r="O455" s="4">
        <f>IF(N455&lt;=('Ejercicio 3 - TIR'!$D$18-'Ejercicio 3 - TIR'!$C$18)/('Ejercicio 3 - TIR'!$E$18-'Ejercicio 3 - TIR'!$C$18),'Ejercicio 3 - TIR'!$C$18+SQRT(('Ejercicio 3 - TIR'!$E$18-'Ejercicio 3 - TIR'!$C$18)*('Ejercicio 3 - TIR'!$D$18-'Ejercicio 3 - TIR'!$C$18)*N455),'Ejercicio 3 - TIR'!$E$18-SQRT(('Ejercicio 3 - TIR'!$E$18-'Ejercicio 3 - TIR'!$C$18)*('Ejercicio 3 - TIR'!$E$18-'Ejercicio 3 - TIR'!$D$18)*(1-N455)))</f>
        <v>34368.83807</v>
      </c>
      <c r="P455" s="3">
        <f t="shared" si="11"/>
        <v>0.1875969298</v>
      </c>
      <c r="Q455" s="7">
        <f>IF(P455&lt;=('Ejercicio 3 - TIR'!$D$22-'Ejercicio 3 - TIR'!$C$22)/('Ejercicio 3 - TIR'!$E$22-'Ejercicio 3 - TIR'!$C$22),'Ejercicio 3 - TIR'!$C$22+SQRT(('Ejercicio 3 - TIR'!$E$22-'Ejercicio 3 - TIR'!$C$22)*('Ejercicio 3 - TIR'!$D$22-'Ejercicio 3 - TIR'!$C$22)*P455),'Ejercicio 3 - TIR'!$E$22-SQRT(('Ejercicio 3 - TIR'!$E$22-'Ejercicio 3 - TIR'!$C$22)*('Ejercicio 3 - TIR'!$E$22-'Ejercicio 3 - TIR'!$D$22)*(1-P455)))</f>
        <v>0.138375921</v>
      </c>
      <c r="R455" s="3">
        <f t="shared" si="12"/>
        <v>0.7997384269</v>
      </c>
      <c r="S455" s="7">
        <f>IF(R455&lt;=('Ejercicio 3 - TIR'!$D$23-'Ejercicio 3 - TIR'!$C$23)/('Ejercicio 3 - TIR'!$E$23-'Ejercicio 3 - TIR'!$C$23),'Ejercicio 3 - TIR'!$C$23+SQRT(('Ejercicio 3 - TIR'!$E$23-'Ejercicio 3 - TIR'!$C$23)*('Ejercicio 3 - TIR'!$D$23-'Ejercicio 3 - TIR'!$C$23)*R455),'Ejercicio 3 - TIR'!$E$23-SQRT(('Ejercicio 3 - TIR'!$E$23-'Ejercicio 3 - TIR'!$C$23)*('Ejercicio 3 - TIR'!$E$23-'Ejercicio 3 - TIR'!$D$23)*(1-R455)))</f>
        <v>0.1610139306</v>
      </c>
      <c r="T455" s="3">
        <f t="shared" si="13"/>
        <v>0.1648275451</v>
      </c>
      <c r="U455" s="7">
        <f>IF(T455&lt;=('Ejercicio 3 - TIR'!$D$24-'Ejercicio 3 - TIR'!$C$24)/('Ejercicio 3 - TIR'!$E$24-'Ejercicio 3 - TIR'!$C$24),'Ejercicio 3 - TIR'!$C$24+SQRT(('Ejercicio 3 - TIR'!$E$24-'Ejercicio 3 - TIR'!$C$24)*('Ejercicio 3 - TIR'!$D$24-'Ejercicio 3 - TIR'!$C$24)*T455),'Ejercicio 3 - TIR'!$E$24-SQRT(('Ejercicio 3 - TIR'!$E$24-'Ejercicio 3 - TIR'!$C$24)*('Ejercicio 3 - TIR'!$E$24-'Ejercicio 3 - TIR'!$D$24)*(1-T455)))</f>
        <v>0.1686047802</v>
      </c>
      <c r="V455" s="3">
        <f t="shared" si="14"/>
        <v>0.09279372767</v>
      </c>
      <c r="W455" s="7">
        <f>IF(V455&lt;=('Ejercicio 3 - TIR'!$D$25-'Ejercicio 3 - TIR'!$C$25)/('Ejercicio 3 - TIR'!$E$25-'Ejercicio 3 - TIR'!$C$25),'Ejercicio 3 - TIR'!$C$25+SQRT(('Ejercicio 3 - TIR'!$E$25-'Ejercicio 3 - TIR'!$C$25)*('Ejercicio 3 - TIR'!$D$25-'Ejercicio 3 - TIR'!$C$25)*V455),'Ejercicio 3 - TIR'!$E$25-SQRT(('Ejercicio 3 - TIR'!$E$25-'Ejercicio 3 - TIR'!$C$25)*('Ejercicio 3 - TIR'!$E$25-'Ejercicio 3 - TIR'!$D$25)*(1-V455)))</f>
        <v>0.1913978603</v>
      </c>
      <c r="X455" s="3">
        <f t="shared" si="15"/>
        <v>0.6845765217</v>
      </c>
      <c r="Y455" s="7">
        <f>IF(X455&lt;=('Ejercicio 3 - TIR'!$D$26-'Ejercicio 3 - TIR'!$C$26)/('Ejercicio 3 - TIR'!$E$26-'Ejercicio 3 - TIR'!$C$26),'Ejercicio 3 - TIR'!$C$26+SQRT(('Ejercicio 3 - TIR'!$E$26-'Ejercicio 3 - TIR'!$C$26)*('Ejercicio 3 - TIR'!$D$26-'Ejercicio 3 - TIR'!$C$26)*X455),'Ejercicio 3 - TIR'!$E$26-SQRT(('Ejercicio 3 - TIR'!$E$26-'Ejercicio 3 - TIR'!$C$26)*('Ejercicio 3 - TIR'!$E$26-'Ejercicio 3 - TIR'!$D$26)*(1-X455)))</f>
        <v>0.2387291049</v>
      </c>
      <c r="Z455" s="3">
        <f t="shared" si="16"/>
        <v>1.138375921</v>
      </c>
      <c r="AA455" s="3">
        <f t="shared" si="17"/>
        <v>1.321670303</v>
      </c>
      <c r="AB455" s="3">
        <f t="shared" si="18"/>
        <v>1.544510233</v>
      </c>
      <c r="AC455" s="3">
        <f t="shared" si="19"/>
        <v>1.840126187</v>
      </c>
      <c r="AD455" s="3">
        <f t="shared" si="20"/>
        <v>2.279417865</v>
      </c>
      <c r="AE455" s="2">
        <f t="shared" si="21"/>
        <v>4655.172497</v>
      </c>
      <c r="AF455" s="2">
        <f t="shared" si="22"/>
        <v>5404.720119</v>
      </c>
      <c r="AG455" s="2">
        <f t="shared" si="23"/>
        <v>6315.981766</v>
      </c>
      <c r="AH455" s="2">
        <f t="shared" si="24"/>
        <v>7524.847162</v>
      </c>
      <c r="AI455" s="2">
        <f t="shared" si="25"/>
        <v>9321.247189</v>
      </c>
      <c r="AJ455" s="4">
        <f t="shared" si="26"/>
        <v>44991.52791</v>
      </c>
      <c r="AK455" s="4">
        <f t="shared" si="27"/>
        <v>51238.91688</v>
      </c>
      <c r="AL455" s="4">
        <f t="shared" si="28"/>
        <v>64174.96837</v>
      </c>
      <c r="AM455" s="4">
        <f t="shared" si="29"/>
        <v>76553.40991</v>
      </c>
      <c r="AN455" s="4">
        <f t="shared" si="30"/>
        <v>78340.94349</v>
      </c>
      <c r="AO455" s="4">
        <f>C455/'Ejercicio 3 - TIR'!$D$7</f>
        <v>15075.61672</v>
      </c>
      <c r="AP455" s="4">
        <f t="shared" si="31"/>
        <v>29915.9112</v>
      </c>
      <c r="AQ455" s="4">
        <f t="shared" si="32"/>
        <v>36163.30016</v>
      </c>
      <c r="AR455" s="4">
        <f t="shared" si="33"/>
        <v>49099.35165</v>
      </c>
      <c r="AS455" s="4">
        <f t="shared" si="34"/>
        <v>61477.79319</v>
      </c>
      <c r="AT455" s="4">
        <f t="shared" si="35"/>
        <v>63265.32677</v>
      </c>
      <c r="AU455" s="4">
        <f>AP455*'Ejercicio 3 - TIR'!$D$5</f>
        <v>14957.9556</v>
      </c>
      <c r="AV455" s="4">
        <f>AQ455*'Ejercicio 3 - TIR'!$D$5</f>
        <v>18081.65008</v>
      </c>
      <c r="AW455" s="4">
        <f>AR455*'Ejercicio 3 - TIR'!$D$5</f>
        <v>24549.67582</v>
      </c>
      <c r="AX455" s="4">
        <f>AS455*'Ejercicio 3 - TIR'!$D$5</f>
        <v>30738.8966</v>
      </c>
      <c r="AY455" s="4">
        <f>AT455*'Ejercicio 3 - TIR'!$D$5</f>
        <v>31632.66339</v>
      </c>
      <c r="AZ455" s="4">
        <f t="shared" ref="AZ455:BD455" si="1400">AJ455-AU455-AE455</f>
        <v>25378.39982</v>
      </c>
      <c r="BA455" s="4">
        <f t="shared" si="1400"/>
        <v>27752.54668</v>
      </c>
      <c r="BB455" s="4">
        <f t="shared" si="1400"/>
        <v>33309.31078</v>
      </c>
      <c r="BC455" s="4">
        <f t="shared" si="1400"/>
        <v>38289.66616</v>
      </c>
      <c r="BD455" s="4">
        <f t="shared" si="1400"/>
        <v>37387.03292</v>
      </c>
      <c r="BE455" s="4">
        <f t="shared" ref="BE455:BI455" si="1401">AZ455/Z455</f>
        <v>22293.51425</v>
      </c>
      <c r="BF455" s="4">
        <f t="shared" si="1401"/>
        <v>20998.086</v>
      </c>
      <c r="BG455" s="4">
        <f t="shared" si="1401"/>
        <v>21566.26098</v>
      </c>
      <c r="BH455" s="4">
        <f t="shared" si="1401"/>
        <v>20808.17415</v>
      </c>
      <c r="BI455" s="4">
        <f t="shared" si="1401"/>
        <v>16402.00926</v>
      </c>
      <c r="BJ455" s="4">
        <f t="shared" si="38"/>
        <v>76683.0188</v>
      </c>
      <c r="BK455" s="4">
        <f t="shared" si="39"/>
        <v>34363.63007</v>
      </c>
      <c r="BL455" s="4">
        <f t="shared" si="40"/>
        <v>111046.6489</v>
      </c>
      <c r="BM455" s="4">
        <f>BK455*'Ejercicio 3 - TIR'!$D$5</f>
        <v>17181.81504</v>
      </c>
      <c r="BN455" s="4">
        <f t="shared" si="41"/>
        <v>93864.83384</v>
      </c>
      <c r="BO455" s="4">
        <f t="shared" si="42"/>
        <v>41179.30077</v>
      </c>
      <c r="BP455" s="4">
        <f t="shared" si="43"/>
        <v>-109019.576</v>
      </c>
      <c r="BQ455" s="4">
        <f t="shared" ref="BQ455:BT455" si="1402">BE455</f>
        <v>22293.51425</v>
      </c>
      <c r="BR455" s="4">
        <f t="shared" si="1402"/>
        <v>20998.086</v>
      </c>
      <c r="BS455" s="4">
        <f t="shared" si="1402"/>
        <v>21566.26098</v>
      </c>
      <c r="BT455" s="4">
        <f t="shared" si="1402"/>
        <v>20808.17415</v>
      </c>
      <c r="BU455" s="4">
        <f t="shared" si="45"/>
        <v>57581.31003</v>
      </c>
      <c r="BV455" s="36">
        <f t="shared" si="46"/>
        <v>8.366487476</v>
      </c>
    </row>
    <row r="456" ht="15.0" customHeight="1">
      <c r="A456" s="2">
        <v>455.0</v>
      </c>
      <c r="B456" s="3">
        <f t="shared" si="4"/>
        <v>0.3174049996</v>
      </c>
      <c r="C456" s="4">
        <f>IF(B456&lt;=('Ejercicio 3 - TIR'!$D$13-'Ejercicio 3 - TIR'!$C$13)/('Ejercicio 3 - TIR'!$E$13-'Ejercicio 3 - TIR'!$C$13),'Ejercicio 3 - TIR'!$C$13+SQRT(('Ejercicio 3 - TIR'!$E$13-'Ejercicio 3 - TIR'!$C$13)*('Ejercicio 3 - TIR'!$D$13-'Ejercicio 3 - TIR'!$C$13)*B456),'Ejercicio 3 - TIR'!$E$13-SQRT(('Ejercicio 3 - TIR'!$E$13-'Ejercicio 3 - TIR'!$C$13)*('Ejercicio 3 - TIR'!$E$13-'Ejercicio 3 - TIR'!$D$13)*(1-B456)))</f>
        <v>71379.83228</v>
      </c>
      <c r="D456" s="3">
        <f t="shared" si="5"/>
        <v>0.4993940445</v>
      </c>
      <c r="E456" s="4">
        <f>IF(D456&lt;=('Ejercicio 3 - TIR'!$D$14-'Ejercicio 3 - TIR'!$C$14)/('Ejercicio 3 - TIR'!$E$14-'Ejercicio 3 - TIR'!$C$14),'Ejercicio 3 - TIR'!$C$14+SQRT(('Ejercicio 3 - TIR'!$E$14-'Ejercicio 3 - TIR'!$C$14)*('Ejercicio 3 - TIR'!$D$14-'Ejercicio 3 - TIR'!$C$14)*D456),'Ejercicio 3 - TIR'!$E$14-SQRT(('Ejercicio 3 - TIR'!$E$14-'Ejercicio 3 - TIR'!$C$14)*('Ejercicio 3 - TIR'!$E$14-'Ejercicio 3 - TIR'!$D$14)*(1-D456)))</f>
        <v>31334.49982</v>
      </c>
      <c r="F456" s="3">
        <f t="shared" si="6"/>
        <v>0.3834870294</v>
      </c>
      <c r="G456" s="4">
        <f>IF(F456&lt;=('Ejercicio 3 - TIR'!$D$18-'Ejercicio 3 - TIR'!$C$18)/('Ejercicio 3 - TIR'!$E$18-'Ejercicio 3 - TIR'!$C$18),'Ejercicio 3 - TIR'!$C$18+SQRT(('Ejercicio 3 - TIR'!$E$18-'Ejercicio 3 - TIR'!$C$18)*('Ejercicio 3 - TIR'!$D$18-'Ejercicio 3 - TIR'!$C$18)*F456),'Ejercicio 3 - TIR'!$E$18-SQRT(('Ejercicio 3 - TIR'!$E$18-'Ejercicio 3 - TIR'!$C$18)*('Ejercicio 3 - TIR'!$E$18-'Ejercicio 3 - TIR'!$D$18)*(1-F456)))</f>
        <v>37584.39545</v>
      </c>
      <c r="H456" s="3">
        <f t="shared" si="7"/>
        <v>0.1816843757</v>
      </c>
      <c r="I456" s="4">
        <f>IF(H456&lt;=('Ejercicio 3 - TIR'!$D$18-'Ejercicio 3 - TIR'!$C$18)/('Ejercicio 3 - TIR'!$E$18-'Ejercicio 3 - TIR'!$C$18),'Ejercicio 3 - TIR'!$C$18+SQRT(('Ejercicio 3 - TIR'!$E$18-'Ejercicio 3 - TIR'!$C$18)*('Ejercicio 3 - TIR'!$D$18-'Ejercicio 3 - TIR'!$C$18)*H456),'Ejercicio 3 - TIR'!$E$18-SQRT(('Ejercicio 3 - TIR'!$E$18-'Ejercicio 3 - TIR'!$C$18)*('Ejercicio 3 - TIR'!$E$18-'Ejercicio 3 - TIR'!$D$18)*(1-H456)))</f>
        <v>35220.40768</v>
      </c>
      <c r="J456" s="3">
        <f t="shared" si="8"/>
        <v>0.580614817</v>
      </c>
      <c r="K456" s="4">
        <f>IF(J456&lt;=('Ejercicio 3 - TIR'!$D$18-'Ejercicio 3 - TIR'!$C$18)/('Ejercicio 3 - TIR'!$E$18-'Ejercicio 3 - TIR'!$C$18),'Ejercicio 3 - TIR'!$C$18+SQRT(('Ejercicio 3 - TIR'!$E$18-'Ejercicio 3 - TIR'!$C$18)*('Ejercicio 3 - TIR'!$D$18-'Ejercicio 3 - TIR'!$C$18)*J456),'Ejercicio 3 - TIR'!$E$18-SQRT(('Ejercicio 3 - TIR'!$E$18-'Ejercicio 3 - TIR'!$C$18)*('Ejercicio 3 - TIR'!$E$18-'Ejercicio 3 - TIR'!$D$18)*(1-J456)))</f>
        <v>39332.32139</v>
      </c>
      <c r="L456" s="3">
        <f t="shared" si="9"/>
        <v>0.439208099</v>
      </c>
      <c r="M456" s="4">
        <f>IF(L456&lt;=('Ejercicio 3 - TIR'!$D$18-'Ejercicio 3 - TIR'!$C$18)/('Ejercicio 3 - TIR'!$E$18-'Ejercicio 3 - TIR'!$C$18),'Ejercicio 3 - TIR'!$C$18+SQRT(('Ejercicio 3 - TIR'!$E$18-'Ejercicio 3 - TIR'!$C$18)*('Ejercicio 3 - TIR'!$D$18-'Ejercicio 3 - TIR'!$C$18)*L456),'Ejercicio 3 - TIR'!$E$18-SQRT(('Ejercicio 3 - TIR'!$E$18-'Ejercicio 3 - TIR'!$C$18)*('Ejercicio 3 - TIR'!$E$18-'Ejercicio 3 - TIR'!$D$18)*(1-L456)))</f>
        <v>38116.72439</v>
      </c>
      <c r="N456" s="3">
        <f t="shared" si="10"/>
        <v>0.6080109619</v>
      </c>
      <c r="O456" s="4">
        <f>IF(N456&lt;=('Ejercicio 3 - TIR'!$D$18-'Ejercicio 3 - TIR'!$C$18)/('Ejercicio 3 - TIR'!$E$18-'Ejercicio 3 - TIR'!$C$18),'Ejercicio 3 - TIR'!$C$18+SQRT(('Ejercicio 3 - TIR'!$E$18-'Ejercicio 3 - TIR'!$C$18)*('Ejercicio 3 - TIR'!$D$18-'Ejercicio 3 - TIR'!$C$18)*N456),'Ejercicio 3 - TIR'!$E$18-SQRT(('Ejercicio 3 - TIR'!$E$18-'Ejercicio 3 - TIR'!$C$18)*('Ejercicio 3 - TIR'!$E$18-'Ejercicio 3 - TIR'!$D$18)*(1-N456)))</f>
        <v>39549.9552</v>
      </c>
      <c r="P456" s="3">
        <f t="shared" si="11"/>
        <v>0.3193648441</v>
      </c>
      <c r="Q456" s="7">
        <f>IF(P456&lt;=('Ejercicio 3 - TIR'!$D$22-'Ejercicio 3 - TIR'!$C$22)/('Ejercicio 3 - TIR'!$E$22-'Ejercicio 3 - TIR'!$C$22),'Ejercicio 3 - TIR'!$C$22+SQRT(('Ejercicio 3 - TIR'!$E$22-'Ejercicio 3 - TIR'!$C$22)*('Ejercicio 3 - TIR'!$D$22-'Ejercicio 3 - TIR'!$C$22)*P456),'Ejercicio 3 - TIR'!$E$22-SQRT(('Ejercicio 3 - TIR'!$E$22-'Ejercicio 3 - TIR'!$C$22)*('Ejercicio 3 - TIR'!$E$22-'Ejercicio 3 - TIR'!$D$22)*(1-P456)))</f>
        <v>0.1439761698</v>
      </c>
      <c r="R456" s="3">
        <f t="shared" si="12"/>
        <v>0.8476641939</v>
      </c>
      <c r="S456" s="7">
        <f>IF(R456&lt;=('Ejercicio 3 - TIR'!$D$23-'Ejercicio 3 - TIR'!$C$23)/('Ejercicio 3 - TIR'!$E$23-'Ejercicio 3 - TIR'!$C$23),'Ejercicio 3 - TIR'!$C$23+SQRT(('Ejercicio 3 - TIR'!$E$23-'Ejercicio 3 - TIR'!$C$23)*('Ejercicio 3 - TIR'!$D$23-'Ejercicio 3 - TIR'!$C$23)*R456),'Ejercicio 3 - TIR'!$E$23-SQRT(('Ejercicio 3 - TIR'!$E$23-'Ejercicio 3 - TIR'!$C$23)*('Ejercicio 3 - TIR'!$E$23-'Ejercicio 3 - TIR'!$D$23)*(1-R456)))</f>
        <v>0.1634408801</v>
      </c>
      <c r="T456" s="3">
        <f t="shared" si="13"/>
        <v>0.3889140857</v>
      </c>
      <c r="U456" s="7">
        <f>IF(T456&lt;=('Ejercicio 3 - TIR'!$D$24-'Ejercicio 3 - TIR'!$C$24)/('Ejercicio 3 - TIR'!$E$24-'Ejercicio 3 - TIR'!$C$24),'Ejercicio 3 - TIR'!$C$24+SQRT(('Ejercicio 3 - TIR'!$E$24-'Ejercicio 3 - TIR'!$C$24)*('Ejercicio 3 - TIR'!$D$24-'Ejercicio 3 - TIR'!$C$24)*T456),'Ejercicio 3 - TIR'!$E$24-SQRT(('Ejercicio 3 - TIR'!$E$24-'Ejercicio 3 - TIR'!$C$24)*('Ejercicio 3 - TIR'!$E$24-'Ejercicio 3 - TIR'!$D$24)*(1-T456)))</f>
        <v>0.1785783061</v>
      </c>
      <c r="V456" s="3">
        <f t="shared" si="14"/>
        <v>0.358805843</v>
      </c>
      <c r="W456" s="7">
        <f>IF(V456&lt;=('Ejercicio 3 - TIR'!$D$25-'Ejercicio 3 - TIR'!$C$25)/('Ejercicio 3 - TIR'!$E$25-'Ejercicio 3 - TIR'!$C$25),'Ejercicio 3 - TIR'!$C$25+SQRT(('Ejercicio 3 - TIR'!$E$25-'Ejercicio 3 - TIR'!$C$25)*('Ejercicio 3 - TIR'!$D$25-'Ejercicio 3 - TIR'!$C$25)*V456),'Ejercicio 3 - TIR'!$E$25-SQRT(('Ejercicio 3 - TIR'!$E$25-'Ejercicio 3 - TIR'!$C$25)*('Ejercicio 3 - TIR'!$E$25-'Ejercicio 3 - TIR'!$D$25)*(1-V456)))</f>
        <v>0.2026272278</v>
      </c>
      <c r="X456" s="3">
        <f t="shared" si="15"/>
        <v>0.5585295813</v>
      </c>
      <c r="Y456" s="7">
        <f>IF(X456&lt;=('Ejercicio 3 - TIR'!$D$26-'Ejercicio 3 - TIR'!$C$26)/('Ejercicio 3 - TIR'!$E$26-'Ejercicio 3 - TIR'!$C$26),'Ejercicio 3 - TIR'!$C$26+SQRT(('Ejercicio 3 - TIR'!$E$26-'Ejercicio 3 - TIR'!$C$26)*('Ejercicio 3 - TIR'!$D$26-'Ejercicio 3 - TIR'!$C$26)*X456),'Ejercicio 3 - TIR'!$E$26-SQRT(('Ejercicio 3 - TIR'!$E$26-'Ejercicio 3 - TIR'!$C$26)*('Ejercicio 3 - TIR'!$E$26-'Ejercicio 3 - TIR'!$D$26)*(1-X456)))</f>
        <v>0.2311743893</v>
      </c>
      <c r="Z456" s="3">
        <f t="shared" si="16"/>
        <v>1.14397617</v>
      </c>
      <c r="AA456" s="3">
        <f t="shared" si="17"/>
        <v>1.330948642</v>
      </c>
      <c r="AB456" s="3">
        <f t="shared" si="18"/>
        <v>1.568627196</v>
      </c>
      <c r="AC456" s="3">
        <f t="shared" si="19"/>
        <v>1.886473776</v>
      </c>
      <c r="AD456" s="3">
        <f t="shared" si="20"/>
        <v>2.322578199</v>
      </c>
      <c r="AE456" s="2">
        <f t="shared" si="21"/>
        <v>4511.421268</v>
      </c>
      <c r="AF456" s="2">
        <f t="shared" si="22"/>
        <v>5248.77193</v>
      </c>
      <c r="AG456" s="2">
        <f t="shared" si="23"/>
        <v>6186.088731</v>
      </c>
      <c r="AH456" s="2">
        <f t="shared" si="24"/>
        <v>7439.558741</v>
      </c>
      <c r="AI456" s="2">
        <f t="shared" si="25"/>
        <v>9159.39419</v>
      </c>
      <c r="AJ456" s="4">
        <f t="shared" si="26"/>
        <v>42995.65276</v>
      </c>
      <c r="AK456" s="4">
        <f t="shared" si="27"/>
        <v>46876.55377</v>
      </c>
      <c r="AL456" s="4">
        <f t="shared" si="28"/>
        <v>61697.74901</v>
      </c>
      <c r="AM456" s="4">
        <f t="shared" si="29"/>
        <v>71906.20099</v>
      </c>
      <c r="AN456" s="4">
        <f t="shared" si="30"/>
        <v>91857.86371</v>
      </c>
      <c r="AO456" s="4">
        <f>C456/'Ejercicio 3 - TIR'!$D$7</f>
        <v>14275.96646</v>
      </c>
      <c r="AP456" s="4">
        <f t="shared" si="31"/>
        <v>28719.6863</v>
      </c>
      <c r="AQ456" s="4">
        <f t="shared" si="32"/>
        <v>32600.58731</v>
      </c>
      <c r="AR456" s="4">
        <f t="shared" si="33"/>
        <v>47421.78255</v>
      </c>
      <c r="AS456" s="4">
        <f t="shared" si="34"/>
        <v>57630.23453</v>
      </c>
      <c r="AT456" s="4">
        <f t="shared" si="35"/>
        <v>77581.89726</v>
      </c>
      <c r="AU456" s="4">
        <f>AP456*'Ejercicio 3 - TIR'!$D$5</f>
        <v>14359.84315</v>
      </c>
      <c r="AV456" s="4">
        <f>AQ456*'Ejercicio 3 - TIR'!$D$5</f>
        <v>16300.29366</v>
      </c>
      <c r="AW456" s="4">
        <f>AR456*'Ejercicio 3 - TIR'!$D$5</f>
        <v>23710.89128</v>
      </c>
      <c r="AX456" s="4">
        <f>AS456*'Ejercicio 3 - TIR'!$D$5</f>
        <v>28815.11727</v>
      </c>
      <c r="AY456" s="4">
        <f>AT456*'Ejercicio 3 - TIR'!$D$5</f>
        <v>38790.94863</v>
      </c>
      <c r="AZ456" s="4">
        <f t="shared" ref="AZ456:BD456" si="1403">AJ456-AU456-AE456</f>
        <v>24124.38834</v>
      </c>
      <c r="BA456" s="4">
        <f t="shared" si="1403"/>
        <v>25327.48818</v>
      </c>
      <c r="BB456" s="4">
        <f t="shared" si="1403"/>
        <v>31800.769</v>
      </c>
      <c r="BC456" s="4">
        <f t="shared" si="1403"/>
        <v>35651.52498</v>
      </c>
      <c r="BD456" s="4">
        <f t="shared" si="1403"/>
        <v>43907.5209</v>
      </c>
      <c r="BE456" s="4">
        <f t="shared" ref="BE456:BI456" si="1404">AZ456/Z456</f>
        <v>21088.19132</v>
      </c>
      <c r="BF456" s="4">
        <f t="shared" si="1404"/>
        <v>19029.65102</v>
      </c>
      <c r="BG456" s="4">
        <f t="shared" si="1404"/>
        <v>20272.99354</v>
      </c>
      <c r="BH456" s="4">
        <f t="shared" si="1404"/>
        <v>18898.50017</v>
      </c>
      <c r="BI456" s="4">
        <f t="shared" si="1404"/>
        <v>18904.64696</v>
      </c>
      <c r="BJ456" s="4">
        <f t="shared" si="38"/>
        <v>72776.82616</v>
      </c>
      <c r="BK456" s="4">
        <f t="shared" si="39"/>
        <v>33157.04846</v>
      </c>
      <c r="BL456" s="4">
        <f t="shared" si="40"/>
        <v>105933.8746</v>
      </c>
      <c r="BM456" s="4">
        <f>BK456*'Ejercicio 3 - TIR'!$D$5</f>
        <v>16578.52423</v>
      </c>
      <c r="BN456" s="4">
        <f t="shared" si="41"/>
        <v>89355.35039</v>
      </c>
      <c r="BO456" s="4">
        <f t="shared" si="42"/>
        <v>38472.48305</v>
      </c>
      <c r="BP456" s="4">
        <f t="shared" si="43"/>
        <v>-102714.3321</v>
      </c>
      <c r="BQ456" s="4">
        <f t="shared" ref="BQ456:BT456" si="1405">BE456</f>
        <v>21088.19132</v>
      </c>
      <c r="BR456" s="4">
        <f t="shared" si="1405"/>
        <v>19029.65102</v>
      </c>
      <c r="BS456" s="4">
        <f t="shared" si="1405"/>
        <v>20272.99354</v>
      </c>
      <c r="BT456" s="4">
        <f t="shared" si="1405"/>
        <v>18898.50017</v>
      </c>
      <c r="BU456" s="4">
        <f t="shared" si="45"/>
        <v>57377.13001</v>
      </c>
      <c r="BV456" s="36">
        <f t="shared" si="46"/>
        <v>8.674951487</v>
      </c>
    </row>
    <row r="457" ht="15.0" customHeight="1">
      <c r="A457" s="2">
        <v>456.0</v>
      </c>
      <c r="B457" s="3">
        <f t="shared" si="4"/>
        <v>0.3075466731</v>
      </c>
      <c r="C457" s="4">
        <f>IF(B457&lt;=('Ejercicio 3 - TIR'!$D$13-'Ejercicio 3 - TIR'!$C$13)/('Ejercicio 3 - TIR'!$E$13-'Ejercicio 3 - TIR'!$C$13),'Ejercicio 3 - TIR'!$C$13+SQRT(('Ejercicio 3 - TIR'!$E$13-'Ejercicio 3 - TIR'!$C$13)*('Ejercicio 3 - TIR'!$D$13-'Ejercicio 3 - TIR'!$C$13)*B457),'Ejercicio 3 - TIR'!$E$13-SQRT(('Ejercicio 3 - TIR'!$E$13-'Ejercicio 3 - TIR'!$C$13)*('Ejercicio 3 - TIR'!$E$13-'Ejercicio 3 - TIR'!$D$13)*(1-B457)))</f>
        <v>71173.90085</v>
      </c>
      <c r="D457" s="3">
        <f t="shared" si="5"/>
        <v>0.8747467218</v>
      </c>
      <c r="E457" s="4">
        <f>IF(D457&lt;=('Ejercicio 3 - TIR'!$D$14-'Ejercicio 3 - TIR'!$C$14)/('Ejercicio 3 - TIR'!$E$14-'Ejercicio 3 - TIR'!$C$14),'Ejercicio 3 - TIR'!$C$14+SQRT(('Ejercicio 3 - TIR'!$E$14-'Ejercicio 3 - TIR'!$C$14)*('Ejercicio 3 - TIR'!$D$14-'Ejercicio 3 - TIR'!$C$14)*D457),'Ejercicio 3 - TIR'!$E$14-SQRT(('Ejercicio 3 - TIR'!$E$14-'Ejercicio 3 - TIR'!$C$14)*('Ejercicio 3 - TIR'!$E$14-'Ejercicio 3 - TIR'!$D$14)*(1-D457)))</f>
        <v>35665.48829</v>
      </c>
      <c r="F457" s="3">
        <f t="shared" si="6"/>
        <v>0.8138667272</v>
      </c>
      <c r="G457" s="4">
        <f>IF(F457&lt;=('Ejercicio 3 - TIR'!$D$18-'Ejercicio 3 - TIR'!$C$18)/('Ejercicio 3 - TIR'!$E$18-'Ejercicio 3 - TIR'!$C$18),'Ejercicio 3 - TIR'!$C$18+SQRT(('Ejercicio 3 - TIR'!$E$18-'Ejercicio 3 - TIR'!$C$18)*('Ejercicio 3 - TIR'!$D$18-'Ejercicio 3 - TIR'!$C$18)*F457),'Ejercicio 3 - TIR'!$E$18-SQRT(('Ejercicio 3 - TIR'!$E$18-'Ejercicio 3 - TIR'!$C$18)*('Ejercicio 3 - TIR'!$E$18-'Ejercicio 3 - TIR'!$D$18)*(1-F457)))</f>
        <v>41263.69227</v>
      </c>
      <c r="H457" s="3">
        <f t="shared" si="7"/>
        <v>0.3292973145</v>
      </c>
      <c r="I457" s="4">
        <f>IF(H457&lt;=('Ejercicio 3 - TIR'!$D$18-'Ejercicio 3 - TIR'!$C$18)/('Ejercicio 3 - TIR'!$E$18-'Ejercicio 3 - TIR'!$C$18),'Ejercicio 3 - TIR'!$C$18+SQRT(('Ejercicio 3 - TIR'!$E$18-'Ejercicio 3 - TIR'!$C$18)*('Ejercicio 3 - TIR'!$D$18-'Ejercicio 3 - TIR'!$C$18)*H457),'Ejercicio 3 - TIR'!$E$18-SQRT(('Ejercicio 3 - TIR'!$E$18-'Ejercicio 3 - TIR'!$C$18)*('Ejercicio 3 - TIR'!$E$18-'Ejercicio 3 - TIR'!$D$18)*(1-H457)))</f>
        <v>37028.12899</v>
      </c>
      <c r="J457" s="3">
        <f t="shared" si="8"/>
        <v>0.1033986579</v>
      </c>
      <c r="K457" s="4">
        <f>IF(J457&lt;=('Ejercicio 3 - TIR'!$D$18-'Ejercicio 3 - TIR'!$C$18)/('Ejercicio 3 - TIR'!$E$18-'Ejercicio 3 - TIR'!$C$18),'Ejercicio 3 - TIR'!$C$18+SQRT(('Ejercicio 3 - TIR'!$E$18-'Ejercicio 3 - TIR'!$C$18)*('Ejercicio 3 - TIR'!$D$18-'Ejercicio 3 - TIR'!$C$18)*J457),'Ejercicio 3 - TIR'!$E$18-SQRT(('Ejercicio 3 - TIR'!$E$18-'Ejercicio 3 - TIR'!$C$18)*('Ejercicio 3 - TIR'!$E$18-'Ejercicio 3 - TIR'!$D$18)*(1-J457)))</f>
        <v>33938.24818</v>
      </c>
      <c r="L457" s="3">
        <f t="shared" si="9"/>
        <v>0.5946295712</v>
      </c>
      <c r="M457" s="4">
        <f>IF(L457&lt;=('Ejercicio 3 - TIR'!$D$18-'Ejercicio 3 - TIR'!$C$18)/('Ejercicio 3 - TIR'!$E$18-'Ejercicio 3 - TIR'!$C$18),'Ejercicio 3 - TIR'!$C$18+SQRT(('Ejercicio 3 - TIR'!$E$18-'Ejercicio 3 - TIR'!$C$18)*('Ejercicio 3 - TIR'!$D$18-'Ejercicio 3 - TIR'!$C$18)*L457),'Ejercicio 3 - TIR'!$E$18-SQRT(('Ejercicio 3 - TIR'!$E$18-'Ejercicio 3 - TIR'!$C$18)*('Ejercicio 3 - TIR'!$E$18-'Ejercicio 3 - TIR'!$D$18)*(1-L457)))</f>
        <v>39444.28058</v>
      </c>
      <c r="N457" s="3">
        <f t="shared" si="10"/>
        <v>0.5144485493</v>
      </c>
      <c r="O457" s="4">
        <f>IF(N457&lt;=('Ejercicio 3 - TIR'!$D$18-'Ejercicio 3 - TIR'!$C$18)/('Ejercicio 3 - TIR'!$E$18-'Ejercicio 3 - TIR'!$C$18),'Ejercicio 3 - TIR'!$C$18+SQRT(('Ejercicio 3 - TIR'!$E$18-'Ejercicio 3 - TIR'!$C$18)*('Ejercicio 3 - TIR'!$D$18-'Ejercicio 3 - TIR'!$C$18)*N457),'Ejercicio 3 - TIR'!$E$18-SQRT(('Ejercicio 3 - TIR'!$E$18-'Ejercicio 3 - TIR'!$C$18)*('Ejercicio 3 - TIR'!$E$18-'Ejercicio 3 - TIR'!$D$18)*(1-N457)))</f>
        <v>38784.49102</v>
      </c>
      <c r="P457" s="3">
        <f t="shared" si="11"/>
        <v>0.6509554869</v>
      </c>
      <c r="Q457" s="7">
        <f>IF(P457&lt;=('Ejercicio 3 - TIR'!$D$22-'Ejercicio 3 - TIR'!$C$22)/('Ejercicio 3 - TIR'!$E$22-'Ejercicio 3 - TIR'!$C$22),'Ejercicio 3 - TIR'!$C$22+SQRT(('Ejercicio 3 - TIR'!$E$22-'Ejercicio 3 - TIR'!$C$22)*('Ejercicio 3 - TIR'!$D$22-'Ejercicio 3 - TIR'!$C$22)*P457),'Ejercicio 3 - TIR'!$E$22-SQRT(('Ejercicio 3 - TIR'!$E$22-'Ejercicio 3 - TIR'!$C$22)*('Ejercicio 3 - TIR'!$E$22-'Ejercicio 3 - TIR'!$D$22)*(1-P457)))</f>
        <v>0.1549344834</v>
      </c>
      <c r="R457" s="3">
        <f t="shared" si="12"/>
        <v>0.4572430845</v>
      </c>
      <c r="S457" s="7">
        <f>IF(R457&lt;=('Ejercicio 3 - TIR'!$D$23-'Ejercicio 3 - TIR'!$C$23)/('Ejercicio 3 - TIR'!$E$23-'Ejercicio 3 - TIR'!$C$23),'Ejercicio 3 - TIR'!$C$23+SQRT(('Ejercicio 3 - TIR'!$E$23-'Ejercicio 3 - TIR'!$C$23)*('Ejercicio 3 - TIR'!$D$23-'Ejercicio 3 - TIR'!$C$23)*R457),'Ejercicio 3 - TIR'!$E$23-SQRT(('Ejercicio 3 - TIR'!$E$23-'Ejercicio 3 - TIR'!$C$23)*('Ejercicio 3 - TIR'!$E$23-'Ejercicio 3 - TIR'!$D$23)*(1-R457)))</f>
        <v>0.1486886311</v>
      </c>
      <c r="T457" s="3">
        <f t="shared" si="13"/>
        <v>0.07242609345</v>
      </c>
      <c r="U457" s="7">
        <f>IF(T457&lt;=('Ejercicio 3 - TIR'!$D$24-'Ejercicio 3 - TIR'!$C$24)/('Ejercicio 3 - TIR'!$E$24-'Ejercicio 3 - TIR'!$C$24),'Ejercicio 3 - TIR'!$C$24+SQRT(('Ejercicio 3 - TIR'!$E$24-'Ejercicio 3 - TIR'!$C$24)*('Ejercicio 3 - TIR'!$D$24-'Ejercicio 3 - TIR'!$C$24)*T457),'Ejercicio 3 - TIR'!$E$24-SQRT(('Ejercicio 3 - TIR'!$E$24-'Ejercicio 3 - TIR'!$C$24)*('Ejercicio 3 - TIR'!$E$24-'Ejercicio 3 - TIR'!$D$24)*(1-T457)))</f>
        <v>0.1623326719</v>
      </c>
      <c r="V457" s="3">
        <f t="shared" si="14"/>
        <v>0.693317986</v>
      </c>
      <c r="W457" s="7">
        <f>IF(V457&lt;=('Ejercicio 3 - TIR'!$D$25-'Ejercicio 3 - TIR'!$C$25)/('Ejercicio 3 - TIR'!$E$25-'Ejercicio 3 - TIR'!$C$25),'Ejercicio 3 - TIR'!$C$25+SQRT(('Ejercicio 3 - TIR'!$E$25-'Ejercicio 3 - TIR'!$C$25)*('Ejercicio 3 - TIR'!$D$25-'Ejercicio 3 - TIR'!$C$25)*V457),'Ejercicio 3 - TIR'!$E$25-SQRT(('Ejercicio 3 - TIR'!$E$25-'Ejercicio 3 - TIR'!$C$25)*('Ejercicio 3 - TIR'!$E$25-'Ejercicio 3 - TIR'!$D$25)*(1-V457)))</f>
        <v>0.2172374139</v>
      </c>
      <c r="X457" s="3">
        <f t="shared" si="15"/>
        <v>0.4647229988</v>
      </c>
      <c r="Y457" s="7">
        <f>IF(X457&lt;=('Ejercicio 3 - TIR'!$D$26-'Ejercicio 3 - TIR'!$C$26)/('Ejercicio 3 - TIR'!$E$26-'Ejercicio 3 - TIR'!$C$26),'Ejercicio 3 - TIR'!$C$26+SQRT(('Ejercicio 3 - TIR'!$E$26-'Ejercicio 3 - TIR'!$C$26)*('Ejercicio 3 - TIR'!$D$26-'Ejercicio 3 - TIR'!$C$26)*X457),'Ejercicio 3 - TIR'!$E$26-SQRT(('Ejercicio 3 - TIR'!$E$26-'Ejercicio 3 - TIR'!$C$26)*('Ejercicio 3 - TIR'!$E$26-'Ejercicio 3 - TIR'!$D$26)*(1-X457)))</f>
        <v>0.2262366686</v>
      </c>
      <c r="Z457" s="3">
        <f t="shared" si="16"/>
        <v>1.154934483</v>
      </c>
      <c r="AA457" s="3">
        <f t="shared" si="17"/>
        <v>1.326660111</v>
      </c>
      <c r="AB457" s="3">
        <f t="shared" si="18"/>
        <v>1.542020391</v>
      </c>
      <c r="AC457" s="3">
        <f t="shared" si="19"/>
        <v>1.877004913</v>
      </c>
      <c r="AD457" s="3">
        <f t="shared" si="20"/>
        <v>2.301652252</v>
      </c>
      <c r="AE457" s="2">
        <f t="shared" si="21"/>
        <v>5525.814003</v>
      </c>
      <c r="AF457" s="2">
        <f t="shared" si="22"/>
        <v>6347.439723</v>
      </c>
      <c r="AG457" s="2">
        <f t="shared" si="23"/>
        <v>7377.836573</v>
      </c>
      <c r="AH457" s="2">
        <f t="shared" si="24"/>
        <v>8980.57871</v>
      </c>
      <c r="AI457" s="2">
        <f t="shared" si="25"/>
        <v>11012.31492</v>
      </c>
      <c r="AJ457" s="4">
        <f t="shared" si="26"/>
        <v>47656.86111</v>
      </c>
      <c r="AK457" s="4">
        <f t="shared" si="27"/>
        <v>49123.74171</v>
      </c>
      <c r="AL457" s="4">
        <f t="shared" si="28"/>
        <v>52333.47073</v>
      </c>
      <c r="AM457" s="4">
        <f t="shared" si="29"/>
        <v>74037.10844</v>
      </c>
      <c r="AN457" s="4">
        <f t="shared" si="30"/>
        <v>89268.41107</v>
      </c>
      <c r="AO457" s="4">
        <f>C457/'Ejercicio 3 - TIR'!$D$7</f>
        <v>14234.78017</v>
      </c>
      <c r="AP457" s="4">
        <f t="shared" si="31"/>
        <v>33422.08094</v>
      </c>
      <c r="AQ457" s="4">
        <f t="shared" si="32"/>
        <v>34888.96154</v>
      </c>
      <c r="AR457" s="4">
        <f t="shared" si="33"/>
        <v>38098.69056</v>
      </c>
      <c r="AS457" s="4">
        <f t="shared" si="34"/>
        <v>59802.32827</v>
      </c>
      <c r="AT457" s="4">
        <f t="shared" si="35"/>
        <v>75033.6309</v>
      </c>
      <c r="AU457" s="4">
        <f>AP457*'Ejercicio 3 - TIR'!$D$5</f>
        <v>16711.04047</v>
      </c>
      <c r="AV457" s="4">
        <f>AQ457*'Ejercicio 3 - TIR'!$D$5</f>
        <v>17444.48077</v>
      </c>
      <c r="AW457" s="4">
        <f>AR457*'Ejercicio 3 - TIR'!$D$5</f>
        <v>19049.34528</v>
      </c>
      <c r="AX457" s="4">
        <f>AS457*'Ejercicio 3 - TIR'!$D$5</f>
        <v>29901.16414</v>
      </c>
      <c r="AY457" s="4">
        <f>AT457*'Ejercicio 3 - TIR'!$D$5</f>
        <v>37516.81545</v>
      </c>
      <c r="AZ457" s="4">
        <f t="shared" ref="AZ457:BD457" si="1406">AJ457-AU457-AE457</f>
        <v>25420.00664</v>
      </c>
      <c r="BA457" s="4">
        <f t="shared" si="1406"/>
        <v>25331.82122</v>
      </c>
      <c r="BB457" s="4">
        <f t="shared" si="1406"/>
        <v>25906.28888</v>
      </c>
      <c r="BC457" s="4">
        <f t="shared" si="1406"/>
        <v>35155.3656</v>
      </c>
      <c r="BD457" s="4">
        <f t="shared" si="1406"/>
        <v>40739.2807</v>
      </c>
      <c r="BE457" s="4">
        <f t="shared" ref="BE457:BI457" si="1407">AZ457/Z457</f>
        <v>22009.91225</v>
      </c>
      <c r="BF457" s="4">
        <f t="shared" si="1407"/>
        <v>19094.43196</v>
      </c>
      <c r="BG457" s="4">
        <f t="shared" si="1407"/>
        <v>16800.22458</v>
      </c>
      <c r="BH457" s="4">
        <f t="shared" si="1407"/>
        <v>18729.50111</v>
      </c>
      <c r="BI457" s="4">
        <f t="shared" si="1407"/>
        <v>17700.01558</v>
      </c>
      <c r="BJ457" s="4">
        <f t="shared" si="38"/>
        <v>82089.55143</v>
      </c>
      <c r="BK457" s="4">
        <f t="shared" si="39"/>
        <v>32763.51383</v>
      </c>
      <c r="BL457" s="4">
        <f t="shared" si="40"/>
        <v>114853.0653</v>
      </c>
      <c r="BM457" s="4">
        <f>BK457*'Ejercicio 3 - TIR'!$D$5</f>
        <v>16381.75691</v>
      </c>
      <c r="BN457" s="4">
        <f t="shared" si="41"/>
        <v>98471.30835</v>
      </c>
      <c r="BO457" s="4">
        <f t="shared" si="42"/>
        <v>42782.87838</v>
      </c>
      <c r="BP457" s="4">
        <f t="shared" si="43"/>
        <v>-106839.3891</v>
      </c>
      <c r="BQ457" s="4">
        <f t="shared" ref="BQ457:BT457" si="1408">BE457</f>
        <v>22009.91225</v>
      </c>
      <c r="BR457" s="4">
        <f t="shared" si="1408"/>
        <v>19094.43196</v>
      </c>
      <c r="BS457" s="4">
        <f t="shared" si="1408"/>
        <v>16800.22458</v>
      </c>
      <c r="BT457" s="4">
        <f t="shared" si="1408"/>
        <v>18729.50111</v>
      </c>
      <c r="BU457" s="4">
        <f t="shared" si="45"/>
        <v>60482.89395</v>
      </c>
      <c r="BV457" s="36">
        <f t="shared" si="46"/>
        <v>7.451211208</v>
      </c>
    </row>
    <row r="458" ht="15.0" customHeight="1">
      <c r="A458" s="2">
        <v>457.0</v>
      </c>
      <c r="B458" s="3">
        <f t="shared" si="4"/>
        <v>0.6546014696</v>
      </c>
      <c r="C458" s="4">
        <f>IF(B458&lt;=('Ejercicio 3 - TIR'!$D$13-'Ejercicio 3 - TIR'!$C$13)/('Ejercicio 3 - TIR'!$E$13-'Ejercicio 3 - TIR'!$C$13),'Ejercicio 3 - TIR'!$C$13+SQRT(('Ejercicio 3 - TIR'!$E$13-'Ejercicio 3 - TIR'!$C$13)*('Ejercicio 3 - TIR'!$D$13-'Ejercicio 3 - TIR'!$C$13)*B458),'Ejercicio 3 - TIR'!$E$13-SQRT(('Ejercicio 3 - TIR'!$E$13-'Ejercicio 3 - TIR'!$C$13)*('Ejercicio 3 - TIR'!$E$13-'Ejercicio 3 - TIR'!$D$13)*(1-B458)))</f>
        <v>79641.26142</v>
      </c>
      <c r="D458" s="3">
        <f t="shared" si="5"/>
        <v>0.3793072656</v>
      </c>
      <c r="E458" s="4">
        <f>IF(D458&lt;=('Ejercicio 3 - TIR'!$D$14-'Ejercicio 3 - TIR'!$C$14)/('Ejercicio 3 - TIR'!$E$14-'Ejercicio 3 - TIR'!$C$14),'Ejercicio 3 - TIR'!$C$14+SQRT(('Ejercicio 3 - TIR'!$E$14-'Ejercicio 3 - TIR'!$C$14)*('Ejercicio 3 - TIR'!$D$14-'Ejercicio 3 - TIR'!$C$14)*D458),'Ejercicio 3 - TIR'!$E$14-SQRT(('Ejercicio 3 - TIR'!$E$14-'Ejercicio 3 - TIR'!$C$14)*('Ejercicio 3 - TIR'!$E$14-'Ejercicio 3 - TIR'!$D$14)*(1-D458)))</f>
        <v>30350.96325</v>
      </c>
      <c r="F458" s="3">
        <f t="shared" si="6"/>
        <v>0.4330537701</v>
      </c>
      <c r="G458" s="4">
        <f>IF(F458&lt;=('Ejercicio 3 - TIR'!$D$18-'Ejercicio 3 - TIR'!$C$18)/('Ejercicio 3 - TIR'!$E$18-'Ejercicio 3 - TIR'!$C$18),'Ejercicio 3 - TIR'!$C$18+SQRT(('Ejercicio 3 - TIR'!$E$18-'Ejercicio 3 - TIR'!$C$18)*('Ejercicio 3 - TIR'!$D$18-'Ejercicio 3 - TIR'!$C$18)*F458),'Ejercicio 3 - TIR'!$E$18-SQRT(('Ejercicio 3 - TIR'!$E$18-'Ejercicio 3 - TIR'!$C$18)*('Ejercicio 3 - TIR'!$E$18-'Ejercicio 3 - TIR'!$D$18)*(1-F458)))</f>
        <v>38059.65666</v>
      </c>
      <c r="H458" s="3">
        <f t="shared" si="7"/>
        <v>0.1970627786</v>
      </c>
      <c r="I458" s="4">
        <f>IF(H458&lt;=('Ejercicio 3 - TIR'!$D$18-'Ejercicio 3 - TIR'!$C$18)/('Ejercicio 3 - TIR'!$E$18-'Ejercicio 3 - TIR'!$C$18),'Ejercicio 3 - TIR'!$C$18+SQRT(('Ejercicio 3 - TIR'!$E$18-'Ejercicio 3 - TIR'!$C$18)*('Ejercicio 3 - TIR'!$D$18-'Ejercicio 3 - TIR'!$C$18)*H458),'Ejercicio 3 - TIR'!$E$18-SQRT(('Ejercicio 3 - TIR'!$E$18-'Ejercicio 3 - TIR'!$C$18)*('Ejercicio 3 - TIR'!$E$18-'Ejercicio 3 - TIR'!$D$18)*(1-H458)))</f>
        <v>35436.85725</v>
      </c>
      <c r="J458" s="3">
        <f t="shared" si="8"/>
        <v>0.185135942</v>
      </c>
      <c r="K458" s="4">
        <f>IF(J458&lt;=('Ejercicio 3 - TIR'!$D$18-'Ejercicio 3 - TIR'!$C$18)/('Ejercicio 3 - TIR'!$E$18-'Ejercicio 3 - TIR'!$C$18),'Ejercicio 3 - TIR'!$C$18+SQRT(('Ejercicio 3 - TIR'!$E$18-'Ejercicio 3 - TIR'!$C$18)*('Ejercicio 3 - TIR'!$D$18-'Ejercicio 3 - TIR'!$C$18)*J458),'Ejercicio 3 - TIR'!$E$18-SQRT(('Ejercicio 3 - TIR'!$E$18-'Ejercicio 3 - TIR'!$C$18)*('Ejercicio 3 - TIR'!$E$18-'Ejercicio 3 - TIR'!$D$18)*(1-J458)))</f>
        <v>35269.76198</v>
      </c>
      <c r="L458" s="3">
        <f t="shared" si="9"/>
        <v>0.5576575183</v>
      </c>
      <c r="M458" s="4">
        <f>IF(L458&lt;=('Ejercicio 3 - TIR'!$D$18-'Ejercicio 3 - TIR'!$C$18)/('Ejercicio 3 - TIR'!$E$18-'Ejercicio 3 - TIR'!$C$18),'Ejercicio 3 - TIR'!$C$18+SQRT(('Ejercicio 3 - TIR'!$E$18-'Ejercicio 3 - TIR'!$C$18)*('Ejercicio 3 - TIR'!$D$18-'Ejercicio 3 - TIR'!$C$18)*L458),'Ejercicio 3 - TIR'!$E$18-SQRT(('Ejercicio 3 - TIR'!$E$18-'Ejercicio 3 - TIR'!$C$18)*('Ejercicio 3 - TIR'!$E$18-'Ejercicio 3 - TIR'!$D$18)*(1-L458)))</f>
        <v>39145.96237</v>
      </c>
      <c r="N458" s="3">
        <f t="shared" si="10"/>
        <v>0.06290430401</v>
      </c>
      <c r="O458" s="4">
        <f>IF(N458&lt;=('Ejercicio 3 - TIR'!$D$18-'Ejercicio 3 - TIR'!$C$18)/('Ejercicio 3 - TIR'!$E$18-'Ejercicio 3 - TIR'!$C$18),'Ejercicio 3 - TIR'!$C$18+SQRT(('Ejercicio 3 - TIR'!$E$18-'Ejercicio 3 - TIR'!$C$18)*('Ejercicio 3 - TIR'!$D$18-'Ejercicio 3 - TIR'!$C$18)*N458),'Ejercicio 3 - TIR'!$E$18-SQRT(('Ejercicio 3 - TIR'!$E$18-'Ejercicio 3 - TIR'!$C$18)*('Ejercicio 3 - TIR'!$E$18-'Ejercicio 3 - TIR'!$D$18)*(1-N458)))</f>
        <v>33071.7496</v>
      </c>
      <c r="P458" s="3">
        <f t="shared" si="11"/>
        <v>0.04238147212</v>
      </c>
      <c r="Q458" s="7">
        <f>IF(P458&lt;=('Ejercicio 3 - TIR'!$D$22-'Ejercicio 3 - TIR'!$C$22)/('Ejercicio 3 - TIR'!$E$22-'Ejercicio 3 - TIR'!$C$22),'Ejercicio 3 - TIR'!$C$22+SQRT(('Ejercicio 3 - TIR'!$E$22-'Ejercicio 3 - TIR'!$C$22)*('Ejercicio 3 - TIR'!$D$22-'Ejercicio 3 - TIR'!$C$22)*P458),'Ejercicio 3 - TIR'!$E$22-SQRT(('Ejercicio 3 - TIR'!$E$22-'Ejercicio 3 - TIR'!$C$22)*('Ejercicio 3 - TIR'!$E$22-'Ejercicio 3 - TIR'!$D$22)*(1-P458)))</f>
        <v>0.1287342229</v>
      </c>
      <c r="R458" s="3">
        <f t="shared" si="12"/>
        <v>0.386902971</v>
      </c>
      <c r="S458" s="7">
        <f>IF(R458&lt;=('Ejercicio 3 - TIR'!$D$23-'Ejercicio 3 - TIR'!$C$23)/('Ejercicio 3 - TIR'!$E$23-'Ejercicio 3 - TIR'!$C$23),'Ejercicio 3 - TIR'!$C$23+SQRT(('Ejercicio 3 - TIR'!$E$23-'Ejercicio 3 - TIR'!$C$23)*('Ejercicio 3 - TIR'!$D$23-'Ejercicio 3 - TIR'!$C$23)*R458),'Ejercicio 3 - TIR'!$E$23-SQRT(('Ejercicio 3 - TIR'!$E$23-'Ejercicio 3 - TIR'!$C$23)*('Ejercicio 3 - TIR'!$E$23-'Ejercicio 3 - TIR'!$D$23)*(1-R458)))</f>
        <v>0.1463898721</v>
      </c>
      <c r="T458" s="3">
        <f t="shared" si="13"/>
        <v>0.5801353381</v>
      </c>
      <c r="U458" s="7">
        <f>IF(T458&lt;=('Ejercicio 3 - TIR'!$D$24-'Ejercicio 3 - TIR'!$C$24)/('Ejercicio 3 - TIR'!$E$24-'Ejercicio 3 - TIR'!$C$24),'Ejercicio 3 - TIR'!$C$24+SQRT(('Ejercicio 3 - TIR'!$E$24-'Ejercicio 3 - TIR'!$C$24)*('Ejercicio 3 - TIR'!$D$24-'Ejercicio 3 - TIR'!$C$24)*T458),'Ejercicio 3 - TIR'!$E$24-SQRT(('Ejercicio 3 - TIR'!$E$24-'Ejercicio 3 - TIR'!$C$24)*('Ejercicio 3 - TIR'!$E$24-'Ejercicio 3 - TIR'!$D$24)*(1-T458)))</f>
        <v>0.1857126692</v>
      </c>
      <c r="V458" s="3">
        <f t="shared" si="14"/>
        <v>0.2163236946</v>
      </c>
      <c r="W458" s="7">
        <f>IF(V458&lt;=('Ejercicio 3 - TIR'!$D$25-'Ejercicio 3 - TIR'!$C$25)/('Ejercicio 3 - TIR'!$E$25-'Ejercicio 3 - TIR'!$C$25),'Ejercicio 3 - TIR'!$C$25+SQRT(('Ejercicio 3 - TIR'!$E$25-'Ejercicio 3 - TIR'!$C$25)*('Ejercicio 3 - TIR'!$D$25-'Ejercicio 3 - TIR'!$C$25)*V458),'Ejercicio 3 - TIR'!$E$25-SQRT(('Ejercicio 3 - TIR'!$E$25-'Ejercicio 3 - TIR'!$C$25)*('Ejercicio 3 - TIR'!$E$25-'Ejercicio 3 - TIR'!$D$25)*(1-V458)))</f>
        <v>0.1974026772</v>
      </c>
      <c r="X458" s="3">
        <f t="shared" si="15"/>
        <v>0.628918529</v>
      </c>
      <c r="Y458" s="7">
        <f>IF(X458&lt;=('Ejercicio 3 - TIR'!$D$26-'Ejercicio 3 - TIR'!$C$26)/('Ejercicio 3 - TIR'!$E$26-'Ejercicio 3 - TIR'!$C$26),'Ejercicio 3 - TIR'!$C$26+SQRT(('Ejercicio 3 - TIR'!$E$26-'Ejercicio 3 - TIR'!$C$26)*('Ejercicio 3 - TIR'!$D$26-'Ejercicio 3 - TIR'!$C$26)*X458),'Ejercicio 3 - TIR'!$E$26-SQRT(('Ejercicio 3 - TIR'!$E$26-'Ejercicio 3 - TIR'!$C$26)*('Ejercicio 3 - TIR'!$E$26-'Ejercicio 3 - TIR'!$D$26)*(1-X458)))</f>
        <v>0.2352357292</v>
      </c>
      <c r="Z458" s="3">
        <f t="shared" si="16"/>
        <v>1.128734223</v>
      </c>
      <c r="AA458" s="3">
        <f t="shared" si="17"/>
        <v>1.293969481</v>
      </c>
      <c r="AB458" s="3">
        <f t="shared" si="18"/>
        <v>1.534276008</v>
      </c>
      <c r="AC458" s="3">
        <f t="shared" si="19"/>
        <v>1.837146199</v>
      </c>
      <c r="AD458" s="3">
        <f t="shared" si="20"/>
        <v>2.269308625</v>
      </c>
      <c r="AE458" s="2">
        <f t="shared" si="21"/>
        <v>3907.207669</v>
      </c>
      <c r="AF458" s="2">
        <f t="shared" si="22"/>
        <v>4479.1833</v>
      </c>
      <c r="AG458" s="2">
        <f t="shared" si="23"/>
        <v>5311.024386</v>
      </c>
      <c r="AH458" s="2">
        <f t="shared" si="24"/>
        <v>6359.434818</v>
      </c>
      <c r="AI458" s="2">
        <f t="shared" si="25"/>
        <v>7855.401105</v>
      </c>
      <c r="AJ458" s="4">
        <f t="shared" si="26"/>
        <v>42959.23699</v>
      </c>
      <c r="AK458" s="4">
        <f t="shared" si="27"/>
        <v>45854.2118</v>
      </c>
      <c r="AL458" s="4">
        <f t="shared" si="28"/>
        <v>54113.5496</v>
      </c>
      <c r="AM458" s="4">
        <f t="shared" si="29"/>
        <v>71916.85598</v>
      </c>
      <c r="AN458" s="4">
        <f t="shared" si="30"/>
        <v>75050.0066</v>
      </c>
      <c r="AO458" s="4">
        <f>C458/'Ejercicio 3 - TIR'!$D$7</f>
        <v>15928.25228</v>
      </c>
      <c r="AP458" s="4">
        <f t="shared" si="31"/>
        <v>27030.9847</v>
      </c>
      <c r="AQ458" s="4">
        <f t="shared" si="32"/>
        <v>29925.95952</v>
      </c>
      <c r="AR458" s="4">
        <f t="shared" si="33"/>
        <v>38185.29731</v>
      </c>
      <c r="AS458" s="4">
        <f t="shared" si="34"/>
        <v>55988.6037</v>
      </c>
      <c r="AT458" s="4">
        <f t="shared" si="35"/>
        <v>59121.75432</v>
      </c>
      <c r="AU458" s="4">
        <f>AP458*'Ejercicio 3 - TIR'!$D$5</f>
        <v>13515.49235</v>
      </c>
      <c r="AV458" s="4">
        <f>AQ458*'Ejercicio 3 - TIR'!$D$5</f>
        <v>14962.97976</v>
      </c>
      <c r="AW458" s="4">
        <f>AR458*'Ejercicio 3 - TIR'!$D$5</f>
        <v>19092.64866</v>
      </c>
      <c r="AX458" s="4">
        <f>AS458*'Ejercicio 3 - TIR'!$D$5</f>
        <v>27994.30185</v>
      </c>
      <c r="AY458" s="4">
        <f>AT458*'Ejercicio 3 - TIR'!$D$5</f>
        <v>29560.87716</v>
      </c>
      <c r="AZ458" s="4">
        <f t="shared" ref="AZ458:BD458" si="1409">AJ458-AU458-AE458</f>
        <v>25536.53697</v>
      </c>
      <c r="BA458" s="4">
        <f t="shared" si="1409"/>
        <v>26412.04874</v>
      </c>
      <c r="BB458" s="4">
        <f t="shared" si="1409"/>
        <v>29709.87656</v>
      </c>
      <c r="BC458" s="4">
        <f t="shared" si="1409"/>
        <v>37563.11932</v>
      </c>
      <c r="BD458" s="4">
        <f t="shared" si="1409"/>
        <v>37633.72834</v>
      </c>
      <c r="BE458" s="4">
        <f t="shared" ref="BE458:BI458" si="1410">AZ458/Z458</f>
        <v>22624.04776</v>
      </c>
      <c r="BF458" s="4">
        <f t="shared" si="1410"/>
        <v>20411.64736</v>
      </c>
      <c r="BG458" s="4">
        <f t="shared" si="1410"/>
        <v>19364.10164</v>
      </c>
      <c r="BH458" s="4">
        <f t="shared" si="1410"/>
        <v>20446.45077</v>
      </c>
      <c r="BI458" s="4">
        <f t="shared" si="1410"/>
        <v>16583.78588</v>
      </c>
      <c r="BJ458" s="4">
        <f t="shared" si="38"/>
        <v>68875.70268</v>
      </c>
      <c r="BK458" s="4">
        <f t="shared" si="39"/>
        <v>36146.12029</v>
      </c>
      <c r="BL458" s="4">
        <f t="shared" si="40"/>
        <v>105021.823</v>
      </c>
      <c r="BM458" s="4">
        <f>BK458*'Ejercicio 3 - TIR'!$D$5</f>
        <v>18073.06014</v>
      </c>
      <c r="BN458" s="4">
        <f t="shared" si="41"/>
        <v>86948.76282</v>
      </c>
      <c r="BO458" s="4">
        <f t="shared" si="42"/>
        <v>38315.08939</v>
      </c>
      <c r="BP458" s="4">
        <f t="shared" si="43"/>
        <v>-109992.2247</v>
      </c>
      <c r="BQ458" s="4">
        <f t="shared" ref="BQ458:BT458" si="1411">BE458</f>
        <v>22624.04776</v>
      </c>
      <c r="BR458" s="4">
        <f t="shared" si="1411"/>
        <v>20411.64736</v>
      </c>
      <c r="BS458" s="4">
        <f t="shared" si="1411"/>
        <v>19364.10164</v>
      </c>
      <c r="BT458" s="4">
        <f t="shared" si="1411"/>
        <v>20446.45077</v>
      </c>
      <c r="BU458" s="4">
        <f t="shared" si="45"/>
        <v>54898.87528</v>
      </c>
      <c r="BV458" s="36">
        <f t="shared" si="46"/>
        <v>6.860944754</v>
      </c>
    </row>
    <row r="459" ht="15.0" customHeight="1">
      <c r="A459" s="2">
        <v>458.0</v>
      </c>
      <c r="B459" s="3">
        <f t="shared" si="4"/>
        <v>0.1877239105</v>
      </c>
      <c r="C459" s="4">
        <f>IF(B459&lt;=('Ejercicio 3 - TIR'!$D$13-'Ejercicio 3 - TIR'!$C$13)/('Ejercicio 3 - TIR'!$E$13-'Ejercicio 3 - TIR'!$C$13),'Ejercicio 3 - TIR'!$C$13+SQRT(('Ejercicio 3 - TIR'!$E$13-'Ejercicio 3 - TIR'!$C$13)*('Ejercicio 3 - TIR'!$D$13-'Ejercicio 3 - TIR'!$C$13)*B459),'Ejercicio 3 - TIR'!$E$13-SQRT(('Ejercicio 3 - TIR'!$E$13-'Ejercicio 3 - TIR'!$C$13)*('Ejercicio 3 - TIR'!$E$13-'Ejercicio 3 - TIR'!$D$13)*(1-B459)))</f>
        <v>68665.42349</v>
      </c>
      <c r="D459" s="3">
        <f t="shared" si="5"/>
        <v>0.2151222948</v>
      </c>
      <c r="E459" s="4">
        <f>IF(D459&lt;=('Ejercicio 3 - TIR'!$D$14-'Ejercicio 3 - TIR'!$C$14)/('Ejercicio 3 - TIR'!$E$14-'Ejercicio 3 - TIR'!$C$14),'Ejercicio 3 - TIR'!$C$14+SQRT(('Ejercicio 3 - TIR'!$E$14-'Ejercicio 3 - TIR'!$C$14)*('Ejercicio 3 - TIR'!$D$14-'Ejercicio 3 - TIR'!$C$14)*D459),'Ejercicio 3 - TIR'!$E$14-SQRT(('Ejercicio 3 - TIR'!$E$14-'Ejercicio 3 - TIR'!$C$14)*('Ejercicio 3 - TIR'!$E$14-'Ejercicio 3 - TIR'!$D$14)*(1-D459)))</f>
        <v>29016.7365</v>
      </c>
      <c r="F459" s="3">
        <f t="shared" si="6"/>
        <v>0.8690862298</v>
      </c>
      <c r="G459" s="4">
        <f>IF(F459&lt;=('Ejercicio 3 - TIR'!$D$18-'Ejercicio 3 - TIR'!$C$18)/('Ejercicio 3 - TIR'!$E$18-'Ejercicio 3 - TIR'!$C$18),'Ejercicio 3 - TIR'!$C$18+SQRT(('Ejercicio 3 - TIR'!$E$18-'Ejercicio 3 - TIR'!$C$18)*('Ejercicio 3 - TIR'!$D$18-'Ejercicio 3 - TIR'!$C$18)*F459),'Ejercicio 3 - TIR'!$E$18-SQRT(('Ejercicio 3 - TIR'!$E$18-'Ejercicio 3 - TIR'!$C$18)*('Ejercicio 3 - TIR'!$E$18-'Ejercicio 3 - TIR'!$D$18)*(1-F459)))</f>
        <v>41866.54619</v>
      </c>
      <c r="H459" s="3">
        <f t="shared" si="7"/>
        <v>0.7742240459</v>
      </c>
      <c r="I459" s="4">
        <f>IF(H459&lt;=('Ejercicio 3 - TIR'!$D$18-'Ejercicio 3 - TIR'!$C$18)/('Ejercicio 3 - TIR'!$E$18-'Ejercicio 3 - TIR'!$C$18),'Ejercicio 3 - TIR'!$C$18+SQRT(('Ejercicio 3 - TIR'!$E$18-'Ejercicio 3 - TIR'!$C$18)*('Ejercicio 3 - TIR'!$D$18-'Ejercicio 3 - TIR'!$C$18)*H459),'Ejercicio 3 - TIR'!$E$18-SQRT(('Ejercicio 3 - TIR'!$E$18-'Ejercicio 3 - TIR'!$C$18)*('Ejercicio 3 - TIR'!$E$18-'Ejercicio 3 - TIR'!$D$18)*(1-H459)))</f>
        <v>40885.00346</v>
      </c>
      <c r="J459" s="3">
        <f t="shared" si="8"/>
        <v>0.9741100104</v>
      </c>
      <c r="K459" s="4">
        <f>IF(J459&lt;=('Ejercicio 3 - TIR'!$D$18-'Ejercicio 3 - TIR'!$C$18)/('Ejercicio 3 - TIR'!$E$18-'Ejercicio 3 - TIR'!$C$18),'Ejercicio 3 - TIR'!$C$18+SQRT(('Ejercicio 3 - TIR'!$E$18-'Ejercicio 3 - TIR'!$C$18)*('Ejercicio 3 - TIR'!$D$18-'Ejercicio 3 - TIR'!$C$18)*J459),'Ejercicio 3 - TIR'!$E$18-SQRT(('Ejercicio 3 - TIR'!$E$18-'Ejercicio 3 - TIR'!$C$18)*('Ejercicio 3 - TIR'!$E$18-'Ejercicio 3 - TIR'!$D$18)*(1-J459)))</f>
        <v>43606.53338</v>
      </c>
      <c r="L459" s="3">
        <f t="shared" si="9"/>
        <v>0.7487463176</v>
      </c>
      <c r="M459" s="4">
        <f>IF(L459&lt;=('Ejercicio 3 - TIR'!$D$18-'Ejercicio 3 - TIR'!$C$18)/('Ejercicio 3 - TIR'!$E$18-'Ejercicio 3 - TIR'!$C$18),'Ejercicio 3 - TIR'!$C$18+SQRT(('Ejercicio 3 - TIR'!$E$18-'Ejercicio 3 - TIR'!$C$18)*('Ejercicio 3 - TIR'!$D$18-'Ejercicio 3 - TIR'!$C$18)*L459),'Ejercicio 3 - TIR'!$E$18-SQRT(('Ejercicio 3 - TIR'!$E$18-'Ejercicio 3 - TIR'!$C$18)*('Ejercicio 3 - TIR'!$E$18-'Ejercicio 3 - TIR'!$D$18)*(1-L459)))</f>
        <v>40659.02935</v>
      </c>
      <c r="N459" s="3">
        <f t="shared" si="10"/>
        <v>0.2055235081</v>
      </c>
      <c r="O459" s="4">
        <f>IF(N459&lt;=('Ejercicio 3 - TIR'!$D$18-'Ejercicio 3 - TIR'!$C$18)/('Ejercicio 3 - TIR'!$E$18-'Ejercicio 3 - TIR'!$C$18),'Ejercicio 3 - TIR'!$C$18+SQRT(('Ejercicio 3 - TIR'!$E$18-'Ejercicio 3 - TIR'!$C$18)*('Ejercicio 3 - TIR'!$D$18-'Ejercicio 3 - TIR'!$C$18)*N459),'Ejercicio 3 - TIR'!$E$18-SQRT(('Ejercicio 3 - TIR'!$E$18-'Ejercicio 3 - TIR'!$C$18)*('Ejercicio 3 - TIR'!$E$18-'Ejercicio 3 - TIR'!$D$18)*(1-N459)))</f>
        <v>35552.34421</v>
      </c>
      <c r="P459" s="3">
        <f t="shared" si="11"/>
        <v>0.499148459</v>
      </c>
      <c r="Q459" s="7">
        <f>IF(P459&lt;=('Ejercicio 3 - TIR'!$D$22-'Ejercicio 3 - TIR'!$C$22)/('Ejercicio 3 - TIR'!$E$22-'Ejercicio 3 - TIR'!$C$22),'Ejercicio 3 - TIR'!$C$22+SQRT(('Ejercicio 3 - TIR'!$E$22-'Ejercicio 3 - TIR'!$C$22)*('Ejercicio 3 - TIR'!$D$22-'Ejercicio 3 - TIR'!$C$22)*P459),'Ejercicio 3 - TIR'!$E$22-SQRT(('Ejercicio 3 - TIR'!$E$22-'Ejercicio 3 - TIR'!$C$22)*('Ejercicio 3 - TIR'!$E$22-'Ejercicio 3 - TIR'!$D$22)*(1-P459)))</f>
        <v>0.1499744429</v>
      </c>
      <c r="R459" s="3">
        <f t="shared" si="12"/>
        <v>0.7860079716</v>
      </c>
      <c r="S459" s="7">
        <f>IF(R459&lt;=('Ejercicio 3 - TIR'!$D$23-'Ejercicio 3 - TIR'!$C$23)/('Ejercicio 3 - TIR'!$E$23-'Ejercicio 3 - TIR'!$C$23),'Ejercicio 3 - TIR'!$C$23+SQRT(('Ejercicio 3 - TIR'!$E$23-'Ejercicio 3 - TIR'!$C$23)*('Ejercicio 3 - TIR'!$D$23-'Ejercicio 3 - TIR'!$C$23)*R459),'Ejercicio 3 - TIR'!$E$23-SQRT(('Ejercicio 3 - TIR'!$E$23-'Ejercicio 3 - TIR'!$C$23)*('Ejercicio 3 - TIR'!$E$23-'Ejercicio 3 - TIR'!$D$23)*(1-R459)))</f>
        <v>0.1603738529</v>
      </c>
      <c r="T459" s="3">
        <f t="shared" si="13"/>
        <v>0.2684375375</v>
      </c>
      <c r="U459" s="7">
        <f>IF(T459&lt;=('Ejercicio 3 - TIR'!$D$24-'Ejercicio 3 - TIR'!$C$24)/('Ejercicio 3 - TIR'!$E$24-'Ejercicio 3 - TIR'!$C$24),'Ejercicio 3 - TIR'!$C$24+SQRT(('Ejercicio 3 - TIR'!$E$24-'Ejercicio 3 - TIR'!$C$24)*('Ejercicio 3 - TIR'!$D$24-'Ejercicio 3 - TIR'!$C$24)*T459),'Ejercicio 3 - TIR'!$E$24-SQRT(('Ejercicio 3 - TIR'!$E$24-'Ejercicio 3 - TIR'!$C$24)*('Ejercicio 3 - TIR'!$E$24-'Ejercicio 3 - TIR'!$D$24)*(1-T459)))</f>
        <v>0.1737427637</v>
      </c>
      <c r="V459" s="3">
        <f t="shared" si="14"/>
        <v>0.9343634223</v>
      </c>
      <c r="W459" s="7">
        <f>IF(V459&lt;=('Ejercicio 3 - TIR'!$D$25-'Ejercicio 3 - TIR'!$C$25)/('Ejercicio 3 - TIR'!$E$25-'Ejercicio 3 - TIR'!$C$25),'Ejercicio 3 - TIR'!$C$25+SQRT(('Ejercicio 3 - TIR'!$E$25-'Ejercicio 3 - TIR'!$C$25)*('Ejercicio 3 - TIR'!$D$25-'Ejercicio 3 - TIR'!$C$25)*V459),'Ejercicio 3 - TIR'!$E$25-SQRT(('Ejercicio 3 - TIR'!$E$25-'Ejercicio 3 - TIR'!$C$25)*('Ejercicio 3 - TIR'!$E$25-'Ejercicio 3 - TIR'!$D$25)*(1-V459)))</f>
        <v>0.2348432186</v>
      </c>
      <c r="X459" s="3">
        <f t="shared" si="15"/>
        <v>0.8477870739</v>
      </c>
      <c r="Y459" s="7">
        <f>IF(X459&lt;=('Ejercicio 3 - TIR'!$D$26-'Ejercicio 3 - TIR'!$C$26)/('Ejercicio 3 - TIR'!$E$26-'Ejercicio 3 - TIR'!$C$26),'Ejercicio 3 - TIR'!$C$26+SQRT(('Ejercicio 3 - TIR'!$E$26-'Ejercicio 3 - TIR'!$C$26)*('Ejercicio 3 - TIR'!$D$26-'Ejercicio 3 - TIR'!$C$26)*X459),'Ejercicio 3 - TIR'!$E$26-SQRT(('Ejercicio 3 - TIR'!$E$26-'Ejercicio 3 - TIR'!$C$26)*('Ejercicio 3 - TIR'!$E$26-'Ejercicio 3 - TIR'!$D$26)*(1-X459)))</f>
        <v>0.2513303331</v>
      </c>
      <c r="Z459" s="3">
        <f t="shared" si="16"/>
        <v>1.149974443</v>
      </c>
      <c r="AA459" s="3">
        <f t="shared" si="17"/>
        <v>1.334400275</v>
      </c>
      <c r="AB459" s="3">
        <f t="shared" si="18"/>
        <v>1.566242667</v>
      </c>
      <c r="AC459" s="3">
        <f t="shared" si="19"/>
        <v>1.934064136</v>
      </c>
      <c r="AD459" s="3">
        <f t="shared" si="20"/>
        <v>2.420153119</v>
      </c>
      <c r="AE459" s="2">
        <f t="shared" si="21"/>
        <v>4351.768891</v>
      </c>
      <c r="AF459" s="2">
        <f t="shared" si="22"/>
        <v>5049.678835</v>
      </c>
      <c r="AG459" s="2">
        <f t="shared" si="23"/>
        <v>5927.023991</v>
      </c>
      <c r="AH459" s="2">
        <f t="shared" si="24"/>
        <v>7318.945382</v>
      </c>
      <c r="AI459" s="2">
        <f t="shared" si="25"/>
        <v>9158.418363</v>
      </c>
      <c r="AJ459" s="4">
        <f t="shared" si="26"/>
        <v>48145.45813</v>
      </c>
      <c r="AK459" s="4">
        <f t="shared" si="27"/>
        <v>54556.95985</v>
      </c>
      <c r="AL459" s="4">
        <f t="shared" si="28"/>
        <v>68298.41313</v>
      </c>
      <c r="AM459" s="4">
        <f t="shared" si="29"/>
        <v>78637.17046</v>
      </c>
      <c r="AN459" s="4">
        <f t="shared" si="30"/>
        <v>86042.11673</v>
      </c>
      <c r="AO459" s="4">
        <f>C459/'Ejercicio 3 - TIR'!$D$7</f>
        <v>13733.0847</v>
      </c>
      <c r="AP459" s="4">
        <f t="shared" si="31"/>
        <v>34412.37344</v>
      </c>
      <c r="AQ459" s="4">
        <f t="shared" si="32"/>
        <v>40823.87516</v>
      </c>
      <c r="AR459" s="4">
        <f t="shared" si="33"/>
        <v>54565.32843</v>
      </c>
      <c r="AS459" s="4">
        <f t="shared" si="34"/>
        <v>64904.08576</v>
      </c>
      <c r="AT459" s="4">
        <f t="shared" si="35"/>
        <v>72309.03203</v>
      </c>
      <c r="AU459" s="4">
        <f>AP459*'Ejercicio 3 - TIR'!$D$5</f>
        <v>17206.18672</v>
      </c>
      <c r="AV459" s="4">
        <f>AQ459*'Ejercicio 3 - TIR'!$D$5</f>
        <v>20411.93758</v>
      </c>
      <c r="AW459" s="4">
        <f>AR459*'Ejercicio 3 - TIR'!$D$5</f>
        <v>27282.66421</v>
      </c>
      <c r="AX459" s="4">
        <f>AS459*'Ejercicio 3 - TIR'!$D$5</f>
        <v>32452.04288</v>
      </c>
      <c r="AY459" s="4">
        <f>AT459*'Ejercicio 3 - TIR'!$D$5</f>
        <v>36154.51601</v>
      </c>
      <c r="AZ459" s="4">
        <f t="shared" ref="AZ459:BD459" si="1412">AJ459-AU459-AE459</f>
        <v>26587.50252</v>
      </c>
      <c r="BA459" s="4">
        <f t="shared" si="1412"/>
        <v>29095.34344</v>
      </c>
      <c r="BB459" s="4">
        <f t="shared" si="1412"/>
        <v>35088.72492</v>
      </c>
      <c r="BC459" s="4">
        <f t="shared" si="1412"/>
        <v>38866.18219</v>
      </c>
      <c r="BD459" s="4">
        <f t="shared" si="1412"/>
        <v>40729.18235</v>
      </c>
      <c r="BE459" s="4">
        <f t="shared" ref="BE459:BI459" si="1413">AZ459/Z459</f>
        <v>23120.08122</v>
      </c>
      <c r="BF459" s="4">
        <f t="shared" si="1413"/>
        <v>21804.05984</v>
      </c>
      <c r="BG459" s="4">
        <f t="shared" si="1413"/>
        <v>22403.1216</v>
      </c>
      <c r="BH459" s="4">
        <f t="shared" si="1413"/>
        <v>20095.60153</v>
      </c>
      <c r="BI459" s="4">
        <f t="shared" si="1413"/>
        <v>16829.17582</v>
      </c>
      <c r="BJ459" s="4">
        <f t="shared" si="38"/>
        <v>70224.94535</v>
      </c>
      <c r="BK459" s="4">
        <f t="shared" si="39"/>
        <v>33236.16776</v>
      </c>
      <c r="BL459" s="4">
        <f t="shared" si="40"/>
        <v>103461.1131</v>
      </c>
      <c r="BM459" s="4">
        <f>BK459*'Ejercicio 3 - TIR'!$D$5</f>
        <v>16618.08388</v>
      </c>
      <c r="BN459" s="4">
        <f t="shared" si="41"/>
        <v>86843.02923</v>
      </c>
      <c r="BO459" s="4">
        <f t="shared" si="42"/>
        <v>35883.27885</v>
      </c>
      <c r="BP459" s="4">
        <f t="shared" si="43"/>
        <v>-97682.15999</v>
      </c>
      <c r="BQ459" s="4">
        <f t="shared" ref="BQ459:BT459" si="1414">BE459</f>
        <v>23120.08122</v>
      </c>
      <c r="BR459" s="4">
        <f t="shared" si="1414"/>
        <v>21804.05984</v>
      </c>
      <c r="BS459" s="4">
        <f t="shared" si="1414"/>
        <v>22403.1216</v>
      </c>
      <c r="BT459" s="4">
        <f t="shared" si="1414"/>
        <v>20095.60153</v>
      </c>
      <c r="BU459" s="4">
        <f t="shared" si="45"/>
        <v>52712.45467</v>
      </c>
      <c r="BV459" s="36">
        <f t="shared" si="46"/>
        <v>11.62368896</v>
      </c>
    </row>
    <row r="460" ht="15.0" customHeight="1">
      <c r="A460" s="2">
        <v>459.0</v>
      </c>
      <c r="B460" s="3">
        <f t="shared" si="4"/>
        <v>0.3574098233</v>
      </c>
      <c r="C460" s="4">
        <f>IF(B460&lt;=('Ejercicio 3 - TIR'!$D$13-'Ejercicio 3 - TIR'!$C$13)/('Ejercicio 3 - TIR'!$E$13-'Ejercicio 3 - TIR'!$C$13),'Ejercicio 3 - TIR'!$C$13+SQRT(('Ejercicio 3 - TIR'!$E$13-'Ejercicio 3 - TIR'!$C$13)*('Ejercicio 3 - TIR'!$D$13-'Ejercicio 3 - TIR'!$C$13)*B460),'Ejercicio 3 - TIR'!$E$13-SQRT(('Ejercicio 3 - TIR'!$E$13-'Ejercicio 3 - TIR'!$C$13)*('Ejercicio 3 - TIR'!$E$13-'Ejercicio 3 - TIR'!$D$13)*(1-B460)))</f>
        <v>72231.16473</v>
      </c>
      <c r="D460" s="3">
        <f t="shared" si="5"/>
        <v>0.4653551499</v>
      </c>
      <c r="E460" s="4">
        <f>IF(D460&lt;=('Ejercicio 3 - TIR'!$D$14-'Ejercicio 3 - TIR'!$C$14)/('Ejercicio 3 - TIR'!$E$14-'Ejercicio 3 - TIR'!$C$14),'Ejercicio 3 - TIR'!$C$14+SQRT(('Ejercicio 3 - TIR'!$E$14-'Ejercicio 3 - TIR'!$C$14)*('Ejercicio 3 - TIR'!$D$14-'Ejercicio 3 - TIR'!$C$14)*D460),'Ejercicio 3 - TIR'!$E$14-SQRT(('Ejercicio 3 - TIR'!$E$14-'Ejercicio 3 - TIR'!$C$14)*('Ejercicio 3 - TIR'!$E$14-'Ejercicio 3 - TIR'!$D$14)*(1-D460)))</f>
        <v>31044.73744</v>
      </c>
      <c r="F460" s="3">
        <f t="shared" si="6"/>
        <v>0.1250879313</v>
      </c>
      <c r="G460" s="4">
        <f>IF(F460&lt;=('Ejercicio 3 - TIR'!$D$18-'Ejercicio 3 - TIR'!$C$18)/('Ejercicio 3 - TIR'!$E$18-'Ejercicio 3 - TIR'!$C$18),'Ejercicio 3 - TIR'!$C$18+SQRT(('Ejercicio 3 - TIR'!$E$18-'Ejercicio 3 - TIR'!$C$18)*('Ejercicio 3 - TIR'!$D$18-'Ejercicio 3 - TIR'!$C$18)*F460),'Ejercicio 3 - TIR'!$E$18-SQRT(('Ejercicio 3 - TIR'!$E$18-'Ejercicio 3 - TIR'!$C$18)*('Ejercicio 3 - TIR'!$E$18-'Ejercicio 3 - TIR'!$D$18)*(1-F460)))</f>
        <v>34331.64977</v>
      </c>
      <c r="H460" s="3">
        <f t="shared" si="7"/>
        <v>0.3557442732</v>
      </c>
      <c r="I460" s="4">
        <f>IF(H460&lt;=('Ejercicio 3 - TIR'!$D$18-'Ejercicio 3 - TIR'!$C$18)/('Ejercicio 3 - TIR'!$E$18-'Ejercicio 3 - TIR'!$C$18),'Ejercicio 3 - TIR'!$C$18+SQRT(('Ejercicio 3 - TIR'!$E$18-'Ejercicio 3 - TIR'!$C$18)*('Ejercicio 3 - TIR'!$D$18-'Ejercicio 3 - TIR'!$C$18)*H460),'Ejercicio 3 - TIR'!$E$18-SQRT(('Ejercicio 3 - TIR'!$E$18-'Ejercicio 3 - TIR'!$C$18)*('Ejercicio 3 - TIR'!$E$18-'Ejercicio 3 - TIR'!$D$18)*(1-H460)))</f>
        <v>37304.90527</v>
      </c>
      <c r="J460" s="3">
        <f t="shared" si="8"/>
        <v>0.5644687367</v>
      </c>
      <c r="K460" s="4">
        <f>IF(J460&lt;=('Ejercicio 3 - TIR'!$D$18-'Ejercicio 3 - TIR'!$C$18)/('Ejercicio 3 - TIR'!$E$18-'Ejercicio 3 - TIR'!$C$18),'Ejercicio 3 - TIR'!$C$18+SQRT(('Ejercicio 3 - TIR'!$E$18-'Ejercicio 3 - TIR'!$C$18)*('Ejercicio 3 - TIR'!$D$18-'Ejercicio 3 - TIR'!$C$18)*J460),'Ejercicio 3 - TIR'!$E$18-SQRT(('Ejercicio 3 - TIR'!$E$18-'Ejercicio 3 - TIR'!$C$18)*('Ejercicio 3 - TIR'!$E$18-'Ejercicio 3 - TIR'!$D$18)*(1-J460)))</f>
        <v>39201.64716</v>
      </c>
      <c r="L460" s="3">
        <f t="shared" si="9"/>
        <v>0.08255745898</v>
      </c>
      <c r="M460" s="4">
        <f>IF(L460&lt;=('Ejercicio 3 - TIR'!$D$18-'Ejercicio 3 - TIR'!$C$18)/('Ejercicio 3 - TIR'!$E$18-'Ejercicio 3 - TIR'!$C$18),'Ejercicio 3 - TIR'!$C$18+SQRT(('Ejercicio 3 - TIR'!$E$18-'Ejercicio 3 - TIR'!$C$18)*('Ejercicio 3 - TIR'!$D$18-'Ejercicio 3 - TIR'!$C$18)*L460),'Ejercicio 3 - TIR'!$E$18-SQRT(('Ejercicio 3 - TIR'!$E$18-'Ejercicio 3 - TIR'!$C$18)*('Ejercicio 3 - TIR'!$E$18-'Ejercicio 3 - TIR'!$D$18)*(1-L460)))</f>
        <v>33519.03664</v>
      </c>
      <c r="N460" s="3">
        <f t="shared" si="10"/>
        <v>0.07519779504</v>
      </c>
      <c r="O460" s="4">
        <f>IF(N460&lt;=('Ejercicio 3 - TIR'!$D$18-'Ejercicio 3 - TIR'!$C$18)/('Ejercicio 3 - TIR'!$E$18-'Ejercicio 3 - TIR'!$C$18),'Ejercicio 3 - TIR'!$C$18+SQRT(('Ejercicio 3 - TIR'!$E$18-'Ejercicio 3 - TIR'!$C$18)*('Ejercicio 3 - TIR'!$D$18-'Ejercicio 3 - TIR'!$C$18)*N460),'Ejercicio 3 - TIR'!$E$18-SQRT(('Ejercicio 3 - TIR'!$E$18-'Ejercicio 3 - TIR'!$C$18)*('Ejercicio 3 - TIR'!$E$18-'Ejercicio 3 - TIR'!$D$18)*(1-N460)))</f>
        <v>33358.52189</v>
      </c>
      <c r="P460" s="3">
        <f t="shared" si="11"/>
        <v>0.6490226905</v>
      </c>
      <c r="Q460" s="7">
        <f>IF(P460&lt;=('Ejercicio 3 - TIR'!$D$22-'Ejercicio 3 - TIR'!$C$22)/('Ejercicio 3 - TIR'!$E$22-'Ejercicio 3 - TIR'!$C$22),'Ejercicio 3 - TIR'!$C$22+SQRT(('Ejercicio 3 - TIR'!$E$22-'Ejercicio 3 - TIR'!$C$22)*('Ejercicio 3 - TIR'!$D$22-'Ejercicio 3 - TIR'!$C$22)*P460),'Ejercicio 3 - TIR'!$E$22-SQRT(('Ejercicio 3 - TIR'!$E$22-'Ejercicio 3 - TIR'!$C$22)*('Ejercicio 3 - TIR'!$E$22-'Ejercicio 3 - TIR'!$D$22)*(1-P460)))</f>
        <v>0.1548651804</v>
      </c>
      <c r="R460" s="3">
        <f t="shared" si="12"/>
        <v>0.2316988353</v>
      </c>
      <c r="S460" s="7">
        <f>IF(R460&lt;=('Ejercicio 3 - TIR'!$D$23-'Ejercicio 3 - TIR'!$C$23)/('Ejercicio 3 - TIR'!$E$23-'Ejercicio 3 - TIR'!$C$23),'Ejercicio 3 - TIR'!$C$23+SQRT(('Ejercicio 3 - TIR'!$E$23-'Ejercicio 3 - TIR'!$C$23)*('Ejercicio 3 - TIR'!$D$23-'Ejercicio 3 - TIR'!$C$23)*R460),'Ejercicio 3 - TIR'!$E$23-SQRT(('Ejercicio 3 - TIR'!$E$23-'Ejercicio 3 - TIR'!$C$23)*('Ejercicio 3 - TIR'!$E$23-'Ejercicio 3 - TIR'!$D$23)*(1-R460)))</f>
        <v>0.1404219956</v>
      </c>
      <c r="T460" s="3">
        <f t="shared" si="13"/>
        <v>0.5477672035</v>
      </c>
      <c r="U460" s="7">
        <f>IF(T460&lt;=('Ejercicio 3 - TIR'!$D$24-'Ejercicio 3 - TIR'!$C$24)/('Ejercicio 3 - TIR'!$E$24-'Ejercicio 3 - TIR'!$C$24),'Ejercicio 3 - TIR'!$C$24+SQRT(('Ejercicio 3 - TIR'!$E$24-'Ejercicio 3 - TIR'!$C$24)*('Ejercicio 3 - TIR'!$D$24-'Ejercicio 3 - TIR'!$C$24)*T460),'Ejercicio 3 - TIR'!$E$24-SQRT(('Ejercicio 3 - TIR'!$E$24-'Ejercicio 3 - TIR'!$C$24)*('Ejercicio 3 - TIR'!$E$24-'Ejercicio 3 - TIR'!$D$24)*(1-T460)))</f>
        <v>0.1844155676</v>
      </c>
      <c r="V460" s="3">
        <f t="shared" si="14"/>
        <v>0.7649548296</v>
      </c>
      <c r="W460" s="7">
        <f>IF(V460&lt;=('Ejercicio 3 - TIR'!$D$25-'Ejercicio 3 - TIR'!$C$25)/('Ejercicio 3 - TIR'!$E$25-'Ejercicio 3 - TIR'!$C$25),'Ejercicio 3 - TIR'!$C$25+SQRT(('Ejercicio 3 - TIR'!$E$25-'Ejercicio 3 - TIR'!$C$25)*('Ejercicio 3 - TIR'!$D$25-'Ejercicio 3 - TIR'!$C$25)*V460),'Ejercicio 3 - TIR'!$E$25-SQRT(('Ejercicio 3 - TIR'!$E$25-'Ejercicio 3 - TIR'!$C$25)*('Ejercicio 3 - TIR'!$E$25-'Ejercicio 3 - TIR'!$D$25)*(1-V460)))</f>
        <v>0.221317983</v>
      </c>
      <c r="X460" s="3">
        <f t="shared" si="15"/>
        <v>0.6351765208</v>
      </c>
      <c r="Y460" s="7">
        <f>IF(X460&lt;=('Ejercicio 3 - TIR'!$D$26-'Ejercicio 3 - TIR'!$C$26)/('Ejercicio 3 - TIR'!$E$26-'Ejercicio 3 - TIR'!$C$26),'Ejercicio 3 - TIR'!$C$26+SQRT(('Ejercicio 3 - TIR'!$E$26-'Ejercicio 3 - TIR'!$C$26)*('Ejercicio 3 - TIR'!$D$26-'Ejercicio 3 - TIR'!$C$26)*X460),'Ejercicio 3 - TIR'!$E$26-SQRT(('Ejercicio 3 - TIR'!$E$26-'Ejercicio 3 - TIR'!$C$26)*('Ejercicio 3 - TIR'!$E$26-'Ejercicio 3 - TIR'!$D$26)*(1-X460)))</f>
        <v>0.2356147909</v>
      </c>
      <c r="Z460" s="3">
        <f t="shared" si="16"/>
        <v>1.15486518</v>
      </c>
      <c r="AA460" s="3">
        <f t="shared" si="17"/>
        <v>1.317033654</v>
      </c>
      <c r="AB460" s="3">
        <f t="shared" si="18"/>
        <v>1.559915162</v>
      </c>
      <c r="AC460" s="3">
        <f t="shared" si="19"/>
        <v>1.90515244</v>
      </c>
      <c r="AD460" s="3">
        <f t="shared" si="20"/>
        <v>2.354034534</v>
      </c>
      <c r="AE460" s="2">
        <f t="shared" si="21"/>
        <v>4807.748864</v>
      </c>
      <c r="AF460" s="2">
        <f t="shared" si="22"/>
        <v>5482.862553</v>
      </c>
      <c r="AG460" s="2">
        <f t="shared" si="23"/>
        <v>6493.987763</v>
      </c>
      <c r="AH460" s="2">
        <f t="shared" si="24"/>
        <v>7931.224037</v>
      </c>
      <c r="AI460" s="2">
        <f t="shared" si="25"/>
        <v>9799.93773</v>
      </c>
      <c r="AJ460" s="4">
        <f t="shared" si="26"/>
        <v>39648.4269</v>
      </c>
      <c r="AK460" s="4">
        <f t="shared" si="27"/>
        <v>49131.81568</v>
      </c>
      <c r="AL460" s="4">
        <f t="shared" si="28"/>
        <v>61151.2438</v>
      </c>
      <c r="AM460" s="4">
        <f t="shared" si="29"/>
        <v>63858.87443</v>
      </c>
      <c r="AN460" s="4">
        <f t="shared" si="30"/>
        <v>78527.11251</v>
      </c>
      <c r="AO460" s="4">
        <f>C460/'Ejercicio 3 - TIR'!$D$7</f>
        <v>14446.23295</v>
      </c>
      <c r="AP460" s="4">
        <f t="shared" si="31"/>
        <v>25202.19395</v>
      </c>
      <c r="AQ460" s="4">
        <f t="shared" si="32"/>
        <v>34685.58274</v>
      </c>
      <c r="AR460" s="4">
        <f t="shared" si="33"/>
        <v>46705.01085</v>
      </c>
      <c r="AS460" s="4">
        <f t="shared" si="34"/>
        <v>49412.64148</v>
      </c>
      <c r="AT460" s="4">
        <f t="shared" si="35"/>
        <v>64080.87956</v>
      </c>
      <c r="AU460" s="4">
        <f>AP460*'Ejercicio 3 - TIR'!$D$5</f>
        <v>12601.09698</v>
      </c>
      <c r="AV460" s="4">
        <f>AQ460*'Ejercicio 3 - TIR'!$D$5</f>
        <v>17342.79137</v>
      </c>
      <c r="AW460" s="4">
        <f>AR460*'Ejercicio 3 - TIR'!$D$5</f>
        <v>23352.50543</v>
      </c>
      <c r="AX460" s="4">
        <f>AS460*'Ejercicio 3 - TIR'!$D$5</f>
        <v>24706.32074</v>
      </c>
      <c r="AY460" s="4">
        <f>AT460*'Ejercicio 3 - TIR'!$D$5</f>
        <v>32040.43978</v>
      </c>
      <c r="AZ460" s="4">
        <f t="shared" ref="AZ460:BD460" si="1415">AJ460-AU460-AE460</f>
        <v>22239.58106</v>
      </c>
      <c r="BA460" s="4">
        <f t="shared" si="1415"/>
        <v>26306.16176</v>
      </c>
      <c r="BB460" s="4">
        <f t="shared" si="1415"/>
        <v>31304.75061</v>
      </c>
      <c r="BC460" s="4">
        <f t="shared" si="1415"/>
        <v>31221.32965</v>
      </c>
      <c r="BD460" s="4">
        <f t="shared" si="1415"/>
        <v>36686.735</v>
      </c>
      <c r="BE460" s="4">
        <f t="shared" ref="BE460:BI460" si="1416">AZ460/Z460</f>
        <v>19257.29638</v>
      </c>
      <c r="BF460" s="4">
        <f t="shared" si="1416"/>
        <v>19973.79618</v>
      </c>
      <c r="BG460" s="4">
        <f t="shared" si="1416"/>
        <v>20068.2392</v>
      </c>
      <c r="BH460" s="4">
        <f t="shared" si="1416"/>
        <v>16387.83805</v>
      </c>
      <c r="BI460" s="4">
        <f t="shared" si="1416"/>
        <v>15584.62056</v>
      </c>
      <c r="BJ460" s="4">
        <f t="shared" si="38"/>
        <v>73080.38402</v>
      </c>
      <c r="BK460" s="4">
        <f t="shared" si="39"/>
        <v>34006.93124</v>
      </c>
      <c r="BL460" s="4">
        <f t="shared" si="40"/>
        <v>107087.3153</v>
      </c>
      <c r="BM460" s="4">
        <f>BK460*'Ejercicio 3 - TIR'!$D$5</f>
        <v>17003.46562</v>
      </c>
      <c r="BN460" s="4">
        <f t="shared" si="41"/>
        <v>90083.84964</v>
      </c>
      <c r="BO460" s="4">
        <f t="shared" si="42"/>
        <v>38267.85391</v>
      </c>
      <c r="BP460" s="4">
        <f t="shared" si="43"/>
        <v>-103275.9022</v>
      </c>
      <c r="BQ460" s="4">
        <f t="shared" ref="BQ460:BT460" si="1417">BE460</f>
        <v>19257.29638</v>
      </c>
      <c r="BR460" s="4">
        <f t="shared" si="1417"/>
        <v>19973.79618</v>
      </c>
      <c r="BS460" s="4">
        <f t="shared" si="1417"/>
        <v>20068.2392</v>
      </c>
      <c r="BT460" s="4">
        <f t="shared" si="1417"/>
        <v>16387.83805</v>
      </c>
      <c r="BU460" s="4">
        <f t="shared" si="45"/>
        <v>53852.47448</v>
      </c>
      <c r="BV460" s="36">
        <f t="shared" si="46"/>
        <v>6.828819635</v>
      </c>
    </row>
    <row r="461" ht="15.0" customHeight="1">
      <c r="A461" s="2">
        <v>460.0</v>
      </c>
      <c r="B461" s="3">
        <f t="shared" si="4"/>
        <v>0.3233018514</v>
      </c>
      <c r="C461" s="4">
        <f>IF(B461&lt;=('Ejercicio 3 - TIR'!$D$13-'Ejercicio 3 - TIR'!$C$13)/('Ejercicio 3 - TIR'!$E$13-'Ejercicio 3 - TIR'!$C$13),'Ejercicio 3 - TIR'!$C$13+SQRT(('Ejercicio 3 - TIR'!$E$13-'Ejercicio 3 - TIR'!$C$13)*('Ejercicio 3 - TIR'!$D$13-'Ejercicio 3 - TIR'!$C$13)*B461),'Ejercicio 3 - TIR'!$E$13-SQRT(('Ejercicio 3 - TIR'!$E$13-'Ejercicio 3 - TIR'!$C$13)*('Ejercicio 3 - TIR'!$E$13-'Ejercicio 3 - TIR'!$D$13)*(1-B461)))</f>
        <v>71503.72343</v>
      </c>
      <c r="D461" s="3">
        <f t="shared" si="5"/>
        <v>0.03699084789</v>
      </c>
      <c r="E461" s="4">
        <f>IF(D461&lt;=('Ejercicio 3 - TIR'!$D$14-'Ejercicio 3 - TIR'!$C$14)/('Ejercicio 3 - TIR'!$E$14-'Ejercicio 3 - TIR'!$C$14),'Ejercicio 3 - TIR'!$C$14+SQRT(('Ejercicio 3 - TIR'!$E$14-'Ejercicio 3 - TIR'!$C$14)*('Ejercicio 3 - TIR'!$D$14-'Ejercicio 3 - TIR'!$C$14)*D461),'Ejercicio 3 - TIR'!$E$14-SQRT(('Ejercicio 3 - TIR'!$E$14-'Ejercicio 3 - TIR'!$C$14)*('Ejercicio 3 - TIR'!$E$14-'Ejercicio 3 - TIR'!$D$14)*(1-D461)))</f>
        <v>26665.62709</v>
      </c>
      <c r="F461" s="3">
        <f t="shared" si="6"/>
        <v>0.111997709</v>
      </c>
      <c r="G461" s="4">
        <f>IF(F461&lt;=('Ejercicio 3 - TIR'!$D$18-'Ejercicio 3 - TIR'!$C$18)/('Ejercicio 3 - TIR'!$E$18-'Ejercicio 3 - TIR'!$C$18),'Ejercicio 3 - TIR'!$C$18+SQRT(('Ejercicio 3 - TIR'!$E$18-'Ejercicio 3 - TIR'!$C$18)*('Ejercicio 3 - TIR'!$D$18-'Ejercicio 3 - TIR'!$C$18)*F461),'Ejercicio 3 - TIR'!$E$18-SQRT(('Ejercicio 3 - TIR'!$E$18-'Ejercicio 3 - TIR'!$C$18)*('Ejercicio 3 - TIR'!$E$18-'Ejercicio 3 - TIR'!$D$18)*(1-F461)))</f>
        <v>34098.73838</v>
      </c>
      <c r="H461" s="3">
        <f t="shared" si="7"/>
        <v>0.78488248</v>
      </c>
      <c r="I461" s="4">
        <f>IF(H461&lt;=('Ejercicio 3 - TIR'!$D$18-'Ejercicio 3 - TIR'!$C$18)/('Ejercicio 3 - TIR'!$E$18-'Ejercicio 3 - TIR'!$C$18),'Ejercicio 3 - TIR'!$C$18+SQRT(('Ejercicio 3 - TIR'!$E$18-'Ejercicio 3 - TIR'!$C$18)*('Ejercicio 3 - TIR'!$D$18-'Ejercicio 3 - TIR'!$C$18)*H461),'Ejercicio 3 - TIR'!$E$18-SQRT(('Ejercicio 3 - TIR'!$E$18-'Ejercicio 3 - TIR'!$C$18)*('Ejercicio 3 - TIR'!$E$18-'Ejercicio 3 - TIR'!$D$18)*(1-H461)))</f>
        <v>40983.30808</v>
      </c>
      <c r="J461" s="3">
        <f t="shared" si="8"/>
        <v>0.9282638102</v>
      </c>
      <c r="K461" s="4">
        <f>IF(J461&lt;=('Ejercicio 3 - TIR'!$D$18-'Ejercicio 3 - TIR'!$C$18)/('Ejercicio 3 - TIR'!$E$18-'Ejercicio 3 - TIR'!$C$18),'Ejercicio 3 - TIR'!$C$18+SQRT(('Ejercicio 3 - TIR'!$E$18-'Ejercicio 3 - TIR'!$C$18)*('Ejercicio 3 - TIR'!$D$18-'Ejercicio 3 - TIR'!$C$18)*J461),'Ejercicio 3 - TIR'!$E$18-SQRT(('Ejercicio 3 - TIR'!$E$18-'Ejercicio 3 - TIR'!$C$18)*('Ejercicio 3 - TIR'!$E$18-'Ejercicio 3 - TIR'!$D$18)*(1-J461)))</f>
        <v>42680.47112</v>
      </c>
      <c r="L461" s="3">
        <f t="shared" si="9"/>
        <v>0.8727214135</v>
      </c>
      <c r="M461" s="4">
        <f>IF(L461&lt;=('Ejercicio 3 - TIR'!$D$18-'Ejercicio 3 - TIR'!$C$18)/('Ejercicio 3 - TIR'!$E$18-'Ejercicio 3 - TIR'!$C$18),'Ejercicio 3 - TIR'!$C$18+SQRT(('Ejercicio 3 - TIR'!$E$18-'Ejercicio 3 - TIR'!$C$18)*('Ejercicio 3 - TIR'!$D$18-'Ejercicio 3 - TIR'!$C$18)*L461),'Ejercicio 3 - TIR'!$E$18-SQRT(('Ejercicio 3 - TIR'!$E$18-'Ejercicio 3 - TIR'!$C$18)*('Ejercicio 3 - TIR'!$E$18-'Ejercicio 3 - TIR'!$D$18)*(1-L461)))</f>
        <v>41910.35698</v>
      </c>
      <c r="N461" s="3">
        <f t="shared" si="10"/>
        <v>0.8625483014</v>
      </c>
      <c r="O461" s="4">
        <f>IF(N461&lt;=('Ejercicio 3 - TIR'!$D$18-'Ejercicio 3 - TIR'!$C$18)/('Ejercicio 3 - TIR'!$E$18-'Ejercicio 3 - TIR'!$C$18),'Ejercicio 3 - TIR'!$C$18+SQRT(('Ejercicio 3 - TIR'!$E$18-'Ejercicio 3 - TIR'!$C$18)*('Ejercicio 3 - TIR'!$D$18-'Ejercicio 3 - TIR'!$C$18)*N461),'Ejercicio 3 - TIR'!$E$18-SQRT(('Ejercicio 3 - TIR'!$E$18-'Ejercicio 3 - TIR'!$C$18)*('Ejercicio 3 - TIR'!$E$18-'Ejercicio 3 - TIR'!$D$18)*(1-N461)))</f>
        <v>41789.25594</v>
      </c>
      <c r="P461" s="3">
        <f t="shared" si="11"/>
        <v>0.6883220925</v>
      </c>
      <c r="Q461" s="7">
        <f>IF(P461&lt;=('Ejercicio 3 - TIR'!$D$22-'Ejercicio 3 - TIR'!$C$22)/('Ejercicio 3 - TIR'!$E$22-'Ejercicio 3 - TIR'!$C$22),'Ejercicio 3 - TIR'!$C$22+SQRT(('Ejercicio 3 - TIR'!$E$22-'Ejercicio 3 - TIR'!$C$22)*('Ejercicio 3 - TIR'!$D$22-'Ejercicio 3 - TIR'!$C$22)*P461),'Ejercicio 3 - TIR'!$E$22-SQRT(('Ejercicio 3 - TIR'!$E$22-'Ejercicio 3 - TIR'!$C$22)*('Ejercicio 3 - TIR'!$E$22-'Ejercicio 3 - TIR'!$D$22)*(1-P461)))</f>
        <v>0.1563141343</v>
      </c>
      <c r="R461" s="3">
        <f t="shared" si="12"/>
        <v>0.2892637834</v>
      </c>
      <c r="S461" s="7">
        <f>IF(R461&lt;=('Ejercicio 3 - TIR'!$D$23-'Ejercicio 3 - TIR'!$C$23)/('Ejercicio 3 - TIR'!$E$23-'Ejercicio 3 - TIR'!$C$23),'Ejercicio 3 - TIR'!$C$23+SQRT(('Ejercicio 3 - TIR'!$E$23-'Ejercicio 3 - TIR'!$C$23)*('Ejercicio 3 - TIR'!$D$23-'Ejercicio 3 - TIR'!$C$23)*R461),'Ejercicio 3 - TIR'!$E$23-SQRT(('Ejercicio 3 - TIR'!$E$23-'Ejercicio 3 - TIR'!$C$23)*('Ejercicio 3 - TIR'!$E$23-'Ejercicio 3 - TIR'!$D$23)*(1-R461)))</f>
        <v>0.1428182999</v>
      </c>
      <c r="T461" s="3">
        <f t="shared" si="13"/>
        <v>0.3683529177</v>
      </c>
      <c r="U461" s="7">
        <f>IF(T461&lt;=('Ejercicio 3 - TIR'!$D$24-'Ejercicio 3 - TIR'!$C$24)/('Ejercicio 3 - TIR'!$E$24-'Ejercicio 3 - TIR'!$C$24),'Ejercicio 3 - TIR'!$C$24+SQRT(('Ejercicio 3 - TIR'!$E$24-'Ejercicio 3 - TIR'!$C$24)*('Ejercicio 3 - TIR'!$D$24-'Ejercicio 3 - TIR'!$C$24)*T461),'Ejercicio 3 - TIR'!$E$24-SQRT(('Ejercicio 3 - TIR'!$E$24-'Ejercicio 3 - TIR'!$C$24)*('Ejercicio 3 - TIR'!$E$24-'Ejercicio 3 - TIR'!$D$24)*(1-T461)))</f>
        <v>0.1778126073</v>
      </c>
      <c r="V461" s="3">
        <f t="shared" si="14"/>
        <v>0.3131678457</v>
      </c>
      <c r="W461" s="7">
        <f>IF(V461&lt;=('Ejercicio 3 - TIR'!$D$25-'Ejercicio 3 - TIR'!$C$25)/('Ejercicio 3 - TIR'!$E$25-'Ejercicio 3 - TIR'!$C$25),'Ejercicio 3 - TIR'!$C$25+SQRT(('Ejercicio 3 - TIR'!$E$25-'Ejercicio 3 - TIR'!$C$25)*('Ejercicio 3 - TIR'!$D$25-'Ejercicio 3 - TIR'!$C$25)*V461),'Ejercicio 3 - TIR'!$E$25-SQRT(('Ejercicio 3 - TIR'!$E$25-'Ejercicio 3 - TIR'!$C$25)*('Ejercicio 3 - TIR'!$E$25-'Ejercicio 3 - TIR'!$D$25)*(1-V461)))</f>
        <v>0.2009702892</v>
      </c>
      <c r="X461" s="3">
        <f t="shared" si="15"/>
        <v>0.9654198988</v>
      </c>
      <c r="Y461" s="7">
        <f>IF(X461&lt;=('Ejercicio 3 - TIR'!$D$26-'Ejercicio 3 - TIR'!$C$26)/('Ejercicio 3 - TIR'!$E$26-'Ejercicio 3 - TIR'!$C$26),'Ejercicio 3 - TIR'!$C$26+SQRT(('Ejercicio 3 - TIR'!$E$26-'Ejercicio 3 - TIR'!$C$26)*('Ejercicio 3 - TIR'!$D$26-'Ejercicio 3 - TIR'!$C$26)*X461),'Ejercicio 3 - TIR'!$E$26-SQRT(('Ejercicio 3 - TIR'!$E$26-'Ejercicio 3 - TIR'!$C$26)*('Ejercicio 3 - TIR'!$E$26-'Ejercicio 3 - TIR'!$D$26)*(1-X461)))</f>
        <v>0.2663349882</v>
      </c>
      <c r="Z461" s="3">
        <f t="shared" si="16"/>
        <v>1.156314134</v>
      </c>
      <c r="AA461" s="3">
        <f t="shared" si="17"/>
        <v>1.321456953</v>
      </c>
      <c r="AB461" s="3">
        <f t="shared" si="18"/>
        <v>1.556428659</v>
      </c>
      <c r="AC461" s="3">
        <f t="shared" si="19"/>
        <v>1.869224577</v>
      </c>
      <c r="AD461" s="3">
        <f t="shared" si="20"/>
        <v>2.367064483</v>
      </c>
      <c r="AE461" s="2">
        <f t="shared" si="21"/>
        <v>4168.214414</v>
      </c>
      <c r="AF461" s="2">
        <f t="shared" si="22"/>
        <v>4763.51171</v>
      </c>
      <c r="AG461" s="2">
        <f t="shared" si="23"/>
        <v>5610.524147</v>
      </c>
      <c r="AH461" s="2">
        <f t="shared" si="24"/>
        <v>6738.072808</v>
      </c>
      <c r="AI461" s="2">
        <f t="shared" si="25"/>
        <v>8532.65735</v>
      </c>
      <c r="AJ461" s="4">
        <f t="shared" si="26"/>
        <v>39428.85316</v>
      </c>
      <c r="AK461" s="4">
        <f t="shared" si="27"/>
        <v>54157.67742</v>
      </c>
      <c r="AL461" s="4">
        <f t="shared" si="28"/>
        <v>66429.10845</v>
      </c>
      <c r="AM461" s="4">
        <f t="shared" si="29"/>
        <v>78339.86931</v>
      </c>
      <c r="AN461" s="4">
        <f t="shared" si="30"/>
        <v>98917.86352</v>
      </c>
      <c r="AO461" s="4">
        <f>C461/'Ejercicio 3 - TIR'!$D$7</f>
        <v>14300.74469</v>
      </c>
      <c r="AP461" s="4">
        <f t="shared" si="31"/>
        <v>25128.10847</v>
      </c>
      <c r="AQ461" s="4">
        <f t="shared" si="32"/>
        <v>39856.93273</v>
      </c>
      <c r="AR461" s="4">
        <f t="shared" si="33"/>
        <v>52128.36376</v>
      </c>
      <c r="AS461" s="4">
        <f t="shared" si="34"/>
        <v>64039.12462</v>
      </c>
      <c r="AT461" s="4">
        <f t="shared" si="35"/>
        <v>84617.11883</v>
      </c>
      <c r="AU461" s="4">
        <f>AP461*'Ejercicio 3 - TIR'!$D$5</f>
        <v>12564.05424</v>
      </c>
      <c r="AV461" s="4">
        <f>AQ461*'Ejercicio 3 - TIR'!$D$5</f>
        <v>19928.46637</v>
      </c>
      <c r="AW461" s="4">
        <f>AR461*'Ejercicio 3 - TIR'!$D$5</f>
        <v>26064.18188</v>
      </c>
      <c r="AX461" s="4">
        <f>AS461*'Ejercicio 3 - TIR'!$D$5</f>
        <v>32019.56231</v>
      </c>
      <c r="AY461" s="4">
        <f>AT461*'Ejercicio 3 - TIR'!$D$5</f>
        <v>42308.55942</v>
      </c>
      <c r="AZ461" s="4">
        <f t="shared" ref="AZ461:BD461" si="1418">AJ461-AU461-AE461</f>
        <v>22696.58451</v>
      </c>
      <c r="BA461" s="4">
        <f t="shared" si="1418"/>
        <v>29465.69934</v>
      </c>
      <c r="BB461" s="4">
        <f t="shared" si="1418"/>
        <v>34754.40242</v>
      </c>
      <c r="BC461" s="4">
        <f t="shared" si="1418"/>
        <v>39582.23419</v>
      </c>
      <c r="BD461" s="4">
        <f t="shared" si="1418"/>
        <v>48076.64675</v>
      </c>
      <c r="BE461" s="4">
        <f t="shared" ref="BE461:BI461" si="1419">AZ461/Z461</f>
        <v>19628.38975</v>
      </c>
      <c r="BF461" s="4">
        <f t="shared" si="1419"/>
        <v>22297.88816</v>
      </c>
      <c r="BG461" s="4">
        <f t="shared" si="1419"/>
        <v>22329.58267</v>
      </c>
      <c r="BH461" s="4">
        <f t="shared" si="1419"/>
        <v>21175.75099</v>
      </c>
      <c r="BI461" s="4">
        <f t="shared" si="1419"/>
        <v>20310.66204</v>
      </c>
      <c r="BJ461" s="4">
        <f t="shared" si="38"/>
        <v>63119.2588</v>
      </c>
      <c r="BK461" s="4">
        <f t="shared" si="39"/>
        <v>33850.78483</v>
      </c>
      <c r="BL461" s="4">
        <f t="shared" si="40"/>
        <v>96970.04362</v>
      </c>
      <c r="BM461" s="4">
        <f>BK461*'Ejercicio 3 - TIR'!$D$5</f>
        <v>16925.39241</v>
      </c>
      <c r="BN461" s="4">
        <f t="shared" si="41"/>
        <v>80044.65121</v>
      </c>
      <c r="BO461" s="4">
        <f t="shared" si="42"/>
        <v>33815.99943</v>
      </c>
      <c r="BP461" s="4">
        <f t="shared" si="43"/>
        <v>-98169.35052</v>
      </c>
      <c r="BQ461" s="4">
        <f t="shared" ref="BQ461:BT461" si="1420">BE461</f>
        <v>19628.38975</v>
      </c>
      <c r="BR461" s="4">
        <f t="shared" si="1420"/>
        <v>22297.88816</v>
      </c>
      <c r="BS461" s="4">
        <f t="shared" si="1420"/>
        <v>22329.58267</v>
      </c>
      <c r="BT461" s="4">
        <f t="shared" si="1420"/>
        <v>21175.75099</v>
      </c>
      <c r="BU461" s="4">
        <f t="shared" si="45"/>
        <v>54126.66147</v>
      </c>
      <c r="BV461" s="36">
        <f t="shared" si="46"/>
        <v>11.00320243</v>
      </c>
    </row>
    <row r="462" ht="15.0" customHeight="1">
      <c r="A462" s="2">
        <v>461.0</v>
      </c>
      <c r="B462" s="3">
        <f t="shared" si="4"/>
        <v>0.3772499552</v>
      </c>
      <c r="C462" s="4">
        <f>IF(B462&lt;=('Ejercicio 3 - TIR'!$D$13-'Ejercicio 3 - TIR'!$C$13)/('Ejercicio 3 - TIR'!$E$13-'Ejercicio 3 - TIR'!$C$13),'Ejercicio 3 - TIR'!$C$13+SQRT(('Ejercicio 3 - TIR'!$E$13-'Ejercicio 3 - TIR'!$C$13)*('Ejercicio 3 - TIR'!$D$13-'Ejercicio 3 - TIR'!$C$13)*B462),'Ejercicio 3 - TIR'!$E$13-SQRT(('Ejercicio 3 - TIR'!$E$13-'Ejercicio 3 - TIR'!$C$13)*('Ejercicio 3 - TIR'!$E$13-'Ejercicio 3 - TIR'!$D$13)*(1-B462)))</f>
        <v>72663.21062</v>
      </c>
      <c r="D462" s="3">
        <f t="shared" si="5"/>
        <v>0.1913527241</v>
      </c>
      <c r="E462" s="4">
        <f>IF(D462&lt;=('Ejercicio 3 - TIR'!$D$14-'Ejercicio 3 - TIR'!$C$14)/('Ejercicio 3 - TIR'!$E$14-'Ejercicio 3 - TIR'!$C$14),'Ejercicio 3 - TIR'!$C$14+SQRT(('Ejercicio 3 - TIR'!$E$14-'Ejercicio 3 - TIR'!$C$14)*('Ejercicio 3 - TIR'!$D$14-'Ejercicio 3 - TIR'!$C$14)*D462),'Ejercicio 3 - TIR'!$E$14-SQRT(('Ejercicio 3 - TIR'!$E$14-'Ejercicio 3 - TIR'!$C$14)*('Ejercicio 3 - TIR'!$E$14-'Ejercicio 3 - TIR'!$D$14)*(1-D462)))</f>
        <v>28788.33134</v>
      </c>
      <c r="F462" s="3">
        <f t="shared" si="6"/>
        <v>0.1451579809</v>
      </c>
      <c r="G462" s="4">
        <f>IF(F462&lt;=('Ejercicio 3 - TIR'!$D$18-'Ejercicio 3 - TIR'!$C$18)/('Ejercicio 3 - TIR'!$E$18-'Ejercicio 3 - TIR'!$C$18),'Ejercicio 3 - TIR'!$C$18+SQRT(('Ejercicio 3 - TIR'!$E$18-'Ejercicio 3 - TIR'!$C$18)*('Ejercicio 3 - TIR'!$D$18-'Ejercicio 3 - TIR'!$C$18)*F462),'Ejercicio 3 - TIR'!$E$18-SQRT(('Ejercicio 3 - TIR'!$E$18-'Ejercicio 3 - TIR'!$C$18)*('Ejercicio 3 - TIR'!$E$18-'Ejercicio 3 - TIR'!$D$18)*(1-F462)))</f>
        <v>34666.22943</v>
      </c>
      <c r="H462" s="3">
        <f t="shared" si="7"/>
        <v>0.9918686999</v>
      </c>
      <c r="I462" s="4">
        <f>IF(H462&lt;=('Ejercicio 3 - TIR'!$D$18-'Ejercicio 3 - TIR'!$C$18)/('Ejercicio 3 - TIR'!$E$18-'Ejercicio 3 - TIR'!$C$18),'Ejercicio 3 - TIR'!$C$18+SQRT(('Ejercicio 3 - TIR'!$E$18-'Ejercicio 3 - TIR'!$C$18)*('Ejercicio 3 - TIR'!$D$18-'Ejercicio 3 - TIR'!$C$18)*H462),'Ejercicio 3 - TIR'!$E$18-SQRT(('Ejercicio 3 - TIR'!$E$18-'Ejercicio 3 - TIR'!$C$18)*('Ejercicio 3 - TIR'!$E$18-'Ejercicio 3 - TIR'!$D$18)*(1-H462)))</f>
        <v>44219.07266</v>
      </c>
      <c r="J462" s="3">
        <f t="shared" si="8"/>
        <v>0.9248814296</v>
      </c>
      <c r="K462" s="4">
        <f>IF(J462&lt;=('Ejercicio 3 - TIR'!$D$18-'Ejercicio 3 - TIR'!$C$18)/('Ejercicio 3 - TIR'!$E$18-'Ejercicio 3 - TIR'!$C$18),'Ejercicio 3 - TIR'!$C$18+SQRT(('Ejercicio 3 - TIR'!$E$18-'Ejercicio 3 - TIR'!$C$18)*('Ejercicio 3 - TIR'!$D$18-'Ejercicio 3 - TIR'!$C$18)*J462),'Ejercicio 3 - TIR'!$E$18-SQRT(('Ejercicio 3 - TIR'!$E$18-'Ejercicio 3 - TIR'!$C$18)*('Ejercicio 3 - TIR'!$E$18-'Ejercicio 3 - TIR'!$D$18)*(1-J462)))</f>
        <v>42626.41773</v>
      </c>
      <c r="L462" s="3">
        <f t="shared" si="9"/>
        <v>0.9473495501</v>
      </c>
      <c r="M462" s="4">
        <f>IF(L462&lt;=('Ejercicio 3 - TIR'!$D$18-'Ejercicio 3 - TIR'!$C$18)/('Ejercicio 3 - TIR'!$E$18-'Ejercicio 3 - TIR'!$C$18),'Ejercicio 3 - TIR'!$C$18+SQRT(('Ejercicio 3 - TIR'!$E$18-'Ejercicio 3 - TIR'!$C$18)*('Ejercicio 3 - TIR'!$D$18-'Ejercicio 3 - TIR'!$C$18)*L462),'Ejercicio 3 - TIR'!$E$18-SQRT(('Ejercicio 3 - TIR'!$E$18-'Ejercicio 3 - TIR'!$C$18)*('Ejercicio 3 - TIR'!$E$18-'Ejercicio 3 - TIR'!$D$18)*(1-L462)))</f>
        <v>43012.84531</v>
      </c>
      <c r="N462" s="3">
        <f t="shared" si="10"/>
        <v>0.4522565881</v>
      </c>
      <c r="O462" s="4">
        <f>IF(N462&lt;=('Ejercicio 3 - TIR'!$D$18-'Ejercicio 3 - TIR'!$C$18)/('Ejercicio 3 - TIR'!$E$18-'Ejercicio 3 - TIR'!$C$18),'Ejercicio 3 - TIR'!$C$18+SQRT(('Ejercicio 3 - TIR'!$E$18-'Ejercicio 3 - TIR'!$C$18)*('Ejercicio 3 - TIR'!$D$18-'Ejercicio 3 - TIR'!$C$18)*N462),'Ejercicio 3 - TIR'!$E$18-SQRT(('Ejercicio 3 - TIR'!$E$18-'Ejercicio 3 - TIR'!$C$18)*('Ejercicio 3 - TIR'!$E$18-'Ejercicio 3 - TIR'!$D$18)*(1-N462)))</f>
        <v>38236.41234</v>
      </c>
      <c r="P462" s="3">
        <f t="shared" si="11"/>
        <v>0.0247184625</v>
      </c>
      <c r="Q462" s="7">
        <f>IF(P462&lt;=('Ejercicio 3 - TIR'!$D$22-'Ejercicio 3 - TIR'!$C$22)/('Ejercicio 3 - TIR'!$E$22-'Ejercicio 3 - TIR'!$C$22),'Ejercicio 3 - TIR'!$C$22+SQRT(('Ejercicio 3 - TIR'!$E$22-'Ejercicio 3 - TIR'!$C$22)*('Ejercicio 3 - TIR'!$D$22-'Ejercicio 3 - TIR'!$C$22)*P462),'Ejercicio 3 - TIR'!$E$22-SQRT(('Ejercicio 3 - TIR'!$E$22-'Ejercicio 3 - TIR'!$C$22)*('Ejercicio 3 - TIR'!$E$22-'Ejercicio 3 - TIR'!$D$22)*(1-P462)))</f>
        <v>0.1266703248</v>
      </c>
      <c r="R462" s="3">
        <f t="shared" si="12"/>
        <v>0.7282337899</v>
      </c>
      <c r="S462" s="7">
        <f>IF(R462&lt;=('Ejercicio 3 - TIR'!$D$23-'Ejercicio 3 - TIR'!$C$23)/('Ejercicio 3 - TIR'!$E$23-'Ejercicio 3 - TIR'!$C$23),'Ejercicio 3 - TIR'!$C$23+SQRT(('Ejercicio 3 - TIR'!$E$23-'Ejercicio 3 - TIR'!$C$23)*('Ejercicio 3 - TIR'!$D$23-'Ejercicio 3 - TIR'!$C$23)*R462),'Ejercicio 3 - TIR'!$E$23-SQRT(('Ejercicio 3 - TIR'!$E$23-'Ejercicio 3 - TIR'!$C$23)*('Ejercicio 3 - TIR'!$E$23-'Ejercicio 3 - TIR'!$D$23)*(1-R462)))</f>
        <v>0.1578826046</v>
      </c>
      <c r="T462" s="3">
        <f t="shared" si="13"/>
        <v>0.3866003874</v>
      </c>
      <c r="U462" s="7">
        <f>IF(T462&lt;=('Ejercicio 3 - TIR'!$D$24-'Ejercicio 3 - TIR'!$C$24)/('Ejercicio 3 - TIR'!$E$24-'Ejercicio 3 - TIR'!$C$24),'Ejercicio 3 - TIR'!$C$24+SQRT(('Ejercicio 3 - TIR'!$E$24-'Ejercicio 3 - TIR'!$C$24)*('Ejercicio 3 - TIR'!$D$24-'Ejercicio 3 - TIR'!$C$24)*T462),'Ejercicio 3 - TIR'!$E$24-SQRT(('Ejercicio 3 - TIR'!$E$24-'Ejercicio 3 - TIR'!$C$24)*('Ejercicio 3 - TIR'!$E$24-'Ejercicio 3 - TIR'!$D$24)*(1-T462)))</f>
        <v>0.1784931713</v>
      </c>
      <c r="V462" s="3">
        <f t="shared" si="14"/>
        <v>0.6232171246</v>
      </c>
      <c r="W462" s="7">
        <f>IF(V462&lt;=('Ejercicio 3 - TIR'!$D$25-'Ejercicio 3 - TIR'!$C$25)/('Ejercicio 3 - TIR'!$E$25-'Ejercicio 3 - TIR'!$C$25),'Ejercicio 3 - TIR'!$C$25+SQRT(('Ejercicio 3 - TIR'!$E$25-'Ejercicio 3 - TIR'!$C$25)*('Ejercicio 3 - TIR'!$D$25-'Ejercicio 3 - TIR'!$C$25)*V462),'Ejercicio 3 - TIR'!$E$25-SQRT(('Ejercicio 3 - TIR'!$E$25-'Ejercicio 3 - TIR'!$C$25)*('Ejercicio 3 - TIR'!$E$25-'Ejercicio 3 - TIR'!$D$25)*(1-V462)))</f>
        <v>0.2136855392</v>
      </c>
      <c r="X462" s="3">
        <f t="shared" si="15"/>
        <v>0.6694898785</v>
      </c>
      <c r="Y462" s="7">
        <f>IF(X462&lt;=('Ejercicio 3 - TIR'!$D$26-'Ejercicio 3 - TIR'!$C$26)/('Ejercicio 3 - TIR'!$E$26-'Ejercicio 3 - TIR'!$C$26),'Ejercicio 3 - TIR'!$C$26+SQRT(('Ejercicio 3 - TIR'!$E$26-'Ejercicio 3 - TIR'!$C$26)*('Ejercicio 3 - TIR'!$D$26-'Ejercicio 3 - TIR'!$C$26)*X462),'Ejercicio 3 - TIR'!$E$26-SQRT(('Ejercicio 3 - TIR'!$E$26-'Ejercicio 3 - TIR'!$C$26)*('Ejercicio 3 - TIR'!$E$26-'Ejercicio 3 - TIR'!$D$26)*(1-X462)))</f>
        <v>0.2377536433</v>
      </c>
      <c r="Z462" s="3">
        <f t="shared" si="16"/>
        <v>1.126670325</v>
      </c>
      <c r="AA462" s="3">
        <f t="shared" si="17"/>
        <v>1.30455197</v>
      </c>
      <c r="AB462" s="3">
        <f t="shared" si="18"/>
        <v>1.537405589</v>
      </c>
      <c r="AC462" s="3">
        <f t="shared" si="19"/>
        <v>1.865926931</v>
      </c>
      <c r="AD462" s="3">
        <f t="shared" si="20"/>
        <v>2.309557857</v>
      </c>
      <c r="AE462" s="2">
        <f t="shared" si="21"/>
        <v>3646.62728</v>
      </c>
      <c r="AF462" s="2">
        <f t="shared" si="22"/>
        <v>4222.366293</v>
      </c>
      <c r="AG462" s="2">
        <f t="shared" si="23"/>
        <v>4976.029843</v>
      </c>
      <c r="AH462" s="2">
        <f t="shared" si="24"/>
        <v>6039.335463</v>
      </c>
      <c r="AI462" s="2">
        <f t="shared" si="25"/>
        <v>7475.209472</v>
      </c>
      <c r="AJ462" s="4">
        <f t="shared" si="26"/>
        <v>39057.41198</v>
      </c>
      <c r="AK462" s="4">
        <f t="shared" si="27"/>
        <v>57686.07836</v>
      </c>
      <c r="AL462" s="4">
        <f t="shared" si="28"/>
        <v>65534.09284</v>
      </c>
      <c r="AM462" s="4">
        <f t="shared" si="29"/>
        <v>80258.82644</v>
      </c>
      <c r="AN462" s="4">
        <f t="shared" si="30"/>
        <v>88309.20652</v>
      </c>
      <c r="AO462" s="4">
        <f>C462/'Ejercicio 3 - TIR'!$D$7</f>
        <v>14532.64212</v>
      </c>
      <c r="AP462" s="4">
        <f t="shared" si="31"/>
        <v>24524.76985</v>
      </c>
      <c r="AQ462" s="4">
        <f t="shared" si="32"/>
        <v>43153.43624</v>
      </c>
      <c r="AR462" s="4">
        <f t="shared" si="33"/>
        <v>51001.45072</v>
      </c>
      <c r="AS462" s="4">
        <f t="shared" si="34"/>
        <v>65726.18431</v>
      </c>
      <c r="AT462" s="4">
        <f t="shared" si="35"/>
        <v>73776.5644</v>
      </c>
      <c r="AU462" s="4">
        <f>AP462*'Ejercicio 3 - TIR'!$D$5</f>
        <v>12262.38493</v>
      </c>
      <c r="AV462" s="4">
        <f>AQ462*'Ejercicio 3 - TIR'!$D$5</f>
        <v>21576.71812</v>
      </c>
      <c r="AW462" s="4">
        <f>AR462*'Ejercicio 3 - TIR'!$D$5</f>
        <v>25500.72536</v>
      </c>
      <c r="AX462" s="4">
        <f>AS462*'Ejercicio 3 - TIR'!$D$5</f>
        <v>32863.09216</v>
      </c>
      <c r="AY462" s="4">
        <f>AT462*'Ejercicio 3 - TIR'!$D$5</f>
        <v>36888.2822</v>
      </c>
      <c r="AZ462" s="4">
        <f t="shared" ref="AZ462:BD462" si="1421">AJ462-AU462-AE462</f>
        <v>23148.39977</v>
      </c>
      <c r="BA462" s="4">
        <f t="shared" si="1421"/>
        <v>31886.99395</v>
      </c>
      <c r="BB462" s="4">
        <f t="shared" si="1421"/>
        <v>35057.33764</v>
      </c>
      <c r="BC462" s="4">
        <f t="shared" si="1421"/>
        <v>41356.39882</v>
      </c>
      <c r="BD462" s="4">
        <f t="shared" si="1421"/>
        <v>43945.71485</v>
      </c>
      <c r="BE462" s="4">
        <f t="shared" ref="BE462:BI462" si="1422">AZ462/Z462</f>
        <v>20545.85025</v>
      </c>
      <c r="BF462" s="4">
        <f t="shared" si="1422"/>
        <v>24442.8698</v>
      </c>
      <c r="BG462" s="4">
        <f t="shared" si="1422"/>
        <v>22802.92065</v>
      </c>
      <c r="BH462" s="4">
        <f t="shared" si="1422"/>
        <v>22163.99696</v>
      </c>
      <c r="BI462" s="4">
        <f t="shared" si="1422"/>
        <v>19027.76097</v>
      </c>
      <c r="BJ462" s="4">
        <f t="shared" si="38"/>
        <v>66488.31681</v>
      </c>
      <c r="BK462" s="4">
        <f t="shared" si="39"/>
        <v>33563.97779</v>
      </c>
      <c r="BL462" s="4">
        <f t="shared" si="40"/>
        <v>100052.2946</v>
      </c>
      <c r="BM462" s="4">
        <f>BK462*'Ejercicio 3 - TIR'!$D$5</f>
        <v>16781.9889</v>
      </c>
      <c r="BN462" s="4">
        <f t="shared" si="41"/>
        <v>83270.30571</v>
      </c>
      <c r="BO462" s="4">
        <f t="shared" si="42"/>
        <v>36054.6524</v>
      </c>
      <c r="BP462" s="4">
        <f t="shared" si="43"/>
        <v>-101451.542</v>
      </c>
      <c r="BQ462" s="4">
        <f t="shared" ref="BQ462:BT462" si="1423">BE462</f>
        <v>20545.85025</v>
      </c>
      <c r="BR462" s="4">
        <f t="shared" si="1423"/>
        <v>24442.8698</v>
      </c>
      <c r="BS462" s="4">
        <f t="shared" si="1423"/>
        <v>22802.92065</v>
      </c>
      <c r="BT462" s="4">
        <f t="shared" si="1423"/>
        <v>22163.99696</v>
      </c>
      <c r="BU462" s="4">
        <f t="shared" si="45"/>
        <v>55082.41337</v>
      </c>
      <c r="BV462" s="36">
        <f t="shared" si="46"/>
        <v>11.29067818</v>
      </c>
    </row>
    <row r="463" ht="15.0" customHeight="1">
      <c r="A463" s="2">
        <v>462.0</v>
      </c>
      <c r="B463" s="3">
        <f t="shared" si="4"/>
        <v>0.2326750325</v>
      </c>
      <c r="C463" s="4">
        <f>IF(B463&lt;=('Ejercicio 3 - TIR'!$D$13-'Ejercicio 3 - TIR'!$C$13)/('Ejercicio 3 - TIR'!$E$13-'Ejercicio 3 - TIR'!$C$13),'Ejercicio 3 - TIR'!$C$13+SQRT(('Ejercicio 3 - TIR'!$E$13-'Ejercicio 3 - TIR'!$C$13)*('Ejercicio 3 - TIR'!$D$13-'Ejercicio 3 - TIR'!$C$13)*B463),'Ejercicio 3 - TIR'!$E$13-SQRT(('Ejercicio 3 - TIR'!$E$13-'Ejercicio 3 - TIR'!$C$13)*('Ejercicio 3 - TIR'!$E$13-'Ejercicio 3 - TIR'!$D$13)*(1-B463)))</f>
        <v>69647.28008</v>
      </c>
      <c r="D463" s="3">
        <f t="shared" si="5"/>
        <v>0.2861655053</v>
      </c>
      <c r="E463" s="4">
        <f>IF(D463&lt;=('Ejercicio 3 - TIR'!$D$14-'Ejercicio 3 - TIR'!$C$14)/('Ejercicio 3 - TIR'!$E$14-'Ejercicio 3 - TIR'!$C$14),'Ejercicio 3 - TIR'!$C$14+SQRT(('Ejercicio 3 - TIR'!$E$14-'Ejercicio 3 - TIR'!$C$14)*('Ejercicio 3 - TIR'!$D$14-'Ejercicio 3 - TIR'!$C$14)*D463),'Ejercicio 3 - TIR'!$E$14-SQRT(('Ejercicio 3 - TIR'!$E$14-'Ejercicio 3 - TIR'!$C$14)*('Ejercicio 3 - TIR'!$E$14-'Ejercicio 3 - TIR'!$D$14)*(1-D463)))</f>
        <v>29632.75435</v>
      </c>
      <c r="F463" s="3">
        <f t="shared" si="6"/>
        <v>0.09943161053</v>
      </c>
      <c r="G463" s="4">
        <f>IF(F463&lt;=('Ejercicio 3 - TIR'!$D$18-'Ejercicio 3 - TIR'!$C$18)/('Ejercicio 3 - TIR'!$E$18-'Ejercicio 3 - TIR'!$C$18),'Ejercicio 3 - TIR'!$C$18+SQRT(('Ejercicio 3 - TIR'!$E$18-'Ejercicio 3 - TIR'!$C$18)*('Ejercicio 3 - TIR'!$D$18-'Ejercicio 3 - TIR'!$C$18)*F463),'Ejercicio 3 - TIR'!$E$18-SQRT(('Ejercicio 3 - TIR'!$E$18-'Ejercicio 3 - TIR'!$C$18)*('Ejercicio 3 - TIR'!$E$18-'Ejercicio 3 - TIR'!$D$18)*(1-F463)))</f>
        <v>33861.96085</v>
      </c>
      <c r="H463" s="3">
        <f t="shared" si="7"/>
        <v>0.8923559967</v>
      </c>
      <c r="I463" s="4">
        <f>IF(H463&lt;=('Ejercicio 3 - TIR'!$D$18-'Ejercicio 3 - TIR'!$C$18)/('Ejercicio 3 - TIR'!$E$18-'Ejercicio 3 - TIR'!$C$18),'Ejercicio 3 - TIR'!$C$18+SQRT(('Ejercicio 3 - TIR'!$E$18-'Ejercicio 3 - TIR'!$C$18)*('Ejercicio 3 - TIR'!$D$18-'Ejercicio 3 - TIR'!$C$18)*H463),'Ejercicio 3 - TIR'!$E$18-SQRT(('Ejercicio 3 - TIR'!$E$18-'Ejercicio 3 - TIR'!$C$18)*('Ejercicio 3 - TIR'!$E$18-'Ejercicio 3 - TIR'!$D$18)*(1-H463)))</f>
        <v>42158.64465</v>
      </c>
      <c r="J463" s="3">
        <f t="shared" si="8"/>
        <v>0.0946966042</v>
      </c>
      <c r="K463" s="4">
        <f>IF(J463&lt;=('Ejercicio 3 - TIR'!$D$18-'Ejercicio 3 - TIR'!$C$18)/('Ejercicio 3 - TIR'!$E$18-'Ejercicio 3 - TIR'!$C$18),'Ejercicio 3 - TIR'!$C$18+SQRT(('Ejercicio 3 - TIR'!$E$18-'Ejercicio 3 - TIR'!$C$18)*('Ejercicio 3 - TIR'!$D$18-'Ejercicio 3 - TIR'!$C$18)*J463),'Ejercicio 3 - TIR'!$E$18-SQRT(('Ejercicio 3 - TIR'!$E$18-'Ejercicio 3 - TIR'!$C$18)*('Ejercicio 3 - TIR'!$E$18-'Ejercicio 3 - TIR'!$D$18)*(1-J463)))</f>
        <v>33768.88453</v>
      </c>
      <c r="L463" s="3">
        <f t="shared" si="9"/>
        <v>0.2317552997</v>
      </c>
      <c r="M463" s="4">
        <f>IF(L463&lt;=('Ejercicio 3 - TIR'!$D$18-'Ejercicio 3 - TIR'!$C$18)/('Ejercicio 3 - TIR'!$E$18-'Ejercicio 3 - TIR'!$C$18),'Ejercicio 3 - TIR'!$C$18+SQRT(('Ejercicio 3 - TIR'!$E$18-'Ejercicio 3 - TIR'!$C$18)*('Ejercicio 3 - TIR'!$D$18-'Ejercicio 3 - TIR'!$C$18)*L463),'Ejercicio 3 - TIR'!$E$18-SQRT(('Ejercicio 3 - TIR'!$E$18-'Ejercicio 3 - TIR'!$C$18)*('Ejercicio 3 - TIR'!$E$18-'Ejercicio 3 - TIR'!$D$18)*(1-L463)))</f>
        <v>35896.04062</v>
      </c>
      <c r="N463" s="3">
        <f t="shared" si="10"/>
        <v>0.819873405</v>
      </c>
      <c r="O463" s="4">
        <f>IF(N463&lt;=('Ejercicio 3 - TIR'!$D$18-'Ejercicio 3 - TIR'!$C$18)/('Ejercicio 3 - TIR'!$E$18-'Ejercicio 3 - TIR'!$C$18),'Ejercicio 3 - TIR'!$C$18+SQRT(('Ejercicio 3 - TIR'!$E$18-'Ejercicio 3 - TIR'!$C$18)*('Ejercicio 3 - TIR'!$D$18-'Ejercicio 3 - TIR'!$C$18)*N463),'Ejercicio 3 - TIR'!$E$18-SQRT(('Ejercicio 3 - TIR'!$E$18-'Ejercicio 3 - TIR'!$C$18)*('Ejercicio 3 - TIR'!$E$18-'Ejercicio 3 - TIR'!$D$18)*(1-N463)))</f>
        <v>41324.47356</v>
      </c>
      <c r="P463" s="3">
        <f t="shared" si="11"/>
        <v>0.5022224531</v>
      </c>
      <c r="Q463" s="7">
        <f>IF(P463&lt;=('Ejercicio 3 - TIR'!$D$22-'Ejercicio 3 - TIR'!$C$22)/('Ejercicio 3 - TIR'!$E$22-'Ejercicio 3 - TIR'!$C$22),'Ejercicio 3 - TIR'!$C$22+SQRT(('Ejercicio 3 - TIR'!$E$22-'Ejercicio 3 - TIR'!$C$22)*('Ejercicio 3 - TIR'!$D$22-'Ejercicio 3 - TIR'!$C$22)*P463),'Ejercicio 3 - TIR'!$E$22-SQRT(('Ejercicio 3 - TIR'!$E$22-'Ejercicio 3 - TIR'!$C$22)*('Ejercicio 3 - TIR'!$E$22-'Ejercicio 3 - TIR'!$D$22)*(1-P463)))</f>
        <v>0.1500667478</v>
      </c>
      <c r="R463" s="3">
        <f t="shared" si="12"/>
        <v>0.9053592271</v>
      </c>
      <c r="S463" s="7">
        <f>IF(R463&lt;=('Ejercicio 3 - TIR'!$D$23-'Ejercicio 3 - TIR'!$C$23)/('Ejercicio 3 - TIR'!$E$23-'Ejercicio 3 - TIR'!$C$23),'Ejercicio 3 - TIR'!$C$23+SQRT(('Ejercicio 3 - TIR'!$E$23-'Ejercicio 3 - TIR'!$C$23)*('Ejercicio 3 - TIR'!$D$23-'Ejercicio 3 - TIR'!$C$23)*R463),'Ejercicio 3 - TIR'!$E$23-SQRT(('Ejercicio 3 - TIR'!$E$23-'Ejercicio 3 - TIR'!$C$23)*('Ejercicio 3 - TIR'!$E$23-'Ejercicio 3 - TIR'!$D$23)*(1-R463)))</f>
        <v>0.1669480503</v>
      </c>
      <c r="T463" s="3">
        <f t="shared" si="13"/>
        <v>0.9470136152</v>
      </c>
      <c r="U463" s="7">
        <f>IF(T463&lt;=('Ejercicio 3 - TIR'!$D$24-'Ejercicio 3 - TIR'!$C$24)/('Ejercicio 3 - TIR'!$E$24-'Ejercicio 3 - TIR'!$C$24),'Ejercicio 3 - TIR'!$C$24+SQRT(('Ejercicio 3 - TIR'!$E$24-'Ejercicio 3 - TIR'!$C$24)*('Ejercicio 3 - TIR'!$D$24-'Ejercicio 3 - TIR'!$C$24)*T463),'Ejercicio 3 - TIR'!$E$24-SQRT(('Ejercicio 3 - TIR'!$E$24-'Ejercicio 3 - TIR'!$C$24)*('Ejercicio 3 - TIR'!$E$24-'Ejercicio 3 - TIR'!$D$24)*(1-T463)))</f>
        <v>0.2078196109</v>
      </c>
      <c r="V463" s="3">
        <f t="shared" si="14"/>
        <v>0.5755781219</v>
      </c>
      <c r="W463" s="7">
        <f>IF(V463&lt;=('Ejercicio 3 - TIR'!$D$25-'Ejercicio 3 - TIR'!$C$25)/('Ejercicio 3 - TIR'!$E$25-'Ejercicio 3 - TIR'!$C$25),'Ejercicio 3 - TIR'!$C$25+SQRT(('Ejercicio 3 - TIR'!$E$25-'Ejercicio 3 - TIR'!$C$25)*('Ejercicio 3 - TIR'!$D$25-'Ejercicio 3 - TIR'!$C$25)*V463),'Ejercicio 3 - TIR'!$E$25-SQRT(('Ejercicio 3 - TIR'!$E$25-'Ejercicio 3 - TIR'!$C$25)*('Ejercicio 3 - TIR'!$E$25-'Ejercicio 3 - TIR'!$D$25)*(1-V463)))</f>
        <v>0.2114581192</v>
      </c>
      <c r="X463" s="3">
        <f t="shared" si="15"/>
        <v>0.171767979</v>
      </c>
      <c r="Y463" s="7">
        <f>IF(X463&lt;=('Ejercicio 3 - TIR'!$D$26-'Ejercicio 3 - TIR'!$C$26)/('Ejercicio 3 - TIR'!$E$26-'Ejercicio 3 - TIR'!$C$26),'Ejercicio 3 - TIR'!$C$26+SQRT(('Ejercicio 3 - TIR'!$E$26-'Ejercicio 3 - TIR'!$C$26)*('Ejercicio 3 - TIR'!$D$26-'Ejercicio 3 - TIR'!$C$26)*X463),'Ejercicio 3 - TIR'!$E$26-SQRT(('Ejercicio 3 - TIR'!$E$26-'Ejercicio 3 - TIR'!$C$26)*('Ejercicio 3 - TIR'!$E$26-'Ejercicio 3 - TIR'!$D$26)*(1-X463)))</f>
        <v>0.2115354021</v>
      </c>
      <c r="Z463" s="3">
        <f t="shared" si="16"/>
        <v>1.150066748</v>
      </c>
      <c r="AA463" s="3">
        <f t="shared" si="17"/>
        <v>1.342068149</v>
      </c>
      <c r="AB463" s="3">
        <f t="shared" si="18"/>
        <v>1.62097623</v>
      </c>
      <c r="AC463" s="3">
        <f t="shared" si="19"/>
        <v>1.963744815</v>
      </c>
      <c r="AD463" s="3">
        <f t="shared" si="20"/>
        <v>2.379146364</v>
      </c>
      <c r="AE463" s="2">
        <f t="shared" si="21"/>
        <v>4446.891076</v>
      </c>
      <c r="AF463" s="2">
        <f t="shared" si="22"/>
        <v>5189.290871</v>
      </c>
      <c r="AG463" s="2">
        <f t="shared" si="23"/>
        <v>6267.72728</v>
      </c>
      <c r="AH463" s="2">
        <f t="shared" si="24"/>
        <v>7593.089103</v>
      </c>
      <c r="AI463" s="2">
        <f t="shared" si="25"/>
        <v>9199.296259</v>
      </c>
      <c r="AJ463" s="4">
        <f t="shared" si="26"/>
        <v>38943.51519</v>
      </c>
      <c r="AK463" s="4">
        <f t="shared" si="27"/>
        <v>56579.77419</v>
      </c>
      <c r="AL463" s="4">
        <f t="shared" si="28"/>
        <v>54738.55913</v>
      </c>
      <c r="AM463" s="4">
        <f t="shared" si="29"/>
        <v>70490.66363</v>
      </c>
      <c r="AN463" s="4">
        <f t="shared" si="30"/>
        <v>98316.97099</v>
      </c>
      <c r="AO463" s="4">
        <f>C463/'Ejercicio 3 - TIR'!$D$7</f>
        <v>13929.45602</v>
      </c>
      <c r="AP463" s="4">
        <f t="shared" si="31"/>
        <v>25014.05917</v>
      </c>
      <c r="AQ463" s="4">
        <f t="shared" si="32"/>
        <v>42650.31817</v>
      </c>
      <c r="AR463" s="4">
        <f t="shared" si="33"/>
        <v>40809.10312</v>
      </c>
      <c r="AS463" s="4">
        <f t="shared" si="34"/>
        <v>56561.20761</v>
      </c>
      <c r="AT463" s="4">
        <f t="shared" si="35"/>
        <v>84387.51497</v>
      </c>
      <c r="AU463" s="4">
        <f>AP463*'Ejercicio 3 - TIR'!$D$5</f>
        <v>12507.02958</v>
      </c>
      <c r="AV463" s="4">
        <f>AQ463*'Ejercicio 3 - TIR'!$D$5</f>
        <v>21325.15909</v>
      </c>
      <c r="AW463" s="4">
        <f>AR463*'Ejercicio 3 - TIR'!$D$5</f>
        <v>20404.55156</v>
      </c>
      <c r="AX463" s="4">
        <f>AS463*'Ejercicio 3 - TIR'!$D$5</f>
        <v>28280.6038</v>
      </c>
      <c r="AY463" s="4">
        <f>AT463*'Ejercicio 3 - TIR'!$D$5</f>
        <v>42193.75749</v>
      </c>
      <c r="AZ463" s="4">
        <f t="shared" ref="AZ463:BD463" si="1424">AJ463-AU463-AE463</f>
        <v>21989.59453</v>
      </c>
      <c r="BA463" s="4">
        <f t="shared" si="1424"/>
        <v>30065.32423</v>
      </c>
      <c r="BB463" s="4">
        <f t="shared" si="1424"/>
        <v>28066.28029</v>
      </c>
      <c r="BC463" s="4">
        <f t="shared" si="1424"/>
        <v>34616.97072</v>
      </c>
      <c r="BD463" s="4">
        <f t="shared" si="1424"/>
        <v>46923.91724</v>
      </c>
      <c r="BE463" s="4">
        <f t="shared" ref="BE463:BI463" si="1425">AZ463/Z463</f>
        <v>19120.27677</v>
      </c>
      <c r="BF463" s="4">
        <f t="shared" si="1425"/>
        <v>22402.23364</v>
      </c>
      <c r="BG463" s="4">
        <f t="shared" si="1425"/>
        <v>17314.43051</v>
      </c>
      <c r="BH463" s="4">
        <f t="shared" si="1425"/>
        <v>17628.03928</v>
      </c>
      <c r="BI463" s="4">
        <f t="shared" si="1425"/>
        <v>19723.00568</v>
      </c>
      <c r="BJ463" s="4">
        <f t="shared" si="38"/>
        <v>70500.65976</v>
      </c>
      <c r="BK463" s="4">
        <f t="shared" si="39"/>
        <v>33140.21463</v>
      </c>
      <c r="BL463" s="4">
        <f t="shared" si="40"/>
        <v>103640.8744</v>
      </c>
      <c r="BM463" s="4">
        <f>BK463*'Ejercicio 3 - TIR'!$D$5</f>
        <v>16570.10731</v>
      </c>
      <c r="BN463" s="4">
        <f t="shared" si="41"/>
        <v>87070.76708</v>
      </c>
      <c r="BO463" s="4">
        <f t="shared" si="42"/>
        <v>36597.48236</v>
      </c>
      <c r="BP463" s="4">
        <f t="shared" si="43"/>
        <v>-99280.03444</v>
      </c>
      <c r="BQ463" s="4">
        <f t="shared" ref="BQ463:BT463" si="1426">BE463</f>
        <v>19120.27677</v>
      </c>
      <c r="BR463" s="4">
        <f t="shared" si="1426"/>
        <v>22402.23364</v>
      </c>
      <c r="BS463" s="4">
        <f t="shared" si="1426"/>
        <v>17314.43051</v>
      </c>
      <c r="BT463" s="4">
        <f t="shared" si="1426"/>
        <v>17628.03928</v>
      </c>
      <c r="BU463" s="4">
        <f t="shared" si="45"/>
        <v>56320.48804</v>
      </c>
      <c r="BV463" s="36">
        <f t="shared" si="46"/>
        <v>8.860864456</v>
      </c>
    </row>
    <row r="464" ht="15.0" customHeight="1">
      <c r="A464" s="2">
        <v>463.0</v>
      </c>
      <c r="B464" s="3">
        <f t="shared" si="4"/>
        <v>0.9814558383</v>
      </c>
      <c r="C464" s="4">
        <f>IF(B464&lt;=('Ejercicio 3 - TIR'!$D$13-'Ejercicio 3 - TIR'!$C$13)/('Ejercicio 3 - TIR'!$E$13-'Ejercicio 3 - TIR'!$C$13),'Ejercicio 3 - TIR'!$C$13+SQRT(('Ejercicio 3 - TIR'!$E$13-'Ejercicio 3 - TIR'!$C$13)*('Ejercicio 3 - TIR'!$D$13-'Ejercicio 3 - TIR'!$C$13)*B464),'Ejercicio 3 - TIR'!$E$13-SQRT(('Ejercicio 3 - TIR'!$E$13-'Ejercicio 3 - TIR'!$C$13)*('Ejercicio 3 - TIR'!$E$13-'Ejercicio 3 - TIR'!$D$13)*(1-B464)))</f>
        <v>95282.69208</v>
      </c>
      <c r="D464" s="3">
        <f t="shared" si="5"/>
        <v>0.7899981264</v>
      </c>
      <c r="E464" s="4">
        <f>IF(D464&lt;=('Ejercicio 3 - TIR'!$D$14-'Ejercicio 3 - TIR'!$C$14)/('Ejercicio 3 - TIR'!$E$14-'Ejercicio 3 - TIR'!$C$14),'Ejercicio 3 - TIR'!$C$14+SQRT(('Ejercicio 3 - TIR'!$E$14-'Ejercicio 3 - TIR'!$C$14)*('Ejercicio 3 - TIR'!$D$14-'Ejercicio 3 - TIR'!$C$14)*D464),'Ejercicio 3 - TIR'!$E$14-SQRT(('Ejercicio 3 - TIR'!$E$14-'Ejercicio 3 - TIR'!$C$14)*('Ejercicio 3 - TIR'!$E$14-'Ejercicio 3 - TIR'!$D$14)*(1-D464)))</f>
        <v>34387.48888</v>
      </c>
      <c r="F464" s="3">
        <f t="shared" si="6"/>
        <v>0.5758027801</v>
      </c>
      <c r="G464" s="4">
        <f>IF(F464&lt;=('Ejercicio 3 - TIR'!$D$18-'Ejercicio 3 - TIR'!$C$18)/('Ejercicio 3 - TIR'!$E$18-'Ejercicio 3 - TIR'!$C$18),'Ejercicio 3 - TIR'!$C$18+SQRT(('Ejercicio 3 - TIR'!$E$18-'Ejercicio 3 - TIR'!$C$18)*('Ejercicio 3 - TIR'!$D$18-'Ejercicio 3 - TIR'!$C$18)*F464),'Ejercicio 3 - TIR'!$E$18-SQRT(('Ejercicio 3 - TIR'!$E$18-'Ejercicio 3 - TIR'!$C$18)*('Ejercicio 3 - TIR'!$E$18-'Ejercicio 3 - TIR'!$D$18)*(1-F464)))</f>
        <v>39293.56858</v>
      </c>
      <c r="H464" s="3">
        <f t="shared" si="7"/>
        <v>0.6547778206</v>
      </c>
      <c r="I464" s="4">
        <f>IF(H464&lt;=('Ejercicio 3 - TIR'!$D$18-'Ejercicio 3 - TIR'!$C$18)/('Ejercicio 3 - TIR'!$E$18-'Ejercicio 3 - TIR'!$C$18),'Ejercicio 3 - TIR'!$C$18+SQRT(('Ejercicio 3 - TIR'!$E$18-'Ejercicio 3 - TIR'!$C$18)*('Ejercicio 3 - TIR'!$D$18-'Ejercicio 3 - TIR'!$C$18)*H464),'Ejercicio 3 - TIR'!$E$18-SQRT(('Ejercicio 3 - TIR'!$E$18-'Ejercicio 3 - TIR'!$C$18)*('Ejercicio 3 - TIR'!$E$18-'Ejercicio 3 - TIR'!$D$18)*(1-H464)))</f>
        <v>39910.43254</v>
      </c>
      <c r="J464" s="3">
        <f t="shared" si="8"/>
        <v>0.5040982482</v>
      </c>
      <c r="K464" s="4">
        <f>IF(J464&lt;=('Ejercicio 3 - TIR'!$D$18-'Ejercicio 3 - TIR'!$C$18)/('Ejercicio 3 - TIR'!$E$18-'Ejercicio 3 - TIR'!$C$18),'Ejercicio 3 - TIR'!$C$18+SQRT(('Ejercicio 3 - TIR'!$E$18-'Ejercicio 3 - TIR'!$C$18)*('Ejercicio 3 - TIR'!$D$18-'Ejercicio 3 - TIR'!$C$18)*J464),'Ejercicio 3 - TIR'!$E$18-SQRT(('Ejercicio 3 - TIR'!$E$18-'Ejercicio 3 - TIR'!$C$18)*('Ejercicio 3 - TIR'!$E$18-'Ejercicio 3 - TIR'!$D$18)*(1-J464)))</f>
        <v>38695.67348</v>
      </c>
      <c r="L464" s="3">
        <f t="shared" si="9"/>
        <v>0.06943713345</v>
      </c>
      <c r="M464" s="4">
        <f>IF(L464&lt;=('Ejercicio 3 - TIR'!$D$18-'Ejercicio 3 - TIR'!$C$18)/('Ejercicio 3 - TIR'!$E$18-'Ejercicio 3 - TIR'!$C$18),'Ejercicio 3 - TIR'!$C$18+SQRT(('Ejercicio 3 - TIR'!$E$18-'Ejercicio 3 - TIR'!$C$18)*('Ejercicio 3 - TIR'!$D$18-'Ejercicio 3 - TIR'!$C$18)*L464),'Ejercicio 3 - TIR'!$E$18-SQRT(('Ejercicio 3 - TIR'!$E$18-'Ejercicio 3 - TIR'!$C$18)*('Ejercicio 3 - TIR'!$E$18-'Ejercicio 3 - TIR'!$D$18)*(1-L464)))</f>
        <v>33227.31623</v>
      </c>
      <c r="N464" s="3">
        <f t="shared" si="10"/>
        <v>0.2602457835</v>
      </c>
      <c r="O464" s="4">
        <f>IF(N464&lt;=('Ejercicio 3 - TIR'!$D$18-'Ejercicio 3 - TIR'!$C$18)/('Ejercicio 3 - TIR'!$E$18-'Ejercicio 3 - TIR'!$C$18),'Ejercicio 3 - TIR'!$C$18+SQRT(('Ejercicio 3 - TIR'!$E$18-'Ejercicio 3 - TIR'!$C$18)*('Ejercicio 3 - TIR'!$D$18-'Ejercicio 3 - TIR'!$C$18)*N464),'Ejercicio 3 - TIR'!$E$18-SQRT(('Ejercicio 3 - TIR'!$E$18-'Ejercicio 3 - TIR'!$C$18)*('Ejercicio 3 - TIR'!$E$18-'Ejercicio 3 - TIR'!$D$18)*(1-N464)))</f>
        <v>36247.94907</v>
      </c>
      <c r="P464" s="3">
        <f t="shared" si="11"/>
        <v>0.8323021026</v>
      </c>
      <c r="Q464" s="7">
        <f>IF(P464&lt;=('Ejercicio 3 - TIR'!$D$22-'Ejercicio 3 - TIR'!$C$22)/('Ejercicio 3 - TIR'!$E$22-'Ejercicio 3 - TIR'!$C$22),'Ejercicio 3 - TIR'!$C$22+SQRT(('Ejercicio 3 - TIR'!$E$22-'Ejercicio 3 - TIR'!$C$22)*('Ejercicio 3 - TIR'!$D$22-'Ejercicio 3 - TIR'!$C$22)*P464),'Ejercicio 3 - TIR'!$E$22-SQRT(('Ejercicio 3 - TIR'!$E$22-'Ejercicio 3 - TIR'!$C$22)*('Ejercicio 3 - TIR'!$E$22-'Ejercicio 3 - TIR'!$D$22)*(1-P464)))</f>
        <v>0.1626259902</v>
      </c>
      <c r="R464" s="3">
        <f t="shared" si="12"/>
        <v>0.1067457914</v>
      </c>
      <c r="S464" s="7">
        <f>IF(R464&lt;=('Ejercicio 3 - TIR'!$D$23-'Ejercicio 3 - TIR'!$C$23)/('Ejercicio 3 - TIR'!$E$23-'Ejercicio 3 - TIR'!$C$23),'Ejercicio 3 - TIR'!$C$23+SQRT(('Ejercicio 3 - TIR'!$E$23-'Ejercicio 3 - TIR'!$C$23)*('Ejercicio 3 - TIR'!$D$23-'Ejercicio 3 - TIR'!$C$23)*R464),'Ejercicio 3 - TIR'!$E$23-SQRT(('Ejercicio 3 - TIR'!$E$23-'Ejercicio 3 - TIR'!$C$23)*('Ejercicio 3 - TIR'!$E$23-'Ejercicio 3 - TIR'!$D$23)*(1-R464)))</f>
        <v>0.1338615448</v>
      </c>
      <c r="T464" s="3">
        <f t="shared" si="13"/>
        <v>0.2248189456</v>
      </c>
      <c r="U464" s="7">
        <f>IF(T464&lt;=('Ejercicio 3 - TIR'!$D$24-'Ejercicio 3 - TIR'!$C$24)/('Ejercicio 3 - TIR'!$E$24-'Ejercicio 3 - TIR'!$C$24),'Ejercicio 3 - TIR'!$C$24+SQRT(('Ejercicio 3 - TIR'!$E$24-'Ejercicio 3 - TIR'!$C$24)*('Ejercicio 3 - TIR'!$D$24-'Ejercicio 3 - TIR'!$C$24)*T464),'Ejercicio 3 - TIR'!$E$24-SQRT(('Ejercicio 3 - TIR'!$E$24-'Ejercicio 3 - TIR'!$C$24)*('Ejercicio 3 - TIR'!$E$24-'Ejercicio 3 - TIR'!$D$24)*(1-T464)))</f>
        <v>0.1717283176</v>
      </c>
      <c r="V464" s="3">
        <f t="shared" si="14"/>
        <v>0.8875312406</v>
      </c>
      <c r="W464" s="7">
        <f>IF(V464&lt;=('Ejercicio 3 - TIR'!$D$25-'Ejercicio 3 - TIR'!$C$25)/('Ejercicio 3 - TIR'!$E$25-'Ejercicio 3 - TIR'!$C$25),'Ejercicio 3 - TIR'!$C$25+SQRT(('Ejercicio 3 - TIR'!$E$25-'Ejercicio 3 - TIR'!$C$25)*('Ejercicio 3 - TIR'!$D$25-'Ejercicio 3 - TIR'!$C$25)*V464),'Ejercicio 3 - TIR'!$E$25-SQRT(('Ejercicio 3 - TIR'!$E$25-'Ejercicio 3 - TIR'!$C$25)*('Ejercicio 3 - TIR'!$E$25-'Ejercicio 3 - TIR'!$D$25)*(1-V464)))</f>
        <v>0.2301596205</v>
      </c>
      <c r="X464" s="3">
        <f t="shared" si="15"/>
        <v>0.7794679004</v>
      </c>
      <c r="Y464" s="7">
        <f>IF(X464&lt;=('Ejercicio 3 - TIR'!$D$26-'Ejercicio 3 - TIR'!$C$26)/('Ejercicio 3 - TIR'!$E$26-'Ejercicio 3 - TIR'!$C$26),'Ejercicio 3 - TIR'!$C$26+SQRT(('Ejercicio 3 - TIR'!$E$26-'Ejercicio 3 - TIR'!$C$26)*('Ejercicio 3 - TIR'!$D$26-'Ejercicio 3 - TIR'!$C$26)*X464),'Ejercicio 3 - TIR'!$E$26-SQRT(('Ejercicio 3 - TIR'!$E$26-'Ejercicio 3 - TIR'!$C$26)*('Ejercicio 3 - TIR'!$E$26-'Ejercicio 3 - TIR'!$D$26)*(1-X464)))</f>
        <v>0.2454909673</v>
      </c>
      <c r="Z464" s="3">
        <f t="shared" si="16"/>
        <v>1.16262599</v>
      </c>
      <c r="AA464" s="3">
        <f t="shared" si="17"/>
        <v>1.318256901</v>
      </c>
      <c r="AB464" s="3">
        <f t="shared" si="18"/>
        <v>1.544638941</v>
      </c>
      <c r="AC464" s="3">
        <f t="shared" si="19"/>
        <v>1.900152454</v>
      </c>
      <c r="AD464" s="3">
        <f t="shared" si="20"/>
        <v>2.366622718</v>
      </c>
      <c r="AE464" s="2">
        <f t="shared" si="21"/>
        <v>5592.299431</v>
      </c>
      <c r="AF464" s="2">
        <f t="shared" si="22"/>
        <v>6340.893272</v>
      </c>
      <c r="AG464" s="2">
        <f t="shared" si="23"/>
        <v>7429.804206</v>
      </c>
      <c r="AH464" s="2">
        <f t="shared" si="24"/>
        <v>9139.845122</v>
      </c>
      <c r="AI464" s="2">
        <f t="shared" si="25"/>
        <v>11383.59454</v>
      </c>
      <c r="AJ464" s="4">
        <f t="shared" si="26"/>
        <v>45683.72408</v>
      </c>
      <c r="AK464" s="4">
        <f t="shared" si="27"/>
        <v>52612.20313</v>
      </c>
      <c r="AL464" s="4">
        <f t="shared" si="28"/>
        <v>59770.84411</v>
      </c>
      <c r="AM464" s="4">
        <f t="shared" si="29"/>
        <v>63136.96646</v>
      </c>
      <c r="AN464" s="4">
        <f t="shared" si="30"/>
        <v>85785.21972</v>
      </c>
      <c r="AO464" s="4">
        <f>C464/'Ejercicio 3 - TIR'!$D$7</f>
        <v>19056.53842</v>
      </c>
      <c r="AP464" s="4">
        <f t="shared" si="31"/>
        <v>26627.18567</v>
      </c>
      <c r="AQ464" s="4">
        <f t="shared" si="32"/>
        <v>33555.66471</v>
      </c>
      <c r="AR464" s="4">
        <f t="shared" si="33"/>
        <v>40714.30569</v>
      </c>
      <c r="AS464" s="4">
        <f t="shared" si="34"/>
        <v>44080.42804</v>
      </c>
      <c r="AT464" s="4">
        <f t="shared" si="35"/>
        <v>66728.68131</v>
      </c>
      <c r="AU464" s="4">
        <f>AP464*'Ejercicio 3 - TIR'!$D$5</f>
        <v>13313.59283</v>
      </c>
      <c r="AV464" s="4">
        <f>AQ464*'Ejercicio 3 - TIR'!$D$5</f>
        <v>16777.83236</v>
      </c>
      <c r="AW464" s="4">
        <f>AR464*'Ejercicio 3 - TIR'!$D$5</f>
        <v>20357.15285</v>
      </c>
      <c r="AX464" s="4">
        <f>AS464*'Ejercicio 3 - TIR'!$D$5</f>
        <v>22040.21402</v>
      </c>
      <c r="AY464" s="4">
        <f>AT464*'Ejercicio 3 - TIR'!$D$5</f>
        <v>33364.34065</v>
      </c>
      <c r="AZ464" s="4">
        <f t="shared" ref="AZ464:BD464" si="1427">AJ464-AU464-AE464</f>
        <v>26777.83182</v>
      </c>
      <c r="BA464" s="4">
        <f t="shared" si="1427"/>
        <v>29493.4775</v>
      </c>
      <c r="BB464" s="4">
        <f t="shared" si="1427"/>
        <v>31983.88706</v>
      </c>
      <c r="BC464" s="4">
        <f t="shared" si="1427"/>
        <v>31956.90731</v>
      </c>
      <c r="BD464" s="4">
        <f t="shared" si="1427"/>
        <v>41037.28453</v>
      </c>
      <c r="BE464" s="4">
        <f t="shared" ref="BE464:BI464" si="1428">AZ464/Z464</f>
        <v>23032.19784</v>
      </c>
      <c r="BF464" s="4">
        <f t="shared" si="1428"/>
        <v>22373.08788</v>
      </c>
      <c r="BG464" s="4">
        <f t="shared" si="1428"/>
        <v>20706.384</v>
      </c>
      <c r="BH464" s="4">
        <f t="shared" si="1428"/>
        <v>16818.07544</v>
      </c>
      <c r="BI464" s="4">
        <f t="shared" si="1428"/>
        <v>17340.01969</v>
      </c>
      <c r="BJ464" s="4">
        <f t="shared" si="38"/>
        <v>81382.21239</v>
      </c>
      <c r="BK464" s="4">
        <f t="shared" si="39"/>
        <v>45099.63673</v>
      </c>
      <c r="BL464" s="4">
        <f t="shared" si="40"/>
        <v>126481.8491</v>
      </c>
      <c r="BM464" s="4">
        <f>BK464*'Ejercicio 3 - TIR'!$D$5</f>
        <v>22549.81837</v>
      </c>
      <c r="BN464" s="4">
        <f t="shared" si="41"/>
        <v>103932.0308</v>
      </c>
      <c r="BO464" s="4">
        <f t="shared" si="42"/>
        <v>43915.75809</v>
      </c>
      <c r="BP464" s="4">
        <f t="shared" si="43"/>
        <v>-129670.181</v>
      </c>
      <c r="BQ464" s="4">
        <f t="shared" ref="BQ464:BT464" si="1429">BE464</f>
        <v>23032.19784</v>
      </c>
      <c r="BR464" s="4">
        <f t="shared" si="1429"/>
        <v>22373.08788</v>
      </c>
      <c r="BS464" s="4">
        <f t="shared" si="1429"/>
        <v>20706.384</v>
      </c>
      <c r="BT464" s="4">
        <f t="shared" si="1429"/>
        <v>16818.07544</v>
      </c>
      <c r="BU464" s="4">
        <f t="shared" si="45"/>
        <v>61255.77778</v>
      </c>
      <c r="BV464" s="36">
        <f t="shared" si="46"/>
        <v>3.118680833</v>
      </c>
    </row>
    <row r="465" ht="15.0" customHeight="1">
      <c r="A465" s="2">
        <v>464.0</v>
      </c>
      <c r="B465" s="3">
        <f t="shared" si="4"/>
        <v>0.6233177285</v>
      </c>
      <c r="C465" s="4">
        <f>IF(B465&lt;=('Ejercicio 3 - TIR'!$D$13-'Ejercicio 3 - TIR'!$C$13)/('Ejercicio 3 - TIR'!$E$13-'Ejercicio 3 - TIR'!$C$13),'Ejercicio 3 - TIR'!$C$13+SQRT(('Ejercicio 3 - TIR'!$E$13-'Ejercicio 3 - TIR'!$C$13)*('Ejercicio 3 - TIR'!$D$13-'Ejercicio 3 - TIR'!$C$13)*B465),'Ejercicio 3 - TIR'!$E$13-SQRT(('Ejercicio 3 - TIR'!$E$13-'Ejercicio 3 - TIR'!$C$13)*('Ejercicio 3 - TIR'!$E$13-'Ejercicio 3 - TIR'!$D$13)*(1-B465)))</f>
        <v>78739.26799</v>
      </c>
      <c r="D465" s="3">
        <f t="shared" si="5"/>
        <v>0.5924907991</v>
      </c>
      <c r="E465" s="4">
        <f>IF(D465&lt;=('Ejercicio 3 - TIR'!$D$14-'Ejercicio 3 - TIR'!$C$14)/('Ejercicio 3 - TIR'!$E$14-'Ejercicio 3 - TIR'!$C$14),'Ejercicio 3 - TIR'!$C$14+SQRT(('Ejercicio 3 - TIR'!$E$14-'Ejercicio 3 - TIR'!$C$14)*('Ejercicio 3 - TIR'!$D$14-'Ejercicio 3 - TIR'!$C$14)*D465),'Ejercicio 3 - TIR'!$E$14-SQRT(('Ejercicio 3 - TIR'!$E$14-'Ejercicio 3 - TIR'!$C$14)*('Ejercicio 3 - TIR'!$E$14-'Ejercicio 3 - TIR'!$D$14)*(1-D465)))</f>
        <v>32181.66385</v>
      </c>
      <c r="F465" s="3">
        <f t="shared" si="6"/>
        <v>0.8573781165</v>
      </c>
      <c r="G465" s="4">
        <f>IF(F465&lt;=('Ejercicio 3 - TIR'!$D$18-'Ejercicio 3 - TIR'!$C$18)/('Ejercicio 3 - TIR'!$E$18-'Ejercicio 3 - TIR'!$C$18),'Ejercicio 3 - TIR'!$C$18+SQRT(('Ejercicio 3 - TIR'!$E$18-'Ejercicio 3 - TIR'!$C$18)*('Ejercicio 3 - TIR'!$D$18-'Ejercicio 3 - TIR'!$C$18)*F465),'Ejercicio 3 - TIR'!$E$18-SQRT(('Ejercicio 3 - TIR'!$E$18-'Ejercicio 3 - TIR'!$C$18)*('Ejercicio 3 - TIR'!$E$18-'Ejercicio 3 - TIR'!$D$18)*(1-F465)))</f>
        <v>41729.42799</v>
      </c>
      <c r="H465" s="3">
        <f t="shared" si="7"/>
        <v>0.0671361724</v>
      </c>
      <c r="I465" s="4">
        <f>IF(H465&lt;=('Ejercicio 3 - TIR'!$D$18-'Ejercicio 3 - TIR'!$C$18)/('Ejercicio 3 - TIR'!$E$18-'Ejercicio 3 - TIR'!$C$18),'Ejercicio 3 - TIR'!$C$18+SQRT(('Ejercicio 3 - TIR'!$E$18-'Ejercicio 3 - TIR'!$C$18)*('Ejercicio 3 - TIR'!$D$18-'Ejercicio 3 - TIR'!$C$18)*H465),'Ejercicio 3 - TIR'!$E$18-SQRT(('Ejercicio 3 - TIR'!$E$18-'Ejercicio 3 - TIR'!$C$18)*('Ejercicio 3 - TIR'!$E$18-'Ejercicio 3 - TIR'!$D$18)*(1-H465)))</f>
        <v>33173.39343</v>
      </c>
      <c r="J465" s="3">
        <f t="shared" si="8"/>
        <v>0.2413785289</v>
      </c>
      <c r="K465" s="4">
        <f>IF(J465&lt;=('Ejercicio 3 - TIR'!$D$18-'Ejercicio 3 - TIR'!$C$18)/('Ejercicio 3 - TIR'!$E$18-'Ejercicio 3 - TIR'!$C$18),'Ejercicio 3 - TIR'!$C$18+SQRT(('Ejercicio 3 - TIR'!$E$18-'Ejercicio 3 - TIR'!$C$18)*('Ejercicio 3 - TIR'!$D$18-'Ejercicio 3 - TIR'!$C$18)*J465),'Ejercicio 3 - TIR'!$E$18-SQRT(('Ejercicio 3 - TIR'!$E$18-'Ejercicio 3 - TIR'!$C$18)*('Ejercicio 3 - TIR'!$E$18-'Ejercicio 3 - TIR'!$D$18)*(1-J465)))</f>
        <v>36017.20694</v>
      </c>
      <c r="L465" s="3">
        <f t="shared" si="9"/>
        <v>0.5406559463</v>
      </c>
      <c r="M465" s="4">
        <f>IF(L465&lt;=('Ejercicio 3 - TIR'!$D$18-'Ejercicio 3 - TIR'!$C$18)/('Ejercicio 3 - TIR'!$E$18-'Ejercicio 3 - TIR'!$C$18),'Ejercicio 3 - TIR'!$C$18+SQRT(('Ejercicio 3 - TIR'!$E$18-'Ejercicio 3 - TIR'!$C$18)*('Ejercicio 3 - TIR'!$D$18-'Ejercicio 3 - TIR'!$C$18)*L465),'Ejercicio 3 - TIR'!$E$18-SQRT(('Ejercicio 3 - TIR'!$E$18-'Ejercicio 3 - TIR'!$C$18)*('Ejercicio 3 - TIR'!$E$18-'Ejercicio 3 - TIR'!$D$18)*(1-L465)))</f>
        <v>39005.46456</v>
      </c>
      <c r="N465" s="3">
        <f t="shared" si="10"/>
        <v>0.1883648314</v>
      </c>
      <c r="O465" s="4">
        <f>IF(N465&lt;=('Ejercicio 3 - TIR'!$D$18-'Ejercicio 3 - TIR'!$C$18)/('Ejercicio 3 - TIR'!$E$18-'Ejercicio 3 - TIR'!$C$18),'Ejercicio 3 - TIR'!$C$18+SQRT(('Ejercicio 3 - TIR'!$E$18-'Ejercicio 3 - TIR'!$C$18)*('Ejercicio 3 - TIR'!$D$18-'Ejercicio 3 - TIR'!$C$18)*N465),'Ejercicio 3 - TIR'!$E$18-SQRT(('Ejercicio 3 - TIR'!$E$18-'Ejercicio 3 - TIR'!$C$18)*('Ejercicio 3 - TIR'!$E$18-'Ejercicio 3 - TIR'!$D$18)*(1-N465)))</f>
        <v>35315.51735</v>
      </c>
      <c r="P465" s="3">
        <f t="shared" si="11"/>
        <v>0.4620525053</v>
      </c>
      <c r="Q465" s="7">
        <f>IF(P465&lt;=('Ejercicio 3 - TIR'!$D$22-'Ejercicio 3 - TIR'!$C$22)/('Ejercicio 3 - TIR'!$E$22-'Ejercicio 3 - TIR'!$C$22),'Ejercicio 3 - TIR'!$C$22+SQRT(('Ejercicio 3 - TIR'!$E$22-'Ejercicio 3 - TIR'!$C$22)*('Ejercicio 3 - TIR'!$D$22-'Ejercicio 3 - TIR'!$C$22)*P465),'Ejercicio 3 - TIR'!$E$22-SQRT(('Ejercicio 3 - TIR'!$E$22-'Ejercicio 3 - TIR'!$C$22)*('Ejercicio 3 - TIR'!$E$22-'Ejercicio 3 - TIR'!$D$22)*(1-P465)))</f>
        <v>0.1488391142</v>
      </c>
      <c r="R465" s="3">
        <f t="shared" si="12"/>
        <v>0.9220883115</v>
      </c>
      <c r="S465" s="7">
        <f>IF(R465&lt;=('Ejercicio 3 - TIR'!$D$23-'Ejercicio 3 - TIR'!$C$23)/('Ejercicio 3 - TIR'!$E$23-'Ejercicio 3 - TIR'!$C$23),'Ejercicio 3 - TIR'!$C$23+SQRT(('Ejercicio 3 - TIR'!$E$23-'Ejercicio 3 - TIR'!$C$23)*('Ejercicio 3 - TIR'!$D$23-'Ejercicio 3 - TIR'!$C$23)*R465),'Ejercicio 3 - TIR'!$E$23-SQRT(('Ejercicio 3 - TIR'!$E$23-'Ejercicio 3 - TIR'!$C$23)*('Ejercicio 3 - TIR'!$E$23-'Ejercicio 3 - TIR'!$D$23)*(1-R465)))</f>
        <v>0.168157659</v>
      </c>
      <c r="T465" s="3">
        <f t="shared" si="13"/>
        <v>0.295669235</v>
      </c>
      <c r="U465" s="7">
        <f>IF(T465&lt;=('Ejercicio 3 - TIR'!$D$24-'Ejercicio 3 - TIR'!$C$24)/('Ejercicio 3 - TIR'!$E$24-'Ejercicio 3 - TIR'!$C$24),'Ejercicio 3 - TIR'!$C$24+SQRT(('Ejercicio 3 - TIR'!$E$24-'Ejercicio 3 - TIR'!$C$24)*('Ejercicio 3 - TIR'!$D$24-'Ejercicio 3 - TIR'!$C$24)*T465),'Ejercicio 3 - TIR'!$E$24-SQRT(('Ejercicio 3 - TIR'!$E$24-'Ejercicio 3 - TIR'!$C$24)*('Ejercicio 3 - TIR'!$E$24-'Ejercicio 3 - TIR'!$D$24)*(1-T465)))</f>
        <v>0.1749179733</v>
      </c>
      <c r="V465" s="3">
        <f t="shared" si="14"/>
        <v>0.6841285254</v>
      </c>
      <c r="W465" s="7">
        <f>IF(V465&lt;=('Ejercicio 3 - TIR'!$D$25-'Ejercicio 3 - TIR'!$C$25)/('Ejercicio 3 - TIR'!$E$25-'Ejercicio 3 - TIR'!$C$25),'Ejercicio 3 - TIR'!$C$25+SQRT(('Ejercicio 3 - TIR'!$E$25-'Ejercicio 3 - TIR'!$C$25)*('Ejercicio 3 - TIR'!$D$25-'Ejercicio 3 - TIR'!$C$25)*V465),'Ejercicio 3 - TIR'!$E$25-SQRT(('Ejercicio 3 - TIR'!$E$25-'Ejercicio 3 - TIR'!$C$25)*('Ejercicio 3 - TIR'!$E$25-'Ejercicio 3 - TIR'!$D$25)*(1-V465)))</f>
        <v>0.2167501855</v>
      </c>
      <c r="X465" s="3">
        <f t="shared" si="15"/>
        <v>0.01151656622</v>
      </c>
      <c r="Y465" s="7">
        <f>IF(X465&lt;=('Ejercicio 3 - TIR'!$D$26-'Ejercicio 3 - TIR'!$C$26)/('Ejercicio 3 - TIR'!$E$26-'Ejercicio 3 - TIR'!$C$26),'Ejercicio 3 - TIR'!$C$26+SQRT(('Ejercicio 3 - TIR'!$E$26-'Ejercicio 3 - TIR'!$C$26)*('Ejercicio 3 - TIR'!$D$26-'Ejercicio 3 - TIR'!$C$26)*X465),'Ejercicio 3 - TIR'!$E$26-SQRT(('Ejercicio 3 - TIR'!$E$26-'Ejercicio 3 - TIR'!$C$26)*('Ejercicio 3 - TIR'!$E$26-'Ejercicio 3 - TIR'!$D$26)*(1-X465)))</f>
        <v>0.1955762648</v>
      </c>
      <c r="Z465" s="3">
        <f t="shared" si="16"/>
        <v>1.148839114</v>
      </c>
      <c r="AA465" s="3">
        <f t="shared" si="17"/>
        <v>1.34202521</v>
      </c>
      <c r="AB465" s="3">
        <f t="shared" si="18"/>
        <v>1.57676954</v>
      </c>
      <c r="AC465" s="3">
        <f t="shared" si="19"/>
        <v>1.918534631</v>
      </c>
      <c r="AD465" s="3">
        <f t="shared" si="20"/>
        <v>2.293754468</v>
      </c>
      <c r="AE465" s="2">
        <f t="shared" si="21"/>
        <v>4789.890342</v>
      </c>
      <c r="AF465" s="2">
        <f t="shared" si="22"/>
        <v>5595.347089</v>
      </c>
      <c r="AG465" s="2">
        <f t="shared" si="23"/>
        <v>6574.073862</v>
      </c>
      <c r="AH465" s="2">
        <f t="shared" si="24"/>
        <v>7999.005591</v>
      </c>
      <c r="AI465" s="2">
        <f t="shared" si="25"/>
        <v>9563.421227</v>
      </c>
      <c r="AJ465" s="4">
        <f t="shared" si="26"/>
        <v>47940.39909</v>
      </c>
      <c r="AK465" s="4">
        <f t="shared" si="27"/>
        <v>44519.53029</v>
      </c>
      <c r="AL465" s="4">
        <f t="shared" si="28"/>
        <v>56790.83482</v>
      </c>
      <c r="AM465" s="4">
        <f t="shared" si="29"/>
        <v>74833.33454</v>
      </c>
      <c r="AN465" s="4">
        <f t="shared" si="30"/>
        <v>81005.1257</v>
      </c>
      <c r="AO465" s="4">
        <f>C465/'Ejercicio 3 - TIR'!$D$7</f>
        <v>15747.8536</v>
      </c>
      <c r="AP465" s="4">
        <f t="shared" si="31"/>
        <v>32192.54549</v>
      </c>
      <c r="AQ465" s="4">
        <f t="shared" si="32"/>
        <v>28771.6767</v>
      </c>
      <c r="AR465" s="4">
        <f t="shared" si="33"/>
        <v>41042.98123</v>
      </c>
      <c r="AS465" s="4">
        <f t="shared" si="34"/>
        <v>59085.48094</v>
      </c>
      <c r="AT465" s="4">
        <f t="shared" si="35"/>
        <v>65257.2721</v>
      </c>
      <c r="AU465" s="4">
        <f>AP465*'Ejercicio 3 - TIR'!$D$5</f>
        <v>16096.27275</v>
      </c>
      <c r="AV465" s="4">
        <f>AQ465*'Ejercicio 3 - TIR'!$D$5</f>
        <v>14385.83835</v>
      </c>
      <c r="AW465" s="4">
        <f>AR465*'Ejercicio 3 - TIR'!$D$5</f>
        <v>20521.49061</v>
      </c>
      <c r="AX465" s="4">
        <f>AS465*'Ejercicio 3 - TIR'!$D$5</f>
        <v>29542.74047</v>
      </c>
      <c r="AY465" s="4">
        <f>AT465*'Ejercicio 3 - TIR'!$D$5</f>
        <v>32628.63605</v>
      </c>
      <c r="AZ465" s="4">
        <f t="shared" ref="AZ465:BD465" si="1430">AJ465-AU465-AE465</f>
        <v>27054.236</v>
      </c>
      <c r="BA465" s="4">
        <f t="shared" si="1430"/>
        <v>24538.34486</v>
      </c>
      <c r="BB465" s="4">
        <f t="shared" si="1430"/>
        <v>29695.27035</v>
      </c>
      <c r="BC465" s="4">
        <f t="shared" si="1430"/>
        <v>37291.58848</v>
      </c>
      <c r="BD465" s="4">
        <f t="shared" si="1430"/>
        <v>38813.06842</v>
      </c>
      <c r="BE465" s="4">
        <f t="shared" ref="BE465:BI465" si="1431">AZ465/Z465</f>
        <v>23549.19472</v>
      </c>
      <c r="BF465" s="4">
        <f t="shared" si="1431"/>
        <v>18284.56326</v>
      </c>
      <c r="BG465" s="4">
        <f t="shared" si="1431"/>
        <v>18832.98072</v>
      </c>
      <c r="BH465" s="4">
        <f t="shared" si="1431"/>
        <v>19437.53732</v>
      </c>
      <c r="BI465" s="4">
        <f t="shared" si="1431"/>
        <v>16921.19578</v>
      </c>
      <c r="BJ465" s="4">
        <f t="shared" si="38"/>
        <v>73816.83523</v>
      </c>
      <c r="BK465" s="4">
        <f t="shared" si="39"/>
        <v>36121.70954</v>
      </c>
      <c r="BL465" s="4">
        <f t="shared" si="40"/>
        <v>109938.5448</v>
      </c>
      <c r="BM465" s="4">
        <f>BK465*'Ejercicio 3 - TIR'!$D$5</f>
        <v>18060.85477</v>
      </c>
      <c r="BN465" s="4">
        <f t="shared" si="41"/>
        <v>91877.69</v>
      </c>
      <c r="BO465" s="4">
        <f t="shared" si="42"/>
        <v>40055.59065</v>
      </c>
      <c r="BP465" s="4">
        <f t="shared" si="43"/>
        <v>-110920.9318</v>
      </c>
      <c r="BQ465" s="4">
        <f t="shared" ref="BQ465:BT465" si="1432">BE465</f>
        <v>23549.19472</v>
      </c>
      <c r="BR465" s="4">
        <f t="shared" si="1432"/>
        <v>18284.56326</v>
      </c>
      <c r="BS465" s="4">
        <f t="shared" si="1432"/>
        <v>18832.98072</v>
      </c>
      <c r="BT465" s="4">
        <f t="shared" si="1432"/>
        <v>19437.53732</v>
      </c>
      <c r="BU465" s="4">
        <f t="shared" si="45"/>
        <v>56976.78643</v>
      </c>
      <c r="BV465" s="36">
        <f t="shared" si="46"/>
        <v>6.384484578</v>
      </c>
    </row>
    <row r="466" ht="15.0" customHeight="1">
      <c r="A466" s="2">
        <v>465.0</v>
      </c>
      <c r="B466" s="3">
        <f t="shared" si="4"/>
        <v>0.4315017164</v>
      </c>
      <c r="C466" s="4">
        <f>IF(B466&lt;=('Ejercicio 3 - TIR'!$D$13-'Ejercicio 3 - TIR'!$C$13)/('Ejercicio 3 - TIR'!$E$13-'Ejercicio 3 - TIR'!$C$13),'Ejercicio 3 - TIR'!$C$13+SQRT(('Ejercicio 3 - TIR'!$E$13-'Ejercicio 3 - TIR'!$C$13)*('Ejercicio 3 - TIR'!$D$13-'Ejercicio 3 - TIR'!$C$13)*B466),'Ejercicio 3 - TIR'!$E$13-SQRT(('Ejercicio 3 - TIR'!$E$13-'Ejercicio 3 - TIR'!$C$13)*('Ejercicio 3 - TIR'!$E$13-'Ejercicio 3 - TIR'!$D$13)*(1-B466)))</f>
        <v>73881.0808</v>
      </c>
      <c r="D466" s="3">
        <f t="shared" si="5"/>
        <v>0.7299778969</v>
      </c>
      <c r="E466" s="4">
        <f>IF(D466&lt;=('Ejercicio 3 - TIR'!$D$14-'Ejercicio 3 - TIR'!$C$14)/('Ejercicio 3 - TIR'!$E$14-'Ejercicio 3 - TIR'!$C$14),'Ejercicio 3 - TIR'!$C$14+SQRT(('Ejercicio 3 - TIR'!$E$14-'Ejercicio 3 - TIR'!$C$14)*('Ejercicio 3 - TIR'!$D$14-'Ejercicio 3 - TIR'!$C$14)*D466),'Ejercicio 3 - TIR'!$E$14-SQRT(('Ejercicio 3 - TIR'!$E$14-'Ejercicio 3 - TIR'!$C$14)*('Ejercicio 3 - TIR'!$E$14-'Ejercicio 3 - TIR'!$D$14)*(1-D466)))</f>
        <v>33635.77849</v>
      </c>
      <c r="F466" s="3">
        <f t="shared" si="6"/>
        <v>0.7981167652</v>
      </c>
      <c r="G466" s="4">
        <f>IF(F466&lt;=('Ejercicio 3 - TIR'!$D$18-'Ejercicio 3 - TIR'!$C$18)/('Ejercicio 3 - TIR'!$E$18-'Ejercicio 3 - TIR'!$C$18),'Ejercicio 3 - TIR'!$C$18+SQRT(('Ejercicio 3 - TIR'!$E$18-'Ejercicio 3 - TIR'!$C$18)*('Ejercicio 3 - TIR'!$D$18-'Ejercicio 3 - TIR'!$C$18)*F466),'Ejercicio 3 - TIR'!$E$18-SQRT(('Ejercicio 3 - TIR'!$E$18-'Ejercicio 3 - TIR'!$C$18)*('Ejercicio 3 - TIR'!$E$18-'Ejercicio 3 - TIR'!$D$18)*(1-F466)))</f>
        <v>41108.82503</v>
      </c>
      <c r="H466" s="3">
        <f t="shared" si="7"/>
        <v>0.09938277818</v>
      </c>
      <c r="I466" s="4">
        <f>IF(H466&lt;=('Ejercicio 3 - TIR'!$D$18-'Ejercicio 3 - TIR'!$C$18)/('Ejercicio 3 - TIR'!$E$18-'Ejercicio 3 - TIR'!$C$18),'Ejercicio 3 - TIR'!$C$18+SQRT(('Ejercicio 3 - TIR'!$E$18-'Ejercicio 3 - TIR'!$C$18)*('Ejercicio 3 - TIR'!$D$18-'Ejercicio 3 - TIR'!$C$18)*H466),'Ejercicio 3 - TIR'!$E$18-SQRT(('Ejercicio 3 - TIR'!$E$18-'Ejercicio 3 - TIR'!$C$18)*('Ejercicio 3 - TIR'!$E$18-'Ejercicio 3 - TIR'!$D$18)*(1-H466)))</f>
        <v>33861.0124</v>
      </c>
      <c r="J466" s="3">
        <f t="shared" si="8"/>
        <v>0.7090768723</v>
      </c>
      <c r="K466" s="4">
        <f>IF(J466&lt;=('Ejercicio 3 - TIR'!$D$18-'Ejercicio 3 - TIR'!$C$18)/('Ejercicio 3 - TIR'!$E$18-'Ejercicio 3 - TIR'!$C$18),'Ejercicio 3 - TIR'!$C$18+SQRT(('Ejercicio 3 - TIR'!$E$18-'Ejercicio 3 - TIR'!$C$18)*('Ejercicio 3 - TIR'!$D$18-'Ejercicio 3 - TIR'!$C$18)*J466),'Ejercicio 3 - TIR'!$E$18-SQRT(('Ejercicio 3 - TIR'!$E$18-'Ejercicio 3 - TIR'!$C$18)*('Ejercicio 3 - TIR'!$E$18-'Ejercicio 3 - TIR'!$D$18)*(1-J466)))</f>
        <v>40328.89365</v>
      </c>
      <c r="L466" s="3">
        <f t="shared" si="9"/>
        <v>0.643952011</v>
      </c>
      <c r="M466" s="4">
        <f>IF(L466&lt;=('Ejercicio 3 - TIR'!$D$18-'Ejercicio 3 - TIR'!$C$18)/('Ejercicio 3 - TIR'!$E$18-'Ejercicio 3 - TIR'!$C$18),'Ejercicio 3 - TIR'!$C$18+SQRT(('Ejercicio 3 - TIR'!$E$18-'Ejercicio 3 - TIR'!$C$18)*('Ejercicio 3 - TIR'!$D$18-'Ejercicio 3 - TIR'!$C$18)*L466),'Ejercicio 3 - TIR'!$E$18-SQRT(('Ejercicio 3 - TIR'!$E$18-'Ejercicio 3 - TIR'!$C$18)*('Ejercicio 3 - TIR'!$E$18-'Ejercicio 3 - TIR'!$D$18)*(1-L466)))</f>
        <v>39828.1637</v>
      </c>
      <c r="N466" s="3">
        <f t="shared" si="10"/>
        <v>0.748042148</v>
      </c>
      <c r="O466" s="4">
        <f>IF(N466&lt;=('Ejercicio 3 - TIR'!$D$18-'Ejercicio 3 - TIR'!$C$18)/('Ejercicio 3 - TIR'!$E$18-'Ejercicio 3 - TIR'!$C$18),'Ejercicio 3 - TIR'!$C$18+SQRT(('Ejercicio 3 - TIR'!$E$18-'Ejercicio 3 - TIR'!$C$18)*('Ejercicio 3 - TIR'!$D$18-'Ejercicio 3 - TIR'!$C$18)*N466),'Ejercicio 3 - TIR'!$E$18-SQRT(('Ejercicio 3 - TIR'!$E$18-'Ejercicio 3 - TIR'!$C$18)*('Ejercicio 3 - TIR'!$E$18-'Ejercicio 3 - TIR'!$D$18)*(1-N466)))</f>
        <v>40652.95055</v>
      </c>
      <c r="P466" s="3">
        <f t="shared" si="11"/>
        <v>0.5214233731</v>
      </c>
      <c r="Q466" s="7">
        <f>IF(P466&lt;=('Ejercicio 3 - TIR'!$D$22-'Ejercicio 3 - TIR'!$C$22)/('Ejercicio 3 - TIR'!$E$22-'Ejercicio 3 - TIR'!$C$22),'Ejercicio 3 - TIR'!$C$22+SQRT(('Ejercicio 3 - TIR'!$E$22-'Ejercicio 3 - TIR'!$C$22)*('Ejercicio 3 - TIR'!$D$22-'Ejercicio 3 - TIR'!$C$22)*P466),'Ejercicio 3 - TIR'!$E$22-SQRT(('Ejercicio 3 - TIR'!$E$22-'Ejercicio 3 - TIR'!$C$22)*('Ejercicio 3 - TIR'!$E$22-'Ejercicio 3 - TIR'!$D$22)*(1-P466)))</f>
        <v>0.1506497372</v>
      </c>
      <c r="R466" s="3">
        <f t="shared" si="12"/>
        <v>0.5286258932</v>
      </c>
      <c r="S466" s="7">
        <f>IF(R466&lt;=('Ejercicio 3 - TIR'!$D$23-'Ejercicio 3 - TIR'!$C$23)/('Ejercicio 3 - TIR'!$E$23-'Ejercicio 3 - TIR'!$C$23),'Ejercicio 3 - TIR'!$C$23+SQRT(('Ejercicio 3 - TIR'!$E$23-'Ejercicio 3 - TIR'!$C$23)*('Ejercicio 3 - TIR'!$D$23-'Ejercicio 3 - TIR'!$C$23)*R466),'Ejercicio 3 - TIR'!$E$23-SQRT(('Ejercicio 3 - TIR'!$E$23-'Ejercicio 3 - TIR'!$C$23)*('Ejercicio 3 - TIR'!$E$23-'Ejercicio 3 - TIR'!$D$23)*(1-R466)))</f>
        <v>0.1508714334</v>
      </c>
      <c r="T466" s="3">
        <f t="shared" si="13"/>
        <v>0.2734155919</v>
      </c>
      <c r="U466" s="7">
        <f>IF(T466&lt;=('Ejercicio 3 - TIR'!$D$24-'Ejercicio 3 - TIR'!$C$24)/('Ejercicio 3 - TIR'!$E$24-'Ejercicio 3 - TIR'!$C$24),'Ejercicio 3 - TIR'!$C$24+SQRT(('Ejercicio 3 - TIR'!$E$24-'Ejercicio 3 - TIR'!$C$24)*('Ejercicio 3 - TIR'!$D$24-'Ejercicio 3 - TIR'!$C$24)*T466),'Ejercicio 3 - TIR'!$E$24-SQRT(('Ejercicio 3 - TIR'!$E$24-'Ejercicio 3 - TIR'!$C$24)*('Ejercicio 3 - TIR'!$E$24-'Ejercicio 3 - TIR'!$D$24)*(1-T466)))</f>
        <v>0.1739619019</v>
      </c>
      <c r="V466" s="3">
        <f t="shared" si="14"/>
        <v>0.676664022</v>
      </c>
      <c r="W466" s="7">
        <f>IF(V466&lt;=('Ejercicio 3 - TIR'!$D$25-'Ejercicio 3 - TIR'!$C$25)/('Ejercicio 3 - TIR'!$E$25-'Ejercicio 3 - TIR'!$C$25),'Ejercicio 3 - TIR'!$C$25+SQRT(('Ejercicio 3 - TIR'!$E$25-'Ejercicio 3 - TIR'!$C$25)*('Ejercicio 3 - TIR'!$D$25-'Ejercicio 3 - TIR'!$C$25)*V466),'Ejercicio 3 - TIR'!$E$25-SQRT(('Ejercicio 3 - TIR'!$E$25-'Ejercicio 3 - TIR'!$C$25)*('Ejercicio 3 - TIR'!$E$25-'Ejercicio 3 - TIR'!$D$25)*(1-V466)))</f>
        <v>0.2163596088</v>
      </c>
      <c r="X466" s="3">
        <f t="shared" si="15"/>
        <v>0.5440255826</v>
      </c>
      <c r="Y466" s="7">
        <f>IF(X466&lt;=('Ejercicio 3 - TIR'!$D$26-'Ejercicio 3 - TIR'!$C$26)/('Ejercicio 3 - TIR'!$E$26-'Ejercicio 3 - TIR'!$C$26),'Ejercicio 3 - TIR'!$C$26+SQRT(('Ejercicio 3 - TIR'!$E$26-'Ejercicio 3 - TIR'!$C$26)*('Ejercicio 3 - TIR'!$D$26-'Ejercicio 3 - TIR'!$C$26)*X466),'Ejercicio 3 - TIR'!$E$26-SQRT(('Ejercicio 3 - TIR'!$E$26-'Ejercicio 3 - TIR'!$C$26)*('Ejercicio 3 - TIR'!$E$26-'Ejercicio 3 - TIR'!$D$26)*(1-X466)))</f>
        <v>0.2303788165</v>
      </c>
      <c r="Z466" s="3">
        <f t="shared" si="16"/>
        <v>1.150649737</v>
      </c>
      <c r="AA466" s="3">
        <f t="shared" si="17"/>
        <v>1.324249912</v>
      </c>
      <c r="AB466" s="3">
        <f t="shared" si="18"/>
        <v>1.554618946</v>
      </c>
      <c r="AC466" s="3">
        <f t="shared" si="19"/>
        <v>1.890975693</v>
      </c>
      <c r="AD466" s="3">
        <f t="shared" si="20"/>
        <v>2.326616435</v>
      </c>
      <c r="AE466" s="2">
        <f t="shared" si="21"/>
        <v>5067.221188</v>
      </c>
      <c r="AF466" s="2">
        <f t="shared" si="22"/>
        <v>5831.720112</v>
      </c>
      <c r="AG466" s="2">
        <f t="shared" si="23"/>
        <v>6846.217235</v>
      </c>
      <c r="AH466" s="2">
        <f t="shared" si="24"/>
        <v>8327.462117</v>
      </c>
      <c r="AI466" s="2">
        <f t="shared" si="25"/>
        <v>10245.93298</v>
      </c>
      <c r="AJ466" s="4">
        <f t="shared" si="26"/>
        <v>47301.85872</v>
      </c>
      <c r="AK466" s="4">
        <f t="shared" si="27"/>
        <v>44840.4427</v>
      </c>
      <c r="AL466" s="4">
        <f t="shared" si="28"/>
        <v>62696.06212</v>
      </c>
      <c r="AM466" s="4">
        <f t="shared" si="29"/>
        <v>75314.08943</v>
      </c>
      <c r="AN466" s="4">
        <f t="shared" si="30"/>
        <v>94583.82287</v>
      </c>
      <c r="AO466" s="4">
        <f>C466/'Ejercicio 3 - TIR'!$D$7</f>
        <v>14776.21616</v>
      </c>
      <c r="AP466" s="4">
        <f t="shared" si="31"/>
        <v>32525.64256</v>
      </c>
      <c r="AQ466" s="4">
        <f t="shared" si="32"/>
        <v>30064.22654</v>
      </c>
      <c r="AR466" s="4">
        <f t="shared" si="33"/>
        <v>47919.84596</v>
      </c>
      <c r="AS466" s="4">
        <f t="shared" si="34"/>
        <v>60537.87327</v>
      </c>
      <c r="AT466" s="4">
        <f t="shared" si="35"/>
        <v>79807.60671</v>
      </c>
      <c r="AU466" s="4">
        <f>AP466*'Ejercicio 3 - TIR'!$D$5</f>
        <v>16262.82128</v>
      </c>
      <c r="AV466" s="4">
        <f>AQ466*'Ejercicio 3 - TIR'!$D$5</f>
        <v>15032.11327</v>
      </c>
      <c r="AW466" s="4">
        <f>AR466*'Ejercicio 3 - TIR'!$D$5</f>
        <v>23959.92298</v>
      </c>
      <c r="AX466" s="4">
        <f>AS466*'Ejercicio 3 - TIR'!$D$5</f>
        <v>30268.93664</v>
      </c>
      <c r="AY466" s="4">
        <f>AT466*'Ejercicio 3 - TIR'!$D$5</f>
        <v>39903.80336</v>
      </c>
      <c r="AZ466" s="4">
        <f t="shared" ref="AZ466:BD466" si="1433">AJ466-AU466-AE466</f>
        <v>25971.81625</v>
      </c>
      <c r="BA466" s="4">
        <f t="shared" si="1433"/>
        <v>23976.60932</v>
      </c>
      <c r="BB466" s="4">
        <f t="shared" si="1433"/>
        <v>31889.92191</v>
      </c>
      <c r="BC466" s="4">
        <f t="shared" si="1433"/>
        <v>36717.69068</v>
      </c>
      <c r="BD466" s="4">
        <f t="shared" si="1433"/>
        <v>44434.08653</v>
      </c>
      <c r="BE466" s="4">
        <f t="shared" ref="BE466:BI466" si="1434">AZ466/Z466</f>
        <v>22571.43544</v>
      </c>
      <c r="BF466" s="4">
        <f t="shared" si="1434"/>
        <v>18105.80397</v>
      </c>
      <c r="BG466" s="4">
        <f t="shared" si="1434"/>
        <v>20513.0151</v>
      </c>
      <c r="BH466" s="4">
        <f t="shared" si="1434"/>
        <v>19417.32558</v>
      </c>
      <c r="BI466" s="4">
        <f t="shared" si="1434"/>
        <v>19098.15725</v>
      </c>
      <c r="BJ466" s="4">
        <f t="shared" si="38"/>
        <v>78257.55502</v>
      </c>
      <c r="BK466" s="4">
        <f t="shared" si="39"/>
        <v>34378.58736</v>
      </c>
      <c r="BL466" s="4">
        <f t="shared" si="40"/>
        <v>112636.1424</v>
      </c>
      <c r="BM466" s="4">
        <f>BK466*'Ejercicio 3 - TIR'!$D$5</f>
        <v>17189.29368</v>
      </c>
      <c r="BN466" s="4">
        <f t="shared" si="41"/>
        <v>95446.8487</v>
      </c>
      <c r="BO466" s="4">
        <f t="shared" si="42"/>
        <v>41023.88657</v>
      </c>
      <c r="BP466" s="4">
        <f t="shared" si="43"/>
        <v>-107516.8593</v>
      </c>
      <c r="BQ466" s="4">
        <f t="shared" ref="BQ466:BT466" si="1435">BE466</f>
        <v>22571.43544</v>
      </c>
      <c r="BR466" s="4">
        <f t="shared" si="1435"/>
        <v>18105.80397</v>
      </c>
      <c r="BS466" s="4">
        <f t="shared" si="1435"/>
        <v>20513.0151</v>
      </c>
      <c r="BT466" s="4">
        <f t="shared" si="1435"/>
        <v>19417.32558</v>
      </c>
      <c r="BU466" s="4">
        <f t="shared" si="45"/>
        <v>60122.04382</v>
      </c>
      <c r="BV466" s="36">
        <f t="shared" si="46"/>
        <v>8.113429908</v>
      </c>
    </row>
    <row r="467" ht="15.0" customHeight="1">
      <c r="A467" s="2">
        <v>466.0</v>
      </c>
      <c r="B467" s="3">
        <f t="shared" si="4"/>
        <v>0.2134712664</v>
      </c>
      <c r="C467" s="4">
        <f>IF(B467&lt;=('Ejercicio 3 - TIR'!$D$13-'Ejercicio 3 - TIR'!$C$13)/('Ejercicio 3 - TIR'!$E$13-'Ejercicio 3 - TIR'!$C$13),'Ejercicio 3 - TIR'!$C$13+SQRT(('Ejercicio 3 - TIR'!$E$13-'Ejercicio 3 - TIR'!$C$13)*('Ejercicio 3 - TIR'!$D$13-'Ejercicio 3 - TIR'!$C$13)*B467),'Ejercicio 3 - TIR'!$E$13-SQRT(('Ejercicio 3 - TIR'!$E$13-'Ejercicio 3 - TIR'!$C$13)*('Ejercicio 3 - TIR'!$E$13-'Ejercicio 3 - TIR'!$D$13)*(1-B467)))</f>
        <v>69240.59016</v>
      </c>
      <c r="D467" s="3">
        <f t="shared" si="5"/>
        <v>0.6300340191</v>
      </c>
      <c r="E467" s="4">
        <f>IF(D467&lt;=('Ejercicio 3 - TIR'!$D$14-'Ejercicio 3 - TIR'!$C$14)/('Ejercicio 3 - TIR'!$E$14-'Ejercicio 3 - TIR'!$C$14),'Ejercicio 3 - TIR'!$C$14+SQRT(('Ejercicio 3 - TIR'!$E$14-'Ejercicio 3 - TIR'!$C$14)*('Ejercicio 3 - TIR'!$D$14-'Ejercicio 3 - TIR'!$C$14)*D467),'Ejercicio 3 - TIR'!$E$14-SQRT(('Ejercicio 3 - TIR'!$E$14-'Ejercicio 3 - TIR'!$C$14)*('Ejercicio 3 - TIR'!$E$14-'Ejercicio 3 - TIR'!$D$14)*(1-D467)))</f>
        <v>32550.51028</v>
      </c>
      <c r="F467" s="3">
        <f t="shared" si="6"/>
        <v>0.2056506924</v>
      </c>
      <c r="G467" s="4">
        <f>IF(F467&lt;=('Ejercicio 3 - TIR'!$D$18-'Ejercicio 3 - TIR'!$C$18)/('Ejercicio 3 - TIR'!$E$18-'Ejercicio 3 - TIR'!$C$18),'Ejercicio 3 - TIR'!$C$18+SQRT(('Ejercicio 3 - TIR'!$E$18-'Ejercicio 3 - TIR'!$C$18)*('Ejercicio 3 - TIR'!$D$18-'Ejercicio 3 - TIR'!$C$18)*F467),'Ejercicio 3 - TIR'!$E$18-SQRT(('Ejercicio 3 - TIR'!$E$18-'Ejercicio 3 - TIR'!$C$18)*('Ejercicio 3 - TIR'!$E$18-'Ejercicio 3 - TIR'!$D$18)*(1-F467)))</f>
        <v>35554.06192</v>
      </c>
      <c r="H467" s="3">
        <f t="shared" si="7"/>
        <v>0.772849256</v>
      </c>
      <c r="I467" s="4">
        <f>IF(H467&lt;=('Ejercicio 3 - TIR'!$D$18-'Ejercicio 3 - TIR'!$C$18)/('Ejercicio 3 - TIR'!$E$18-'Ejercicio 3 - TIR'!$C$18),'Ejercicio 3 - TIR'!$C$18+SQRT(('Ejercicio 3 - TIR'!$E$18-'Ejercicio 3 - TIR'!$C$18)*('Ejercicio 3 - TIR'!$D$18-'Ejercicio 3 - TIR'!$C$18)*H467),'Ejercicio 3 - TIR'!$E$18-SQRT(('Ejercicio 3 - TIR'!$E$18-'Ejercicio 3 - TIR'!$C$18)*('Ejercicio 3 - TIR'!$E$18-'Ejercicio 3 - TIR'!$D$18)*(1-H467)))</f>
        <v>40872.494</v>
      </c>
      <c r="J467" s="3">
        <f t="shared" si="8"/>
        <v>0.8020423801</v>
      </c>
      <c r="K467" s="4">
        <f>IF(J467&lt;=('Ejercicio 3 - TIR'!$D$18-'Ejercicio 3 - TIR'!$C$18)/('Ejercicio 3 - TIR'!$E$18-'Ejercicio 3 - TIR'!$C$18),'Ejercicio 3 - TIR'!$C$18+SQRT(('Ejercicio 3 - TIR'!$E$18-'Ejercicio 3 - TIR'!$C$18)*('Ejercicio 3 - TIR'!$D$18-'Ejercicio 3 - TIR'!$C$18)*J467),'Ejercicio 3 - TIR'!$E$18-SQRT(('Ejercicio 3 - TIR'!$E$18-'Ejercicio 3 - TIR'!$C$18)*('Ejercicio 3 - TIR'!$E$18-'Ejercicio 3 - TIR'!$D$18)*(1-J467)))</f>
        <v>41146.84266</v>
      </c>
      <c r="L467" s="3">
        <f t="shared" si="9"/>
        <v>0.8270827892</v>
      </c>
      <c r="M467" s="4">
        <f>IF(L467&lt;=('Ejercicio 3 - TIR'!$D$18-'Ejercicio 3 - TIR'!$C$18)/('Ejercicio 3 - TIR'!$E$18-'Ejercicio 3 - TIR'!$C$18),'Ejercicio 3 - TIR'!$C$18+SQRT(('Ejercicio 3 - TIR'!$E$18-'Ejercicio 3 - TIR'!$C$18)*('Ejercicio 3 - TIR'!$D$18-'Ejercicio 3 - TIR'!$C$18)*L467),'Ejercicio 3 - TIR'!$E$18-SQRT(('Ejercicio 3 - TIR'!$E$18-'Ejercicio 3 - TIR'!$C$18)*('Ejercicio 3 - TIR'!$E$18-'Ejercicio 3 - TIR'!$D$18)*(1-L467)))</f>
        <v>41398.77926</v>
      </c>
      <c r="N467" s="3">
        <f t="shared" si="10"/>
        <v>0.1794731206</v>
      </c>
      <c r="O467" s="4">
        <f>IF(N467&lt;=('Ejercicio 3 - TIR'!$D$18-'Ejercicio 3 - TIR'!$C$18)/('Ejercicio 3 - TIR'!$E$18-'Ejercicio 3 - TIR'!$C$18),'Ejercicio 3 - TIR'!$C$18+SQRT(('Ejercicio 3 - TIR'!$E$18-'Ejercicio 3 - TIR'!$C$18)*('Ejercicio 3 - TIR'!$D$18-'Ejercicio 3 - TIR'!$C$18)*N467),'Ejercicio 3 - TIR'!$E$18-SQRT(('Ejercicio 3 - TIR'!$E$18-'Ejercicio 3 - TIR'!$C$18)*('Ejercicio 3 - TIR'!$E$18-'Ejercicio 3 - TIR'!$D$18)*(1-N467)))</f>
        <v>35188.542</v>
      </c>
      <c r="P467" s="3">
        <f t="shared" si="11"/>
        <v>0.6366996199</v>
      </c>
      <c r="Q467" s="7">
        <f>IF(P467&lt;=('Ejercicio 3 - TIR'!$D$22-'Ejercicio 3 - TIR'!$C$22)/('Ejercicio 3 - TIR'!$E$22-'Ejercicio 3 - TIR'!$C$22),'Ejercicio 3 - TIR'!$C$22+SQRT(('Ejercicio 3 - TIR'!$E$22-'Ejercicio 3 - TIR'!$C$22)*('Ejercicio 3 - TIR'!$D$22-'Ejercicio 3 - TIR'!$C$22)*P467),'Ejercicio 3 - TIR'!$E$22-SQRT(('Ejercicio 3 - TIR'!$E$22-'Ejercicio 3 - TIR'!$C$22)*('Ejercicio 3 - TIR'!$E$22-'Ejercicio 3 - TIR'!$D$22)*(1-P467)))</f>
        <v>0.154427736</v>
      </c>
      <c r="R467" s="3">
        <f t="shared" si="12"/>
        <v>0.8401579056</v>
      </c>
      <c r="S467" s="7">
        <f>IF(R467&lt;=('Ejercicio 3 - TIR'!$D$23-'Ejercicio 3 - TIR'!$C$23)/('Ejercicio 3 - TIR'!$E$23-'Ejercicio 3 - TIR'!$C$23),'Ejercicio 3 - TIR'!$C$23+SQRT(('Ejercicio 3 - TIR'!$E$23-'Ejercicio 3 - TIR'!$C$23)*('Ejercicio 3 - TIR'!$D$23-'Ejercicio 3 - TIR'!$C$23)*R467),'Ejercicio 3 - TIR'!$E$23-SQRT(('Ejercicio 3 - TIR'!$E$23-'Ejercicio 3 - TIR'!$C$23)*('Ejercicio 3 - TIR'!$E$23-'Ejercicio 3 - TIR'!$D$23)*(1-R467)))</f>
        <v>0.1630378135</v>
      </c>
      <c r="T467" s="3">
        <f t="shared" si="13"/>
        <v>0.5881397976</v>
      </c>
      <c r="U467" s="7">
        <f>IF(T467&lt;=('Ejercicio 3 - TIR'!$D$24-'Ejercicio 3 - TIR'!$C$24)/('Ejercicio 3 - TIR'!$E$24-'Ejercicio 3 - TIR'!$C$24),'Ejercicio 3 - TIR'!$C$24+SQRT(('Ejercicio 3 - TIR'!$E$24-'Ejercicio 3 - TIR'!$C$24)*('Ejercicio 3 - TIR'!$D$24-'Ejercicio 3 - TIR'!$C$24)*T467),'Ejercicio 3 - TIR'!$E$24-SQRT(('Ejercicio 3 - TIR'!$E$24-'Ejercicio 3 - TIR'!$C$24)*('Ejercicio 3 - TIR'!$E$24-'Ejercicio 3 - TIR'!$D$24)*(1-T467)))</f>
        <v>0.1860410753</v>
      </c>
      <c r="V467" s="3">
        <f t="shared" si="14"/>
        <v>0.3593500465</v>
      </c>
      <c r="W467" s="7">
        <f>IF(V467&lt;=('Ejercicio 3 - TIR'!$D$25-'Ejercicio 3 - TIR'!$C$25)/('Ejercicio 3 - TIR'!$E$25-'Ejercicio 3 - TIR'!$C$25),'Ejercicio 3 - TIR'!$C$25+SQRT(('Ejercicio 3 - TIR'!$E$25-'Ejercicio 3 - TIR'!$C$25)*('Ejercicio 3 - TIR'!$D$25-'Ejercicio 3 - TIR'!$C$25)*V467),'Ejercicio 3 - TIR'!$E$25-SQRT(('Ejercicio 3 - TIR'!$E$25-'Ejercicio 3 - TIR'!$C$25)*('Ejercicio 3 - TIR'!$E$25-'Ejercicio 3 - TIR'!$D$25)*(1-V467)))</f>
        <v>0.2026473355</v>
      </c>
      <c r="X467" s="3">
        <f t="shared" si="15"/>
        <v>0.672421519</v>
      </c>
      <c r="Y467" s="7">
        <f>IF(X467&lt;=('Ejercicio 3 - TIR'!$D$26-'Ejercicio 3 - TIR'!$C$26)/('Ejercicio 3 - TIR'!$E$26-'Ejercicio 3 - TIR'!$C$26),'Ejercicio 3 - TIR'!$C$26+SQRT(('Ejercicio 3 - TIR'!$E$26-'Ejercicio 3 - TIR'!$C$26)*('Ejercicio 3 - TIR'!$D$26-'Ejercicio 3 - TIR'!$C$26)*X467),'Ejercicio 3 - TIR'!$E$26-SQRT(('Ejercicio 3 - TIR'!$E$26-'Ejercicio 3 - TIR'!$C$26)*('Ejercicio 3 - TIR'!$E$26-'Ejercicio 3 - TIR'!$D$26)*(1-X467)))</f>
        <v>0.2379414242</v>
      </c>
      <c r="Z467" s="3">
        <f t="shared" si="16"/>
        <v>1.154427736</v>
      </c>
      <c r="AA467" s="3">
        <f t="shared" si="17"/>
        <v>1.34264311</v>
      </c>
      <c r="AB467" s="3">
        <f t="shared" si="18"/>
        <v>1.592429878</v>
      </c>
      <c r="AC467" s="3">
        <f t="shared" si="19"/>
        <v>1.91513155</v>
      </c>
      <c r="AD467" s="3">
        <f t="shared" si="20"/>
        <v>2.370820678</v>
      </c>
      <c r="AE467" s="2">
        <f t="shared" si="21"/>
        <v>5026.701609</v>
      </c>
      <c r="AF467" s="2">
        <f t="shared" si="22"/>
        <v>5846.244048</v>
      </c>
      <c r="AG467" s="2">
        <f t="shared" si="23"/>
        <v>6933.885578</v>
      </c>
      <c r="AH467" s="2">
        <f t="shared" si="24"/>
        <v>8339.019015</v>
      </c>
      <c r="AI467" s="2">
        <f t="shared" si="25"/>
        <v>10323.21708</v>
      </c>
      <c r="AJ467" s="4">
        <f t="shared" si="26"/>
        <v>41044.59521</v>
      </c>
      <c r="AK467" s="4">
        <f t="shared" si="27"/>
        <v>54877.17245</v>
      </c>
      <c r="AL467" s="4">
        <f t="shared" si="28"/>
        <v>65523.46163</v>
      </c>
      <c r="AM467" s="4">
        <f t="shared" si="29"/>
        <v>79284.10828</v>
      </c>
      <c r="AN467" s="4">
        <f t="shared" si="30"/>
        <v>83425.72301</v>
      </c>
      <c r="AO467" s="4">
        <f>C467/'Ejercicio 3 - TIR'!$D$7</f>
        <v>13848.11803</v>
      </c>
      <c r="AP467" s="4">
        <f t="shared" si="31"/>
        <v>27196.47718</v>
      </c>
      <c r="AQ467" s="4">
        <f t="shared" si="32"/>
        <v>41029.05442</v>
      </c>
      <c r="AR467" s="4">
        <f t="shared" si="33"/>
        <v>51675.3436</v>
      </c>
      <c r="AS467" s="4">
        <f t="shared" si="34"/>
        <v>65435.99025</v>
      </c>
      <c r="AT467" s="4">
        <f t="shared" si="35"/>
        <v>69577.60497</v>
      </c>
      <c r="AU467" s="4">
        <f>AP467*'Ejercicio 3 - TIR'!$D$5</f>
        <v>13598.23859</v>
      </c>
      <c r="AV467" s="4">
        <f>AQ467*'Ejercicio 3 - TIR'!$D$5</f>
        <v>20514.52721</v>
      </c>
      <c r="AW467" s="4">
        <f>AR467*'Ejercicio 3 - TIR'!$D$5</f>
        <v>25837.6718</v>
      </c>
      <c r="AX467" s="4">
        <f>AS467*'Ejercicio 3 - TIR'!$D$5</f>
        <v>32717.99512</v>
      </c>
      <c r="AY467" s="4">
        <f>AT467*'Ejercicio 3 - TIR'!$D$5</f>
        <v>34788.80249</v>
      </c>
      <c r="AZ467" s="4">
        <f t="shared" ref="AZ467:BD467" si="1436">AJ467-AU467-AE467</f>
        <v>22419.65501</v>
      </c>
      <c r="BA467" s="4">
        <f t="shared" si="1436"/>
        <v>28516.40119</v>
      </c>
      <c r="BB467" s="4">
        <f t="shared" si="1436"/>
        <v>32751.90426</v>
      </c>
      <c r="BC467" s="4">
        <f t="shared" si="1436"/>
        <v>38227.09414</v>
      </c>
      <c r="BD467" s="4">
        <f t="shared" si="1436"/>
        <v>38313.70344</v>
      </c>
      <c r="BE467" s="4">
        <f t="shared" ref="BE467:BI467" si="1437">AZ467/Z467</f>
        <v>19420.57897</v>
      </c>
      <c r="BF467" s="4">
        <f t="shared" si="1437"/>
        <v>21239.00311</v>
      </c>
      <c r="BG467" s="4">
        <f t="shared" si="1437"/>
        <v>20567.25053</v>
      </c>
      <c r="BH467" s="4">
        <f t="shared" si="1437"/>
        <v>19960.55788</v>
      </c>
      <c r="BI467" s="4">
        <f t="shared" si="1437"/>
        <v>16160.52357</v>
      </c>
      <c r="BJ467" s="4">
        <f t="shared" si="38"/>
        <v>77171.42285</v>
      </c>
      <c r="BK467" s="4">
        <f t="shared" si="39"/>
        <v>32831.40458</v>
      </c>
      <c r="BL467" s="4">
        <f t="shared" si="40"/>
        <v>110002.8274</v>
      </c>
      <c r="BM467" s="4">
        <f>BK467*'Ejercicio 3 - TIR'!$D$5</f>
        <v>16415.70229</v>
      </c>
      <c r="BN467" s="4">
        <f t="shared" si="41"/>
        <v>93587.12514</v>
      </c>
      <c r="BO467" s="4">
        <f t="shared" si="42"/>
        <v>39474.56929</v>
      </c>
      <c r="BP467" s="4">
        <f t="shared" si="43"/>
        <v>-101791.1004</v>
      </c>
      <c r="BQ467" s="4">
        <f t="shared" ref="BQ467:BT467" si="1438">BE467</f>
        <v>19420.57897</v>
      </c>
      <c r="BR467" s="4">
        <f t="shared" si="1438"/>
        <v>21239.00311</v>
      </c>
      <c r="BS467" s="4">
        <f t="shared" si="1438"/>
        <v>20567.25053</v>
      </c>
      <c r="BT467" s="4">
        <f t="shared" si="1438"/>
        <v>19960.55788</v>
      </c>
      <c r="BU467" s="4">
        <f t="shared" si="45"/>
        <v>55635.09286</v>
      </c>
      <c r="BV467" s="36">
        <f t="shared" si="46"/>
        <v>9.026942199</v>
      </c>
    </row>
    <row r="468" ht="15.0" customHeight="1">
      <c r="A468" s="2">
        <v>467.0</v>
      </c>
      <c r="B468" s="3">
        <f t="shared" si="4"/>
        <v>0.4894467335</v>
      </c>
      <c r="C468" s="4">
        <f>IF(B468&lt;=('Ejercicio 3 - TIR'!$D$13-'Ejercicio 3 - TIR'!$C$13)/('Ejercicio 3 - TIR'!$E$13-'Ejercicio 3 - TIR'!$C$13),'Ejercicio 3 - TIR'!$C$13+SQRT(('Ejercicio 3 - TIR'!$E$13-'Ejercicio 3 - TIR'!$C$13)*('Ejercicio 3 - TIR'!$D$13-'Ejercicio 3 - TIR'!$C$13)*B468),'Ejercicio 3 - TIR'!$E$13-SQRT(('Ejercicio 3 - TIR'!$E$13-'Ejercicio 3 - TIR'!$C$13)*('Ejercicio 3 - TIR'!$E$13-'Ejercicio 3 - TIR'!$D$13)*(1-B468)))</f>
        <v>75247.9512</v>
      </c>
      <c r="D468" s="3">
        <f t="shared" si="5"/>
        <v>0.4601072905</v>
      </c>
      <c r="E468" s="4">
        <f>IF(D468&lt;=('Ejercicio 3 - TIR'!$D$14-'Ejercicio 3 - TIR'!$C$14)/('Ejercicio 3 - TIR'!$E$14-'Ejercicio 3 - TIR'!$C$14),'Ejercicio 3 - TIR'!$C$14+SQRT(('Ejercicio 3 - TIR'!$E$14-'Ejercicio 3 - TIR'!$C$14)*('Ejercicio 3 - TIR'!$D$14-'Ejercicio 3 - TIR'!$C$14)*D468),'Ejercicio 3 - TIR'!$E$14-SQRT(('Ejercicio 3 - TIR'!$E$14-'Ejercicio 3 - TIR'!$C$14)*('Ejercicio 3 - TIR'!$E$14-'Ejercicio 3 - TIR'!$D$14)*(1-D468)))</f>
        <v>31000.89413</v>
      </c>
      <c r="F468" s="3">
        <f t="shared" si="6"/>
        <v>0.6787592723</v>
      </c>
      <c r="G468" s="4">
        <f>IF(F468&lt;=('Ejercicio 3 - TIR'!$D$18-'Ejercicio 3 - TIR'!$C$18)/('Ejercicio 3 - TIR'!$E$18-'Ejercicio 3 - TIR'!$C$18),'Ejercicio 3 - TIR'!$C$18+SQRT(('Ejercicio 3 - TIR'!$E$18-'Ejercicio 3 - TIR'!$C$18)*('Ejercicio 3 - TIR'!$D$18-'Ejercicio 3 - TIR'!$C$18)*F468),'Ejercicio 3 - TIR'!$E$18-SQRT(('Ejercicio 3 - TIR'!$E$18-'Ejercicio 3 - TIR'!$C$18)*('Ejercicio 3 - TIR'!$E$18-'Ejercicio 3 - TIR'!$D$18)*(1-F468)))</f>
        <v>40091.53236</v>
      </c>
      <c r="H468" s="3">
        <f t="shared" si="7"/>
        <v>0.5516356096</v>
      </c>
      <c r="I468" s="4">
        <f>IF(H468&lt;=('Ejercicio 3 - TIR'!$D$18-'Ejercicio 3 - TIR'!$C$18)/('Ejercicio 3 - TIR'!$E$18-'Ejercicio 3 - TIR'!$C$18),'Ejercicio 3 - TIR'!$C$18+SQRT(('Ejercicio 3 - TIR'!$E$18-'Ejercicio 3 - TIR'!$C$18)*('Ejercicio 3 - TIR'!$D$18-'Ejercicio 3 - TIR'!$C$18)*H468),'Ejercicio 3 - TIR'!$E$18-SQRT(('Ejercicio 3 - TIR'!$E$18-'Ejercicio 3 - TIR'!$C$18)*('Ejercicio 3 - TIR'!$E$18-'Ejercicio 3 - TIR'!$D$18)*(1-H468)))</f>
        <v>39096.44664</v>
      </c>
      <c r="J468" s="3">
        <f t="shared" si="8"/>
        <v>0.2915805678</v>
      </c>
      <c r="K468" s="4">
        <f>IF(J468&lt;=('Ejercicio 3 - TIR'!$D$18-'Ejercicio 3 - TIR'!$C$18)/('Ejercicio 3 - TIR'!$E$18-'Ejercicio 3 - TIR'!$C$18),'Ejercicio 3 - TIR'!$C$18+SQRT(('Ejercicio 3 - TIR'!$E$18-'Ejercicio 3 - TIR'!$C$18)*('Ejercicio 3 - TIR'!$D$18-'Ejercicio 3 - TIR'!$C$18)*J468),'Ejercicio 3 - TIR'!$E$18-SQRT(('Ejercicio 3 - TIR'!$E$18-'Ejercicio 3 - TIR'!$C$18)*('Ejercicio 3 - TIR'!$E$18-'Ejercicio 3 - TIR'!$D$18)*(1-J468)))</f>
        <v>36613.40194</v>
      </c>
      <c r="L468" s="3">
        <f t="shared" si="9"/>
        <v>0.02273546434</v>
      </c>
      <c r="M468" s="4">
        <f>IF(L468&lt;=('Ejercicio 3 - TIR'!$D$18-'Ejercicio 3 - TIR'!$C$18)/('Ejercicio 3 - TIR'!$E$18-'Ejercicio 3 - TIR'!$C$18),'Ejercicio 3 - TIR'!$C$18+SQRT(('Ejercicio 3 - TIR'!$E$18-'Ejercicio 3 - TIR'!$C$18)*('Ejercicio 3 - TIR'!$D$18-'Ejercicio 3 - TIR'!$C$18)*L468),'Ejercicio 3 - TIR'!$E$18-SQRT(('Ejercicio 3 - TIR'!$E$18-'Ejercicio 3 - TIR'!$C$18)*('Ejercicio 3 - TIR'!$E$18-'Ejercicio 3 - TIR'!$D$18)*(1-L468)))</f>
        <v>31846.70508</v>
      </c>
      <c r="N468" s="3">
        <f t="shared" si="10"/>
        <v>0.4502270347</v>
      </c>
      <c r="O468" s="4">
        <f>IF(N468&lt;=('Ejercicio 3 - TIR'!$D$18-'Ejercicio 3 - TIR'!$C$18)/('Ejercicio 3 - TIR'!$E$18-'Ejercicio 3 - TIR'!$C$18),'Ejercicio 3 - TIR'!$C$18+SQRT(('Ejercicio 3 - TIR'!$E$18-'Ejercicio 3 - TIR'!$C$18)*('Ejercicio 3 - TIR'!$D$18-'Ejercicio 3 - TIR'!$C$18)*N468),'Ejercicio 3 - TIR'!$E$18-SQRT(('Ejercicio 3 - TIR'!$E$18-'Ejercicio 3 - TIR'!$C$18)*('Ejercicio 3 - TIR'!$E$18-'Ejercicio 3 - TIR'!$D$18)*(1-N468)))</f>
        <v>38217.91064</v>
      </c>
      <c r="P468" s="3">
        <f t="shared" si="11"/>
        <v>0.6690766254</v>
      </c>
      <c r="Q468" s="7">
        <f>IF(P468&lt;=('Ejercicio 3 - TIR'!$D$22-'Ejercicio 3 - TIR'!$C$22)/('Ejercicio 3 - TIR'!$E$22-'Ejercicio 3 - TIR'!$C$22),'Ejercicio 3 - TIR'!$C$22+SQRT(('Ejercicio 3 - TIR'!$E$22-'Ejercicio 3 - TIR'!$C$22)*('Ejercicio 3 - TIR'!$D$22-'Ejercicio 3 - TIR'!$C$22)*P468),'Ejercicio 3 - TIR'!$E$22-SQRT(('Ejercicio 3 - TIR'!$E$22-'Ejercicio 3 - TIR'!$C$22)*('Ejercicio 3 - TIR'!$E$22-'Ejercicio 3 - TIR'!$D$22)*(1-P468)))</f>
        <v>0.1555938107</v>
      </c>
      <c r="R468" s="3">
        <f t="shared" si="12"/>
        <v>0.9365497952</v>
      </c>
      <c r="S468" s="7">
        <f>IF(R468&lt;=('Ejercicio 3 - TIR'!$D$23-'Ejercicio 3 - TIR'!$C$23)/('Ejercicio 3 - TIR'!$E$23-'Ejercicio 3 - TIR'!$C$23),'Ejercicio 3 - TIR'!$C$23+SQRT(('Ejercicio 3 - TIR'!$E$23-'Ejercicio 3 - TIR'!$C$23)*('Ejercicio 3 - TIR'!$D$23-'Ejercicio 3 - TIR'!$C$23)*R468),'Ejercicio 3 - TIR'!$E$23-SQRT(('Ejercicio 3 - TIR'!$E$23-'Ejercicio 3 - TIR'!$C$23)*('Ejercicio 3 - TIR'!$E$23-'Ejercicio 3 - TIR'!$D$23)*(1-R468)))</f>
        <v>0.1693130749</v>
      </c>
      <c r="T468" s="3">
        <f t="shared" si="13"/>
        <v>0.4821641679</v>
      </c>
      <c r="U468" s="7">
        <f>IF(T468&lt;=('Ejercicio 3 - TIR'!$D$24-'Ejercicio 3 - TIR'!$C$24)/('Ejercicio 3 - TIR'!$E$24-'Ejercicio 3 - TIR'!$C$24),'Ejercicio 3 - TIR'!$C$24+SQRT(('Ejercicio 3 - TIR'!$E$24-'Ejercicio 3 - TIR'!$C$24)*('Ejercicio 3 - TIR'!$D$24-'Ejercicio 3 - TIR'!$C$24)*T468),'Ejercicio 3 - TIR'!$E$24-SQRT(('Ejercicio 3 - TIR'!$E$24-'Ejercicio 3 - TIR'!$C$24)*('Ejercicio 3 - TIR'!$E$24-'Ejercicio 3 - TIR'!$D$24)*(1-T468)))</f>
        <v>0.181921918</v>
      </c>
      <c r="V468" s="3">
        <f t="shared" si="14"/>
        <v>0.6795750508</v>
      </c>
      <c r="W468" s="7">
        <f>IF(V468&lt;=('Ejercicio 3 - TIR'!$D$25-'Ejercicio 3 - TIR'!$C$25)/('Ejercicio 3 - TIR'!$E$25-'Ejercicio 3 - TIR'!$C$25),'Ejercicio 3 - TIR'!$C$25+SQRT(('Ejercicio 3 - TIR'!$E$25-'Ejercicio 3 - TIR'!$C$25)*('Ejercicio 3 - TIR'!$D$25-'Ejercicio 3 - TIR'!$C$25)*V468),'Ejercicio 3 - TIR'!$E$25-SQRT(('Ejercicio 3 - TIR'!$E$25-'Ejercicio 3 - TIR'!$C$25)*('Ejercicio 3 - TIR'!$E$25-'Ejercicio 3 - TIR'!$D$25)*(1-V468)))</f>
        <v>0.2165113852</v>
      </c>
      <c r="X468" s="3">
        <f t="shared" si="15"/>
        <v>0.154557042</v>
      </c>
      <c r="Y468" s="7">
        <f>IF(X468&lt;=('Ejercicio 3 - TIR'!$D$26-'Ejercicio 3 - TIR'!$C$26)/('Ejercicio 3 - TIR'!$E$26-'Ejercicio 3 - TIR'!$C$26),'Ejercicio 3 - TIR'!$C$26+SQRT(('Ejercicio 3 - TIR'!$E$26-'Ejercicio 3 - TIR'!$C$26)*('Ejercicio 3 - TIR'!$D$26-'Ejercicio 3 - TIR'!$C$26)*X468),'Ejercicio 3 - TIR'!$E$26-SQRT(('Ejercicio 3 - TIR'!$E$26-'Ejercicio 3 - TIR'!$C$26)*('Ejercicio 3 - TIR'!$E$26-'Ejercicio 3 - TIR'!$D$26)*(1-X468)))</f>
        <v>0.2104280203</v>
      </c>
      <c r="Z468" s="3">
        <f t="shared" si="16"/>
        <v>1.155593811</v>
      </c>
      <c r="AA468" s="3">
        <f t="shared" si="17"/>
        <v>1.351250952</v>
      </c>
      <c r="AB468" s="3">
        <f t="shared" si="18"/>
        <v>1.597073117</v>
      </c>
      <c r="AC468" s="3">
        <f t="shared" si="19"/>
        <v>1.94285763</v>
      </c>
      <c r="AD468" s="3">
        <f t="shared" si="20"/>
        <v>2.351689315</v>
      </c>
      <c r="AE468" s="2">
        <f t="shared" si="21"/>
        <v>4823.547254</v>
      </c>
      <c r="AF468" s="2">
        <f t="shared" si="22"/>
        <v>5640.236872</v>
      </c>
      <c r="AG468" s="2">
        <f t="shared" si="23"/>
        <v>6666.319581</v>
      </c>
      <c r="AH468" s="2">
        <f t="shared" si="24"/>
        <v>8109.653668</v>
      </c>
      <c r="AI468" s="2">
        <f t="shared" si="25"/>
        <v>9816.152035</v>
      </c>
      <c r="AJ468" s="4">
        <f t="shared" si="26"/>
        <v>46329.52666</v>
      </c>
      <c r="AK468" s="4">
        <f t="shared" si="27"/>
        <v>52829.11074</v>
      </c>
      <c r="AL468" s="4">
        <f t="shared" si="28"/>
        <v>58474.27996</v>
      </c>
      <c r="AM468" s="4">
        <f t="shared" si="29"/>
        <v>61873.61395</v>
      </c>
      <c r="AN468" s="4">
        <f t="shared" si="30"/>
        <v>89876.65207</v>
      </c>
      <c r="AO468" s="4">
        <f>C468/'Ejercicio 3 - TIR'!$D$7</f>
        <v>15049.59024</v>
      </c>
      <c r="AP468" s="4">
        <f t="shared" si="31"/>
        <v>31279.93642</v>
      </c>
      <c r="AQ468" s="4">
        <f t="shared" si="32"/>
        <v>37779.52051</v>
      </c>
      <c r="AR468" s="4">
        <f t="shared" si="33"/>
        <v>43424.68972</v>
      </c>
      <c r="AS468" s="4">
        <f t="shared" si="34"/>
        <v>46824.02371</v>
      </c>
      <c r="AT468" s="4">
        <f t="shared" si="35"/>
        <v>74827.06183</v>
      </c>
      <c r="AU468" s="4">
        <f>AP468*'Ejercicio 3 - TIR'!$D$5</f>
        <v>15639.96821</v>
      </c>
      <c r="AV468" s="4">
        <f>AQ468*'Ejercicio 3 - TIR'!$D$5</f>
        <v>18889.76025</v>
      </c>
      <c r="AW468" s="4">
        <f>AR468*'Ejercicio 3 - TIR'!$D$5</f>
        <v>21712.34486</v>
      </c>
      <c r="AX468" s="4">
        <f>AS468*'Ejercicio 3 - TIR'!$D$5</f>
        <v>23412.01185</v>
      </c>
      <c r="AY468" s="4">
        <f>AT468*'Ejercicio 3 - TIR'!$D$5</f>
        <v>37413.53091</v>
      </c>
      <c r="AZ468" s="4">
        <f t="shared" ref="AZ468:BD468" si="1439">AJ468-AU468-AE468</f>
        <v>25866.01119</v>
      </c>
      <c r="BA468" s="4">
        <f t="shared" si="1439"/>
        <v>28299.11362</v>
      </c>
      <c r="BB468" s="4">
        <f t="shared" si="1439"/>
        <v>30095.61552</v>
      </c>
      <c r="BC468" s="4">
        <f t="shared" si="1439"/>
        <v>30351.94843</v>
      </c>
      <c r="BD468" s="4">
        <f t="shared" si="1439"/>
        <v>42646.96912</v>
      </c>
      <c r="BE468" s="4">
        <f t="shared" ref="BE468:BI468" si="1440">AZ468/Z468</f>
        <v>22383.30714</v>
      </c>
      <c r="BF468" s="4">
        <f t="shared" si="1440"/>
        <v>20942.90004</v>
      </c>
      <c r="BG468" s="4">
        <f t="shared" si="1440"/>
        <v>18844.23149</v>
      </c>
      <c r="BH468" s="4">
        <f t="shared" si="1440"/>
        <v>15622.32248</v>
      </c>
      <c r="BI468" s="4">
        <f t="shared" si="1440"/>
        <v>18134.61024</v>
      </c>
      <c r="BJ468" s="4">
        <f t="shared" si="38"/>
        <v>72904.47147</v>
      </c>
      <c r="BK468" s="4">
        <f t="shared" si="39"/>
        <v>35391.96056</v>
      </c>
      <c r="BL468" s="4">
        <f t="shared" si="40"/>
        <v>108296.432</v>
      </c>
      <c r="BM468" s="4">
        <f>BK468*'Ejercicio 3 - TIR'!$D$5</f>
        <v>17695.98028</v>
      </c>
      <c r="BN468" s="4">
        <f t="shared" si="41"/>
        <v>90600.45175</v>
      </c>
      <c r="BO468" s="4">
        <f t="shared" si="42"/>
        <v>38525.68925</v>
      </c>
      <c r="BP468" s="4">
        <f t="shared" si="43"/>
        <v>-106248.8453</v>
      </c>
      <c r="BQ468" s="4">
        <f t="shared" ref="BQ468:BT468" si="1441">BE468</f>
        <v>22383.30714</v>
      </c>
      <c r="BR468" s="4">
        <f t="shared" si="1441"/>
        <v>20942.90004</v>
      </c>
      <c r="BS468" s="4">
        <f t="shared" si="1441"/>
        <v>18844.23149</v>
      </c>
      <c r="BT468" s="4">
        <f t="shared" si="1441"/>
        <v>15622.32248</v>
      </c>
      <c r="BU468" s="4">
        <f t="shared" si="45"/>
        <v>56660.29949</v>
      </c>
      <c r="BV468" s="36">
        <f t="shared" si="46"/>
        <v>7.201190291</v>
      </c>
    </row>
    <row r="469" ht="15.0" customHeight="1">
      <c r="A469" s="2">
        <v>468.0</v>
      </c>
      <c r="B469" s="3">
        <f t="shared" si="4"/>
        <v>0.8510884578</v>
      </c>
      <c r="C469" s="4">
        <f>IF(B469&lt;=('Ejercicio 3 - TIR'!$D$13-'Ejercicio 3 - TIR'!$C$13)/('Ejercicio 3 - TIR'!$E$13-'Ejercicio 3 - TIR'!$C$13),'Ejercicio 3 - TIR'!$C$13+SQRT(('Ejercicio 3 - TIR'!$E$13-'Ejercicio 3 - TIR'!$C$13)*('Ejercicio 3 - TIR'!$D$13-'Ejercicio 3 - TIR'!$C$13)*B469),'Ejercicio 3 - TIR'!$E$13-SQRT(('Ejercicio 3 - TIR'!$E$13-'Ejercicio 3 - TIR'!$C$13)*('Ejercicio 3 - TIR'!$E$13-'Ejercicio 3 - TIR'!$D$13)*(1-B469)))</f>
        <v>86632.35807</v>
      </c>
      <c r="D469" s="3">
        <f t="shared" si="5"/>
        <v>0.8192597181</v>
      </c>
      <c r="E469" s="4">
        <f>IF(D469&lt;=('Ejercicio 3 - TIR'!$D$14-'Ejercicio 3 - TIR'!$C$14)/('Ejercicio 3 - TIR'!$E$14-'Ejercicio 3 - TIR'!$C$14),'Ejercicio 3 - TIR'!$C$14+SQRT(('Ejercicio 3 - TIR'!$E$14-'Ejercicio 3 - TIR'!$C$14)*('Ejercicio 3 - TIR'!$D$14-'Ejercicio 3 - TIR'!$C$14)*D469),'Ejercicio 3 - TIR'!$E$14-SQRT(('Ejercicio 3 - TIR'!$E$14-'Ejercicio 3 - TIR'!$C$14)*('Ejercicio 3 - TIR'!$E$14-'Ejercicio 3 - TIR'!$D$14)*(1-D469)))</f>
        <v>34793.17349</v>
      </c>
      <c r="F469" s="3">
        <f t="shared" si="6"/>
        <v>0.8306479877</v>
      </c>
      <c r="G469" s="4">
        <f>IF(F469&lt;=('Ejercicio 3 - TIR'!$D$18-'Ejercicio 3 - TIR'!$C$18)/('Ejercicio 3 - TIR'!$E$18-'Ejercicio 3 - TIR'!$C$18),'Ejercicio 3 - TIR'!$C$18+SQRT(('Ejercicio 3 - TIR'!$E$18-'Ejercicio 3 - TIR'!$C$18)*('Ejercicio 3 - TIR'!$D$18-'Ejercicio 3 - TIR'!$C$18)*F469),'Ejercicio 3 - TIR'!$E$18-SQRT(('Ejercicio 3 - TIR'!$E$18-'Ejercicio 3 - TIR'!$C$18)*('Ejercicio 3 - TIR'!$E$18-'Ejercicio 3 - TIR'!$D$18)*(1-F469)))</f>
        <v>41436.09752</v>
      </c>
      <c r="H469" s="3">
        <f t="shared" si="7"/>
        <v>0.2660548319</v>
      </c>
      <c r="I469" s="4">
        <f>IF(H469&lt;=('Ejercicio 3 - TIR'!$D$18-'Ejercicio 3 - TIR'!$C$18)/('Ejercicio 3 - TIR'!$E$18-'Ejercicio 3 - TIR'!$C$18),'Ejercicio 3 - TIR'!$C$18+SQRT(('Ejercicio 3 - TIR'!$E$18-'Ejercicio 3 - TIR'!$C$18)*('Ejercicio 3 - TIR'!$D$18-'Ejercicio 3 - TIR'!$C$18)*H469),'Ejercicio 3 - TIR'!$E$18-SQRT(('Ejercicio 3 - TIR'!$E$18-'Ejercicio 3 - TIR'!$C$18)*('Ejercicio 3 - TIR'!$E$18-'Ejercicio 3 - TIR'!$D$18)*(1-H469)))</f>
        <v>36317.29569</v>
      </c>
      <c r="J469" s="3">
        <f t="shared" si="8"/>
        <v>0.7191848172</v>
      </c>
      <c r="K469" s="4">
        <f>IF(J469&lt;=('Ejercicio 3 - TIR'!$D$18-'Ejercicio 3 - TIR'!$C$18)/('Ejercicio 3 - TIR'!$E$18-'Ejercicio 3 - TIR'!$C$18),'Ejercicio 3 - TIR'!$C$18+SQRT(('Ejercicio 3 - TIR'!$E$18-'Ejercicio 3 - TIR'!$C$18)*('Ejercicio 3 - TIR'!$D$18-'Ejercicio 3 - TIR'!$C$18)*J469),'Ejercicio 3 - TIR'!$E$18-SQRT(('Ejercicio 3 - TIR'!$E$18-'Ejercicio 3 - TIR'!$C$18)*('Ejercicio 3 - TIR'!$E$18-'Ejercicio 3 - TIR'!$D$18)*(1-J469)))</f>
        <v>40410.75837</v>
      </c>
      <c r="L469" s="3">
        <f t="shared" si="9"/>
        <v>0.9842581399</v>
      </c>
      <c r="M469" s="4">
        <f>IF(L469&lt;=('Ejercicio 3 - TIR'!$D$18-'Ejercicio 3 - TIR'!$C$18)/('Ejercicio 3 - TIR'!$E$18-'Ejercicio 3 - TIR'!$C$18),'Ejercicio 3 - TIR'!$C$18+SQRT(('Ejercicio 3 - TIR'!$E$18-'Ejercicio 3 - TIR'!$C$18)*('Ejercicio 3 - TIR'!$D$18-'Ejercicio 3 - TIR'!$C$18)*L469),'Ejercicio 3 - TIR'!$E$18-SQRT(('Ejercicio 3 - TIR'!$E$18-'Ejercicio 3 - TIR'!$C$18)*('Ejercicio 3 - TIR'!$E$18-'Ejercicio 3 - TIR'!$D$18)*(1-L469)))</f>
        <v>43913.42763</v>
      </c>
      <c r="N469" s="3">
        <f t="shared" si="10"/>
        <v>0.7751296581</v>
      </c>
      <c r="O469" s="4">
        <f>IF(N469&lt;=('Ejercicio 3 - TIR'!$D$18-'Ejercicio 3 - TIR'!$C$18)/('Ejercicio 3 - TIR'!$E$18-'Ejercicio 3 - TIR'!$C$18),'Ejercicio 3 - TIR'!$C$18+SQRT(('Ejercicio 3 - TIR'!$E$18-'Ejercicio 3 - TIR'!$C$18)*('Ejercicio 3 - TIR'!$D$18-'Ejercicio 3 - TIR'!$C$18)*N469),'Ejercicio 3 - TIR'!$E$18-SQRT(('Ejercicio 3 - TIR'!$E$18-'Ejercicio 3 - TIR'!$C$18)*('Ejercicio 3 - TIR'!$E$18-'Ejercicio 3 - TIR'!$D$18)*(1-N469)))</f>
        <v>40893.2646</v>
      </c>
      <c r="P469" s="3">
        <f t="shared" si="11"/>
        <v>0.468883168</v>
      </c>
      <c r="Q469" s="7">
        <f>IF(P469&lt;=('Ejercicio 3 - TIR'!$D$22-'Ejercicio 3 - TIR'!$C$22)/('Ejercicio 3 - TIR'!$E$22-'Ejercicio 3 - TIR'!$C$22),'Ejercicio 3 - TIR'!$C$22+SQRT(('Ejercicio 3 - TIR'!$E$22-'Ejercicio 3 - TIR'!$C$22)*('Ejercicio 3 - TIR'!$D$22-'Ejercicio 3 - TIR'!$C$22)*P469),'Ejercicio 3 - TIR'!$E$22-SQRT(('Ejercicio 3 - TIR'!$E$22-'Ejercicio 3 - TIR'!$C$22)*('Ejercicio 3 - TIR'!$E$22-'Ejercicio 3 - TIR'!$D$22)*(1-P469)))</f>
        <v>0.1490515009</v>
      </c>
      <c r="R469" s="3">
        <f t="shared" si="12"/>
        <v>0.4168693326</v>
      </c>
      <c r="S469" s="7">
        <f>IF(R469&lt;=('Ejercicio 3 - TIR'!$D$23-'Ejercicio 3 - TIR'!$C$23)/('Ejercicio 3 - TIR'!$E$23-'Ejercicio 3 - TIR'!$C$23),'Ejercicio 3 - TIR'!$C$23+SQRT(('Ejercicio 3 - TIR'!$E$23-'Ejercicio 3 - TIR'!$C$23)*('Ejercicio 3 - TIR'!$D$23-'Ejercicio 3 - TIR'!$C$23)*R469),'Ejercicio 3 - TIR'!$E$23-SQRT(('Ejercicio 3 - TIR'!$E$23-'Ejercicio 3 - TIR'!$C$23)*('Ejercicio 3 - TIR'!$E$23-'Ejercicio 3 - TIR'!$D$23)*(1-R469)))</f>
        <v>0.1473927873</v>
      </c>
      <c r="T469" s="3">
        <f t="shared" si="13"/>
        <v>0.6161563778</v>
      </c>
      <c r="U469" s="7">
        <f>IF(T469&lt;=('Ejercicio 3 - TIR'!$D$24-'Ejercicio 3 - TIR'!$C$24)/('Ejercicio 3 - TIR'!$E$24-'Ejercicio 3 - TIR'!$C$24),'Ejercicio 3 - TIR'!$C$24+SQRT(('Ejercicio 3 - TIR'!$E$24-'Ejercicio 3 - TIR'!$C$24)*('Ejercicio 3 - TIR'!$D$24-'Ejercicio 3 - TIR'!$C$24)*T469),'Ejercicio 3 - TIR'!$E$24-SQRT(('Ejercicio 3 - TIR'!$E$24-'Ejercicio 3 - TIR'!$C$24)*('Ejercicio 3 - TIR'!$E$24-'Ejercicio 3 - TIR'!$D$24)*(1-T469)))</f>
        <v>0.1872164349</v>
      </c>
      <c r="V469" s="3">
        <f t="shared" si="14"/>
        <v>0.7843619435</v>
      </c>
      <c r="W469" s="7">
        <f>IF(V469&lt;=('Ejercicio 3 - TIR'!$D$25-'Ejercicio 3 - TIR'!$C$25)/('Ejercicio 3 - TIR'!$E$25-'Ejercicio 3 - TIR'!$C$25),'Ejercicio 3 - TIR'!$C$25+SQRT(('Ejercicio 3 - TIR'!$E$25-'Ejercicio 3 - TIR'!$C$25)*('Ejercicio 3 - TIR'!$D$25-'Ejercicio 3 - TIR'!$C$25)*V469),'Ejercicio 3 - TIR'!$E$25-SQRT(('Ejercicio 3 - TIR'!$E$25-'Ejercicio 3 - TIR'!$C$25)*('Ejercicio 3 - TIR'!$E$25-'Ejercicio 3 - TIR'!$D$25)*(1-V469)))</f>
        <v>0.2225275921</v>
      </c>
      <c r="X469" s="3">
        <f t="shared" si="15"/>
        <v>0.130835256</v>
      </c>
      <c r="Y469" s="7">
        <f>IF(X469&lt;=('Ejercicio 3 - TIR'!$D$26-'Ejercicio 3 - TIR'!$C$26)/('Ejercicio 3 - TIR'!$E$26-'Ejercicio 3 - TIR'!$C$26),'Ejercicio 3 - TIR'!$C$26+SQRT(('Ejercicio 3 - TIR'!$E$26-'Ejercicio 3 - TIR'!$C$26)*('Ejercicio 3 - TIR'!$D$26-'Ejercicio 3 - TIR'!$C$26)*X469),'Ejercicio 3 - TIR'!$E$26-SQRT(('Ejercicio 3 - TIR'!$E$26-'Ejercicio 3 - TIR'!$C$26)*('Ejercicio 3 - TIR'!$E$26-'Ejercicio 3 - TIR'!$D$26)*(1-X469)))</f>
        <v>0.2087950842</v>
      </c>
      <c r="Z469" s="3">
        <f t="shared" si="16"/>
        <v>1.149051501</v>
      </c>
      <c r="AA469" s="3">
        <f t="shared" si="17"/>
        <v>1.318413404</v>
      </c>
      <c r="AB469" s="3">
        <f t="shared" si="18"/>
        <v>1.565242062</v>
      </c>
      <c r="AC469" s="3">
        <f t="shared" si="19"/>
        <v>1.913551609</v>
      </c>
      <c r="AD469" s="3">
        <f t="shared" si="20"/>
        <v>2.313091778</v>
      </c>
      <c r="AE469" s="2">
        <f t="shared" si="21"/>
        <v>5185.974729</v>
      </c>
      <c r="AF469" s="2">
        <f t="shared" si="22"/>
        <v>5950.349999</v>
      </c>
      <c r="AG469" s="2">
        <f t="shared" si="23"/>
        <v>7064.353312</v>
      </c>
      <c r="AH469" s="2">
        <f t="shared" si="24"/>
        <v>8636.366845</v>
      </c>
      <c r="AI469" s="2">
        <f t="shared" si="25"/>
        <v>10439.59779</v>
      </c>
      <c r="AJ469" s="4">
        <f t="shared" si="26"/>
        <v>47612.21004</v>
      </c>
      <c r="AK469" s="4">
        <f t="shared" si="27"/>
        <v>47881.20944</v>
      </c>
      <c r="AL469" s="4">
        <f t="shared" si="28"/>
        <v>63252.61875</v>
      </c>
      <c r="AM469" s="4">
        <f t="shared" si="29"/>
        <v>84030.61009</v>
      </c>
      <c r="AN469" s="4">
        <f t="shared" si="30"/>
        <v>94589.87412</v>
      </c>
      <c r="AO469" s="4">
        <f>C469/'Ejercicio 3 - TIR'!$D$7</f>
        <v>17326.47161</v>
      </c>
      <c r="AP469" s="4">
        <f t="shared" si="31"/>
        <v>30285.73843</v>
      </c>
      <c r="AQ469" s="4">
        <f t="shared" si="32"/>
        <v>30554.73783</v>
      </c>
      <c r="AR469" s="4">
        <f t="shared" si="33"/>
        <v>45926.14713</v>
      </c>
      <c r="AS469" s="4">
        <f t="shared" si="34"/>
        <v>66704.13847</v>
      </c>
      <c r="AT469" s="4">
        <f t="shared" si="35"/>
        <v>77263.4025</v>
      </c>
      <c r="AU469" s="4">
        <f>AP469*'Ejercicio 3 - TIR'!$D$5</f>
        <v>15142.86921</v>
      </c>
      <c r="AV469" s="4">
        <f>AQ469*'Ejercicio 3 - TIR'!$D$5</f>
        <v>15277.36891</v>
      </c>
      <c r="AW469" s="4">
        <f>AR469*'Ejercicio 3 - TIR'!$D$5</f>
        <v>22963.07357</v>
      </c>
      <c r="AX469" s="4">
        <f>AS469*'Ejercicio 3 - TIR'!$D$5</f>
        <v>33352.06924</v>
      </c>
      <c r="AY469" s="4">
        <f>AT469*'Ejercicio 3 - TIR'!$D$5</f>
        <v>38631.70125</v>
      </c>
      <c r="AZ469" s="4">
        <f t="shared" ref="AZ469:BD469" si="1442">AJ469-AU469-AE469</f>
        <v>27283.3661</v>
      </c>
      <c r="BA469" s="4">
        <f t="shared" si="1442"/>
        <v>26653.49053</v>
      </c>
      <c r="BB469" s="4">
        <f t="shared" si="1442"/>
        <v>33225.19187</v>
      </c>
      <c r="BC469" s="4">
        <f t="shared" si="1442"/>
        <v>42042.17401</v>
      </c>
      <c r="BD469" s="4">
        <f t="shared" si="1442"/>
        <v>45518.57508</v>
      </c>
      <c r="BE469" s="4">
        <f t="shared" ref="BE469:BI469" si="1443">AZ469/Z469</f>
        <v>23744.25</v>
      </c>
      <c r="BF469" s="4">
        <f t="shared" si="1443"/>
        <v>20216.33764</v>
      </c>
      <c r="BG469" s="4">
        <f t="shared" si="1443"/>
        <v>21226.87135</v>
      </c>
      <c r="BH469" s="4">
        <f t="shared" si="1443"/>
        <v>21970.75523</v>
      </c>
      <c r="BI469" s="4">
        <f t="shared" si="1443"/>
        <v>19678.67229</v>
      </c>
      <c r="BJ469" s="4">
        <f t="shared" si="38"/>
        <v>80479.80353</v>
      </c>
      <c r="BK469" s="4">
        <f t="shared" si="39"/>
        <v>40077.71903</v>
      </c>
      <c r="BL469" s="4">
        <f t="shared" si="40"/>
        <v>120557.5226</v>
      </c>
      <c r="BM469" s="4">
        <f>BK469*'Ejercicio 3 - TIR'!$D$5</f>
        <v>20038.85952</v>
      </c>
      <c r="BN469" s="4">
        <f t="shared" si="41"/>
        <v>100518.6631</v>
      </c>
      <c r="BO469" s="4">
        <f t="shared" si="42"/>
        <v>43456.4093</v>
      </c>
      <c r="BP469" s="4">
        <f t="shared" si="43"/>
        <v>-121425.5316</v>
      </c>
      <c r="BQ469" s="4">
        <f t="shared" ref="BQ469:BT469" si="1444">BE469</f>
        <v>23744.25</v>
      </c>
      <c r="BR469" s="4">
        <f t="shared" si="1444"/>
        <v>20216.33764</v>
      </c>
      <c r="BS469" s="4">
        <f t="shared" si="1444"/>
        <v>21226.87135</v>
      </c>
      <c r="BT469" s="4">
        <f t="shared" si="1444"/>
        <v>21970.75523</v>
      </c>
      <c r="BU469" s="4">
        <f t="shared" si="45"/>
        <v>63135.08159</v>
      </c>
      <c r="BV469" s="36">
        <f t="shared" si="46"/>
        <v>6.351093928</v>
      </c>
    </row>
    <row r="470" ht="15.0" customHeight="1">
      <c r="A470" s="2">
        <v>469.0</v>
      </c>
      <c r="B470" s="3">
        <f t="shared" si="4"/>
        <v>0.9569791952</v>
      </c>
      <c r="C470" s="4">
        <f>IF(B470&lt;=('Ejercicio 3 - TIR'!$D$13-'Ejercicio 3 - TIR'!$C$13)/('Ejercicio 3 - TIR'!$E$13-'Ejercicio 3 - TIR'!$C$13),'Ejercicio 3 - TIR'!$C$13+SQRT(('Ejercicio 3 - TIR'!$E$13-'Ejercicio 3 - TIR'!$C$13)*('Ejercicio 3 - TIR'!$D$13-'Ejercicio 3 - TIR'!$C$13)*B470),'Ejercicio 3 - TIR'!$E$13-SQRT(('Ejercicio 3 - TIR'!$E$13-'Ejercicio 3 - TIR'!$C$13)*('Ejercicio 3 - TIR'!$E$13-'Ejercicio 3 - TIR'!$D$13)*(1-B470)))</f>
        <v>92814.94845</v>
      </c>
      <c r="D470" s="3">
        <f t="shared" si="5"/>
        <v>0.3818504273</v>
      </c>
      <c r="E470" s="4">
        <f>IF(D470&lt;=('Ejercicio 3 - TIR'!$D$14-'Ejercicio 3 - TIR'!$C$14)/('Ejercicio 3 - TIR'!$E$14-'Ejercicio 3 - TIR'!$C$14),'Ejercicio 3 - TIR'!$C$14+SQRT(('Ejercicio 3 - TIR'!$E$14-'Ejercicio 3 - TIR'!$C$14)*('Ejercicio 3 - TIR'!$D$14-'Ejercicio 3 - TIR'!$C$14)*D470),'Ejercicio 3 - TIR'!$E$14-SQRT(('Ejercicio 3 - TIR'!$E$14-'Ejercicio 3 - TIR'!$C$14)*('Ejercicio 3 - TIR'!$E$14-'Ejercicio 3 - TIR'!$D$14)*(1-D470)))</f>
        <v>30370.75102</v>
      </c>
      <c r="F470" s="3">
        <f t="shared" si="6"/>
        <v>0.2832361452</v>
      </c>
      <c r="G470" s="4">
        <f>IF(F470&lt;=('Ejercicio 3 - TIR'!$D$18-'Ejercicio 3 - TIR'!$C$18)/('Ejercicio 3 - TIR'!$E$18-'Ejercicio 3 - TIR'!$C$18),'Ejercicio 3 - TIR'!$C$18+SQRT(('Ejercicio 3 - TIR'!$E$18-'Ejercicio 3 - TIR'!$C$18)*('Ejercicio 3 - TIR'!$D$18-'Ejercicio 3 - TIR'!$C$18)*F470),'Ejercicio 3 - TIR'!$E$18-SQRT(('Ejercicio 3 - TIR'!$E$18-'Ejercicio 3 - TIR'!$C$18)*('Ejercicio 3 - TIR'!$E$18-'Ejercicio 3 - TIR'!$D$18)*(1-F470)))</f>
        <v>36518.08421</v>
      </c>
      <c r="H470" s="3">
        <f t="shared" si="7"/>
        <v>0.5994962574</v>
      </c>
      <c r="I470" s="4">
        <f>IF(H470&lt;=('Ejercicio 3 - TIR'!$D$18-'Ejercicio 3 - TIR'!$C$18)/('Ejercicio 3 - TIR'!$E$18-'Ejercicio 3 - TIR'!$C$18),'Ejercicio 3 - TIR'!$C$18+SQRT(('Ejercicio 3 - TIR'!$E$18-'Ejercicio 3 - TIR'!$C$18)*('Ejercicio 3 - TIR'!$D$18-'Ejercicio 3 - TIR'!$C$18)*H470),'Ejercicio 3 - TIR'!$E$18-SQRT(('Ejercicio 3 - TIR'!$E$18-'Ejercicio 3 - TIR'!$C$18)*('Ejercicio 3 - TIR'!$E$18-'Ejercicio 3 - TIR'!$D$18)*(1-H470)))</f>
        <v>39482.84971</v>
      </c>
      <c r="J470" s="3">
        <f t="shared" si="8"/>
        <v>0.9990183698</v>
      </c>
      <c r="K470" s="4">
        <f>IF(J470&lt;=('Ejercicio 3 - TIR'!$D$18-'Ejercicio 3 - TIR'!$C$18)/('Ejercicio 3 - TIR'!$E$18-'Ejercicio 3 - TIR'!$C$18),'Ejercicio 3 - TIR'!$C$18+SQRT(('Ejercicio 3 - TIR'!$E$18-'Ejercicio 3 - TIR'!$C$18)*('Ejercicio 3 - TIR'!$D$18-'Ejercicio 3 - TIR'!$C$18)*J470),'Ejercicio 3 - TIR'!$E$18-SQRT(('Ejercicio 3 - TIR'!$E$18-'Ejercicio 3 - TIR'!$C$18)*('Ejercicio 3 - TIR'!$E$18-'Ejercicio 3 - TIR'!$D$18)*(1-J470)))</f>
        <v>44728.66577</v>
      </c>
      <c r="L470" s="3">
        <f t="shared" si="9"/>
        <v>0.8681280429</v>
      </c>
      <c r="M470" s="4">
        <f>IF(L470&lt;=('Ejercicio 3 - TIR'!$D$18-'Ejercicio 3 - TIR'!$C$18)/('Ejercicio 3 - TIR'!$E$18-'Ejercicio 3 - TIR'!$C$18),'Ejercicio 3 - TIR'!$C$18+SQRT(('Ejercicio 3 - TIR'!$E$18-'Ejercicio 3 - TIR'!$C$18)*('Ejercicio 3 - TIR'!$D$18-'Ejercicio 3 - TIR'!$C$18)*L470),'Ejercicio 3 - TIR'!$E$18-SQRT(('Ejercicio 3 - TIR'!$E$18-'Ejercicio 3 - TIR'!$C$18)*('Ejercicio 3 - TIR'!$E$18-'Ejercicio 3 - TIR'!$D$18)*(1-L470)))</f>
        <v>41855.09988</v>
      </c>
      <c r="N470" s="3">
        <f t="shared" si="10"/>
        <v>0.7634155891</v>
      </c>
      <c r="O470" s="4">
        <f>IF(N470&lt;=('Ejercicio 3 - TIR'!$D$18-'Ejercicio 3 - TIR'!$C$18)/('Ejercicio 3 - TIR'!$E$18-'Ejercicio 3 - TIR'!$C$18),'Ejercicio 3 - TIR'!$C$18+SQRT(('Ejercicio 3 - TIR'!$E$18-'Ejercicio 3 - TIR'!$C$18)*('Ejercicio 3 - TIR'!$D$18-'Ejercicio 3 - TIR'!$C$18)*N470),'Ejercicio 3 - TIR'!$E$18-SQRT(('Ejercicio 3 - TIR'!$E$18-'Ejercicio 3 - TIR'!$C$18)*('Ejercicio 3 - TIR'!$E$18-'Ejercicio 3 - TIR'!$D$18)*(1-N470)))</f>
        <v>40787.65732</v>
      </c>
      <c r="P470" s="3">
        <f t="shared" si="11"/>
        <v>0.09019804288</v>
      </c>
      <c r="Q470" s="7">
        <f>IF(P470&lt;=('Ejercicio 3 - TIR'!$D$22-'Ejercicio 3 - TIR'!$C$22)/('Ejercicio 3 - TIR'!$E$22-'Ejercicio 3 - TIR'!$C$22),'Ejercicio 3 - TIR'!$C$22+SQRT(('Ejercicio 3 - TIR'!$E$22-'Ejercicio 3 - TIR'!$C$22)*('Ejercicio 3 - TIR'!$D$22-'Ejercicio 3 - TIR'!$C$22)*P470),'Ejercicio 3 - TIR'!$E$22-SQRT(('Ejercicio 3 - TIR'!$E$22-'Ejercicio 3 - TIR'!$C$22)*('Ejercicio 3 - TIR'!$E$22-'Ejercicio 3 - TIR'!$D$22)*(1-P470)))</f>
        <v>0.1327419181</v>
      </c>
      <c r="R470" s="3">
        <f t="shared" si="12"/>
        <v>0.01883532434</v>
      </c>
      <c r="S470" s="7">
        <f>IF(R470&lt;=('Ejercicio 3 - TIR'!$D$23-'Ejercicio 3 - TIR'!$C$23)/('Ejercicio 3 - TIR'!$E$23-'Ejercicio 3 - TIR'!$C$23),'Ejercicio 3 - TIR'!$C$23+SQRT(('Ejercicio 3 - TIR'!$E$23-'Ejercicio 3 - TIR'!$C$23)*('Ejercicio 3 - TIR'!$D$23-'Ejercicio 3 - TIR'!$C$23)*R470),'Ejercicio 3 - TIR'!$E$23-SQRT(('Ejercicio 3 - TIR'!$E$23-'Ejercicio 3 - TIR'!$C$23)*('Ejercicio 3 - TIR'!$E$23-'Ejercicio 3 - TIR'!$D$23)*(1-R470)))</f>
        <v>0.1258226784</v>
      </c>
      <c r="T470" s="3">
        <f t="shared" si="13"/>
        <v>0.9006188334</v>
      </c>
      <c r="U470" s="7">
        <f>IF(T470&lt;=('Ejercicio 3 - TIR'!$D$24-'Ejercicio 3 - TIR'!$C$24)/('Ejercicio 3 - TIR'!$E$24-'Ejercicio 3 - TIR'!$C$24),'Ejercicio 3 - TIR'!$C$24+SQRT(('Ejercicio 3 - TIR'!$E$24-'Ejercicio 3 - TIR'!$C$24)*('Ejercicio 3 - TIR'!$D$24-'Ejercicio 3 - TIR'!$C$24)*T470),'Ejercicio 3 - TIR'!$E$24-SQRT(('Ejercicio 3 - TIR'!$E$24-'Ejercicio 3 - TIR'!$C$24)*('Ejercicio 3 - TIR'!$E$24-'Ejercicio 3 - TIR'!$D$24)*(1-T470)))</f>
        <v>0.2033186551</v>
      </c>
      <c r="V470" s="3">
        <f t="shared" si="14"/>
        <v>0.694951892</v>
      </c>
      <c r="W470" s="7">
        <f>IF(V470&lt;=('Ejercicio 3 - TIR'!$D$25-'Ejercicio 3 - TIR'!$C$25)/('Ejercicio 3 - TIR'!$E$25-'Ejercicio 3 - TIR'!$C$25),'Ejercicio 3 - TIR'!$C$25+SQRT(('Ejercicio 3 - TIR'!$E$25-'Ejercicio 3 - TIR'!$C$25)*('Ejercicio 3 - TIR'!$D$25-'Ejercicio 3 - TIR'!$C$25)*V470),'Ejercicio 3 - TIR'!$E$25-SQRT(('Ejercicio 3 - TIR'!$E$25-'Ejercicio 3 - TIR'!$C$25)*('Ejercicio 3 - TIR'!$E$25-'Ejercicio 3 - TIR'!$D$25)*(1-V470)))</f>
        <v>0.2173248049</v>
      </c>
      <c r="X470" s="3">
        <f t="shared" si="15"/>
        <v>0.1695402478</v>
      </c>
      <c r="Y470" s="7">
        <f>IF(X470&lt;=('Ejercicio 3 - TIR'!$D$26-'Ejercicio 3 - TIR'!$C$26)/('Ejercicio 3 - TIR'!$E$26-'Ejercicio 3 - TIR'!$C$26),'Ejercicio 3 - TIR'!$C$26+SQRT(('Ejercicio 3 - TIR'!$E$26-'Ejercicio 3 - TIR'!$C$26)*('Ejercicio 3 - TIR'!$D$26-'Ejercicio 3 - TIR'!$C$26)*X470),'Ejercicio 3 - TIR'!$E$26-SQRT(('Ejercicio 3 - TIR'!$E$26-'Ejercicio 3 - TIR'!$C$26)*('Ejercicio 3 - TIR'!$E$26-'Ejercicio 3 - TIR'!$D$26)*(1-X470)))</f>
        <v>0.2113952955</v>
      </c>
      <c r="Z470" s="3">
        <f t="shared" si="16"/>
        <v>1.132741918</v>
      </c>
      <c r="AA470" s="3">
        <f t="shared" si="17"/>
        <v>1.27526654</v>
      </c>
      <c r="AB470" s="3">
        <f t="shared" si="18"/>
        <v>1.534552018</v>
      </c>
      <c r="AC470" s="3">
        <f t="shared" si="19"/>
        <v>1.868048236</v>
      </c>
      <c r="AD470" s="3">
        <f t="shared" si="20"/>
        <v>2.262944845</v>
      </c>
      <c r="AE470" s="2">
        <f t="shared" si="21"/>
        <v>4031.471745</v>
      </c>
      <c r="AF470" s="2">
        <f t="shared" si="22"/>
        <v>4538.722318</v>
      </c>
      <c r="AG470" s="2">
        <f t="shared" si="23"/>
        <v>5461.529236</v>
      </c>
      <c r="AH470" s="2">
        <f t="shared" si="24"/>
        <v>6648.455011</v>
      </c>
      <c r="AI470" s="2">
        <f t="shared" si="25"/>
        <v>8053.907122</v>
      </c>
      <c r="AJ470" s="4">
        <f t="shared" si="26"/>
        <v>41365.56475</v>
      </c>
      <c r="AK470" s="4">
        <f t="shared" si="27"/>
        <v>50351.15715</v>
      </c>
      <c r="AL470" s="4">
        <f t="shared" si="28"/>
        <v>68638.46433</v>
      </c>
      <c r="AM470" s="4">
        <f t="shared" si="29"/>
        <v>78187.34549</v>
      </c>
      <c r="AN470" s="4">
        <f t="shared" si="30"/>
        <v>92300.21887</v>
      </c>
      <c r="AO470" s="4">
        <f>C470/'Ejercicio 3 - TIR'!$D$7</f>
        <v>18562.98969</v>
      </c>
      <c r="AP470" s="4">
        <f t="shared" si="31"/>
        <v>22802.57506</v>
      </c>
      <c r="AQ470" s="4">
        <f t="shared" si="32"/>
        <v>31788.16746</v>
      </c>
      <c r="AR470" s="4">
        <f t="shared" si="33"/>
        <v>50075.47464</v>
      </c>
      <c r="AS470" s="4">
        <f t="shared" si="34"/>
        <v>59624.3558</v>
      </c>
      <c r="AT470" s="4">
        <f t="shared" si="35"/>
        <v>73737.22918</v>
      </c>
      <c r="AU470" s="4">
        <f>AP470*'Ejercicio 3 - TIR'!$D$5</f>
        <v>11401.28753</v>
      </c>
      <c r="AV470" s="4">
        <f>AQ470*'Ejercicio 3 - TIR'!$D$5</f>
        <v>15894.08373</v>
      </c>
      <c r="AW470" s="4">
        <f>AR470*'Ejercicio 3 - TIR'!$D$5</f>
        <v>25037.73732</v>
      </c>
      <c r="AX470" s="4">
        <f>AS470*'Ejercicio 3 - TIR'!$D$5</f>
        <v>29812.1779</v>
      </c>
      <c r="AY470" s="4">
        <f>AT470*'Ejercicio 3 - TIR'!$D$5</f>
        <v>36868.61459</v>
      </c>
      <c r="AZ470" s="4">
        <f t="shared" ref="AZ470:BD470" si="1445">AJ470-AU470-AE470</f>
        <v>25932.80548</v>
      </c>
      <c r="BA470" s="4">
        <f t="shared" si="1445"/>
        <v>29918.3511</v>
      </c>
      <c r="BB470" s="4">
        <f t="shared" si="1445"/>
        <v>38139.19777</v>
      </c>
      <c r="BC470" s="4">
        <f t="shared" si="1445"/>
        <v>41726.71258</v>
      </c>
      <c r="BD470" s="4">
        <f t="shared" si="1445"/>
        <v>47377.69716</v>
      </c>
      <c r="BE470" s="4">
        <f t="shared" ref="BE470:BI470" si="1446">AZ470/Z470</f>
        <v>22893.83403</v>
      </c>
      <c r="BF470" s="4">
        <f t="shared" si="1446"/>
        <v>23460.46897</v>
      </c>
      <c r="BG470" s="4">
        <f t="shared" si="1446"/>
        <v>24853.63632</v>
      </c>
      <c r="BH470" s="4">
        <f t="shared" si="1446"/>
        <v>22337.06377</v>
      </c>
      <c r="BI470" s="4">
        <f t="shared" si="1446"/>
        <v>20936.30221</v>
      </c>
      <c r="BJ470" s="4">
        <f t="shared" si="38"/>
        <v>68727.33445</v>
      </c>
      <c r="BK470" s="4">
        <f t="shared" si="39"/>
        <v>42007.02182</v>
      </c>
      <c r="BL470" s="4">
        <f t="shared" si="40"/>
        <v>110734.3563</v>
      </c>
      <c r="BM470" s="4">
        <f>BK470*'Ejercicio 3 - TIR'!$D$5</f>
        <v>21003.51091</v>
      </c>
      <c r="BN470" s="4">
        <f t="shared" si="41"/>
        <v>89730.84536</v>
      </c>
      <c r="BO470" s="4">
        <f t="shared" si="42"/>
        <v>39652.24587</v>
      </c>
      <c r="BP470" s="4">
        <f t="shared" si="43"/>
        <v>-123185.6995</v>
      </c>
      <c r="BQ470" s="4">
        <f t="shared" ref="BQ470:BT470" si="1447">BE470</f>
        <v>22893.83403</v>
      </c>
      <c r="BR470" s="4">
        <f t="shared" si="1447"/>
        <v>23460.46897</v>
      </c>
      <c r="BS470" s="4">
        <f t="shared" si="1447"/>
        <v>24853.63632</v>
      </c>
      <c r="BT470" s="4">
        <f t="shared" si="1447"/>
        <v>22337.06377</v>
      </c>
      <c r="BU470" s="4">
        <f t="shared" si="45"/>
        <v>60588.54808</v>
      </c>
      <c r="BV470" s="36">
        <f t="shared" si="46"/>
        <v>6.798537731</v>
      </c>
    </row>
    <row r="471" ht="15.0" customHeight="1">
      <c r="A471" s="2">
        <v>470.0</v>
      </c>
      <c r="B471" s="3">
        <f t="shared" si="4"/>
        <v>0.1034640207</v>
      </c>
      <c r="C471" s="4">
        <f>IF(B471&lt;=('Ejercicio 3 - TIR'!$D$13-'Ejercicio 3 - TIR'!$C$13)/('Ejercicio 3 - TIR'!$E$13-'Ejercicio 3 - TIR'!$C$13),'Ejercicio 3 - TIR'!$C$13+SQRT(('Ejercicio 3 - TIR'!$E$13-'Ejercicio 3 - TIR'!$C$13)*('Ejercicio 3 - TIR'!$D$13-'Ejercicio 3 - TIR'!$C$13)*B471),'Ejercicio 3 - TIR'!$E$13-SQRT(('Ejercicio 3 - TIR'!$E$13-'Ejercicio 3 - TIR'!$C$13)*('Ejercicio 3 - TIR'!$E$13-'Ejercicio 3 - TIR'!$D$13)*(1-B471)))</f>
        <v>66433.16472</v>
      </c>
      <c r="D471" s="3">
        <f t="shared" si="5"/>
        <v>0.255600032</v>
      </c>
      <c r="E471" s="4">
        <f>IF(D471&lt;=('Ejercicio 3 - TIR'!$D$14-'Ejercicio 3 - TIR'!$C$14)/('Ejercicio 3 - TIR'!$E$14-'Ejercicio 3 - TIR'!$C$14),'Ejercicio 3 - TIR'!$C$14+SQRT(('Ejercicio 3 - TIR'!$E$14-'Ejercicio 3 - TIR'!$C$14)*('Ejercicio 3 - TIR'!$D$14-'Ejercicio 3 - TIR'!$C$14)*D471),'Ejercicio 3 - TIR'!$E$14-SQRT(('Ejercicio 3 - TIR'!$E$14-'Ejercicio 3 - TIR'!$C$14)*('Ejercicio 3 - TIR'!$E$14-'Ejercicio 3 - TIR'!$D$14)*(1-D471)))</f>
        <v>29378.35613</v>
      </c>
      <c r="F471" s="3">
        <f t="shared" si="6"/>
        <v>0.4682119936</v>
      </c>
      <c r="G471" s="4">
        <f>IF(F471&lt;=('Ejercicio 3 - TIR'!$D$18-'Ejercicio 3 - TIR'!$C$18)/('Ejercicio 3 - TIR'!$E$18-'Ejercicio 3 - TIR'!$C$18),'Ejercicio 3 - TIR'!$C$18+SQRT(('Ejercicio 3 - TIR'!$E$18-'Ejercicio 3 - TIR'!$C$18)*('Ejercicio 3 - TIR'!$D$18-'Ejercicio 3 - TIR'!$C$18)*F471),'Ejercicio 3 - TIR'!$E$18-SQRT(('Ejercicio 3 - TIR'!$E$18-'Ejercicio 3 - TIR'!$C$18)*('Ejercicio 3 - TIR'!$E$18-'Ejercicio 3 - TIR'!$D$18)*(1-F471)))</f>
        <v>38380.44146</v>
      </c>
      <c r="H471" s="3">
        <f t="shared" si="7"/>
        <v>0.4358006044</v>
      </c>
      <c r="I471" s="4">
        <f>IF(H471&lt;=('Ejercicio 3 - TIR'!$D$18-'Ejercicio 3 - TIR'!$C$18)/('Ejercicio 3 - TIR'!$E$18-'Ejercicio 3 - TIR'!$C$18),'Ejercicio 3 - TIR'!$C$18+SQRT(('Ejercicio 3 - TIR'!$E$18-'Ejercicio 3 - TIR'!$C$18)*('Ejercicio 3 - TIR'!$D$18-'Ejercicio 3 - TIR'!$C$18)*H471),'Ejercicio 3 - TIR'!$E$18-SQRT(('Ejercicio 3 - TIR'!$E$18-'Ejercicio 3 - TIR'!$C$18)*('Ejercicio 3 - TIR'!$E$18-'Ejercicio 3 - TIR'!$D$18)*(1-H471)))</f>
        <v>38085.17722</v>
      </c>
      <c r="J471" s="3">
        <f t="shared" si="8"/>
        <v>0.4704117386</v>
      </c>
      <c r="K471" s="4">
        <f>IF(J471&lt;=('Ejercicio 3 - TIR'!$D$18-'Ejercicio 3 - TIR'!$C$18)/('Ejercicio 3 - TIR'!$E$18-'Ejercicio 3 - TIR'!$C$18),'Ejercicio 3 - TIR'!$C$18+SQRT(('Ejercicio 3 - TIR'!$E$18-'Ejercicio 3 - TIR'!$C$18)*('Ejercicio 3 - TIR'!$D$18-'Ejercicio 3 - TIR'!$C$18)*J471),'Ejercicio 3 - TIR'!$E$18-SQRT(('Ejercicio 3 - TIR'!$E$18-'Ejercicio 3 - TIR'!$C$18)*('Ejercicio 3 - TIR'!$E$18-'Ejercicio 3 - TIR'!$D$18)*(1-J471)))</f>
        <v>38400.10481</v>
      </c>
      <c r="L471" s="3">
        <f t="shared" si="9"/>
        <v>0.2825080175</v>
      </c>
      <c r="M471" s="4">
        <f>IF(L471&lt;=('Ejercicio 3 - TIR'!$D$18-'Ejercicio 3 - TIR'!$C$18)/('Ejercicio 3 - TIR'!$E$18-'Ejercicio 3 - TIR'!$C$18),'Ejercicio 3 - TIR'!$C$18+SQRT(('Ejercicio 3 - TIR'!$E$18-'Ejercicio 3 - TIR'!$C$18)*('Ejercicio 3 - TIR'!$D$18-'Ejercicio 3 - TIR'!$C$18)*L471),'Ejercicio 3 - TIR'!$E$18-SQRT(('Ejercicio 3 - TIR'!$E$18-'Ejercicio 3 - TIR'!$C$18)*('Ejercicio 3 - TIR'!$E$18-'Ejercicio 3 - TIR'!$D$18)*(1-L471)))</f>
        <v>36509.70066</v>
      </c>
      <c r="N471" s="3">
        <f t="shared" si="10"/>
        <v>0.4318229421</v>
      </c>
      <c r="O471" s="4">
        <f>IF(N471&lt;=('Ejercicio 3 - TIR'!$D$18-'Ejercicio 3 - TIR'!$C$18)/('Ejercicio 3 - TIR'!$E$18-'Ejercicio 3 - TIR'!$C$18),'Ejercicio 3 - TIR'!$C$18+SQRT(('Ejercicio 3 - TIR'!$E$18-'Ejercicio 3 - TIR'!$C$18)*('Ejercicio 3 - TIR'!$D$18-'Ejercicio 3 - TIR'!$C$18)*N471),'Ejercicio 3 - TIR'!$E$18-SQRT(('Ejercicio 3 - TIR'!$E$18-'Ejercicio 3 - TIR'!$C$18)*('Ejercicio 3 - TIR'!$E$18-'Ejercicio 3 - TIR'!$D$18)*(1-N471)))</f>
        <v>38048.19491</v>
      </c>
      <c r="P471" s="3">
        <f t="shared" si="11"/>
        <v>0.4286670063</v>
      </c>
      <c r="Q471" s="7">
        <f>IF(P471&lt;=('Ejercicio 3 - TIR'!$D$22-'Ejercicio 3 - TIR'!$C$22)/('Ejercicio 3 - TIR'!$E$22-'Ejercicio 3 - TIR'!$C$22),'Ejercicio 3 - TIR'!$C$22+SQRT(('Ejercicio 3 - TIR'!$E$22-'Ejercicio 3 - TIR'!$C$22)*('Ejercicio 3 - TIR'!$D$22-'Ejercicio 3 - TIR'!$C$22)*P471),'Ejercicio 3 - TIR'!$E$22-SQRT(('Ejercicio 3 - TIR'!$E$22-'Ejercicio 3 - TIR'!$C$22)*('Ejercicio 3 - TIR'!$E$22-'Ejercicio 3 - TIR'!$D$22)*(1-P471)))</f>
        <v>0.1477776999</v>
      </c>
      <c r="R471" s="3">
        <f t="shared" si="12"/>
        <v>0.7161539173</v>
      </c>
      <c r="S471" s="7">
        <f>IF(R471&lt;=('Ejercicio 3 - TIR'!$D$23-'Ejercicio 3 - TIR'!$C$23)/('Ejercicio 3 - TIR'!$E$23-'Ejercicio 3 - TIR'!$C$23),'Ejercicio 3 - TIR'!$C$23+SQRT(('Ejercicio 3 - TIR'!$E$23-'Ejercicio 3 - TIR'!$C$23)*('Ejercicio 3 - TIR'!$D$23-'Ejercicio 3 - TIR'!$C$23)*R471),'Ejercicio 3 - TIR'!$E$23-SQRT(('Ejercicio 3 - TIR'!$E$23-'Ejercicio 3 - TIR'!$C$23)*('Ejercicio 3 - TIR'!$E$23-'Ejercicio 3 - TIR'!$D$23)*(1-R471)))</f>
        <v>0.1573963952</v>
      </c>
      <c r="T471" s="3">
        <f t="shared" si="13"/>
        <v>0.01381621318</v>
      </c>
      <c r="U471" s="7">
        <f>IF(T471&lt;=('Ejercicio 3 - TIR'!$D$24-'Ejercicio 3 - TIR'!$C$24)/('Ejercicio 3 - TIR'!$E$24-'Ejercicio 3 - TIR'!$C$24),'Ejercicio 3 - TIR'!$C$24+SQRT(('Ejercicio 3 - TIR'!$E$24-'Ejercicio 3 - TIR'!$C$24)*('Ejercicio 3 - TIR'!$D$24-'Ejercicio 3 - TIR'!$C$24)*T471),'Ejercicio 3 - TIR'!$E$24-SQRT(('Ejercicio 3 - TIR'!$E$24-'Ejercicio 3 - TIR'!$C$24)*('Ejercicio 3 - TIR'!$E$24-'Ejercicio 3 - TIR'!$D$24)*(1-T471)))</f>
        <v>0.1553864689</v>
      </c>
      <c r="V471" s="3">
        <f t="shared" si="14"/>
        <v>0.7530787708</v>
      </c>
      <c r="W471" s="7">
        <f>IF(V471&lt;=('Ejercicio 3 - TIR'!$D$25-'Ejercicio 3 - TIR'!$C$25)/('Ejercicio 3 - TIR'!$E$25-'Ejercicio 3 - TIR'!$C$25),'Ejercicio 3 - TIR'!$C$25+SQRT(('Ejercicio 3 - TIR'!$E$25-'Ejercicio 3 - TIR'!$C$25)*('Ejercicio 3 - TIR'!$D$25-'Ejercicio 3 - TIR'!$C$25)*V471),'Ejercicio 3 - TIR'!$E$25-SQRT(('Ejercicio 3 - TIR'!$E$25-'Ejercicio 3 - TIR'!$C$25)*('Ejercicio 3 - TIR'!$E$25-'Ejercicio 3 - TIR'!$D$25)*(1-V471)))</f>
        <v>0.2206023079</v>
      </c>
      <c r="X471" s="3">
        <f t="shared" si="15"/>
        <v>0.5850587419</v>
      </c>
      <c r="Y471" s="7">
        <f>IF(X471&lt;=('Ejercicio 3 - TIR'!$D$26-'Ejercicio 3 - TIR'!$C$26)/('Ejercicio 3 - TIR'!$E$26-'Ejercicio 3 - TIR'!$C$26),'Ejercicio 3 - TIR'!$C$26+SQRT(('Ejercicio 3 - TIR'!$E$26-'Ejercicio 3 - TIR'!$C$26)*('Ejercicio 3 - TIR'!$D$26-'Ejercicio 3 - TIR'!$C$26)*X471),'Ejercicio 3 - TIR'!$E$26-SQRT(('Ejercicio 3 - TIR'!$E$26-'Ejercicio 3 - TIR'!$C$26)*('Ejercicio 3 - TIR'!$E$26-'Ejercicio 3 - TIR'!$D$26)*(1-X471)))</f>
        <v>0.232664149</v>
      </c>
      <c r="Z471" s="3">
        <f t="shared" si="16"/>
        <v>1.1477777</v>
      </c>
      <c r="AA471" s="3">
        <f t="shared" si="17"/>
        <v>1.328433772</v>
      </c>
      <c r="AB471" s="3">
        <f t="shared" si="18"/>
        <v>1.534854405</v>
      </c>
      <c r="AC471" s="3">
        <f t="shared" si="19"/>
        <v>1.87344683</v>
      </c>
      <c r="AD471" s="3">
        <f t="shared" si="20"/>
        <v>2.309330742</v>
      </c>
      <c r="AE471" s="2">
        <f t="shared" si="21"/>
        <v>4341.465896</v>
      </c>
      <c r="AF471" s="2">
        <f t="shared" si="22"/>
        <v>5024.796978</v>
      </c>
      <c r="AG471" s="2">
        <f t="shared" si="23"/>
        <v>5805.582437</v>
      </c>
      <c r="AH471" s="2">
        <f t="shared" si="24"/>
        <v>7086.307321</v>
      </c>
      <c r="AI471" s="2">
        <f t="shared" si="25"/>
        <v>8735.036983</v>
      </c>
      <c r="AJ471" s="4">
        <f t="shared" si="26"/>
        <v>44052.21482</v>
      </c>
      <c r="AK471" s="4">
        <f t="shared" si="27"/>
        <v>50593.63564</v>
      </c>
      <c r="AL471" s="4">
        <f t="shared" si="28"/>
        <v>58938.57004</v>
      </c>
      <c r="AM471" s="4">
        <f t="shared" si="29"/>
        <v>68398.98294</v>
      </c>
      <c r="AN471" s="4">
        <f t="shared" si="30"/>
        <v>87865.86618</v>
      </c>
      <c r="AO471" s="4">
        <f>C471/'Ejercicio 3 - TIR'!$D$7</f>
        <v>13286.63294</v>
      </c>
      <c r="AP471" s="4">
        <f t="shared" si="31"/>
        <v>30765.58187</v>
      </c>
      <c r="AQ471" s="4">
        <f t="shared" si="32"/>
        <v>37307.0027</v>
      </c>
      <c r="AR471" s="4">
        <f t="shared" si="33"/>
        <v>45651.93709</v>
      </c>
      <c r="AS471" s="4">
        <f t="shared" si="34"/>
        <v>55112.35</v>
      </c>
      <c r="AT471" s="4">
        <f t="shared" si="35"/>
        <v>74579.23323</v>
      </c>
      <c r="AU471" s="4">
        <f>AP471*'Ejercicio 3 - TIR'!$D$5</f>
        <v>15382.79094</v>
      </c>
      <c r="AV471" s="4">
        <f>AQ471*'Ejercicio 3 - TIR'!$D$5</f>
        <v>18653.50135</v>
      </c>
      <c r="AW471" s="4">
        <f>AR471*'Ejercicio 3 - TIR'!$D$5</f>
        <v>22825.96855</v>
      </c>
      <c r="AX471" s="4">
        <f>AS471*'Ejercicio 3 - TIR'!$D$5</f>
        <v>27556.175</v>
      </c>
      <c r="AY471" s="4">
        <f>AT471*'Ejercicio 3 - TIR'!$D$5</f>
        <v>37289.61662</v>
      </c>
      <c r="AZ471" s="4">
        <f t="shared" ref="AZ471:BD471" si="1448">AJ471-AU471-AE471</f>
        <v>24327.95799</v>
      </c>
      <c r="BA471" s="4">
        <f t="shared" si="1448"/>
        <v>26915.33732</v>
      </c>
      <c r="BB471" s="4">
        <f t="shared" si="1448"/>
        <v>30307.01905</v>
      </c>
      <c r="BC471" s="4">
        <f t="shared" si="1448"/>
        <v>33756.50062</v>
      </c>
      <c r="BD471" s="4">
        <f t="shared" si="1448"/>
        <v>41841.21258</v>
      </c>
      <c r="BE471" s="4">
        <f t="shared" ref="BE471:BI471" si="1449">AZ471/Z471</f>
        <v>21195.70539</v>
      </c>
      <c r="BF471" s="4">
        <f t="shared" si="1449"/>
        <v>20260.95533</v>
      </c>
      <c r="BG471" s="4">
        <f t="shared" si="1449"/>
        <v>19745.85925</v>
      </c>
      <c r="BH471" s="4">
        <f t="shared" si="1449"/>
        <v>18018.39267</v>
      </c>
      <c r="BI471" s="4">
        <f t="shared" si="1449"/>
        <v>18118.32832</v>
      </c>
      <c r="BJ471" s="4">
        <f t="shared" si="38"/>
        <v>67844.34096</v>
      </c>
      <c r="BK471" s="4">
        <f t="shared" si="39"/>
        <v>30683.22991</v>
      </c>
      <c r="BL471" s="4">
        <f t="shared" si="40"/>
        <v>98527.57087</v>
      </c>
      <c r="BM471" s="4">
        <f>BK471*'Ejercicio 3 - TIR'!$D$5</f>
        <v>15341.61496</v>
      </c>
      <c r="BN471" s="4">
        <f t="shared" si="41"/>
        <v>83185.95591</v>
      </c>
      <c r="BO471" s="4">
        <f t="shared" si="42"/>
        <v>36021.6726</v>
      </c>
      <c r="BP471" s="4">
        <f t="shared" si="43"/>
        <v>-95811.52085</v>
      </c>
      <c r="BQ471" s="4">
        <f t="shared" ref="BQ471:BT471" si="1450">BE471</f>
        <v>21195.70539</v>
      </c>
      <c r="BR471" s="4">
        <f t="shared" si="1450"/>
        <v>20260.95533</v>
      </c>
      <c r="BS471" s="4">
        <f t="shared" si="1450"/>
        <v>19745.85925</v>
      </c>
      <c r="BT471" s="4">
        <f t="shared" si="1450"/>
        <v>18018.39267</v>
      </c>
      <c r="BU471" s="4">
        <f t="shared" si="45"/>
        <v>54140.00092</v>
      </c>
      <c r="BV471" s="36">
        <f t="shared" si="46"/>
        <v>10.33853435</v>
      </c>
    </row>
    <row r="472" ht="15.0" customHeight="1">
      <c r="A472" s="2">
        <v>471.0</v>
      </c>
      <c r="B472" s="3">
        <f t="shared" si="4"/>
        <v>0.9372837433</v>
      </c>
      <c r="C472" s="4">
        <f>IF(B472&lt;=('Ejercicio 3 - TIR'!$D$13-'Ejercicio 3 - TIR'!$C$13)/('Ejercicio 3 - TIR'!$E$13-'Ejercicio 3 - TIR'!$C$13),'Ejercicio 3 - TIR'!$C$13+SQRT(('Ejercicio 3 - TIR'!$E$13-'Ejercicio 3 - TIR'!$C$13)*('Ejercicio 3 - TIR'!$D$13-'Ejercicio 3 - TIR'!$C$13)*B472),'Ejercicio 3 - TIR'!$E$13-SQRT(('Ejercicio 3 - TIR'!$E$13-'Ejercicio 3 - TIR'!$C$13)*('Ejercicio 3 - TIR'!$E$13-'Ejercicio 3 - TIR'!$D$13)*(1-B472)))</f>
        <v>91324.77619</v>
      </c>
      <c r="D472" s="3">
        <f t="shared" si="5"/>
        <v>0.5108760324</v>
      </c>
      <c r="E472" s="4">
        <f>IF(D472&lt;=('Ejercicio 3 - TIR'!$D$14-'Ejercicio 3 - TIR'!$C$14)/('Ejercicio 3 - TIR'!$E$14-'Ejercicio 3 - TIR'!$C$14),'Ejercicio 3 - TIR'!$C$14+SQRT(('Ejercicio 3 - TIR'!$E$14-'Ejercicio 3 - TIR'!$C$14)*('Ejercicio 3 - TIR'!$D$14-'Ejercicio 3 - TIR'!$C$14)*D472),'Ejercicio 3 - TIR'!$E$14-SQRT(('Ejercicio 3 - TIR'!$E$14-'Ejercicio 3 - TIR'!$C$14)*('Ejercicio 3 - TIR'!$E$14-'Ejercicio 3 - TIR'!$D$14)*(1-D472)))</f>
        <v>31434.45302</v>
      </c>
      <c r="F472" s="3">
        <f t="shared" si="6"/>
        <v>0.3397050605</v>
      </c>
      <c r="G472" s="4">
        <f>IF(F472&lt;=('Ejercicio 3 - TIR'!$D$18-'Ejercicio 3 - TIR'!$C$18)/('Ejercicio 3 - TIR'!$E$18-'Ejercicio 3 - TIR'!$C$18),'Ejercicio 3 - TIR'!$C$18+SQRT(('Ejercicio 3 - TIR'!$E$18-'Ejercicio 3 - TIR'!$C$18)*('Ejercicio 3 - TIR'!$D$18-'Ejercicio 3 - TIR'!$C$18)*F472),'Ejercicio 3 - TIR'!$E$18-SQRT(('Ejercicio 3 - TIR'!$E$18-'Ejercicio 3 - TIR'!$C$18)*('Ejercicio 3 - TIR'!$E$18-'Ejercicio 3 - TIR'!$D$18)*(1-F472)))</f>
        <v>37138.33027</v>
      </c>
      <c r="H472" s="3">
        <f t="shared" si="7"/>
        <v>0.8779061734</v>
      </c>
      <c r="I472" s="4">
        <f>IF(H472&lt;=('Ejercicio 3 - TIR'!$D$18-'Ejercicio 3 - TIR'!$C$18)/('Ejercicio 3 - TIR'!$E$18-'Ejercicio 3 - TIR'!$C$18),'Ejercicio 3 - TIR'!$C$18+SQRT(('Ejercicio 3 - TIR'!$E$18-'Ejercicio 3 - TIR'!$C$18)*('Ejercicio 3 - TIR'!$D$18-'Ejercicio 3 - TIR'!$C$18)*H472),'Ejercicio 3 - TIR'!$E$18-SQRT(('Ejercicio 3 - TIR'!$E$18-'Ejercicio 3 - TIR'!$C$18)*('Ejercicio 3 - TIR'!$E$18-'Ejercicio 3 - TIR'!$D$18)*(1-H472)))</f>
        <v>41973.94035</v>
      </c>
      <c r="J472" s="3">
        <f t="shared" si="8"/>
        <v>0.181487898</v>
      </c>
      <c r="K472" s="4">
        <f>IF(J472&lt;=('Ejercicio 3 - TIR'!$D$18-'Ejercicio 3 - TIR'!$C$18)/('Ejercicio 3 - TIR'!$E$18-'Ejercicio 3 - TIR'!$C$18),'Ejercicio 3 - TIR'!$C$18+SQRT(('Ejercicio 3 - TIR'!$E$18-'Ejercicio 3 - TIR'!$C$18)*('Ejercicio 3 - TIR'!$D$18-'Ejercicio 3 - TIR'!$C$18)*J472),'Ejercicio 3 - TIR'!$E$18-SQRT(('Ejercicio 3 - TIR'!$E$18-'Ejercicio 3 - TIR'!$C$18)*('Ejercicio 3 - TIR'!$E$18-'Ejercicio 3 - TIR'!$D$18)*(1-J472)))</f>
        <v>35217.58418</v>
      </c>
      <c r="L472" s="3">
        <f t="shared" si="9"/>
        <v>0.9305897799</v>
      </c>
      <c r="M472" s="4">
        <f>IF(L472&lt;=('Ejercicio 3 - TIR'!$D$18-'Ejercicio 3 - TIR'!$C$18)/('Ejercicio 3 - TIR'!$E$18-'Ejercicio 3 - TIR'!$C$18),'Ejercicio 3 - TIR'!$C$18+SQRT(('Ejercicio 3 - TIR'!$E$18-'Ejercicio 3 - TIR'!$C$18)*('Ejercicio 3 - TIR'!$D$18-'Ejercicio 3 - TIR'!$C$18)*L472),'Ejercicio 3 - TIR'!$E$18-SQRT(('Ejercicio 3 - TIR'!$E$18-'Ejercicio 3 - TIR'!$C$18)*('Ejercicio 3 - TIR'!$E$18-'Ejercicio 3 - TIR'!$D$18)*(1-L472)))</f>
        <v>42718.38511</v>
      </c>
      <c r="N472" s="3">
        <f t="shared" si="10"/>
        <v>0.9561956735</v>
      </c>
      <c r="O472" s="4">
        <f>IF(N472&lt;=('Ejercicio 3 - TIR'!$D$18-'Ejercicio 3 - TIR'!$C$18)/('Ejercicio 3 - TIR'!$E$18-'Ejercicio 3 - TIR'!$C$18),'Ejercicio 3 - TIR'!$C$18+SQRT(('Ejercicio 3 - TIR'!$E$18-'Ejercicio 3 - TIR'!$C$18)*('Ejercicio 3 - TIR'!$D$18-'Ejercicio 3 - TIR'!$C$18)*N472),'Ejercicio 3 - TIR'!$E$18-SQRT(('Ejercicio 3 - TIR'!$E$18-'Ejercicio 3 - TIR'!$C$18)*('Ejercicio 3 - TIR'!$E$18-'Ejercicio 3 - TIR'!$D$18)*(1-N472)))</f>
        <v>43187.45359</v>
      </c>
      <c r="P472" s="3">
        <f t="shared" si="11"/>
        <v>0.2205215239</v>
      </c>
      <c r="Q472" s="7">
        <f>IF(P472&lt;=('Ejercicio 3 - TIR'!$D$22-'Ejercicio 3 - TIR'!$C$22)/('Ejercicio 3 - TIR'!$E$22-'Ejercicio 3 - TIR'!$C$22),'Ejercicio 3 - TIR'!$C$22+SQRT(('Ejercicio 3 - TIR'!$E$22-'Ejercicio 3 - TIR'!$C$22)*('Ejercicio 3 - TIR'!$D$22-'Ejercicio 3 - TIR'!$C$22)*P472),'Ejercicio 3 - TIR'!$E$22-SQRT(('Ejercicio 3 - TIR'!$E$22-'Ejercicio 3 - TIR'!$C$22)*('Ejercicio 3 - TIR'!$E$22-'Ejercicio 3 - TIR'!$D$22)*(1-P472)))</f>
        <v>0.1399233216</v>
      </c>
      <c r="R472" s="3">
        <f t="shared" si="12"/>
        <v>0.4502959702</v>
      </c>
      <c r="S472" s="7">
        <f>IF(R472&lt;=('Ejercicio 3 - TIR'!$D$23-'Ejercicio 3 - TIR'!$C$23)/('Ejercicio 3 - TIR'!$E$23-'Ejercicio 3 - TIR'!$C$23),'Ejercicio 3 - TIR'!$C$23+SQRT(('Ejercicio 3 - TIR'!$E$23-'Ejercicio 3 - TIR'!$C$23)*('Ejercicio 3 - TIR'!$D$23-'Ejercicio 3 - TIR'!$C$23)*R472),'Ejercicio 3 - TIR'!$E$23-SQRT(('Ejercicio 3 - TIR'!$E$23-'Ejercicio 3 - TIR'!$C$23)*('Ejercicio 3 - TIR'!$E$23-'Ejercicio 3 - TIR'!$D$23)*(1-R472)))</f>
        <v>0.1484698568</v>
      </c>
      <c r="T472" s="3">
        <f t="shared" si="13"/>
        <v>0.8721531288</v>
      </c>
      <c r="U472" s="7">
        <f>IF(T472&lt;=('Ejercicio 3 - TIR'!$D$24-'Ejercicio 3 - TIR'!$C$24)/('Ejercicio 3 - TIR'!$E$24-'Ejercicio 3 - TIR'!$C$24),'Ejercicio 3 - TIR'!$C$24+SQRT(('Ejercicio 3 - TIR'!$E$24-'Ejercicio 3 - TIR'!$C$24)*('Ejercicio 3 - TIR'!$D$24-'Ejercicio 3 - TIR'!$C$24)*T472),'Ejercicio 3 - TIR'!$E$24-SQRT(('Ejercicio 3 - TIR'!$E$24-'Ejercicio 3 - TIR'!$C$24)*('Ejercicio 3 - TIR'!$E$24-'Ejercicio 3 - TIR'!$D$24)*(1-T472)))</f>
        <v>0.2010798721</v>
      </c>
      <c r="V472" s="3">
        <f t="shared" si="14"/>
        <v>0.7493555374</v>
      </c>
      <c r="W472" s="7">
        <f>IF(V472&lt;=('Ejercicio 3 - TIR'!$D$25-'Ejercicio 3 - TIR'!$C$25)/('Ejercicio 3 - TIR'!$E$25-'Ejercicio 3 - TIR'!$C$25),'Ejercicio 3 - TIR'!$C$25+SQRT(('Ejercicio 3 - TIR'!$E$25-'Ejercicio 3 - TIR'!$C$25)*('Ejercicio 3 - TIR'!$D$25-'Ejercicio 3 - TIR'!$C$25)*V472),'Ejercicio 3 - TIR'!$E$25-SQRT(('Ejercicio 3 - TIR'!$E$25-'Ejercicio 3 - TIR'!$C$25)*('Ejercicio 3 - TIR'!$E$25-'Ejercicio 3 - TIR'!$D$25)*(1-V472)))</f>
        <v>0.2203814987</v>
      </c>
      <c r="X472" s="3">
        <f t="shared" si="15"/>
        <v>0.6690666994</v>
      </c>
      <c r="Y472" s="7">
        <f>IF(X472&lt;=('Ejercicio 3 - TIR'!$D$26-'Ejercicio 3 - TIR'!$C$26)/('Ejercicio 3 - TIR'!$E$26-'Ejercicio 3 - TIR'!$C$26),'Ejercicio 3 - TIR'!$C$26+SQRT(('Ejercicio 3 - TIR'!$E$26-'Ejercicio 3 - TIR'!$C$26)*('Ejercicio 3 - TIR'!$D$26-'Ejercicio 3 - TIR'!$C$26)*X472),'Ejercicio 3 - TIR'!$E$26-SQRT(('Ejercicio 3 - TIR'!$E$26-'Ejercicio 3 - TIR'!$C$26)*('Ejercicio 3 - TIR'!$E$26-'Ejercicio 3 - TIR'!$D$26)*(1-X472)))</f>
        <v>0.2377266062</v>
      </c>
      <c r="Z472" s="3">
        <f t="shared" si="16"/>
        <v>1.139923322</v>
      </c>
      <c r="AA472" s="3">
        <f t="shared" si="17"/>
        <v>1.309167574</v>
      </c>
      <c r="AB472" s="3">
        <f t="shared" si="18"/>
        <v>1.572414822</v>
      </c>
      <c r="AC472" s="3">
        <f t="shared" si="19"/>
        <v>1.918945957</v>
      </c>
      <c r="AD472" s="3">
        <f t="shared" si="20"/>
        <v>2.375130467</v>
      </c>
      <c r="AE472" s="2">
        <f t="shared" si="21"/>
        <v>4398.413078</v>
      </c>
      <c r="AF472" s="2">
        <f t="shared" si="22"/>
        <v>5051.444838</v>
      </c>
      <c r="AG472" s="2">
        <f t="shared" si="23"/>
        <v>6067.18872</v>
      </c>
      <c r="AH472" s="2">
        <f t="shared" si="24"/>
        <v>7404.284863</v>
      </c>
      <c r="AI472" s="2">
        <f t="shared" si="25"/>
        <v>9164.480375</v>
      </c>
      <c r="AJ472" s="4">
        <f t="shared" si="26"/>
        <v>42334.8488</v>
      </c>
      <c r="AK472" s="4">
        <f t="shared" si="27"/>
        <v>54950.92166</v>
      </c>
      <c r="AL472" s="4">
        <f t="shared" si="28"/>
        <v>55376.65137</v>
      </c>
      <c r="AM472" s="4">
        <f t="shared" si="29"/>
        <v>81974.27241</v>
      </c>
      <c r="AN472" s="4">
        <f t="shared" si="30"/>
        <v>102575.8368</v>
      </c>
      <c r="AO472" s="4">
        <f>C472/'Ejercicio 3 - TIR'!$D$7</f>
        <v>18264.95524</v>
      </c>
      <c r="AP472" s="4">
        <f t="shared" si="31"/>
        <v>24069.89356</v>
      </c>
      <c r="AQ472" s="4">
        <f t="shared" si="32"/>
        <v>36685.96642</v>
      </c>
      <c r="AR472" s="4">
        <f t="shared" si="33"/>
        <v>37111.69613</v>
      </c>
      <c r="AS472" s="4">
        <f t="shared" si="34"/>
        <v>63709.31717</v>
      </c>
      <c r="AT472" s="4">
        <f t="shared" si="35"/>
        <v>84310.88159</v>
      </c>
      <c r="AU472" s="4">
        <f>AP472*'Ejercicio 3 - TIR'!$D$5</f>
        <v>12034.94678</v>
      </c>
      <c r="AV472" s="4">
        <f>AQ472*'Ejercicio 3 - TIR'!$D$5</f>
        <v>18342.98321</v>
      </c>
      <c r="AW472" s="4">
        <f>AR472*'Ejercicio 3 - TIR'!$D$5</f>
        <v>18555.84807</v>
      </c>
      <c r="AX472" s="4">
        <f>AS472*'Ejercicio 3 - TIR'!$D$5</f>
        <v>31854.65859</v>
      </c>
      <c r="AY472" s="4">
        <f>AT472*'Ejercicio 3 - TIR'!$D$5</f>
        <v>42155.44079</v>
      </c>
      <c r="AZ472" s="4">
        <f t="shared" ref="AZ472:BD472" si="1451">AJ472-AU472-AE472</f>
        <v>25901.48894</v>
      </c>
      <c r="BA472" s="4">
        <f t="shared" si="1451"/>
        <v>31556.49361</v>
      </c>
      <c r="BB472" s="4">
        <f t="shared" si="1451"/>
        <v>30753.61458</v>
      </c>
      <c r="BC472" s="4">
        <f t="shared" si="1451"/>
        <v>42715.32896</v>
      </c>
      <c r="BD472" s="4">
        <f t="shared" si="1451"/>
        <v>51255.91566</v>
      </c>
      <c r="BE472" s="4">
        <f t="shared" ref="BE472:BI472" si="1452">AZ472/Z472</f>
        <v>22722.13267</v>
      </c>
      <c r="BF472" s="4">
        <f t="shared" si="1452"/>
        <v>24104.24321</v>
      </c>
      <c r="BG472" s="4">
        <f t="shared" si="1452"/>
        <v>19558.207</v>
      </c>
      <c r="BH472" s="4">
        <f t="shared" si="1452"/>
        <v>22259.78736</v>
      </c>
      <c r="BI472" s="4">
        <f t="shared" si="1452"/>
        <v>21580.25269</v>
      </c>
      <c r="BJ472" s="4">
        <f t="shared" si="38"/>
        <v>74660.92708</v>
      </c>
      <c r="BK472" s="4">
        <f t="shared" si="39"/>
        <v>43381.65167</v>
      </c>
      <c r="BL472" s="4">
        <f t="shared" si="40"/>
        <v>118042.5788</v>
      </c>
      <c r="BM472" s="4">
        <f>BK472*'Ejercicio 3 - TIR'!$D$5</f>
        <v>21690.82584</v>
      </c>
      <c r="BN472" s="4">
        <f t="shared" si="41"/>
        <v>96351.75292</v>
      </c>
      <c r="BO472" s="4">
        <f t="shared" si="42"/>
        <v>40566.93064</v>
      </c>
      <c r="BP472" s="4">
        <f t="shared" si="43"/>
        <v>-122759.2292</v>
      </c>
      <c r="BQ472" s="4">
        <f t="shared" ref="BQ472:BT472" si="1453">BE472</f>
        <v>22722.13267</v>
      </c>
      <c r="BR472" s="4">
        <f t="shared" si="1453"/>
        <v>24104.24321</v>
      </c>
      <c r="BS472" s="4">
        <f t="shared" si="1453"/>
        <v>19558.207</v>
      </c>
      <c r="BT472" s="4">
        <f t="shared" si="1453"/>
        <v>22259.78736</v>
      </c>
      <c r="BU472" s="4">
        <f t="shared" si="45"/>
        <v>62147.18333</v>
      </c>
      <c r="BV472" s="36">
        <f t="shared" si="46"/>
        <v>6.159149386</v>
      </c>
    </row>
    <row r="473" ht="15.0" customHeight="1">
      <c r="A473" s="2">
        <v>472.0</v>
      </c>
      <c r="B473" s="3">
        <f t="shared" si="4"/>
        <v>0.2643309092</v>
      </c>
      <c r="C473" s="4">
        <f>IF(B473&lt;=('Ejercicio 3 - TIR'!$D$13-'Ejercicio 3 - TIR'!$C$13)/('Ejercicio 3 - TIR'!$E$13-'Ejercicio 3 - TIR'!$C$13),'Ejercicio 3 - TIR'!$C$13+SQRT(('Ejercicio 3 - TIR'!$E$13-'Ejercicio 3 - TIR'!$C$13)*('Ejercicio 3 - TIR'!$D$13-'Ejercicio 3 - TIR'!$C$13)*B473),'Ejercicio 3 - TIR'!$E$13-SQRT(('Ejercicio 3 - TIR'!$E$13-'Ejercicio 3 - TIR'!$C$13)*('Ejercicio 3 - TIR'!$E$13-'Ejercicio 3 - TIR'!$D$13)*(1-B473)))</f>
        <v>70288.00059</v>
      </c>
      <c r="D473" s="3">
        <f t="shared" si="5"/>
        <v>0.01119744938</v>
      </c>
      <c r="E473" s="4">
        <f>IF(D473&lt;=('Ejercicio 3 - TIR'!$D$14-'Ejercicio 3 - TIR'!$C$14)/('Ejercicio 3 - TIR'!$E$14-'Ejercicio 3 - TIR'!$C$14),'Ejercicio 3 - TIR'!$C$14+SQRT(('Ejercicio 3 - TIR'!$E$14-'Ejercicio 3 - TIR'!$C$14)*('Ejercicio 3 - TIR'!$D$14-'Ejercicio 3 - TIR'!$C$14)*D473),'Ejercicio 3 - TIR'!$E$14-SQRT(('Ejercicio 3 - TIR'!$E$14-'Ejercicio 3 - TIR'!$C$14)*('Ejercicio 3 - TIR'!$E$14-'Ejercicio 3 - TIR'!$D$14)*(1-D473)))</f>
        <v>25916.41077</v>
      </c>
      <c r="F473" s="3">
        <f t="shared" si="6"/>
        <v>0.3255828645</v>
      </c>
      <c r="G473" s="4">
        <f>IF(F473&lt;=('Ejercicio 3 - TIR'!$D$18-'Ejercicio 3 - TIR'!$C$18)/('Ejercicio 3 - TIR'!$E$18-'Ejercicio 3 - TIR'!$C$18),'Ejercicio 3 - TIR'!$C$18+SQRT(('Ejercicio 3 - TIR'!$E$18-'Ejercicio 3 - TIR'!$C$18)*('Ejercicio 3 - TIR'!$D$18-'Ejercicio 3 - TIR'!$C$18)*F473),'Ejercicio 3 - TIR'!$E$18-SQRT(('Ejercicio 3 - TIR'!$E$18-'Ejercicio 3 - TIR'!$C$18)*('Ejercicio 3 - TIR'!$E$18-'Ejercicio 3 - TIR'!$D$18)*(1-F473)))</f>
        <v>36988.37819</v>
      </c>
      <c r="H473" s="3">
        <f t="shared" si="7"/>
        <v>0.763883354</v>
      </c>
      <c r="I473" s="4">
        <f>IF(H473&lt;=('Ejercicio 3 - TIR'!$D$18-'Ejercicio 3 - TIR'!$C$18)/('Ejercicio 3 - TIR'!$E$18-'Ejercicio 3 - TIR'!$C$18),'Ejercicio 3 - TIR'!$C$18+SQRT(('Ejercicio 3 - TIR'!$E$18-'Ejercicio 3 - TIR'!$C$18)*('Ejercicio 3 - TIR'!$D$18-'Ejercicio 3 - TIR'!$C$18)*H473),'Ejercicio 3 - TIR'!$E$18-SQRT(('Ejercicio 3 - TIR'!$E$18-'Ejercicio 3 - TIR'!$C$18)*('Ejercicio 3 - TIR'!$E$18-'Ejercicio 3 - TIR'!$D$18)*(1-H473)))</f>
        <v>40791.82362</v>
      </c>
      <c r="J473" s="3">
        <f t="shared" si="8"/>
        <v>0.4682546586</v>
      </c>
      <c r="K473" s="4">
        <f>IF(J473&lt;=('Ejercicio 3 - TIR'!$D$18-'Ejercicio 3 - TIR'!$C$18)/('Ejercicio 3 - TIR'!$E$18-'Ejercicio 3 - TIR'!$C$18),'Ejercicio 3 - TIR'!$C$18+SQRT(('Ejercicio 3 - TIR'!$E$18-'Ejercicio 3 - TIR'!$C$18)*('Ejercicio 3 - TIR'!$D$18-'Ejercicio 3 - TIR'!$C$18)*J473),'Ejercicio 3 - TIR'!$E$18-SQRT(('Ejercicio 3 - TIR'!$E$18-'Ejercicio 3 - TIR'!$C$18)*('Ejercicio 3 - TIR'!$E$18-'Ejercicio 3 - TIR'!$D$18)*(1-J473)))</f>
        <v>38380.82328</v>
      </c>
      <c r="L473" s="3">
        <f t="shared" si="9"/>
        <v>0.483662051</v>
      </c>
      <c r="M473" s="4">
        <f>IF(L473&lt;=('Ejercicio 3 - TIR'!$D$18-'Ejercicio 3 - TIR'!$C$18)/('Ejercicio 3 - TIR'!$E$18-'Ejercicio 3 - TIR'!$C$18),'Ejercicio 3 - TIR'!$C$18+SQRT(('Ejercicio 3 - TIR'!$E$18-'Ejercicio 3 - TIR'!$C$18)*('Ejercicio 3 - TIR'!$D$18-'Ejercicio 3 - TIR'!$C$18)*L473),'Ejercicio 3 - TIR'!$E$18-SQRT(('Ejercicio 3 - TIR'!$E$18-'Ejercicio 3 - TIR'!$C$18)*('Ejercicio 3 - TIR'!$E$18-'Ejercicio 3 - TIR'!$D$18)*(1-L473)))</f>
        <v>38517.58814</v>
      </c>
      <c r="N473" s="3">
        <f t="shared" si="10"/>
        <v>0.4490147523</v>
      </c>
      <c r="O473" s="4">
        <f>IF(N473&lt;=('Ejercicio 3 - TIR'!$D$18-'Ejercicio 3 - TIR'!$C$18)/('Ejercicio 3 - TIR'!$E$18-'Ejercicio 3 - TIR'!$C$18),'Ejercicio 3 - TIR'!$C$18+SQRT(('Ejercicio 3 - TIR'!$E$18-'Ejercicio 3 - TIR'!$C$18)*('Ejercicio 3 - TIR'!$D$18-'Ejercicio 3 - TIR'!$C$18)*N473),'Ejercicio 3 - TIR'!$E$18-SQRT(('Ejercicio 3 - TIR'!$E$18-'Ejercicio 3 - TIR'!$C$18)*('Ejercicio 3 - TIR'!$E$18-'Ejercicio 3 - TIR'!$D$18)*(1-N473)))</f>
        <v>38206.83939</v>
      </c>
      <c r="P473" s="3">
        <f t="shared" si="11"/>
        <v>0.3303536116</v>
      </c>
      <c r="Q473" s="7">
        <f>IF(P473&lt;=('Ejercicio 3 - TIR'!$D$22-'Ejercicio 3 - TIR'!$C$22)/('Ejercicio 3 - TIR'!$E$22-'Ejercicio 3 - TIR'!$C$22),'Ejercicio 3 - TIR'!$C$22+SQRT(('Ejercicio 3 - TIR'!$E$22-'Ejercicio 3 - TIR'!$C$22)*('Ejercicio 3 - TIR'!$D$22-'Ejercicio 3 - TIR'!$C$22)*P473),'Ejercicio 3 - TIR'!$E$22-SQRT(('Ejercicio 3 - TIR'!$E$22-'Ejercicio 3 - TIR'!$C$22)*('Ejercicio 3 - TIR'!$E$22-'Ejercicio 3 - TIR'!$D$22)*(1-P473)))</f>
        <v>0.1443851697</v>
      </c>
      <c r="R473" s="3">
        <f t="shared" si="12"/>
        <v>0.1140608138</v>
      </c>
      <c r="S473" s="7">
        <f>IF(R473&lt;=('Ejercicio 3 - TIR'!$D$23-'Ejercicio 3 - TIR'!$C$23)/('Ejercicio 3 - TIR'!$E$23-'Ejercicio 3 - TIR'!$C$23),'Ejercicio 3 - TIR'!$C$23+SQRT(('Ejercicio 3 - TIR'!$E$23-'Ejercicio 3 - TIR'!$C$23)*('Ejercicio 3 - TIR'!$D$23-'Ejercicio 3 - TIR'!$C$23)*R473),'Ejercicio 3 - TIR'!$E$23-SQRT(('Ejercicio 3 - TIR'!$E$23-'Ejercicio 3 - TIR'!$C$23)*('Ejercicio 3 - TIR'!$E$23-'Ejercicio 3 - TIR'!$D$23)*(1-R473)))</f>
        <v>0.134328624</v>
      </c>
      <c r="T473" s="3">
        <f t="shared" si="13"/>
        <v>0.628060176</v>
      </c>
      <c r="U473" s="7">
        <f>IF(T473&lt;=('Ejercicio 3 - TIR'!$D$24-'Ejercicio 3 - TIR'!$C$24)/('Ejercicio 3 - TIR'!$E$24-'Ejercicio 3 - TIR'!$C$24),'Ejercicio 3 - TIR'!$C$24+SQRT(('Ejercicio 3 - TIR'!$E$24-'Ejercicio 3 - TIR'!$C$24)*('Ejercicio 3 - TIR'!$D$24-'Ejercicio 3 - TIR'!$C$24)*T473),'Ejercicio 3 - TIR'!$E$24-SQRT(('Ejercicio 3 - TIR'!$E$24-'Ejercicio 3 - TIR'!$C$24)*('Ejercicio 3 - TIR'!$E$24-'Ejercicio 3 - TIR'!$D$24)*(1-T473)))</f>
        <v>0.1877287821</v>
      </c>
      <c r="V473" s="3">
        <f t="shared" si="14"/>
        <v>0.9089770456</v>
      </c>
      <c r="W473" s="7">
        <f>IF(V473&lt;=('Ejercicio 3 - TIR'!$D$25-'Ejercicio 3 - TIR'!$C$25)/('Ejercicio 3 - TIR'!$E$25-'Ejercicio 3 - TIR'!$C$25),'Ejercicio 3 - TIR'!$C$25+SQRT(('Ejercicio 3 - TIR'!$E$25-'Ejercicio 3 - TIR'!$C$25)*('Ejercicio 3 - TIR'!$D$25-'Ejercicio 3 - TIR'!$C$25)*V473),'Ejercicio 3 - TIR'!$E$25-SQRT(('Ejercicio 3 - TIR'!$E$25-'Ejercicio 3 - TIR'!$C$25)*('Ejercicio 3 - TIR'!$E$25-'Ejercicio 3 - TIR'!$D$25)*(1-V473)))</f>
        <v>0.232151181</v>
      </c>
      <c r="X473" s="3">
        <f t="shared" si="15"/>
        <v>0.7832263074</v>
      </c>
      <c r="Y473" s="7">
        <f>IF(X473&lt;=('Ejercicio 3 - TIR'!$D$26-'Ejercicio 3 - TIR'!$C$26)/('Ejercicio 3 - TIR'!$E$26-'Ejercicio 3 - TIR'!$C$26),'Ejercicio 3 - TIR'!$C$26+SQRT(('Ejercicio 3 - TIR'!$E$26-'Ejercicio 3 - TIR'!$C$26)*('Ejercicio 3 - TIR'!$D$26-'Ejercicio 3 - TIR'!$C$26)*X473),'Ejercicio 3 - TIR'!$E$26-SQRT(('Ejercicio 3 - TIR'!$E$26-'Ejercicio 3 - TIR'!$C$26)*('Ejercicio 3 - TIR'!$E$26-'Ejercicio 3 - TIR'!$D$26)*(1-X473)))</f>
        <v>0.2457862902</v>
      </c>
      <c r="Z473" s="3">
        <f t="shared" si="16"/>
        <v>1.14438517</v>
      </c>
      <c r="AA473" s="3">
        <f t="shared" si="17"/>
        <v>1.298108855</v>
      </c>
      <c r="AB473" s="3">
        <f t="shared" si="18"/>
        <v>1.541801249</v>
      </c>
      <c r="AC473" s="3">
        <f t="shared" si="19"/>
        <v>1.89973223</v>
      </c>
      <c r="AD473" s="3">
        <f t="shared" si="20"/>
        <v>2.366660367</v>
      </c>
      <c r="AE473" s="2">
        <f t="shared" si="21"/>
        <v>3741.945367</v>
      </c>
      <c r="AF473" s="2">
        <f t="shared" si="22"/>
        <v>4244.595739</v>
      </c>
      <c r="AG473" s="2">
        <f t="shared" si="23"/>
        <v>5041.428528</v>
      </c>
      <c r="AH473" s="2">
        <f t="shared" si="24"/>
        <v>6211.802114</v>
      </c>
      <c r="AI473" s="2">
        <f t="shared" si="25"/>
        <v>7738.577911</v>
      </c>
      <c r="AJ473" s="4">
        <f t="shared" si="26"/>
        <v>42328.95145</v>
      </c>
      <c r="AK473" s="4">
        <f t="shared" si="27"/>
        <v>52952.22744</v>
      </c>
      <c r="AL473" s="4">
        <f t="shared" si="28"/>
        <v>59175.60127</v>
      </c>
      <c r="AM473" s="4">
        <f t="shared" si="29"/>
        <v>73173.1036</v>
      </c>
      <c r="AN473" s="4">
        <f t="shared" si="30"/>
        <v>90422.61255</v>
      </c>
      <c r="AO473" s="4">
        <f>C473/'Ejercicio 3 - TIR'!$D$7</f>
        <v>14057.60012</v>
      </c>
      <c r="AP473" s="4">
        <f t="shared" si="31"/>
        <v>28271.35133</v>
      </c>
      <c r="AQ473" s="4">
        <f t="shared" si="32"/>
        <v>38894.62733</v>
      </c>
      <c r="AR473" s="4">
        <f t="shared" si="33"/>
        <v>45118.00115</v>
      </c>
      <c r="AS473" s="4">
        <f t="shared" si="34"/>
        <v>59115.50348</v>
      </c>
      <c r="AT473" s="4">
        <f t="shared" si="35"/>
        <v>76365.01243</v>
      </c>
      <c r="AU473" s="4">
        <f>AP473*'Ejercicio 3 - TIR'!$D$5</f>
        <v>14135.67566</v>
      </c>
      <c r="AV473" s="4">
        <f>AQ473*'Ejercicio 3 - TIR'!$D$5</f>
        <v>19447.31366</v>
      </c>
      <c r="AW473" s="4">
        <f>AR473*'Ejercicio 3 - TIR'!$D$5</f>
        <v>22559.00058</v>
      </c>
      <c r="AX473" s="4">
        <f>AS473*'Ejercicio 3 - TIR'!$D$5</f>
        <v>29557.75174</v>
      </c>
      <c r="AY473" s="4">
        <f>AT473*'Ejercicio 3 - TIR'!$D$5</f>
        <v>38182.50621</v>
      </c>
      <c r="AZ473" s="4">
        <f t="shared" ref="AZ473:BD473" si="1454">AJ473-AU473-AE473</f>
        <v>24451.33042</v>
      </c>
      <c r="BA473" s="4">
        <f t="shared" si="1454"/>
        <v>29260.31804</v>
      </c>
      <c r="BB473" s="4">
        <f t="shared" si="1454"/>
        <v>31575.17217</v>
      </c>
      <c r="BC473" s="4">
        <f t="shared" si="1454"/>
        <v>37403.54975</v>
      </c>
      <c r="BD473" s="4">
        <f t="shared" si="1454"/>
        <v>44501.52842</v>
      </c>
      <c r="BE473" s="4">
        <f t="shared" ref="BE473:BI473" si="1455">AZ473/Z473</f>
        <v>21366.34681</v>
      </c>
      <c r="BF473" s="4">
        <f t="shared" si="1455"/>
        <v>22540.72756</v>
      </c>
      <c r="BG473" s="4">
        <f t="shared" si="1455"/>
        <v>20479.40497</v>
      </c>
      <c r="BH473" s="4">
        <f t="shared" si="1455"/>
        <v>19688.8536</v>
      </c>
      <c r="BI473" s="4">
        <f t="shared" si="1455"/>
        <v>18803.51276</v>
      </c>
      <c r="BJ473" s="4">
        <f t="shared" si="38"/>
        <v>61335.34223</v>
      </c>
      <c r="BK473" s="4">
        <f t="shared" si="39"/>
        <v>33269.56505</v>
      </c>
      <c r="BL473" s="4">
        <f t="shared" si="40"/>
        <v>94604.90729</v>
      </c>
      <c r="BM473" s="4">
        <f>BK473*'Ejercicio 3 - TIR'!$D$5</f>
        <v>16634.78253</v>
      </c>
      <c r="BN473" s="4">
        <f t="shared" si="41"/>
        <v>77970.12476</v>
      </c>
      <c r="BO473" s="4">
        <f t="shared" si="42"/>
        <v>32945.21083</v>
      </c>
      <c r="BP473" s="4">
        <f t="shared" si="43"/>
        <v>-96204.41136</v>
      </c>
      <c r="BQ473" s="4">
        <f t="shared" ref="BQ473:BT473" si="1456">BE473</f>
        <v>21366.34681</v>
      </c>
      <c r="BR473" s="4">
        <f t="shared" si="1456"/>
        <v>22540.72756</v>
      </c>
      <c r="BS473" s="4">
        <f t="shared" si="1456"/>
        <v>20479.40497</v>
      </c>
      <c r="BT473" s="4">
        <f t="shared" si="1456"/>
        <v>19688.8536</v>
      </c>
      <c r="BU473" s="4">
        <f t="shared" si="45"/>
        <v>51748.7236</v>
      </c>
      <c r="BV473" s="36">
        <f t="shared" si="46"/>
        <v>10.99763677</v>
      </c>
    </row>
    <row r="474" ht="15.0" customHeight="1">
      <c r="A474" s="2">
        <v>473.0</v>
      </c>
      <c r="B474" s="3">
        <f t="shared" si="4"/>
        <v>0.4870713412</v>
      </c>
      <c r="C474" s="4">
        <f>IF(B474&lt;=('Ejercicio 3 - TIR'!$D$13-'Ejercicio 3 - TIR'!$C$13)/('Ejercicio 3 - TIR'!$E$13-'Ejercicio 3 - TIR'!$C$13),'Ejercicio 3 - TIR'!$C$13+SQRT(('Ejercicio 3 - TIR'!$E$13-'Ejercicio 3 - TIR'!$C$13)*('Ejercicio 3 - TIR'!$D$13-'Ejercicio 3 - TIR'!$C$13)*B474),'Ejercicio 3 - TIR'!$E$13-SQRT(('Ejercicio 3 - TIR'!$E$13-'Ejercicio 3 - TIR'!$C$13)*('Ejercicio 3 - TIR'!$E$13-'Ejercicio 3 - TIR'!$D$13)*(1-B474)))</f>
        <v>75190.43752</v>
      </c>
      <c r="D474" s="3">
        <f t="shared" si="5"/>
        <v>0.486855198</v>
      </c>
      <c r="E474" s="4">
        <f>IF(D474&lt;=('Ejercicio 3 - TIR'!$D$14-'Ejercicio 3 - TIR'!$C$14)/('Ejercicio 3 - TIR'!$E$14-'Ejercicio 3 - TIR'!$C$14),'Ejercicio 3 - TIR'!$C$14+SQRT(('Ejercicio 3 - TIR'!$E$14-'Ejercicio 3 - TIR'!$C$14)*('Ejercicio 3 - TIR'!$D$14-'Ejercicio 3 - TIR'!$C$14)*D474),'Ejercicio 3 - TIR'!$E$14-SQRT(('Ejercicio 3 - TIR'!$E$14-'Ejercicio 3 - TIR'!$C$14)*('Ejercicio 3 - TIR'!$E$14-'Ejercicio 3 - TIR'!$D$14)*(1-D474)))</f>
        <v>31226.64715</v>
      </c>
      <c r="F474" s="3">
        <f t="shared" si="6"/>
        <v>0.7381671568</v>
      </c>
      <c r="G474" s="4">
        <f>IF(F474&lt;=('Ejercicio 3 - TIR'!$D$18-'Ejercicio 3 - TIR'!$C$18)/('Ejercicio 3 - TIR'!$E$18-'Ejercicio 3 - TIR'!$C$18),'Ejercicio 3 - TIR'!$C$18+SQRT(('Ejercicio 3 - TIR'!$E$18-'Ejercicio 3 - TIR'!$C$18)*('Ejercicio 3 - TIR'!$D$18-'Ejercicio 3 - TIR'!$C$18)*F474),'Ejercicio 3 - TIR'!$E$18-SQRT(('Ejercicio 3 - TIR'!$E$18-'Ejercicio 3 - TIR'!$C$18)*('Ejercicio 3 - TIR'!$E$18-'Ejercicio 3 - TIR'!$D$18)*(1-F474)))</f>
        <v>40568.58225</v>
      </c>
      <c r="H474" s="3">
        <f t="shared" si="7"/>
        <v>0.2795761081</v>
      </c>
      <c r="I474" s="4">
        <f>IF(H474&lt;=('Ejercicio 3 - TIR'!$D$18-'Ejercicio 3 - TIR'!$C$18)/('Ejercicio 3 - TIR'!$E$18-'Ejercicio 3 - TIR'!$C$18),'Ejercicio 3 - TIR'!$C$18+SQRT(('Ejercicio 3 - TIR'!$E$18-'Ejercicio 3 - TIR'!$C$18)*('Ejercicio 3 - TIR'!$D$18-'Ejercicio 3 - TIR'!$C$18)*H474),'Ejercicio 3 - TIR'!$E$18-SQRT(('Ejercicio 3 - TIR'!$E$18-'Ejercicio 3 - TIR'!$C$18)*('Ejercicio 3 - TIR'!$E$18-'Ejercicio 3 - TIR'!$D$18)*(1-H474)))</f>
        <v>36475.83324</v>
      </c>
      <c r="J474" s="3">
        <f t="shared" si="8"/>
        <v>0.5425628346</v>
      </c>
      <c r="K474" s="4">
        <f>IF(J474&lt;=('Ejercicio 3 - TIR'!$D$18-'Ejercicio 3 - TIR'!$C$18)/('Ejercicio 3 - TIR'!$E$18-'Ejercicio 3 - TIR'!$C$18),'Ejercicio 3 - TIR'!$C$18+SQRT(('Ejercicio 3 - TIR'!$E$18-'Ejercicio 3 - TIR'!$C$18)*('Ejercicio 3 - TIR'!$D$18-'Ejercicio 3 - TIR'!$C$18)*J474),'Ejercicio 3 - TIR'!$E$18-SQRT(('Ejercicio 3 - TIR'!$E$18-'Ejercicio 3 - TIR'!$C$18)*('Ejercicio 3 - TIR'!$E$18-'Ejercicio 3 - TIR'!$D$18)*(1-J474)))</f>
        <v>39021.33168</v>
      </c>
      <c r="L474" s="3">
        <f t="shared" si="9"/>
        <v>0.2897172147</v>
      </c>
      <c r="M474" s="4">
        <f>IF(L474&lt;=('Ejercicio 3 - TIR'!$D$18-'Ejercicio 3 - TIR'!$C$18)/('Ejercicio 3 - TIR'!$E$18-'Ejercicio 3 - TIR'!$C$18),'Ejercicio 3 - TIR'!$C$18+SQRT(('Ejercicio 3 - TIR'!$E$18-'Ejercicio 3 - TIR'!$C$18)*('Ejercicio 3 - TIR'!$D$18-'Ejercicio 3 - TIR'!$C$18)*L474),'Ejercicio 3 - TIR'!$E$18-SQRT(('Ejercicio 3 - TIR'!$E$18-'Ejercicio 3 - TIR'!$C$18)*('Ejercicio 3 - TIR'!$E$18-'Ejercicio 3 - TIR'!$D$18)*(1-L474)))</f>
        <v>36592.23651</v>
      </c>
      <c r="N474" s="3">
        <f t="shared" si="10"/>
        <v>0.4880549176</v>
      </c>
      <c r="O474" s="4">
        <f>IF(N474&lt;=('Ejercicio 3 - TIR'!$D$18-'Ejercicio 3 - TIR'!$C$18)/('Ejercicio 3 - TIR'!$E$18-'Ejercicio 3 - TIR'!$C$18),'Ejercicio 3 - TIR'!$C$18+SQRT(('Ejercicio 3 - TIR'!$E$18-'Ejercicio 3 - TIR'!$C$18)*('Ejercicio 3 - TIR'!$D$18-'Ejercicio 3 - TIR'!$C$18)*N474),'Ejercicio 3 - TIR'!$E$18-SQRT(('Ejercicio 3 - TIR'!$E$18-'Ejercicio 3 - TIR'!$C$18)*('Ejercicio 3 - TIR'!$E$18-'Ejercicio 3 - TIR'!$D$18)*(1-N474)))</f>
        <v>38556.18125</v>
      </c>
      <c r="P474" s="3">
        <f t="shared" si="11"/>
        <v>0.2541726368</v>
      </c>
      <c r="Q474" s="7">
        <f>IF(P474&lt;=('Ejercicio 3 - TIR'!$D$22-'Ejercicio 3 - TIR'!$C$22)/('Ejercicio 3 - TIR'!$E$22-'Ejercicio 3 - TIR'!$C$22),'Ejercicio 3 - TIR'!$C$22+SQRT(('Ejercicio 3 - TIR'!$E$22-'Ejercicio 3 - TIR'!$C$22)*('Ejercicio 3 - TIR'!$D$22-'Ejercicio 3 - TIR'!$C$22)*P474),'Ejercicio 3 - TIR'!$E$22-SQRT(('Ejercicio 3 - TIR'!$E$22-'Ejercicio 3 - TIR'!$C$22)*('Ejercicio 3 - TIR'!$E$22-'Ejercicio 3 - TIR'!$D$22)*(1-P474)))</f>
        <v>0.1413895008</v>
      </c>
      <c r="R474" s="3">
        <f t="shared" si="12"/>
        <v>0.2579602261</v>
      </c>
      <c r="S474" s="7">
        <f>IF(R474&lt;=('Ejercicio 3 - TIR'!$D$23-'Ejercicio 3 - TIR'!$C$23)/('Ejercicio 3 - TIR'!$E$23-'Ejercicio 3 - TIR'!$C$23),'Ejercicio 3 - TIR'!$C$23+SQRT(('Ejercicio 3 - TIR'!$E$23-'Ejercicio 3 - TIR'!$C$23)*('Ejercicio 3 - TIR'!$D$23-'Ejercicio 3 - TIR'!$C$23)*R474),'Ejercicio 3 - TIR'!$E$23-SQRT(('Ejercicio 3 - TIR'!$E$23-'Ejercicio 3 - TIR'!$C$23)*('Ejercicio 3 - TIR'!$E$23-'Ejercicio 3 - TIR'!$D$23)*(1-R474)))</f>
        <v>0.1415482808</v>
      </c>
      <c r="T474" s="3">
        <f t="shared" si="13"/>
        <v>0.2215890012</v>
      </c>
      <c r="U474" s="7">
        <f>IF(T474&lt;=('Ejercicio 3 - TIR'!$D$24-'Ejercicio 3 - TIR'!$C$24)/('Ejercicio 3 - TIR'!$E$24-'Ejercicio 3 - TIR'!$C$24),'Ejercicio 3 - TIR'!$C$24+SQRT(('Ejercicio 3 - TIR'!$E$24-'Ejercicio 3 - TIR'!$C$24)*('Ejercicio 3 - TIR'!$D$24-'Ejercicio 3 - TIR'!$C$24)*T474),'Ejercicio 3 - TIR'!$E$24-SQRT(('Ejercicio 3 - TIR'!$E$24-'Ejercicio 3 - TIR'!$C$24)*('Ejercicio 3 - TIR'!$E$24-'Ejercicio 3 - TIR'!$D$24)*(1-T474)))</f>
        <v>0.171571669</v>
      </c>
      <c r="V474" s="3">
        <f t="shared" si="14"/>
        <v>0.4004944296</v>
      </c>
      <c r="W474" s="7">
        <f>IF(V474&lt;=('Ejercicio 3 - TIR'!$D$25-'Ejercicio 3 - TIR'!$C$25)/('Ejercicio 3 - TIR'!$E$25-'Ejercicio 3 - TIR'!$C$25),'Ejercicio 3 - TIR'!$C$25+SQRT(('Ejercicio 3 - TIR'!$E$25-'Ejercicio 3 - TIR'!$C$25)*('Ejercicio 3 - TIR'!$D$25-'Ejercicio 3 - TIR'!$C$25)*V474),'Ejercicio 3 - TIR'!$E$25-SQRT(('Ejercicio 3 - TIR'!$E$25-'Ejercicio 3 - TIR'!$C$25)*('Ejercicio 3 - TIR'!$E$25-'Ejercicio 3 - TIR'!$D$25)*(1-V474)))</f>
        <v>0.2041931283</v>
      </c>
      <c r="X474" s="3">
        <f t="shared" si="15"/>
        <v>0.1830723457</v>
      </c>
      <c r="Y474" s="7">
        <f>IF(X474&lt;=('Ejercicio 3 - TIR'!$D$26-'Ejercicio 3 - TIR'!$C$26)/('Ejercicio 3 - TIR'!$E$26-'Ejercicio 3 - TIR'!$C$26),'Ejercicio 3 - TIR'!$C$26+SQRT(('Ejercicio 3 - TIR'!$E$26-'Ejercicio 3 - TIR'!$C$26)*('Ejercicio 3 - TIR'!$D$26-'Ejercicio 3 - TIR'!$C$26)*X474),'Ejercicio 3 - TIR'!$E$26-SQRT(('Ejercicio 3 - TIR'!$E$26-'Ejercicio 3 - TIR'!$C$26)*('Ejercicio 3 - TIR'!$E$26-'Ejercicio 3 - TIR'!$D$26)*(1-X474)))</f>
        <v>0.2122327536</v>
      </c>
      <c r="Z474" s="3">
        <f t="shared" si="16"/>
        <v>1.141389501</v>
      </c>
      <c r="AA474" s="3">
        <f t="shared" si="17"/>
        <v>1.302951222</v>
      </c>
      <c r="AB474" s="3">
        <f t="shared" si="18"/>
        <v>1.526500738</v>
      </c>
      <c r="AC474" s="3">
        <f t="shared" si="19"/>
        <v>1.838201699</v>
      </c>
      <c r="AD474" s="3">
        <f t="shared" si="20"/>
        <v>2.228328308</v>
      </c>
      <c r="AE474" s="2">
        <f t="shared" si="21"/>
        <v>4415.120053</v>
      </c>
      <c r="AF474" s="2">
        <f t="shared" si="22"/>
        <v>5040.072706</v>
      </c>
      <c r="AG474" s="2">
        <f t="shared" si="23"/>
        <v>5904.806392</v>
      </c>
      <c r="AH474" s="2">
        <f t="shared" si="24"/>
        <v>7110.527281</v>
      </c>
      <c r="AI474" s="2">
        <f t="shared" si="25"/>
        <v>8619.614066</v>
      </c>
      <c r="AJ474" s="4">
        <f t="shared" si="26"/>
        <v>46304.55385</v>
      </c>
      <c r="AK474" s="4">
        <f t="shared" si="27"/>
        <v>47526.23152</v>
      </c>
      <c r="AL474" s="4">
        <f t="shared" si="28"/>
        <v>59566.09161</v>
      </c>
      <c r="AM474" s="4">
        <f t="shared" si="29"/>
        <v>67263.91134</v>
      </c>
      <c r="AN474" s="4">
        <f t="shared" si="30"/>
        <v>85915.83012</v>
      </c>
      <c r="AO474" s="4">
        <f>C474/'Ejercicio 3 - TIR'!$D$7</f>
        <v>15038.0875</v>
      </c>
      <c r="AP474" s="4">
        <f t="shared" si="31"/>
        <v>31266.46634</v>
      </c>
      <c r="AQ474" s="4">
        <f t="shared" si="32"/>
        <v>32488.14401</v>
      </c>
      <c r="AR474" s="4">
        <f t="shared" si="33"/>
        <v>44528.00411</v>
      </c>
      <c r="AS474" s="4">
        <f t="shared" si="34"/>
        <v>52225.82383</v>
      </c>
      <c r="AT474" s="4">
        <f t="shared" si="35"/>
        <v>70877.74262</v>
      </c>
      <c r="AU474" s="4">
        <f>AP474*'Ejercicio 3 - TIR'!$D$5</f>
        <v>15633.23317</v>
      </c>
      <c r="AV474" s="4">
        <f>AQ474*'Ejercicio 3 - TIR'!$D$5</f>
        <v>16244.07201</v>
      </c>
      <c r="AW474" s="4">
        <f>AR474*'Ejercicio 3 - TIR'!$D$5</f>
        <v>22264.00205</v>
      </c>
      <c r="AX474" s="4">
        <f>AS474*'Ejercicio 3 - TIR'!$D$5</f>
        <v>26112.91192</v>
      </c>
      <c r="AY474" s="4">
        <f>AT474*'Ejercicio 3 - TIR'!$D$5</f>
        <v>35438.87131</v>
      </c>
      <c r="AZ474" s="4">
        <f t="shared" ref="AZ474:BD474" si="1457">AJ474-AU474-AE474</f>
        <v>26256.20062</v>
      </c>
      <c r="BA474" s="4">
        <f t="shared" si="1457"/>
        <v>26242.0868</v>
      </c>
      <c r="BB474" s="4">
        <f t="shared" si="1457"/>
        <v>31397.28317</v>
      </c>
      <c r="BC474" s="4">
        <f t="shared" si="1457"/>
        <v>34040.47214</v>
      </c>
      <c r="BD474" s="4">
        <f t="shared" si="1457"/>
        <v>41857.34475</v>
      </c>
      <c r="BE474" s="4">
        <f t="shared" ref="BE474:BI474" si="1458">AZ474/Z474</f>
        <v>23003.71661</v>
      </c>
      <c r="BF474" s="4">
        <f t="shared" si="1458"/>
        <v>20140.49824</v>
      </c>
      <c r="BG474" s="4">
        <f t="shared" si="1458"/>
        <v>20568.14149</v>
      </c>
      <c r="BH474" s="4">
        <f t="shared" si="1458"/>
        <v>18518.35528</v>
      </c>
      <c r="BI474" s="4">
        <f t="shared" si="1458"/>
        <v>18784.19109</v>
      </c>
      <c r="BJ474" s="4">
        <f t="shared" si="38"/>
        <v>69583.22179</v>
      </c>
      <c r="BK474" s="4">
        <f t="shared" si="39"/>
        <v>33509.79608</v>
      </c>
      <c r="BL474" s="4">
        <f t="shared" si="40"/>
        <v>103093.0179</v>
      </c>
      <c r="BM474" s="4">
        <f>BK474*'Ejercicio 3 - TIR'!$D$5</f>
        <v>16754.89804</v>
      </c>
      <c r="BN474" s="4">
        <f t="shared" si="41"/>
        <v>86338.11983</v>
      </c>
      <c r="BO474" s="4">
        <f t="shared" si="42"/>
        <v>38745.6909</v>
      </c>
      <c r="BP474" s="4">
        <f t="shared" si="43"/>
        <v>-106417.0847</v>
      </c>
      <c r="BQ474" s="4">
        <f t="shared" ref="BQ474:BT474" si="1459">BE474</f>
        <v>23003.71661</v>
      </c>
      <c r="BR474" s="4">
        <f t="shared" si="1459"/>
        <v>20140.49824</v>
      </c>
      <c r="BS474" s="4">
        <f t="shared" si="1459"/>
        <v>20568.14149</v>
      </c>
      <c r="BT474" s="4">
        <f t="shared" si="1459"/>
        <v>18518.35528</v>
      </c>
      <c r="BU474" s="4">
        <f t="shared" si="45"/>
        <v>57529.88199</v>
      </c>
      <c r="BV474" s="36">
        <f t="shared" si="46"/>
        <v>8.381472437</v>
      </c>
    </row>
    <row r="475" ht="15.0" customHeight="1">
      <c r="A475" s="2">
        <v>474.0</v>
      </c>
      <c r="B475" s="3">
        <f t="shared" si="4"/>
        <v>0.7383590338</v>
      </c>
      <c r="C475" s="4">
        <f>IF(B475&lt;=('Ejercicio 3 - TIR'!$D$13-'Ejercicio 3 - TIR'!$C$13)/('Ejercicio 3 - TIR'!$E$13-'Ejercicio 3 - TIR'!$C$13),'Ejercicio 3 - TIR'!$C$13+SQRT(('Ejercicio 3 - TIR'!$E$13-'Ejercicio 3 - TIR'!$C$13)*('Ejercicio 3 - TIR'!$D$13-'Ejercicio 3 - TIR'!$C$13)*B475),'Ejercicio 3 - TIR'!$E$13-SQRT(('Ejercicio 3 - TIR'!$E$13-'Ejercicio 3 - TIR'!$C$13)*('Ejercicio 3 - TIR'!$E$13-'Ejercicio 3 - TIR'!$D$13)*(1-B475)))</f>
        <v>82280.82509</v>
      </c>
      <c r="D475" s="3">
        <f t="shared" si="5"/>
        <v>0.09548590788</v>
      </c>
      <c r="E475" s="4">
        <f>IF(D475&lt;=('Ejercicio 3 - TIR'!$D$14-'Ejercicio 3 - TIR'!$C$14)/('Ejercicio 3 - TIR'!$E$14-'Ejercicio 3 - TIR'!$C$14),'Ejercicio 3 - TIR'!$C$14+SQRT(('Ejercicio 3 - TIR'!$E$14-'Ejercicio 3 - TIR'!$C$14)*('Ejercicio 3 - TIR'!$D$14-'Ejercicio 3 - TIR'!$C$14)*D475),'Ejercicio 3 - TIR'!$E$14-SQRT(('Ejercicio 3 - TIR'!$E$14-'Ejercicio 3 - TIR'!$C$14)*('Ejercicio 3 - TIR'!$E$14-'Ejercicio 3 - TIR'!$D$14)*(1-D475)))</f>
        <v>27676.08727</v>
      </c>
      <c r="F475" s="3">
        <f t="shared" si="6"/>
        <v>0.4016962441</v>
      </c>
      <c r="G475" s="4">
        <f>IF(F475&lt;=('Ejercicio 3 - TIR'!$D$18-'Ejercicio 3 - TIR'!$C$18)/('Ejercicio 3 - TIR'!$E$18-'Ejercicio 3 - TIR'!$C$18),'Ejercicio 3 - TIR'!$C$18+SQRT(('Ejercicio 3 - TIR'!$E$18-'Ejercicio 3 - TIR'!$C$18)*('Ejercicio 3 - TIR'!$D$18-'Ejercicio 3 - TIR'!$C$18)*F475),'Ejercicio 3 - TIR'!$E$18-SQRT(('Ejercicio 3 - TIR'!$E$18-'Ejercicio 3 - TIR'!$C$18)*('Ejercicio 3 - TIR'!$E$18-'Ejercicio 3 - TIR'!$D$18)*(1-F475)))</f>
        <v>37762.37313</v>
      </c>
      <c r="H475" s="3">
        <f t="shared" si="7"/>
        <v>0.1739953815</v>
      </c>
      <c r="I475" s="4">
        <f>IF(H475&lt;=('Ejercicio 3 - TIR'!$D$18-'Ejercicio 3 - TIR'!$C$18)/('Ejercicio 3 - TIR'!$E$18-'Ejercicio 3 - TIR'!$C$18),'Ejercicio 3 - TIR'!$C$18+SQRT(('Ejercicio 3 - TIR'!$E$18-'Ejercicio 3 - TIR'!$C$18)*('Ejercicio 3 - TIR'!$D$18-'Ejercicio 3 - TIR'!$C$18)*H475),'Ejercicio 3 - TIR'!$E$18-SQRT(('Ejercicio 3 - TIR'!$E$18-'Ejercicio 3 - TIR'!$C$18)*('Ejercicio 3 - TIR'!$E$18-'Ejercicio 3 - TIR'!$D$18)*(1-H475)))</f>
        <v>35108.74811</v>
      </c>
      <c r="J475" s="3">
        <f t="shared" si="8"/>
        <v>0.1334211977</v>
      </c>
      <c r="K475" s="4">
        <f>IF(J475&lt;=('Ejercicio 3 - TIR'!$D$18-'Ejercicio 3 - TIR'!$C$18)/('Ejercicio 3 - TIR'!$E$18-'Ejercicio 3 - TIR'!$C$18),'Ejercicio 3 - TIR'!$C$18+SQRT(('Ejercicio 3 - TIR'!$E$18-'Ejercicio 3 - TIR'!$C$18)*('Ejercicio 3 - TIR'!$D$18-'Ejercicio 3 - TIR'!$C$18)*J475),'Ejercicio 3 - TIR'!$E$18-SQRT(('Ejercicio 3 - TIR'!$E$18-'Ejercicio 3 - TIR'!$C$18)*('Ejercicio 3 - TIR'!$E$18-'Ejercicio 3 - TIR'!$D$18)*(1-J475)))</f>
        <v>34473.60924</v>
      </c>
      <c r="L475" s="3">
        <f t="shared" si="9"/>
        <v>0.5004113743</v>
      </c>
      <c r="M475" s="4">
        <f>IF(L475&lt;=('Ejercicio 3 - TIR'!$D$18-'Ejercicio 3 - TIR'!$C$18)/('Ejercicio 3 - TIR'!$E$18-'Ejercicio 3 - TIR'!$C$18),'Ejercicio 3 - TIR'!$C$18+SQRT(('Ejercicio 3 - TIR'!$E$18-'Ejercicio 3 - TIR'!$C$18)*('Ejercicio 3 - TIR'!$D$18-'Ejercicio 3 - TIR'!$C$18)*L475),'Ejercicio 3 - TIR'!$E$18-SQRT(('Ejercicio 3 - TIR'!$E$18-'Ejercicio 3 - TIR'!$C$18)*('Ejercicio 3 - TIR'!$E$18-'Ejercicio 3 - TIR'!$D$18)*(1-L475)))</f>
        <v>38663.81591</v>
      </c>
      <c r="N475" s="3">
        <f t="shared" si="10"/>
        <v>0.383981651</v>
      </c>
      <c r="O475" s="4">
        <f>IF(N475&lt;=('Ejercicio 3 - TIR'!$D$18-'Ejercicio 3 - TIR'!$C$18)/('Ejercicio 3 - TIR'!$E$18-'Ejercicio 3 - TIR'!$C$18),'Ejercicio 3 - TIR'!$C$18+SQRT(('Ejercicio 3 - TIR'!$E$18-'Ejercicio 3 - TIR'!$C$18)*('Ejercicio 3 - TIR'!$D$18-'Ejercicio 3 - TIR'!$C$18)*N475),'Ejercicio 3 - TIR'!$E$18-SQRT(('Ejercicio 3 - TIR'!$E$18-'Ejercicio 3 - TIR'!$C$18)*('Ejercicio 3 - TIR'!$E$18-'Ejercicio 3 - TIR'!$D$18)*(1-N475)))</f>
        <v>37589.28506</v>
      </c>
      <c r="P475" s="3">
        <f t="shared" si="11"/>
        <v>0.6201839317</v>
      </c>
      <c r="Q475" s="7">
        <f>IF(P475&lt;=('Ejercicio 3 - TIR'!$D$22-'Ejercicio 3 - TIR'!$C$22)/('Ejercicio 3 - TIR'!$E$22-'Ejercicio 3 - TIR'!$C$22),'Ejercicio 3 - TIR'!$C$22+SQRT(('Ejercicio 3 - TIR'!$E$22-'Ejercicio 3 - TIR'!$C$22)*('Ejercicio 3 - TIR'!$D$22-'Ejercicio 3 - TIR'!$C$22)*P475),'Ejercicio 3 - TIR'!$E$22-SQRT(('Ejercicio 3 - TIR'!$E$22-'Ejercicio 3 - TIR'!$C$22)*('Ejercicio 3 - TIR'!$E$22-'Ejercicio 3 - TIR'!$D$22)*(1-P475)))</f>
        <v>0.1538529366</v>
      </c>
      <c r="R475" s="3">
        <f t="shared" si="12"/>
        <v>0.6653128009</v>
      </c>
      <c r="S475" s="7">
        <f>IF(R475&lt;=('Ejercicio 3 - TIR'!$D$23-'Ejercicio 3 - TIR'!$C$23)/('Ejercicio 3 - TIR'!$E$23-'Ejercicio 3 - TIR'!$C$23),'Ejercicio 3 - TIR'!$C$23+SQRT(('Ejercicio 3 - TIR'!$E$23-'Ejercicio 3 - TIR'!$C$23)*('Ejercicio 3 - TIR'!$D$23-'Ejercicio 3 - TIR'!$C$23)*R475),'Ejercicio 3 - TIR'!$E$23-SQRT(('Ejercicio 3 - TIR'!$E$23-'Ejercicio 3 - TIR'!$C$23)*('Ejercicio 3 - TIR'!$E$23-'Ejercicio 3 - TIR'!$D$23)*(1-R475)))</f>
        <v>0.1554554088</v>
      </c>
      <c r="T475" s="3">
        <f t="shared" si="13"/>
        <v>0.399329516</v>
      </c>
      <c r="U475" s="7">
        <f>IF(T475&lt;=('Ejercicio 3 - TIR'!$D$24-'Ejercicio 3 - TIR'!$C$24)/('Ejercicio 3 - TIR'!$E$24-'Ejercicio 3 - TIR'!$C$24),'Ejercicio 3 - TIR'!$C$24+SQRT(('Ejercicio 3 - TIR'!$E$24-'Ejercicio 3 - TIR'!$C$24)*('Ejercicio 3 - TIR'!$D$24-'Ejercicio 3 - TIR'!$C$24)*T475),'Ejercicio 3 - TIR'!$E$24-SQRT(('Ejercicio 3 - TIR'!$E$24-'Ejercicio 3 - TIR'!$C$24)*('Ejercicio 3 - TIR'!$E$24-'Ejercicio 3 - TIR'!$D$24)*(1-T475)))</f>
        <v>0.1789584527</v>
      </c>
      <c r="V475" s="3">
        <f t="shared" si="14"/>
        <v>0.9449718002</v>
      </c>
      <c r="W475" s="7">
        <f>IF(V475&lt;=('Ejercicio 3 - TIR'!$D$25-'Ejercicio 3 - TIR'!$C$25)/('Ejercicio 3 - TIR'!$E$25-'Ejercicio 3 - TIR'!$C$25),'Ejercicio 3 - TIR'!$C$25+SQRT(('Ejercicio 3 - TIR'!$E$25-'Ejercicio 3 - TIR'!$C$25)*('Ejercicio 3 - TIR'!$D$25-'Ejercicio 3 - TIR'!$C$25)*V475),'Ejercicio 3 - TIR'!$E$25-SQRT(('Ejercicio 3 - TIR'!$E$25-'Ejercicio 3 - TIR'!$C$25)*('Ejercicio 3 - TIR'!$E$25-'Ejercicio 3 - TIR'!$D$25)*(1-V475)))</f>
        <v>0.2361220067</v>
      </c>
      <c r="X475" s="3">
        <f t="shared" si="15"/>
        <v>0.8580186755</v>
      </c>
      <c r="Y475" s="7">
        <f>IF(X475&lt;=('Ejercicio 3 - TIR'!$D$26-'Ejercicio 3 - TIR'!$C$26)/('Ejercicio 3 - TIR'!$E$26-'Ejercicio 3 - TIR'!$C$26),'Ejercicio 3 - TIR'!$C$26+SQRT(('Ejercicio 3 - TIR'!$E$26-'Ejercicio 3 - TIR'!$C$26)*('Ejercicio 3 - TIR'!$D$26-'Ejercicio 3 - TIR'!$C$26)*X475),'Ejercicio 3 - TIR'!$E$26-SQRT(('Ejercicio 3 - TIR'!$E$26-'Ejercicio 3 - TIR'!$C$26)*('Ejercicio 3 - TIR'!$E$26-'Ejercicio 3 - TIR'!$D$26)*(1-X475)))</f>
        <v>0.2523106672</v>
      </c>
      <c r="Z475" s="3">
        <f t="shared" si="16"/>
        <v>1.153852937</v>
      </c>
      <c r="AA475" s="3">
        <f t="shared" si="17"/>
        <v>1.333225617</v>
      </c>
      <c r="AB475" s="3">
        <f t="shared" si="18"/>
        <v>1.57181761</v>
      </c>
      <c r="AC475" s="3">
        <f t="shared" si="19"/>
        <v>1.942958338</v>
      </c>
      <c r="AD475" s="3">
        <f t="shared" si="20"/>
        <v>2.433187453</v>
      </c>
      <c r="AE475" s="2">
        <f t="shared" si="21"/>
        <v>4258.047301</v>
      </c>
      <c r="AF475" s="2">
        <f t="shared" si="22"/>
        <v>4919.983785</v>
      </c>
      <c r="AG475" s="2">
        <f t="shared" si="23"/>
        <v>5800.456471</v>
      </c>
      <c r="AH475" s="2">
        <f t="shared" si="24"/>
        <v>7170.071892</v>
      </c>
      <c r="AI475" s="2">
        <f t="shared" si="25"/>
        <v>8979.157515</v>
      </c>
      <c r="AJ475" s="4">
        <f t="shared" si="26"/>
        <v>43572.22513</v>
      </c>
      <c r="AK475" s="4">
        <f t="shared" si="27"/>
        <v>46807.88234</v>
      </c>
      <c r="AL475" s="4">
        <f t="shared" si="28"/>
        <v>54186.22609</v>
      </c>
      <c r="AM475" s="4">
        <f t="shared" si="29"/>
        <v>75122.18351</v>
      </c>
      <c r="AN475" s="4">
        <f t="shared" si="30"/>
        <v>91461.77676</v>
      </c>
      <c r="AO475" s="4">
        <f>C475/'Ejercicio 3 - TIR'!$D$7</f>
        <v>16456.16502</v>
      </c>
      <c r="AP475" s="4">
        <f t="shared" si="31"/>
        <v>27116.06011</v>
      </c>
      <c r="AQ475" s="4">
        <f t="shared" si="32"/>
        <v>30351.71732</v>
      </c>
      <c r="AR475" s="4">
        <f t="shared" si="33"/>
        <v>37730.06107</v>
      </c>
      <c r="AS475" s="4">
        <f t="shared" si="34"/>
        <v>58666.01849</v>
      </c>
      <c r="AT475" s="4">
        <f t="shared" si="35"/>
        <v>75005.61174</v>
      </c>
      <c r="AU475" s="4">
        <f>AP475*'Ejercicio 3 - TIR'!$D$5</f>
        <v>13558.03006</v>
      </c>
      <c r="AV475" s="4">
        <f>AQ475*'Ejercicio 3 - TIR'!$D$5</f>
        <v>15175.85866</v>
      </c>
      <c r="AW475" s="4">
        <f>AR475*'Ejercicio 3 - TIR'!$D$5</f>
        <v>18865.03053</v>
      </c>
      <c r="AX475" s="4">
        <f>AS475*'Ejercicio 3 - TIR'!$D$5</f>
        <v>29333.00925</v>
      </c>
      <c r="AY475" s="4">
        <f>AT475*'Ejercicio 3 - TIR'!$D$5</f>
        <v>37502.80587</v>
      </c>
      <c r="AZ475" s="4">
        <f t="shared" ref="AZ475:BD475" si="1460">AJ475-AU475-AE475</f>
        <v>25756.14777</v>
      </c>
      <c r="BA475" s="4">
        <f t="shared" si="1460"/>
        <v>26712.0399</v>
      </c>
      <c r="BB475" s="4">
        <f t="shared" si="1460"/>
        <v>29520.73908</v>
      </c>
      <c r="BC475" s="4">
        <f t="shared" si="1460"/>
        <v>38619.10237</v>
      </c>
      <c r="BD475" s="4">
        <f t="shared" si="1460"/>
        <v>44979.81337</v>
      </c>
      <c r="BE475" s="4">
        <f t="shared" ref="BE475:BI475" si="1461">AZ475/Z475</f>
        <v>22321.86352</v>
      </c>
      <c r="BF475" s="4">
        <f t="shared" si="1461"/>
        <v>20035.64855</v>
      </c>
      <c r="BG475" s="4">
        <f t="shared" si="1461"/>
        <v>18781.27519</v>
      </c>
      <c r="BH475" s="4">
        <f t="shared" si="1461"/>
        <v>19876.44388</v>
      </c>
      <c r="BI475" s="4">
        <f t="shared" si="1461"/>
        <v>18485.96306</v>
      </c>
      <c r="BJ475" s="4">
        <f t="shared" si="38"/>
        <v>67341.10829</v>
      </c>
      <c r="BK475" s="4">
        <f t="shared" si="39"/>
        <v>40040.93424</v>
      </c>
      <c r="BL475" s="4">
        <f t="shared" si="40"/>
        <v>107382.0425</v>
      </c>
      <c r="BM475" s="4">
        <f>BK475*'Ejercicio 3 - TIR'!$D$5</f>
        <v>20020.46712</v>
      </c>
      <c r="BN475" s="4">
        <f t="shared" si="41"/>
        <v>87361.57542</v>
      </c>
      <c r="BO475" s="4">
        <f t="shared" si="42"/>
        <v>35904.16978</v>
      </c>
      <c r="BP475" s="4">
        <f t="shared" si="43"/>
        <v>-109956.9124</v>
      </c>
      <c r="BQ475" s="4">
        <f t="shared" ref="BQ475:BT475" si="1462">BE475</f>
        <v>22321.86352</v>
      </c>
      <c r="BR475" s="4">
        <f t="shared" si="1462"/>
        <v>20035.64855</v>
      </c>
      <c r="BS475" s="4">
        <f t="shared" si="1462"/>
        <v>18781.27519</v>
      </c>
      <c r="BT475" s="4">
        <f t="shared" si="1462"/>
        <v>19876.44388</v>
      </c>
      <c r="BU475" s="4">
        <f t="shared" si="45"/>
        <v>54390.13284</v>
      </c>
      <c r="BV475" s="36">
        <f t="shared" si="46"/>
        <v>6.314340157</v>
      </c>
    </row>
    <row r="476" ht="15.0" customHeight="1">
      <c r="A476" s="2">
        <v>475.0</v>
      </c>
      <c r="B476" s="3">
        <f t="shared" si="4"/>
        <v>0.3892257306</v>
      </c>
      <c r="C476" s="4">
        <f>IF(B476&lt;=('Ejercicio 3 - TIR'!$D$13-'Ejercicio 3 - TIR'!$C$13)/('Ejercicio 3 - TIR'!$E$13-'Ejercicio 3 - TIR'!$C$13),'Ejercicio 3 - TIR'!$C$13+SQRT(('Ejercicio 3 - TIR'!$E$13-'Ejercicio 3 - TIR'!$C$13)*('Ejercicio 3 - TIR'!$D$13-'Ejercicio 3 - TIR'!$C$13)*B476),'Ejercicio 3 - TIR'!$E$13-SQRT(('Ejercicio 3 - TIR'!$E$13-'Ejercicio 3 - TIR'!$C$13)*('Ejercicio 3 - TIR'!$E$13-'Ejercicio 3 - TIR'!$D$13)*(1-B476)))</f>
        <v>72927.33624</v>
      </c>
      <c r="D476" s="3">
        <f t="shared" si="5"/>
        <v>0.7307261836</v>
      </c>
      <c r="E476" s="4">
        <f>IF(D476&lt;=('Ejercicio 3 - TIR'!$D$14-'Ejercicio 3 - TIR'!$C$14)/('Ejercicio 3 - TIR'!$E$14-'Ejercicio 3 - TIR'!$C$14),'Ejercicio 3 - TIR'!$C$14+SQRT(('Ejercicio 3 - TIR'!$E$14-'Ejercicio 3 - TIR'!$C$14)*('Ejercicio 3 - TIR'!$D$14-'Ejercicio 3 - TIR'!$C$14)*D476),'Ejercicio 3 - TIR'!$E$14-SQRT(('Ejercicio 3 - TIR'!$E$14-'Ejercicio 3 - TIR'!$C$14)*('Ejercicio 3 - TIR'!$E$14-'Ejercicio 3 - TIR'!$D$14)*(1-D476)))</f>
        <v>33644.60289</v>
      </c>
      <c r="F476" s="3">
        <f t="shared" si="6"/>
        <v>0.4574555354</v>
      </c>
      <c r="G476" s="4">
        <f>IF(F476&lt;=('Ejercicio 3 - TIR'!$D$18-'Ejercicio 3 - TIR'!$C$18)/('Ejercicio 3 - TIR'!$E$18-'Ejercicio 3 - TIR'!$C$18),'Ejercicio 3 - TIR'!$C$18+SQRT(('Ejercicio 3 - TIR'!$E$18-'Ejercicio 3 - TIR'!$C$18)*('Ejercicio 3 - TIR'!$D$18-'Ejercicio 3 - TIR'!$C$18)*F476),'Ejercicio 3 - TIR'!$E$18-SQRT(('Ejercicio 3 - TIR'!$E$18-'Ejercicio 3 - TIR'!$C$18)*('Ejercicio 3 - TIR'!$E$18-'Ejercicio 3 - TIR'!$D$18)*(1-F476)))</f>
        <v>38283.61819</v>
      </c>
      <c r="H476" s="3">
        <f t="shared" si="7"/>
        <v>0.3890983</v>
      </c>
      <c r="I476" s="4">
        <f>IF(H476&lt;=('Ejercicio 3 - TIR'!$D$18-'Ejercicio 3 - TIR'!$C$18)/('Ejercicio 3 - TIR'!$E$18-'Ejercicio 3 - TIR'!$C$18),'Ejercicio 3 - TIR'!$C$18+SQRT(('Ejercicio 3 - TIR'!$E$18-'Ejercicio 3 - TIR'!$C$18)*('Ejercicio 3 - TIR'!$D$18-'Ejercicio 3 - TIR'!$C$18)*H476),'Ejercicio 3 - TIR'!$E$18-SQRT(('Ejercicio 3 - TIR'!$E$18-'Ejercicio 3 - TIR'!$C$18)*('Ejercicio 3 - TIR'!$E$18-'Ejercicio 3 - TIR'!$D$18)*(1-H476)))</f>
        <v>37639.68226</v>
      </c>
      <c r="J476" s="3">
        <f t="shared" si="8"/>
        <v>0.9358486817</v>
      </c>
      <c r="K476" s="4">
        <f>IF(J476&lt;=('Ejercicio 3 - TIR'!$D$18-'Ejercicio 3 - TIR'!$C$18)/('Ejercicio 3 - TIR'!$E$18-'Ejercicio 3 - TIR'!$C$18),'Ejercicio 3 - TIR'!$C$18+SQRT(('Ejercicio 3 - TIR'!$E$18-'Ejercicio 3 - TIR'!$C$18)*('Ejercicio 3 - TIR'!$D$18-'Ejercicio 3 - TIR'!$C$18)*J476),'Ejercicio 3 - TIR'!$E$18-SQRT(('Ejercicio 3 - TIR'!$E$18-'Ejercicio 3 - TIR'!$C$18)*('Ejercicio 3 - TIR'!$E$18-'Ejercicio 3 - TIR'!$D$18)*(1-J476)))</f>
        <v>42806.52129</v>
      </c>
      <c r="L476" s="3">
        <f t="shared" si="9"/>
        <v>0.2521075542</v>
      </c>
      <c r="M476" s="4">
        <f>IF(L476&lt;=('Ejercicio 3 - TIR'!$D$18-'Ejercicio 3 - TIR'!$C$18)/('Ejercicio 3 - TIR'!$E$18-'Ejercicio 3 - TIR'!$C$18),'Ejercicio 3 - TIR'!$C$18+SQRT(('Ejercicio 3 - TIR'!$E$18-'Ejercicio 3 - TIR'!$C$18)*('Ejercicio 3 - TIR'!$D$18-'Ejercicio 3 - TIR'!$C$18)*L476),'Ejercicio 3 - TIR'!$E$18-SQRT(('Ejercicio 3 - TIR'!$E$18-'Ejercicio 3 - TIR'!$C$18)*('Ejercicio 3 - TIR'!$E$18-'Ejercicio 3 - TIR'!$D$18)*(1-L476)))</f>
        <v>36149.48235</v>
      </c>
      <c r="N476" s="3">
        <f t="shared" si="10"/>
        <v>0.3965882216</v>
      </c>
      <c r="O476" s="4">
        <f>IF(N476&lt;=('Ejercicio 3 - TIR'!$D$18-'Ejercicio 3 - TIR'!$C$18)/('Ejercicio 3 - TIR'!$E$18-'Ejercicio 3 - TIR'!$C$18),'Ejercicio 3 - TIR'!$C$18+SQRT(('Ejercicio 3 - TIR'!$E$18-'Ejercicio 3 - TIR'!$C$18)*('Ejercicio 3 - TIR'!$D$18-'Ejercicio 3 - TIR'!$C$18)*N476),'Ejercicio 3 - TIR'!$E$18-SQRT(('Ejercicio 3 - TIR'!$E$18-'Ejercicio 3 - TIR'!$C$18)*('Ejercicio 3 - TIR'!$E$18-'Ejercicio 3 - TIR'!$D$18)*(1-N476)))</f>
        <v>37712.86155</v>
      </c>
      <c r="P476" s="3">
        <f t="shared" si="11"/>
        <v>0.8230494771</v>
      </c>
      <c r="Q476" s="7">
        <f>IF(P476&lt;=('Ejercicio 3 - TIR'!$D$22-'Ejercicio 3 - TIR'!$C$22)/('Ejercicio 3 - TIR'!$E$22-'Ejercicio 3 - TIR'!$C$22),'Ejercicio 3 - TIR'!$C$22+SQRT(('Ejercicio 3 - TIR'!$E$22-'Ejercicio 3 - TIR'!$C$22)*('Ejercicio 3 - TIR'!$D$22-'Ejercicio 3 - TIR'!$C$22)*P476),'Ejercicio 3 - TIR'!$E$22-SQRT(('Ejercicio 3 - TIR'!$E$22-'Ejercicio 3 - TIR'!$C$22)*('Ejercicio 3 - TIR'!$E$22-'Ejercicio 3 - TIR'!$D$22)*(1-P476)))</f>
        <v>0.1621531252</v>
      </c>
      <c r="R476" s="3">
        <f t="shared" si="12"/>
        <v>0.7758749873</v>
      </c>
      <c r="S476" s="7">
        <f>IF(R476&lt;=('Ejercicio 3 - TIR'!$D$23-'Ejercicio 3 - TIR'!$C$23)/('Ejercicio 3 - TIR'!$E$23-'Ejercicio 3 - TIR'!$C$23),'Ejercicio 3 - TIR'!$C$23+SQRT(('Ejercicio 3 - TIR'!$E$23-'Ejercicio 3 - TIR'!$C$23)*('Ejercicio 3 - TIR'!$D$23-'Ejercicio 3 - TIR'!$C$23)*R476),'Ejercicio 3 - TIR'!$E$23-SQRT(('Ejercicio 3 - TIR'!$E$23-'Ejercicio 3 - TIR'!$C$23)*('Ejercicio 3 - TIR'!$E$23-'Ejercicio 3 - TIR'!$D$23)*(1-R476)))</f>
        <v>0.1599145569</v>
      </c>
      <c r="T476" s="3">
        <f t="shared" si="13"/>
        <v>0.4147176144</v>
      </c>
      <c r="U476" s="7">
        <f>IF(T476&lt;=('Ejercicio 3 - TIR'!$D$24-'Ejercicio 3 - TIR'!$C$24)/('Ejercicio 3 - TIR'!$E$24-'Ejercicio 3 - TIR'!$C$24),'Ejercicio 3 - TIR'!$C$24+SQRT(('Ejercicio 3 - TIR'!$E$24-'Ejercicio 3 - TIR'!$C$24)*('Ejercicio 3 - TIR'!$D$24-'Ejercicio 3 - TIR'!$C$24)*T476),'Ejercicio 3 - TIR'!$E$24-SQRT(('Ejercicio 3 - TIR'!$E$24-'Ejercicio 3 - TIR'!$C$24)*('Ejercicio 3 - TIR'!$E$24-'Ejercicio 3 - TIR'!$D$24)*(1-T476)))</f>
        <v>0.1795111333</v>
      </c>
      <c r="V476" s="3">
        <f t="shared" si="14"/>
        <v>0.7424272648</v>
      </c>
      <c r="W476" s="7">
        <f>IF(V476&lt;=('Ejercicio 3 - TIR'!$D$25-'Ejercicio 3 - TIR'!$C$25)/('Ejercicio 3 - TIR'!$E$25-'Ejercicio 3 - TIR'!$C$25),'Ejercicio 3 - TIR'!$C$25+SQRT(('Ejercicio 3 - TIR'!$E$25-'Ejercicio 3 - TIR'!$C$25)*('Ejercicio 3 - TIR'!$D$25-'Ejercicio 3 - TIR'!$C$25)*V476),'Ejercicio 3 - TIR'!$E$25-SQRT(('Ejercicio 3 - TIR'!$E$25-'Ejercicio 3 - TIR'!$C$25)*('Ejercicio 3 - TIR'!$E$25-'Ejercicio 3 - TIR'!$D$25)*(1-V476)))</f>
        <v>0.2199749343</v>
      </c>
      <c r="X476" s="3">
        <f t="shared" si="15"/>
        <v>0.6604814513</v>
      </c>
      <c r="Y476" s="7">
        <f>IF(X476&lt;=('Ejercicio 3 - TIR'!$D$26-'Ejercicio 3 - TIR'!$C$26)/('Ejercicio 3 - TIR'!$E$26-'Ejercicio 3 - TIR'!$C$26),'Ejercicio 3 - TIR'!$C$26+SQRT(('Ejercicio 3 - TIR'!$E$26-'Ejercicio 3 - TIR'!$C$26)*('Ejercicio 3 - TIR'!$D$26-'Ejercicio 3 - TIR'!$C$26)*X476),'Ejercicio 3 - TIR'!$E$26-SQRT(('Ejercicio 3 - TIR'!$E$26-'Ejercicio 3 - TIR'!$C$26)*('Ejercicio 3 - TIR'!$E$26-'Ejercicio 3 - TIR'!$D$26)*(1-X476)))</f>
        <v>0.2371817777</v>
      </c>
      <c r="Z476" s="3">
        <f t="shared" si="16"/>
        <v>1.162153125</v>
      </c>
      <c r="AA476" s="3">
        <f t="shared" si="17"/>
        <v>1.347998327</v>
      </c>
      <c r="AB476" s="3">
        <f t="shared" si="18"/>
        <v>1.589979035</v>
      </c>
      <c r="AC476" s="3">
        <f t="shared" si="19"/>
        <v>1.939734568</v>
      </c>
      <c r="AD476" s="3">
        <f t="shared" si="20"/>
        <v>2.399804262</v>
      </c>
      <c r="AE476" s="2">
        <f t="shared" si="21"/>
        <v>5455.577503</v>
      </c>
      <c r="AF476" s="2">
        <f t="shared" si="22"/>
        <v>6328.003763</v>
      </c>
      <c r="AG476" s="2">
        <f t="shared" si="23"/>
        <v>7463.95089</v>
      </c>
      <c r="AH476" s="2">
        <f t="shared" si="24"/>
        <v>9105.832996</v>
      </c>
      <c r="AI476" s="2">
        <f t="shared" si="25"/>
        <v>11265.57065</v>
      </c>
      <c r="AJ476" s="4">
        <f t="shared" si="26"/>
        <v>44491.42652</v>
      </c>
      <c r="AK476" s="4">
        <f t="shared" si="27"/>
        <v>50738.22872</v>
      </c>
      <c r="AL476" s="4">
        <f t="shared" si="28"/>
        <v>68061.47139</v>
      </c>
      <c r="AM476" s="4">
        <f t="shared" si="29"/>
        <v>70120.40054</v>
      </c>
      <c r="AN476" s="4">
        <f t="shared" si="30"/>
        <v>90503.48585</v>
      </c>
      <c r="AO476" s="4">
        <f>C476/'Ejercicio 3 - TIR'!$D$7</f>
        <v>14585.46725</v>
      </c>
      <c r="AP476" s="4">
        <f t="shared" si="31"/>
        <v>29905.95927</v>
      </c>
      <c r="AQ476" s="4">
        <f t="shared" si="32"/>
        <v>36152.76148</v>
      </c>
      <c r="AR476" s="4">
        <f t="shared" si="33"/>
        <v>53476.00415</v>
      </c>
      <c r="AS476" s="4">
        <f t="shared" si="34"/>
        <v>55534.93329</v>
      </c>
      <c r="AT476" s="4">
        <f t="shared" si="35"/>
        <v>75918.01861</v>
      </c>
      <c r="AU476" s="4">
        <f>AP476*'Ejercicio 3 - TIR'!$D$5</f>
        <v>14952.97964</v>
      </c>
      <c r="AV476" s="4">
        <f>AQ476*'Ejercicio 3 - TIR'!$D$5</f>
        <v>18076.38074</v>
      </c>
      <c r="AW476" s="4">
        <f>AR476*'Ejercicio 3 - TIR'!$D$5</f>
        <v>26738.00207</v>
      </c>
      <c r="AX476" s="4">
        <f>AS476*'Ejercicio 3 - TIR'!$D$5</f>
        <v>27767.46664</v>
      </c>
      <c r="AY476" s="4">
        <f>AT476*'Ejercicio 3 - TIR'!$D$5</f>
        <v>37959.0093</v>
      </c>
      <c r="AZ476" s="4">
        <f t="shared" ref="AZ476:BD476" si="1463">AJ476-AU476-AE476</f>
        <v>24082.86938</v>
      </c>
      <c r="BA476" s="4">
        <f t="shared" si="1463"/>
        <v>26333.84422</v>
      </c>
      <c r="BB476" s="4">
        <f t="shared" si="1463"/>
        <v>33859.51843</v>
      </c>
      <c r="BC476" s="4">
        <f t="shared" si="1463"/>
        <v>33247.1009</v>
      </c>
      <c r="BD476" s="4">
        <f t="shared" si="1463"/>
        <v>41278.9059</v>
      </c>
      <c r="BE476" s="4">
        <f t="shared" ref="BE476:BI476" si="1464">AZ476/Z476</f>
        <v>20722.63014</v>
      </c>
      <c r="BF476" s="4">
        <f t="shared" si="1464"/>
        <v>19535.51699</v>
      </c>
      <c r="BG476" s="4">
        <f t="shared" si="1464"/>
        <v>21295.57541</v>
      </c>
      <c r="BH476" s="4">
        <f t="shared" si="1464"/>
        <v>17140.02598</v>
      </c>
      <c r="BI476" s="4">
        <f t="shared" si="1464"/>
        <v>17200.94699</v>
      </c>
      <c r="BJ476" s="4">
        <f t="shared" si="38"/>
        <v>80740.46138</v>
      </c>
      <c r="BK476" s="4">
        <f t="shared" si="39"/>
        <v>35002.26646</v>
      </c>
      <c r="BL476" s="4">
        <f t="shared" si="40"/>
        <v>115742.7278</v>
      </c>
      <c r="BM476" s="4">
        <f>BK476*'Ejercicio 3 - TIR'!$D$5</f>
        <v>17501.13323</v>
      </c>
      <c r="BN476" s="4">
        <f t="shared" si="41"/>
        <v>98241.59461</v>
      </c>
      <c r="BO476" s="4">
        <f t="shared" si="42"/>
        <v>40937.33651</v>
      </c>
      <c r="BP476" s="4">
        <f t="shared" si="43"/>
        <v>-106571.9391</v>
      </c>
      <c r="BQ476" s="4">
        <f t="shared" ref="BQ476:BT476" si="1465">BE476</f>
        <v>20722.63014</v>
      </c>
      <c r="BR476" s="4">
        <f t="shared" si="1465"/>
        <v>19535.51699</v>
      </c>
      <c r="BS476" s="4">
        <f t="shared" si="1465"/>
        <v>21295.57541</v>
      </c>
      <c r="BT476" s="4">
        <f t="shared" si="1465"/>
        <v>17140.02598</v>
      </c>
      <c r="BU476" s="4">
        <f t="shared" si="45"/>
        <v>58138.2835</v>
      </c>
      <c r="BV476" s="36">
        <f t="shared" si="46"/>
        <v>7.524893067</v>
      </c>
    </row>
    <row r="477" ht="15.0" customHeight="1">
      <c r="A477" s="2">
        <v>476.0</v>
      </c>
      <c r="B477" s="3">
        <f t="shared" si="4"/>
        <v>0.9622452785</v>
      </c>
      <c r="C477" s="4">
        <f>IF(B477&lt;=('Ejercicio 3 - TIR'!$D$13-'Ejercicio 3 - TIR'!$C$13)/('Ejercicio 3 - TIR'!$E$13-'Ejercicio 3 - TIR'!$C$13),'Ejercicio 3 - TIR'!$C$13+SQRT(('Ejercicio 3 - TIR'!$E$13-'Ejercicio 3 - TIR'!$C$13)*('Ejercicio 3 - TIR'!$D$13-'Ejercicio 3 - TIR'!$C$13)*B477),'Ejercicio 3 - TIR'!$E$13-SQRT(('Ejercicio 3 - TIR'!$E$13-'Ejercicio 3 - TIR'!$C$13)*('Ejercicio 3 - TIR'!$E$13-'Ejercicio 3 - TIR'!$D$13)*(1-B477)))</f>
        <v>93269.05164</v>
      </c>
      <c r="D477" s="3">
        <f t="shared" si="5"/>
        <v>0.5094797546</v>
      </c>
      <c r="E477" s="4">
        <f>IF(D477&lt;=('Ejercicio 3 - TIR'!$D$14-'Ejercicio 3 - TIR'!$C$14)/('Ejercicio 3 - TIR'!$E$14-'Ejercicio 3 - TIR'!$C$14),'Ejercicio 3 - TIR'!$C$14+SQRT(('Ejercicio 3 - TIR'!$E$14-'Ejercicio 3 - TIR'!$C$14)*('Ejercicio 3 - TIR'!$D$14-'Ejercicio 3 - TIR'!$C$14)*D477),'Ejercicio 3 - TIR'!$E$14-SQRT(('Ejercicio 3 - TIR'!$E$14-'Ejercicio 3 - TIR'!$C$14)*('Ejercicio 3 - TIR'!$E$14-'Ejercicio 3 - TIR'!$D$14)*(1-D477)))</f>
        <v>31422.23591</v>
      </c>
      <c r="F477" s="3">
        <f t="shared" si="6"/>
        <v>0.9798510229</v>
      </c>
      <c r="G477" s="4">
        <f>IF(F477&lt;=('Ejercicio 3 - TIR'!$D$18-'Ejercicio 3 - TIR'!$C$18)/('Ejercicio 3 - TIR'!$E$18-'Ejercicio 3 - TIR'!$C$18),'Ejercicio 3 - TIR'!$C$18+SQRT(('Ejercicio 3 - TIR'!$E$18-'Ejercicio 3 - TIR'!$C$18)*('Ejercicio 3 - TIR'!$D$18-'Ejercicio 3 - TIR'!$C$18)*F477),'Ejercicio 3 - TIR'!$E$18-SQRT(('Ejercicio 3 - TIR'!$E$18-'Ejercicio 3 - TIR'!$C$18)*('Ejercicio 3 - TIR'!$E$18-'Ejercicio 3 - TIR'!$D$18)*(1-F477)))</f>
        <v>43770.70212</v>
      </c>
      <c r="H477" s="3">
        <f t="shared" si="7"/>
        <v>0.1339170035</v>
      </c>
      <c r="I477" s="4">
        <f>IF(H477&lt;=('Ejercicio 3 - TIR'!$D$18-'Ejercicio 3 - TIR'!$C$18)/('Ejercicio 3 - TIR'!$E$18-'Ejercicio 3 - TIR'!$C$18),'Ejercicio 3 - TIR'!$C$18+SQRT(('Ejercicio 3 - TIR'!$E$18-'Ejercicio 3 - TIR'!$C$18)*('Ejercicio 3 - TIR'!$D$18-'Ejercicio 3 - TIR'!$C$18)*H477),'Ejercicio 3 - TIR'!$E$18-SQRT(('Ejercicio 3 - TIR'!$E$18-'Ejercicio 3 - TIR'!$C$18)*('Ejercicio 3 - TIR'!$E$18-'Ejercicio 3 - TIR'!$D$18)*(1-H477)))</f>
        <v>34481.91371</v>
      </c>
      <c r="J477" s="3">
        <f t="shared" si="8"/>
        <v>0.03425071205</v>
      </c>
      <c r="K477" s="4">
        <f>IF(J477&lt;=('Ejercicio 3 - TIR'!$D$18-'Ejercicio 3 - TIR'!$C$18)/('Ejercicio 3 - TIR'!$E$18-'Ejercicio 3 - TIR'!$C$18),'Ejercicio 3 - TIR'!$C$18+SQRT(('Ejercicio 3 - TIR'!$E$18-'Ejercicio 3 - TIR'!$C$18)*('Ejercicio 3 - TIR'!$D$18-'Ejercicio 3 - TIR'!$C$18)*J477),'Ejercicio 3 - TIR'!$E$18-SQRT(('Ejercicio 3 - TIR'!$E$18-'Ejercicio 3 - TIR'!$C$18)*('Ejercicio 3 - TIR'!$E$18-'Ejercicio 3 - TIR'!$D$18)*(1-J477)))</f>
        <v>32266.62895</v>
      </c>
      <c r="L477" s="3">
        <f t="shared" si="9"/>
        <v>0.6479824003</v>
      </c>
      <c r="M477" s="4">
        <f>IF(L477&lt;=('Ejercicio 3 - TIR'!$D$18-'Ejercicio 3 - TIR'!$C$18)/('Ejercicio 3 - TIR'!$E$18-'Ejercicio 3 - TIR'!$C$18),'Ejercicio 3 - TIR'!$C$18+SQRT(('Ejercicio 3 - TIR'!$E$18-'Ejercicio 3 - TIR'!$C$18)*('Ejercicio 3 - TIR'!$D$18-'Ejercicio 3 - TIR'!$C$18)*L477),'Ejercicio 3 - TIR'!$E$18-SQRT(('Ejercicio 3 - TIR'!$E$18-'Ejercicio 3 - TIR'!$C$18)*('Ejercicio 3 - TIR'!$E$18-'Ejercicio 3 - TIR'!$D$18)*(1-L477)))</f>
        <v>39858.87215</v>
      </c>
      <c r="N477" s="3">
        <f t="shared" si="10"/>
        <v>0.528503859</v>
      </c>
      <c r="O477" s="4">
        <f>IF(N477&lt;=('Ejercicio 3 - TIR'!$D$18-'Ejercicio 3 - TIR'!$C$18)/('Ejercicio 3 - TIR'!$E$18-'Ejercicio 3 - TIR'!$C$18),'Ejercicio 3 - TIR'!$C$18+SQRT(('Ejercicio 3 - TIR'!$E$18-'Ejercicio 3 - TIR'!$C$18)*('Ejercicio 3 - TIR'!$D$18-'Ejercicio 3 - TIR'!$C$18)*N477),'Ejercicio 3 - TIR'!$E$18-SQRT(('Ejercicio 3 - TIR'!$E$18-'Ejercicio 3 - TIR'!$C$18)*('Ejercicio 3 - TIR'!$E$18-'Ejercicio 3 - TIR'!$D$18)*(1-N477)))</f>
        <v>38903.68344</v>
      </c>
      <c r="P477" s="3">
        <f t="shared" si="11"/>
        <v>0.619304491</v>
      </c>
      <c r="Q477" s="7">
        <f>IF(P477&lt;=('Ejercicio 3 - TIR'!$D$22-'Ejercicio 3 - TIR'!$C$22)/('Ejercicio 3 - TIR'!$E$22-'Ejercicio 3 - TIR'!$C$22),'Ejercicio 3 - TIR'!$C$22+SQRT(('Ejercicio 3 - TIR'!$E$22-'Ejercicio 3 - TIR'!$C$22)*('Ejercicio 3 - TIR'!$D$22-'Ejercicio 3 - TIR'!$C$22)*P477),'Ejercicio 3 - TIR'!$E$22-SQRT(('Ejercicio 3 - TIR'!$E$22-'Ejercicio 3 - TIR'!$C$22)*('Ejercicio 3 - TIR'!$E$22-'Ejercicio 3 - TIR'!$D$22)*(1-P477)))</f>
        <v>0.1538226832</v>
      </c>
      <c r="R477" s="3">
        <f t="shared" si="12"/>
        <v>0.4729070998</v>
      </c>
      <c r="S477" s="7">
        <f>IF(R477&lt;=('Ejercicio 3 - TIR'!$D$23-'Ejercicio 3 - TIR'!$C$23)/('Ejercicio 3 - TIR'!$E$23-'Ejercicio 3 - TIR'!$C$23),'Ejercicio 3 - TIR'!$C$23+SQRT(('Ejercicio 3 - TIR'!$E$23-'Ejercicio 3 - TIR'!$C$23)*('Ejercicio 3 - TIR'!$D$23-'Ejercicio 3 - TIR'!$C$23)*R477),'Ejercicio 3 - TIR'!$E$23-SQRT(('Ejercicio 3 - TIR'!$E$23-'Ejercicio 3 - TIR'!$C$23)*('Ejercicio 3 - TIR'!$E$23-'Ejercicio 3 - TIR'!$D$23)*(1-R477)))</f>
        <v>0.1491758938</v>
      </c>
      <c r="T477" s="3">
        <f t="shared" si="13"/>
        <v>0.4278728467</v>
      </c>
      <c r="U477" s="7">
        <f>IF(T477&lt;=('Ejercicio 3 - TIR'!$D$24-'Ejercicio 3 - TIR'!$C$24)/('Ejercicio 3 - TIR'!$E$24-'Ejercicio 3 - TIR'!$C$24),'Ejercicio 3 - TIR'!$C$24+SQRT(('Ejercicio 3 - TIR'!$E$24-'Ejercicio 3 - TIR'!$C$24)*('Ejercicio 3 - TIR'!$D$24-'Ejercicio 3 - TIR'!$C$24)*T477),'Ejercicio 3 - TIR'!$E$24-SQRT(('Ejercicio 3 - TIR'!$E$24-'Ejercicio 3 - TIR'!$C$24)*('Ejercicio 3 - TIR'!$E$24-'Ejercicio 3 - TIR'!$D$24)*(1-T477)))</f>
        <v>0.1799755397</v>
      </c>
      <c r="V477" s="3">
        <f t="shared" si="14"/>
        <v>0.5368435515</v>
      </c>
      <c r="W477" s="7">
        <f>IF(V477&lt;=('Ejercicio 3 - TIR'!$D$25-'Ejercicio 3 - TIR'!$C$25)/('Ejercicio 3 - TIR'!$E$25-'Ejercicio 3 - TIR'!$C$25),'Ejercicio 3 - TIR'!$C$25+SQRT(('Ejercicio 3 - TIR'!$E$25-'Ejercicio 3 - TIR'!$C$25)*('Ejercicio 3 - TIR'!$D$25-'Ejercicio 3 - TIR'!$C$25)*V477),'Ejercicio 3 - TIR'!$E$25-SQRT(('Ejercicio 3 - TIR'!$E$25-'Ejercicio 3 - TIR'!$C$25)*('Ejercicio 3 - TIR'!$E$25-'Ejercicio 3 - TIR'!$D$25)*(1-V477)))</f>
        <v>0.209737765</v>
      </c>
      <c r="X477" s="3">
        <f t="shared" si="15"/>
        <v>0.2885904994</v>
      </c>
      <c r="Y477" s="7">
        <f>IF(X477&lt;=('Ejercicio 3 - TIR'!$D$26-'Ejercicio 3 - TIR'!$C$26)/('Ejercicio 3 - TIR'!$E$26-'Ejercicio 3 - TIR'!$C$26),'Ejercicio 3 - TIR'!$C$26+SQRT(('Ejercicio 3 - TIR'!$E$26-'Ejercicio 3 - TIR'!$C$26)*('Ejercicio 3 - TIR'!$D$26-'Ejercicio 3 - TIR'!$C$26)*X477),'Ejercicio 3 - TIR'!$E$26-SQRT(('Ejercicio 3 - TIR'!$E$26-'Ejercicio 3 - TIR'!$C$26)*('Ejercicio 3 - TIR'!$E$26-'Ejercicio 3 - TIR'!$D$26)*(1-X477)))</f>
        <v>0.2179140529</v>
      </c>
      <c r="Z477" s="3">
        <f t="shared" si="16"/>
        <v>1.153822683</v>
      </c>
      <c r="AA477" s="3">
        <f t="shared" si="17"/>
        <v>1.325945213</v>
      </c>
      <c r="AB477" s="3">
        <f t="shared" si="18"/>
        <v>1.564582919</v>
      </c>
      <c r="AC477" s="3">
        <f t="shared" si="19"/>
        <v>1.892735043</v>
      </c>
      <c r="AD477" s="3">
        <f t="shared" si="20"/>
        <v>2.305188607</v>
      </c>
      <c r="AE477" s="2">
        <f t="shared" si="21"/>
        <v>4833.452639</v>
      </c>
      <c r="AF477" s="2">
        <f t="shared" si="22"/>
        <v>5554.487256</v>
      </c>
      <c r="AG477" s="2">
        <f t="shared" si="23"/>
        <v>6554.159098</v>
      </c>
      <c r="AH477" s="2">
        <f t="shared" si="24"/>
        <v>7928.813778</v>
      </c>
      <c r="AI477" s="2">
        <f t="shared" si="25"/>
        <v>9656.613723</v>
      </c>
      <c r="AJ477" s="4">
        <f t="shared" si="26"/>
        <v>50503.62896</v>
      </c>
      <c r="AK477" s="4">
        <f t="shared" si="27"/>
        <v>45721.12843</v>
      </c>
      <c r="AL477" s="4">
        <f t="shared" si="28"/>
        <v>50483.8165</v>
      </c>
      <c r="AM477" s="4">
        <f t="shared" si="29"/>
        <v>75442.28409</v>
      </c>
      <c r="AN477" s="4">
        <f t="shared" si="30"/>
        <v>89680.32785</v>
      </c>
      <c r="AO477" s="4">
        <f>C477/'Ejercicio 3 - TIR'!$D$7</f>
        <v>18653.81033</v>
      </c>
      <c r="AP477" s="4">
        <f t="shared" si="31"/>
        <v>31849.81863</v>
      </c>
      <c r="AQ477" s="4">
        <f t="shared" si="32"/>
        <v>27067.3181</v>
      </c>
      <c r="AR477" s="4">
        <f t="shared" si="33"/>
        <v>31830.00617</v>
      </c>
      <c r="AS477" s="4">
        <f t="shared" si="34"/>
        <v>56788.47376</v>
      </c>
      <c r="AT477" s="4">
        <f t="shared" si="35"/>
        <v>71026.51752</v>
      </c>
      <c r="AU477" s="4">
        <f>AP477*'Ejercicio 3 - TIR'!$D$5</f>
        <v>15924.90932</v>
      </c>
      <c r="AV477" s="4">
        <f>AQ477*'Ejercicio 3 - TIR'!$D$5</f>
        <v>13533.65905</v>
      </c>
      <c r="AW477" s="4">
        <f>AR477*'Ejercicio 3 - TIR'!$D$5</f>
        <v>15915.00308</v>
      </c>
      <c r="AX477" s="4">
        <f>AS477*'Ejercicio 3 - TIR'!$D$5</f>
        <v>28394.23688</v>
      </c>
      <c r="AY477" s="4">
        <f>AT477*'Ejercicio 3 - TIR'!$D$5</f>
        <v>35513.25876</v>
      </c>
      <c r="AZ477" s="4">
        <f t="shared" ref="AZ477:BD477" si="1466">AJ477-AU477-AE477</f>
        <v>29745.26701</v>
      </c>
      <c r="BA477" s="4">
        <f t="shared" si="1466"/>
        <v>26632.98212</v>
      </c>
      <c r="BB477" s="4">
        <f t="shared" si="1466"/>
        <v>28014.65432</v>
      </c>
      <c r="BC477" s="4">
        <f t="shared" si="1466"/>
        <v>39119.23343</v>
      </c>
      <c r="BD477" s="4">
        <f t="shared" si="1466"/>
        <v>44510.45537</v>
      </c>
      <c r="BE477" s="4">
        <f t="shared" ref="BE477:BI477" si="1467">AZ477/Z477</f>
        <v>25779.7558</v>
      </c>
      <c r="BF477" s="4">
        <f t="shared" si="1467"/>
        <v>20086.03512</v>
      </c>
      <c r="BG477" s="4">
        <f t="shared" si="1467"/>
        <v>17905.5095</v>
      </c>
      <c r="BH477" s="4">
        <f t="shared" si="1467"/>
        <v>20668.09804</v>
      </c>
      <c r="BI477" s="4">
        <f t="shared" si="1467"/>
        <v>19308.81284</v>
      </c>
      <c r="BJ477" s="4">
        <f t="shared" si="38"/>
        <v>72434.18023</v>
      </c>
      <c r="BK477" s="4">
        <f t="shared" si="39"/>
        <v>43000.55105</v>
      </c>
      <c r="BL477" s="4">
        <f t="shared" si="40"/>
        <v>115434.7313</v>
      </c>
      <c r="BM477" s="4">
        <f>BK477*'Ejercicio 3 - TIR'!$D$5</f>
        <v>21500.27553</v>
      </c>
      <c r="BN477" s="4">
        <f t="shared" si="41"/>
        <v>93934.45576</v>
      </c>
      <c r="BO477" s="4">
        <f t="shared" si="42"/>
        <v>40749.14107</v>
      </c>
      <c r="BP477" s="4">
        <f t="shared" si="43"/>
        <v>-124691.2876</v>
      </c>
      <c r="BQ477" s="4">
        <f t="shared" ref="BQ477:BT477" si="1468">BE477</f>
        <v>25779.7558</v>
      </c>
      <c r="BR477" s="4">
        <f t="shared" si="1468"/>
        <v>20086.03512</v>
      </c>
      <c r="BS477" s="4">
        <f t="shared" si="1468"/>
        <v>17905.5095</v>
      </c>
      <c r="BT477" s="4">
        <f t="shared" si="1468"/>
        <v>20668.09804</v>
      </c>
      <c r="BU477" s="4">
        <f t="shared" si="45"/>
        <v>60057.95391</v>
      </c>
      <c r="BV477" s="36">
        <f t="shared" si="46"/>
        <v>4.397284056</v>
      </c>
    </row>
    <row r="478" ht="15.0" customHeight="1">
      <c r="A478" s="2">
        <v>477.0</v>
      </c>
      <c r="B478" s="3">
        <f t="shared" si="4"/>
        <v>0.7859842903</v>
      </c>
      <c r="C478" s="4">
        <f>IF(B478&lt;=('Ejercicio 3 - TIR'!$D$13-'Ejercicio 3 - TIR'!$C$13)/('Ejercicio 3 - TIR'!$E$13-'Ejercicio 3 - TIR'!$C$13),'Ejercicio 3 - TIR'!$C$13+SQRT(('Ejercicio 3 - TIR'!$E$13-'Ejercicio 3 - TIR'!$C$13)*('Ejercicio 3 - TIR'!$D$13-'Ejercicio 3 - TIR'!$C$13)*B478),'Ejercicio 3 - TIR'!$E$13-SQRT(('Ejercicio 3 - TIR'!$E$13-'Ejercicio 3 - TIR'!$C$13)*('Ejercicio 3 - TIR'!$E$13-'Ejercicio 3 - TIR'!$D$13)*(1-B478)))</f>
        <v>83974.43131</v>
      </c>
      <c r="D478" s="3">
        <f t="shared" si="5"/>
        <v>0.1779890051</v>
      </c>
      <c r="E478" s="4">
        <f>IF(D478&lt;=('Ejercicio 3 - TIR'!$D$14-'Ejercicio 3 - TIR'!$C$14)/('Ejercicio 3 - TIR'!$E$14-'Ejercicio 3 - TIR'!$C$14),'Ejercicio 3 - TIR'!$C$14+SQRT(('Ejercicio 3 - TIR'!$E$14-'Ejercicio 3 - TIR'!$C$14)*('Ejercicio 3 - TIR'!$D$14-'Ejercicio 3 - TIR'!$C$14)*D478),'Ejercicio 3 - TIR'!$E$14-SQRT(('Ejercicio 3 - TIR'!$E$14-'Ejercicio 3 - TIR'!$C$14)*('Ejercicio 3 - TIR'!$E$14-'Ejercicio 3 - TIR'!$D$14)*(1-D478)))</f>
        <v>28653.65233</v>
      </c>
      <c r="F478" s="3">
        <f t="shared" si="6"/>
        <v>0.7022664137</v>
      </c>
      <c r="G478" s="4">
        <f>IF(F478&lt;=('Ejercicio 3 - TIR'!$D$18-'Ejercicio 3 - TIR'!$C$18)/('Ejercicio 3 - TIR'!$E$18-'Ejercicio 3 - TIR'!$C$18),'Ejercicio 3 - TIR'!$C$18+SQRT(('Ejercicio 3 - TIR'!$E$18-'Ejercicio 3 - TIR'!$C$18)*('Ejercicio 3 - TIR'!$D$18-'Ejercicio 3 - TIR'!$C$18)*F478),'Ejercicio 3 - TIR'!$E$18-SQRT(('Ejercicio 3 - TIR'!$E$18-'Ejercicio 3 - TIR'!$C$18)*('Ejercicio 3 - TIR'!$E$18-'Ejercicio 3 - TIR'!$D$18)*(1-F478)))</f>
        <v>40274.53505</v>
      </c>
      <c r="H478" s="3">
        <f t="shared" si="7"/>
        <v>0.128851212</v>
      </c>
      <c r="I478" s="4">
        <f>IF(H478&lt;=('Ejercicio 3 - TIR'!$D$18-'Ejercicio 3 - TIR'!$C$18)/('Ejercicio 3 - TIR'!$E$18-'Ejercicio 3 - TIR'!$C$18),'Ejercicio 3 - TIR'!$C$18+SQRT(('Ejercicio 3 - TIR'!$E$18-'Ejercicio 3 - TIR'!$C$18)*('Ejercicio 3 - TIR'!$D$18-'Ejercicio 3 - TIR'!$C$18)*H478),'Ejercicio 3 - TIR'!$E$18-SQRT(('Ejercicio 3 - TIR'!$E$18-'Ejercicio 3 - TIR'!$C$18)*('Ejercicio 3 - TIR'!$E$18-'Ejercicio 3 - TIR'!$D$18)*(1-H478)))</f>
        <v>34396.32594</v>
      </c>
      <c r="J478" s="3">
        <f t="shared" si="8"/>
        <v>0.4420367295</v>
      </c>
      <c r="K478" s="4">
        <f>IF(J478&lt;=('Ejercicio 3 - TIR'!$D$18-'Ejercicio 3 - TIR'!$C$18)/('Ejercicio 3 - TIR'!$E$18-'Ejercicio 3 - TIR'!$C$18),'Ejercicio 3 - TIR'!$C$18+SQRT(('Ejercicio 3 - TIR'!$E$18-'Ejercicio 3 - TIR'!$C$18)*('Ejercicio 3 - TIR'!$D$18-'Ejercicio 3 - TIR'!$C$18)*J478),'Ejercicio 3 - TIR'!$E$18-SQRT(('Ejercicio 3 - TIR'!$E$18-'Ejercicio 3 - TIR'!$C$18)*('Ejercicio 3 - TIR'!$E$18-'Ejercicio 3 - TIR'!$D$18)*(1-J478)))</f>
        <v>38142.8195</v>
      </c>
      <c r="L478" s="3">
        <f t="shared" si="9"/>
        <v>0.6146011641</v>
      </c>
      <c r="M478" s="4">
        <f>IF(L478&lt;=('Ejercicio 3 - TIR'!$D$18-'Ejercicio 3 - TIR'!$C$18)/('Ejercicio 3 - TIR'!$E$18-'Ejercicio 3 - TIR'!$C$18),'Ejercicio 3 - TIR'!$C$18+SQRT(('Ejercicio 3 - TIR'!$E$18-'Ejercicio 3 - TIR'!$C$18)*('Ejercicio 3 - TIR'!$D$18-'Ejercicio 3 - TIR'!$C$18)*L478),'Ejercicio 3 - TIR'!$E$18-SQRT(('Ejercicio 3 - TIR'!$E$18-'Ejercicio 3 - TIR'!$C$18)*('Ejercicio 3 - TIR'!$E$18-'Ejercicio 3 - TIR'!$D$18)*(1-L478)))</f>
        <v>39601.57147</v>
      </c>
      <c r="N478" s="3">
        <f t="shared" si="10"/>
        <v>0.3503565463</v>
      </c>
      <c r="O478" s="4">
        <f>IF(N478&lt;=('Ejercicio 3 - TIR'!$D$18-'Ejercicio 3 - TIR'!$C$18)/('Ejercicio 3 - TIR'!$E$18-'Ejercicio 3 - TIR'!$C$18),'Ejercicio 3 - TIR'!$C$18+SQRT(('Ejercicio 3 - TIR'!$E$18-'Ejercicio 3 - TIR'!$C$18)*('Ejercicio 3 - TIR'!$D$18-'Ejercicio 3 - TIR'!$C$18)*N478),'Ejercicio 3 - TIR'!$E$18-SQRT(('Ejercicio 3 - TIR'!$E$18-'Ejercicio 3 - TIR'!$C$18)*('Ejercicio 3 - TIR'!$E$18-'Ejercicio 3 - TIR'!$D$18)*(1-N478)))</f>
        <v>37249.37804</v>
      </c>
      <c r="P478" s="3">
        <f t="shared" si="11"/>
        <v>0.3067391805</v>
      </c>
      <c r="Q478" s="7">
        <f>IF(P478&lt;=('Ejercicio 3 - TIR'!$D$22-'Ejercicio 3 - TIR'!$C$22)/('Ejercicio 3 - TIR'!$E$22-'Ejercicio 3 - TIR'!$C$22),'Ejercicio 3 - TIR'!$C$22+SQRT(('Ejercicio 3 - TIR'!$E$22-'Ejercicio 3 - TIR'!$C$22)*('Ejercicio 3 - TIR'!$D$22-'Ejercicio 3 - TIR'!$C$22)*P478),'Ejercicio 3 - TIR'!$E$22-SQRT(('Ejercicio 3 - TIR'!$E$22-'Ejercicio 3 - TIR'!$C$22)*('Ejercicio 3 - TIR'!$E$22-'Ejercicio 3 - TIR'!$D$22)*(1-P478)))</f>
        <v>0.1434974578</v>
      </c>
      <c r="R478" s="3">
        <f t="shared" si="12"/>
        <v>0.5591603129</v>
      </c>
      <c r="S478" s="7">
        <f>IF(R478&lt;=('Ejercicio 3 - TIR'!$D$23-'Ejercicio 3 - TIR'!$C$23)/('Ejercicio 3 - TIR'!$E$23-'Ejercicio 3 - TIR'!$C$23),'Ejercicio 3 - TIR'!$C$23+SQRT(('Ejercicio 3 - TIR'!$E$23-'Ejercicio 3 - TIR'!$C$23)*('Ejercicio 3 - TIR'!$D$23-'Ejercicio 3 - TIR'!$C$23)*R478),'Ejercicio 3 - TIR'!$E$23-SQRT(('Ejercicio 3 - TIR'!$E$23-'Ejercicio 3 - TIR'!$C$23)*('Ejercicio 3 - TIR'!$E$23-'Ejercicio 3 - TIR'!$D$23)*(1-R478)))</f>
        <v>0.151830665</v>
      </c>
      <c r="T478" s="3">
        <f t="shared" si="13"/>
        <v>0.3188358702</v>
      </c>
      <c r="U478" s="7">
        <f>IF(T478&lt;=('Ejercicio 3 - TIR'!$D$24-'Ejercicio 3 - TIR'!$C$24)/('Ejercicio 3 - TIR'!$E$24-'Ejercicio 3 - TIR'!$C$24),'Ejercicio 3 - TIR'!$C$24+SQRT(('Ejercicio 3 - TIR'!$E$24-'Ejercicio 3 - TIR'!$C$24)*('Ejercicio 3 - TIR'!$D$24-'Ejercicio 3 - TIR'!$C$24)*T478),'Ejercicio 3 - TIR'!$E$24-SQRT(('Ejercicio 3 - TIR'!$E$24-'Ejercicio 3 - TIR'!$C$24)*('Ejercicio 3 - TIR'!$E$24-'Ejercicio 3 - TIR'!$D$24)*(1-T478)))</f>
        <v>0.1758757672</v>
      </c>
      <c r="V478" s="3">
        <f t="shared" si="14"/>
        <v>0.1658139375</v>
      </c>
      <c r="W478" s="7">
        <f>IF(V478&lt;=('Ejercicio 3 - TIR'!$D$25-'Ejercicio 3 - TIR'!$C$25)/('Ejercicio 3 - TIR'!$E$25-'Ejercicio 3 - TIR'!$C$25),'Ejercicio 3 - TIR'!$C$25+SQRT(('Ejercicio 3 - TIR'!$E$25-'Ejercicio 3 - TIR'!$C$25)*('Ejercicio 3 - TIR'!$D$25-'Ejercicio 3 - TIR'!$C$25)*V478),'Ejercicio 3 - TIR'!$E$25-SQRT(('Ejercicio 3 - TIR'!$E$25-'Ejercicio 3 - TIR'!$C$25)*('Ejercicio 3 - TIR'!$E$25-'Ejercicio 3 - TIR'!$D$25)*(1-V478)))</f>
        <v>0.1952361252</v>
      </c>
      <c r="X478" s="3">
        <f t="shared" si="15"/>
        <v>0.3089186022</v>
      </c>
      <c r="Y478" s="7">
        <f>IF(X478&lt;=('Ejercicio 3 - TIR'!$D$26-'Ejercicio 3 - TIR'!$C$26)/('Ejercicio 3 - TIR'!$E$26-'Ejercicio 3 - TIR'!$C$26),'Ejercicio 3 - TIR'!$C$26+SQRT(('Ejercicio 3 - TIR'!$E$26-'Ejercicio 3 - TIR'!$C$26)*('Ejercicio 3 - TIR'!$D$26-'Ejercicio 3 - TIR'!$C$26)*X478),'Ejercicio 3 - TIR'!$E$26-SQRT(('Ejercicio 3 - TIR'!$E$26-'Ejercicio 3 - TIR'!$C$26)*('Ejercicio 3 - TIR'!$E$26-'Ejercicio 3 - TIR'!$D$26)*(1-X478)))</f>
        <v>0.2188804471</v>
      </c>
      <c r="Z478" s="3">
        <f t="shared" si="16"/>
        <v>1.143497458</v>
      </c>
      <c r="AA478" s="3">
        <f t="shared" si="17"/>
        <v>1.317115437</v>
      </c>
      <c r="AB478" s="3">
        <f t="shared" si="18"/>
        <v>1.548764125</v>
      </c>
      <c r="AC478" s="3">
        <f t="shared" si="19"/>
        <v>1.851138832</v>
      </c>
      <c r="AD478" s="3">
        <f t="shared" si="20"/>
        <v>2.256316927</v>
      </c>
      <c r="AE478" s="2">
        <f t="shared" si="21"/>
        <v>4111.726268</v>
      </c>
      <c r="AF478" s="2">
        <f t="shared" si="22"/>
        <v>4736.012401</v>
      </c>
      <c r="AG478" s="2">
        <f t="shared" si="23"/>
        <v>5568.962216</v>
      </c>
      <c r="AH478" s="2">
        <f t="shared" si="24"/>
        <v>6656.22482</v>
      </c>
      <c r="AI478" s="2">
        <f t="shared" si="25"/>
        <v>8113.142285</v>
      </c>
      <c r="AJ478" s="4">
        <f t="shared" si="26"/>
        <v>46053.82845</v>
      </c>
      <c r="AK478" s="4">
        <f t="shared" si="27"/>
        <v>45303.93188</v>
      </c>
      <c r="AL478" s="4">
        <f t="shared" si="28"/>
        <v>59074.23048</v>
      </c>
      <c r="AM478" s="4">
        <f t="shared" si="29"/>
        <v>73308.00675</v>
      </c>
      <c r="AN478" s="4">
        <f t="shared" si="30"/>
        <v>84046.4022</v>
      </c>
      <c r="AO478" s="4">
        <f>C478/'Ejercicio 3 - TIR'!$D$7</f>
        <v>16794.88626</v>
      </c>
      <c r="AP478" s="4">
        <f t="shared" si="31"/>
        <v>29258.94218</v>
      </c>
      <c r="AQ478" s="4">
        <f t="shared" si="32"/>
        <v>28509.04562</v>
      </c>
      <c r="AR478" s="4">
        <f t="shared" si="33"/>
        <v>42279.34422</v>
      </c>
      <c r="AS478" s="4">
        <f t="shared" si="34"/>
        <v>56513.12048</v>
      </c>
      <c r="AT478" s="4">
        <f t="shared" si="35"/>
        <v>67251.51593</v>
      </c>
      <c r="AU478" s="4">
        <f>AP478*'Ejercicio 3 - TIR'!$D$5</f>
        <v>14629.47109</v>
      </c>
      <c r="AV478" s="4">
        <f>AQ478*'Ejercicio 3 - TIR'!$D$5</f>
        <v>14254.52281</v>
      </c>
      <c r="AW478" s="4">
        <f>AR478*'Ejercicio 3 - TIR'!$D$5</f>
        <v>21139.67211</v>
      </c>
      <c r="AX478" s="4">
        <f>AS478*'Ejercicio 3 - TIR'!$D$5</f>
        <v>28256.56024</v>
      </c>
      <c r="AY478" s="4">
        <f>AT478*'Ejercicio 3 - TIR'!$D$5</f>
        <v>33625.75797</v>
      </c>
      <c r="AZ478" s="4">
        <f t="shared" ref="AZ478:BD478" si="1469">AJ478-AU478-AE478</f>
        <v>27312.63109</v>
      </c>
      <c r="BA478" s="4">
        <f t="shared" si="1469"/>
        <v>26313.39667</v>
      </c>
      <c r="BB478" s="4">
        <f t="shared" si="1469"/>
        <v>32365.59615</v>
      </c>
      <c r="BC478" s="4">
        <f t="shared" si="1469"/>
        <v>38395.22168</v>
      </c>
      <c r="BD478" s="4">
        <f t="shared" si="1469"/>
        <v>42307.50194</v>
      </c>
      <c r="BE478" s="4">
        <f t="shared" ref="BE478:BI478" si="1470">AZ478/Z478</f>
        <v>23885.16992</v>
      </c>
      <c r="BF478" s="4">
        <f t="shared" si="1470"/>
        <v>19978.04895</v>
      </c>
      <c r="BG478" s="4">
        <f t="shared" si="1470"/>
        <v>20897.69231</v>
      </c>
      <c r="BH478" s="4">
        <f t="shared" si="1470"/>
        <v>20741.40579</v>
      </c>
      <c r="BI478" s="4">
        <f t="shared" si="1470"/>
        <v>18750.6912</v>
      </c>
      <c r="BJ478" s="4">
        <f t="shared" si="38"/>
        <v>64651.72079</v>
      </c>
      <c r="BK478" s="4">
        <f t="shared" si="39"/>
        <v>37894.58617</v>
      </c>
      <c r="BL478" s="4">
        <f t="shared" si="40"/>
        <v>102546.307</v>
      </c>
      <c r="BM478" s="4">
        <f>BK478*'Ejercicio 3 - TIR'!$D$5</f>
        <v>18947.29308</v>
      </c>
      <c r="BN478" s="4">
        <f t="shared" si="41"/>
        <v>83599.01387</v>
      </c>
      <c r="BO478" s="4">
        <f t="shared" si="42"/>
        <v>37051.09547</v>
      </c>
      <c r="BP478" s="4">
        <f t="shared" si="43"/>
        <v>-112628.0836</v>
      </c>
      <c r="BQ478" s="4">
        <f t="shared" ref="BQ478:BT478" si="1471">BE478</f>
        <v>23885.16992</v>
      </c>
      <c r="BR478" s="4">
        <f t="shared" si="1471"/>
        <v>19978.04895</v>
      </c>
      <c r="BS478" s="4">
        <f t="shared" si="1471"/>
        <v>20897.69231</v>
      </c>
      <c r="BT478" s="4">
        <f t="shared" si="1471"/>
        <v>20741.40579</v>
      </c>
      <c r="BU478" s="4">
        <f t="shared" si="45"/>
        <v>55801.78666</v>
      </c>
      <c r="BV478" s="36">
        <f t="shared" si="46"/>
        <v>6.945870634</v>
      </c>
    </row>
    <row r="479" ht="15.0" customHeight="1">
      <c r="A479" s="2">
        <v>478.0</v>
      </c>
      <c r="B479" s="3">
        <f t="shared" si="4"/>
        <v>0.2438483387</v>
      </c>
      <c r="C479" s="4">
        <f>IF(B479&lt;=('Ejercicio 3 - TIR'!$D$13-'Ejercicio 3 - TIR'!$C$13)/('Ejercicio 3 - TIR'!$E$13-'Ejercicio 3 - TIR'!$C$13),'Ejercicio 3 - TIR'!$C$13+SQRT(('Ejercicio 3 - TIR'!$E$13-'Ejercicio 3 - TIR'!$C$13)*('Ejercicio 3 - TIR'!$D$13-'Ejercicio 3 - TIR'!$C$13)*B479),'Ejercicio 3 - TIR'!$E$13-SQRT(('Ejercicio 3 - TIR'!$E$13-'Ejercicio 3 - TIR'!$C$13)*('Ejercicio 3 - TIR'!$E$13-'Ejercicio 3 - TIR'!$D$13)*(1-B479)))</f>
        <v>69876.20046</v>
      </c>
      <c r="D479" s="3">
        <f t="shared" si="5"/>
        <v>0.01257448578</v>
      </c>
      <c r="E479" s="4">
        <f>IF(D479&lt;=('Ejercicio 3 - TIR'!$D$14-'Ejercicio 3 - TIR'!$C$14)/('Ejercicio 3 - TIR'!$E$14-'Ejercicio 3 - TIR'!$C$14),'Ejercicio 3 - TIR'!$C$14+SQRT(('Ejercicio 3 - TIR'!$E$14-'Ejercicio 3 - TIR'!$C$14)*('Ejercicio 3 - TIR'!$D$14-'Ejercicio 3 - TIR'!$C$14)*D479),'Ejercicio 3 - TIR'!$E$14-SQRT(('Ejercicio 3 - TIR'!$E$14-'Ejercicio 3 - TIR'!$C$14)*('Ejercicio 3 - TIR'!$E$14-'Ejercicio 3 - TIR'!$D$14)*(1-D479)))</f>
        <v>25971.12637</v>
      </c>
      <c r="F479" s="3">
        <f t="shared" si="6"/>
        <v>0.4780024144</v>
      </c>
      <c r="G479" s="4">
        <f>IF(F479&lt;=('Ejercicio 3 - TIR'!$D$18-'Ejercicio 3 - TIR'!$C$18)/('Ejercicio 3 - TIR'!$E$18-'Ejercicio 3 - TIR'!$C$18),'Ejercicio 3 - TIR'!$C$18+SQRT(('Ejercicio 3 - TIR'!$E$18-'Ejercicio 3 - TIR'!$C$18)*('Ejercicio 3 - TIR'!$D$18-'Ejercicio 3 - TIR'!$C$18)*F479),'Ejercicio 3 - TIR'!$E$18-SQRT(('Ejercicio 3 - TIR'!$E$18-'Ejercicio 3 - TIR'!$C$18)*('Ejercicio 3 - TIR'!$E$18-'Ejercicio 3 - TIR'!$D$18)*(1-F479)))</f>
        <v>38467.60664</v>
      </c>
      <c r="H479" s="3">
        <f t="shared" si="7"/>
        <v>0.7790641843</v>
      </c>
      <c r="I479" s="4">
        <f>IF(H479&lt;=('Ejercicio 3 - TIR'!$D$18-'Ejercicio 3 - TIR'!$C$18)/('Ejercicio 3 - TIR'!$E$18-'Ejercicio 3 - TIR'!$C$18),'Ejercicio 3 - TIR'!$C$18+SQRT(('Ejercicio 3 - TIR'!$E$18-'Ejercicio 3 - TIR'!$C$18)*('Ejercicio 3 - TIR'!$D$18-'Ejercicio 3 - TIR'!$C$18)*H479),'Ejercicio 3 - TIR'!$E$18-SQRT(('Ejercicio 3 - TIR'!$E$18-'Ejercicio 3 - TIR'!$C$18)*('Ejercicio 3 - TIR'!$E$18-'Ejercicio 3 - TIR'!$D$18)*(1-H479)))</f>
        <v>40929.35064</v>
      </c>
      <c r="J479" s="3">
        <f t="shared" si="8"/>
        <v>0.1478391962</v>
      </c>
      <c r="K479" s="4">
        <f>IF(J479&lt;=('Ejercicio 3 - TIR'!$D$18-'Ejercicio 3 - TIR'!$C$18)/('Ejercicio 3 - TIR'!$E$18-'Ejercicio 3 - TIR'!$C$18),'Ejercicio 3 - TIR'!$C$18+SQRT(('Ejercicio 3 - TIR'!$E$18-'Ejercicio 3 - TIR'!$C$18)*('Ejercicio 3 - TIR'!$D$18-'Ejercicio 3 - TIR'!$C$18)*J479),'Ejercicio 3 - TIR'!$E$18-SQRT(('Ejercicio 3 - TIR'!$E$18-'Ejercicio 3 - TIR'!$C$18)*('Ejercicio 3 - TIR'!$E$18-'Ejercicio 3 - TIR'!$D$18)*(1-J479)))</f>
        <v>34709.12725</v>
      </c>
      <c r="L479" s="3">
        <f t="shared" si="9"/>
        <v>0.2223470533</v>
      </c>
      <c r="M479" s="4">
        <f>IF(L479&lt;=('Ejercicio 3 - TIR'!$D$18-'Ejercicio 3 - TIR'!$C$18)/('Ejercicio 3 - TIR'!$E$18-'Ejercicio 3 - TIR'!$C$18),'Ejercicio 3 - TIR'!$C$18+SQRT(('Ejercicio 3 - TIR'!$E$18-'Ejercicio 3 - TIR'!$C$18)*('Ejercicio 3 - TIR'!$D$18-'Ejercicio 3 - TIR'!$C$18)*L479),'Ejercicio 3 - TIR'!$E$18-SQRT(('Ejercicio 3 - TIR'!$E$18-'Ejercicio 3 - TIR'!$C$18)*('Ejercicio 3 - TIR'!$E$18-'Ejercicio 3 - TIR'!$D$18)*(1-L479)))</f>
        <v>35775.12407</v>
      </c>
      <c r="N479" s="3">
        <f t="shared" si="10"/>
        <v>0.939479535</v>
      </c>
      <c r="O479" s="4">
        <f>IF(N479&lt;=('Ejercicio 3 - TIR'!$D$18-'Ejercicio 3 - TIR'!$C$18)/('Ejercicio 3 - TIR'!$E$18-'Ejercicio 3 - TIR'!$C$18),'Ejercicio 3 - TIR'!$C$18+SQRT(('Ejercicio 3 - TIR'!$E$18-'Ejercicio 3 - TIR'!$C$18)*('Ejercicio 3 - TIR'!$D$18-'Ejercicio 3 - TIR'!$C$18)*N479),'Ejercicio 3 - TIR'!$E$18-SQRT(('Ejercicio 3 - TIR'!$E$18-'Ejercicio 3 - TIR'!$C$18)*('Ejercicio 3 - TIR'!$E$18-'Ejercicio 3 - TIR'!$D$18)*(1-N479)))</f>
        <v>42869.49892</v>
      </c>
      <c r="P479" s="3">
        <f t="shared" si="11"/>
        <v>0.7385403395</v>
      </c>
      <c r="Q479" s="7">
        <f>IF(P479&lt;=('Ejercicio 3 - TIR'!$D$22-'Ejercicio 3 - TIR'!$C$22)/('Ejercicio 3 - TIR'!$E$22-'Ejercicio 3 - TIR'!$C$22),'Ejercicio 3 - TIR'!$C$22+SQRT(('Ejercicio 3 - TIR'!$E$22-'Ejercicio 3 - TIR'!$C$22)*('Ejercicio 3 - TIR'!$D$22-'Ejercicio 3 - TIR'!$C$22)*P479),'Ejercicio 3 - TIR'!$E$22-SQRT(('Ejercicio 3 - TIR'!$E$22-'Ejercicio 3 - TIR'!$C$22)*('Ejercicio 3 - TIR'!$E$22-'Ejercicio 3 - TIR'!$D$22)*(1-P479)))</f>
        <v>0.1583060518</v>
      </c>
      <c r="R479" s="3">
        <f t="shared" si="12"/>
        <v>0.05586166866</v>
      </c>
      <c r="S479" s="7">
        <f>IF(R479&lt;=('Ejercicio 3 - TIR'!$D$23-'Ejercicio 3 - TIR'!$C$23)/('Ejercicio 3 - TIR'!$E$23-'Ejercicio 3 - TIR'!$C$23),'Ejercicio 3 - TIR'!$C$23+SQRT(('Ejercicio 3 - TIR'!$E$23-'Ejercicio 3 - TIR'!$C$23)*('Ejercicio 3 - TIR'!$D$23-'Ejercicio 3 - TIR'!$C$23)*R479),'Ejercicio 3 - TIR'!$E$23-SQRT(('Ejercicio 3 - TIR'!$E$23-'Ejercicio 3 - TIR'!$C$23)*('Ejercicio 3 - TIR'!$E$23-'Ejercicio 3 - TIR'!$D$23)*(1-R479)))</f>
        <v>0.1300275123</v>
      </c>
      <c r="T479" s="3">
        <f t="shared" si="13"/>
        <v>0.3409661419</v>
      </c>
      <c r="U479" s="7">
        <f>IF(T479&lt;=('Ejercicio 3 - TIR'!$D$24-'Ejercicio 3 - TIR'!$C$24)/('Ejercicio 3 - TIR'!$E$24-'Ejercicio 3 - TIR'!$C$24),'Ejercicio 3 - TIR'!$C$24+SQRT(('Ejercicio 3 - TIR'!$E$24-'Ejercicio 3 - TIR'!$C$24)*('Ejercicio 3 - TIR'!$D$24-'Ejercicio 3 - TIR'!$C$24)*T479),'Ejercicio 3 - TIR'!$E$24-SQRT(('Ejercicio 3 - TIR'!$E$24-'Ejercicio 3 - TIR'!$C$24)*('Ejercicio 3 - TIR'!$E$24-'Ejercicio 3 - TIR'!$D$24)*(1-T479)))</f>
        <v>0.1767587163</v>
      </c>
      <c r="V479" s="3">
        <f t="shared" si="14"/>
        <v>0.07474286595</v>
      </c>
      <c r="W479" s="7">
        <f>IF(V479&lt;=('Ejercicio 3 - TIR'!$D$25-'Ejercicio 3 - TIR'!$C$25)/('Ejercicio 3 - TIR'!$E$25-'Ejercicio 3 - TIR'!$C$25),'Ejercicio 3 - TIR'!$C$25+SQRT(('Ejercicio 3 - TIR'!$E$25-'Ejercicio 3 - TIR'!$C$25)*('Ejercicio 3 - TIR'!$D$25-'Ejercicio 3 - TIR'!$C$25)*V479),'Ejercicio 3 - TIR'!$E$25-SQRT(('Ejercicio 3 - TIR'!$E$25-'Ejercicio 3 - TIR'!$C$25)*('Ejercicio 3 - TIR'!$E$25-'Ejercicio 3 - TIR'!$D$25)*(1-V479)))</f>
        <v>0.1902293701</v>
      </c>
      <c r="X479" s="3">
        <f t="shared" si="15"/>
        <v>0.5201063629</v>
      </c>
      <c r="Y479" s="7">
        <f>IF(X479&lt;=('Ejercicio 3 - TIR'!$D$26-'Ejercicio 3 - TIR'!$C$26)/('Ejercicio 3 - TIR'!$E$26-'Ejercicio 3 - TIR'!$C$26),'Ejercicio 3 - TIR'!$C$26+SQRT(('Ejercicio 3 - TIR'!$E$26-'Ejercicio 3 - TIR'!$C$26)*('Ejercicio 3 - TIR'!$D$26-'Ejercicio 3 - TIR'!$C$26)*X479),'Ejercicio 3 - TIR'!$E$26-SQRT(('Ejercicio 3 - TIR'!$E$26-'Ejercicio 3 - TIR'!$C$26)*('Ejercicio 3 - TIR'!$E$26-'Ejercicio 3 - TIR'!$D$26)*(1-X479)))</f>
        <v>0.2290939528</v>
      </c>
      <c r="Z479" s="3">
        <f t="shared" si="16"/>
        <v>1.158306052</v>
      </c>
      <c r="AA479" s="3">
        <f t="shared" si="17"/>
        <v>1.308917706</v>
      </c>
      <c r="AB479" s="3">
        <f t="shared" si="18"/>
        <v>1.54028032</v>
      </c>
      <c r="AC479" s="3">
        <f t="shared" si="19"/>
        <v>1.833286875</v>
      </c>
      <c r="AD479" s="3">
        <f t="shared" si="20"/>
        <v>2.253281811</v>
      </c>
      <c r="AE479" s="2">
        <f t="shared" si="21"/>
        <v>4111.386477</v>
      </c>
      <c r="AF479" s="2">
        <f t="shared" si="22"/>
        <v>4645.979833</v>
      </c>
      <c r="AG479" s="2">
        <f t="shared" si="23"/>
        <v>5467.197264</v>
      </c>
      <c r="AH479" s="2">
        <f t="shared" si="24"/>
        <v>6507.218755</v>
      </c>
      <c r="AI479" s="2">
        <f t="shared" si="25"/>
        <v>7997.983222</v>
      </c>
      <c r="AJ479" s="4">
        <f t="shared" si="26"/>
        <v>44557.26157</v>
      </c>
      <c r="AK479" s="4">
        <f t="shared" si="27"/>
        <v>53573.15176</v>
      </c>
      <c r="AL479" s="4">
        <f t="shared" si="28"/>
        <v>53461.78561</v>
      </c>
      <c r="AM479" s="4">
        <f t="shared" si="29"/>
        <v>65586.06539</v>
      </c>
      <c r="AN479" s="4">
        <f t="shared" si="30"/>
        <v>96597.06217</v>
      </c>
      <c r="AO479" s="4">
        <f>C479/'Ejercicio 3 - TIR'!$D$7</f>
        <v>13975.24009</v>
      </c>
      <c r="AP479" s="4">
        <f t="shared" si="31"/>
        <v>30582.02147</v>
      </c>
      <c r="AQ479" s="4">
        <f t="shared" si="32"/>
        <v>39597.91167</v>
      </c>
      <c r="AR479" s="4">
        <f t="shared" si="33"/>
        <v>39486.54552</v>
      </c>
      <c r="AS479" s="4">
        <f t="shared" si="34"/>
        <v>51610.8253</v>
      </c>
      <c r="AT479" s="4">
        <f t="shared" si="35"/>
        <v>82621.82208</v>
      </c>
      <c r="AU479" s="4">
        <f>AP479*'Ejercicio 3 - TIR'!$D$5</f>
        <v>15291.01074</v>
      </c>
      <c r="AV479" s="4">
        <f>AQ479*'Ejercicio 3 - TIR'!$D$5</f>
        <v>19798.95584</v>
      </c>
      <c r="AW479" s="4">
        <f>AR479*'Ejercicio 3 - TIR'!$D$5</f>
        <v>19743.27276</v>
      </c>
      <c r="AX479" s="4">
        <f>AS479*'Ejercicio 3 - TIR'!$D$5</f>
        <v>25805.41265</v>
      </c>
      <c r="AY479" s="4">
        <f>AT479*'Ejercicio 3 - TIR'!$D$5</f>
        <v>41310.91104</v>
      </c>
      <c r="AZ479" s="4">
        <f t="shared" ref="AZ479:BD479" si="1472">AJ479-AU479-AE479</f>
        <v>25154.86435</v>
      </c>
      <c r="BA479" s="4">
        <f t="shared" si="1472"/>
        <v>29128.21609</v>
      </c>
      <c r="BB479" s="4">
        <f t="shared" si="1472"/>
        <v>28251.31559</v>
      </c>
      <c r="BC479" s="4">
        <f t="shared" si="1472"/>
        <v>33273.43399</v>
      </c>
      <c r="BD479" s="4">
        <f t="shared" si="1472"/>
        <v>47288.16791</v>
      </c>
      <c r="BE479" s="4">
        <f t="shared" ref="BE479:BI479" si="1473">AZ479/Z479</f>
        <v>21716.94114</v>
      </c>
      <c r="BF479" s="4">
        <f t="shared" si="1473"/>
        <v>22253.66496</v>
      </c>
      <c r="BG479" s="4">
        <f t="shared" si="1473"/>
        <v>18341.67147</v>
      </c>
      <c r="BH479" s="4">
        <f t="shared" si="1473"/>
        <v>18149.60574</v>
      </c>
      <c r="BI479" s="4">
        <f t="shared" si="1473"/>
        <v>20986.35318</v>
      </c>
      <c r="BJ479" s="4">
        <f t="shared" si="38"/>
        <v>58520.26668</v>
      </c>
      <c r="BK479" s="4">
        <f t="shared" si="39"/>
        <v>31490.15431</v>
      </c>
      <c r="BL479" s="4">
        <f t="shared" si="40"/>
        <v>90010.42099</v>
      </c>
      <c r="BM479" s="4">
        <f>BK479*'Ejercicio 3 - TIR'!$D$5</f>
        <v>15745.07715</v>
      </c>
      <c r="BN479" s="4">
        <f t="shared" si="41"/>
        <v>74265.34383</v>
      </c>
      <c r="BO479" s="4">
        <f t="shared" si="42"/>
        <v>32958.74642</v>
      </c>
      <c r="BP479" s="4">
        <f t="shared" si="43"/>
        <v>-95847.32683</v>
      </c>
      <c r="BQ479" s="4">
        <f t="shared" ref="BQ479:BT479" si="1474">BE479</f>
        <v>21716.94114</v>
      </c>
      <c r="BR479" s="4">
        <f t="shared" si="1474"/>
        <v>22253.66496</v>
      </c>
      <c r="BS479" s="4">
        <f t="shared" si="1474"/>
        <v>18341.67147</v>
      </c>
      <c r="BT479" s="4">
        <f t="shared" si="1474"/>
        <v>18149.60574</v>
      </c>
      <c r="BU479" s="4">
        <f t="shared" si="45"/>
        <v>53945.0996</v>
      </c>
      <c r="BV479" s="36">
        <f t="shared" si="46"/>
        <v>10.69512903</v>
      </c>
    </row>
    <row r="480" ht="15.0" customHeight="1">
      <c r="A480" s="2">
        <v>479.0</v>
      </c>
      <c r="B480" s="3">
        <f t="shared" si="4"/>
        <v>0.7443622532</v>
      </c>
      <c r="C480" s="4">
        <f>IF(B480&lt;=('Ejercicio 3 - TIR'!$D$13-'Ejercicio 3 - TIR'!$C$13)/('Ejercicio 3 - TIR'!$E$13-'Ejercicio 3 - TIR'!$C$13),'Ejercicio 3 - TIR'!$C$13+SQRT(('Ejercicio 3 - TIR'!$E$13-'Ejercicio 3 - TIR'!$C$13)*('Ejercicio 3 - TIR'!$D$13-'Ejercicio 3 - TIR'!$C$13)*B480),'Ejercicio 3 - TIR'!$E$13-SQRT(('Ejercicio 3 - TIR'!$E$13-'Ejercicio 3 - TIR'!$C$13)*('Ejercicio 3 - TIR'!$E$13-'Ejercicio 3 - TIR'!$D$13)*(1-B480)))</f>
        <v>82485.28344</v>
      </c>
      <c r="D480" s="3">
        <f t="shared" si="5"/>
        <v>0.1987243396</v>
      </c>
      <c r="E480" s="4">
        <f>IF(D480&lt;=('Ejercicio 3 - TIR'!$D$14-'Ejercicio 3 - TIR'!$C$14)/('Ejercicio 3 - TIR'!$E$14-'Ejercicio 3 - TIR'!$C$14),'Ejercicio 3 - TIR'!$C$14+SQRT(('Ejercicio 3 - TIR'!$E$14-'Ejercicio 3 - TIR'!$C$14)*('Ejercicio 3 - TIR'!$D$14-'Ejercicio 3 - TIR'!$C$14)*D480),'Ejercicio 3 - TIR'!$E$14-SQRT(('Ejercicio 3 - TIR'!$E$14-'Ejercicio 3 - TIR'!$C$14)*('Ejercicio 3 - TIR'!$E$14-'Ejercicio 3 - TIR'!$D$14)*(1-D480)))</f>
        <v>28860.61206</v>
      </c>
      <c r="F480" s="3">
        <f t="shared" si="6"/>
        <v>0.4555785279</v>
      </c>
      <c r="G480" s="4">
        <f>IF(F480&lt;=('Ejercicio 3 - TIR'!$D$18-'Ejercicio 3 - TIR'!$C$18)/('Ejercicio 3 - TIR'!$E$18-'Ejercicio 3 - TIR'!$C$18),'Ejercicio 3 - TIR'!$C$18+SQRT(('Ejercicio 3 - TIR'!$E$18-'Ejercicio 3 - TIR'!$C$18)*('Ejercicio 3 - TIR'!$D$18-'Ejercicio 3 - TIR'!$C$18)*F480),'Ejercicio 3 - TIR'!$E$18-SQRT(('Ejercicio 3 - TIR'!$E$18-'Ejercicio 3 - TIR'!$C$18)*('Ejercicio 3 - TIR'!$E$18-'Ejercicio 3 - TIR'!$D$18)*(1-F480)))</f>
        <v>38266.60627</v>
      </c>
      <c r="H480" s="3">
        <f t="shared" si="7"/>
        <v>0.6598569492</v>
      </c>
      <c r="I480" s="4">
        <f>IF(H480&lt;=('Ejercicio 3 - TIR'!$D$18-'Ejercicio 3 - TIR'!$C$18)/('Ejercicio 3 - TIR'!$E$18-'Ejercicio 3 - TIR'!$C$18),'Ejercicio 3 - TIR'!$C$18+SQRT(('Ejercicio 3 - TIR'!$E$18-'Ejercicio 3 - TIR'!$C$18)*('Ejercicio 3 - TIR'!$D$18-'Ejercicio 3 - TIR'!$C$18)*H480),'Ejercicio 3 - TIR'!$E$18-SQRT(('Ejercicio 3 - TIR'!$E$18-'Ejercicio 3 - TIR'!$C$18)*('Ejercicio 3 - TIR'!$E$18-'Ejercicio 3 - TIR'!$D$18)*(1-H480)))</f>
        <v>39948.79603</v>
      </c>
      <c r="J480" s="3">
        <f t="shared" si="8"/>
        <v>0.03809459066</v>
      </c>
      <c r="K480" s="4">
        <f>IF(J480&lt;=('Ejercicio 3 - TIR'!$D$18-'Ejercicio 3 - TIR'!$C$18)/('Ejercicio 3 - TIR'!$E$18-'Ejercicio 3 - TIR'!$C$18),'Ejercicio 3 - TIR'!$C$18+SQRT(('Ejercicio 3 - TIR'!$E$18-'Ejercicio 3 - TIR'!$C$18)*('Ejercicio 3 - TIR'!$D$18-'Ejercicio 3 - TIR'!$C$18)*J480),'Ejercicio 3 - TIR'!$E$18-SQRT(('Ejercicio 3 - TIR'!$E$18-'Ejercicio 3 - TIR'!$C$18)*('Ejercicio 3 - TIR'!$E$18-'Ejercicio 3 - TIR'!$D$18)*(1-J480)))</f>
        <v>32390.43691</v>
      </c>
      <c r="L480" s="3">
        <f t="shared" si="9"/>
        <v>0.4911826488</v>
      </c>
      <c r="M480" s="4">
        <f>IF(L480&lt;=('Ejercicio 3 - TIR'!$D$18-'Ejercicio 3 - TIR'!$C$18)/('Ejercicio 3 - TIR'!$E$18-'Ejercicio 3 - TIR'!$C$18),'Ejercicio 3 - TIR'!$C$18+SQRT(('Ejercicio 3 - TIR'!$E$18-'Ejercicio 3 - TIR'!$C$18)*('Ejercicio 3 - TIR'!$D$18-'Ejercicio 3 - TIR'!$C$18)*L480),'Ejercicio 3 - TIR'!$E$18-SQRT(('Ejercicio 3 - TIR'!$E$18-'Ejercicio 3 - TIR'!$C$18)*('Ejercicio 3 - TIR'!$E$18-'Ejercicio 3 - TIR'!$D$18)*(1-L480)))</f>
        <v>38583.55389</v>
      </c>
      <c r="N480" s="3">
        <f t="shared" si="10"/>
        <v>0.2579837749</v>
      </c>
      <c r="O480" s="4">
        <f>IF(N480&lt;=('Ejercicio 3 - TIR'!$D$18-'Ejercicio 3 - TIR'!$C$18)/('Ejercicio 3 - TIR'!$E$18-'Ejercicio 3 - TIR'!$C$18),'Ejercicio 3 - TIR'!$C$18+SQRT(('Ejercicio 3 - TIR'!$E$18-'Ejercicio 3 - TIR'!$C$18)*('Ejercicio 3 - TIR'!$D$18-'Ejercicio 3 - TIR'!$C$18)*N480),'Ejercicio 3 - TIR'!$E$18-SQRT(('Ejercicio 3 - TIR'!$E$18-'Ejercicio 3 - TIR'!$C$18)*('Ejercicio 3 - TIR'!$E$18-'Ejercicio 3 - TIR'!$D$18)*(1-N480)))</f>
        <v>36220.73679</v>
      </c>
      <c r="P480" s="3">
        <f t="shared" si="11"/>
        <v>0.3490279506</v>
      </c>
      <c r="Q480" s="7">
        <f>IF(P480&lt;=('Ejercicio 3 - TIR'!$D$22-'Ejercicio 3 - TIR'!$C$22)/('Ejercicio 3 - TIR'!$E$22-'Ejercicio 3 - TIR'!$C$22),'Ejercicio 3 - TIR'!$C$22+SQRT(('Ejercicio 3 - TIR'!$E$22-'Ejercicio 3 - TIR'!$C$22)*('Ejercicio 3 - TIR'!$D$22-'Ejercicio 3 - TIR'!$C$22)*P480),'Ejercicio 3 - TIR'!$E$22-SQRT(('Ejercicio 3 - TIR'!$E$22-'Ejercicio 3 - TIR'!$C$22)*('Ejercicio 3 - TIR'!$E$22-'Ejercicio 3 - TIR'!$D$22)*(1-P480)))</f>
        <v>0.1450649219</v>
      </c>
      <c r="R480" s="3">
        <f t="shared" si="12"/>
        <v>0.6995074373</v>
      </c>
      <c r="S480" s="7">
        <f>IF(R480&lt;=('Ejercicio 3 - TIR'!$D$23-'Ejercicio 3 - TIR'!$C$23)/('Ejercicio 3 - TIR'!$E$23-'Ejercicio 3 - TIR'!$C$23),'Ejercicio 3 - TIR'!$C$23+SQRT(('Ejercicio 3 - TIR'!$E$23-'Ejercicio 3 - TIR'!$C$23)*('Ejercicio 3 - TIR'!$D$23-'Ejercicio 3 - TIR'!$C$23)*R480),'Ejercicio 3 - TIR'!$E$23-SQRT(('Ejercicio 3 - TIR'!$E$23-'Ejercicio 3 - TIR'!$C$23)*('Ejercicio 3 - TIR'!$E$23-'Ejercicio 3 - TIR'!$D$23)*(1-R480)))</f>
        <v>0.1567430309</v>
      </c>
      <c r="T480" s="3">
        <f t="shared" si="13"/>
        <v>0.2407900683</v>
      </c>
      <c r="U480" s="7">
        <f>IF(T480&lt;=('Ejercicio 3 - TIR'!$D$24-'Ejercicio 3 - TIR'!$C$24)/('Ejercicio 3 - TIR'!$E$24-'Ejercicio 3 - TIR'!$C$24),'Ejercicio 3 - TIR'!$C$24+SQRT(('Ejercicio 3 - TIR'!$E$24-'Ejercicio 3 - TIR'!$C$24)*('Ejercicio 3 - TIR'!$D$24-'Ejercicio 3 - TIR'!$C$24)*T480),'Ejercicio 3 - TIR'!$E$24-SQRT(('Ejercicio 3 - TIR'!$E$24-'Ejercicio 3 - TIR'!$C$24)*('Ejercicio 3 - TIR'!$E$24-'Ejercicio 3 - TIR'!$D$24)*(1-T480)))</f>
        <v>0.172486866</v>
      </c>
      <c r="V480" s="3">
        <f t="shared" si="14"/>
        <v>0.3396692131</v>
      </c>
      <c r="W480" s="7">
        <f>IF(V480&lt;=('Ejercicio 3 - TIR'!$D$25-'Ejercicio 3 - TIR'!$C$25)/('Ejercicio 3 - TIR'!$E$25-'Ejercicio 3 - TIR'!$C$25),'Ejercicio 3 - TIR'!$C$25+SQRT(('Ejercicio 3 - TIR'!$E$25-'Ejercicio 3 - TIR'!$C$25)*('Ejercicio 3 - TIR'!$D$25-'Ejercicio 3 - TIR'!$C$25)*V480),'Ejercicio 3 - TIR'!$E$25-SQRT(('Ejercicio 3 - TIR'!$E$25-'Ejercicio 3 - TIR'!$C$25)*('Ejercicio 3 - TIR'!$E$25-'Ejercicio 3 - TIR'!$D$25)*(1-V480)))</f>
        <v>0.2019254979</v>
      </c>
      <c r="X480" s="3">
        <f t="shared" si="15"/>
        <v>0.3045693634</v>
      </c>
      <c r="Y480" s="7">
        <f>IF(X480&lt;=('Ejercicio 3 - TIR'!$D$26-'Ejercicio 3 - TIR'!$C$26)/('Ejercicio 3 - TIR'!$E$26-'Ejercicio 3 - TIR'!$C$26),'Ejercicio 3 - TIR'!$C$26+SQRT(('Ejercicio 3 - TIR'!$E$26-'Ejercicio 3 - TIR'!$C$26)*('Ejercicio 3 - TIR'!$D$26-'Ejercicio 3 - TIR'!$C$26)*X480),'Ejercicio 3 - TIR'!$E$26-SQRT(('Ejercicio 3 - TIR'!$E$26-'Ejercicio 3 - TIR'!$C$26)*('Ejercicio 3 - TIR'!$E$26-'Ejercicio 3 - TIR'!$D$26)*(1-X480)))</f>
        <v>0.2186764238</v>
      </c>
      <c r="Z480" s="3">
        <f t="shared" si="16"/>
        <v>1.145064922</v>
      </c>
      <c r="AA480" s="3">
        <f t="shared" si="17"/>
        <v>1.324545868</v>
      </c>
      <c r="AB480" s="3">
        <f t="shared" si="18"/>
        <v>1.553012634</v>
      </c>
      <c r="AC480" s="3">
        <f t="shared" si="19"/>
        <v>1.866605483</v>
      </c>
      <c r="AD480" s="3">
        <f t="shared" si="20"/>
        <v>2.274788095</v>
      </c>
      <c r="AE480" s="2">
        <f t="shared" si="21"/>
        <v>4186.662435</v>
      </c>
      <c r="AF480" s="2">
        <f t="shared" si="22"/>
        <v>4842.892594</v>
      </c>
      <c r="AG480" s="2">
        <f t="shared" si="23"/>
        <v>5678.22796</v>
      </c>
      <c r="AH480" s="2">
        <f t="shared" si="24"/>
        <v>6824.806968</v>
      </c>
      <c r="AI480" s="2">
        <f t="shared" si="25"/>
        <v>8317.231349</v>
      </c>
      <c r="AJ480" s="4">
        <f t="shared" si="26"/>
        <v>43817.74852</v>
      </c>
      <c r="AK480" s="4">
        <f t="shared" si="27"/>
        <v>52914.01272</v>
      </c>
      <c r="AL480" s="4">
        <f t="shared" si="28"/>
        <v>50302.75774</v>
      </c>
      <c r="AM480" s="4">
        <f t="shared" si="29"/>
        <v>72020.27325</v>
      </c>
      <c r="AN480" s="4">
        <f t="shared" si="30"/>
        <v>82394.50085</v>
      </c>
      <c r="AO480" s="4">
        <f>C480/'Ejercicio 3 - TIR'!$D$7</f>
        <v>16497.05669</v>
      </c>
      <c r="AP480" s="4">
        <f t="shared" si="31"/>
        <v>27320.69183</v>
      </c>
      <c r="AQ480" s="4">
        <f t="shared" si="32"/>
        <v>36416.95603</v>
      </c>
      <c r="AR480" s="4">
        <f t="shared" si="33"/>
        <v>33805.70105</v>
      </c>
      <c r="AS480" s="4">
        <f t="shared" si="34"/>
        <v>55523.21657</v>
      </c>
      <c r="AT480" s="4">
        <f t="shared" si="35"/>
        <v>65897.44416</v>
      </c>
      <c r="AU480" s="4">
        <f>AP480*'Ejercicio 3 - TIR'!$D$5</f>
        <v>13660.34591</v>
      </c>
      <c r="AV480" s="4">
        <f>AQ480*'Ejercicio 3 - TIR'!$D$5</f>
        <v>18208.47802</v>
      </c>
      <c r="AW480" s="4">
        <f>AR480*'Ejercicio 3 - TIR'!$D$5</f>
        <v>16902.85052</v>
      </c>
      <c r="AX480" s="4">
        <f>AS480*'Ejercicio 3 - TIR'!$D$5</f>
        <v>27761.60828</v>
      </c>
      <c r="AY480" s="4">
        <f>AT480*'Ejercicio 3 - TIR'!$D$5</f>
        <v>32948.72208</v>
      </c>
      <c r="AZ480" s="4">
        <f t="shared" ref="AZ480:BD480" si="1475">AJ480-AU480-AE480</f>
        <v>25970.74017</v>
      </c>
      <c r="BA480" s="4">
        <f t="shared" si="1475"/>
        <v>29862.64211</v>
      </c>
      <c r="BB480" s="4">
        <f t="shared" si="1475"/>
        <v>27721.67925</v>
      </c>
      <c r="BC480" s="4">
        <f t="shared" si="1475"/>
        <v>37433.858</v>
      </c>
      <c r="BD480" s="4">
        <f t="shared" si="1475"/>
        <v>41128.54742</v>
      </c>
      <c r="BE480" s="4">
        <f t="shared" ref="BE480:BI480" si="1476">AZ480/Z480</f>
        <v>22680.58315</v>
      </c>
      <c r="BF480" s="4">
        <f t="shared" si="1476"/>
        <v>22545.57039</v>
      </c>
      <c r="BG480" s="4">
        <f t="shared" si="1476"/>
        <v>17850.25997</v>
      </c>
      <c r="BH480" s="4">
        <f t="shared" si="1476"/>
        <v>20054.50982</v>
      </c>
      <c r="BI480" s="4">
        <f t="shared" si="1476"/>
        <v>18080.16646</v>
      </c>
      <c r="BJ480" s="4">
        <f t="shared" si="38"/>
        <v>65651.77673</v>
      </c>
      <c r="BK480" s="4">
        <f t="shared" si="39"/>
        <v>37527.30816</v>
      </c>
      <c r="BL480" s="4">
        <f t="shared" si="40"/>
        <v>103179.0849</v>
      </c>
      <c r="BM480" s="4">
        <f>BK480*'Ejercicio 3 - TIR'!$D$5</f>
        <v>18763.65408</v>
      </c>
      <c r="BN480" s="4">
        <f t="shared" si="41"/>
        <v>84415.43081</v>
      </c>
      <c r="BO480" s="4">
        <f t="shared" si="42"/>
        <v>37109.1404</v>
      </c>
      <c r="BP480" s="4">
        <f t="shared" si="43"/>
        <v>-111345.8955</v>
      </c>
      <c r="BQ480" s="4">
        <f t="shared" ref="BQ480:BT480" si="1477">BE480</f>
        <v>22680.58315</v>
      </c>
      <c r="BR480" s="4">
        <f t="shared" si="1477"/>
        <v>22545.57039</v>
      </c>
      <c r="BS480" s="4">
        <f t="shared" si="1477"/>
        <v>17850.25997</v>
      </c>
      <c r="BT480" s="4">
        <f t="shared" si="1477"/>
        <v>20054.50982</v>
      </c>
      <c r="BU480" s="4">
        <f t="shared" si="45"/>
        <v>55189.30686</v>
      </c>
      <c r="BV480" s="36">
        <f t="shared" si="46"/>
        <v>6.637691143</v>
      </c>
    </row>
    <row r="481" ht="15.0" customHeight="1">
      <c r="A481" s="2">
        <v>480.0</v>
      </c>
      <c r="B481" s="3">
        <f t="shared" si="4"/>
        <v>0.1236332679</v>
      </c>
      <c r="C481" s="4">
        <f>IF(B481&lt;=('Ejercicio 3 - TIR'!$D$13-'Ejercicio 3 - TIR'!$C$13)/('Ejercicio 3 - TIR'!$E$13-'Ejercicio 3 - TIR'!$C$13),'Ejercicio 3 - TIR'!$C$13+SQRT(('Ejercicio 3 - TIR'!$E$13-'Ejercicio 3 - TIR'!$C$13)*('Ejercicio 3 - TIR'!$D$13-'Ejercicio 3 - TIR'!$C$13)*B481),'Ejercicio 3 - TIR'!$E$13-SQRT(('Ejercicio 3 - TIR'!$E$13-'Ejercicio 3 - TIR'!$C$13)*('Ejercicio 3 - TIR'!$E$13-'Ejercicio 3 - TIR'!$D$13)*(1-B481)))</f>
        <v>67032.30454</v>
      </c>
      <c r="D481" s="3">
        <f t="shared" si="5"/>
        <v>0.6043632559</v>
      </c>
      <c r="E481" s="4">
        <f>IF(D481&lt;=('Ejercicio 3 - TIR'!$D$14-'Ejercicio 3 - TIR'!$C$14)/('Ejercicio 3 - TIR'!$E$14-'Ejercicio 3 - TIR'!$C$14),'Ejercicio 3 - TIR'!$C$14+SQRT(('Ejercicio 3 - TIR'!$E$14-'Ejercicio 3 - TIR'!$C$14)*('Ejercicio 3 - TIR'!$D$14-'Ejercicio 3 - TIR'!$C$14)*D481),'Ejercicio 3 - TIR'!$E$14-SQRT(('Ejercicio 3 - TIR'!$E$14-'Ejercicio 3 - TIR'!$C$14)*('Ejercicio 3 - TIR'!$E$14-'Ejercicio 3 - TIR'!$D$14)*(1-D481)))</f>
        <v>32296.39619</v>
      </c>
      <c r="F481" s="3">
        <f t="shared" si="6"/>
        <v>0.4021505893</v>
      </c>
      <c r="G481" s="4">
        <f>IF(F481&lt;=('Ejercicio 3 - TIR'!$D$18-'Ejercicio 3 - TIR'!$C$18)/('Ejercicio 3 - TIR'!$E$18-'Ejercicio 3 - TIR'!$C$18),'Ejercicio 3 - TIR'!$C$18+SQRT(('Ejercicio 3 - TIR'!$E$18-'Ejercicio 3 - TIR'!$C$18)*('Ejercicio 3 - TIR'!$D$18-'Ejercicio 3 - TIR'!$C$18)*F481),'Ejercicio 3 - TIR'!$E$18-SQRT(('Ejercicio 3 - TIR'!$E$18-'Ejercicio 3 - TIR'!$C$18)*('Ejercicio 3 - TIR'!$E$18-'Ejercicio 3 - TIR'!$D$18)*(1-F481)))</f>
        <v>37766.76177</v>
      </c>
      <c r="H481" s="3">
        <f t="shared" si="7"/>
        <v>0.5780537994</v>
      </c>
      <c r="I481" s="4">
        <f>IF(H481&lt;=('Ejercicio 3 - TIR'!$D$18-'Ejercicio 3 - TIR'!$C$18)/('Ejercicio 3 - TIR'!$E$18-'Ejercicio 3 - TIR'!$C$18),'Ejercicio 3 - TIR'!$C$18+SQRT(('Ejercicio 3 - TIR'!$E$18-'Ejercicio 3 - TIR'!$C$18)*('Ejercicio 3 - TIR'!$D$18-'Ejercicio 3 - TIR'!$C$18)*H481),'Ejercicio 3 - TIR'!$E$18-SQRT(('Ejercicio 3 - TIR'!$E$18-'Ejercicio 3 - TIR'!$C$18)*('Ejercicio 3 - TIR'!$E$18-'Ejercicio 3 - TIR'!$D$18)*(1-H481)))</f>
        <v>39311.71681</v>
      </c>
      <c r="J481" s="3">
        <f t="shared" si="8"/>
        <v>0.2584146228</v>
      </c>
      <c r="K481" s="4">
        <f>IF(J481&lt;=('Ejercicio 3 - TIR'!$D$18-'Ejercicio 3 - TIR'!$C$18)/('Ejercicio 3 - TIR'!$E$18-'Ejercicio 3 - TIR'!$C$18),'Ejercicio 3 - TIR'!$C$18+SQRT(('Ejercicio 3 - TIR'!$E$18-'Ejercicio 3 - TIR'!$C$18)*('Ejercicio 3 - TIR'!$D$18-'Ejercicio 3 - TIR'!$C$18)*J481),'Ejercicio 3 - TIR'!$E$18-SQRT(('Ejercicio 3 - TIR'!$E$18-'Ejercicio 3 - TIR'!$C$18)*('Ejercicio 3 - TIR'!$E$18-'Ejercicio 3 - TIR'!$D$18)*(1-J481)))</f>
        <v>36225.92912</v>
      </c>
      <c r="L481" s="3">
        <f t="shared" si="9"/>
        <v>0.3226964985</v>
      </c>
      <c r="M481" s="4">
        <f>IF(L481&lt;=('Ejercicio 3 - TIR'!$D$18-'Ejercicio 3 - TIR'!$C$18)/('Ejercicio 3 - TIR'!$E$18-'Ejercicio 3 - TIR'!$C$18),'Ejercicio 3 - TIR'!$C$18+SQRT(('Ejercicio 3 - TIR'!$E$18-'Ejercicio 3 - TIR'!$C$18)*('Ejercicio 3 - TIR'!$D$18-'Ejercicio 3 - TIR'!$C$18)*L481),'Ejercicio 3 - TIR'!$E$18-SQRT(('Ejercicio 3 - TIR'!$E$18-'Ejercicio 3 - TIR'!$C$18)*('Ejercicio 3 - TIR'!$E$18-'Ejercicio 3 - TIR'!$D$18)*(1-L481)))</f>
        <v>36957.33245</v>
      </c>
      <c r="N481" s="3">
        <f t="shared" si="10"/>
        <v>0.9380639429</v>
      </c>
      <c r="O481" s="4">
        <f>IF(N481&lt;=('Ejercicio 3 - TIR'!$D$18-'Ejercicio 3 - TIR'!$C$18)/('Ejercicio 3 - TIR'!$E$18-'Ejercicio 3 - TIR'!$C$18),'Ejercicio 3 - TIR'!$C$18+SQRT(('Ejercicio 3 - TIR'!$E$18-'Ejercicio 3 - TIR'!$C$18)*('Ejercicio 3 - TIR'!$D$18-'Ejercicio 3 - TIR'!$C$18)*N481),'Ejercicio 3 - TIR'!$E$18-SQRT(('Ejercicio 3 - TIR'!$E$18-'Ejercicio 3 - TIR'!$C$18)*('Ejercicio 3 - TIR'!$E$18-'Ejercicio 3 - TIR'!$D$18)*(1-N481)))</f>
        <v>42844.7264</v>
      </c>
      <c r="P481" s="3">
        <f t="shared" si="11"/>
        <v>0.3586712469</v>
      </c>
      <c r="Q481" s="7">
        <f>IF(P481&lt;=('Ejercicio 3 - TIR'!$D$22-'Ejercicio 3 - TIR'!$C$22)/('Ejercicio 3 - TIR'!$E$22-'Ejercicio 3 - TIR'!$C$22),'Ejercicio 3 - TIR'!$C$22+SQRT(('Ejercicio 3 - TIR'!$E$22-'Ejercicio 3 - TIR'!$C$22)*('Ejercicio 3 - TIR'!$D$22-'Ejercicio 3 - TIR'!$C$22)*P481),'Ejercicio 3 - TIR'!$E$22-SQRT(('Ejercicio 3 - TIR'!$E$22-'Ejercicio 3 - TIR'!$C$22)*('Ejercicio 3 - TIR'!$E$22-'Ejercicio 3 - TIR'!$D$22)*(1-P481)))</f>
        <v>0.1454088222</v>
      </c>
      <c r="R481" s="3">
        <f t="shared" si="12"/>
        <v>0.6576293923</v>
      </c>
      <c r="S481" s="7">
        <f>IF(R481&lt;=('Ejercicio 3 - TIR'!$D$23-'Ejercicio 3 - TIR'!$C$23)/('Ejercicio 3 - TIR'!$E$23-'Ejercicio 3 - TIR'!$C$23),'Ejercicio 3 - TIR'!$C$23+SQRT(('Ejercicio 3 - TIR'!$E$23-'Ejercicio 3 - TIR'!$C$23)*('Ejercicio 3 - TIR'!$D$23-'Ejercicio 3 - TIR'!$C$23)*R481),'Ejercicio 3 - TIR'!$E$23-SQRT(('Ejercicio 3 - TIR'!$E$23-'Ejercicio 3 - TIR'!$C$23)*('Ejercicio 3 - TIR'!$E$23-'Ejercicio 3 - TIR'!$D$23)*(1-R481)))</f>
        <v>0.1551752725</v>
      </c>
      <c r="T481" s="3">
        <f t="shared" si="13"/>
        <v>0.3096201023</v>
      </c>
      <c r="U481" s="7">
        <f>IF(T481&lt;=('Ejercicio 3 - TIR'!$D$24-'Ejercicio 3 - TIR'!$C$24)/('Ejercicio 3 - TIR'!$E$24-'Ejercicio 3 - TIR'!$C$24),'Ejercicio 3 - TIR'!$C$24+SQRT(('Ejercicio 3 - TIR'!$E$24-'Ejercicio 3 - TIR'!$C$24)*('Ejercicio 3 - TIR'!$D$24-'Ejercicio 3 - TIR'!$C$24)*T481),'Ejercicio 3 - TIR'!$E$24-SQRT(('Ejercicio 3 - TIR'!$E$24-'Ejercicio 3 - TIR'!$C$24)*('Ejercicio 3 - TIR'!$E$24-'Ejercicio 3 - TIR'!$D$24)*(1-T481)))</f>
        <v>0.175499063</v>
      </c>
      <c r="V481" s="3">
        <f t="shared" si="14"/>
        <v>0.7921254523</v>
      </c>
      <c r="W481" s="7">
        <f>IF(V481&lt;=('Ejercicio 3 - TIR'!$D$25-'Ejercicio 3 - TIR'!$C$25)/('Ejercicio 3 - TIR'!$E$25-'Ejercicio 3 - TIR'!$C$25),'Ejercicio 3 - TIR'!$C$25+SQRT(('Ejercicio 3 - TIR'!$E$25-'Ejercicio 3 - TIR'!$C$25)*('Ejercicio 3 - TIR'!$D$25-'Ejercicio 3 - TIR'!$C$25)*V481),'Ejercicio 3 - TIR'!$E$25-SQRT(('Ejercicio 3 - TIR'!$E$25-'Ejercicio 3 - TIR'!$C$25)*('Ejercicio 3 - TIR'!$E$25-'Ejercicio 3 - TIR'!$D$25)*(1-V481)))</f>
        <v>0.2230266628</v>
      </c>
      <c r="X481" s="3">
        <f t="shared" si="15"/>
        <v>0.623242023</v>
      </c>
      <c r="Y481" s="7">
        <f>IF(X481&lt;=('Ejercicio 3 - TIR'!$D$26-'Ejercicio 3 - TIR'!$C$26)/('Ejercicio 3 - TIR'!$E$26-'Ejercicio 3 - TIR'!$C$26),'Ejercicio 3 - TIR'!$C$26+SQRT(('Ejercicio 3 - TIR'!$E$26-'Ejercicio 3 - TIR'!$C$26)*('Ejercicio 3 - TIR'!$D$26-'Ejercicio 3 - TIR'!$C$26)*X481),'Ejercicio 3 - TIR'!$E$26-SQRT(('Ejercicio 3 - TIR'!$E$26-'Ejercicio 3 - TIR'!$C$26)*('Ejercicio 3 - TIR'!$E$26-'Ejercicio 3 - TIR'!$D$26)*(1-X481)))</f>
        <v>0.2348946447</v>
      </c>
      <c r="Z481" s="3">
        <f t="shared" si="16"/>
        <v>1.145408822</v>
      </c>
      <c r="AA481" s="3">
        <f t="shared" si="17"/>
        <v>1.323147948</v>
      </c>
      <c r="AB481" s="3">
        <f t="shared" si="18"/>
        <v>1.555359173</v>
      </c>
      <c r="AC481" s="3">
        <f t="shared" si="19"/>
        <v>1.902245739</v>
      </c>
      <c r="AD481" s="3">
        <f t="shared" si="20"/>
        <v>2.349073077</v>
      </c>
      <c r="AE481" s="2">
        <f t="shared" si="21"/>
        <v>4696.180931</v>
      </c>
      <c r="AF481" s="2">
        <f t="shared" si="22"/>
        <v>5424.912087</v>
      </c>
      <c r="AG481" s="2">
        <f t="shared" si="23"/>
        <v>6376.979075</v>
      </c>
      <c r="AH481" s="2">
        <f t="shared" si="24"/>
        <v>7799.215437</v>
      </c>
      <c r="AI481" s="2">
        <f t="shared" si="25"/>
        <v>9631.209376</v>
      </c>
      <c r="AJ481" s="4">
        <f t="shared" si="26"/>
        <v>43258.38212</v>
      </c>
      <c r="AK481" s="4">
        <f t="shared" si="27"/>
        <v>52015.21744</v>
      </c>
      <c r="AL481" s="4">
        <f t="shared" si="28"/>
        <v>56344.33118</v>
      </c>
      <c r="AM481" s="4">
        <f t="shared" si="29"/>
        <v>70301.92819</v>
      </c>
      <c r="AN481" s="4">
        <f t="shared" si="30"/>
        <v>100645.3933</v>
      </c>
      <c r="AO481" s="4">
        <f>C481/'Ejercicio 3 - TIR'!$D$7</f>
        <v>13406.46091</v>
      </c>
      <c r="AP481" s="4">
        <f t="shared" si="31"/>
        <v>29851.92121</v>
      </c>
      <c r="AQ481" s="4">
        <f t="shared" si="32"/>
        <v>38608.75653</v>
      </c>
      <c r="AR481" s="4">
        <f t="shared" si="33"/>
        <v>42937.87027</v>
      </c>
      <c r="AS481" s="4">
        <f t="shared" si="34"/>
        <v>56895.46728</v>
      </c>
      <c r="AT481" s="4">
        <f t="shared" si="35"/>
        <v>87238.93236</v>
      </c>
      <c r="AU481" s="4">
        <f>AP481*'Ejercicio 3 - TIR'!$D$5</f>
        <v>14925.9606</v>
      </c>
      <c r="AV481" s="4">
        <f>AQ481*'Ejercicio 3 - TIR'!$D$5</f>
        <v>19304.37827</v>
      </c>
      <c r="AW481" s="4">
        <f>AR481*'Ejercicio 3 - TIR'!$D$5</f>
        <v>21468.93513</v>
      </c>
      <c r="AX481" s="4">
        <f>AS481*'Ejercicio 3 - TIR'!$D$5</f>
        <v>28447.73364</v>
      </c>
      <c r="AY481" s="4">
        <f>AT481*'Ejercicio 3 - TIR'!$D$5</f>
        <v>43619.46618</v>
      </c>
      <c r="AZ481" s="4">
        <f t="shared" ref="AZ481:BD481" si="1478">AJ481-AU481-AE481</f>
        <v>23636.24058</v>
      </c>
      <c r="BA481" s="4">
        <f t="shared" si="1478"/>
        <v>27285.92709</v>
      </c>
      <c r="BB481" s="4">
        <f t="shared" si="1478"/>
        <v>28498.41697</v>
      </c>
      <c r="BC481" s="4">
        <f t="shared" si="1478"/>
        <v>34054.97911</v>
      </c>
      <c r="BD481" s="4">
        <f t="shared" si="1478"/>
        <v>47394.71771</v>
      </c>
      <c r="BE481" s="4">
        <f t="shared" ref="BE481:BI481" si="1479">AZ481/Z481</f>
        <v>20635.63692</v>
      </c>
      <c r="BF481" s="4">
        <f t="shared" si="1479"/>
        <v>20621.9774</v>
      </c>
      <c r="BG481" s="4">
        <f t="shared" si="1479"/>
        <v>18322.72407</v>
      </c>
      <c r="BH481" s="4">
        <f t="shared" si="1479"/>
        <v>17902.51302</v>
      </c>
      <c r="BI481" s="4">
        <f t="shared" si="1479"/>
        <v>20175.92308</v>
      </c>
      <c r="BJ481" s="4">
        <f t="shared" si="38"/>
        <v>75866.59477</v>
      </c>
      <c r="BK481" s="4">
        <f t="shared" si="39"/>
        <v>31492.75637</v>
      </c>
      <c r="BL481" s="4">
        <f t="shared" si="40"/>
        <v>107359.3511</v>
      </c>
      <c r="BM481" s="4">
        <f>BK481*'Ejercicio 3 - TIR'!$D$5</f>
        <v>15746.37819</v>
      </c>
      <c r="BN481" s="4">
        <f t="shared" si="41"/>
        <v>91612.97296</v>
      </c>
      <c r="BO481" s="4">
        <f t="shared" si="42"/>
        <v>38999.62665</v>
      </c>
      <c r="BP481" s="4">
        <f t="shared" si="43"/>
        <v>-99328.70074</v>
      </c>
      <c r="BQ481" s="4">
        <f t="shared" ref="BQ481:BT481" si="1480">BE481</f>
        <v>20635.63692</v>
      </c>
      <c r="BR481" s="4">
        <f t="shared" si="1480"/>
        <v>20621.9774</v>
      </c>
      <c r="BS481" s="4">
        <f t="shared" si="1480"/>
        <v>18322.72407</v>
      </c>
      <c r="BT481" s="4">
        <f t="shared" si="1480"/>
        <v>17902.51302</v>
      </c>
      <c r="BU481" s="4">
        <f t="shared" si="45"/>
        <v>59175.54973</v>
      </c>
      <c r="BV481" s="36">
        <f t="shared" si="46"/>
        <v>9.73603673</v>
      </c>
    </row>
    <row r="482" ht="15.0" customHeight="1">
      <c r="A482" s="2">
        <v>481.0</v>
      </c>
      <c r="B482" s="3">
        <f t="shared" si="4"/>
        <v>0.6212484</v>
      </c>
      <c r="C482" s="4">
        <f>IF(B482&lt;=('Ejercicio 3 - TIR'!$D$13-'Ejercicio 3 - TIR'!$C$13)/('Ejercicio 3 - TIR'!$E$13-'Ejercicio 3 - TIR'!$C$13),'Ejercicio 3 - TIR'!$C$13+SQRT(('Ejercicio 3 - TIR'!$E$13-'Ejercicio 3 - TIR'!$C$13)*('Ejercicio 3 - TIR'!$D$13-'Ejercicio 3 - TIR'!$C$13)*B482),'Ejercicio 3 - TIR'!$E$13-SQRT(('Ejercicio 3 - TIR'!$E$13-'Ejercicio 3 - TIR'!$C$13)*('Ejercicio 3 - TIR'!$E$13-'Ejercicio 3 - TIR'!$D$13)*(1-B482)))</f>
        <v>78680.94936</v>
      </c>
      <c r="D482" s="3">
        <f t="shared" si="5"/>
        <v>0.8790623897</v>
      </c>
      <c r="E482" s="4">
        <f>IF(D482&lt;=('Ejercicio 3 - TIR'!$D$14-'Ejercicio 3 - TIR'!$C$14)/('Ejercicio 3 - TIR'!$E$14-'Ejercicio 3 - TIR'!$C$14),'Ejercicio 3 - TIR'!$C$14+SQRT(('Ejercicio 3 - TIR'!$E$14-'Ejercicio 3 - TIR'!$C$14)*('Ejercicio 3 - TIR'!$D$14-'Ejercicio 3 - TIR'!$C$14)*D482),'Ejercicio 3 - TIR'!$E$14-SQRT(('Ejercicio 3 - TIR'!$E$14-'Ejercicio 3 - TIR'!$C$14)*('Ejercicio 3 - TIR'!$E$14-'Ejercicio 3 - TIR'!$D$14)*(1-D482)))</f>
        <v>35740.8168</v>
      </c>
      <c r="F482" s="3">
        <f t="shared" si="6"/>
        <v>0.6247711659</v>
      </c>
      <c r="G482" s="4">
        <f>IF(F482&lt;=('Ejercicio 3 - TIR'!$D$18-'Ejercicio 3 - TIR'!$C$18)/('Ejercicio 3 - TIR'!$E$18-'Ejercicio 3 - TIR'!$C$18),'Ejercicio 3 - TIR'!$C$18+SQRT(('Ejercicio 3 - TIR'!$E$18-'Ejercicio 3 - TIR'!$C$18)*('Ejercicio 3 - TIR'!$D$18-'Ejercicio 3 - TIR'!$C$18)*F482),'Ejercicio 3 - TIR'!$E$18-SQRT(('Ejercicio 3 - TIR'!$E$18-'Ejercicio 3 - TIR'!$C$18)*('Ejercicio 3 - TIR'!$E$18-'Ejercicio 3 - TIR'!$D$18)*(1-F482)))</f>
        <v>39680.68566</v>
      </c>
      <c r="H482" s="3">
        <f t="shared" si="7"/>
        <v>0.6032764598</v>
      </c>
      <c r="I482" s="4">
        <f>IF(H482&lt;=('Ejercicio 3 - TIR'!$D$18-'Ejercicio 3 - TIR'!$C$18)/('Ejercicio 3 - TIR'!$E$18-'Ejercicio 3 - TIR'!$C$18),'Ejercicio 3 - TIR'!$C$18+SQRT(('Ejercicio 3 - TIR'!$E$18-'Ejercicio 3 - TIR'!$C$18)*('Ejercicio 3 - TIR'!$D$18-'Ejercicio 3 - TIR'!$C$18)*H482),'Ejercicio 3 - TIR'!$E$18-SQRT(('Ejercicio 3 - TIR'!$E$18-'Ejercicio 3 - TIR'!$C$18)*('Ejercicio 3 - TIR'!$E$18-'Ejercicio 3 - TIR'!$D$18)*(1-H482)))</f>
        <v>39512.7004</v>
      </c>
      <c r="J482" s="3">
        <f t="shared" si="8"/>
        <v>0.8829424547</v>
      </c>
      <c r="K482" s="4">
        <f>IF(J482&lt;=('Ejercicio 3 - TIR'!$D$18-'Ejercicio 3 - TIR'!$C$18)/('Ejercicio 3 - TIR'!$E$18-'Ejercicio 3 - TIR'!$C$18),'Ejercicio 3 - TIR'!$C$18+SQRT(('Ejercicio 3 - TIR'!$E$18-'Ejercicio 3 - TIR'!$C$18)*('Ejercicio 3 - TIR'!$D$18-'Ejercicio 3 - TIR'!$C$18)*J482),'Ejercicio 3 - TIR'!$E$18-SQRT(('Ejercicio 3 - TIR'!$E$18-'Ejercicio 3 - TIR'!$C$18)*('Ejercicio 3 - TIR'!$E$18-'Ejercicio 3 - TIR'!$D$18)*(1-J482)))</f>
        <v>42037.00896</v>
      </c>
      <c r="L482" s="3">
        <f t="shared" si="9"/>
        <v>0.9453433398</v>
      </c>
      <c r="M482" s="4">
        <f>IF(L482&lt;=('Ejercicio 3 - TIR'!$D$18-'Ejercicio 3 - TIR'!$C$18)/('Ejercicio 3 - TIR'!$E$18-'Ejercicio 3 - TIR'!$C$18),'Ejercicio 3 - TIR'!$C$18+SQRT(('Ejercicio 3 - TIR'!$E$18-'Ejercicio 3 - TIR'!$C$18)*('Ejercicio 3 - TIR'!$D$18-'Ejercicio 3 - TIR'!$C$18)*L482),'Ejercicio 3 - TIR'!$E$18-SQRT(('Ejercicio 3 - TIR'!$E$18-'Ejercicio 3 - TIR'!$C$18)*('Ejercicio 3 - TIR'!$E$18-'Ejercicio 3 - TIR'!$D$18)*(1-L482)))</f>
        <v>42975.33965</v>
      </c>
      <c r="N482" s="3">
        <f t="shared" si="10"/>
        <v>0.3390364934</v>
      </c>
      <c r="O482" s="4">
        <f>IF(N482&lt;=('Ejercicio 3 - TIR'!$D$18-'Ejercicio 3 - TIR'!$C$18)/('Ejercicio 3 - TIR'!$E$18-'Ejercicio 3 - TIR'!$C$18),'Ejercicio 3 - TIR'!$C$18+SQRT(('Ejercicio 3 - TIR'!$E$18-'Ejercicio 3 - TIR'!$C$18)*('Ejercicio 3 - TIR'!$D$18-'Ejercicio 3 - TIR'!$C$18)*N482),'Ejercicio 3 - TIR'!$E$18-SQRT(('Ejercicio 3 - TIR'!$E$18-'Ejercicio 3 - TIR'!$C$18)*('Ejercicio 3 - TIR'!$E$18-'Ejercicio 3 - TIR'!$D$18)*(1-N482)))</f>
        <v>37131.30241</v>
      </c>
      <c r="P482" s="3">
        <f t="shared" si="11"/>
        <v>0.78408046</v>
      </c>
      <c r="Q482" s="7">
        <f>IF(P482&lt;=('Ejercicio 3 - TIR'!$D$22-'Ejercicio 3 - TIR'!$C$22)/('Ejercicio 3 - TIR'!$E$22-'Ejercicio 3 - TIR'!$C$22),'Ejercicio 3 - TIR'!$C$22+SQRT(('Ejercicio 3 - TIR'!$E$22-'Ejercicio 3 - TIR'!$C$22)*('Ejercicio 3 - TIR'!$D$22-'Ejercicio 3 - TIR'!$C$22)*P482),'Ejercicio 3 - TIR'!$E$22-SQRT(('Ejercicio 3 - TIR'!$E$22-'Ejercicio 3 - TIR'!$C$22)*('Ejercicio 3 - TIR'!$E$22-'Ejercicio 3 - TIR'!$D$22)*(1-P482)))</f>
        <v>0.1602856608</v>
      </c>
      <c r="R482" s="3">
        <f t="shared" si="12"/>
        <v>0.8640163328</v>
      </c>
      <c r="S482" s="7">
        <f>IF(R482&lt;=('Ejercicio 3 - TIR'!$D$23-'Ejercicio 3 - TIR'!$C$23)/('Ejercicio 3 - TIR'!$E$23-'Ejercicio 3 - TIR'!$C$23),'Ejercicio 3 - TIR'!$C$23+SQRT(('Ejercicio 3 - TIR'!$E$23-'Ejercicio 3 - TIR'!$C$23)*('Ejercicio 3 - TIR'!$D$23-'Ejercicio 3 - TIR'!$C$23)*R482),'Ejercicio 3 - TIR'!$E$23-SQRT(('Ejercicio 3 - TIR'!$E$23-'Ejercicio 3 - TIR'!$C$23)*('Ejercicio 3 - TIR'!$E$23-'Ejercicio 3 - TIR'!$D$23)*(1-R482)))</f>
        <v>0.1643548538</v>
      </c>
      <c r="T482" s="3">
        <f t="shared" si="13"/>
        <v>0.6920310583</v>
      </c>
      <c r="U482" s="7">
        <f>IF(T482&lt;=('Ejercicio 3 - TIR'!$D$24-'Ejercicio 3 - TIR'!$C$24)/('Ejercicio 3 - TIR'!$E$24-'Ejercicio 3 - TIR'!$C$24),'Ejercicio 3 - TIR'!$C$24+SQRT(('Ejercicio 3 - TIR'!$E$24-'Ejercicio 3 - TIR'!$C$24)*('Ejercicio 3 - TIR'!$D$24-'Ejercicio 3 - TIR'!$C$24)*T482),'Ejercicio 3 - TIR'!$E$24-SQRT(('Ejercicio 3 - TIR'!$E$24-'Ejercicio 3 - TIR'!$C$24)*('Ejercicio 3 - TIR'!$E$24-'Ejercicio 3 - TIR'!$D$24)*(1-T482)))</f>
        <v>0.1906348329</v>
      </c>
      <c r="V482" s="3">
        <f t="shared" si="14"/>
        <v>0.1880219378</v>
      </c>
      <c r="W482" s="7">
        <f>IF(V482&lt;=('Ejercicio 3 - TIR'!$D$25-'Ejercicio 3 - TIR'!$C$25)/('Ejercicio 3 - TIR'!$E$25-'Ejercicio 3 - TIR'!$C$25),'Ejercicio 3 - TIR'!$C$25+SQRT(('Ejercicio 3 - TIR'!$E$25-'Ejercicio 3 - TIR'!$C$25)*('Ejercicio 3 - TIR'!$D$25-'Ejercicio 3 - TIR'!$C$25)*V482),'Ejercicio 3 - TIR'!$E$25-SQRT(('Ejercicio 3 - TIR'!$E$25-'Ejercicio 3 - TIR'!$C$25)*('Ejercicio 3 - TIR'!$E$25-'Ejercicio 3 - TIR'!$D$25)*(1-V482)))</f>
        <v>0.1962243864</v>
      </c>
      <c r="X482" s="3">
        <f t="shared" si="15"/>
        <v>0.8532803729</v>
      </c>
      <c r="Y482" s="7">
        <f>IF(X482&lt;=('Ejercicio 3 - TIR'!$D$26-'Ejercicio 3 - TIR'!$C$26)/('Ejercicio 3 - TIR'!$E$26-'Ejercicio 3 - TIR'!$C$26),'Ejercicio 3 - TIR'!$C$26+SQRT(('Ejercicio 3 - TIR'!$E$26-'Ejercicio 3 - TIR'!$C$26)*('Ejercicio 3 - TIR'!$D$26-'Ejercicio 3 - TIR'!$C$26)*X482),'Ejercicio 3 - TIR'!$E$26-SQRT(('Ejercicio 3 - TIR'!$E$26-'Ejercicio 3 - TIR'!$C$26)*('Ejercicio 3 - TIR'!$E$26-'Ejercicio 3 - TIR'!$D$26)*(1-X482)))</f>
        <v>0.2518524249</v>
      </c>
      <c r="Z482" s="3">
        <f t="shared" si="16"/>
        <v>1.160285661</v>
      </c>
      <c r="AA482" s="3">
        <f t="shared" si="17"/>
        <v>1.350984241</v>
      </c>
      <c r="AB482" s="3">
        <f t="shared" si="18"/>
        <v>1.608528896</v>
      </c>
      <c r="AC482" s="3">
        <f t="shared" si="19"/>
        <v>1.924161491</v>
      </c>
      <c r="AD482" s="3">
        <f t="shared" si="20"/>
        <v>2.408766229</v>
      </c>
      <c r="AE482" s="2">
        <f t="shared" si="21"/>
        <v>5728.740436</v>
      </c>
      <c r="AF482" s="2">
        <f t="shared" si="22"/>
        <v>6670.286733</v>
      </c>
      <c r="AG482" s="2">
        <f t="shared" si="23"/>
        <v>7941.87573</v>
      </c>
      <c r="AH482" s="2">
        <f t="shared" si="24"/>
        <v>9500.265422</v>
      </c>
      <c r="AI482" s="2">
        <f t="shared" si="25"/>
        <v>11892.9303</v>
      </c>
      <c r="AJ482" s="4">
        <f t="shared" si="26"/>
        <v>46040.93058</v>
      </c>
      <c r="AK482" s="4">
        <f t="shared" si="27"/>
        <v>53381.03556</v>
      </c>
      <c r="AL482" s="4">
        <f t="shared" si="28"/>
        <v>67617.74361</v>
      </c>
      <c r="AM482" s="4">
        <f t="shared" si="29"/>
        <v>82691.49364</v>
      </c>
      <c r="AN482" s="4">
        <f t="shared" si="30"/>
        <v>89440.62727</v>
      </c>
      <c r="AO482" s="4">
        <f>C482/'Ejercicio 3 - TIR'!$D$7</f>
        <v>15736.18987</v>
      </c>
      <c r="AP482" s="4">
        <f t="shared" si="31"/>
        <v>30304.74071</v>
      </c>
      <c r="AQ482" s="4">
        <f t="shared" si="32"/>
        <v>37644.84569</v>
      </c>
      <c r="AR482" s="4">
        <f t="shared" si="33"/>
        <v>51881.55374</v>
      </c>
      <c r="AS482" s="4">
        <f t="shared" si="34"/>
        <v>66955.30377</v>
      </c>
      <c r="AT482" s="4">
        <f t="shared" si="35"/>
        <v>73704.4374</v>
      </c>
      <c r="AU482" s="4">
        <f>AP482*'Ejercicio 3 - TIR'!$D$5</f>
        <v>15152.37035</v>
      </c>
      <c r="AV482" s="4">
        <f>AQ482*'Ejercicio 3 - TIR'!$D$5</f>
        <v>18822.42284</v>
      </c>
      <c r="AW482" s="4">
        <f>AR482*'Ejercicio 3 - TIR'!$D$5</f>
        <v>25940.77687</v>
      </c>
      <c r="AX482" s="4">
        <f>AS482*'Ejercicio 3 - TIR'!$D$5</f>
        <v>33477.65189</v>
      </c>
      <c r="AY482" s="4">
        <f>AT482*'Ejercicio 3 - TIR'!$D$5</f>
        <v>36852.2187</v>
      </c>
      <c r="AZ482" s="4">
        <f t="shared" ref="AZ482:BD482" si="1481">AJ482-AU482-AE482</f>
        <v>25159.81979</v>
      </c>
      <c r="BA482" s="4">
        <f t="shared" si="1481"/>
        <v>27888.32598</v>
      </c>
      <c r="BB482" s="4">
        <f t="shared" si="1481"/>
        <v>33735.09101</v>
      </c>
      <c r="BC482" s="4">
        <f t="shared" si="1481"/>
        <v>39713.57634</v>
      </c>
      <c r="BD482" s="4">
        <f t="shared" si="1481"/>
        <v>40695.47827</v>
      </c>
      <c r="BE482" s="4">
        <f t="shared" ref="BE482:BI482" si="1482">AZ482/Z482</f>
        <v>21684.15989</v>
      </c>
      <c r="BF482" s="4">
        <f t="shared" si="1482"/>
        <v>20642.96913</v>
      </c>
      <c r="BG482" s="4">
        <f t="shared" si="1482"/>
        <v>20972.63599</v>
      </c>
      <c r="BH482" s="4">
        <f t="shared" si="1482"/>
        <v>20639.41957</v>
      </c>
      <c r="BI482" s="4">
        <f t="shared" si="1482"/>
        <v>16894.73963</v>
      </c>
      <c r="BJ482" s="4">
        <f t="shared" si="38"/>
        <v>86091.2725</v>
      </c>
      <c r="BK482" s="4">
        <f t="shared" si="39"/>
        <v>37904.80274</v>
      </c>
      <c r="BL482" s="4">
        <f t="shared" si="40"/>
        <v>123996.0752</v>
      </c>
      <c r="BM482" s="4">
        <f>BK482*'Ejercicio 3 - TIR'!$D$5</f>
        <v>18952.40137</v>
      </c>
      <c r="BN482" s="4">
        <f t="shared" si="41"/>
        <v>105043.6739</v>
      </c>
      <c r="BO482" s="4">
        <f t="shared" si="42"/>
        <v>43608.91173</v>
      </c>
      <c r="BP482" s="4">
        <f t="shared" si="43"/>
        <v>-114421.7662</v>
      </c>
      <c r="BQ482" s="4">
        <f t="shared" ref="BQ482:BT482" si="1483">BE482</f>
        <v>21684.15989</v>
      </c>
      <c r="BR482" s="4">
        <f t="shared" si="1483"/>
        <v>20642.96913</v>
      </c>
      <c r="BS482" s="4">
        <f t="shared" si="1483"/>
        <v>20972.63599</v>
      </c>
      <c r="BT482" s="4">
        <f t="shared" si="1483"/>
        <v>20639.41957</v>
      </c>
      <c r="BU482" s="4">
        <f t="shared" si="45"/>
        <v>60503.65136</v>
      </c>
      <c r="BV482" s="36">
        <f t="shared" si="46"/>
        <v>6.966259972</v>
      </c>
    </row>
    <row r="483" ht="15.0" customHeight="1">
      <c r="A483" s="2">
        <v>482.0</v>
      </c>
      <c r="B483" s="3">
        <f t="shared" si="4"/>
        <v>0.4542174663</v>
      </c>
      <c r="C483" s="4">
        <f>IF(B483&lt;=('Ejercicio 3 - TIR'!$D$13-'Ejercicio 3 - TIR'!$C$13)/('Ejercicio 3 - TIR'!$E$13-'Ejercicio 3 - TIR'!$C$13),'Ejercicio 3 - TIR'!$C$13+SQRT(('Ejercicio 3 - TIR'!$E$13-'Ejercicio 3 - TIR'!$C$13)*('Ejercicio 3 - TIR'!$D$13-'Ejercicio 3 - TIR'!$C$13)*B483),'Ejercicio 3 - TIR'!$E$13-SQRT(('Ejercicio 3 - TIR'!$E$13-'Ejercicio 3 - TIR'!$C$13)*('Ejercicio 3 - TIR'!$E$13-'Ejercicio 3 - TIR'!$D$13)*(1-B483)))</f>
        <v>74408.22319</v>
      </c>
      <c r="D483" s="3">
        <f t="shared" si="5"/>
        <v>0.8631075588</v>
      </c>
      <c r="E483" s="4">
        <f>IF(D483&lt;=('Ejercicio 3 - TIR'!$D$14-'Ejercicio 3 - TIR'!$C$14)/('Ejercicio 3 - TIR'!$E$14-'Ejercicio 3 - TIR'!$C$14),'Ejercicio 3 - TIR'!$C$14+SQRT(('Ejercicio 3 - TIR'!$E$14-'Ejercicio 3 - TIR'!$C$14)*('Ejercicio 3 - TIR'!$D$14-'Ejercicio 3 - TIR'!$C$14)*D483),'Ejercicio 3 - TIR'!$E$14-SQRT(('Ejercicio 3 - TIR'!$E$14-'Ejercicio 3 - TIR'!$C$14)*('Ejercicio 3 - TIR'!$E$14-'Ejercicio 3 - TIR'!$D$14)*(1-D483)))</f>
        <v>35468.56908</v>
      </c>
      <c r="F483" s="3">
        <f t="shared" si="6"/>
        <v>0.1006611589</v>
      </c>
      <c r="G483" s="4">
        <f>IF(F483&lt;=('Ejercicio 3 - TIR'!$D$18-'Ejercicio 3 - TIR'!$C$18)/('Ejercicio 3 - TIR'!$E$18-'Ejercicio 3 - TIR'!$C$18),'Ejercicio 3 - TIR'!$C$18+SQRT(('Ejercicio 3 - TIR'!$E$18-'Ejercicio 3 - TIR'!$C$18)*('Ejercicio 3 - TIR'!$D$18-'Ejercicio 3 - TIR'!$C$18)*F483),'Ejercicio 3 - TIR'!$E$18-SQRT(('Ejercicio 3 - TIR'!$E$18-'Ejercicio 3 - TIR'!$C$18)*('Ejercicio 3 - TIR'!$E$18-'Ejercicio 3 - TIR'!$D$18)*(1-F483)))</f>
        <v>33885.76554</v>
      </c>
      <c r="H483" s="3">
        <f t="shared" si="7"/>
        <v>0.0921721569</v>
      </c>
      <c r="I483" s="4">
        <f>IF(H483&lt;=('Ejercicio 3 - TIR'!$D$18-'Ejercicio 3 - TIR'!$C$18)/('Ejercicio 3 - TIR'!$E$18-'Ejercicio 3 - TIR'!$C$18),'Ejercicio 3 - TIR'!$C$18+SQRT(('Ejercicio 3 - TIR'!$E$18-'Ejercicio 3 - TIR'!$C$18)*('Ejercicio 3 - TIR'!$D$18-'Ejercicio 3 - TIR'!$C$18)*H483),'Ejercicio 3 - TIR'!$E$18-SQRT(('Ejercicio 3 - TIR'!$E$18-'Ejercicio 3 - TIR'!$C$18)*('Ejercicio 3 - TIR'!$E$18-'Ejercicio 3 - TIR'!$D$18)*(1-H483)))</f>
        <v>33718.30923</v>
      </c>
      <c r="J483" s="3">
        <f t="shared" si="8"/>
        <v>0.8842499704</v>
      </c>
      <c r="K483" s="4">
        <f>IF(J483&lt;=('Ejercicio 3 - TIR'!$D$18-'Ejercicio 3 - TIR'!$C$18)/('Ejercicio 3 - TIR'!$E$18-'Ejercicio 3 - TIR'!$C$18),'Ejercicio 3 - TIR'!$C$18+SQRT(('Ejercicio 3 - TIR'!$E$18-'Ejercicio 3 - TIR'!$C$18)*('Ejercicio 3 - TIR'!$D$18-'Ejercicio 3 - TIR'!$C$18)*J483),'Ejercicio 3 - TIR'!$E$18-SQRT(('Ejercicio 3 - TIR'!$E$18-'Ejercicio 3 - TIR'!$C$18)*('Ejercicio 3 - TIR'!$E$18-'Ejercicio 3 - TIR'!$D$18)*(1-J483)))</f>
        <v>42053.60352</v>
      </c>
      <c r="L483" s="3">
        <f t="shared" si="9"/>
        <v>0.8217177302</v>
      </c>
      <c r="M483" s="4">
        <f>IF(L483&lt;=('Ejercicio 3 - TIR'!$D$18-'Ejercicio 3 - TIR'!$C$18)/('Ejercicio 3 - TIR'!$E$18-'Ejercicio 3 - TIR'!$C$18),'Ejercicio 3 - TIR'!$C$18+SQRT(('Ejercicio 3 - TIR'!$E$18-'Ejercicio 3 - TIR'!$C$18)*('Ejercicio 3 - TIR'!$D$18-'Ejercicio 3 - TIR'!$C$18)*L483),'Ejercicio 3 - TIR'!$E$18-SQRT(('Ejercicio 3 - TIR'!$E$18-'Ejercicio 3 - TIR'!$C$18)*('Ejercicio 3 - TIR'!$E$18-'Ejercicio 3 - TIR'!$D$18)*(1-L483)))</f>
        <v>41343.33892</v>
      </c>
      <c r="N483" s="3">
        <f t="shared" si="10"/>
        <v>0.8534773885</v>
      </c>
      <c r="O483" s="4">
        <f>IF(N483&lt;=('Ejercicio 3 - TIR'!$D$18-'Ejercicio 3 - TIR'!$C$18)/('Ejercicio 3 - TIR'!$E$18-'Ejercicio 3 - TIR'!$C$18),'Ejercicio 3 - TIR'!$C$18+SQRT(('Ejercicio 3 - TIR'!$E$18-'Ejercicio 3 - TIR'!$C$18)*('Ejercicio 3 - TIR'!$D$18-'Ejercicio 3 - TIR'!$C$18)*N483),'Ejercicio 3 - TIR'!$E$18-SQRT(('Ejercicio 3 - TIR'!$E$18-'Ejercicio 3 - TIR'!$C$18)*('Ejercicio 3 - TIR'!$E$18-'Ejercicio 3 - TIR'!$D$18)*(1-N483)))</f>
        <v>41685.00439</v>
      </c>
      <c r="P483" s="3">
        <f t="shared" si="11"/>
        <v>0.07281114711</v>
      </c>
      <c r="Q483" s="7">
        <f>IF(P483&lt;=('Ejercicio 3 - TIR'!$D$22-'Ejercicio 3 - TIR'!$C$22)/('Ejercicio 3 - TIR'!$E$22-'Ejercicio 3 - TIR'!$C$22),'Ejercicio 3 - TIR'!$C$22+SQRT(('Ejercicio 3 - TIR'!$E$22-'Ejercicio 3 - TIR'!$C$22)*('Ejercicio 3 - TIR'!$D$22-'Ejercicio 3 - TIR'!$C$22)*P483),'Ejercicio 3 - TIR'!$E$22-SQRT(('Ejercicio 3 - TIR'!$E$22-'Ejercicio 3 - TIR'!$C$22)*('Ejercicio 3 - TIR'!$E$22-'Ejercicio 3 - TIR'!$D$22)*(1-P483)))</f>
        <v>0.1314481468</v>
      </c>
      <c r="R483" s="3">
        <f t="shared" si="12"/>
        <v>0.8475875803</v>
      </c>
      <c r="S483" s="7">
        <f>IF(R483&lt;=('Ejercicio 3 - TIR'!$D$23-'Ejercicio 3 - TIR'!$C$23)/('Ejercicio 3 - TIR'!$E$23-'Ejercicio 3 - TIR'!$C$23),'Ejercicio 3 - TIR'!$C$23+SQRT(('Ejercicio 3 - TIR'!$E$23-'Ejercicio 3 - TIR'!$C$23)*('Ejercicio 3 - TIR'!$D$23-'Ejercicio 3 - TIR'!$C$23)*R483),'Ejercicio 3 - TIR'!$E$23-SQRT(('Ejercicio 3 - TIR'!$E$23-'Ejercicio 3 - TIR'!$C$23)*('Ejercicio 3 - TIR'!$E$23-'Ejercicio 3 - TIR'!$D$23)*(1-R483)))</f>
        <v>0.1634367166</v>
      </c>
      <c r="T483" s="3">
        <f t="shared" si="13"/>
        <v>0.1458411866</v>
      </c>
      <c r="U483" s="7">
        <f>IF(T483&lt;=('Ejercicio 3 - TIR'!$D$24-'Ejercicio 3 - TIR'!$C$24)/('Ejercicio 3 - TIR'!$E$24-'Ejercicio 3 - TIR'!$C$24),'Ejercicio 3 - TIR'!$C$24+SQRT(('Ejercicio 3 - TIR'!$E$24-'Ejercicio 3 - TIR'!$C$24)*('Ejercicio 3 - TIR'!$D$24-'Ejercicio 3 - TIR'!$C$24)*T483),'Ejercicio 3 - TIR'!$E$24-SQRT(('Ejercicio 3 - TIR'!$E$24-'Ejercicio 3 - TIR'!$C$24)*('Ejercicio 3 - TIR'!$E$24-'Ejercicio 3 - TIR'!$D$24)*(1-T483)))</f>
        <v>0.1675004712</v>
      </c>
      <c r="V483" s="3">
        <f t="shared" si="14"/>
        <v>0.9121944067</v>
      </c>
      <c r="W483" s="7">
        <f>IF(V483&lt;=('Ejercicio 3 - TIR'!$D$25-'Ejercicio 3 - TIR'!$C$25)/('Ejercicio 3 - TIR'!$E$25-'Ejercicio 3 - TIR'!$C$25),'Ejercicio 3 - TIR'!$C$25+SQRT(('Ejercicio 3 - TIR'!$E$25-'Ejercicio 3 - TIR'!$C$25)*('Ejercicio 3 - TIR'!$D$25-'Ejercicio 3 - TIR'!$C$25)*V483),'Ejercicio 3 - TIR'!$E$25-SQRT(('Ejercicio 3 - TIR'!$E$25-'Ejercicio 3 - TIR'!$C$25)*('Ejercicio 3 - TIR'!$E$25-'Ejercicio 3 - TIR'!$D$25)*(1-V483)))</f>
        <v>0.2324694673</v>
      </c>
      <c r="X483" s="3">
        <f t="shared" si="15"/>
        <v>0.6005905518</v>
      </c>
      <c r="Y483" s="7">
        <f>IF(X483&lt;=('Ejercicio 3 - TIR'!$D$26-'Ejercicio 3 - TIR'!$C$26)/('Ejercicio 3 - TIR'!$E$26-'Ejercicio 3 - TIR'!$C$26),'Ejercicio 3 - TIR'!$C$26+SQRT(('Ejercicio 3 - TIR'!$E$26-'Ejercicio 3 - TIR'!$C$26)*('Ejercicio 3 - TIR'!$D$26-'Ejercicio 3 - TIR'!$C$26)*X483),'Ejercicio 3 - TIR'!$E$26-SQRT(('Ejercicio 3 - TIR'!$E$26-'Ejercicio 3 - TIR'!$C$26)*('Ejercicio 3 - TIR'!$E$26-'Ejercicio 3 - TIR'!$D$26)*(1-X483)))</f>
        <v>0.2335585205</v>
      </c>
      <c r="Z483" s="3">
        <f t="shared" si="16"/>
        <v>1.131448147</v>
      </c>
      <c r="AA483" s="3">
        <f t="shared" si="17"/>
        <v>1.316368317</v>
      </c>
      <c r="AB483" s="3">
        <f t="shared" si="18"/>
        <v>1.53686063</v>
      </c>
      <c r="AC483" s="3">
        <f t="shared" si="19"/>
        <v>1.894133802</v>
      </c>
      <c r="AD483" s="3">
        <f t="shared" si="20"/>
        <v>2.336524891</v>
      </c>
      <c r="AE483" s="2">
        <f t="shared" si="21"/>
        <v>4662.277675</v>
      </c>
      <c r="AF483" s="2">
        <f t="shared" si="22"/>
        <v>5424.26503</v>
      </c>
      <c r="AG483" s="2">
        <f t="shared" si="23"/>
        <v>6332.831978</v>
      </c>
      <c r="AH483" s="2">
        <f t="shared" si="24"/>
        <v>7805.022055</v>
      </c>
      <c r="AI483" s="2">
        <f t="shared" si="25"/>
        <v>9627.951458</v>
      </c>
      <c r="AJ483" s="4">
        <f t="shared" si="26"/>
        <v>38339.98662</v>
      </c>
      <c r="AK483" s="4">
        <f t="shared" si="27"/>
        <v>44385.71397</v>
      </c>
      <c r="AL483" s="4">
        <f t="shared" si="28"/>
        <v>64630.52761</v>
      </c>
      <c r="AM483" s="4">
        <f t="shared" si="29"/>
        <v>78309.81576</v>
      </c>
      <c r="AN483" s="4">
        <f t="shared" si="30"/>
        <v>97398.05034</v>
      </c>
      <c r="AO483" s="4">
        <f>C483/'Ejercicio 3 - TIR'!$D$7</f>
        <v>14881.64464</v>
      </c>
      <c r="AP483" s="4">
        <f t="shared" si="31"/>
        <v>23458.34199</v>
      </c>
      <c r="AQ483" s="4">
        <f t="shared" si="32"/>
        <v>29504.06934</v>
      </c>
      <c r="AR483" s="4">
        <f t="shared" si="33"/>
        <v>49748.88297</v>
      </c>
      <c r="AS483" s="4">
        <f t="shared" si="34"/>
        <v>63428.17112</v>
      </c>
      <c r="AT483" s="4">
        <f t="shared" si="35"/>
        <v>82516.4057</v>
      </c>
      <c r="AU483" s="4">
        <f>AP483*'Ejercicio 3 - TIR'!$D$5</f>
        <v>11729.17099</v>
      </c>
      <c r="AV483" s="4">
        <f>AQ483*'Ejercicio 3 - TIR'!$D$5</f>
        <v>14752.03467</v>
      </c>
      <c r="AW483" s="4">
        <f>AR483*'Ejercicio 3 - TIR'!$D$5</f>
        <v>24874.44149</v>
      </c>
      <c r="AX483" s="4">
        <f>AS483*'Ejercicio 3 - TIR'!$D$5</f>
        <v>31714.08556</v>
      </c>
      <c r="AY483" s="4">
        <f>AT483*'Ejercicio 3 - TIR'!$D$5</f>
        <v>41258.20285</v>
      </c>
      <c r="AZ483" s="4">
        <f t="shared" ref="AZ483:BD483" si="1484">AJ483-AU483-AE483</f>
        <v>21948.53796</v>
      </c>
      <c r="BA483" s="4">
        <f t="shared" si="1484"/>
        <v>24209.41427</v>
      </c>
      <c r="BB483" s="4">
        <f t="shared" si="1484"/>
        <v>33423.25415</v>
      </c>
      <c r="BC483" s="4">
        <f t="shared" si="1484"/>
        <v>38790.70814</v>
      </c>
      <c r="BD483" s="4">
        <f t="shared" si="1484"/>
        <v>46511.89603</v>
      </c>
      <c r="BE483" s="4">
        <f t="shared" ref="BE483:BI483" si="1485">AZ483/Z483</f>
        <v>19398.62469</v>
      </c>
      <c r="BF483" s="4">
        <f t="shared" si="1485"/>
        <v>18391.06424</v>
      </c>
      <c r="BG483" s="4">
        <f t="shared" si="1485"/>
        <v>21747.74569</v>
      </c>
      <c r="BH483" s="4">
        <f t="shared" si="1485"/>
        <v>20479.39174</v>
      </c>
      <c r="BI483" s="4">
        <f t="shared" si="1485"/>
        <v>19906.44149</v>
      </c>
      <c r="BJ483" s="4">
        <f t="shared" si="38"/>
        <v>82873.1945</v>
      </c>
      <c r="BK483" s="4">
        <f t="shared" si="39"/>
        <v>34771.33311</v>
      </c>
      <c r="BL483" s="4">
        <f t="shared" si="40"/>
        <v>117644.5276</v>
      </c>
      <c r="BM483" s="4">
        <f>BK483*'Ejercicio 3 - TIR'!$D$5</f>
        <v>17385.66656</v>
      </c>
      <c r="BN483" s="4">
        <f t="shared" si="41"/>
        <v>100258.8611</v>
      </c>
      <c r="BO483" s="4">
        <f t="shared" si="42"/>
        <v>42909.3914</v>
      </c>
      <c r="BP483" s="4">
        <f t="shared" si="43"/>
        <v>-109876.7923</v>
      </c>
      <c r="BQ483" s="4">
        <f t="shared" ref="BQ483:BT483" si="1486">BE483</f>
        <v>19398.62469</v>
      </c>
      <c r="BR483" s="4">
        <f t="shared" si="1486"/>
        <v>18391.06424</v>
      </c>
      <c r="BS483" s="4">
        <f t="shared" si="1486"/>
        <v>21747.74569</v>
      </c>
      <c r="BT483" s="4">
        <f t="shared" si="1486"/>
        <v>20479.39174</v>
      </c>
      <c r="BU483" s="4">
        <f t="shared" si="45"/>
        <v>62815.83289</v>
      </c>
      <c r="BV483" s="36">
        <f t="shared" si="46"/>
        <v>7.691641652</v>
      </c>
    </row>
    <row r="484" ht="15.0" customHeight="1">
      <c r="A484" s="2">
        <v>483.0</v>
      </c>
      <c r="B484" s="3">
        <f t="shared" si="4"/>
        <v>0.512474093</v>
      </c>
      <c r="C484" s="4">
        <f>IF(B484&lt;=('Ejercicio 3 - TIR'!$D$13-'Ejercicio 3 - TIR'!$C$13)/('Ejercicio 3 - TIR'!$E$13-'Ejercicio 3 - TIR'!$C$13),'Ejercicio 3 - TIR'!$C$13+SQRT(('Ejercicio 3 - TIR'!$E$13-'Ejercicio 3 - TIR'!$C$13)*('Ejercicio 3 - TIR'!$D$13-'Ejercicio 3 - TIR'!$C$13)*B484),'Ejercicio 3 - TIR'!$E$13-SQRT(('Ejercicio 3 - TIR'!$E$13-'Ejercicio 3 - TIR'!$C$13)*('Ejercicio 3 - TIR'!$E$13-'Ejercicio 3 - TIR'!$D$13)*(1-B484)))</f>
        <v>75812.58409</v>
      </c>
      <c r="D484" s="3">
        <f t="shared" si="5"/>
        <v>0.629478865</v>
      </c>
      <c r="E484" s="4">
        <f>IF(D484&lt;=('Ejercicio 3 - TIR'!$D$14-'Ejercicio 3 - TIR'!$C$14)/('Ejercicio 3 - TIR'!$E$14-'Ejercicio 3 - TIR'!$C$14),'Ejercicio 3 - TIR'!$C$14+SQRT(('Ejercicio 3 - TIR'!$E$14-'Ejercicio 3 - TIR'!$C$14)*('Ejercicio 3 - TIR'!$D$14-'Ejercicio 3 - TIR'!$C$14)*D484),'Ejercicio 3 - TIR'!$E$14-SQRT(('Ejercicio 3 - TIR'!$E$14-'Ejercicio 3 - TIR'!$C$14)*('Ejercicio 3 - TIR'!$E$14-'Ejercicio 3 - TIR'!$D$14)*(1-D484)))</f>
        <v>32544.92319</v>
      </c>
      <c r="F484" s="3">
        <f t="shared" si="6"/>
        <v>0.01480923915</v>
      </c>
      <c r="G484" s="4">
        <f>IF(F484&lt;=('Ejercicio 3 - TIR'!$D$18-'Ejercicio 3 - TIR'!$C$18)/('Ejercicio 3 - TIR'!$E$18-'Ejercicio 3 - TIR'!$C$18),'Ejercicio 3 - TIR'!$C$18+SQRT(('Ejercicio 3 - TIR'!$E$18-'Ejercicio 3 - TIR'!$C$18)*('Ejercicio 3 - TIR'!$D$18-'Ejercicio 3 - TIR'!$C$18)*F484),'Ejercicio 3 - TIR'!$E$18-SQRT(('Ejercicio 3 - TIR'!$E$18-'Ejercicio 3 - TIR'!$C$18)*('Ejercicio 3 - TIR'!$E$18-'Ejercicio 3 - TIR'!$D$18)*(1-F484)))</f>
        <v>31490.43144</v>
      </c>
      <c r="H484" s="3">
        <f t="shared" si="7"/>
        <v>0.8583150461</v>
      </c>
      <c r="I484" s="4">
        <f>IF(H484&lt;=('Ejercicio 3 - TIR'!$D$18-'Ejercicio 3 - TIR'!$C$18)/('Ejercicio 3 - TIR'!$E$18-'Ejercicio 3 - TIR'!$C$18),'Ejercicio 3 - TIR'!$C$18+SQRT(('Ejercicio 3 - TIR'!$E$18-'Ejercicio 3 - TIR'!$C$18)*('Ejercicio 3 - TIR'!$D$18-'Ejercicio 3 - TIR'!$C$18)*H484),'Ejercicio 3 - TIR'!$E$18-SQRT(('Ejercicio 3 - TIR'!$E$18-'Ejercicio 3 - TIR'!$C$18)*('Ejercicio 3 - TIR'!$E$18-'Ejercicio 3 - TIR'!$D$18)*(1-H484)))</f>
        <v>41740.18842</v>
      </c>
      <c r="J484" s="3">
        <f t="shared" si="8"/>
        <v>0.4997057797</v>
      </c>
      <c r="K484" s="4">
        <f>IF(J484&lt;=('Ejercicio 3 - TIR'!$D$18-'Ejercicio 3 - TIR'!$C$18)/('Ejercicio 3 - TIR'!$E$18-'Ejercicio 3 - TIR'!$C$18),'Ejercicio 3 - TIR'!$C$18+SQRT(('Ejercicio 3 - TIR'!$E$18-'Ejercicio 3 - TIR'!$C$18)*('Ejercicio 3 - TIR'!$D$18-'Ejercicio 3 - TIR'!$C$18)*J484),'Ejercicio 3 - TIR'!$E$18-SQRT(('Ejercicio 3 - TIR'!$E$18-'Ejercicio 3 - TIR'!$C$18)*('Ejercicio 3 - TIR'!$E$18-'Ejercicio 3 - TIR'!$D$18)*(1-J484)))</f>
        <v>38657.70564</v>
      </c>
      <c r="L484" s="3">
        <f t="shared" si="9"/>
        <v>0.8617276046</v>
      </c>
      <c r="M484" s="4">
        <f>IF(L484&lt;=('Ejercicio 3 - TIR'!$D$18-'Ejercicio 3 - TIR'!$C$18)/('Ejercicio 3 - TIR'!$E$18-'Ejercicio 3 - TIR'!$C$18),'Ejercicio 3 - TIR'!$C$18+SQRT(('Ejercicio 3 - TIR'!$E$18-'Ejercicio 3 - TIR'!$C$18)*('Ejercicio 3 - TIR'!$D$18-'Ejercicio 3 - TIR'!$C$18)*L484),'Ejercicio 3 - TIR'!$E$18-SQRT(('Ejercicio 3 - TIR'!$E$18-'Ejercicio 3 - TIR'!$C$18)*('Ejercicio 3 - TIR'!$E$18-'Ejercicio 3 - TIR'!$D$18)*(1-L484)))</f>
        <v>41779.68485</v>
      </c>
      <c r="N484" s="3">
        <f t="shared" si="10"/>
        <v>0.5811552975</v>
      </c>
      <c r="O484" s="4">
        <f>IF(N484&lt;=('Ejercicio 3 - TIR'!$D$18-'Ejercicio 3 - TIR'!$C$18)/('Ejercicio 3 - TIR'!$E$18-'Ejercicio 3 - TIR'!$C$18),'Ejercicio 3 - TIR'!$C$18+SQRT(('Ejercicio 3 - TIR'!$E$18-'Ejercicio 3 - TIR'!$C$18)*('Ejercicio 3 - TIR'!$D$18-'Ejercicio 3 - TIR'!$C$18)*N484),'Ejercicio 3 - TIR'!$E$18-SQRT(('Ejercicio 3 - TIR'!$E$18-'Ejercicio 3 - TIR'!$C$18)*('Ejercicio 3 - TIR'!$E$18-'Ejercicio 3 - TIR'!$D$18)*(1-N484)))</f>
        <v>39336.664</v>
      </c>
      <c r="P484" s="3">
        <f t="shared" si="11"/>
        <v>0.9118178565</v>
      </c>
      <c r="Q484" s="7">
        <f>IF(P484&lt;=('Ejercicio 3 - TIR'!$D$22-'Ejercicio 3 - TIR'!$C$22)/('Ejercicio 3 - TIR'!$E$22-'Ejercicio 3 - TIR'!$C$22),'Ejercicio 3 - TIR'!$C$22+SQRT(('Ejercicio 3 - TIR'!$E$22-'Ejercicio 3 - TIR'!$C$22)*('Ejercicio 3 - TIR'!$D$22-'Ejercicio 3 - TIR'!$C$22)*P484),'Ejercicio 3 - TIR'!$E$22-SQRT(('Ejercicio 3 - TIR'!$E$22-'Ejercicio 3 - TIR'!$C$22)*('Ejercicio 3 - TIR'!$E$22-'Ejercicio 3 - TIR'!$D$22)*(1-P484)))</f>
        <v>0.1674012755</v>
      </c>
      <c r="R484" s="3">
        <f t="shared" si="12"/>
        <v>0.7238766542</v>
      </c>
      <c r="S484" s="7">
        <f>IF(R484&lt;=('Ejercicio 3 - TIR'!$D$23-'Ejercicio 3 - TIR'!$C$23)/('Ejercicio 3 - TIR'!$E$23-'Ejercicio 3 - TIR'!$C$23),'Ejercicio 3 - TIR'!$C$23+SQRT(('Ejercicio 3 - TIR'!$E$23-'Ejercicio 3 - TIR'!$C$23)*('Ejercicio 3 - TIR'!$D$23-'Ejercicio 3 - TIR'!$C$23)*R484),'Ejercicio 3 - TIR'!$E$23-SQRT(('Ejercicio 3 - TIR'!$E$23-'Ejercicio 3 - TIR'!$C$23)*('Ejercicio 3 - TIR'!$E$23-'Ejercicio 3 - TIR'!$D$23)*(1-R484)))</f>
        <v>0.1577060093</v>
      </c>
      <c r="T484" s="3">
        <f t="shared" si="13"/>
        <v>0.1735745347</v>
      </c>
      <c r="U484" s="7">
        <f>IF(T484&lt;=('Ejercicio 3 - TIR'!$D$24-'Ejercicio 3 - TIR'!$C$24)/('Ejercicio 3 - TIR'!$E$24-'Ejercicio 3 - TIR'!$C$24),'Ejercicio 3 - TIR'!$C$24+SQRT(('Ejercicio 3 - TIR'!$E$24-'Ejercicio 3 - TIR'!$C$24)*('Ejercicio 3 - TIR'!$D$24-'Ejercicio 3 - TIR'!$C$24)*T484),'Ejercicio 3 - TIR'!$E$24-SQRT(('Ejercicio 3 - TIR'!$E$24-'Ejercicio 3 - TIR'!$C$24)*('Ejercicio 3 - TIR'!$E$24-'Ejercicio 3 - TIR'!$D$24)*(1-T484)))</f>
        <v>0.1690920539</v>
      </c>
      <c r="V484" s="3">
        <f t="shared" si="14"/>
        <v>0.8676751849</v>
      </c>
      <c r="W484" s="7">
        <f>IF(V484&lt;=('Ejercicio 3 - TIR'!$D$25-'Ejercicio 3 - TIR'!$C$25)/('Ejercicio 3 - TIR'!$E$25-'Ejercicio 3 - TIR'!$C$25),'Ejercicio 3 - TIR'!$C$25+SQRT(('Ejercicio 3 - TIR'!$E$25-'Ejercicio 3 - TIR'!$C$25)*('Ejercicio 3 - TIR'!$D$25-'Ejercicio 3 - TIR'!$C$25)*V484),'Ejercicio 3 - TIR'!$E$25-SQRT(('Ejercicio 3 - TIR'!$E$25-'Ejercicio 3 - TIR'!$C$25)*('Ejercicio 3 - TIR'!$E$25-'Ejercicio 3 - TIR'!$D$25)*(1-V484)))</f>
        <v>0.2284793854</v>
      </c>
      <c r="X484" s="3">
        <f t="shared" si="15"/>
        <v>0.5968109326</v>
      </c>
      <c r="Y484" s="7">
        <f>IF(X484&lt;=('Ejercicio 3 - TIR'!$D$26-'Ejercicio 3 - TIR'!$C$26)/('Ejercicio 3 - TIR'!$E$26-'Ejercicio 3 - TIR'!$C$26),'Ejercicio 3 - TIR'!$C$26+SQRT(('Ejercicio 3 - TIR'!$E$26-'Ejercicio 3 - TIR'!$C$26)*('Ejercicio 3 - TIR'!$D$26-'Ejercicio 3 - TIR'!$C$26)*X484),'Ejercicio 3 - TIR'!$E$26-SQRT(('Ejercicio 3 - TIR'!$E$26-'Ejercicio 3 - TIR'!$C$26)*('Ejercicio 3 - TIR'!$E$26-'Ejercicio 3 - TIR'!$D$26)*(1-X484)))</f>
        <v>0.2333392996</v>
      </c>
      <c r="Z484" s="3">
        <f t="shared" si="16"/>
        <v>1.167401276</v>
      </c>
      <c r="AA484" s="3">
        <f t="shared" si="17"/>
        <v>1.351507472</v>
      </c>
      <c r="AB484" s="3">
        <f t="shared" si="18"/>
        <v>1.580036646</v>
      </c>
      <c r="AC484" s="3">
        <f t="shared" si="19"/>
        <v>1.941042448</v>
      </c>
      <c r="AD484" s="3">
        <f t="shared" si="20"/>
        <v>2.393963933</v>
      </c>
      <c r="AE484" s="2">
        <f t="shared" si="21"/>
        <v>5448.061654</v>
      </c>
      <c r="AF484" s="2">
        <f t="shared" si="22"/>
        <v>6307.253716</v>
      </c>
      <c r="AG484" s="2">
        <f t="shared" si="23"/>
        <v>7373.760201</v>
      </c>
      <c r="AH484" s="2">
        <f t="shared" si="24"/>
        <v>9058.5124</v>
      </c>
      <c r="AI484" s="2">
        <f t="shared" si="25"/>
        <v>11172.21934</v>
      </c>
      <c r="AJ484" s="4">
        <f t="shared" si="26"/>
        <v>36761.96983</v>
      </c>
      <c r="AK484" s="4">
        <f t="shared" si="27"/>
        <v>56412.17653</v>
      </c>
      <c r="AL484" s="4">
        <f t="shared" si="28"/>
        <v>61080.59157</v>
      </c>
      <c r="AM484" s="4">
        <f t="shared" si="29"/>
        <v>81096.14176</v>
      </c>
      <c r="AN484" s="4">
        <f t="shared" si="30"/>
        <v>94170.55487</v>
      </c>
      <c r="AO484" s="4">
        <f>C484/'Ejercicio 3 - TIR'!$D$7</f>
        <v>15162.51682</v>
      </c>
      <c r="AP484" s="4">
        <f t="shared" si="31"/>
        <v>21599.45301</v>
      </c>
      <c r="AQ484" s="4">
        <f t="shared" si="32"/>
        <v>41249.65971</v>
      </c>
      <c r="AR484" s="4">
        <f t="shared" si="33"/>
        <v>45918.07475</v>
      </c>
      <c r="AS484" s="4">
        <f t="shared" si="34"/>
        <v>65933.62495</v>
      </c>
      <c r="AT484" s="4">
        <f t="shared" si="35"/>
        <v>79008.03805</v>
      </c>
      <c r="AU484" s="4">
        <f>AP484*'Ejercicio 3 - TIR'!$D$5</f>
        <v>10799.72651</v>
      </c>
      <c r="AV484" s="4">
        <f>AQ484*'Ejercicio 3 - TIR'!$D$5</f>
        <v>20624.82986</v>
      </c>
      <c r="AW484" s="4">
        <f>AR484*'Ejercicio 3 - TIR'!$D$5</f>
        <v>22959.03738</v>
      </c>
      <c r="AX484" s="4">
        <f>AS484*'Ejercicio 3 - TIR'!$D$5</f>
        <v>32966.81247</v>
      </c>
      <c r="AY484" s="4">
        <f>AT484*'Ejercicio 3 - TIR'!$D$5</f>
        <v>39504.01903</v>
      </c>
      <c r="AZ484" s="4">
        <f t="shared" ref="AZ484:BD484" si="1487">AJ484-AU484-AE484</f>
        <v>20514.18167</v>
      </c>
      <c r="BA484" s="4">
        <f t="shared" si="1487"/>
        <v>29480.09296</v>
      </c>
      <c r="BB484" s="4">
        <f t="shared" si="1487"/>
        <v>30747.79399</v>
      </c>
      <c r="BC484" s="4">
        <f t="shared" si="1487"/>
        <v>39070.81689</v>
      </c>
      <c r="BD484" s="4">
        <f t="shared" si="1487"/>
        <v>43494.31651</v>
      </c>
      <c r="BE484" s="4">
        <f t="shared" ref="BE484:BI484" si="1488">AZ484/Z484</f>
        <v>17572.51949</v>
      </c>
      <c r="BF484" s="4">
        <f t="shared" si="1488"/>
        <v>21812.74878</v>
      </c>
      <c r="BG484" s="4">
        <f t="shared" si="1488"/>
        <v>19460.17775</v>
      </c>
      <c r="BH484" s="4">
        <f t="shared" si="1488"/>
        <v>20128.78025</v>
      </c>
      <c r="BI484" s="4">
        <f t="shared" si="1488"/>
        <v>18168.32572</v>
      </c>
      <c r="BJ484" s="4">
        <f t="shared" si="38"/>
        <v>77911.37233</v>
      </c>
      <c r="BK484" s="4">
        <f t="shared" si="39"/>
        <v>36298.5184</v>
      </c>
      <c r="BL484" s="4">
        <f t="shared" si="40"/>
        <v>114209.8907</v>
      </c>
      <c r="BM484" s="4">
        <f>BK484*'Ejercicio 3 - TIR'!$D$5</f>
        <v>18149.2592</v>
      </c>
      <c r="BN484" s="4">
        <f t="shared" si="41"/>
        <v>96060.63153</v>
      </c>
      <c r="BO484" s="4">
        <f t="shared" si="42"/>
        <v>40126.1816</v>
      </c>
      <c r="BP484" s="4">
        <f t="shared" si="43"/>
        <v>-108357.5073</v>
      </c>
      <c r="BQ484" s="4">
        <f t="shared" ref="BQ484:BT484" si="1489">BE484</f>
        <v>17572.51949</v>
      </c>
      <c r="BR484" s="4">
        <f t="shared" si="1489"/>
        <v>21812.74878</v>
      </c>
      <c r="BS484" s="4">
        <f t="shared" si="1489"/>
        <v>19460.17775</v>
      </c>
      <c r="BT484" s="4">
        <f t="shared" si="1489"/>
        <v>20128.78025</v>
      </c>
      <c r="BU484" s="4">
        <f t="shared" si="45"/>
        <v>58294.50732</v>
      </c>
      <c r="BV484" s="36">
        <f t="shared" si="46"/>
        <v>6.977581303</v>
      </c>
    </row>
    <row r="485" ht="15.0" customHeight="1">
      <c r="A485" s="2">
        <v>484.0</v>
      </c>
      <c r="B485" s="3">
        <f t="shared" si="4"/>
        <v>0.3628380625</v>
      </c>
      <c r="C485" s="4">
        <f>IF(B485&lt;=('Ejercicio 3 - TIR'!$D$13-'Ejercicio 3 - TIR'!$C$13)/('Ejercicio 3 - TIR'!$E$13-'Ejercicio 3 - TIR'!$C$13),'Ejercicio 3 - TIR'!$C$13+SQRT(('Ejercicio 3 - TIR'!$E$13-'Ejercicio 3 - TIR'!$C$13)*('Ejercicio 3 - TIR'!$D$13-'Ejercicio 3 - TIR'!$C$13)*B485),'Ejercicio 3 - TIR'!$E$13-SQRT(('Ejercicio 3 - TIR'!$E$13-'Ejercicio 3 - TIR'!$C$13)*('Ejercicio 3 - TIR'!$E$13-'Ejercicio 3 - TIR'!$D$13)*(1-B485)))</f>
        <v>72348.70121</v>
      </c>
      <c r="D485" s="3">
        <f t="shared" si="5"/>
        <v>0.3733546414</v>
      </c>
      <c r="E485" s="4">
        <f>IF(D485&lt;=('Ejercicio 3 - TIR'!$D$14-'Ejercicio 3 - TIR'!$C$14)/('Ejercicio 3 - TIR'!$E$14-'Ejercicio 3 - TIR'!$C$14),'Ejercicio 3 - TIR'!$C$14+SQRT(('Ejercicio 3 - TIR'!$E$14-'Ejercicio 3 - TIR'!$C$14)*('Ejercicio 3 - TIR'!$D$14-'Ejercicio 3 - TIR'!$C$14)*D485),'Ejercicio 3 - TIR'!$E$14-SQRT(('Ejercicio 3 - TIR'!$E$14-'Ejercicio 3 - TIR'!$C$14)*('Ejercicio 3 - TIR'!$E$14-'Ejercicio 3 - TIR'!$D$14)*(1-D485)))</f>
        <v>30304.80512</v>
      </c>
      <c r="F485" s="3">
        <f t="shared" si="6"/>
        <v>0.7456596616</v>
      </c>
      <c r="G485" s="4">
        <f>IF(F485&lt;=('Ejercicio 3 - TIR'!$D$18-'Ejercicio 3 - TIR'!$C$18)/('Ejercicio 3 - TIR'!$E$18-'Ejercicio 3 - TIR'!$C$18),'Ejercicio 3 - TIR'!$C$18+SQRT(('Ejercicio 3 - TIR'!$E$18-'Ejercicio 3 - TIR'!$C$18)*('Ejercicio 3 - TIR'!$D$18-'Ejercicio 3 - TIR'!$C$18)*F485),'Ejercicio 3 - TIR'!$E$18-SQRT(('Ejercicio 3 - TIR'!$E$18-'Ejercicio 3 - TIR'!$C$18)*('Ejercicio 3 - TIR'!$E$18-'Ejercicio 3 - TIR'!$D$18)*(1-F485)))</f>
        <v>40632.44629</v>
      </c>
      <c r="H485" s="3">
        <f t="shared" si="7"/>
        <v>0.2620149972</v>
      </c>
      <c r="I485" s="4">
        <f>IF(H485&lt;=('Ejercicio 3 - TIR'!$D$18-'Ejercicio 3 - TIR'!$C$18)/('Ejercicio 3 - TIR'!$E$18-'Ejercicio 3 - TIR'!$C$18),'Ejercicio 3 - TIR'!$C$18+SQRT(('Ejercicio 3 - TIR'!$E$18-'Ejercicio 3 - TIR'!$C$18)*('Ejercicio 3 - TIR'!$D$18-'Ejercicio 3 - TIR'!$C$18)*H485),'Ejercicio 3 - TIR'!$E$18-SQRT(('Ejercicio 3 - TIR'!$E$18-'Ejercicio 3 - TIR'!$C$18)*('Ejercicio 3 - TIR'!$E$18-'Ejercicio 3 - TIR'!$D$18)*(1-H485)))</f>
        <v>36269.15063</v>
      </c>
      <c r="J485" s="3">
        <f t="shared" si="8"/>
        <v>0.6744843169</v>
      </c>
      <c r="K485" s="4">
        <f>IF(J485&lt;=('Ejercicio 3 - TIR'!$D$18-'Ejercicio 3 - TIR'!$C$18)/('Ejercicio 3 - TIR'!$E$18-'Ejercicio 3 - TIR'!$C$18),'Ejercicio 3 - TIR'!$C$18+SQRT(('Ejercicio 3 - TIR'!$E$18-'Ejercicio 3 - TIR'!$C$18)*('Ejercicio 3 - TIR'!$D$18-'Ejercicio 3 - TIR'!$C$18)*J485),'Ejercicio 3 - TIR'!$E$18-SQRT(('Ejercicio 3 - TIR'!$E$18-'Ejercicio 3 - TIR'!$C$18)*('Ejercicio 3 - TIR'!$E$18-'Ejercicio 3 - TIR'!$D$18)*(1-J485)))</f>
        <v>40058.98024</v>
      </c>
      <c r="L485" s="3">
        <f t="shared" si="9"/>
        <v>0.1216229929</v>
      </c>
      <c r="M485" s="4">
        <f>IF(L485&lt;=('Ejercicio 3 - TIR'!$D$18-'Ejercicio 3 - TIR'!$C$18)/('Ejercicio 3 - TIR'!$E$18-'Ejercicio 3 - TIR'!$C$18),'Ejercicio 3 - TIR'!$C$18+SQRT(('Ejercicio 3 - TIR'!$E$18-'Ejercicio 3 - TIR'!$C$18)*('Ejercicio 3 - TIR'!$D$18-'Ejercicio 3 - TIR'!$C$18)*L485),'Ejercicio 3 - TIR'!$E$18-SQRT(('Ejercicio 3 - TIR'!$E$18-'Ejercicio 3 - TIR'!$C$18)*('Ejercicio 3 - TIR'!$E$18-'Ejercicio 3 - TIR'!$D$18)*(1-L485)))</f>
        <v>34271.23506</v>
      </c>
      <c r="N485" s="3">
        <f t="shared" si="10"/>
        <v>0.22198672</v>
      </c>
      <c r="O485" s="4">
        <f>IF(N485&lt;=('Ejercicio 3 - TIR'!$D$18-'Ejercicio 3 - TIR'!$C$18)/('Ejercicio 3 - TIR'!$E$18-'Ejercicio 3 - TIR'!$C$18),'Ejercicio 3 - TIR'!$C$18+SQRT(('Ejercicio 3 - TIR'!$E$18-'Ejercicio 3 - TIR'!$C$18)*('Ejercicio 3 - TIR'!$D$18-'Ejercicio 3 - TIR'!$C$18)*N485),'Ejercicio 3 - TIR'!$E$18-SQRT(('Ejercicio 3 - TIR'!$E$18-'Ejercicio 3 - TIR'!$C$18)*('Ejercicio 3 - TIR'!$E$18-'Ejercicio 3 - TIR'!$D$18)*(1-N485)))</f>
        <v>35770.44262</v>
      </c>
      <c r="P485" s="3">
        <f t="shared" si="11"/>
        <v>0.6374279909</v>
      </c>
      <c r="Q485" s="7">
        <f>IF(P485&lt;=('Ejercicio 3 - TIR'!$D$22-'Ejercicio 3 - TIR'!$C$22)/('Ejercicio 3 - TIR'!$E$22-'Ejercicio 3 - TIR'!$C$22),'Ejercicio 3 - TIR'!$C$22+SQRT(('Ejercicio 3 - TIR'!$E$22-'Ejercicio 3 - TIR'!$C$22)*('Ejercicio 3 - TIR'!$D$22-'Ejercicio 3 - TIR'!$C$22)*P485),'Ejercicio 3 - TIR'!$E$22-SQRT(('Ejercicio 3 - TIR'!$E$22-'Ejercicio 3 - TIR'!$C$22)*('Ejercicio 3 - TIR'!$E$22-'Ejercicio 3 - TIR'!$D$22)*(1-P485)))</f>
        <v>0.1544533835</v>
      </c>
      <c r="R485" s="3">
        <f t="shared" si="12"/>
        <v>0.1491486055</v>
      </c>
      <c r="S485" s="7">
        <f>IF(R485&lt;=('Ejercicio 3 - TIR'!$D$23-'Ejercicio 3 - TIR'!$C$23)/('Ejercicio 3 - TIR'!$E$23-'Ejercicio 3 - TIR'!$C$23),'Ejercicio 3 - TIR'!$C$23+SQRT(('Ejercicio 3 - TIR'!$E$23-'Ejercicio 3 - TIR'!$C$23)*('Ejercicio 3 - TIR'!$D$23-'Ejercicio 3 - TIR'!$C$23)*R485),'Ejercicio 3 - TIR'!$E$23-SQRT(('Ejercicio 3 - TIR'!$E$23-'Ejercicio 3 - TIR'!$C$23)*('Ejercicio 3 - TIR'!$E$23-'Ejercicio 3 - TIR'!$D$23)*(1-R485)))</f>
        <v>0.1363849776</v>
      </c>
      <c r="T485" s="3">
        <f t="shared" si="13"/>
        <v>0.5394775307</v>
      </c>
      <c r="U485" s="7">
        <f>IF(T485&lt;=('Ejercicio 3 - TIR'!$D$24-'Ejercicio 3 - TIR'!$C$24)/('Ejercicio 3 - TIR'!$E$24-'Ejercicio 3 - TIR'!$C$24),'Ejercicio 3 - TIR'!$C$24+SQRT(('Ejercicio 3 - TIR'!$E$24-'Ejercicio 3 - TIR'!$C$24)*('Ejercicio 3 - TIR'!$D$24-'Ejercicio 3 - TIR'!$C$24)*T485),'Ejercicio 3 - TIR'!$E$24-SQRT(('Ejercicio 3 - TIR'!$E$24-'Ejercicio 3 - TIR'!$C$24)*('Ejercicio 3 - TIR'!$E$24-'Ejercicio 3 - TIR'!$D$24)*(1-T485)))</f>
        <v>0.1840909076</v>
      </c>
      <c r="V485" s="3">
        <f t="shared" si="14"/>
        <v>0.8223424742</v>
      </c>
      <c r="W485" s="7">
        <f>IF(V485&lt;=('Ejercicio 3 - TIR'!$D$25-'Ejercicio 3 - TIR'!$C$25)/('Ejercicio 3 - TIR'!$E$25-'Ejercicio 3 - TIR'!$C$25),'Ejercicio 3 - TIR'!$C$25+SQRT(('Ejercicio 3 - TIR'!$E$25-'Ejercicio 3 - TIR'!$C$25)*('Ejercicio 3 - TIR'!$D$25-'Ejercicio 3 - TIR'!$C$25)*V485),'Ejercicio 3 - TIR'!$E$25-SQRT(('Ejercicio 3 - TIR'!$E$25-'Ejercicio 3 - TIR'!$C$25)*('Ejercicio 3 - TIR'!$E$25-'Ejercicio 3 - TIR'!$D$25)*(1-V485)))</f>
        <v>0.2250640553</v>
      </c>
      <c r="X485" s="3">
        <f t="shared" si="15"/>
        <v>0.6154041095</v>
      </c>
      <c r="Y485" s="7">
        <f>IF(X485&lt;=('Ejercicio 3 - TIR'!$D$26-'Ejercicio 3 - TIR'!$C$26)/('Ejercicio 3 - TIR'!$E$26-'Ejercicio 3 - TIR'!$C$26),'Ejercicio 3 - TIR'!$C$26+SQRT(('Ejercicio 3 - TIR'!$E$26-'Ejercicio 3 - TIR'!$C$26)*('Ejercicio 3 - TIR'!$D$26-'Ejercicio 3 - TIR'!$C$26)*X485),'Ejercicio 3 - TIR'!$E$26-SQRT(('Ejercicio 3 - TIR'!$E$26-'Ejercicio 3 - TIR'!$C$26)*('Ejercicio 3 - TIR'!$E$26-'Ejercicio 3 - TIR'!$D$26)*(1-X485)))</f>
        <v>0.2344278834</v>
      </c>
      <c r="Z485" s="3">
        <f t="shared" si="16"/>
        <v>1.154453383</v>
      </c>
      <c r="AA485" s="3">
        <f t="shared" si="17"/>
        <v>1.311903482</v>
      </c>
      <c r="AB485" s="3">
        <f t="shared" si="18"/>
        <v>1.553412985</v>
      </c>
      <c r="AC485" s="3">
        <f t="shared" si="19"/>
        <v>1.903030411</v>
      </c>
      <c r="AD485" s="3">
        <f t="shared" si="20"/>
        <v>2.349153802</v>
      </c>
      <c r="AE485" s="2">
        <f t="shared" si="21"/>
        <v>4680.679686</v>
      </c>
      <c r="AF485" s="2">
        <f t="shared" si="22"/>
        <v>5319.05408</v>
      </c>
      <c r="AG485" s="2">
        <f t="shared" si="23"/>
        <v>6298.243573</v>
      </c>
      <c r="AH485" s="2">
        <f t="shared" si="24"/>
        <v>7715.751812</v>
      </c>
      <c r="AI485" s="2">
        <f t="shared" si="25"/>
        <v>9524.539179</v>
      </c>
      <c r="AJ485" s="4">
        <f t="shared" si="26"/>
        <v>46908.2651</v>
      </c>
      <c r="AK485" s="4">
        <f t="shared" si="27"/>
        <v>47581.62501</v>
      </c>
      <c r="AL485" s="4">
        <f t="shared" si="28"/>
        <v>62228.14008</v>
      </c>
      <c r="AM485" s="4">
        <f t="shared" si="29"/>
        <v>65219.20254</v>
      </c>
      <c r="AN485" s="4">
        <f t="shared" si="30"/>
        <v>84030.27128</v>
      </c>
      <c r="AO485" s="4">
        <f>C485/'Ejercicio 3 - TIR'!$D$7</f>
        <v>14469.74024</v>
      </c>
      <c r="AP485" s="4">
        <f t="shared" si="31"/>
        <v>32438.52486</v>
      </c>
      <c r="AQ485" s="4">
        <f t="shared" si="32"/>
        <v>33111.88476</v>
      </c>
      <c r="AR485" s="4">
        <f t="shared" si="33"/>
        <v>47758.39984</v>
      </c>
      <c r="AS485" s="4">
        <f t="shared" si="34"/>
        <v>50749.4623</v>
      </c>
      <c r="AT485" s="4">
        <f t="shared" si="35"/>
        <v>69560.53104</v>
      </c>
      <c r="AU485" s="4">
        <f>AP485*'Ejercicio 3 - TIR'!$D$5</f>
        <v>16219.26243</v>
      </c>
      <c r="AV485" s="4">
        <f>AQ485*'Ejercicio 3 - TIR'!$D$5</f>
        <v>16555.94238</v>
      </c>
      <c r="AW485" s="4">
        <f>AR485*'Ejercicio 3 - TIR'!$D$5</f>
        <v>23879.19992</v>
      </c>
      <c r="AX485" s="4">
        <f>AS485*'Ejercicio 3 - TIR'!$D$5</f>
        <v>25374.73115</v>
      </c>
      <c r="AY485" s="4">
        <f>AT485*'Ejercicio 3 - TIR'!$D$5</f>
        <v>34780.26552</v>
      </c>
      <c r="AZ485" s="4">
        <f t="shared" ref="AZ485:BD485" si="1490">AJ485-AU485-AE485</f>
        <v>26008.32299</v>
      </c>
      <c r="BA485" s="4">
        <f t="shared" si="1490"/>
        <v>25706.62854</v>
      </c>
      <c r="BB485" s="4">
        <f t="shared" si="1490"/>
        <v>32050.69659</v>
      </c>
      <c r="BC485" s="4">
        <f t="shared" si="1490"/>
        <v>32128.71958</v>
      </c>
      <c r="BD485" s="4">
        <f t="shared" si="1490"/>
        <v>39725.46658</v>
      </c>
      <c r="BE485" s="4">
        <f t="shared" ref="BE485:BI485" si="1491">AZ485/Z485</f>
        <v>22528.69051</v>
      </c>
      <c r="BF485" s="4">
        <f t="shared" si="1491"/>
        <v>19594.90838</v>
      </c>
      <c r="BG485" s="4">
        <f t="shared" si="1491"/>
        <v>20632.43767</v>
      </c>
      <c r="BH485" s="4">
        <f t="shared" si="1491"/>
        <v>16882.92494</v>
      </c>
      <c r="BI485" s="4">
        <f t="shared" si="1491"/>
        <v>16910.54308</v>
      </c>
      <c r="BJ485" s="4">
        <f t="shared" si="38"/>
        <v>71190.64817</v>
      </c>
      <c r="BK485" s="4">
        <f t="shared" si="39"/>
        <v>33991.64531</v>
      </c>
      <c r="BL485" s="4">
        <f t="shared" si="40"/>
        <v>105182.2935</v>
      </c>
      <c r="BM485" s="4">
        <f>BK485*'Ejercicio 3 - TIR'!$D$5</f>
        <v>16995.82265</v>
      </c>
      <c r="BN485" s="4">
        <f t="shared" si="41"/>
        <v>88186.47082</v>
      </c>
      <c r="BO485" s="4">
        <f t="shared" si="42"/>
        <v>37539.67524</v>
      </c>
      <c r="BP485" s="4">
        <f t="shared" si="43"/>
        <v>-102653.5063</v>
      </c>
      <c r="BQ485" s="4">
        <f t="shared" ref="BQ485:BT485" si="1492">BE485</f>
        <v>22528.69051</v>
      </c>
      <c r="BR485" s="4">
        <f t="shared" si="1492"/>
        <v>19594.90838</v>
      </c>
      <c r="BS485" s="4">
        <f t="shared" si="1492"/>
        <v>20632.43767</v>
      </c>
      <c r="BT485" s="4">
        <f t="shared" si="1492"/>
        <v>16882.92494</v>
      </c>
      <c r="BU485" s="4">
        <f t="shared" si="45"/>
        <v>54450.21832</v>
      </c>
      <c r="BV485" s="36">
        <f t="shared" si="46"/>
        <v>8.273520096</v>
      </c>
    </row>
    <row r="486" ht="15.0" customHeight="1">
      <c r="A486" s="2">
        <v>485.0</v>
      </c>
      <c r="B486" s="3">
        <f t="shared" si="4"/>
        <v>0.5310381572</v>
      </c>
      <c r="C486" s="4">
        <f>IF(B486&lt;=('Ejercicio 3 - TIR'!$D$13-'Ejercicio 3 - TIR'!$C$13)/('Ejercicio 3 - TIR'!$E$13-'Ejercicio 3 - TIR'!$C$13),'Ejercicio 3 - TIR'!$C$13+SQRT(('Ejercicio 3 - TIR'!$E$13-'Ejercicio 3 - TIR'!$C$13)*('Ejercicio 3 - TIR'!$D$13-'Ejercicio 3 - TIR'!$C$13)*B486),'Ejercicio 3 - TIR'!$E$13-SQRT(('Ejercicio 3 - TIR'!$E$13-'Ejercicio 3 - TIR'!$C$13)*('Ejercicio 3 - TIR'!$E$13-'Ejercicio 3 - TIR'!$D$13)*(1-B486)))</f>
        <v>76277.55891</v>
      </c>
      <c r="D486" s="3">
        <f t="shared" si="5"/>
        <v>0.2129250813</v>
      </c>
      <c r="E486" s="4">
        <f>IF(D486&lt;=('Ejercicio 3 - TIR'!$D$14-'Ejercicio 3 - TIR'!$C$14)/('Ejercicio 3 - TIR'!$E$14-'Ejercicio 3 - TIR'!$C$14),'Ejercicio 3 - TIR'!$C$14+SQRT(('Ejercicio 3 - TIR'!$E$14-'Ejercicio 3 - TIR'!$C$14)*('Ejercicio 3 - TIR'!$D$14-'Ejercicio 3 - TIR'!$C$14)*D486),'Ejercicio 3 - TIR'!$E$14-SQRT(('Ejercicio 3 - TIR'!$E$14-'Ejercicio 3 - TIR'!$C$14)*('Ejercicio 3 - TIR'!$E$14-'Ejercicio 3 - TIR'!$D$14)*(1-D486)))</f>
        <v>28996.1708</v>
      </c>
      <c r="F486" s="3">
        <f t="shared" si="6"/>
        <v>0.2968646523</v>
      </c>
      <c r="G486" s="4">
        <f>IF(F486&lt;=('Ejercicio 3 - TIR'!$D$18-'Ejercicio 3 - TIR'!$C$18)/('Ejercicio 3 - TIR'!$E$18-'Ejercicio 3 - TIR'!$C$18),'Ejercicio 3 - TIR'!$C$18+SQRT(('Ejercicio 3 - TIR'!$E$18-'Ejercicio 3 - TIR'!$C$18)*('Ejercicio 3 - TIR'!$D$18-'Ejercicio 3 - TIR'!$C$18)*F486),'Ejercicio 3 - TIR'!$E$18-SQRT(('Ejercicio 3 - TIR'!$E$18-'Ejercicio 3 - TIR'!$C$18)*('Ejercicio 3 - TIR'!$E$18-'Ejercicio 3 - TIR'!$D$18)*(1-F486)))</f>
        <v>36673.05761</v>
      </c>
      <c r="H486" s="3">
        <f t="shared" si="7"/>
        <v>0.1753100685</v>
      </c>
      <c r="I486" s="4">
        <f>IF(H486&lt;=('Ejercicio 3 - TIR'!$D$18-'Ejercicio 3 - TIR'!$C$18)/('Ejercicio 3 - TIR'!$E$18-'Ejercicio 3 - TIR'!$C$18),'Ejercicio 3 - TIR'!$C$18+SQRT(('Ejercicio 3 - TIR'!$E$18-'Ejercicio 3 - TIR'!$C$18)*('Ejercicio 3 - TIR'!$D$18-'Ejercicio 3 - TIR'!$C$18)*H486),'Ejercicio 3 - TIR'!$E$18-SQRT(('Ejercicio 3 - TIR'!$E$18-'Ejercicio 3 - TIR'!$C$18)*('Ejercicio 3 - TIR'!$E$18-'Ejercicio 3 - TIR'!$D$18)*(1-H486)))</f>
        <v>35128.01231</v>
      </c>
      <c r="J486" s="3">
        <f t="shared" si="8"/>
        <v>0.1062574597</v>
      </c>
      <c r="K486" s="4">
        <f>IF(J486&lt;=('Ejercicio 3 - TIR'!$D$18-'Ejercicio 3 - TIR'!$C$18)/('Ejercicio 3 - TIR'!$E$18-'Ejercicio 3 - TIR'!$C$18),'Ejercicio 3 - TIR'!$C$18+SQRT(('Ejercicio 3 - TIR'!$E$18-'Ejercicio 3 - TIR'!$C$18)*('Ejercicio 3 - TIR'!$D$18-'Ejercicio 3 - TIR'!$C$18)*J486),'Ejercicio 3 - TIR'!$E$18-SQRT(('Ejercicio 3 - TIR'!$E$18-'Ejercicio 3 - TIR'!$C$18)*('Ejercicio 3 - TIR'!$E$18-'Ejercicio 3 - TIR'!$D$18)*(1-J486)))</f>
        <v>33992.32</v>
      </c>
      <c r="L486" s="3">
        <f t="shared" si="9"/>
        <v>0.6917567006</v>
      </c>
      <c r="M486" s="4">
        <f>IF(L486&lt;=('Ejercicio 3 - TIR'!$D$18-'Ejercicio 3 - TIR'!$C$18)/('Ejercicio 3 - TIR'!$E$18-'Ejercicio 3 - TIR'!$C$18),'Ejercicio 3 - TIR'!$C$18+SQRT(('Ejercicio 3 - TIR'!$E$18-'Ejercicio 3 - TIR'!$C$18)*('Ejercicio 3 - TIR'!$D$18-'Ejercicio 3 - TIR'!$C$18)*L486),'Ejercicio 3 - TIR'!$E$18-SQRT(('Ejercicio 3 - TIR'!$E$18-'Ejercicio 3 - TIR'!$C$18)*('Ejercicio 3 - TIR'!$E$18-'Ejercicio 3 - TIR'!$D$18)*(1-L486)))</f>
        <v>40191.85613</v>
      </c>
      <c r="N486" s="3">
        <f t="shared" si="10"/>
        <v>0.078651312</v>
      </c>
      <c r="O486" s="4">
        <f>IF(N486&lt;=('Ejercicio 3 - TIR'!$D$18-'Ejercicio 3 - TIR'!$C$18)/('Ejercicio 3 - TIR'!$E$18-'Ejercicio 3 - TIR'!$C$18),'Ejercicio 3 - TIR'!$C$18+SQRT(('Ejercicio 3 - TIR'!$E$18-'Ejercicio 3 - TIR'!$C$18)*('Ejercicio 3 - TIR'!$D$18-'Ejercicio 3 - TIR'!$C$18)*N486),'Ejercicio 3 - TIR'!$E$18-SQRT(('Ejercicio 3 - TIR'!$E$18-'Ejercicio 3 - TIR'!$C$18)*('Ejercicio 3 - TIR'!$E$18-'Ejercicio 3 - TIR'!$D$18)*(1-N486)))</f>
        <v>33434.77755</v>
      </c>
      <c r="P486" s="3">
        <f t="shared" si="11"/>
        <v>0.1432660269</v>
      </c>
      <c r="Q486" s="7">
        <f>IF(P486&lt;=('Ejercicio 3 - TIR'!$D$22-'Ejercicio 3 - TIR'!$C$22)/('Ejercicio 3 - TIR'!$E$22-'Ejercicio 3 - TIR'!$C$22),'Ejercicio 3 - TIR'!$C$22+SQRT(('Ejercicio 3 - TIR'!$E$22-'Ejercicio 3 - TIR'!$C$22)*('Ejercicio 3 - TIR'!$D$22-'Ejercicio 3 - TIR'!$C$22)*P486),'Ejercicio 3 - TIR'!$E$22-SQRT(('Ejercicio 3 - TIR'!$E$22-'Ejercicio 3 - TIR'!$C$22)*('Ejercicio 3 - TIR'!$E$22-'Ejercicio 3 - TIR'!$D$22)*(1-P486)))</f>
        <v>0.1360586067</v>
      </c>
      <c r="R486" s="3">
        <f t="shared" si="12"/>
        <v>0.171760934</v>
      </c>
      <c r="S486" s="7">
        <f>IF(R486&lt;=('Ejercicio 3 - TIR'!$D$23-'Ejercicio 3 - TIR'!$C$23)/('Ejercicio 3 - TIR'!$E$23-'Ejercicio 3 - TIR'!$C$23),'Ejercicio 3 - TIR'!$C$23+SQRT(('Ejercicio 3 - TIR'!$E$23-'Ejercicio 3 - TIR'!$C$23)*('Ejercicio 3 - TIR'!$D$23-'Ejercicio 3 - TIR'!$C$23)*R486),'Ejercicio 3 - TIR'!$E$23-SQRT(('Ejercicio 3 - TIR'!$E$23-'Ejercicio 3 - TIR'!$C$23)*('Ejercicio 3 - TIR'!$E$23-'Ejercicio 3 - TIR'!$D$23)*(1-R486)))</f>
        <v>0.1375832216</v>
      </c>
      <c r="T486" s="3">
        <f t="shared" si="13"/>
        <v>0.7978708726</v>
      </c>
      <c r="U486" s="7">
        <f>IF(T486&lt;=('Ejercicio 3 - TIR'!$D$24-'Ejercicio 3 - TIR'!$C$24)/('Ejercicio 3 - TIR'!$E$24-'Ejercicio 3 - TIR'!$C$24),'Ejercicio 3 - TIR'!$C$24+SQRT(('Ejercicio 3 - TIR'!$E$24-'Ejercicio 3 - TIR'!$C$24)*('Ejercicio 3 - TIR'!$D$24-'Ejercicio 3 - TIR'!$C$24)*T486),'Ejercicio 3 - TIR'!$E$24-SQRT(('Ejercicio 3 - TIR'!$E$24-'Ejercicio 3 - TIR'!$C$24)*('Ejercicio 3 - TIR'!$E$24-'Ejercicio 3 - TIR'!$D$24)*(1-T486)))</f>
        <v>0.1962100535</v>
      </c>
      <c r="V486" s="3">
        <f t="shared" si="14"/>
        <v>0.2097487161</v>
      </c>
      <c r="W486" s="7">
        <f>IF(V486&lt;=('Ejercicio 3 - TIR'!$D$25-'Ejercicio 3 - TIR'!$C$25)/('Ejercicio 3 - TIR'!$E$25-'Ejercicio 3 - TIR'!$C$25),'Ejercicio 3 - TIR'!$C$25+SQRT(('Ejercicio 3 - TIR'!$E$25-'Ejercicio 3 - TIR'!$C$25)*('Ejercicio 3 - TIR'!$D$25-'Ejercicio 3 - TIR'!$C$25)*V486),'Ejercicio 3 - TIR'!$E$25-SQRT(('Ejercicio 3 - TIR'!$E$25-'Ejercicio 3 - TIR'!$C$25)*('Ejercicio 3 - TIR'!$E$25-'Ejercicio 3 - TIR'!$D$25)*(1-V486)))</f>
        <v>0.1971361665</v>
      </c>
      <c r="X486" s="3">
        <f t="shared" si="15"/>
        <v>0.887631672</v>
      </c>
      <c r="Y486" s="7">
        <f>IF(X486&lt;=('Ejercicio 3 - TIR'!$D$26-'Ejercicio 3 - TIR'!$C$26)/('Ejercicio 3 - TIR'!$E$26-'Ejercicio 3 - TIR'!$C$26),'Ejercicio 3 - TIR'!$C$26+SQRT(('Ejercicio 3 - TIR'!$E$26-'Ejercicio 3 - TIR'!$C$26)*('Ejercicio 3 - TIR'!$D$26-'Ejercicio 3 - TIR'!$C$26)*X486),'Ejercicio 3 - TIR'!$E$26-SQRT(('Ejercicio 3 - TIR'!$E$26-'Ejercicio 3 - TIR'!$C$26)*('Ejercicio 3 - TIR'!$E$26-'Ejercicio 3 - TIR'!$D$26)*(1-X486)))</f>
        <v>0.2553669131</v>
      </c>
      <c r="Z486" s="3">
        <f t="shared" si="16"/>
        <v>1.136058607</v>
      </c>
      <c r="AA486" s="3">
        <f t="shared" si="17"/>
        <v>1.29236121</v>
      </c>
      <c r="AB486" s="3">
        <f t="shared" si="18"/>
        <v>1.545935472</v>
      </c>
      <c r="AC486" s="3">
        <f t="shared" si="19"/>
        <v>1.850695264</v>
      </c>
      <c r="AD486" s="3">
        <f t="shared" si="20"/>
        <v>2.323301601</v>
      </c>
      <c r="AE486" s="2">
        <f t="shared" si="21"/>
        <v>3945.178599</v>
      </c>
      <c r="AF486" s="2">
        <f t="shared" si="22"/>
        <v>4487.96898</v>
      </c>
      <c r="AG486" s="2">
        <f t="shared" si="23"/>
        <v>5368.553613</v>
      </c>
      <c r="AH486" s="2">
        <f t="shared" si="24"/>
        <v>6426.889693</v>
      </c>
      <c r="AI486" s="2">
        <f t="shared" si="25"/>
        <v>8068.104674</v>
      </c>
      <c r="AJ486" s="4">
        <f t="shared" si="26"/>
        <v>41662.74273</v>
      </c>
      <c r="AK486" s="4">
        <f t="shared" si="27"/>
        <v>45398.08049</v>
      </c>
      <c r="AL486" s="4">
        <f t="shared" si="28"/>
        <v>52549.93325</v>
      </c>
      <c r="AM486" s="4">
        <f t="shared" si="29"/>
        <v>74382.87781</v>
      </c>
      <c r="AN486" s="4">
        <f t="shared" si="30"/>
        <v>77679.0722</v>
      </c>
      <c r="AO486" s="4">
        <f>C486/'Ejercicio 3 - TIR'!$D$7</f>
        <v>15255.51178</v>
      </c>
      <c r="AP486" s="4">
        <f t="shared" si="31"/>
        <v>26407.23095</v>
      </c>
      <c r="AQ486" s="4">
        <f t="shared" si="32"/>
        <v>30142.5687</v>
      </c>
      <c r="AR486" s="4">
        <f t="shared" si="33"/>
        <v>37294.42147</v>
      </c>
      <c r="AS486" s="4">
        <f t="shared" si="34"/>
        <v>59127.36603</v>
      </c>
      <c r="AT486" s="4">
        <f t="shared" si="35"/>
        <v>62423.56042</v>
      </c>
      <c r="AU486" s="4">
        <f>AP486*'Ejercicio 3 - TIR'!$D$5</f>
        <v>13203.61547</v>
      </c>
      <c r="AV486" s="4">
        <f>AQ486*'Ejercicio 3 - TIR'!$D$5</f>
        <v>15071.28435</v>
      </c>
      <c r="AW486" s="4">
        <f>AR486*'Ejercicio 3 - TIR'!$D$5</f>
        <v>18647.21073</v>
      </c>
      <c r="AX486" s="4">
        <f>AS486*'Ejercicio 3 - TIR'!$D$5</f>
        <v>29563.68301</v>
      </c>
      <c r="AY486" s="4">
        <f>AT486*'Ejercicio 3 - TIR'!$D$5</f>
        <v>31211.78021</v>
      </c>
      <c r="AZ486" s="4">
        <f t="shared" ref="AZ486:BD486" si="1493">AJ486-AU486-AE486</f>
        <v>24513.94866</v>
      </c>
      <c r="BA486" s="4">
        <f t="shared" si="1493"/>
        <v>25838.82715</v>
      </c>
      <c r="BB486" s="4">
        <f t="shared" si="1493"/>
        <v>28534.1689</v>
      </c>
      <c r="BC486" s="4">
        <f t="shared" si="1493"/>
        <v>38392.3051</v>
      </c>
      <c r="BD486" s="4">
        <f t="shared" si="1493"/>
        <v>38399.18732</v>
      </c>
      <c r="BE486" s="4">
        <f t="shared" ref="BE486:BI486" si="1494">AZ486/Z486</f>
        <v>21578.06693</v>
      </c>
      <c r="BF486" s="4">
        <f t="shared" si="1494"/>
        <v>19993.50256</v>
      </c>
      <c r="BG486" s="4">
        <f t="shared" si="1494"/>
        <v>18457.542</v>
      </c>
      <c r="BH486" s="4">
        <f t="shared" si="1494"/>
        <v>20744.80107</v>
      </c>
      <c r="BI486" s="4">
        <f t="shared" si="1494"/>
        <v>16527.85299</v>
      </c>
      <c r="BJ486" s="4">
        <f t="shared" si="38"/>
        <v>67366.85005</v>
      </c>
      <c r="BK486" s="4">
        <f t="shared" si="39"/>
        <v>35443.15495</v>
      </c>
      <c r="BL486" s="4">
        <f t="shared" si="40"/>
        <v>102810.005</v>
      </c>
      <c r="BM486" s="4">
        <f>BK486*'Ejercicio 3 - TIR'!$D$5</f>
        <v>17721.57747</v>
      </c>
      <c r="BN486" s="4">
        <f t="shared" si="41"/>
        <v>85088.42753</v>
      </c>
      <c r="BO486" s="4">
        <f t="shared" si="42"/>
        <v>36623.9267</v>
      </c>
      <c r="BP486" s="4">
        <f t="shared" si="43"/>
        <v>-105273.7297</v>
      </c>
      <c r="BQ486" s="4">
        <f t="shared" ref="BQ486:BT486" si="1495">BE486</f>
        <v>21578.06693</v>
      </c>
      <c r="BR486" s="4">
        <f t="shared" si="1495"/>
        <v>19993.50256</v>
      </c>
      <c r="BS486" s="4">
        <f t="shared" si="1495"/>
        <v>18457.542</v>
      </c>
      <c r="BT486" s="4">
        <f t="shared" si="1495"/>
        <v>20744.80107</v>
      </c>
      <c r="BU486" s="4">
        <f t="shared" si="45"/>
        <v>53151.77969</v>
      </c>
      <c r="BV486" s="36">
        <f t="shared" si="46"/>
        <v>7.349923722</v>
      </c>
    </row>
    <row r="487" ht="15.0" customHeight="1">
      <c r="A487" s="2">
        <v>486.0</v>
      </c>
      <c r="B487" s="3">
        <f t="shared" si="4"/>
        <v>0.5075054999</v>
      </c>
      <c r="C487" s="4">
        <f>IF(B487&lt;=('Ejercicio 3 - TIR'!$D$13-'Ejercicio 3 - TIR'!$C$13)/('Ejercicio 3 - TIR'!$E$13-'Ejercicio 3 - TIR'!$C$13),'Ejercicio 3 - TIR'!$C$13+SQRT(('Ejercicio 3 - TIR'!$E$13-'Ejercicio 3 - TIR'!$C$13)*('Ejercicio 3 - TIR'!$D$13-'Ejercicio 3 - TIR'!$C$13)*B487),'Ejercicio 3 - TIR'!$E$13-SQRT(('Ejercicio 3 - TIR'!$E$13-'Ejercicio 3 - TIR'!$C$13)*('Ejercicio 3 - TIR'!$E$13-'Ejercicio 3 - TIR'!$D$13)*(1-B487)))</f>
        <v>75689.64418</v>
      </c>
      <c r="D487" s="3">
        <f t="shared" si="5"/>
        <v>0.6046842382</v>
      </c>
      <c r="E487" s="4">
        <f>IF(D487&lt;=('Ejercicio 3 - TIR'!$D$14-'Ejercicio 3 - TIR'!$C$14)/('Ejercicio 3 - TIR'!$E$14-'Ejercicio 3 - TIR'!$C$14),'Ejercicio 3 - TIR'!$C$14+SQRT(('Ejercicio 3 - TIR'!$E$14-'Ejercicio 3 - TIR'!$C$14)*('Ejercicio 3 - TIR'!$D$14-'Ejercicio 3 - TIR'!$C$14)*D487),'Ejercicio 3 - TIR'!$E$14-SQRT(('Ejercicio 3 - TIR'!$E$14-'Ejercicio 3 - TIR'!$C$14)*('Ejercicio 3 - TIR'!$E$14-'Ejercicio 3 - TIR'!$D$14)*(1-D487)))</f>
        <v>32299.52182</v>
      </c>
      <c r="F487" s="3">
        <f t="shared" si="6"/>
        <v>0.746301319</v>
      </c>
      <c r="G487" s="4">
        <f>IF(F487&lt;=('Ejercicio 3 - TIR'!$D$18-'Ejercicio 3 - TIR'!$C$18)/('Ejercicio 3 - TIR'!$E$18-'Ejercicio 3 - TIR'!$C$18),'Ejercicio 3 - TIR'!$C$18+SQRT(('Ejercicio 3 - TIR'!$E$18-'Ejercicio 3 - TIR'!$C$18)*('Ejercicio 3 - TIR'!$D$18-'Ejercicio 3 - TIR'!$C$18)*F487),'Ejercicio 3 - TIR'!$E$18-SQRT(('Ejercicio 3 - TIR'!$E$18-'Ejercicio 3 - TIR'!$C$18)*('Ejercicio 3 - TIR'!$E$18-'Ejercicio 3 - TIR'!$D$18)*(1-F487)))</f>
        <v>40637.95907</v>
      </c>
      <c r="H487" s="3">
        <f t="shared" si="7"/>
        <v>0.8480212036</v>
      </c>
      <c r="I487" s="4">
        <f>IF(H487&lt;=('Ejercicio 3 - TIR'!$D$18-'Ejercicio 3 - TIR'!$C$18)/('Ejercicio 3 - TIR'!$E$18-'Ejercicio 3 - TIR'!$C$18),'Ejercicio 3 - TIR'!$C$18+SQRT(('Ejercicio 3 - TIR'!$E$18-'Ejercicio 3 - TIR'!$C$18)*('Ejercicio 3 - TIR'!$D$18-'Ejercicio 3 - TIR'!$C$18)*H487),'Ejercicio 3 - TIR'!$E$18-SQRT(('Ejercicio 3 - TIR'!$E$18-'Ejercicio 3 - TIR'!$C$18)*('Ejercicio 3 - TIR'!$E$18-'Ejercicio 3 - TIR'!$D$18)*(1-H487)))</f>
        <v>41623.8469</v>
      </c>
      <c r="J487" s="3">
        <f t="shared" si="8"/>
        <v>0.5910963627</v>
      </c>
      <c r="K487" s="4">
        <f>IF(J487&lt;=('Ejercicio 3 - TIR'!$D$18-'Ejercicio 3 - TIR'!$C$18)/('Ejercicio 3 - TIR'!$E$18-'Ejercicio 3 - TIR'!$C$18),'Ejercicio 3 - TIR'!$C$18+SQRT(('Ejercicio 3 - TIR'!$E$18-'Ejercicio 3 - TIR'!$C$18)*('Ejercicio 3 - TIR'!$D$18-'Ejercicio 3 - TIR'!$C$18)*J487),'Ejercicio 3 - TIR'!$E$18-SQRT(('Ejercicio 3 - TIR'!$E$18-'Ejercicio 3 - TIR'!$C$18)*('Ejercicio 3 - TIR'!$E$18-'Ejercicio 3 - TIR'!$D$18)*(1-J487)))</f>
        <v>39416.18046</v>
      </c>
      <c r="L487" s="3">
        <f t="shared" si="9"/>
        <v>0.6538001052</v>
      </c>
      <c r="M487" s="4">
        <f>IF(L487&lt;=('Ejercicio 3 - TIR'!$D$18-'Ejercicio 3 - TIR'!$C$18)/('Ejercicio 3 - TIR'!$E$18-'Ejercicio 3 - TIR'!$C$18),'Ejercicio 3 - TIR'!$C$18+SQRT(('Ejercicio 3 - TIR'!$E$18-'Ejercicio 3 - TIR'!$C$18)*('Ejercicio 3 - TIR'!$D$18-'Ejercicio 3 - TIR'!$C$18)*L487),'Ejercicio 3 - TIR'!$E$18-SQRT(('Ejercicio 3 - TIR'!$E$18-'Ejercicio 3 - TIR'!$C$18)*('Ejercicio 3 - TIR'!$E$18-'Ejercicio 3 - TIR'!$D$18)*(1-L487)))</f>
        <v>39903.03064</v>
      </c>
      <c r="N487" s="3">
        <f t="shared" si="10"/>
        <v>0.6831548962</v>
      </c>
      <c r="O487" s="4">
        <f>IF(N487&lt;=('Ejercicio 3 - TIR'!$D$18-'Ejercicio 3 - TIR'!$C$18)/('Ejercicio 3 - TIR'!$E$18-'Ejercicio 3 - TIR'!$C$18),'Ejercicio 3 - TIR'!$C$18+SQRT(('Ejercicio 3 - TIR'!$E$18-'Ejercicio 3 - TIR'!$C$18)*('Ejercicio 3 - TIR'!$D$18-'Ejercicio 3 - TIR'!$C$18)*N487),'Ejercicio 3 - TIR'!$E$18-SQRT(('Ejercicio 3 - TIR'!$E$18-'Ejercicio 3 - TIR'!$C$18)*('Ejercicio 3 - TIR'!$E$18-'Ejercicio 3 - TIR'!$D$18)*(1-N487)))</f>
        <v>40125.22998</v>
      </c>
      <c r="P487" s="3">
        <f t="shared" si="11"/>
        <v>0.4874249042</v>
      </c>
      <c r="Q487" s="7">
        <f>IF(P487&lt;=('Ejercicio 3 - TIR'!$D$22-'Ejercicio 3 - TIR'!$C$22)/('Ejercicio 3 - TIR'!$E$22-'Ejercicio 3 - TIR'!$C$22),'Ejercicio 3 - TIR'!$C$22+SQRT(('Ejercicio 3 - TIR'!$E$22-'Ejercicio 3 - TIR'!$C$22)*('Ejercicio 3 - TIR'!$D$22-'Ejercicio 3 - TIR'!$C$22)*P487),'Ejercicio 3 - TIR'!$E$22-SQRT(('Ejercicio 3 - TIR'!$E$22-'Ejercicio 3 - TIR'!$C$22)*('Ejercicio 3 - TIR'!$E$22-'Ejercicio 3 - TIR'!$D$22)*(1-P487)))</f>
        <v>0.1496203448</v>
      </c>
      <c r="R487" s="3">
        <f t="shared" si="12"/>
        <v>0.1798412993</v>
      </c>
      <c r="S487" s="7">
        <f>IF(R487&lt;=('Ejercicio 3 - TIR'!$D$23-'Ejercicio 3 - TIR'!$C$23)/('Ejercicio 3 - TIR'!$E$23-'Ejercicio 3 - TIR'!$C$23),'Ejercicio 3 - TIR'!$C$23+SQRT(('Ejercicio 3 - TIR'!$E$23-'Ejercicio 3 - TIR'!$C$23)*('Ejercicio 3 - TIR'!$D$23-'Ejercicio 3 - TIR'!$C$23)*R487),'Ejercicio 3 - TIR'!$E$23-SQRT(('Ejercicio 3 - TIR'!$E$23-'Ejercicio 3 - TIR'!$C$23)*('Ejercicio 3 - TIR'!$E$23-'Ejercicio 3 - TIR'!$D$23)*(1-R487)))</f>
        <v>0.1379920632</v>
      </c>
      <c r="T487" s="3">
        <f t="shared" si="13"/>
        <v>0.2540294519</v>
      </c>
      <c r="U487" s="7">
        <f>IF(T487&lt;=('Ejercicio 3 - TIR'!$D$24-'Ejercicio 3 - TIR'!$C$24)/('Ejercicio 3 - TIR'!$E$24-'Ejercicio 3 - TIR'!$C$24),'Ejercicio 3 - TIR'!$C$24+SQRT(('Ejercicio 3 - TIR'!$E$24-'Ejercicio 3 - TIR'!$C$24)*('Ejercicio 3 - TIR'!$D$24-'Ejercicio 3 - TIR'!$C$24)*T487),'Ejercicio 3 - TIR'!$E$24-SQRT(('Ejercicio 3 - TIR'!$E$24-'Ejercicio 3 - TIR'!$C$24)*('Ejercicio 3 - TIR'!$E$24-'Ejercicio 3 - TIR'!$D$24)*(1-T487)))</f>
        <v>0.173096793</v>
      </c>
      <c r="V487" s="3">
        <f t="shared" si="14"/>
        <v>0.8216062172</v>
      </c>
      <c r="W487" s="7">
        <f>IF(V487&lt;=('Ejercicio 3 - TIR'!$D$25-'Ejercicio 3 - TIR'!$C$25)/('Ejercicio 3 - TIR'!$E$25-'Ejercicio 3 - TIR'!$C$25),'Ejercicio 3 - TIR'!$C$25+SQRT(('Ejercicio 3 - TIR'!$E$25-'Ejercicio 3 - TIR'!$C$25)*('Ejercicio 3 - TIR'!$D$25-'Ejercicio 3 - TIR'!$C$25)*V487),'Ejercicio 3 - TIR'!$E$25-SQRT(('Ejercicio 3 - TIR'!$E$25-'Ejercicio 3 - TIR'!$C$25)*('Ejercicio 3 - TIR'!$E$25-'Ejercicio 3 - TIR'!$D$25)*(1-V487)))</f>
        <v>0.2250124383</v>
      </c>
      <c r="X487" s="3">
        <f t="shared" si="15"/>
        <v>0.4924167332</v>
      </c>
      <c r="Y487" s="7">
        <f>IF(X487&lt;=('Ejercicio 3 - TIR'!$D$26-'Ejercicio 3 - TIR'!$C$26)/('Ejercicio 3 - TIR'!$E$26-'Ejercicio 3 - TIR'!$C$26),'Ejercicio 3 - TIR'!$C$26+SQRT(('Ejercicio 3 - TIR'!$E$26-'Ejercicio 3 - TIR'!$C$26)*('Ejercicio 3 - TIR'!$D$26-'Ejercicio 3 - TIR'!$C$26)*X487),'Ejercicio 3 - TIR'!$E$26-SQRT(('Ejercicio 3 - TIR'!$E$26-'Ejercicio 3 - TIR'!$C$26)*('Ejercicio 3 - TIR'!$E$26-'Ejercicio 3 - TIR'!$D$26)*(1-X487)))</f>
        <v>0.2276459205</v>
      </c>
      <c r="Z487" s="3">
        <f t="shared" si="16"/>
        <v>1.149620345</v>
      </c>
      <c r="AA487" s="3">
        <f t="shared" si="17"/>
        <v>1.308258828</v>
      </c>
      <c r="AB487" s="3">
        <f t="shared" si="18"/>
        <v>1.534714236</v>
      </c>
      <c r="AC487" s="3">
        <f t="shared" si="19"/>
        <v>1.880044028</v>
      </c>
      <c r="AD487" s="3">
        <f t="shared" si="20"/>
        <v>2.308028381</v>
      </c>
      <c r="AE487" s="2">
        <f t="shared" si="21"/>
        <v>4832.665592</v>
      </c>
      <c r="AF487" s="2">
        <f t="shared" si="22"/>
        <v>5499.535088</v>
      </c>
      <c r="AG487" s="2">
        <f t="shared" si="23"/>
        <v>6451.486974</v>
      </c>
      <c r="AH487" s="2">
        <f t="shared" si="24"/>
        <v>7903.151789</v>
      </c>
      <c r="AI487" s="2">
        <f t="shared" si="25"/>
        <v>9702.272053</v>
      </c>
      <c r="AJ487" s="4">
        <f t="shared" si="26"/>
        <v>46718.22452</v>
      </c>
      <c r="AK487" s="4">
        <f t="shared" si="27"/>
        <v>54454.76517</v>
      </c>
      <c r="AL487" s="4">
        <f t="shared" si="28"/>
        <v>60492.57327</v>
      </c>
      <c r="AM487" s="4">
        <f t="shared" si="29"/>
        <v>75019.45445</v>
      </c>
      <c r="AN487" s="4">
        <f t="shared" si="30"/>
        <v>92610.16959</v>
      </c>
      <c r="AO487" s="4">
        <f>C487/'Ejercicio 3 - TIR'!$D$7</f>
        <v>15137.92884</v>
      </c>
      <c r="AP487" s="4">
        <f t="shared" si="31"/>
        <v>31580.29568</v>
      </c>
      <c r="AQ487" s="4">
        <f t="shared" si="32"/>
        <v>39316.83634</v>
      </c>
      <c r="AR487" s="4">
        <f t="shared" si="33"/>
        <v>45354.64443</v>
      </c>
      <c r="AS487" s="4">
        <f t="shared" si="34"/>
        <v>59881.52561</v>
      </c>
      <c r="AT487" s="4">
        <f t="shared" si="35"/>
        <v>77472.24076</v>
      </c>
      <c r="AU487" s="4">
        <f>AP487*'Ejercicio 3 - TIR'!$D$5</f>
        <v>15790.14784</v>
      </c>
      <c r="AV487" s="4">
        <f>AQ487*'Ejercicio 3 - TIR'!$D$5</f>
        <v>19658.41817</v>
      </c>
      <c r="AW487" s="4">
        <f>AR487*'Ejercicio 3 - TIR'!$D$5</f>
        <v>22677.32222</v>
      </c>
      <c r="AX487" s="4">
        <f>AS487*'Ejercicio 3 - TIR'!$D$5</f>
        <v>29940.76281</v>
      </c>
      <c r="AY487" s="4">
        <f>AT487*'Ejercicio 3 - TIR'!$D$5</f>
        <v>38736.12038</v>
      </c>
      <c r="AZ487" s="4">
        <f t="shared" ref="AZ487:BD487" si="1496">AJ487-AU487-AE487</f>
        <v>26095.41109</v>
      </c>
      <c r="BA487" s="4">
        <f t="shared" si="1496"/>
        <v>29296.81192</v>
      </c>
      <c r="BB487" s="4">
        <f t="shared" si="1496"/>
        <v>31363.76408</v>
      </c>
      <c r="BC487" s="4">
        <f t="shared" si="1496"/>
        <v>37175.53985</v>
      </c>
      <c r="BD487" s="4">
        <f t="shared" si="1496"/>
        <v>44171.77716</v>
      </c>
      <c r="BE487" s="4">
        <f t="shared" ref="BE487:BI487" si="1497">AZ487/Z487</f>
        <v>22699.1556</v>
      </c>
      <c r="BF487" s="4">
        <f t="shared" si="1497"/>
        <v>22393.74296</v>
      </c>
      <c r="BG487" s="4">
        <f t="shared" si="1497"/>
        <v>20436.22412</v>
      </c>
      <c r="BH487" s="4">
        <f t="shared" si="1497"/>
        <v>19773.76024</v>
      </c>
      <c r="BI487" s="4">
        <f t="shared" si="1497"/>
        <v>19138.31629</v>
      </c>
      <c r="BJ487" s="4">
        <f t="shared" si="38"/>
        <v>74548.21305</v>
      </c>
      <c r="BK487" s="4">
        <f t="shared" si="39"/>
        <v>34938.76939</v>
      </c>
      <c r="BL487" s="4">
        <f t="shared" si="40"/>
        <v>109486.9824</v>
      </c>
      <c r="BM487" s="4">
        <f>BK487*'Ejercicio 3 - TIR'!$D$5</f>
        <v>17469.38469</v>
      </c>
      <c r="BN487" s="4">
        <f t="shared" si="41"/>
        <v>92017.59775</v>
      </c>
      <c r="BO487" s="4">
        <f t="shared" si="42"/>
        <v>39868.48623</v>
      </c>
      <c r="BP487" s="4">
        <f t="shared" si="43"/>
        <v>-107989.166</v>
      </c>
      <c r="BQ487" s="4">
        <f t="shared" ref="BQ487:BT487" si="1498">BE487</f>
        <v>22699.1556</v>
      </c>
      <c r="BR487" s="4">
        <f t="shared" si="1498"/>
        <v>22393.74296</v>
      </c>
      <c r="BS487" s="4">
        <f t="shared" si="1498"/>
        <v>20436.22412</v>
      </c>
      <c r="BT487" s="4">
        <f t="shared" si="1498"/>
        <v>19773.76024</v>
      </c>
      <c r="BU487" s="4">
        <f t="shared" si="45"/>
        <v>59006.80252</v>
      </c>
      <c r="BV487" s="36">
        <f t="shared" si="46"/>
        <v>8.945585094</v>
      </c>
    </row>
    <row r="488" ht="15.0" customHeight="1">
      <c r="A488" s="2">
        <v>487.0</v>
      </c>
      <c r="B488" s="3">
        <f t="shared" si="4"/>
        <v>0.1030326655</v>
      </c>
      <c r="C488" s="4">
        <f>IF(B488&lt;=('Ejercicio 3 - TIR'!$D$13-'Ejercicio 3 - TIR'!$C$13)/('Ejercicio 3 - TIR'!$E$13-'Ejercicio 3 - TIR'!$C$13),'Ejercicio 3 - TIR'!$C$13+SQRT(('Ejercicio 3 - TIR'!$E$13-'Ejercicio 3 - TIR'!$C$13)*('Ejercicio 3 - TIR'!$D$13-'Ejercicio 3 - TIR'!$C$13)*B488),'Ejercicio 3 - TIR'!$E$13-SQRT(('Ejercicio 3 - TIR'!$E$13-'Ejercicio 3 - TIR'!$C$13)*('Ejercicio 3 - TIR'!$E$13-'Ejercicio 3 - TIR'!$D$13)*(1-B488)))</f>
        <v>66419.74035</v>
      </c>
      <c r="D488" s="3">
        <f t="shared" si="5"/>
        <v>0.3763783889</v>
      </c>
      <c r="E488" s="4">
        <f>IF(D488&lt;=('Ejercicio 3 - TIR'!$D$14-'Ejercicio 3 - TIR'!$C$14)/('Ejercicio 3 - TIR'!$E$14-'Ejercicio 3 - TIR'!$C$14),'Ejercicio 3 - TIR'!$C$14+SQRT(('Ejercicio 3 - TIR'!$E$14-'Ejercicio 3 - TIR'!$C$14)*('Ejercicio 3 - TIR'!$D$14-'Ejercicio 3 - TIR'!$C$14)*D488),'Ejercicio 3 - TIR'!$E$14-SQRT(('Ejercicio 3 - TIR'!$E$14-'Ejercicio 3 - TIR'!$C$14)*('Ejercicio 3 - TIR'!$E$14-'Ejercicio 3 - TIR'!$D$14)*(1-D488)))</f>
        <v>30328.22448</v>
      </c>
      <c r="F488" s="3">
        <f t="shared" si="6"/>
        <v>0.2691655692</v>
      </c>
      <c r="G488" s="4">
        <f>IF(F488&lt;=('Ejercicio 3 - TIR'!$D$18-'Ejercicio 3 - TIR'!$C$18)/('Ejercicio 3 - TIR'!$E$18-'Ejercicio 3 - TIR'!$C$18),'Ejercicio 3 - TIR'!$C$18+SQRT(('Ejercicio 3 - TIR'!$E$18-'Ejercicio 3 - TIR'!$C$18)*('Ejercicio 3 - TIR'!$D$18-'Ejercicio 3 - TIR'!$C$18)*F488),'Ejercicio 3 - TIR'!$E$18-SQRT(('Ejercicio 3 - TIR'!$E$18-'Ejercicio 3 - TIR'!$C$18)*('Ejercicio 3 - TIR'!$E$18-'Ejercicio 3 - TIR'!$D$18)*(1-F488)))</f>
        <v>36354.11956</v>
      </c>
      <c r="H488" s="3">
        <f t="shared" si="7"/>
        <v>0.1996607821</v>
      </c>
      <c r="I488" s="4">
        <f>IF(H488&lt;=('Ejercicio 3 - TIR'!$D$18-'Ejercicio 3 - TIR'!$C$18)/('Ejercicio 3 - TIR'!$E$18-'Ejercicio 3 - TIR'!$C$18),'Ejercicio 3 - TIR'!$C$18+SQRT(('Ejercicio 3 - TIR'!$E$18-'Ejercicio 3 - TIR'!$C$18)*('Ejercicio 3 - TIR'!$D$18-'Ejercicio 3 - TIR'!$C$18)*H488),'Ejercicio 3 - TIR'!$E$18-SQRT(('Ejercicio 3 - TIR'!$E$18-'Ejercicio 3 - TIR'!$C$18)*('Ejercicio 3 - TIR'!$E$18-'Ejercicio 3 - TIR'!$D$18)*(1-H488)))</f>
        <v>35472.57867</v>
      </c>
      <c r="J488" s="3">
        <f t="shared" si="8"/>
        <v>0.7217428629</v>
      </c>
      <c r="K488" s="4">
        <f>IF(J488&lt;=('Ejercicio 3 - TIR'!$D$18-'Ejercicio 3 - TIR'!$C$18)/('Ejercicio 3 - TIR'!$E$18-'Ejercicio 3 - TIR'!$C$18),'Ejercicio 3 - TIR'!$C$18+SQRT(('Ejercicio 3 - TIR'!$E$18-'Ejercicio 3 - TIR'!$C$18)*('Ejercicio 3 - TIR'!$D$18-'Ejercicio 3 - TIR'!$C$18)*J488),'Ejercicio 3 - TIR'!$E$18-SQRT(('Ejercicio 3 - TIR'!$E$18-'Ejercicio 3 - TIR'!$C$18)*('Ejercicio 3 - TIR'!$E$18-'Ejercicio 3 - TIR'!$D$18)*(1-J488)))</f>
        <v>40431.70871</v>
      </c>
      <c r="L488" s="3">
        <f t="shared" si="9"/>
        <v>0.2936206743</v>
      </c>
      <c r="M488" s="4">
        <f>IF(L488&lt;=('Ejercicio 3 - TIR'!$D$18-'Ejercicio 3 - TIR'!$C$18)/('Ejercicio 3 - TIR'!$E$18-'Ejercicio 3 - TIR'!$C$18),'Ejercicio 3 - TIR'!$C$18+SQRT(('Ejercicio 3 - TIR'!$E$18-'Ejercicio 3 - TIR'!$C$18)*('Ejercicio 3 - TIR'!$D$18-'Ejercicio 3 - TIR'!$C$18)*L488),'Ejercicio 3 - TIR'!$E$18-SQRT(('Ejercicio 3 - TIR'!$E$18-'Ejercicio 3 - TIR'!$C$18)*('Ejercicio 3 - TIR'!$E$18-'Ejercicio 3 - TIR'!$D$18)*(1-L488)))</f>
        <v>36636.49766</v>
      </c>
      <c r="N488" s="3">
        <f t="shared" si="10"/>
        <v>0.9338189412</v>
      </c>
      <c r="O488" s="4">
        <f>IF(N488&lt;=('Ejercicio 3 - TIR'!$D$18-'Ejercicio 3 - TIR'!$C$18)/('Ejercicio 3 - TIR'!$E$18-'Ejercicio 3 - TIR'!$C$18),'Ejercicio 3 - TIR'!$C$18+SQRT(('Ejercicio 3 - TIR'!$E$18-'Ejercicio 3 - TIR'!$C$18)*('Ejercicio 3 - TIR'!$D$18-'Ejercicio 3 - TIR'!$C$18)*N488),'Ejercicio 3 - TIR'!$E$18-SQRT(('Ejercicio 3 - TIR'!$E$18-'Ejercicio 3 - TIR'!$C$18)*('Ejercicio 3 - TIR'!$E$18-'Ejercicio 3 - TIR'!$D$18)*(1-N488)))</f>
        <v>42772.0908</v>
      </c>
      <c r="P488" s="3">
        <f t="shared" si="11"/>
        <v>0.2136509034</v>
      </c>
      <c r="Q488" s="7">
        <f>IF(P488&lt;=('Ejercicio 3 - TIR'!$D$22-'Ejercicio 3 - TIR'!$C$22)/('Ejercicio 3 - TIR'!$E$22-'Ejercicio 3 - TIR'!$C$22),'Ejercicio 3 - TIR'!$C$22+SQRT(('Ejercicio 3 - TIR'!$E$22-'Ejercicio 3 - TIR'!$C$22)*('Ejercicio 3 - TIR'!$D$22-'Ejercicio 3 - TIR'!$C$22)*P488),'Ejercicio 3 - TIR'!$E$22-SQRT(('Ejercicio 3 - TIR'!$E$22-'Ejercicio 3 - TIR'!$C$22)*('Ejercicio 3 - TIR'!$E$22-'Ejercicio 3 - TIR'!$D$22)*(1-P488)))</f>
        <v>0.1396104979</v>
      </c>
      <c r="R488" s="3">
        <f t="shared" si="12"/>
        <v>0.2853965515</v>
      </c>
      <c r="S488" s="7">
        <f>IF(R488&lt;=('Ejercicio 3 - TIR'!$D$23-'Ejercicio 3 - TIR'!$C$23)/('Ejercicio 3 - TIR'!$E$23-'Ejercicio 3 - TIR'!$C$23),'Ejercicio 3 - TIR'!$C$23+SQRT(('Ejercicio 3 - TIR'!$E$23-'Ejercicio 3 - TIR'!$C$23)*('Ejercicio 3 - TIR'!$D$23-'Ejercicio 3 - TIR'!$C$23)*R488),'Ejercicio 3 - TIR'!$E$23-SQRT(('Ejercicio 3 - TIR'!$E$23-'Ejercicio 3 - TIR'!$C$23)*('Ejercicio 3 - TIR'!$E$23-'Ejercicio 3 - TIR'!$D$23)*(1-R488)))</f>
        <v>0.1426652552</v>
      </c>
      <c r="T488" s="3">
        <f t="shared" si="13"/>
        <v>0.8954050865</v>
      </c>
      <c r="U488" s="7">
        <f>IF(T488&lt;=('Ejercicio 3 - TIR'!$D$24-'Ejercicio 3 - TIR'!$C$24)/('Ejercicio 3 - TIR'!$E$24-'Ejercicio 3 - TIR'!$C$24),'Ejercicio 3 - TIR'!$C$24+SQRT(('Ejercicio 3 - TIR'!$E$24-'Ejercicio 3 - TIR'!$C$24)*('Ejercicio 3 - TIR'!$D$24-'Ejercicio 3 - TIR'!$C$24)*T488),'Ejercicio 3 - TIR'!$E$24-SQRT(('Ejercicio 3 - TIR'!$E$24-'Ejercicio 3 - TIR'!$C$24)*('Ejercicio 3 - TIR'!$E$24-'Ejercicio 3 - TIR'!$D$24)*(1-T488)))</f>
        <v>0.2028866789</v>
      </c>
      <c r="V488" s="3">
        <f t="shared" si="14"/>
        <v>0.5813406006</v>
      </c>
      <c r="W488" s="7">
        <f>IF(V488&lt;=('Ejercicio 3 - TIR'!$D$25-'Ejercicio 3 - TIR'!$C$25)/('Ejercicio 3 - TIR'!$E$25-'Ejercicio 3 - TIR'!$C$25),'Ejercicio 3 - TIR'!$C$25+SQRT(('Ejercicio 3 - TIR'!$E$25-'Ejercicio 3 - TIR'!$C$25)*('Ejercicio 3 - TIR'!$D$25-'Ejercicio 3 - TIR'!$C$25)*V488),'Ejercicio 3 - TIR'!$E$25-SQRT(('Ejercicio 3 - TIR'!$E$25-'Ejercicio 3 - TIR'!$C$25)*('Ejercicio 3 - TIR'!$E$25-'Ejercicio 3 - TIR'!$D$25)*(1-V488)))</f>
        <v>0.2117206596</v>
      </c>
      <c r="X488" s="3">
        <f t="shared" si="15"/>
        <v>0.5027894312</v>
      </c>
      <c r="Y488" s="7">
        <f>IF(X488&lt;=('Ejercicio 3 - TIR'!$D$26-'Ejercicio 3 - TIR'!$C$26)/('Ejercicio 3 - TIR'!$E$26-'Ejercicio 3 - TIR'!$C$26),'Ejercicio 3 - TIR'!$C$26+SQRT(('Ejercicio 3 - TIR'!$E$26-'Ejercicio 3 - TIR'!$C$26)*('Ejercicio 3 - TIR'!$D$26-'Ejercicio 3 - TIR'!$C$26)*X488),'Ejercicio 3 - TIR'!$E$26-SQRT(('Ejercicio 3 - TIR'!$E$26-'Ejercicio 3 - TIR'!$C$26)*('Ejercicio 3 - TIR'!$E$26-'Ejercicio 3 - TIR'!$D$26)*(1-X488)))</f>
        <v>0.2281836216</v>
      </c>
      <c r="Z488" s="3">
        <f t="shared" si="16"/>
        <v>1.139610498</v>
      </c>
      <c r="AA488" s="3">
        <f t="shared" si="17"/>
        <v>1.30219332</v>
      </c>
      <c r="AB488" s="3">
        <f t="shared" si="18"/>
        <v>1.566390998</v>
      </c>
      <c r="AC488" s="3">
        <f t="shared" si="19"/>
        <v>1.898028334</v>
      </c>
      <c r="AD488" s="3">
        <f t="shared" si="20"/>
        <v>2.331127313</v>
      </c>
      <c r="AE488" s="2">
        <f t="shared" si="21"/>
        <v>4234.138519</v>
      </c>
      <c r="AF488" s="2">
        <f t="shared" si="22"/>
        <v>4838.202971</v>
      </c>
      <c r="AG488" s="2">
        <f t="shared" si="23"/>
        <v>5819.809904</v>
      </c>
      <c r="AH488" s="2">
        <f t="shared" si="24"/>
        <v>7051.983896</v>
      </c>
      <c r="AI488" s="2">
        <f t="shared" si="25"/>
        <v>8661.131121</v>
      </c>
      <c r="AJ488" s="4">
        <f t="shared" si="26"/>
        <v>41429.53629</v>
      </c>
      <c r="AK488" s="4">
        <f t="shared" si="27"/>
        <v>46192.155</v>
      </c>
      <c r="AL488" s="4">
        <f t="shared" si="28"/>
        <v>63331.86458</v>
      </c>
      <c r="AM488" s="4">
        <f t="shared" si="29"/>
        <v>69537.11061</v>
      </c>
      <c r="AN488" s="4">
        <f t="shared" si="30"/>
        <v>99707.1891</v>
      </c>
      <c r="AO488" s="4">
        <f>C488/'Ejercicio 3 - TIR'!$D$7</f>
        <v>13283.94807</v>
      </c>
      <c r="AP488" s="4">
        <f t="shared" si="31"/>
        <v>28145.58822</v>
      </c>
      <c r="AQ488" s="4">
        <f t="shared" si="32"/>
        <v>32908.20693</v>
      </c>
      <c r="AR488" s="4">
        <f t="shared" si="33"/>
        <v>50047.91651</v>
      </c>
      <c r="AS488" s="4">
        <f t="shared" si="34"/>
        <v>56253.16254</v>
      </c>
      <c r="AT488" s="4">
        <f t="shared" si="35"/>
        <v>86423.24103</v>
      </c>
      <c r="AU488" s="4">
        <f>AP488*'Ejercicio 3 - TIR'!$D$5</f>
        <v>14072.79411</v>
      </c>
      <c r="AV488" s="4">
        <f>AQ488*'Ejercicio 3 - TIR'!$D$5</f>
        <v>16454.10347</v>
      </c>
      <c r="AW488" s="4">
        <f>AR488*'Ejercicio 3 - TIR'!$D$5</f>
        <v>25023.95825</v>
      </c>
      <c r="AX488" s="4">
        <f>AS488*'Ejercicio 3 - TIR'!$D$5</f>
        <v>28126.58127</v>
      </c>
      <c r="AY488" s="4">
        <f>AT488*'Ejercicio 3 - TIR'!$D$5</f>
        <v>43211.62051</v>
      </c>
      <c r="AZ488" s="4">
        <f t="shared" ref="AZ488:BD488" si="1499">AJ488-AU488-AE488</f>
        <v>23122.60366</v>
      </c>
      <c r="BA488" s="4">
        <f t="shared" si="1499"/>
        <v>24899.84856</v>
      </c>
      <c r="BB488" s="4">
        <f t="shared" si="1499"/>
        <v>32488.09642</v>
      </c>
      <c r="BC488" s="4">
        <f t="shared" si="1499"/>
        <v>34358.54544</v>
      </c>
      <c r="BD488" s="4">
        <f t="shared" si="1499"/>
        <v>47834.43746</v>
      </c>
      <c r="BE488" s="4">
        <f t="shared" ref="BE488:BI488" si="1500">AZ488/Z488</f>
        <v>20289.91809</v>
      </c>
      <c r="BF488" s="4">
        <f t="shared" si="1500"/>
        <v>19121.46851</v>
      </c>
      <c r="BG488" s="4">
        <f t="shared" si="1500"/>
        <v>20740.73233</v>
      </c>
      <c r="BH488" s="4">
        <f t="shared" si="1500"/>
        <v>18102.23</v>
      </c>
      <c r="BI488" s="4">
        <f t="shared" si="1500"/>
        <v>20519.87345</v>
      </c>
      <c r="BJ488" s="4">
        <f t="shared" si="38"/>
        <v>70698.95245</v>
      </c>
      <c r="BK488" s="4">
        <f t="shared" si="39"/>
        <v>30966.57417</v>
      </c>
      <c r="BL488" s="4">
        <f t="shared" si="40"/>
        <v>101665.5266</v>
      </c>
      <c r="BM488" s="4">
        <f>BK488*'Ejercicio 3 - TIR'!$D$5</f>
        <v>15483.28709</v>
      </c>
      <c r="BN488" s="4">
        <f t="shared" si="41"/>
        <v>86182.23953</v>
      </c>
      <c r="BO488" s="4">
        <f t="shared" si="42"/>
        <v>36970.19852</v>
      </c>
      <c r="BP488" s="4">
        <f t="shared" si="43"/>
        <v>-96747.96484</v>
      </c>
      <c r="BQ488" s="4">
        <f t="shared" ref="BQ488:BT488" si="1501">BE488</f>
        <v>20289.91809</v>
      </c>
      <c r="BR488" s="4">
        <f t="shared" si="1501"/>
        <v>19121.46851</v>
      </c>
      <c r="BS488" s="4">
        <f t="shared" si="1501"/>
        <v>20740.73233</v>
      </c>
      <c r="BT488" s="4">
        <f t="shared" si="1501"/>
        <v>18102.23</v>
      </c>
      <c r="BU488" s="4">
        <f t="shared" si="45"/>
        <v>57490.07197</v>
      </c>
      <c r="BV488" s="36">
        <f t="shared" si="46"/>
        <v>10.3909793</v>
      </c>
    </row>
    <row r="489" ht="15.0" customHeight="1">
      <c r="A489" s="2">
        <v>488.0</v>
      </c>
      <c r="B489" s="3">
        <f t="shared" si="4"/>
        <v>0.6005089919</v>
      </c>
      <c r="C489" s="4">
        <f>IF(B489&lt;=('Ejercicio 3 - TIR'!$D$13-'Ejercicio 3 - TIR'!$C$13)/('Ejercicio 3 - TIR'!$E$13-'Ejercicio 3 - TIR'!$C$13),'Ejercicio 3 - TIR'!$C$13+SQRT(('Ejercicio 3 - TIR'!$E$13-'Ejercicio 3 - TIR'!$C$13)*('Ejercicio 3 - TIR'!$D$13-'Ejercicio 3 - TIR'!$C$13)*B489),'Ejercicio 3 - TIR'!$E$13-SQRT(('Ejercicio 3 - TIR'!$E$13-'Ejercicio 3 - TIR'!$C$13)*('Ejercicio 3 - TIR'!$E$13-'Ejercicio 3 - TIR'!$D$13)*(1-B489)))</f>
        <v>78105.04146</v>
      </c>
      <c r="D489" s="3">
        <f t="shared" si="5"/>
        <v>0.9992314696</v>
      </c>
      <c r="E489" s="4">
        <f>IF(D489&lt;=('Ejercicio 3 - TIR'!$D$14-'Ejercicio 3 - TIR'!$C$14)/('Ejercicio 3 - TIR'!$E$14-'Ejercicio 3 - TIR'!$C$14),'Ejercicio 3 - TIR'!$C$14+SQRT(('Ejercicio 3 - TIR'!$E$14-'Ejercicio 3 - TIR'!$C$14)*('Ejercicio 3 - TIR'!$D$14-'Ejercicio 3 - TIR'!$C$14)*D489),'Ejercicio 3 - TIR'!$E$14-SQRT(('Ejercicio 3 - TIR'!$E$14-'Ejercicio 3 - TIR'!$C$14)*('Ejercicio 3 - TIR'!$E$14-'Ejercicio 3 - TIR'!$D$14)*(1-D489)))</f>
        <v>39660.47156</v>
      </c>
      <c r="F489" s="3">
        <f t="shared" si="6"/>
        <v>0.04277133586</v>
      </c>
      <c r="G489" s="4">
        <f>IF(F489&lt;=('Ejercicio 3 - TIR'!$D$18-'Ejercicio 3 - TIR'!$C$18)/('Ejercicio 3 - TIR'!$E$18-'Ejercicio 3 - TIR'!$C$18),'Ejercicio 3 - TIR'!$C$18+SQRT(('Ejercicio 3 - TIR'!$E$18-'Ejercicio 3 - TIR'!$C$18)*('Ejercicio 3 - TIR'!$D$18-'Ejercicio 3 - TIR'!$C$18)*F489),'Ejercicio 3 - TIR'!$E$18-SQRT(('Ejercicio 3 - TIR'!$E$18-'Ejercicio 3 - TIR'!$C$18)*('Ejercicio 3 - TIR'!$E$18-'Ejercicio 3 - TIR'!$D$18)*(1-F489)))</f>
        <v>32532.92329</v>
      </c>
      <c r="H489" s="3">
        <f t="shared" si="7"/>
        <v>0.7596895447</v>
      </c>
      <c r="I489" s="4">
        <f>IF(H489&lt;=('Ejercicio 3 - TIR'!$D$18-'Ejercicio 3 - TIR'!$C$18)/('Ejercicio 3 - TIR'!$E$18-'Ejercicio 3 - TIR'!$C$18),'Ejercicio 3 - TIR'!$C$18+SQRT(('Ejercicio 3 - TIR'!$E$18-'Ejercicio 3 - TIR'!$C$18)*('Ejercicio 3 - TIR'!$D$18-'Ejercicio 3 - TIR'!$C$18)*H489),'Ejercicio 3 - TIR'!$E$18-SQRT(('Ejercicio 3 - TIR'!$E$18-'Ejercicio 3 - TIR'!$C$18)*('Ejercicio 3 - TIR'!$E$18-'Ejercicio 3 - TIR'!$D$18)*(1-H489)))</f>
        <v>40754.61614</v>
      </c>
      <c r="J489" s="3">
        <f t="shared" si="8"/>
        <v>0.1789813165</v>
      </c>
      <c r="K489" s="4">
        <f>IF(J489&lt;=('Ejercicio 3 - TIR'!$D$18-'Ejercicio 3 - TIR'!$C$18)/('Ejercicio 3 - TIR'!$E$18-'Ejercicio 3 - TIR'!$C$18),'Ejercicio 3 - TIR'!$C$18+SQRT(('Ejercicio 3 - TIR'!$E$18-'Ejercicio 3 - TIR'!$C$18)*('Ejercicio 3 - TIR'!$D$18-'Ejercicio 3 - TIR'!$C$18)*J489),'Ejercicio 3 - TIR'!$E$18-SQRT(('Ejercicio 3 - TIR'!$E$18-'Ejercicio 3 - TIR'!$C$18)*('Ejercicio 3 - TIR'!$E$18-'Ejercicio 3 - TIR'!$D$18)*(1-J489)))</f>
        <v>35181.42813</v>
      </c>
      <c r="L489" s="3">
        <f t="shared" si="9"/>
        <v>0.9629220493</v>
      </c>
      <c r="M489" s="4">
        <f>IF(L489&lt;=('Ejercicio 3 - TIR'!$D$18-'Ejercicio 3 - TIR'!$C$18)/('Ejercicio 3 - TIR'!$E$18-'Ejercicio 3 - TIR'!$C$18),'Ejercicio 3 - TIR'!$C$18+SQRT(('Ejercicio 3 - TIR'!$E$18-'Ejercicio 3 - TIR'!$C$18)*('Ejercicio 3 - TIR'!$D$18-'Ejercicio 3 - TIR'!$C$18)*L489),'Ejercicio 3 - TIR'!$E$18-SQRT(('Ejercicio 3 - TIR'!$E$18-'Ejercicio 3 - TIR'!$C$18)*('Ejercicio 3 - TIR'!$E$18-'Ejercicio 3 - TIR'!$D$18)*(1-L489)))</f>
        <v>43332.41303</v>
      </c>
      <c r="N489" s="3">
        <f t="shared" si="10"/>
        <v>0.609310146</v>
      </c>
      <c r="O489" s="4">
        <f>IF(N489&lt;=('Ejercicio 3 - TIR'!$D$18-'Ejercicio 3 - TIR'!$C$18)/('Ejercicio 3 - TIR'!$E$18-'Ejercicio 3 - TIR'!$C$18),'Ejercicio 3 - TIR'!$C$18+SQRT(('Ejercicio 3 - TIR'!$E$18-'Ejercicio 3 - TIR'!$C$18)*('Ejercicio 3 - TIR'!$D$18-'Ejercicio 3 - TIR'!$C$18)*N489),'Ejercicio 3 - TIR'!$E$18-SQRT(('Ejercicio 3 - TIR'!$E$18-'Ejercicio 3 - TIR'!$C$18)*('Ejercicio 3 - TIR'!$E$18-'Ejercicio 3 - TIR'!$D$18)*(1-N489)))</f>
        <v>39560.15282</v>
      </c>
      <c r="P489" s="3">
        <f t="shared" si="11"/>
        <v>0.3910756297</v>
      </c>
      <c r="Q489" s="7">
        <f>IF(P489&lt;=('Ejercicio 3 - TIR'!$D$22-'Ejercicio 3 - TIR'!$C$22)/('Ejercicio 3 - TIR'!$E$22-'Ejercicio 3 - TIR'!$C$22),'Ejercicio 3 - TIR'!$C$22+SQRT(('Ejercicio 3 - TIR'!$E$22-'Ejercicio 3 - TIR'!$C$22)*('Ejercicio 3 - TIR'!$D$22-'Ejercicio 3 - TIR'!$C$22)*P489),'Ejercicio 3 - TIR'!$E$22-SQRT(('Ejercicio 3 - TIR'!$E$22-'Ejercicio 3 - TIR'!$C$22)*('Ejercicio 3 - TIR'!$E$22-'Ejercicio 3 - TIR'!$D$22)*(1-P489)))</f>
        <v>0.1465317948</v>
      </c>
      <c r="R489" s="3">
        <f t="shared" si="12"/>
        <v>0.4512231733</v>
      </c>
      <c r="S489" s="7">
        <f>IF(R489&lt;=('Ejercicio 3 - TIR'!$D$23-'Ejercicio 3 - TIR'!$C$23)/('Ejercicio 3 - TIR'!$E$23-'Ejercicio 3 - TIR'!$C$23),'Ejercicio 3 - TIR'!$C$23+SQRT(('Ejercicio 3 - TIR'!$E$23-'Ejercicio 3 - TIR'!$C$23)*('Ejercicio 3 - TIR'!$D$23-'Ejercicio 3 - TIR'!$C$23)*R489),'Ejercicio 3 - TIR'!$E$23-SQRT(('Ejercicio 3 - TIR'!$E$23-'Ejercicio 3 - TIR'!$C$23)*('Ejercicio 3 - TIR'!$E$23-'Ejercicio 3 - TIR'!$D$23)*(1-R489)))</f>
        <v>0.1484991528</v>
      </c>
      <c r="T489" s="3">
        <f t="shared" si="13"/>
        <v>0.7210783492</v>
      </c>
      <c r="U489" s="7">
        <f>IF(T489&lt;=('Ejercicio 3 - TIR'!$D$24-'Ejercicio 3 - TIR'!$C$24)/('Ejercicio 3 - TIR'!$E$24-'Ejercicio 3 - TIR'!$C$24),'Ejercicio 3 - TIR'!$C$24+SQRT(('Ejercicio 3 - TIR'!$E$24-'Ejercicio 3 - TIR'!$C$24)*('Ejercicio 3 - TIR'!$D$24-'Ejercicio 3 - TIR'!$C$24)*T489),'Ejercicio 3 - TIR'!$E$24-SQRT(('Ejercicio 3 - TIR'!$E$24-'Ejercicio 3 - TIR'!$C$24)*('Ejercicio 3 - TIR'!$E$24-'Ejercicio 3 - TIR'!$D$24)*(1-T489)))</f>
        <v>0.1920539695</v>
      </c>
      <c r="V489" s="3">
        <f t="shared" si="14"/>
        <v>0.5798058795</v>
      </c>
      <c r="W489" s="7">
        <f>IF(V489&lt;=('Ejercicio 3 - TIR'!$D$25-'Ejercicio 3 - TIR'!$C$25)/('Ejercicio 3 - TIR'!$E$25-'Ejercicio 3 - TIR'!$C$25),'Ejercicio 3 - TIR'!$C$25+SQRT(('Ejercicio 3 - TIR'!$E$25-'Ejercicio 3 - TIR'!$C$25)*('Ejercicio 3 - TIR'!$D$25-'Ejercicio 3 - TIR'!$C$25)*V489),'Ejercicio 3 - TIR'!$E$25-SQRT(('Ejercicio 3 - TIR'!$E$25-'Ejercicio 3 - TIR'!$C$25)*('Ejercicio 3 - TIR'!$E$25-'Ejercicio 3 - TIR'!$D$25)*(1-V489)))</f>
        <v>0.2116505617</v>
      </c>
      <c r="X489" s="3">
        <f t="shared" si="15"/>
        <v>0.4231686272</v>
      </c>
      <c r="Y489" s="7">
        <f>IF(X489&lt;=('Ejercicio 3 - TIR'!$D$26-'Ejercicio 3 - TIR'!$C$26)/('Ejercicio 3 - TIR'!$E$26-'Ejercicio 3 - TIR'!$C$26),'Ejercicio 3 - TIR'!$C$26+SQRT(('Ejercicio 3 - TIR'!$E$26-'Ejercicio 3 - TIR'!$C$26)*('Ejercicio 3 - TIR'!$D$26-'Ejercicio 3 - TIR'!$C$26)*X489),'Ejercicio 3 - TIR'!$E$26-SQRT(('Ejercicio 3 - TIR'!$E$26-'Ejercicio 3 - TIR'!$C$26)*('Ejercicio 3 - TIR'!$E$26-'Ejercicio 3 - TIR'!$D$26)*(1-X489)))</f>
        <v>0.2241888057</v>
      </c>
      <c r="Z489" s="3">
        <f t="shared" si="16"/>
        <v>1.146531795</v>
      </c>
      <c r="AA489" s="3">
        <f t="shared" si="17"/>
        <v>1.316790795</v>
      </c>
      <c r="AB489" s="3">
        <f t="shared" si="18"/>
        <v>1.569685694</v>
      </c>
      <c r="AC489" s="3">
        <f t="shared" si="19"/>
        <v>1.901910553</v>
      </c>
      <c r="AD489" s="3">
        <f t="shared" si="20"/>
        <v>2.328297608</v>
      </c>
      <c r="AE489" s="2">
        <f t="shared" si="21"/>
        <v>5811.520078</v>
      </c>
      <c r="AF489" s="2">
        <f t="shared" si="22"/>
        <v>6674.525887</v>
      </c>
      <c r="AG489" s="2">
        <f t="shared" si="23"/>
        <v>7956.395078</v>
      </c>
      <c r="AH489" s="2">
        <f t="shared" si="24"/>
        <v>9640.370565</v>
      </c>
      <c r="AI489" s="2">
        <f t="shared" si="25"/>
        <v>11801.63373</v>
      </c>
      <c r="AJ489" s="4">
        <f t="shared" si="26"/>
        <v>37300.03093</v>
      </c>
      <c r="AK489" s="4">
        <f t="shared" si="27"/>
        <v>53665.30338</v>
      </c>
      <c r="AL489" s="4">
        <f t="shared" si="28"/>
        <v>55223.78443</v>
      </c>
      <c r="AM489" s="4">
        <f t="shared" si="29"/>
        <v>82414.37363</v>
      </c>
      <c r="AN489" s="4">
        <f t="shared" si="30"/>
        <v>92107.80919</v>
      </c>
      <c r="AO489" s="4">
        <f>C489/'Ejercicio 3 - TIR'!$D$7</f>
        <v>15621.00829</v>
      </c>
      <c r="AP489" s="4">
        <f t="shared" si="31"/>
        <v>21679.02263</v>
      </c>
      <c r="AQ489" s="4">
        <f t="shared" si="32"/>
        <v>38044.29509</v>
      </c>
      <c r="AR489" s="4">
        <f t="shared" si="33"/>
        <v>39602.77614</v>
      </c>
      <c r="AS489" s="4">
        <f t="shared" si="34"/>
        <v>66793.36533</v>
      </c>
      <c r="AT489" s="4">
        <f t="shared" si="35"/>
        <v>76486.8009</v>
      </c>
      <c r="AU489" s="4">
        <f>AP489*'Ejercicio 3 - TIR'!$D$5</f>
        <v>10839.51132</v>
      </c>
      <c r="AV489" s="4">
        <f>AQ489*'Ejercicio 3 - TIR'!$D$5</f>
        <v>19022.14755</v>
      </c>
      <c r="AW489" s="4">
        <f>AR489*'Ejercicio 3 - TIR'!$D$5</f>
        <v>19801.38807</v>
      </c>
      <c r="AX489" s="4">
        <f>AS489*'Ejercicio 3 - TIR'!$D$5</f>
        <v>33396.68267</v>
      </c>
      <c r="AY489" s="4">
        <f>AT489*'Ejercicio 3 - TIR'!$D$5</f>
        <v>38243.40045</v>
      </c>
      <c r="AZ489" s="4">
        <f t="shared" ref="AZ489:BD489" si="1502">AJ489-AU489-AE489</f>
        <v>20648.99953</v>
      </c>
      <c r="BA489" s="4">
        <f t="shared" si="1502"/>
        <v>27968.62995</v>
      </c>
      <c r="BB489" s="4">
        <f t="shared" si="1502"/>
        <v>27466.00129</v>
      </c>
      <c r="BC489" s="4">
        <f t="shared" si="1502"/>
        <v>39377.32039</v>
      </c>
      <c r="BD489" s="4">
        <f t="shared" si="1502"/>
        <v>42062.77501</v>
      </c>
      <c r="BE489" s="4">
        <f t="shared" ref="BE489:BI489" si="1503">AZ489/Z489</f>
        <v>18009.96677</v>
      </c>
      <c r="BF489" s="4">
        <f t="shared" si="1503"/>
        <v>21239.99504</v>
      </c>
      <c r="BG489" s="4">
        <f t="shared" si="1503"/>
        <v>17497.7713</v>
      </c>
      <c r="BH489" s="4">
        <f t="shared" si="1503"/>
        <v>20704.08639</v>
      </c>
      <c r="BI489" s="4">
        <f t="shared" si="1503"/>
        <v>18065.89281</v>
      </c>
      <c r="BJ489" s="4">
        <f t="shared" si="38"/>
        <v>92341.38107</v>
      </c>
      <c r="BK489" s="4">
        <f t="shared" si="39"/>
        <v>36370.35624</v>
      </c>
      <c r="BL489" s="4">
        <f t="shared" si="40"/>
        <v>128711.7373</v>
      </c>
      <c r="BM489" s="4">
        <f>BK489*'Ejercicio 3 - TIR'!$D$5</f>
        <v>18185.17812</v>
      </c>
      <c r="BN489" s="4">
        <f t="shared" si="41"/>
        <v>110526.5592</v>
      </c>
      <c r="BO489" s="4">
        <f t="shared" si="42"/>
        <v>47470.9757</v>
      </c>
      <c r="BP489" s="4">
        <f t="shared" si="43"/>
        <v>-117765.513</v>
      </c>
      <c r="BQ489" s="4">
        <f t="shared" ref="BQ489:BT489" si="1504">BE489</f>
        <v>18009.96677</v>
      </c>
      <c r="BR489" s="4">
        <f t="shared" si="1504"/>
        <v>21239.99504</v>
      </c>
      <c r="BS489" s="4">
        <f t="shared" si="1504"/>
        <v>17497.7713</v>
      </c>
      <c r="BT489" s="4">
        <f t="shared" si="1504"/>
        <v>20704.08639</v>
      </c>
      <c r="BU489" s="4">
        <f t="shared" si="45"/>
        <v>65536.86851</v>
      </c>
      <c r="BV489" s="36">
        <f t="shared" si="46"/>
        <v>5.537230979</v>
      </c>
    </row>
    <row r="490" ht="15.0" customHeight="1">
      <c r="A490" s="2">
        <v>489.0</v>
      </c>
      <c r="B490" s="3">
        <f t="shared" si="4"/>
        <v>0.5997633579</v>
      </c>
      <c r="C490" s="4">
        <f>IF(B490&lt;=('Ejercicio 3 - TIR'!$D$13-'Ejercicio 3 - TIR'!$C$13)/('Ejercicio 3 - TIR'!$E$13-'Ejercicio 3 - TIR'!$C$13),'Ejercicio 3 - TIR'!$C$13+SQRT(('Ejercicio 3 - TIR'!$E$13-'Ejercicio 3 - TIR'!$C$13)*('Ejercicio 3 - TIR'!$D$13-'Ejercicio 3 - TIR'!$C$13)*B490),'Ejercicio 3 - TIR'!$E$13-SQRT(('Ejercicio 3 - TIR'!$E$13-'Ejercicio 3 - TIR'!$C$13)*('Ejercicio 3 - TIR'!$E$13-'Ejercicio 3 - TIR'!$D$13)*(1-B490)))</f>
        <v>78084.61795</v>
      </c>
      <c r="D490" s="3">
        <f t="shared" si="5"/>
        <v>0.7145322656</v>
      </c>
      <c r="E490" s="4">
        <f>IF(D490&lt;=('Ejercicio 3 - TIR'!$D$14-'Ejercicio 3 - TIR'!$C$14)/('Ejercicio 3 - TIR'!$E$14-'Ejercicio 3 - TIR'!$C$14),'Ejercicio 3 - TIR'!$C$14+SQRT(('Ejercicio 3 - TIR'!$E$14-'Ejercicio 3 - TIR'!$C$14)*('Ejercicio 3 - TIR'!$D$14-'Ejercicio 3 - TIR'!$C$14)*D490),'Ejercicio 3 - TIR'!$E$14-SQRT(('Ejercicio 3 - TIR'!$E$14-'Ejercicio 3 - TIR'!$C$14)*('Ejercicio 3 - TIR'!$E$14-'Ejercicio 3 - TIR'!$D$14)*(1-D490)))</f>
        <v>33456.2885</v>
      </c>
      <c r="F490" s="3">
        <f t="shared" si="6"/>
        <v>0.107808445</v>
      </c>
      <c r="G490" s="4">
        <f>IF(F490&lt;=('Ejercicio 3 - TIR'!$D$18-'Ejercicio 3 - TIR'!$C$18)/('Ejercicio 3 - TIR'!$E$18-'Ejercicio 3 - TIR'!$C$18),'Ejercicio 3 - TIR'!$C$18+SQRT(('Ejercicio 3 - TIR'!$E$18-'Ejercicio 3 - TIR'!$C$18)*('Ejercicio 3 - TIR'!$D$18-'Ejercicio 3 - TIR'!$C$18)*F490),'Ejercicio 3 - TIR'!$E$18-SQRT(('Ejercicio 3 - TIR'!$E$18-'Ejercicio 3 - TIR'!$C$18)*('Ejercicio 3 - TIR'!$E$18-'Ejercicio 3 - TIR'!$D$18)*(1-F490)))</f>
        <v>34021.35136</v>
      </c>
      <c r="H490" s="3">
        <f t="shared" si="7"/>
        <v>0.6996403953</v>
      </c>
      <c r="I490" s="4">
        <f>IF(H490&lt;=('Ejercicio 3 - TIR'!$D$18-'Ejercicio 3 - TIR'!$C$18)/('Ejercicio 3 - TIR'!$E$18-'Ejercicio 3 - TIR'!$C$18),'Ejercicio 3 - TIR'!$C$18+SQRT(('Ejercicio 3 - TIR'!$E$18-'Ejercicio 3 - TIR'!$C$18)*('Ejercicio 3 - TIR'!$D$18-'Ejercicio 3 - TIR'!$C$18)*H490),'Ejercicio 3 - TIR'!$E$18-SQRT(('Ejercicio 3 - TIR'!$E$18-'Ejercicio 3 - TIR'!$C$18)*('Ejercicio 3 - TIR'!$E$18-'Ejercicio 3 - TIR'!$D$18)*(1-H490)))</f>
        <v>40253.74144</v>
      </c>
      <c r="J490" s="3">
        <f t="shared" si="8"/>
        <v>0.9112209914</v>
      </c>
      <c r="K490" s="4">
        <f>IF(J490&lt;=('Ejercicio 3 - TIR'!$D$18-'Ejercicio 3 - TIR'!$C$18)/('Ejercicio 3 - TIR'!$E$18-'Ejercicio 3 - TIR'!$C$18),'Ejercicio 3 - TIR'!$C$18+SQRT(('Ejercicio 3 - TIR'!$E$18-'Ejercicio 3 - TIR'!$C$18)*('Ejercicio 3 - TIR'!$D$18-'Ejercicio 3 - TIR'!$C$18)*J490),'Ejercicio 3 - TIR'!$E$18-SQRT(('Ejercicio 3 - TIR'!$E$18-'Ejercicio 3 - TIR'!$C$18)*('Ejercicio 3 - TIR'!$E$18-'Ejercicio 3 - TIR'!$D$18)*(1-J490)))</f>
        <v>42419.60746</v>
      </c>
      <c r="L490" s="3">
        <f t="shared" si="9"/>
        <v>0.1991540313</v>
      </c>
      <c r="M490" s="4">
        <f>IF(L490&lt;=('Ejercicio 3 - TIR'!$D$18-'Ejercicio 3 - TIR'!$C$18)/('Ejercicio 3 - TIR'!$E$18-'Ejercicio 3 - TIR'!$C$18),'Ejercicio 3 - TIR'!$C$18+SQRT(('Ejercicio 3 - TIR'!$E$18-'Ejercicio 3 - TIR'!$C$18)*('Ejercicio 3 - TIR'!$D$18-'Ejercicio 3 - TIR'!$C$18)*L490),'Ejercicio 3 - TIR'!$E$18-SQRT(('Ejercicio 3 - TIR'!$E$18-'Ejercicio 3 - TIR'!$C$18)*('Ejercicio 3 - TIR'!$E$18-'Ejercicio 3 - TIR'!$D$18)*(1-L490)))</f>
        <v>35465.6294</v>
      </c>
      <c r="N490" s="3">
        <f t="shared" si="10"/>
        <v>0.03265278085</v>
      </c>
      <c r="O490" s="4">
        <f>IF(N490&lt;=('Ejercicio 3 - TIR'!$D$18-'Ejercicio 3 - TIR'!$C$18)/('Ejercicio 3 - TIR'!$E$18-'Ejercicio 3 - TIR'!$C$18),'Ejercicio 3 - TIR'!$C$18+SQRT(('Ejercicio 3 - TIR'!$E$18-'Ejercicio 3 - TIR'!$C$18)*('Ejercicio 3 - TIR'!$D$18-'Ejercicio 3 - TIR'!$C$18)*N490),'Ejercicio 3 - TIR'!$E$18-SQRT(('Ejercicio 3 - TIR'!$E$18-'Ejercicio 3 - TIR'!$C$18)*('Ejercicio 3 - TIR'!$E$18-'Ejercicio 3 - TIR'!$D$18)*(1-N490)))</f>
        <v>32213.12384</v>
      </c>
      <c r="P490" s="3">
        <f t="shared" si="11"/>
        <v>0.950389509</v>
      </c>
      <c r="Q490" s="7">
        <f>IF(P490&lt;=('Ejercicio 3 - TIR'!$D$22-'Ejercicio 3 - TIR'!$C$22)/('Ejercicio 3 - TIR'!$E$22-'Ejercicio 3 - TIR'!$C$22),'Ejercicio 3 - TIR'!$C$22+SQRT(('Ejercicio 3 - TIR'!$E$22-'Ejercicio 3 - TIR'!$C$22)*('Ejercicio 3 - TIR'!$D$22-'Ejercicio 3 - TIR'!$C$22)*P490),'Ejercicio 3 - TIR'!$E$22-SQRT(('Ejercicio 3 - TIR'!$E$22-'Ejercicio 3 - TIR'!$C$22)*('Ejercicio 3 - TIR'!$E$22-'Ejercicio 3 - TIR'!$D$22)*(1-P490)))</f>
        <v>0.1705501913</v>
      </c>
      <c r="R490" s="3">
        <f t="shared" si="12"/>
        <v>0.5837145505</v>
      </c>
      <c r="S490" s="7">
        <f>IF(R490&lt;=('Ejercicio 3 - TIR'!$D$23-'Ejercicio 3 - TIR'!$C$23)/('Ejercicio 3 - TIR'!$E$23-'Ejercicio 3 - TIR'!$C$23),'Ejercicio 3 - TIR'!$C$23+SQRT(('Ejercicio 3 - TIR'!$E$23-'Ejercicio 3 - TIR'!$C$23)*('Ejercicio 3 - TIR'!$D$23-'Ejercicio 3 - TIR'!$C$23)*R490),'Ejercicio 3 - TIR'!$E$23-SQRT(('Ejercicio 3 - TIR'!$E$23-'Ejercicio 3 - TIR'!$C$23)*('Ejercicio 3 - TIR'!$E$23-'Ejercicio 3 - TIR'!$D$23)*(1-R490)))</f>
        <v>0.1526264031</v>
      </c>
      <c r="T490" s="3">
        <f t="shared" si="13"/>
        <v>0.7829638234</v>
      </c>
      <c r="U490" s="7">
        <f>IF(T490&lt;=('Ejercicio 3 - TIR'!$D$24-'Ejercicio 3 - TIR'!$C$24)/('Ejercicio 3 - TIR'!$E$24-'Ejercicio 3 - TIR'!$C$24),'Ejercicio 3 - TIR'!$C$24+SQRT(('Ejercicio 3 - TIR'!$E$24-'Ejercicio 3 - TIR'!$C$24)*('Ejercicio 3 - TIR'!$D$24-'Ejercicio 3 - TIR'!$C$24)*T490),'Ejercicio 3 - TIR'!$E$24-SQRT(('Ejercicio 3 - TIR'!$E$24-'Ejercicio 3 - TIR'!$C$24)*('Ejercicio 3 - TIR'!$E$24-'Ejercicio 3 - TIR'!$D$24)*(1-T490)))</f>
        <v>0.1953484018</v>
      </c>
      <c r="V490" s="3">
        <f t="shared" si="14"/>
        <v>0.2335734339</v>
      </c>
      <c r="W490" s="7">
        <f>IF(V490&lt;=('Ejercicio 3 - TIR'!$D$25-'Ejercicio 3 - TIR'!$C$25)/('Ejercicio 3 - TIR'!$E$25-'Ejercicio 3 - TIR'!$C$25),'Ejercicio 3 - TIR'!$C$25+SQRT(('Ejercicio 3 - TIR'!$E$25-'Ejercicio 3 - TIR'!$C$25)*('Ejercicio 3 - TIR'!$D$25-'Ejercicio 3 - TIR'!$C$25)*V490),'Ejercicio 3 - TIR'!$E$25-SQRT(('Ejercicio 3 - TIR'!$E$25-'Ejercicio 3 - TIR'!$C$25)*('Ejercicio 3 - TIR'!$E$25-'Ejercicio 3 - TIR'!$D$25)*(1-V490)))</f>
        <v>0.1980832189</v>
      </c>
      <c r="X490" s="3">
        <f t="shared" si="15"/>
        <v>0.1987201697</v>
      </c>
      <c r="Y490" s="7">
        <f>IF(X490&lt;=('Ejercicio 3 - TIR'!$D$26-'Ejercicio 3 - TIR'!$C$26)/('Ejercicio 3 - TIR'!$E$26-'Ejercicio 3 - TIR'!$C$26),'Ejercicio 3 - TIR'!$C$26+SQRT(('Ejercicio 3 - TIR'!$E$26-'Ejercicio 3 - TIR'!$C$26)*('Ejercicio 3 - TIR'!$D$26-'Ejercicio 3 - TIR'!$C$26)*X490),'Ejercicio 3 - TIR'!$E$26-SQRT(('Ejercicio 3 - TIR'!$E$26-'Ejercicio 3 - TIR'!$C$26)*('Ejercicio 3 - TIR'!$E$26-'Ejercicio 3 - TIR'!$D$26)*(1-X490)))</f>
        <v>0.2131634293</v>
      </c>
      <c r="Z490" s="3">
        <f t="shared" si="16"/>
        <v>1.170550191</v>
      </c>
      <c r="AA490" s="3">
        <f t="shared" si="17"/>
        <v>1.349207057</v>
      </c>
      <c r="AB490" s="3">
        <f t="shared" si="18"/>
        <v>1.612772499</v>
      </c>
      <c r="AC490" s="3">
        <f t="shared" si="19"/>
        <v>1.932235667</v>
      </c>
      <c r="AD490" s="3">
        <f t="shared" si="20"/>
        <v>2.344117648</v>
      </c>
      <c r="AE490" s="2">
        <f t="shared" si="21"/>
        <v>5705.976406</v>
      </c>
      <c r="AF490" s="2">
        <f t="shared" si="22"/>
        <v>6576.85906</v>
      </c>
      <c r="AG490" s="2">
        <f t="shared" si="23"/>
        <v>7861.637967</v>
      </c>
      <c r="AH490" s="2">
        <f t="shared" si="24"/>
        <v>9418.896521</v>
      </c>
      <c r="AI490" s="2">
        <f t="shared" si="25"/>
        <v>11426.6608</v>
      </c>
      <c r="AJ490" s="4">
        <f t="shared" si="26"/>
        <v>39823.69934</v>
      </c>
      <c r="AK490" s="4">
        <f t="shared" si="27"/>
        <v>54310.632</v>
      </c>
      <c r="AL490" s="4">
        <f t="shared" si="28"/>
        <v>68413.17633</v>
      </c>
      <c r="AM490" s="4">
        <f t="shared" si="29"/>
        <v>68527.95407</v>
      </c>
      <c r="AN490" s="4">
        <f t="shared" si="30"/>
        <v>75511.35208</v>
      </c>
      <c r="AO490" s="4">
        <f>C490/'Ejercicio 3 - TIR'!$D$7</f>
        <v>15616.92359</v>
      </c>
      <c r="AP490" s="4">
        <f t="shared" si="31"/>
        <v>24206.77575</v>
      </c>
      <c r="AQ490" s="4">
        <f t="shared" si="32"/>
        <v>38693.70841</v>
      </c>
      <c r="AR490" s="4">
        <f t="shared" si="33"/>
        <v>52796.25274</v>
      </c>
      <c r="AS490" s="4">
        <f t="shared" si="34"/>
        <v>52911.03048</v>
      </c>
      <c r="AT490" s="4">
        <f t="shared" si="35"/>
        <v>59894.42849</v>
      </c>
      <c r="AU490" s="4">
        <f>AP490*'Ejercicio 3 - TIR'!$D$5</f>
        <v>12103.38788</v>
      </c>
      <c r="AV490" s="4">
        <f>AQ490*'Ejercicio 3 - TIR'!$D$5</f>
        <v>19346.85421</v>
      </c>
      <c r="AW490" s="4">
        <f>AR490*'Ejercicio 3 - TIR'!$D$5</f>
        <v>26398.12637</v>
      </c>
      <c r="AX490" s="4">
        <f>AS490*'Ejercicio 3 - TIR'!$D$5</f>
        <v>26455.51524</v>
      </c>
      <c r="AY490" s="4">
        <f>AT490*'Ejercicio 3 - TIR'!$D$5</f>
        <v>29947.21425</v>
      </c>
      <c r="AZ490" s="4">
        <f t="shared" ref="AZ490:BD490" si="1505">AJ490-AU490-AE490</f>
        <v>22014.33506</v>
      </c>
      <c r="BA490" s="4">
        <f t="shared" si="1505"/>
        <v>28386.91874</v>
      </c>
      <c r="BB490" s="4">
        <f t="shared" si="1505"/>
        <v>34153.41199</v>
      </c>
      <c r="BC490" s="4">
        <f t="shared" si="1505"/>
        <v>32653.54231</v>
      </c>
      <c r="BD490" s="4">
        <f t="shared" si="1505"/>
        <v>34137.47703</v>
      </c>
      <c r="BE490" s="4">
        <f t="shared" ref="BE490:BI490" si="1506">AZ490/Z490</f>
        <v>18806.8271</v>
      </c>
      <c r="BF490" s="4">
        <f t="shared" si="1506"/>
        <v>21039.70521</v>
      </c>
      <c r="BG490" s="4">
        <f t="shared" si="1506"/>
        <v>21176.83183</v>
      </c>
      <c r="BH490" s="4">
        <f t="shared" si="1506"/>
        <v>16899.35802</v>
      </c>
      <c r="BI490" s="4">
        <f t="shared" si="1506"/>
        <v>14563.03913</v>
      </c>
      <c r="BJ490" s="4">
        <f t="shared" si="38"/>
        <v>78425.47631</v>
      </c>
      <c r="BK490" s="4">
        <f t="shared" si="39"/>
        <v>36607.90619</v>
      </c>
      <c r="BL490" s="4">
        <f t="shared" si="40"/>
        <v>115033.3825</v>
      </c>
      <c r="BM490" s="4">
        <f>BK490*'Ejercicio 3 - TIR'!$D$5</f>
        <v>18303.9531</v>
      </c>
      <c r="BN490" s="4">
        <f t="shared" si="41"/>
        <v>96729.42941</v>
      </c>
      <c r="BO490" s="4">
        <f t="shared" si="42"/>
        <v>41264.7503</v>
      </c>
      <c r="BP490" s="4">
        <f t="shared" si="43"/>
        <v>-111540.9064</v>
      </c>
      <c r="BQ490" s="4">
        <f t="shared" ref="BQ490:BT490" si="1507">BE490</f>
        <v>18806.8271</v>
      </c>
      <c r="BR490" s="4">
        <f t="shared" si="1507"/>
        <v>21039.70521</v>
      </c>
      <c r="BS490" s="4">
        <f t="shared" si="1507"/>
        <v>21176.83183</v>
      </c>
      <c r="BT490" s="4">
        <f t="shared" si="1507"/>
        <v>16899.35802</v>
      </c>
      <c r="BU490" s="4">
        <f t="shared" si="45"/>
        <v>55827.78943</v>
      </c>
      <c r="BV490" s="36">
        <f t="shared" si="46"/>
        <v>5.383161711</v>
      </c>
    </row>
    <row r="491" ht="15.0" customHeight="1">
      <c r="A491" s="2">
        <v>490.0</v>
      </c>
      <c r="B491" s="3">
        <f t="shared" si="4"/>
        <v>0.4834593168</v>
      </c>
      <c r="C491" s="4">
        <f>IF(B491&lt;=('Ejercicio 3 - TIR'!$D$13-'Ejercicio 3 - TIR'!$C$13)/('Ejercicio 3 - TIR'!$E$13-'Ejercicio 3 - TIR'!$C$13),'Ejercicio 3 - TIR'!$C$13+SQRT(('Ejercicio 3 - TIR'!$E$13-'Ejercicio 3 - TIR'!$C$13)*('Ejercicio 3 - TIR'!$D$13-'Ejercicio 3 - TIR'!$C$13)*B491),'Ejercicio 3 - TIR'!$E$13-SQRT(('Ejercicio 3 - TIR'!$E$13-'Ejercicio 3 - TIR'!$C$13)*('Ejercicio 3 - TIR'!$E$13-'Ejercicio 3 - TIR'!$D$13)*(1-B491)))</f>
        <v>75103.23676</v>
      </c>
      <c r="D491" s="3">
        <f t="shared" si="5"/>
        <v>0.3056351635</v>
      </c>
      <c r="E491" s="4">
        <f>IF(D491&lt;=('Ejercicio 3 - TIR'!$D$14-'Ejercicio 3 - TIR'!$C$14)/('Ejercicio 3 - TIR'!$E$14-'Ejercicio 3 - TIR'!$C$14),'Ejercicio 3 - TIR'!$C$14+SQRT(('Ejercicio 3 - TIR'!$E$14-'Ejercicio 3 - TIR'!$C$14)*('Ejercicio 3 - TIR'!$D$14-'Ejercicio 3 - TIR'!$C$14)*D491),'Ejercicio 3 - TIR'!$E$14-SQRT(('Ejercicio 3 - TIR'!$E$14-'Ejercicio 3 - TIR'!$C$14)*('Ejercicio 3 - TIR'!$E$14-'Ejercicio 3 - TIR'!$D$14)*(1-D491)))</f>
        <v>29787.75911</v>
      </c>
      <c r="F491" s="3">
        <f t="shared" si="6"/>
        <v>0.2449801409</v>
      </c>
      <c r="G491" s="4">
        <f>IF(F491&lt;=('Ejercicio 3 - TIR'!$D$18-'Ejercicio 3 - TIR'!$C$18)/('Ejercicio 3 - TIR'!$E$18-'Ejercicio 3 - TIR'!$C$18),'Ejercicio 3 - TIR'!$C$18+SQRT(('Ejercicio 3 - TIR'!$E$18-'Ejercicio 3 - TIR'!$C$18)*('Ejercicio 3 - TIR'!$D$18-'Ejercicio 3 - TIR'!$C$18)*F491),'Ejercicio 3 - TIR'!$E$18-SQRT(('Ejercicio 3 - TIR'!$E$18-'Ejercicio 3 - TIR'!$C$18)*('Ejercicio 3 - TIR'!$E$18-'Ejercicio 3 - TIR'!$D$18)*(1-F491)))</f>
        <v>36061.93213</v>
      </c>
      <c r="H491" s="3">
        <f t="shared" si="7"/>
        <v>0.02410993232</v>
      </c>
      <c r="I491" s="4">
        <f>IF(H491&lt;=('Ejercicio 3 - TIR'!$D$18-'Ejercicio 3 - TIR'!$C$18)/('Ejercicio 3 - TIR'!$E$18-'Ejercicio 3 - TIR'!$C$18),'Ejercicio 3 - TIR'!$C$18+SQRT(('Ejercicio 3 - TIR'!$E$18-'Ejercicio 3 - TIR'!$C$18)*('Ejercicio 3 - TIR'!$D$18-'Ejercicio 3 - TIR'!$C$18)*H491),'Ejercicio 3 - TIR'!$E$18-SQRT(('Ejercicio 3 - TIR'!$E$18-'Ejercicio 3 - TIR'!$C$18)*('Ejercicio 3 - TIR'!$E$18-'Ejercicio 3 - TIR'!$D$18)*(1-H491)))</f>
        <v>31901.70709</v>
      </c>
      <c r="J491" s="3">
        <f t="shared" si="8"/>
        <v>0.009280432232</v>
      </c>
      <c r="K491" s="4">
        <f>IF(J491&lt;=('Ejercicio 3 - TIR'!$D$18-'Ejercicio 3 - TIR'!$C$18)/('Ejercicio 3 - TIR'!$E$18-'Ejercicio 3 - TIR'!$C$18),'Ejercicio 3 - TIR'!$C$18+SQRT(('Ejercicio 3 - TIR'!$E$18-'Ejercicio 3 - TIR'!$C$18)*('Ejercicio 3 - TIR'!$D$18-'Ejercicio 3 - TIR'!$C$18)*J491),'Ejercicio 3 - TIR'!$E$18-SQRT(('Ejercicio 3 - TIR'!$E$18-'Ejercicio 3 - TIR'!$C$18)*('Ejercicio 3 - TIR'!$E$18-'Ejercicio 3 - TIR'!$D$18)*(1-J491)))</f>
        <v>31179.85797</v>
      </c>
      <c r="L491" s="3">
        <f t="shared" si="9"/>
        <v>0.03053517007</v>
      </c>
      <c r="M491" s="4">
        <f>IF(L491&lt;=('Ejercicio 3 - TIR'!$D$18-'Ejercicio 3 - TIR'!$C$18)/('Ejercicio 3 - TIR'!$E$18-'Ejercicio 3 - TIR'!$C$18),'Ejercicio 3 - TIR'!$C$18+SQRT(('Ejercicio 3 - TIR'!$E$18-'Ejercicio 3 - TIR'!$C$18)*('Ejercicio 3 - TIR'!$D$18-'Ejercicio 3 - TIR'!$C$18)*L491),'Ejercicio 3 - TIR'!$E$18-SQRT(('Ejercicio 3 - TIR'!$E$18-'Ejercicio 3 - TIR'!$C$18)*('Ejercicio 3 - TIR'!$E$18-'Ejercicio 3 - TIR'!$D$18)*(1-L491)))</f>
        <v>32140.15782</v>
      </c>
      <c r="N491" s="3">
        <f t="shared" si="10"/>
        <v>0.6159764442</v>
      </c>
      <c r="O491" s="4">
        <f>IF(N491&lt;=('Ejercicio 3 - TIR'!$D$18-'Ejercicio 3 - TIR'!$C$18)/('Ejercicio 3 - TIR'!$E$18-'Ejercicio 3 - TIR'!$C$18),'Ejercicio 3 - TIR'!$C$18+SQRT(('Ejercicio 3 - TIR'!$E$18-'Ejercicio 3 - TIR'!$C$18)*('Ejercicio 3 - TIR'!$D$18-'Ejercicio 3 - TIR'!$C$18)*N491),'Ejercicio 3 - TIR'!$E$18-SQRT(('Ejercicio 3 - TIR'!$E$18-'Ejercicio 3 - TIR'!$C$18)*('Ejercicio 3 - TIR'!$E$18-'Ejercicio 3 - TIR'!$D$18)*(1-N491)))</f>
        <v>39612.30808</v>
      </c>
      <c r="P491" s="3">
        <f t="shared" si="11"/>
        <v>0.4956286511</v>
      </c>
      <c r="Q491" s="7">
        <f>IF(P491&lt;=('Ejercicio 3 - TIR'!$D$22-'Ejercicio 3 - TIR'!$C$22)/('Ejercicio 3 - TIR'!$E$22-'Ejercicio 3 - TIR'!$C$22),'Ejercicio 3 - TIR'!$C$22+SQRT(('Ejercicio 3 - TIR'!$E$22-'Ejercicio 3 - TIR'!$C$22)*('Ejercicio 3 - TIR'!$D$22-'Ejercicio 3 - TIR'!$C$22)*P491),'Ejercicio 3 - TIR'!$E$22-SQRT(('Ejercicio 3 - TIR'!$E$22-'Ejercicio 3 - TIR'!$C$22)*('Ejercicio 3 - TIR'!$E$22-'Ejercicio 3 - TIR'!$D$22)*(1-P491)))</f>
        <v>0.1498685716</v>
      </c>
      <c r="R491" s="3">
        <f t="shared" si="12"/>
        <v>0.480362553</v>
      </c>
      <c r="S491" s="7">
        <f>IF(R491&lt;=('Ejercicio 3 - TIR'!$D$23-'Ejercicio 3 - TIR'!$C$23)/('Ejercicio 3 - TIR'!$E$23-'Ejercicio 3 - TIR'!$C$23),'Ejercicio 3 - TIR'!$C$23+SQRT(('Ejercicio 3 - TIR'!$E$23-'Ejercicio 3 - TIR'!$C$23)*('Ejercicio 3 - TIR'!$D$23-'Ejercicio 3 - TIR'!$C$23)*R491),'Ejercicio 3 - TIR'!$E$23-SQRT(('Ejercicio 3 - TIR'!$E$23-'Ejercicio 3 - TIR'!$C$23)*('Ejercicio 3 - TIR'!$E$23-'Ejercicio 3 - TIR'!$D$23)*(1-R491)))</f>
        <v>0.1494049757</v>
      </c>
      <c r="T491" s="3">
        <f t="shared" si="13"/>
        <v>0.07134963126</v>
      </c>
      <c r="U491" s="7">
        <f>IF(T491&lt;=('Ejercicio 3 - TIR'!$D$24-'Ejercicio 3 - TIR'!$C$24)/('Ejercicio 3 - TIR'!$E$24-'Ejercicio 3 - TIR'!$C$24),'Ejercicio 3 - TIR'!$C$24+SQRT(('Ejercicio 3 - TIR'!$E$24-'Ejercicio 3 - TIR'!$C$24)*('Ejercicio 3 - TIR'!$D$24-'Ejercicio 3 - TIR'!$C$24)*T491),'Ejercicio 3 - TIR'!$E$24-SQRT(('Ejercicio 3 - TIR'!$E$24-'Ejercicio 3 - TIR'!$C$24)*('Ejercicio 3 - TIR'!$E$24-'Ejercicio 3 - TIR'!$D$24)*(1-T491)))</f>
        <v>0.1622406791</v>
      </c>
      <c r="V491" s="3">
        <f t="shared" si="14"/>
        <v>0.4055145318</v>
      </c>
      <c r="W491" s="7">
        <f>IF(V491&lt;=('Ejercicio 3 - TIR'!$D$25-'Ejercicio 3 - TIR'!$C$25)/('Ejercicio 3 - TIR'!$E$25-'Ejercicio 3 - TIR'!$C$25),'Ejercicio 3 - TIR'!$C$25+SQRT(('Ejercicio 3 - TIR'!$E$25-'Ejercicio 3 - TIR'!$C$25)*('Ejercicio 3 - TIR'!$D$25-'Ejercicio 3 - TIR'!$C$25)*V491),'Ejercicio 3 - TIR'!$E$25-SQRT(('Ejercicio 3 - TIR'!$E$25-'Ejercicio 3 - TIR'!$C$25)*('Ejercicio 3 - TIR'!$E$25-'Ejercicio 3 - TIR'!$D$25)*(1-V491)))</f>
        <v>0.2043853188</v>
      </c>
      <c r="X491" s="3">
        <f t="shared" si="15"/>
        <v>0.3924552343</v>
      </c>
      <c r="Y491" s="7">
        <f>IF(X491&lt;=('Ejercicio 3 - TIR'!$D$26-'Ejercicio 3 - TIR'!$C$26)/('Ejercicio 3 - TIR'!$E$26-'Ejercicio 3 - TIR'!$C$26),'Ejercicio 3 - TIR'!$C$26+SQRT(('Ejercicio 3 - TIR'!$E$26-'Ejercicio 3 - TIR'!$C$26)*('Ejercicio 3 - TIR'!$D$26-'Ejercicio 3 - TIR'!$C$26)*X491),'Ejercicio 3 - TIR'!$E$26-SQRT(('Ejercicio 3 - TIR'!$E$26-'Ejercicio 3 - TIR'!$C$26)*('Ejercicio 3 - TIR'!$E$26-'Ejercicio 3 - TIR'!$D$26)*(1-X491)))</f>
        <v>0.2227222405</v>
      </c>
      <c r="Z491" s="3">
        <f t="shared" si="16"/>
        <v>1.149868572</v>
      </c>
      <c r="AA491" s="3">
        <f t="shared" si="17"/>
        <v>1.321664658</v>
      </c>
      <c r="AB491" s="3">
        <f t="shared" si="18"/>
        <v>1.536092429</v>
      </c>
      <c r="AC491" s="3">
        <f t="shared" si="19"/>
        <v>1.85004717</v>
      </c>
      <c r="AD491" s="3">
        <f t="shared" si="20"/>
        <v>2.262093821</v>
      </c>
      <c r="AE491" s="2">
        <f t="shared" si="21"/>
        <v>4464.24891</v>
      </c>
      <c r="AF491" s="2">
        <f t="shared" si="22"/>
        <v>5131.22991</v>
      </c>
      <c r="AG491" s="2">
        <f t="shared" si="23"/>
        <v>5963.724135</v>
      </c>
      <c r="AH491" s="2">
        <f t="shared" si="24"/>
        <v>7182.621794</v>
      </c>
      <c r="AI491" s="2">
        <f t="shared" si="25"/>
        <v>8782.351412</v>
      </c>
      <c r="AJ491" s="4">
        <f t="shared" si="26"/>
        <v>41466.48239</v>
      </c>
      <c r="AK491" s="4">
        <f t="shared" si="27"/>
        <v>42163.35878</v>
      </c>
      <c r="AL491" s="4">
        <f t="shared" si="28"/>
        <v>47895.14378</v>
      </c>
      <c r="AM491" s="4">
        <f t="shared" si="29"/>
        <v>59460.80803</v>
      </c>
      <c r="AN491" s="4">
        <f t="shared" si="30"/>
        <v>89606.75734</v>
      </c>
      <c r="AO491" s="4">
        <f>C491/'Ejercicio 3 - TIR'!$D$7</f>
        <v>15020.64735</v>
      </c>
      <c r="AP491" s="4">
        <f t="shared" si="31"/>
        <v>26445.83504</v>
      </c>
      <c r="AQ491" s="4">
        <f t="shared" si="32"/>
        <v>27142.71142</v>
      </c>
      <c r="AR491" s="4">
        <f t="shared" si="33"/>
        <v>32874.49643</v>
      </c>
      <c r="AS491" s="4">
        <f t="shared" si="34"/>
        <v>44440.16068</v>
      </c>
      <c r="AT491" s="4">
        <f t="shared" si="35"/>
        <v>74586.10999</v>
      </c>
      <c r="AU491" s="4">
        <f>AP491*'Ejercicio 3 - TIR'!$D$5</f>
        <v>13222.91752</v>
      </c>
      <c r="AV491" s="4">
        <f>AQ491*'Ejercicio 3 - TIR'!$D$5</f>
        <v>13571.35571</v>
      </c>
      <c r="AW491" s="4">
        <f>AR491*'Ejercicio 3 - TIR'!$D$5</f>
        <v>16437.24821</v>
      </c>
      <c r="AX491" s="4">
        <f>AS491*'Ejercicio 3 - TIR'!$D$5</f>
        <v>22220.08034</v>
      </c>
      <c r="AY491" s="4">
        <f>AT491*'Ejercicio 3 - TIR'!$D$5</f>
        <v>37293.05499</v>
      </c>
      <c r="AZ491" s="4">
        <f t="shared" ref="AZ491:BD491" si="1508">AJ491-AU491-AE491</f>
        <v>23779.31596</v>
      </c>
      <c r="BA491" s="4">
        <f t="shared" si="1508"/>
        <v>23460.77315</v>
      </c>
      <c r="BB491" s="4">
        <f t="shared" si="1508"/>
        <v>25494.17143</v>
      </c>
      <c r="BC491" s="4">
        <f t="shared" si="1508"/>
        <v>30058.1059</v>
      </c>
      <c r="BD491" s="4">
        <f t="shared" si="1508"/>
        <v>43531.35093</v>
      </c>
      <c r="BE491" s="4">
        <f t="shared" ref="BE491:BI491" si="1509">AZ491/Z491</f>
        <v>20680.02948</v>
      </c>
      <c r="BF491" s="4">
        <f t="shared" si="1509"/>
        <v>17750.92723</v>
      </c>
      <c r="BG491" s="4">
        <f t="shared" si="1509"/>
        <v>16596.76914</v>
      </c>
      <c r="BH491" s="4">
        <f t="shared" si="1509"/>
        <v>16247.21055</v>
      </c>
      <c r="BI491" s="4">
        <f t="shared" si="1509"/>
        <v>19243.83088</v>
      </c>
      <c r="BJ491" s="4">
        <f t="shared" si="38"/>
        <v>67382.70581</v>
      </c>
      <c r="BK491" s="4">
        <f t="shared" si="39"/>
        <v>33978.11356</v>
      </c>
      <c r="BL491" s="4">
        <f t="shared" si="40"/>
        <v>101360.8194</v>
      </c>
      <c r="BM491" s="4">
        <f>BK491*'Ejercicio 3 - TIR'!$D$5</f>
        <v>16989.05678</v>
      </c>
      <c r="BN491" s="4">
        <f t="shared" si="41"/>
        <v>84371.7626</v>
      </c>
      <c r="BO491" s="4">
        <f t="shared" si="42"/>
        <v>37298.08278</v>
      </c>
      <c r="BP491" s="4">
        <f t="shared" si="43"/>
        <v>-104890.9959</v>
      </c>
      <c r="BQ491" s="4">
        <f t="shared" ref="BQ491:BT491" si="1510">BE491</f>
        <v>20680.02948</v>
      </c>
      <c r="BR491" s="4">
        <f t="shared" si="1510"/>
        <v>17750.92723</v>
      </c>
      <c r="BS491" s="4">
        <f t="shared" si="1510"/>
        <v>16596.76914</v>
      </c>
      <c r="BT491" s="4">
        <f t="shared" si="1510"/>
        <v>16247.21055</v>
      </c>
      <c r="BU491" s="4">
        <f t="shared" si="45"/>
        <v>56541.91367</v>
      </c>
      <c r="BV491" s="36">
        <f t="shared" si="46"/>
        <v>5.84334953</v>
      </c>
    </row>
    <row r="492" ht="15.0" customHeight="1">
      <c r="A492" s="2">
        <v>491.0</v>
      </c>
      <c r="B492" s="3">
        <f t="shared" si="4"/>
        <v>0.1608158584</v>
      </c>
      <c r="C492" s="4">
        <f>IF(B492&lt;=('Ejercicio 3 - TIR'!$D$13-'Ejercicio 3 - TIR'!$C$13)/('Ejercicio 3 - TIR'!$E$13-'Ejercicio 3 - TIR'!$C$13),'Ejercicio 3 - TIR'!$C$13+SQRT(('Ejercicio 3 - TIR'!$E$13-'Ejercicio 3 - TIR'!$C$13)*('Ejercicio 3 - TIR'!$D$13-'Ejercicio 3 - TIR'!$C$13)*B492),'Ejercicio 3 - TIR'!$E$13-SQRT(('Ejercicio 3 - TIR'!$E$13-'Ejercicio 3 - TIR'!$C$13)*('Ejercicio 3 - TIR'!$E$13-'Ejercicio 3 - TIR'!$D$13)*(1-B492)))</f>
        <v>68020.37052</v>
      </c>
      <c r="D492" s="3">
        <f t="shared" si="5"/>
        <v>0.6012589006</v>
      </c>
      <c r="E492" s="4">
        <f>IF(D492&lt;=('Ejercicio 3 - TIR'!$D$14-'Ejercicio 3 - TIR'!$C$14)/('Ejercicio 3 - TIR'!$E$14-'Ejercicio 3 - TIR'!$C$14),'Ejercicio 3 - TIR'!$C$14+SQRT(('Ejercicio 3 - TIR'!$E$14-'Ejercicio 3 - TIR'!$C$14)*('Ejercicio 3 - TIR'!$D$14-'Ejercicio 3 - TIR'!$C$14)*D492),'Ejercicio 3 - TIR'!$E$14-SQRT(('Ejercicio 3 - TIR'!$E$14-'Ejercicio 3 - TIR'!$C$14)*('Ejercicio 3 - TIR'!$E$14-'Ejercicio 3 - TIR'!$D$14)*(1-D492)))</f>
        <v>32266.23217</v>
      </c>
      <c r="F492" s="3">
        <f t="shared" si="6"/>
        <v>0.07346023434</v>
      </c>
      <c r="G492" s="4">
        <f>IF(F492&lt;=('Ejercicio 3 - TIR'!$D$18-'Ejercicio 3 - TIR'!$C$18)/('Ejercicio 3 - TIR'!$E$18-'Ejercicio 3 - TIR'!$C$18),'Ejercicio 3 - TIR'!$C$18+SQRT(('Ejercicio 3 - TIR'!$E$18-'Ejercicio 3 - TIR'!$C$18)*('Ejercicio 3 - TIR'!$D$18-'Ejercicio 3 - TIR'!$C$18)*F492),'Ejercicio 3 - TIR'!$E$18-SQRT(('Ejercicio 3 - TIR'!$E$18-'Ejercicio 3 - TIR'!$C$18)*('Ejercicio 3 - TIR'!$E$18-'Ejercicio 3 - TIR'!$D$18)*(1-F492)))</f>
        <v>33319.49321</v>
      </c>
      <c r="H492" s="3">
        <f t="shared" si="7"/>
        <v>0.9112262669</v>
      </c>
      <c r="I492" s="4">
        <f>IF(H492&lt;=('Ejercicio 3 - TIR'!$D$18-'Ejercicio 3 - TIR'!$C$18)/('Ejercicio 3 - TIR'!$E$18-'Ejercicio 3 - TIR'!$C$18),'Ejercicio 3 - TIR'!$C$18+SQRT(('Ejercicio 3 - TIR'!$E$18-'Ejercicio 3 - TIR'!$C$18)*('Ejercicio 3 - TIR'!$D$18-'Ejercicio 3 - TIR'!$C$18)*H492),'Ejercicio 3 - TIR'!$E$18-SQRT(('Ejercicio 3 - TIR'!$E$18-'Ejercicio 3 - TIR'!$C$18)*('Ejercicio 3 - TIR'!$E$18-'Ejercicio 3 - TIR'!$D$18)*(1-H492)))</f>
        <v>42419.68413</v>
      </c>
      <c r="J492" s="3">
        <f t="shared" si="8"/>
        <v>0.5931809973</v>
      </c>
      <c r="K492" s="4">
        <f>IF(J492&lt;=('Ejercicio 3 - TIR'!$D$18-'Ejercicio 3 - TIR'!$C$18)/('Ejercicio 3 - TIR'!$E$18-'Ejercicio 3 - TIR'!$C$18),'Ejercicio 3 - TIR'!$C$18+SQRT(('Ejercicio 3 - TIR'!$E$18-'Ejercicio 3 - TIR'!$C$18)*('Ejercicio 3 - TIR'!$D$18-'Ejercicio 3 - TIR'!$C$18)*J492),'Ejercicio 3 - TIR'!$E$18-SQRT(('Ejercicio 3 - TIR'!$E$18-'Ejercicio 3 - TIR'!$C$18)*('Ejercicio 3 - TIR'!$E$18-'Ejercicio 3 - TIR'!$D$18)*(1-J492)))</f>
        <v>39432.76999</v>
      </c>
      <c r="L492" s="3">
        <f t="shared" si="9"/>
        <v>0.4358917568</v>
      </c>
      <c r="M492" s="4">
        <f>IF(L492&lt;=('Ejercicio 3 - TIR'!$D$18-'Ejercicio 3 - TIR'!$C$18)/('Ejercicio 3 - TIR'!$E$18-'Ejercicio 3 - TIR'!$C$18),'Ejercicio 3 - TIR'!$C$18+SQRT(('Ejercicio 3 - TIR'!$E$18-'Ejercicio 3 - TIR'!$C$18)*('Ejercicio 3 - TIR'!$D$18-'Ejercicio 3 - TIR'!$C$18)*L492),'Ejercicio 3 - TIR'!$E$18-SQRT(('Ejercicio 3 - TIR'!$E$18-'Ejercicio 3 - TIR'!$C$18)*('Ejercicio 3 - TIR'!$E$18-'Ejercicio 3 - TIR'!$D$18)*(1-L492)))</f>
        <v>38086.02273</v>
      </c>
      <c r="N492" s="3">
        <f t="shared" si="10"/>
        <v>0.9262161255</v>
      </c>
      <c r="O492" s="4">
        <f>IF(N492&lt;=('Ejercicio 3 - TIR'!$D$18-'Ejercicio 3 - TIR'!$C$18)/('Ejercicio 3 - TIR'!$E$18-'Ejercicio 3 - TIR'!$C$18),'Ejercicio 3 - TIR'!$C$18+SQRT(('Ejercicio 3 - TIR'!$E$18-'Ejercicio 3 - TIR'!$C$18)*('Ejercicio 3 - TIR'!$D$18-'Ejercicio 3 - TIR'!$C$18)*N492),'Ejercicio 3 - TIR'!$E$18-SQRT(('Ejercicio 3 - TIR'!$E$18-'Ejercicio 3 - TIR'!$C$18)*('Ejercicio 3 - TIR'!$E$18-'Ejercicio 3 - TIR'!$D$18)*(1-N492)))</f>
        <v>42647.59897</v>
      </c>
      <c r="P492" s="3">
        <f t="shared" si="11"/>
        <v>0.5170888043</v>
      </c>
      <c r="Q492" s="7">
        <f>IF(P492&lt;=('Ejercicio 3 - TIR'!$D$22-'Ejercicio 3 - TIR'!$C$22)/('Ejercicio 3 - TIR'!$E$22-'Ejercicio 3 - TIR'!$C$22),'Ejercicio 3 - TIR'!$C$22+SQRT(('Ejercicio 3 - TIR'!$E$22-'Ejercicio 3 - TIR'!$C$22)*('Ejercicio 3 - TIR'!$D$22-'Ejercicio 3 - TIR'!$C$22)*P492),'Ejercicio 3 - TIR'!$E$22-SQRT(('Ejercicio 3 - TIR'!$E$22-'Ejercicio 3 - TIR'!$C$22)*('Ejercicio 3 - TIR'!$E$22-'Ejercicio 3 - TIR'!$D$22)*(1-P492)))</f>
        <v>0.150517121</v>
      </c>
      <c r="R492" s="3">
        <f t="shared" si="12"/>
        <v>0.9609671015</v>
      </c>
      <c r="S492" s="7">
        <f>IF(R492&lt;=('Ejercicio 3 - TIR'!$D$23-'Ejercicio 3 - TIR'!$C$23)/('Ejercicio 3 - TIR'!$E$23-'Ejercicio 3 - TIR'!$C$23),'Ejercicio 3 - TIR'!$C$23+SQRT(('Ejercicio 3 - TIR'!$E$23-'Ejercicio 3 - TIR'!$C$23)*('Ejercicio 3 - TIR'!$D$23-'Ejercicio 3 - TIR'!$C$23)*R492),'Ejercicio 3 - TIR'!$E$23-SQRT(('Ejercicio 3 - TIR'!$E$23-'Ejercicio 3 - TIR'!$C$23)*('Ejercicio 3 - TIR'!$E$23-'Ejercicio 3 - TIR'!$D$23)*(1-R492)))</f>
        <v>0.1716179229</v>
      </c>
      <c r="T492" s="3">
        <f t="shared" si="13"/>
        <v>0.5051540161</v>
      </c>
      <c r="U492" s="7">
        <f>IF(T492&lt;=('Ejercicio 3 - TIR'!$D$24-'Ejercicio 3 - TIR'!$C$24)/('Ejercicio 3 - TIR'!$E$24-'Ejercicio 3 - TIR'!$C$24),'Ejercicio 3 - TIR'!$C$24+SQRT(('Ejercicio 3 - TIR'!$E$24-'Ejercicio 3 - TIR'!$C$24)*('Ejercicio 3 - TIR'!$D$24-'Ejercicio 3 - TIR'!$C$24)*T492),'Ejercicio 3 - TIR'!$E$24-SQRT(('Ejercicio 3 - TIR'!$E$24-'Ejercicio 3 - TIR'!$C$24)*('Ejercicio 3 - TIR'!$E$24-'Ejercicio 3 - TIR'!$D$24)*(1-T492)))</f>
        <v>0.1827767713</v>
      </c>
      <c r="V492" s="3">
        <f t="shared" si="14"/>
        <v>0.5232173446</v>
      </c>
      <c r="W492" s="7">
        <f>IF(V492&lt;=('Ejercicio 3 - TIR'!$D$25-'Ejercicio 3 - TIR'!$C$25)/('Ejercicio 3 - TIR'!$E$25-'Ejercicio 3 - TIR'!$C$25),'Ejercicio 3 - TIR'!$C$25+SQRT(('Ejercicio 3 - TIR'!$E$25-'Ejercicio 3 - TIR'!$C$25)*('Ejercicio 3 - TIR'!$D$25-'Ejercicio 3 - TIR'!$C$25)*V492),'Ejercicio 3 - TIR'!$E$25-SQRT(('Ejercicio 3 - TIR'!$E$25-'Ejercicio 3 - TIR'!$C$25)*('Ejercicio 3 - TIR'!$E$25-'Ejercicio 3 - TIR'!$D$25)*(1-V492)))</f>
        <v>0.2091497944</v>
      </c>
      <c r="X492" s="3">
        <f t="shared" si="15"/>
        <v>0.4067238459</v>
      </c>
      <c r="Y492" s="7">
        <f>IF(X492&lt;=('Ejercicio 3 - TIR'!$D$26-'Ejercicio 3 - TIR'!$C$26)/('Ejercicio 3 - TIR'!$E$26-'Ejercicio 3 - TIR'!$C$26),'Ejercicio 3 - TIR'!$C$26+SQRT(('Ejercicio 3 - TIR'!$E$26-'Ejercicio 3 - TIR'!$C$26)*('Ejercicio 3 - TIR'!$D$26-'Ejercicio 3 - TIR'!$C$26)*X492),'Ejercicio 3 - TIR'!$E$26-SQRT(('Ejercicio 3 - TIR'!$E$26-'Ejercicio 3 - TIR'!$C$26)*('Ejercicio 3 - TIR'!$E$26-'Ejercicio 3 - TIR'!$D$26)*(1-X492)))</f>
        <v>0.2233988407</v>
      </c>
      <c r="Z492" s="3">
        <f t="shared" si="16"/>
        <v>1.150517121</v>
      </c>
      <c r="AA492" s="3">
        <f t="shared" si="17"/>
        <v>1.34796648</v>
      </c>
      <c r="AB492" s="3">
        <f t="shared" si="18"/>
        <v>1.594343441</v>
      </c>
      <c r="AC492" s="3">
        <f t="shared" si="19"/>
        <v>1.927800043</v>
      </c>
      <c r="AD492" s="3">
        <f t="shared" si="20"/>
        <v>2.358468338</v>
      </c>
      <c r="AE492" s="2">
        <f t="shared" si="21"/>
        <v>4856.620372</v>
      </c>
      <c r="AF492" s="2">
        <f t="shared" si="22"/>
        <v>5690.103473</v>
      </c>
      <c r="AG492" s="2">
        <f t="shared" si="23"/>
        <v>6730.122214</v>
      </c>
      <c r="AH492" s="2">
        <f t="shared" si="24"/>
        <v>8137.725891</v>
      </c>
      <c r="AI492" s="2">
        <f t="shared" si="25"/>
        <v>9955.684421</v>
      </c>
      <c r="AJ492" s="4">
        <f t="shared" si="26"/>
        <v>38334.6474</v>
      </c>
      <c r="AK492" s="4">
        <f t="shared" si="27"/>
        <v>57180.31228</v>
      </c>
      <c r="AL492" s="4">
        <f t="shared" si="28"/>
        <v>62869.37817</v>
      </c>
      <c r="AM492" s="4">
        <f t="shared" si="29"/>
        <v>73422.23626</v>
      </c>
      <c r="AN492" s="4">
        <f t="shared" si="30"/>
        <v>100583.0119</v>
      </c>
      <c r="AO492" s="4">
        <f>C492/'Ejercicio 3 - TIR'!$D$7</f>
        <v>13604.0741</v>
      </c>
      <c r="AP492" s="4">
        <f t="shared" si="31"/>
        <v>24730.57329</v>
      </c>
      <c r="AQ492" s="4">
        <f t="shared" si="32"/>
        <v>43576.23818</v>
      </c>
      <c r="AR492" s="4">
        <f t="shared" si="33"/>
        <v>49265.30406</v>
      </c>
      <c r="AS492" s="4">
        <f t="shared" si="34"/>
        <v>59818.16216</v>
      </c>
      <c r="AT492" s="4">
        <f t="shared" si="35"/>
        <v>86978.93778</v>
      </c>
      <c r="AU492" s="4">
        <f>AP492*'Ejercicio 3 - TIR'!$D$5</f>
        <v>12365.28665</v>
      </c>
      <c r="AV492" s="4">
        <f>AQ492*'Ejercicio 3 - TIR'!$D$5</f>
        <v>21788.11909</v>
      </c>
      <c r="AW492" s="4">
        <f>AR492*'Ejercicio 3 - TIR'!$D$5</f>
        <v>24632.65203</v>
      </c>
      <c r="AX492" s="4">
        <f>AS492*'Ejercicio 3 - TIR'!$D$5</f>
        <v>29909.08108</v>
      </c>
      <c r="AY492" s="4">
        <f>AT492*'Ejercicio 3 - TIR'!$D$5</f>
        <v>43489.46889</v>
      </c>
      <c r="AZ492" s="4">
        <f t="shared" ref="AZ492:BD492" si="1511">AJ492-AU492-AE492</f>
        <v>21112.74038</v>
      </c>
      <c r="BA492" s="4">
        <f t="shared" si="1511"/>
        <v>29702.08972</v>
      </c>
      <c r="BB492" s="4">
        <f t="shared" si="1511"/>
        <v>31506.60392</v>
      </c>
      <c r="BC492" s="4">
        <f t="shared" si="1511"/>
        <v>35375.42929</v>
      </c>
      <c r="BD492" s="4">
        <f t="shared" si="1511"/>
        <v>47137.85857</v>
      </c>
      <c r="BE492" s="4">
        <f t="shared" ref="BE492:BI492" si="1512">AZ492/Z492</f>
        <v>18350.65293</v>
      </c>
      <c r="BF492" s="4">
        <f t="shared" si="1512"/>
        <v>22034.73912</v>
      </c>
      <c r="BG492" s="4">
        <f t="shared" si="1512"/>
        <v>19761.49123</v>
      </c>
      <c r="BH492" s="4">
        <f t="shared" si="1512"/>
        <v>18350.15484</v>
      </c>
      <c r="BI492" s="4">
        <f t="shared" si="1512"/>
        <v>19986.6404</v>
      </c>
      <c r="BJ492" s="4">
        <f t="shared" si="38"/>
        <v>76098.88696</v>
      </c>
      <c r="BK492" s="4">
        <f t="shared" si="39"/>
        <v>32084.77805</v>
      </c>
      <c r="BL492" s="4">
        <f t="shared" si="40"/>
        <v>108183.665</v>
      </c>
      <c r="BM492" s="4">
        <f>BK492*'Ejercicio 3 - TIR'!$D$5</f>
        <v>16042.38902</v>
      </c>
      <c r="BN492" s="4">
        <f t="shared" si="41"/>
        <v>92141.27598</v>
      </c>
      <c r="BO492" s="4">
        <f t="shared" si="42"/>
        <v>39068.26922</v>
      </c>
      <c r="BP492" s="4">
        <f t="shared" si="43"/>
        <v>-100286.6027</v>
      </c>
      <c r="BQ492" s="4">
        <f t="shared" ref="BQ492:BT492" si="1513">BE492</f>
        <v>18350.65293</v>
      </c>
      <c r="BR492" s="4">
        <f t="shared" si="1513"/>
        <v>22034.73912</v>
      </c>
      <c r="BS492" s="4">
        <f t="shared" si="1513"/>
        <v>19761.49123</v>
      </c>
      <c r="BT492" s="4">
        <f t="shared" si="1513"/>
        <v>18350.15484</v>
      </c>
      <c r="BU492" s="4">
        <f t="shared" si="45"/>
        <v>59054.90962</v>
      </c>
      <c r="BV492" s="36">
        <f t="shared" si="46"/>
        <v>9.557806691</v>
      </c>
    </row>
    <row r="493" ht="15.0" customHeight="1">
      <c r="A493" s="2">
        <v>492.0</v>
      </c>
      <c r="B493" s="3">
        <f t="shared" si="4"/>
        <v>0.167483491</v>
      </c>
      <c r="C493" s="4">
        <f>IF(B493&lt;=('Ejercicio 3 - TIR'!$D$13-'Ejercicio 3 - TIR'!$C$13)/('Ejercicio 3 - TIR'!$E$13-'Ejercicio 3 - TIR'!$C$13),'Ejercicio 3 - TIR'!$C$13+SQRT(('Ejercicio 3 - TIR'!$E$13-'Ejercicio 3 - TIR'!$C$13)*('Ejercicio 3 - TIR'!$D$13-'Ejercicio 3 - TIR'!$C$13)*B493),'Ejercicio 3 - TIR'!$E$13-SQRT(('Ejercicio 3 - TIR'!$E$13-'Ejercicio 3 - TIR'!$C$13)*('Ejercicio 3 - TIR'!$E$13-'Ejercicio 3 - TIR'!$D$13)*(1-B493)))</f>
        <v>68184.94938</v>
      </c>
      <c r="D493" s="3">
        <f t="shared" si="5"/>
        <v>0.6201913159</v>
      </c>
      <c r="E493" s="4">
        <f>IF(D493&lt;=('Ejercicio 3 - TIR'!$D$14-'Ejercicio 3 - TIR'!$C$14)/('Ejercicio 3 - TIR'!$E$14-'Ejercicio 3 - TIR'!$C$14),'Ejercicio 3 - TIR'!$C$14+SQRT(('Ejercicio 3 - TIR'!$E$14-'Ejercicio 3 - TIR'!$C$14)*('Ejercicio 3 - TIR'!$D$14-'Ejercicio 3 - TIR'!$C$14)*D493),'Ejercicio 3 - TIR'!$E$14-SQRT(('Ejercicio 3 - TIR'!$E$14-'Ejercicio 3 - TIR'!$C$14)*('Ejercicio 3 - TIR'!$E$14-'Ejercicio 3 - TIR'!$D$14)*(1-D493)))</f>
        <v>32452.06634</v>
      </c>
      <c r="F493" s="3">
        <f t="shared" si="6"/>
        <v>0.8123743833</v>
      </c>
      <c r="G493" s="4">
        <f>IF(F493&lt;=('Ejercicio 3 - TIR'!$D$18-'Ejercicio 3 - TIR'!$C$18)/('Ejercicio 3 - TIR'!$E$18-'Ejercicio 3 - TIR'!$C$18),'Ejercicio 3 - TIR'!$C$18+SQRT(('Ejercicio 3 - TIR'!$E$18-'Ejercicio 3 - TIR'!$C$18)*('Ejercicio 3 - TIR'!$D$18-'Ejercicio 3 - TIR'!$C$18)*F493),'Ejercicio 3 - TIR'!$E$18-SQRT(('Ejercicio 3 - TIR'!$E$18-'Ejercicio 3 - TIR'!$C$18)*('Ejercicio 3 - TIR'!$E$18-'Ejercicio 3 - TIR'!$D$18)*(1-F493)))</f>
        <v>41248.74404</v>
      </c>
      <c r="H493" s="3">
        <f t="shared" si="7"/>
        <v>0.7018482368</v>
      </c>
      <c r="I493" s="4">
        <f>IF(H493&lt;=('Ejercicio 3 - TIR'!$D$18-'Ejercicio 3 - TIR'!$C$18)/('Ejercicio 3 - TIR'!$E$18-'Ejercicio 3 - TIR'!$C$18),'Ejercicio 3 - TIR'!$C$18+SQRT(('Ejercicio 3 - TIR'!$E$18-'Ejercicio 3 - TIR'!$C$18)*('Ejercicio 3 - TIR'!$D$18-'Ejercicio 3 - TIR'!$C$18)*H493),'Ejercicio 3 - TIR'!$E$18-SQRT(('Ejercicio 3 - TIR'!$E$18-'Ejercicio 3 - TIR'!$C$18)*('Ejercicio 3 - TIR'!$E$18-'Ejercicio 3 - TIR'!$D$18)*(1-H493)))</f>
        <v>40271.21768</v>
      </c>
      <c r="J493" s="3">
        <f t="shared" si="8"/>
        <v>0.7790972565</v>
      </c>
      <c r="K493" s="4">
        <f>IF(J493&lt;=('Ejercicio 3 - TIR'!$D$18-'Ejercicio 3 - TIR'!$C$18)/('Ejercicio 3 - TIR'!$E$18-'Ejercicio 3 - TIR'!$C$18),'Ejercicio 3 - TIR'!$C$18+SQRT(('Ejercicio 3 - TIR'!$E$18-'Ejercicio 3 - TIR'!$C$18)*('Ejercicio 3 - TIR'!$D$18-'Ejercicio 3 - TIR'!$C$18)*J493),'Ejercicio 3 - TIR'!$E$18-SQRT(('Ejercicio 3 - TIR'!$E$18-'Ejercicio 3 - TIR'!$C$18)*('Ejercicio 3 - TIR'!$E$18-'Ejercicio 3 - TIR'!$D$18)*(1-J493)))</f>
        <v>40929.65533</v>
      </c>
      <c r="L493" s="3">
        <f t="shared" si="9"/>
        <v>0.2473314486</v>
      </c>
      <c r="M493" s="4">
        <f>IF(L493&lt;=('Ejercicio 3 - TIR'!$D$18-'Ejercicio 3 - TIR'!$C$18)/('Ejercicio 3 - TIR'!$E$18-'Ejercicio 3 - TIR'!$C$18),'Ejercicio 3 - TIR'!$C$18+SQRT(('Ejercicio 3 - TIR'!$E$18-'Ejercicio 3 - TIR'!$C$18)*('Ejercicio 3 - TIR'!$D$18-'Ejercicio 3 - TIR'!$C$18)*L493),'Ejercicio 3 - TIR'!$E$18-SQRT(('Ejercicio 3 - TIR'!$E$18-'Ejercicio 3 - TIR'!$C$18)*('Ejercicio 3 - TIR'!$E$18-'Ejercicio 3 - TIR'!$D$18)*(1-L493)))</f>
        <v>36090.95373</v>
      </c>
      <c r="N493" s="3">
        <f t="shared" si="10"/>
        <v>0.7270179937</v>
      </c>
      <c r="O493" s="4">
        <f>IF(N493&lt;=('Ejercicio 3 - TIR'!$D$18-'Ejercicio 3 - TIR'!$C$18)/('Ejercicio 3 - TIR'!$E$18-'Ejercicio 3 - TIR'!$C$18),'Ejercicio 3 - TIR'!$C$18+SQRT(('Ejercicio 3 - TIR'!$E$18-'Ejercicio 3 - TIR'!$C$18)*('Ejercicio 3 - TIR'!$D$18-'Ejercicio 3 - TIR'!$C$18)*N493),'Ejercicio 3 - TIR'!$E$18-SQRT(('Ejercicio 3 - TIR'!$E$18-'Ejercicio 3 - TIR'!$C$18)*('Ejercicio 3 - TIR'!$E$18-'Ejercicio 3 - TIR'!$D$18)*(1-N493)))</f>
        <v>40475.21818</v>
      </c>
      <c r="P493" s="3">
        <f t="shared" si="11"/>
        <v>0.0278567834</v>
      </c>
      <c r="Q493" s="7">
        <f>IF(P493&lt;=('Ejercicio 3 - TIR'!$D$22-'Ejercicio 3 - TIR'!$C$22)/('Ejercicio 3 - TIR'!$E$22-'Ejercicio 3 - TIR'!$C$22),'Ejercicio 3 - TIR'!$C$22+SQRT(('Ejercicio 3 - TIR'!$E$22-'Ejercicio 3 - TIR'!$C$22)*('Ejercicio 3 - TIR'!$D$22-'Ejercicio 3 - TIR'!$C$22)*P493),'Ejercicio 3 - TIR'!$E$22-SQRT(('Ejercicio 3 - TIR'!$E$22-'Ejercicio 3 - TIR'!$C$22)*('Ejercicio 3 - TIR'!$E$22-'Ejercicio 3 - TIR'!$D$22)*(1-P493)))</f>
        <v>0.1270811164</v>
      </c>
      <c r="R493" s="3">
        <f t="shared" si="12"/>
        <v>0.7811685984</v>
      </c>
      <c r="S493" s="7">
        <f>IF(R493&lt;=('Ejercicio 3 - TIR'!$D$23-'Ejercicio 3 - TIR'!$C$23)/('Ejercicio 3 - TIR'!$E$23-'Ejercicio 3 - TIR'!$C$23),'Ejercicio 3 - TIR'!$C$23+SQRT(('Ejercicio 3 - TIR'!$E$23-'Ejercicio 3 - TIR'!$C$23)*('Ejercicio 3 - TIR'!$D$23-'Ejercicio 3 - TIR'!$C$23)*R493),'Ejercicio 3 - TIR'!$E$23-SQRT(('Ejercicio 3 - TIR'!$E$23-'Ejercicio 3 - TIR'!$C$23)*('Ejercicio 3 - TIR'!$E$23-'Ejercicio 3 - TIR'!$D$23)*(1-R493)))</f>
        <v>0.1601531735</v>
      </c>
      <c r="T493" s="3">
        <f t="shared" si="13"/>
        <v>0.9756644623</v>
      </c>
      <c r="U493" s="7">
        <f>IF(T493&lt;=('Ejercicio 3 - TIR'!$D$24-'Ejercicio 3 - TIR'!$C$24)/('Ejercicio 3 - TIR'!$E$24-'Ejercicio 3 - TIR'!$C$24),'Ejercicio 3 - TIR'!$C$24+SQRT(('Ejercicio 3 - TIR'!$E$24-'Ejercicio 3 - TIR'!$C$24)*('Ejercicio 3 - TIR'!$D$24-'Ejercicio 3 - TIR'!$C$24)*T493),'Ejercicio 3 - TIR'!$E$24-SQRT(('Ejercicio 3 - TIR'!$E$24-'Ejercicio 3 - TIR'!$C$24)*('Ejercicio 3 - TIR'!$E$24-'Ejercicio 3 - TIR'!$D$24)*(1-T493)))</f>
        <v>0.2117453343</v>
      </c>
      <c r="V493" s="3">
        <f t="shared" si="14"/>
        <v>0.689565266</v>
      </c>
      <c r="W493" s="7">
        <f>IF(V493&lt;=('Ejercicio 3 - TIR'!$D$25-'Ejercicio 3 - TIR'!$C$25)/('Ejercicio 3 - TIR'!$E$25-'Ejercicio 3 - TIR'!$C$25),'Ejercicio 3 - TIR'!$C$25+SQRT(('Ejercicio 3 - TIR'!$E$25-'Ejercicio 3 - TIR'!$C$25)*('Ejercicio 3 - TIR'!$D$25-'Ejercicio 3 - TIR'!$C$25)*V493),'Ejercicio 3 - TIR'!$E$25-SQRT(('Ejercicio 3 - TIR'!$E$25-'Ejercicio 3 - TIR'!$C$25)*('Ejercicio 3 - TIR'!$E$25-'Ejercicio 3 - TIR'!$D$25)*(1-V493)))</f>
        <v>0.2170375734</v>
      </c>
      <c r="X493" s="3">
        <f t="shared" si="15"/>
        <v>0.5620402037</v>
      </c>
      <c r="Y493" s="7">
        <f>IF(X493&lt;=('Ejercicio 3 - TIR'!$D$26-'Ejercicio 3 - TIR'!$C$26)/('Ejercicio 3 - TIR'!$E$26-'Ejercicio 3 - TIR'!$C$26),'Ejercicio 3 - TIR'!$C$26+SQRT(('Ejercicio 3 - TIR'!$E$26-'Ejercicio 3 - TIR'!$C$26)*('Ejercicio 3 - TIR'!$D$26-'Ejercicio 3 - TIR'!$C$26)*X493),'Ejercicio 3 - TIR'!$E$26-SQRT(('Ejercicio 3 - TIR'!$E$26-'Ejercicio 3 - TIR'!$C$26)*('Ejercicio 3 - TIR'!$E$26-'Ejercicio 3 - TIR'!$D$26)*(1-X493)))</f>
        <v>0.2313689101</v>
      </c>
      <c r="Z493" s="3">
        <f t="shared" si="16"/>
        <v>1.127081116</v>
      </c>
      <c r="AA493" s="3">
        <f t="shared" si="17"/>
        <v>1.307586734</v>
      </c>
      <c r="AB493" s="3">
        <f t="shared" si="18"/>
        <v>1.584462124</v>
      </c>
      <c r="AC493" s="3">
        <f t="shared" si="19"/>
        <v>1.928349939</v>
      </c>
      <c r="AD493" s="3">
        <f t="shared" si="20"/>
        <v>2.374510162</v>
      </c>
      <c r="AE493" s="2">
        <f t="shared" si="21"/>
        <v>4124.044821</v>
      </c>
      <c r="AF493" s="2">
        <f t="shared" si="22"/>
        <v>4784.523686</v>
      </c>
      <c r="AG493" s="2">
        <f t="shared" si="23"/>
        <v>5797.624254</v>
      </c>
      <c r="AH493" s="2">
        <f t="shared" si="24"/>
        <v>7055.926554</v>
      </c>
      <c r="AI493" s="2">
        <f t="shared" si="25"/>
        <v>8688.44859</v>
      </c>
      <c r="AJ493" s="4">
        <f t="shared" si="26"/>
        <v>46490.68049</v>
      </c>
      <c r="AK493" s="4">
        <f t="shared" si="27"/>
        <v>52658.11</v>
      </c>
      <c r="AL493" s="4">
        <f t="shared" si="28"/>
        <v>64851.48862</v>
      </c>
      <c r="AM493" s="4">
        <f t="shared" si="29"/>
        <v>69595.98841</v>
      </c>
      <c r="AN493" s="4">
        <f t="shared" si="30"/>
        <v>96108.81691</v>
      </c>
      <c r="AO493" s="4">
        <f>C493/'Ejercicio 3 - TIR'!$D$7</f>
        <v>13636.98988</v>
      </c>
      <c r="AP493" s="4">
        <f t="shared" si="31"/>
        <v>32853.69061</v>
      </c>
      <c r="AQ493" s="4">
        <f t="shared" si="32"/>
        <v>39021.12012</v>
      </c>
      <c r="AR493" s="4">
        <f t="shared" si="33"/>
        <v>51214.49874</v>
      </c>
      <c r="AS493" s="4">
        <f t="shared" si="34"/>
        <v>55958.99853</v>
      </c>
      <c r="AT493" s="4">
        <f t="shared" si="35"/>
        <v>82471.82703</v>
      </c>
      <c r="AU493" s="4">
        <f>AP493*'Ejercicio 3 - TIR'!$D$5</f>
        <v>16426.84531</v>
      </c>
      <c r="AV493" s="4">
        <f>AQ493*'Ejercicio 3 - TIR'!$D$5</f>
        <v>19510.56006</v>
      </c>
      <c r="AW493" s="4">
        <f>AR493*'Ejercicio 3 - TIR'!$D$5</f>
        <v>25607.24937</v>
      </c>
      <c r="AX493" s="4">
        <f>AS493*'Ejercicio 3 - TIR'!$D$5</f>
        <v>27979.49926</v>
      </c>
      <c r="AY493" s="4">
        <f>AT493*'Ejercicio 3 - TIR'!$D$5</f>
        <v>41235.91351</v>
      </c>
      <c r="AZ493" s="4">
        <f t="shared" ref="AZ493:BD493" si="1514">AJ493-AU493-AE493</f>
        <v>25939.79036</v>
      </c>
      <c r="BA493" s="4">
        <f t="shared" si="1514"/>
        <v>28363.02625</v>
      </c>
      <c r="BB493" s="4">
        <f t="shared" si="1514"/>
        <v>33446.61499</v>
      </c>
      <c r="BC493" s="4">
        <f t="shared" si="1514"/>
        <v>34560.56259</v>
      </c>
      <c r="BD493" s="4">
        <f t="shared" si="1514"/>
        <v>46184.4548</v>
      </c>
      <c r="BE493" s="4">
        <f t="shared" ref="BE493:BI493" si="1515">AZ493/Z493</f>
        <v>23015.01638</v>
      </c>
      <c r="BF493" s="4">
        <f t="shared" si="1515"/>
        <v>21691.1242</v>
      </c>
      <c r="BG493" s="4">
        <f t="shared" si="1515"/>
        <v>21109.12876</v>
      </c>
      <c r="BH493" s="4">
        <f t="shared" si="1515"/>
        <v>17922.35003</v>
      </c>
      <c r="BI493" s="4">
        <f t="shared" si="1515"/>
        <v>19450.09776</v>
      </c>
      <c r="BJ493" s="4">
        <f t="shared" si="38"/>
        <v>77057.7613</v>
      </c>
      <c r="BK493" s="4">
        <f t="shared" si="39"/>
        <v>32381.17105</v>
      </c>
      <c r="BL493" s="4">
        <f t="shared" si="40"/>
        <v>109438.9324</v>
      </c>
      <c r="BM493" s="4">
        <f>BK493*'Ejercicio 3 - TIR'!$D$5</f>
        <v>16190.58552</v>
      </c>
      <c r="BN493" s="4">
        <f t="shared" si="41"/>
        <v>93248.34683</v>
      </c>
      <c r="BO493" s="4">
        <f t="shared" si="42"/>
        <v>39270.56127</v>
      </c>
      <c r="BP493" s="4">
        <f t="shared" si="43"/>
        <v>-100637.0157</v>
      </c>
      <c r="BQ493" s="4">
        <f t="shared" ref="BQ493:BT493" si="1516">BE493</f>
        <v>23015.01638</v>
      </c>
      <c r="BR493" s="4">
        <f t="shared" si="1516"/>
        <v>21691.1242</v>
      </c>
      <c r="BS493" s="4">
        <f t="shared" si="1516"/>
        <v>21109.12876</v>
      </c>
      <c r="BT493" s="4">
        <f t="shared" si="1516"/>
        <v>17922.35003</v>
      </c>
      <c r="BU493" s="4">
        <f t="shared" si="45"/>
        <v>58720.65904</v>
      </c>
      <c r="BV493" s="36">
        <f t="shared" si="46"/>
        <v>10.92841863</v>
      </c>
    </row>
    <row r="494" ht="15.0" customHeight="1">
      <c r="A494" s="2">
        <v>493.0</v>
      </c>
      <c r="B494" s="3">
        <f t="shared" si="4"/>
        <v>0.4907413287</v>
      </c>
      <c r="C494" s="4">
        <f>IF(B494&lt;=('Ejercicio 3 - TIR'!$D$13-'Ejercicio 3 - TIR'!$C$13)/('Ejercicio 3 - TIR'!$E$13-'Ejercicio 3 - TIR'!$C$13),'Ejercicio 3 - TIR'!$C$13+SQRT(('Ejercicio 3 - TIR'!$E$13-'Ejercicio 3 - TIR'!$C$13)*('Ejercicio 3 - TIR'!$D$13-'Ejercicio 3 - TIR'!$C$13)*B494),'Ejercicio 3 - TIR'!$E$13-SQRT(('Ejercicio 3 - TIR'!$E$13-'Ejercicio 3 - TIR'!$C$13)*('Ejercicio 3 - TIR'!$E$13-'Ejercicio 3 - TIR'!$D$13)*(1-B494)))</f>
        <v>75279.35265</v>
      </c>
      <c r="D494" s="3">
        <f t="shared" si="5"/>
        <v>0.6660211587</v>
      </c>
      <c r="E494" s="4">
        <f>IF(D494&lt;=('Ejercicio 3 - TIR'!$D$14-'Ejercicio 3 - TIR'!$C$14)/('Ejercicio 3 - TIR'!$E$14-'Ejercicio 3 - TIR'!$C$14),'Ejercicio 3 - TIR'!$C$14+SQRT(('Ejercicio 3 - TIR'!$E$14-'Ejercicio 3 - TIR'!$C$14)*('Ejercicio 3 - TIR'!$D$14-'Ejercicio 3 - TIR'!$C$14)*D494),'Ejercicio 3 - TIR'!$E$14-SQRT(('Ejercicio 3 - TIR'!$E$14-'Ejercicio 3 - TIR'!$C$14)*('Ejercicio 3 - TIR'!$E$14-'Ejercicio 3 - TIR'!$D$14)*(1-D494)))</f>
        <v>32922.08885</v>
      </c>
      <c r="F494" s="3">
        <f t="shared" si="6"/>
        <v>0.6356705661</v>
      </c>
      <c r="G494" s="4">
        <f>IF(F494&lt;=('Ejercicio 3 - TIR'!$D$18-'Ejercicio 3 - TIR'!$C$18)/('Ejercicio 3 - TIR'!$E$18-'Ejercicio 3 - TIR'!$C$18),'Ejercicio 3 - TIR'!$C$18+SQRT(('Ejercicio 3 - TIR'!$E$18-'Ejercicio 3 - TIR'!$C$18)*('Ejercicio 3 - TIR'!$D$18-'Ejercicio 3 - TIR'!$C$18)*F494),'Ejercicio 3 - TIR'!$E$18-SQRT(('Ejercicio 3 - TIR'!$E$18-'Ejercicio 3 - TIR'!$C$18)*('Ejercicio 3 - TIR'!$E$18-'Ejercicio 3 - TIR'!$D$18)*(1-F494)))</f>
        <v>39764.76241</v>
      </c>
      <c r="H494" s="3">
        <f t="shared" si="7"/>
        <v>0.4237499823</v>
      </c>
      <c r="I494" s="4">
        <f>IF(H494&lt;=('Ejercicio 3 - TIR'!$D$18-'Ejercicio 3 - TIR'!$C$18)/('Ejercicio 3 - TIR'!$E$18-'Ejercicio 3 - TIR'!$C$18),'Ejercicio 3 - TIR'!$C$18+SQRT(('Ejercicio 3 - TIR'!$E$18-'Ejercicio 3 - TIR'!$C$18)*('Ejercicio 3 - TIR'!$D$18-'Ejercicio 3 - TIR'!$C$18)*H494),'Ejercicio 3 - TIR'!$E$18-SQRT(('Ejercicio 3 - TIR'!$E$18-'Ejercicio 3 - TIR'!$C$18)*('Ejercicio 3 - TIR'!$E$18-'Ejercicio 3 - TIR'!$D$18)*(1-H494)))</f>
        <v>37972.60919</v>
      </c>
      <c r="J494" s="3">
        <f t="shared" si="8"/>
        <v>0.9608564299</v>
      </c>
      <c r="K494" s="4">
        <f>IF(J494&lt;=('Ejercicio 3 - TIR'!$D$18-'Ejercicio 3 - TIR'!$C$18)/('Ejercicio 3 - TIR'!$E$18-'Ejercicio 3 - TIR'!$C$18),'Ejercicio 3 - TIR'!$C$18+SQRT(('Ejercicio 3 - TIR'!$E$18-'Ejercicio 3 - TIR'!$C$18)*('Ejercicio 3 - TIR'!$D$18-'Ejercicio 3 - TIR'!$C$18)*J494),'Ejercicio 3 - TIR'!$E$18-SQRT(('Ejercicio 3 - TIR'!$E$18-'Ejercicio 3 - TIR'!$C$18)*('Ejercicio 3 - TIR'!$E$18-'Ejercicio 3 - TIR'!$D$18)*(1-J494)))</f>
        <v>43286.59177</v>
      </c>
      <c r="L494" s="3">
        <f t="shared" si="9"/>
        <v>0.9348878265</v>
      </c>
      <c r="M494" s="4">
        <f>IF(L494&lt;=('Ejercicio 3 - TIR'!$D$18-'Ejercicio 3 - TIR'!$C$18)/('Ejercicio 3 - TIR'!$E$18-'Ejercicio 3 - TIR'!$C$18),'Ejercicio 3 - TIR'!$C$18+SQRT(('Ejercicio 3 - TIR'!$E$18-'Ejercicio 3 - TIR'!$C$18)*('Ejercicio 3 - TIR'!$D$18-'Ejercicio 3 - TIR'!$C$18)*L494),'Ejercicio 3 - TIR'!$E$18-SQRT(('Ejercicio 3 - TIR'!$E$18-'Ejercicio 3 - TIR'!$C$18)*('Ejercicio 3 - TIR'!$E$18-'Ejercicio 3 - TIR'!$D$18)*(1-L494)))</f>
        <v>42790.15543</v>
      </c>
      <c r="N494" s="3">
        <f t="shared" si="10"/>
        <v>0.367942483</v>
      </c>
      <c r="O494" s="4">
        <f>IF(N494&lt;=('Ejercicio 3 - TIR'!$D$18-'Ejercicio 3 - TIR'!$C$18)/('Ejercicio 3 - TIR'!$E$18-'Ejercicio 3 - TIR'!$C$18),'Ejercicio 3 - TIR'!$C$18+SQRT(('Ejercicio 3 - TIR'!$E$18-'Ejercicio 3 - TIR'!$C$18)*('Ejercicio 3 - TIR'!$D$18-'Ejercicio 3 - TIR'!$C$18)*N494),'Ejercicio 3 - TIR'!$E$18-SQRT(('Ejercicio 3 - TIR'!$E$18-'Ejercicio 3 - TIR'!$C$18)*('Ejercicio 3 - TIR'!$E$18-'Ejercicio 3 - TIR'!$D$18)*(1-N494)))</f>
        <v>37429.08961</v>
      </c>
      <c r="P494" s="3">
        <f t="shared" si="11"/>
        <v>0.9310726102</v>
      </c>
      <c r="Q494" s="7">
        <f>IF(P494&lt;=('Ejercicio 3 - TIR'!$D$22-'Ejercicio 3 - TIR'!$C$22)/('Ejercicio 3 - TIR'!$E$22-'Ejercicio 3 - TIR'!$C$22),'Ejercicio 3 - TIR'!$C$22+SQRT(('Ejercicio 3 - TIR'!$E$22-'Ejercicio 3 - TIR'!$C$22)*('Ejercicio 3 - TIR'!$D$22-'Ejercicio 3 - TIR'!$C$22)*P494),'Ejercicio 3 - TIR'!$E$22-SQRT(('Ejercicio 3 - TIR'!$E$22-'Ejercicio 3 - TIR'!$C$22)*('Ejercicio 3 - TIR'!$E$22-'Ejercicio 3 - TIR'!$D$22)*(1-P494)))</f>
        <v>0.16886136</v>
      </c>
      <c r="R494" s="3">
        <f t="shared" si="12"/>
        <v>0.25861068</v>
      </c>
      <c r="S494" s="7">
        <f>IF(R494&lt;=('Ejercicio 3 - TIR'!$D$23-'Ejercicio 3 - TIR'!$C$23)/('Ejercicio 3 - TIR'!$E$23-'Ejercicio 3 - TIR'!$C$23),'Ejercicio 3 - TIR'!$C$23+SQRT(('Ejercicio 3 - TIR'!$E$23-'Ejercicio 3 - TIR'!$C$23)*('Ejercicio 3 - TIR'!$D$23-'Ejercicio 3 - TIR'!$C$23)*R494),'Ejercicio 3 - TIR'!$E$23-SQRT(('Ejercicio 3 - TIR'!$E$23-'Ejercicio 3 - TIR'!$C$23)*('Ejercicio 3 - TIR'!$E$23-'Ejercicio 3 - TIR'!$D$23)*(1-R494)))</f>
        <v>0.141575431</v>
      </c>
      <c r="T494" s="3">
        <f t="shared" si="13"/>
        <v>0.7737871058</v>
      </c>
      <c r="U494" s="7">
        <f>IF(T494&lt;=('Ejercicio 3 - TIR'!$D$24-'Ejercicio 3 - TIR'!$C$24)/('Ejercicio 3 - TIR'!$E$24-'Ejercicio 3 - TIR'!$C$24),'Ejercicio 3 - TIR'!$C$24+SQRT(('Ejercicio 3 - TIR'!$E$24-'Ejercicio 3 - TIR'!$C$24)*('Ejercicio 3 - TIR'!$D$24-'Ejercicio 3 - TIR'!$C$24)*T494),'Ejercicio 3 - TIR'!$E$24-SQRT(('Ejercicio 3 - TIR'!$E$24-'Ejercicio 3 - TIR'!$C$24)*('Ejercicio 3 - TIR'!$E$24-'Ejercicio 3 - TIR'!$D$24)*(1-T494)))</f>
        <v>0.1948326381</v>
      </c>
      <c r="V494" s="3">
        <f t="shared" si="14"/>
        <v>0.7873583941</v>
      </c>
      <c r="W494" s="7">
        <f>IF(V494&lt;=('Ejercicio 3 - TIR'!$D$25-'Ejercicio 3 - TIR'!$C$25)/('Ejercicio 3 - TIR'!$E$25-'Ejercicio 3 - TIR'!$C$25),'Ejercicio 3 - TIR'!$C$25+SQRT(('Ejercicio 3 - TIR'!$E$25-'Ejercicio 3 - TIR'!$C$25)*('Ejercicio 3 - TIR'!$D$25-'Ejercicio 3 - TIR'!$C$25)*V494),'Ejercicio 3 - TIR'!$E$25-SQRT(('Ejercicio 3 - TIR'!$E$25-'Ejercicio 3 - TIR'!$C$25)*('Ejercicio 3 - TIR'!$E$25-'Ejercicio 3 - TIR'!$D$25)*(1-V494)))</f>
        <v>0.2227191345</v>
      </c>
      <c r="X494" s="3">
        <f t="shared" si="15"/>
        <v>0.8809641641</v>
      </c>
      <c r="Y494" s="7">
        <f>IF(X494&lt;=('Ejercicio 3 - TIR'!$D$26-'Ejercicio 3 - TIR'!$C$26)/('Ejercicio 3 - TIR'!$E$26-'Ejercicio 3 - TIR'!$C$26),'Ejercicio 3 - TIR'!$C$26+SQRT(('Ejercicio 3 - TIR'!$E$26-'Ejercicio 3 - TIR'!$C$26)*('Ejercicio 3 - TIR'!$D$26-'Ejercicio 3 - TIR'!$C$26)*X494),'Ejercicio 3 - TIR'!$E$26-SQRT(('Ejercicio 3 - TIR'!$E$26-'Ejercicio 3 - TIR'!$C$26)*('Ejercicio 3 - TIR'!$E$26-'Ejercicio 3 - TIR'!$D$26)*(1-X494)))</f>
        <v>0.2546466272</v>
      </c>
      <c r="Z494" s="3">
        <f t="shared" si="16"/>
        <v>1.16886136</v>
      </c>
      <c r="AA494" s="3">
        <f t="shared" si="17"/>
        <v>1.334343411</v>
      </c>
      <c r="AB494" s="3">
        <f t="shared" si="18"/>
        <v>1.594317058</v>
      </c>
      <c r="AC494" s="3">
        <f t="shared" si="19"/>
        <v>1.949401973</v>
      </c>
      <c r="AD494" s="3">
        <f t="shared" si="20"/>
        <v>2.44581061</v>
      </c>
      <c r="AE494" s="2">
        <f t="shared" si="21"/>
        <v>5559.268697</v>
      </c>
      <c r="AF494" s="2">
        <f t="shared" si="22"/>
        <v>6346.324559</v>
      </c>
      <c r="AG494" s="2">
        <f t="shared" si="23"/>
        <v>7582.795715</v>
      </c>
      <c r="AH494" s="2">
        <f t="shared" si="24"/>
        <v>9271.629414</v>
      </c>
      <c r="AI494" s="2">
        <f t="shared" si="25"/>
        <v>11632.61857</v>
      </c>
      <c r="AJ494" s="4">
        <f t="shared" si="26"/>
        <v>46479.49427</v>
      </c>
      <c r="AK494" s="4">
        <f t="shared" si="27"/>
        <v>50668.50087</v>
      </c>
      <c r="AL494" s="4">
        <f t="shared" si="28"/>
        <v>69012.55163</v>
      </c>
      <c r="AM494" s="4">
        <f t="shared" si="29"/>
        <v>83415.21342</v>
      </c>
      <c r="AN494" s="4">
        <f t="shared" si="30"/>
        <v>91544.46451</v>
      </c>
      <c r="AO494" s="4">
        <f>C494/'Ejercicio 3 - TIR'!$D$7</f>
        <v>15055.87053</v>
      </c>
      <c r="AP494" s="4">
        <f t="shared" si="31"/>
        <v>31423.62374</v>
      </c>
      <c r="AQ494" s="4">
        <f t="shared" si="32"/>
        <v>35612.63034</v>
      </c>
      <c r="AR494" s="4">
        <f t="shared" si="33"/>
        <v>53956.6811</v>
      </c>
      <c r="AS494" s="4">
        <f t="shared" si="34"/>
        <v>68359.34289</v>
      </c>
      <c r="AT494" s="4">
        <f t="shared" si="35"/>
        <v>76488.59398</v>
      </c>
      <c r="AU494" s="4">
        <f>AP494*'Ejercicio 3 - TIR'!$D$5</f>
        <v>15711.81187</v>
      </c>
      <c r="AV494" s="4">
        <f>AQ494*'Ejercicio 3 - TIR'!$D$5</f>
        <v>17806.31517</v>
      </c>
      <c r="AW494" s="4">
        <f>AR494*'Ejercicio 3 - TIR'!$D$5</f>
        <v>26978.34055</v>
      </c>
      <c r="AX494" s="4">
        <f>AS494*'Ejercicio 3 - TIR'!$D$5</f>
        <v>34179.67145</v>
      </c>
      <c r="AY494" s="4">
        <f>AT494*'Ejercicio 3 - TIR'!$D$5</f>
        <v>38244.29699</v>
      </c>
      <c r="AZ494" s="4">
        <f t="shared" ref="AZ494:BD494" si="1517">AJ494-AU494-AE494</f>
        <v>25208.4137</v>
      </c>
      <c r="BA494" s="4">
        <f t="shared" si="1517"/>
        <v>26515.86114</v>
      </c>
      <c r="BB494" s="4">
        <f t="shared" si="1517"/>
        <v>34451.41537</v>
      </c>
      <c r="BC494" s="4">
        <f t="shared" si="1517"/>
        <v>39963.91256</v>
      </c>
      <c r="BD494" s="4">
        <f t="shared" si="1517"/>
        <v>41667.54895</v>
      </c>
      <c r="BE494" s="4">
        <f t="shared" ref="BE494:BI494" si="1518">AZ494/Z494</f>
        <v>21566.64132</v>
      </c>
      <c r="BF494" s="4">
        <f t="shared" si="1518"/>
        <v>19871.84178</v>
      </c>
      <c r="BG494" s="4">
        <f t="shared" si="1518"/>
        <v>21608.88589</v>
      </c>
      <c r="BH494" s="4">
        <f t="shared" si="1518"/>
        <v>20500.60127</v>
      </c>
      <c r="BI494" s="4">
        <f t="shared" si="1518"/>
        <v>17036.29413</v>
      </c>
      <c r="BJ494" s="4">
        <f t="shared" si="38"/>
        <v>80521.19424</v>
      </c>
      <c r="BK494" s="4">
        <f t="shared" si="39"/>
        <v>36823.80789</v>
      </c>
      <c r="BL494" s="4">
        <f t="shared" si="40"/>
        <v>117345.0021</v>
      </c>
      <c r="BM494" s="4">
        <f>BK494*'Ejercicio 3 - TIR'!$D$5</f>
        <v>18411.90394</v>
      </c>
      <c r="BN494" s="4">
        <f t="shared" si="41"/>
        <v>98933.09818</v>
      </c>
      <c r="BO494" s="4">
        <f t="shared" si="42"/>
        <v>40450.02412</v>
      </c>
      <c r="BP494" s="4">
        <f t="shared" si="43"/>
        <v>-108201.4415</v>
      </c>
      <c r="BQ494" s="4">
        <f t="shared" ref="BQ494:BT494" si="1519">BE494</f>
        <v>21566.64132</v>
      </c>
      <c r="BR494" s="4">
        <f t="shared" si="1519"/>
        <v>19871.84178</v>
      </c>
      <c r="BS494" s="4">
        <f t="shared" si="1519"/>
        <v>21608.88589</v>
      </c>
      <c r="BT494" s="4">
        <f t="shared" si="1519"/>
        <v>20500.60127</v>
      </c>
      <c r="BU494" s="4">
        <f t="shared" si="45"/>
        <v>57486.31825</v>
      </c>
      <c r="BV494" s="36">
        <f t="shared" si="46"/>
        <v>8.045225684</v>
      </c>
    </row>
    <row r="495" ht="15.0" customHeight="1">
      <c r="A495" s="2">
        <v>494.0</v>
      </c>
      <c r="B495" s="3">
        <f t="shared" si="4"/>
        <v>0.1624376101</v>
      </c>
      <c r="C495" s="4">
        <f>IF(B495&lt;=('Ejercicio 3 - TIR'!$D$13-'Ejercicio 3 - TIR'!$C$13)/('Ejercicio 3 - TIR'!$E$13-'Ejercicio 3 - TIR'!$C$13),'Ejercicio 3 - TIR'!$C$13+SQRT(('Ejercicio 3 - TIR'!$E$13-'Ejercicio 3 - TIR'!$C$13)*('Ejercicio 3 - TIR'!$D$13-'Ejercicio 3 - TIR'!$C$13)*B495),'Ejercicio 3 - TIR'!$E$13-SQRT(('Ejercicio 3 - TIR'!$E$13-'Ejercicio 3 - TIR'!$C$13)*('Ejercicio 3 - TIR'!$E$13-'Ejercicio 3 - TIR'!$D$13)*(1-B495)))</f>
        <v>68060.7099</v>
      </c>
      <c r="D495" s="3">
        <f t="shared" si="5"/>
        <v>0.3116622659</v>
      </c>
      <c r="E495" s="4">
        <f>IF(D495&lt;=('Ejercicio 3 - TIR'!$D$14-'Ejercicio 3 - TIR'!$C$14)/('Ejercicio 3 - TIR'!$E$14-'Ejercicio 3 - TIR'!$C$14),'Ejercicio 3 - TIR'!$C$14+SQRT(('Ejercicio 3 - TIR'!$E$14-'Ejercicio 3 - TIR'!$C$14)*('Ejercicio 3 - TIR'!$D$14-'Ejercicio 3 - TIR'!$C$14)*D495),'Ejercicio 3 - TIR'!$E$14-SQRT(('Ejercicio 3 - TIR'!$E$14-'Ejercicio 3 - TIR'!$C$14)*('Ejercicio 3 - TIR'!$E$14-'Ejercicio 3 - TIR'!$D$14)*(1-D495)))</f>
        <v>29834.73577</v>
      </c>
      <c r="F495" s="3">
        <f t="shared" si="6"/>
        <v>0.7580014424</v>
      </c>
      <c r="G495" s="4">
        <f>IF(F495&lt;=('Ejercicio 3 - TIR'!$D$18-'Ejercicio 3 - TIR'!$C$18)/('Ejercicio 3 - TIR'!$E$18-'Ejercicio 3 - TIR'!$C$18),'Ejercicio 3 - TIR'!$C$18+SQRT(('Ejercicio 3 - TIR'!$E$18-'Ejercicio 3 - TIR'!$C$18)*('Ejercicio 3 - TIR'!$D$18-'Ejercicio 3 - TIR'!$C$18)*F495),'Ejercicio 3 - TIR'!$E$18-SQRT(('Ejercicio 3 - TIR'!$E$18-'Ejercicio 3 - TIR'!$C$18)*('Ejercicio 3 - TIR'!$E$18-'Ejercicio 3 - TIR'!$D$18)*(1-F495)))</f>
        <v>40739.73102</v>
      </c>
      <c r="H495" s="3">
        <f t="shared" si="7"/>
        <v>0.6816097838</v>
      </c>
      <c r="I495" s="4">
        <f>IF(H495&lt;=('Ejercicio 3 - TIR'!$D$18-'Ejercicio 3 - TIR'!$C$18)/('Ejercicio 3 - TIR'!$E$18-'Ejercicio 3 - TIR'!$C$18),'Ejercicio 3 - TIR'!$C$18+SQRT(('Ejercicio 3 - TIR'!$E$18-'Ejercicio 3 - TIR'!$C$18)*('Ejercicio 3 - TIR'!$D$18-'Ejercicio 3 - TIR'!$C$18)*H495),'Ejercicio 3 - TIR'!$E$18-SQRT(('Ejercicio 3 - TIR'!$E$18-'Ejercicio 3 - TIR'!$C$18)*('Ejercicio 3 - TIR'!$E$18-'Ejercicio 3 - TIR'!$D$18)*(1-H495)))</f>
        <v>40113.35839</v>
      </c>
      <c r="J495" s="3">
        <f t="shared" si="8"/>
        <v>0.2764151004</v>
      </c>
      <c r="K495" s="4">
        <f>IF(J495&lt;=('Ejercicio 3 - TIR'!$D$18-'Ejercicio 3 - TIR'!$C$18)/('Ejercicio 3 - TIR'!$E$18-'Ejercicio 3 - TIR'!$C$18),'Ejercicio 3 - TIR'!$C$18+SQRT(('Ejercicio 3 - TIR'!$E$18-'Ejercicio 3 - TIR'!$C$18)*('Ejercicio 3 - TIR'!$D$18-'Ejercicio 3 - TIR'!$C$18)*J495),'Ejercicio 3 - TIR'!$E$18-SQRT(('Ejercicio 3 - TIR'!$E$18-'Ejercicio 3 - TIR'!$C$18)*('Ejercicio 3 - TIR'!$E$18-'Ejercicio 3 - TIR'!$D$18)*(1-J495)))</f>
        <v>36439.1199</v>
      </c>
      <c r="L495" s="3">
        <f t="shared" si="9"/>
        <v>0.03691006316</v>
      </c>
      <c r="M495" s="4">
        <f>IF(L495&lt;=('Ejercicio 3 - TIR'!$D$18-'Ejercicio 3 - TIR'!$C$18)/('Ejercicio 3 - TIR'!$E$18-'Ejercicio 3 - TIR'!$C$18),'Ejercicio 3 - TIR'!$C$18+SQRT(('Ejercicio 3 - TIR'!$E$18-'Ejercicio 3 - TIR'!$C$18)*('Ejercicio 3 - TIR'!$D$18-'Ejercicio 3 - TIR'!$C$18)*L495),'Ejercicio 3 - TIR'!$E$18-SQRT(('Ejercicio 3 - TIR'!$E$18-'Ejercicio 3 - TIR'!$C$18)*('Ejercicio 3 - TIR'!$E$18-'Ejercicio 3 - TIR'!$D$18)*(1-L495)))</f>
        <v>32352.97885</v>
      </c>
      <c r="N495" s="3">
        <f t="shared" si="10"/>
        <v>0.1953956918</v>
      </c>
      <c r="O495" s="4">
        <f>IF(N495&lt;=('Ejercicio 3 - TIR'!$D$18-'Ejercicio 3 - TIR'!$C$18)/('Ejercicio 3 - TIR'!$E$18-'Ejercicio 3 - TIR'!$C$18),'Ejercicio 3 - TIR'!$C$18+SQRT(('Ejercicio 3 - TIR'!$E$18-'Ejercicio 3 - TIR'!$C$18)*('Ejercicio 3 - TIR'!$D$18-'Ejercicio 3 - TIR'!$C$18)*N495),'Ejercicio 3 - TIR'!$E$18-SQRT(('Ejercicio 3 - TIR'!$E$18-'Ejercicio 3 - TIR'!$C$18)*('Ejercicio 3 - TIR'!$E$18-'Ejercicio 3 - TIR'!$D$18)*(1-N495)))</f>
        <v>35413.81139</v>
      </c>
      <c r="P495" s="3">
        <f t="shared" si="11"/>
        <v>0.5401452705</v>
      </c>
      <c r="Q495" s="7">
        <f>IF(P495&lt;=('Ejercicio 3 - TIR'!$D$22-'Ejercicio 3 - TIR'!$C$22)/('Ejercicio 3 - TIR'!$E$22-'Ejercicio 3 - TIR'!$C$22),'Ejercicio 3 - TIR'!$C$22+SQRT(('Ejercicio 3 - TIR'!$E$22-'Ejercicio 3 - TIR'!$C$22)*('Ejercicio 3 - TIR'!$D$22-'Ejercicio 3 - TIR'!$C$22)*P495),'Ejercicio 3 - TIR'!$E$22-SQRT(('Ejercicio 3 - TIR'!$E$22-'Ejercicio 3 - TIR'!$C$22)*('Ejercicio 3 - TIR'!$E$22-'Ejercicio 3 - TIR'!$D$22)*(1-P495)))</f>
        <v>0.1512295549</v>
      </c>
      <c r="R495" s="3">
        <f t="shared" si="12"/>
        <v>0.09495731096</v>
      </c>
      <c r="S495" s="7">
        <f>IF(R495&lt;=('Ejercicio 3 - TIR'!$D$23-'Ejercicio 3 - TIR'!$C$23)/('Ejercicio 3 - TIR'!$E$23-'Ejercicio 3 - TIR'!$C$23),'Ejercicio 3 - TIR'!$C$23+SQRT(('Ejercicio 3 - TIR'!$E$23-'Ejercicio 3 - TIR'!$C$23)*('Ejercicio 3 - TIR'!$D$23-'Ejercicio 3 - TIR'!$C$23)*R495),'Ejercicio 3 - TIR'!$E$23-SQRT(('Ejercicio 3 - TIR'!$E$23-'Ejercicio 3 - TIR'!$C$23)*('Ejercicio 3 - TIR'!$E$23-'Ejercicio 3 - TIR'!$D$23)*(1-R495)))</f>
        <v>0.1330737584</v>
      </c>
      <c r="T495" s="3">
        <f t="shared" si="13"/>
        <v>0.3905665919</v>
      </c>
      <c r="U495" s="7">
        <f>IF(T495&lt;=('Ejercicio 3 - TIR'!$D$24-'Ejercicio 3 - TIR'!$C$24)/('Ejercicio 3 - TIR'!$E$24-'Ejercicio 3 - TIR'!$C$24),'Ejercicio 3 - TIR'!$C$24+SQRT(('Ejercicio 3 - TIR'!$E$24-'Ejercicio 3 - TIR'!$C$24)*('Ejercicio 3 - TIR'!$D$24-'Ejercicio 3 - TIR'!$C$24)*T495),'Ejercicio 3 - TIR'!$E$24-SQRT(('Ejercicio 3 - TIR'!$E$24-'Ejercicio 3 - TIR'!$C$24)*('Ejercicio 3 - TIR'!$E$24-'Ejercicio 3 - TIR'!$D$24)*(1-T495)))</f>
        <v>0.1786389567</v>
      </c>
      <c r="V495" s="3">
        <f t="shared" si="14"/>
        <v>0.3083816341</v>
      </c>
      <c r="W495" s="7">
        <f>IF(V495&lt;=('Ejercicio 3 - TIR'!$D$25-'Ejercicio 3 - TIR'!$C$25)/('Ejercicio 3 - TIR'!$E$25-'Ejercicio 3 - TIR'!$C$25),'Ejercicio 3 - TIR'!$C$25+SQRT(('Ejercicio 3 - TIR'!$E$25-'Ejercicio 3 - TIR'!$C$25)*('Ejercicio 3 - TIR'!$D$25-'Ejercicio 3 - TIR'!$C$25)*V495),'Ejercicio 3 - TIR'!$E$25-SQRT(('Ejercicio 3 - TIR'!$E$25-'Ejercicio 3 - TIR'!$C$25)*('Ejercicio 3 - TIR'!$E$25-'Ejercicio 3 - TIR'!$D$25)*(1-V495)))</f>
        <v>0.2007997532</v>
      </c>
      <c r="X495" s="3">
        <f t="shared" si="15"/>
        <v>0.7270178407</v>
      </c>
      <c r="Y495" s="7">
        <f>IF(X495&lt;=('Ejercicio 3 - TIR'!$D$26-'Ejercicio 3 - TIR'!$C$26)/('Ejercicio 3 - TIR'!$E$26-'Ejercicio 3 - TIR'!$C$26),'Ejercicio 3 - TIR'!$C$26+SQRT(('Ejercicio 3 - TIR'!$E$26-'Ejercicio 3 - TIR'!$C$26)*('Ejercicio 3 - TIR'!$D$26-'Ejercicio 3 - TIR'!$C$26)*X495),'Ejercicio 3 - TIR'!$E$26-SQRT(('Ejercicio 3 - TIR'!$E$26-'Ejercicio 3 - TIR'!$C$26)*('Ejercicio 3 - TIR'!$E$26-'Ejercicio 3 - TIR'!$D$26)*(1-X495)))</f>
        <v>0.2416059424</v>
      </c>
      <c r="Z495" s="3">
        <f t="shared" si="16"/>
        <v>1.151229555</v>
      </c>
      <c r="AA495" s="3">
        <f t="shared" si="17"/>
        <v>1.304427999</v>
      </c>
      <c r="AB495" s="3">
        <f t="shared" si="18"/>
        <v>1.537449655</v>
      </c>
      <c r="AC495" s="3">
        <f t="shared" si="19"/>
        <v>1.846169167</v>
      </c>
      <c r="AD495" s="3">
        <f t="shared" si="20"/>
        <v>2.292214608</v>
      </c>
      <c r="AE495" s="2">
        <f t="shared" si="21"/>
        <v>4511.89381</v>
      </c>
      <c r="AF495" s="2">
        <f t="shared" si="22"/>
        <v>5112.308477</v>
      </c>
      <c r="AG495" s="2">
        <f t="shared" si="23"/>
        <v>6025.565929</v>
      </c>
      <c r="AH495" s="2">
        <f t="shared" si="24"/>
        <v>7235.498081</v>
      </c>
      <c r="AI495" s="2">
        <f t="shared" si="25"/>
        <v>8983.637414</v>
      </c>
      <c r="AJ495" s="4">
        <f t="shared" si="26"/>
        <v>46900.7824</v>
      </c>
      <c r="AK495" s="4">
        <f t="shared" si="27"/>
        <v>52324.9878</v>
      </c>
      <c r="AL495" s="4">
        <f t="shared" si="28"/>
        <v>56023.31233</v>
      </c>
      <c r="AM495" s="4">
        <f t="shared" si="29"/>
        <v>59729.07201</v>
      </c>
      <c r="AN495" s="4">
        <f t="shared" si="30"/>
        <v>81176.0558</v>
      </c>
      <c r="AO495" s="4">
        <f>C495/'Ejercicio 3 - TIR'!$D$7</f>
        <v>13612.14198</v>
      </c>
      <c r="AP495" s="4">
        <f t="shared" si="31"/>
        <v>33288.64042</v>
      </c>
      <c r="AQ495" s="4">
        <f t="shared" si="32"/>
        <v>38712.84582</v>
      </c>
      <c r="AR495" s="4">
        <f t="shared" si="33"/>
        <v>42411.17035</v>
      </c>
      <c r="AS495" s="4">
        <f t="shared" si="34"/>
        <v>46116.93003</v>
      </c>
      <c r="AT495" s="4">
        <f t="shared" si="35"/>
        <v>67563.91382</v>
      </c>
      <c r="AU495" s="4">
        <f>AP495*'Ejercicio 3 - TIR'!$D$5</f>
        <v>16644.32021</v>
      </c>
      <c r="AV495" s="4">
        <f>AQ495*'Ejercicio 3 - TIR'!$D$5</f>
        <v>19356.42291</v>
      </c>
      <c r="AW495" s="4">
        <f>AR495*'Ejercicio 3 - TIR'!$D$5</f>
        <v>21205.58518</v>
      </c>
      <c r="AX495" s="4">
        <f>AS495*'Ejercicio 3 - TIR'!$D$5</f>
        <v>23058.46501</v>
      </c>
      <c r="AY495" s="4">
        <f>AT495*'Ejercicio 3 - TIR'!$D$5</f>
        <v>33781.95691</v>
      </c>
      <c r="AZ495" s="4">
        <f t="shared" ref="AZ495:BD495" si="1520">AJ495-AU495-AE495</f>
        <v>25744.56838</v>
      </c>
      <c r="BA495" s="4">
        <f t="shared" si="1520"/>
        <v>27856.25641</v>
      </c>
      <c r="BB495" s="4">
        <f t="shared" si="1520"/>
        <v>28792.16123</v>
      </c>
      <c r="BC495" s="4">
        <f t="shared" si="1520"/>
        <v>29435.10891</v>
      </c>
      <c r="BD495" s="4">
        <f t="shared" si="1520"/>
        <v>38410.46147</v>
      </c>
      <c r="BE495" s="4">
        <f t="shared" ref="BE495:BI495" si="1521">AZ495/Z495</f>
        <v>22362.67152</v>
      </c>
      <c r="BF495" s="4">
        <f t="shared" si="1521"/>
        <v>21355.15064</v>
      </c>
      <c r="BG495" s="4">
        <f t="shared" si="1521"/>
        <v>18727.22214</v>
      </c>
      <c r="BH495" s="4">
        <f t="shared" si="1521"/>
        <v>15943.88501</v>
      </c>
      <c r="BI495" s="4">
        <f t="shared" si="1521"/>
        <v>16756.92203</v>
      </c>
      <c r="BJ495" s="4">
        <f t="shared" si="38"/>
        <v>68387.61716</v>
      </c>
      <c r="BK495" s="4">
        <f t="shared" si="39"/>
        <v>31201.95069</v>
      </c>
      <c r="BL495" s="4">
        <f t="shared" si="40"/>
        <v>99589.56785</v>
      </c>
      <c r="BM495" s="4">
        <f>BK495*'Ejercicio 3 - TIR'!$D$5</f>
        <v>15600.97535</v>
      </c>
      <c r="BN495" s="4">
        <f t="shared" si="41"/>
        <v>83988.5925</v>
      </c>
      <c r="BO495" s="4">
        <f t="shared" si="42"/>
        <v>36640.80676</v>
      </c>
      <c r="BP495" s="4">
        <f t="shared" si="43"/>
        <v>-97895.44566</v>
      </c>
      <c r="BQ495" s="4">
        <f t="shared" ref="BQ495:BT495" si="1522">BE495</f>
        <v>22362.67152</v>
      </c>
      <c r="BR495" s="4">
        <f t="shared" si="1522"/>
        <v>21355.15064</v>
      </c>
      <c r="BS495" s="4">
        <f t="shared" si="1522"/>
        <v>18727.22214</v>
      </c>
      <c r="BT495" s="4">
        <f t="shared" si="1522"/>
        <v>15943.88501</v>
      </c>
      <c r="BU495" s="4">
        <f t="shared" si="45"/>
        <v>53397.72879</v>
      </c>
      <c r="BV495" s="36">
        <f t="shared" si="46"/>
        <v>9.364259116</v>
      </c>
    </row>
    <row r="496" ht="15.0" customHeight="1">
      <c r="A496" s="2">
        <v>495.0</v>
      </c>
      <c r="B496" s="3">
        <f t="shared" si="4"/>
        <v>0.2325948638</v>
      </c>
      <c r="C496" s="4">
        <f>IF(B496&lt;=('Ejercicio 3 - TIR'!$D$13-'Ejercicio 3 - TIR'!$C$13)/('Ejercicio 3 - TIR'!$E$13-'Ejercicio 3 - TIR'!$C$13),'Ejercicio 3 - TIR'!$C$13+SQRT(('Ejercicio 3 - TIR'!$E$13-'Ejercicio 3 - TIR'!$C$13)*('Ejercicio 3 - TIR'!$D$13-'Ejercicio 3 - TIR'!$C$13)*B496),'Ejercicio 3 - TIR'!$E$13-SQRT(('Ejercicio 3 - TIR'!$E$13-'Ejercicio 3 - TIR'!$C$13)*('Ejercicio 3 - TIR'!$E$13-'Ejercicio 3 - TIR'!$D$13)*(1-B496)))</f>
        <v>69645.61794</v>
      </c>
      <c r="D496" s="3">
        <f t="shared" si="5"/>
        <v>0.5570629382</v>
      </c>
      <c r="E496" s="4">
        <f>IF(D496&lt;=('Ejercicio 3 - TIR'!$D$14-'Ejercicio 3 - TIR'!$C$14)/('Ejercicio 3 - TIR'!$E$14-'Ejercicio 3 - TIR'!$C$14),'Ejercicio 3 - TIR'!$C$14+SQRT(('Ejercicio 3 - TIR'!$E$14-'Ejercicio 3 - TIR'!$C$14)*('Ejercicio 3 - TIR'!$D$14-'Ejercicio 3 - TIR'!$C$14)*D496),'Ejercicio 3 - TIR'!$E$14-SQRT(('Ejercicio 3 - TIR'!$E$14-'Ejercicio 3 - TIR'!$C$14)*('Ejercicio 3 - TIR'!$E$14-'Ejercicio 3 - TIR'!$D$14)*(1-D496)))</f>
        <v>31848.89215</v>
      </c>
      <c r="F496" s="3">
        <f t="shared" si="6"/>
        <v>0.07588271848</v>
      </c>
      <c r="G496" s="4">
        <f>IF(F496&lt;=('Ejercicio 3 - TIR'!$D$18-'Ejercicio 3 - TIR'!$C$18)/('Ejercicio 3 - TIR'!$E$18-'Ejercicio 3 - TIR'!$C$18),'Ejercicio 3 - TIR'!$C$18+SQRT(('Ejercicio 3 - TIR'!$E$18-'Ejercicio 3 - TIR'!$C$18)*('Ejercicio 3 - TIR'!$D$18-'Ejercicio 3 - TIR'!$C$18)*F496),'Ejercicio 3 - TIR'!$E$18-SQRT(('Ejercicio 3 - TIR'!$E$18-'Ejercicio 3 - TIR'!$C$18)*('Ejercicio 3 - TIR'!$E$18-'Ejercicio 3 - TIR'!$D$18)*(1-F496)))</f>
        <v>33373.78241</v>
      </c>
      <c r="H496" s="3">
        <f t="shared" si="7"/>
        <v>0.3548799308</v>
      </c>
      <c r="I496" s="4">
        <f>IF(H496&lt;=('Ejercicio 3 - TIR'!$D$18-'Ejercicio 3 - TIR'!$C$18)/('Ejercicio 3 - TIR'!$E$18-'Ejercicio 3 - TIR'!$C$18),'Ejercicio 3 - TIR'!$C$18+SQRT(('Ejercicio 3 - TIR'!$E$18-'Ejercicio 3 - TIR'!$C$18)*('Ejercicio 3 - TIR'!$D$18-'Ejercicio 3 - TIR'!$C$18)*H496),'Ejercicio 3 - TIR'!$E$18-SQRT(('Ejercicio 3 - TIR'!$E$18-'Ejercicio 3 - TIR'!$C$18)*('Ejercicio 3 - TIR'!$E$18-'Ejercicio 3 - TIR'!$D$18)*(1-H496)))</f>
        <v>37296.0256</v>
      </c>
      <c r="J496" s="3">
        <f t="shared" si="8"/>
        <v>0.5089379665</v>
      </c>
      <c r="K496" s="4">
        <f>IF(J496&lt;=('Ejercicio 3 - TIR'!$D$18-'Ejercicio 3 - TIR'!$C$18)/('Ejercicio 3 - TIR'!$E$18-'Ejercicio 3 - TIR'!$C$18),'Ejercicio 3 - TIR'!$C$18+SQRT(('Ejercicio 3 - TIR'!$E$18-'Ejercicio 3 - TIR'!$C$18)*('Ejercicio 3 - TIR'!$D$18-'Ejercicio 3 - TIR'!$C$18)*J496),'Ejercicio 3 - TIR'!$E$18-SQRT(('Ejercicio 3 - TIR'!$E$18-'Ejercicio 3 - TIR'!$C$18)*('Ejercicio 3 - TIR'!$E$18-'Ejercicio 3 - TIR'!$D$18)*(1-J496)))</f>
        <v>38737.31623</v>
      </c>
      <c r="L496" s="3">
        <f t="shared" si="9"/>
        <v>0.5021488101</v>
      </c>
      <c r="M496" s="4">
        <f>IF(L496&lt;=('Ejercicio 3 - TIR'!$D$18-'Ejercicio 3 - TIR'!$C$18)/('Ejercicio 3 - TIR'!$E$18-'Ejercicio 3 - TIR'!$C$18),'Ejercicio 3 - TIR'!$C$18+SQRT(('Ejercicio 3 - TIR'!$E$18-'Ejercicio 3 - TIR'!$C$18)*('Ejercicio 3 - TIR'!$D$18-'Ejercicio 3 - TIR'!$C$18)*L496),'Ejercicio 3 - TIR'!$E$18-SQRT(('Ejercicio 3 - TIR'!$E$18-'Ejercicio 3 - TIR'!$C$18)*('Ejercicio 3 - TIR'!$E$18-'Ejercicio 3 - TIR'!$D$18)*(1-L496)))</f>
        <v>38678.84333</v>
      </c>
      <c r="N496" s="3">
        <f t="shared" si="10"/>
        <v>0.4016382744</v>
      </c>
      <c r="O496" s="4">
        <f>IF(N496&lt;=('Ejercicio 3 - TIR'!$D$18-'Ejercicio 3 - TIR'!$C$18)/('Ejercicio 3 - TIR'!$E$18-'Ejercicio 3 - TIR'!$C$18),'Ejercicio 3 - TIR'!$C$18+SQRT(('Ejercicio 3 - TIR'!$E$18-'Ejercicio 3 - TIR'!$C$18)*('Ejercicio 3 - TIR'!$D$18-'Ejercicio 3 - TIR'!$C$18)*N496),'Ejercicio 3 - TIR'!$E$18-SQRT(('Ejercicio 3 - TIR'!$E$18-'Ejercicio 3 - TIR'!$C$18)*('Ejercicio 3 - TIR'!$E$18-'Ejercicio 3 - TIR'!$D$18)*(1-N496)))</f>
        <v>37761.81301</v>
      </c>
      <c r="P496" s="3">
        <f t="shared" si="11"/>
        <v>0.7842842416</v>
      </c>
      <c r="Q496" s="7">
        <f>IF(P496&lt;=('Ejercicio 3 - TIR'!$D$22-'Ejercicio 3 - TIR'!$C$22)/('Ejercicio 3 - TIR'!$E$22-'Ejercicio 3 - TIR'!$C$22),'Ejercicio 3 - TIR'!$C$22+SQRT(('Ejercicio 3 - TIR'!$E$22-'Ejercicio 3 - TIR'!$C$22)*('Ejercicio 3 - TIR'!$D$22-'Ejercicio 3 - TIR'!$C$22)*P496),'Ejercicio 3 - TIR'!$E$22-SQRT(('Ejercicio 3 - TIR'!$E$22-'Ejercicio 3 - TIR'!$C$22)*('Ejercicio 3 - TIR'!$E$22-'Ejercicio 3 - TIR'!$D$22)*(1-P496)))</f>
        <v>0.160294966</v>
      </c>
      <c r="R496" s="3">
        <f t="shared" si="12"/>
        <v>0.7455466614</v>
      </c>
      <c r="S496" s="7">
        <f>IF(R496&lt;=('Ejercicio 3 - TIR'!$D$23-'Ejercicio 3 - TIR'!$C$23)/('Ejercicio 3 - TIR'!$E$23-'Ejercicio 3 - TIR'!$C$23),'Ejercicio 3 - TIR'!$C$23+SQRT(('Ejercicio 3 - TIR'!$E$23-'Ejercicio 3 - TIR'!$C$23)*('Ejercicio 3 - TIR'!$D$23-'Ejercicio 3 - TIR'!$C$23)*R496),'Ejercicio 3 - TIR'!$E$23-SQRT(('Ejercicio 3 - TIR'!$E$23-'Ejercicio 3 - TIR'!$C$23)*('Ejercicio 3 - TIR'!$E$23-'Ejercicio 3 - TIR'!$D$23)*(1-R496)))</f>
        <v>0.1585986914</v>
      </c>
      <c r="T496" s="3">
        <f t="shared" si="13"/>
        <v>0.2096282668</v>
      </c>
      <c r="U496" s="7">
        <f>IF(T496&lt;=('Ejercicio 3 - TIR'!$D$24-'Ejercicio 3 - TIR'!$C$24)/('Ejercicio 3 - TIR'!$E$24-'Ejercicio 3 - TIR'!$C$24),'Ejercicio 3 - TIR'!$C$24+SQRT(('Ejercicio 3 - TIR'!$E$24-'Ejercicio 3 - TIR'!$C$24)*('Ejercicio 3 - TIR'!$D$24-'Ejercicio 3 - TIR'!$C$24)*T496),'Ejercicio 3 - TIR'!$E$24-SQRT(('Ejercicio 3 - TIR'!$E$24-'Ejercicio 3 - TIR'!$C$24)*('Ejercicio 3 - TIR'!$E$24-'Ejercicio 3 - TIR'!$D$24)*(1-T496)))</f>
        <v>0.1709814051</v>
      </c>
      <c r="V496" s="3">
        <f t="shared" si="14"/>
        <v>0.4901845125</v>
      </c>
      <c r="W496" s="7">
        <f>IF(V496&lt;=('Ejercicio 3 - TIR'!$D$25-'Ejercicio 3 - TIR'!$C$25)/('Ejercicio 3 - TIR'!$E$25-'Ejercicio 3 - TIR'!$C$25),'Ejercicio 3 - TIR'!$C$25+SQRT(('Ejercicio 3 - TIR'!$E$25-'Ejercicio 3 - TIR'!$C$25)*('Ejercicio 3 - TIR'!$D$25-'Ejercicio 3 - TIR'!$C$25)*V496),'Ejercicio 3 - TIR'!$E$25-SQRT(('Ejercicio 3 - TIR'!$E$25-'Ejercicio 3 - TIR'!$C$25)*('Ejercicio 3 - TIR'!$E$25-'Ejercicio 3 - TIR'!$D$25)*(1-V496)))</f>
        <v>0.207758383</v>
      </c>
      <c r="X496" s="3">
        <f t="shared" si="15"/>
        <v>0.3008015695</v>
      </c>
      <c r="Y496" s="7">
        <f>IF(X496&lt;=('Ejercicio 3 - TIR'!$D$26-'Ejercicio 3 - TIR'!$C$26)/('Ejercicio 3 - TIR'!$E$26-'Ejercicio 3 - TIR'!$C$26),'Ejercicio 3 - TIR'!$C$26+SQRT(('Ejercicio 3 - TIR'!$E$26-'Ejercicio 3 - TIR'!$C$26)*('Ejercicio 3 - TIR'!$D$26-'Ejercicio 3 - TIR'!$C$26)*X496),'Ejercicio 3 - TIR'!$E$26-SQRT(('Ejercicio 3 - TIR'!$E$26-'Ejercicio 3 - TIR'!$C$26)*('Ejercicio 3 - TIR'!$E$26-'Ejercicio 3 - TIR'!$D$26)*(1-X496)))</f>
        <v>0.2184984954</v>
      </c>
      <c r="Z496" s="3">
        <f t="shared" si="16"/>
        <v>1.160294966</v>
      </c>
      <c r="AA496" s="3">
        <f t="shared" si="17"/>
        <v>1.344316229</v>
      </c>
      <c r="AB496" s="3">
        <f t="shared" si="18"/>
        <v>1.574169307</v>
      </c>
      <c r="AC496" s="3">
        <f t="shared" si="19"/>
        <v>1.901216177</v>
      </c>
      <c r="AD496" s="3">
        <f t="shared" si="20"/>
        <v>2.316629051</v>
      </c>
      <c r="AE496" s="2">
        <f t="shared" si="21"/>
        <v>5105.217083</v>
      </c>
      <c r="AF496" s="2">
        <f t="shared" si="22"/>
        <v>5914.897832</v>
      </c>
      <c r="AG496" s="2">
        <f t="shared" si="23"/>
        <v>6926.235375</v>
      </c>
      <c r="AH496" s="2">
        <f t="shared" si="24"/>
        <v>8365.218836</v>
      </c>
      <c r="AI496" s="2">
        <f t="shared" si="25"/>
        <v>10193.00657</v>
      </c>
      <c r="AJ496" s="4">
        <f t="shared" si="26"/>
        <v>38723.43173</v>
      </c>
      <c r="AK496" s="4">
        <f t="shared" si="27"/>
        <v>50137.65251</v>
      </c>
      <c r="AL496" s="4">
        <f t="shared" si="28"/>
        <v>60979.09425</v>
      </c>
      <c r="AM496" s="4">
        <f t="shared" si="29"/>
        <v>73536.84264</v>
      </c>
      <c r="AN496" s="4">
        <f t="shared" si="30"/>
        <v>87480.11302</v>
      </c>
      <c r="AO496" s="4">
        <f>C496/'Ejercicio 3 - TIR'!$D$7</f>
        <v>13929.12359</v>
      </c>
      <c r="AP496" s="4">
        <f t="shared" si="31"/>
        <v>24794.30814</v>
      </c>
      <c r="AQ496" s="4">
        <f t="shared" si="32"/>
        <v>36208.52892</v>
      </c>
      <c r="AR496" s="4">
        <f t="shared" si="33"/>
        <v>47049.97066</v>
      </c>
      <c r="AS496" s="4">
        <f t="shared" si="34"/>
        <v>59607.71905</v>
      </c>
      <c r="AT496" s="4">
        <f t="shared" si="35"/>
        <v>73550.98944</v>
      </c>
      <c r="AU496" s="4">
        <f>AP496*'Ejercicio 3 - TIR'!$D$5</f>
        <v>12397.15407</v>
      </c>
      <c r="AV496" s="4">
        <f>AQ496*'Ejercicio 3 - TIR'!$D$5</f>
        <v>18104.26446</v>
      </c>
      <c r="AW496" s="4">
        <f>AR496*'Ejercicio 3 - TIR'!$D$5</f>
        <v>23524.98533</v>
      </c>
      <c r="AX496" s="4">
        <f>AS496*'Ejercicio 3 - TIR'!$D$5</f>
        <v>29803.85952</v>
      </c>
      <c r="AY496" s="4">
        <f>AT496*'Ejercicio 3 - TIR'!$D$5</f>
        <v>36775.49472</v>
      </c>
      <c r="AZ496" s="4">
        <f t="shared" ref="AZ496:BD496" si="1523">AJ496-AU496-AE496</f>
        <v>21221.06058</v>
      </c>
      <c r="BA496" s="4">
        <f t="shared" si="1523"/>
        <v>26118.49022</v>
      </c>
      <c r="BB496" s="4">
        <f t="shared" si="1523"/>
        <v>30527.87355</v>
      </c>
      <c r="BC496" s="4">
        <f t="shared" si="1523"/>
        <v>35367.76428</v>
      </c>
      <c r="BD496" s="4">
        <f t="shared" si="1523"/>
        <v>40511.61174</v>
      </c>
      <c r="BE496" s="4">
        <f t="shared" ref="BE496:BI496" si="1524">AZ496/Z496</f>
        <v>18289.3671</v>
      </c>
      <c r="BF496" s="4">
        <f t="shared" si="1524"/>
        <v>19428.82906</v>
      </c>
      <c r="BG496" s="4">
        <f t="shared" si="1524"/>
        <v>19393.00519</v>
      </c>
      <c r="BH496" s="4">
        <f t="shared" si="1524"/>
        <v>18602.70531</v>
      </c>
      <c r="BI496" s="4">
        <f t="shared" si="1524"/>
        <v>17487.31059</v>
      </c>
      <c r="BJ496" s="4">
        <f t="shared" si="38"/>
        <v>73782.06878</v>
      </c>
      <c r="BK496" s="4">
        <f t="shared" si="39"/>
        <v>32268.61236</v>
      </c>
      <c r="BL496" s="4">
        <f t="shared" si="40"/>
        <v>106050.6811</v>
      </c>
      <c r="BM496" s="4">
        <f>BK496*'Ejercicio 3 - TIR'!$D$5</f>
        <v>16134.30618</v>
      </c>
      <c r="BN496" s="4">
        <f t="shared" si="41"/>
        <v>89916.37496</v>
      </c>
      <c r="BO496" s="4">
        <f t="shared" si="42"/>
        <v>38813.45394</v>
      </c>
      <c r="BP496" s="4">
        <f t="shared" si="43"/>
        <v>-101494.5101</v>
      </c>
      <c r="BQ496" s="4">
        <f t="shared" ref="BQ496:BT496" si="1525">BE496</f>
        <v>18289.3671</v>
      </c>
      <c r="BR496" s="4">
        <f t="shared" si="1525"/>
        <v>19428.82906</v>
      </c>
      <c r="BS496" s="4">
        <f t="shared" si="1525"/>
        <v>19393.00519</v>
      </c>
      <c r="BT496" s="4">
        <f t="shared" si="1525"/>
        <v>18602.70531</v>
      </c>
      <c r="BU496" s="4">
        <f t="shared" si="45"/>
        <v>56300.76453</v>
      </c>
      <c r="BV496" s="36">
        <f t="shared" si="46"/>
        <v>7.837657856</v>
      </c>
    </row>
    <row r="497" ht="15.0" customHeight="1">
      <c r="A497" s="2">
        <v>496.0</v>
      </c>
      <c r="B497" s="3">
        <f t="shared" si="4"/>
        <v>0.2126172589</v>
      </c>
      <c r="C497" s="4">
        <f>IF(B497&lt;=('Ejercicio 3 - TIR'!$D$13-'Ejercicio 3 - TIR'!$C$13)/('Ejercicio 3 - TIR'!$E$13-'Ejercicio 3 - TIR'!$C$13),'Ejercicio 3 - TIR'!$C$13+SQRT(('Ejercicio 3 - TIR'!$E$13-'Ejercicio 3 - TIR'!$C$13)*('Ejercicio 3 - TIR'!$D$13-'Ejercicio 3 - TIR'!$C$13)*B497),'Ejercicio 3 - TIR'!$E$13-SQRT(('Ejercicio 3 - TIR'!$E$13-'Ejercicio 3 - TIR'!$C$13)*('Ejercicio 3 - TIR'!$E$13-'Ejercicio 3 - TIR'!$D$13)*(1-B497)))</f>
        <v>69222.08781</v>
      </c>
      <c r="D497" s="3">
        <f t="shared" si="5"/>
        <v>0.3044450391</v>
      </c>
      <c r="E497" s="4">
        <f>IF(D497&lt;=('Ejercicio 3 - TIR'!$D$14-'Ejercicio 3 - TIR'!$C$14)/('Ejercicio 3 - TIR'!$E$14-'Ejercicio 3 - TIR'!$C$14),'Ejercicio 3 - TIR'!$C$14+SQRT(('Ejercicio 3 - TIR'!$E$14-'Ejercicio 3 - TIR'!$C$14)*('Ejercicio 3 - TIR'!$D$14-'Ejercicio 3 - TIR'!$C$14)*D497),'Ejercicio 3 - TIR'!$E$14-SQRT(('Ejercicio 3 - TIR'!$E$14-'Ejercicio 3 - TIR'!$C$14)*('Ejercicio 3 - TIR'!$E$14-'Ejercicio 3 - TIR'!$D$14)*(1-D497)))</f>
        <v>29778.4284</v>
      </c>
      <c r="F497" s="3">
        <f t="shared" si="6"/>
        <v>0.178479977</v>
      </c>
      <c r="G497" s="4">
        <f>IF(F497&lt;=('Ejercicio 3 - TIR'!$D$18-'Ejercicio 3 - TIR'!$C$18)/('Ejercicio 3 - TIR'!$E$18-'Ejercicio 3 - TIR'!$C$18),'Ejercicio 3 - TIR'!$C$18+SQRT(('Ejercicio 3 - TIR'!$E$18-'Ejercicio 3 - TIR'!$C$18)*('Ejercicio 3 - TIR'!$D$18-'Ejercicio 3 - TIR'!$C$18)*F497),'Ejercicio 3 - TIR'!$E$18-SQRT(('Ejercicio 3 - TIR'!$E$18-'Ejercicio 3 - TIR'!$C$18)*('Ejercicio 3 - TIR'!$E$18-'Ejercicio 3 - TIR'!$D$18)*(1-F497)))</f>
        <v>35174.16627</v>
      </c>
      <c r="H497" s="3">
        <f t="shared" si="7"/>
        <v>0.6395117332</v>
      </c>
      <c r="I497" s="4">
        <f>IF(H497&lt;=('Ejercicio 3 - TIR'!$D$18-'Ejercicio 3 - TIR'!$C$18)/('Ejercicio 3 - TIR'!$E$18-'Ejercicio 3 - TIR'!$C$18),'Ejercicio 3 - TIR'!$C$18+SQRT(('Ejercicio 3 - TIR'!$E$18-'Ejercicio 3 - TIR'!$C$18)*('Ejercicio 3 - TIR'!$D$18-'Ejercicio 3 - TIR'!$C$18)*H497),'Ejercicio 3 - TIR'!$E$18-SQRT(('Ejercicio 3 - TIR'!$E$18-'Ejercicio 3 - TIR'!$C$18)*('Ejercicio 3 - TIR'!$E$18-'Ejercicio 3 - TIR'!$D$18)*(1-H497)))</f>
        <v>39794.22074</v>
      </c>
      <c r="J497" s="3">
        <f t="shared" si="8"/>
        <v>0.3249489891</v>
      </c>
      <c r="K497" s="4">
        <f>IF(J497&lt;=('Ejercicio 3 - TIR'!$D$18-'Ejercicio 3 - TIR'!$C$18)/('Ejercicio 3 - TIR'!$E$18-'Ejercicio 3 - TIR'!$C$18),'Ejercicio 3 - TIR'!$C$18+SQRT(('Ejercicio 3 - TIR'!$E$18-'Ejercicio 3 - TIR'!$C$18)*('Ejercicio 3 - TIR'!$D$18-'Ejercicio 3 - TIR'!$C$18)*J497),'Ejercicio 3 - TIR'!$E$18-SQRT(('Ejercicio 3 - TIR'!$E$18-'Ejercicio 3 - TIR'!$C$18)*('Ejercicio 3 - TIR'!$E$18-'Ejercicio 3 - TIR'!$D$18)*(1-J497)))</f>
        <v>36981.57206</v>
      </c>
      <c r="L497" s="3">
        <f t="shared" si="9"/>
        <v>0.6068915572</v>
      </c>
      <c r="M497" s="4">
        <f>IF(L497&lt;=('Ejercicio 3 - TIR'!$D$18-'Ejercicio 3 - TIR'!$C$18)/('Ejercicio 3 - TIR'!$E$18-'Ejercicio 3 - TIR'!$C$18),'Ejercicio 3 - TIR'!$C$18+SQRT(('Ejercicio 3 - TIR'!$E$18-'Ejercicio 3 - TIR'!$C$18)*('Ejercicio 3 - TIR'!$D$18-'Ejercicio 3 - TIR'!$C$18)*L497),'Ejercicio 3 - TIR'!$E$18-SQRT(('Ejercicio 3 - TIR'!$E$18-'Ejercicio 3 - TIR'!$C$18)*('Ejercicio 3 - TIR'!$E$18-'Ejercicio 3 - TIR'!$D$18)*(1-L497)))</f>
        <v>39541.15997</v>
      </c>
      <c r="N497" s="3">
        <f t="shared" si="10"/>
        <v>0.03625537395</v>
      </c>
      <c r="O497" s="4">
        <f>IF(N497&lt;=('Ejercicio 3 - TIR'!$D$18-'Ejercicio 3 - TIR'!$C$18)/('Ejercicio 3 - TIR'!$E$18-'Ejercicio 3 - TIR'!$C$18),'Ejercicio 3 - TIR'!$C$18+SQRT(('Ejercicio 3 - TIR'!$E$18-'Ejercicio 3 - TIR'!$C$18)*('Ejercicio 3 - TIR'!$D$18-'Ejercicio 3 - TIR'!$C$18)*N497),'Ejercicio 3 - TIR'!$E$18-SQRT(('Ejercicio 3 - TIR'!$E$18-'Ejercicio 3 - TIR'!$C$18)*('Ejercicio 3 - TIR'!$E$18-'Ejercicio 3 - TIR'!$D$18)*(1-N497)))</f>
        <v>32332.0176</v>
      </c>
      <c r="P497" s="3">
        <f t="shared" si="11"/>
        <v>0.246919797</v>
      </c>
      <c r="Q497" s="7">
        <f>IF(P497&lt;=('Ejercicio 3 - TIR'!$D$22-'Ejercicio 3 - TIR'!$C$22)/('Ejercicio 3 - TIR'!$E$22-'Ejercicio 3 - TIR'!$C$22),'Ejercicio 3 - TIR'!$C$22+SQRT(('Ejercicio 3 - TIR'!$E$22-'Ejercicio 3 - TIR'!$C$22)*('Ejercicio 3 - TIR'!$D$22-'Ejercicio 3 - TIR'!$C$22)*P497),'Ejercicio 3 - TIR'!$E$22-SQRT(('Ejercicio 3 - TIR'!$E$22-'Ejercicio 3 - TIR'!$C$22)*('Ejercicio 3 - TIR'!$E$22-'Ejercicio 3 - TIR'!$D$22)*(1-P497)))</f>
        <v>0.1410821165</v>
      </c>
      <c r="R497" s="3">
        <f t="shared" si="12"/>
        <v>0.4878654091</v>
      </c>
      <c r="S497" s="7">
        <f>IF(R497&lt;=('Ejercicio 3 - TIR'!$D$23-'Ejercicio 3 - TIR'!$C$23)/('Ejercicio 3 - TIR'!$E$23-'Ejercicio 3 - TIR'!$C$23),'Ejercicio 3 - TIR'!$C$23+SQRT(('Ejercicio 3 - TIR'!$E$23-'Ejercicio 3 - TIR'!$C$23)*('Ejercicio 3 - TIR'!$D$23-'Ejercicio 3 - TIR'!$C$23)*R497),'Ejercicio 3 - TIR'!$E$23-SQRT(('Ejercicio 3 - TIR'!$E$23-'Ejercicio 3 - TIR'!$C$23)*('Ejercicio 3 - TIR'!$E$23-'Ejercicio 3 - TIR'!$D$23)*(1-R497)))</f>
        <v>0.1496337263</v>
      </c>
      <c r="T497" s="3">
        <f t="shared" si="13"/>
        <v>0.2012713413</v>
      </c>
      <c r="U497" s="7">
        <f>IF(T497&lt;=('Ejercicio 3 - TIR'!$D$24-'Ejercicio 3 - TIR'!$C$24)/('Ejercicio 3 - TIR'!$E$24-'Ejercicio 3 - TIR'!$C$24),'Ejercicio 3 - TIR'!$C$24+SQRT(('Ejercicio 3 - TIR'!$E$24-'Ejercicio 3 - TIR'!$C$24)*('Ejercicio 3 - TIR'!$D$24-'Ejercicio 3 - TIR'!$C$24)*T497),'Ejercicio 3 - TIR'!$E$24-SQRT(('Ejercicio 3 - TIR'!$E$24-'Ejercicio 3 - TIR'!$C$24)*('Ejercicio 3 - TIR'!$E$24-'Ejercicio 3 - TIR'!$D$24)*(1-T497)))</f>
        <v>0.1705589352</v>
      </c>
      <c r="V497" s="3">
        <f t="shared" si="14"/>
        <v>0.3145409068</v>
      </c>
      <c r="W497" s="7">
        <f>IF(V497&lt;=('Ejercicio 3 - TIR'!$D$25-'Ejercicio 3 - TIR'!$C$25)/('Ejercicio 3 - TIR'!$E$25-'Ejercicio 3 - TIR'!$C$25),'Ejercicio 3 - TIR'!$C$25+SQRT(('Ejercicio 3 - TIR'!$E$25-'Ejercicio 3 - TIR'!$C$25)*('Ejercicio 3 - TIR'!$D$25-'Ejercicio 3 - TIR'!$C$25)*V497),'Ejercicio 3 - TIR'!$E$25-SQRT(('Ejercicio 3 - TIR'!$E$25-'Ejercicio 3 - TIR'!$C$25)*('Ejercicio 3 - TIR'!$E$25-'Ejercicio 3 - TIR'!$D$25)*(1-V497)))</f>
        <v>0.2010193219</v>
      </c>
      <c r="X497" s="3">
        <f t="shared" si="15"/>
        <v>0.164224058</v>
      </c>
      <c r="Y497" s="7">
        <f>IF(X497&lt;=('Ejercicio 3 - TIR'!$D$26-'Ejercicio 3 - TIR'!$C$26)/('Ejercicio 3 - TIR'!$E$26-'Ejercicio 3 - TIR'!$C$26),'Ejercicio 3 - TIR'!$C$26+SQRT(('Ejercicio 3 - TIR'!$E$26-'Ejercicio 3 - TIR'!$C$26)*('Ejercicio 3 - TIR'!$D$26-'Ejercicio 3 - TIR'!$C$26)*X497),'Ejercicio 3 - TIR'!$E$26-SQRT(('Ejercicio 3 - TIR'!$E$26-'Ejercicio 3 - TIR'!$C$26)*('Ejercicio 3 - TIR'!$E$26-'Ejercicio 3 - TIR'!$D$26)*(1-X497)))</f>
        <v>0.211057183</v>
      </c>
      <c r="Z497" s="3">
        <f t="shared" si="16"/>
        <v>1.141082116</v>
      </c>
      <c r="AA497" s="3">
        <f t="shared" si="17"/>
        <v>1.311826486</v>
      </c>
      <c r="AB497" s="3">
        <f t="shared" si="18"/>
        <v>1.535570214</v>
      </c>
      <c r="AC497" s="3">
        <f t="shared" si="19"/>
        <v>1.844249497</v>
      </c>
      <c r="AD497" s="3">
        <f t="shared" si="20"/>
        <v>2.233491601</v>
      </c>
      <c r="AE497" s="2">
        <f t="shared" si="21"/>
        <v>4201.203703</v>
      </c>
      <c r="AF497" s="2">
        <f t="shared" si="22"/>
        <v>4829.845468</v>
      </c>
      <c r="AG497" s="2">
        <f t="shared" si="23"/>
        <v>5653.618768</v>
      </c>
      <c r="AH497" s="2">
        <f t="shared" si="24"/>
        <v>6790.10538</v>
      </c>
      <c r="AI497" s="2">
        <f t="shared" si="25"/>
        <v>8223.205893</v>
      </c>
      <c r="AJ497" s="4">
        <f t="shared" si="26"/>
        <v>40136.61209</v>
      </c>
      <c r="AK497" s="4">
        <f t="shared" si="27"/>
        <v>52203.11275</v>
      </c>
      <c r="AL497" s="4">
        <f t="shared" si="28"/>
        <v>56787.80052</v>
      </c>
      <c r="AM497" s="4">
        <f t="shared" si="29"/>
        <v>72923.7644</v>
      </c>
      <c r="AN497" s="4">
        <f t="shared" si="30"/>
        <v>72213.28976</v>
      </c>
      <c r="AO497" s="4">
        <f>C497/'Ejercicio 3 - TIR'!$D$7</f>
        <v>13844.41756</v>
      </c>
      <c r="AP497" s="4">
        <f t="shared" si="31"/>
        <v>26292.19453</v>
      </c>
      <c r="AQ497" s="4">
        <f t="shared" si="32"/>
        <v>38358.69518</v>
      </c>
      <c r="AR497" s="4">
        <f t="shared" si="33"/>
        <v>42943.38296</v>
      </c>
      <c r="AS497" s="4">
        <f t="shared" si="34"/>
        <v>59079.34684</v>
      </c>
      <c r="AT497" s="4">
        <f t="shared" si="35"/>
        <v>58368.8722</v>
      </c>
      <c r="AU497" s="4">
        <f>AP497*'Ejercicio 3 - TIR'!$D$5</f>
        <v>13146.09726</v>
      </c>
      <c r="AV497" s="4">
        <f>AQ497*'Ejercicio 3 - TIR'!$D$5</f>
        <v>19179.34759</v>
      </c>
      <c r="AW497" s="4">
        <f>AR497*'Ejercicio 3 - TIR'!$D$5</f>
        <v>21471.69148</v>
      </c>
      <c r="AX497" s="4">
        <f>AS497*'Ejercicio 3 - TIR'!$D$5</f>
        <v>29539.67342</v>
      </c>
      <c r="AY497" s="4">
        <f>AT497*'Ejercicio 3 - TIR'!$D$5</f>
        <v>29184.4361</v>
      </c>
      <c r="AZ497" s="4">
        <f t="shared" ref="AZ497:BD497" si="1526">AJ497-AU497-AE497</f>
        <v>22789.31112</v>
      </c>
      <c r="BA497" s="4">
        <f t="shared" si="1526"/>
        <v>28193.91969</v>
      </c>
      <c r="BB497" s="4">
        <f t="shared" si="1526"/>
        <v>29662.49027</v>
      </c>
      <c r="BC497" s="4">
        <f t="shared" si="1526"/>
        <v>36593.9856</v>
      </c>
      <c r="BD497" s="4">
        <f t="shared" si="1526"/>
        <v>34805.64777</v>
      </c>
      <c r="BE497" s="4">
        <f t="shared" ref="BE497:BI497" si="1527">AZ497/Z497</f>
        <v>19971.66619</v>
      </c>
      <c r="BF497" s="4">
        <f t="shared" si="1527"/>
        <v>21492.11042</v>
      </c>
      <c r="BG497" s="4">
        <f t="shared" si="1527"/>
        <v>19316.92214</v>
      </c>
      <c r="BH497" s="4">
        <f t="shared" si="1527"/>
        <v>19842.20988</v>
      </c>
      <c r="BI497" s="4">
        <f t="shared" si="1527"/>
        <v>15583.51406</v>
      </c>
      <c r="BJ497" s="4">
        <f t="shared" si="38"/>
        <v>66509.86971</v>
      </c>
      <c r="BK497" s="4">
        <f t="shared" si="39"/>
        <v>30921.39035</v>
      </c>
      <c r="BL497" s="4">
        <f t="shared" si="40"/>
        <v>97431.26006</v>
      </c>
      <c r="BM497" s="4">
        <f>BK497*'Ejercicio 3 - TIR'!$D$5</f>
        <v>15460.69517</v>
      </c>
      <c r="BN497" s="4">
        <f t="shared" si="41"/>
        <v>81970.56489</v>
      </c>
      <c r="BO497" s="4">
        <f t="shared" si="42"/>
        <v>36700.63718</v>
      </c>
      <c r="BP497" s="4">
        <f t="shared" si="43"/>
        <v>-99000.5162</v>
      </c>
      <c r="BQ497" s="4">
        <f t="shared" ref="BQ497:BT497" si="1528">BE497</f>
        <v>19971.66619</v>
      </c>
      <c r="BR497" s="4">
        <f t="shared" si="1528"/>
        <v>21492.11042</v>
      </c>
      <c r="BS497" s="4">
        <f t="shared" si="1528"/>
        <v>19316.92214</v>
      </c>
      <c r="BT497" s="4">
        <f t="shared" si="1528"/>
        <v>19842.20988</v>
      </c>
      <c r="BU497" s="4">
        <f t="shared" si="45"/>
        <v>52284.15124</v>
      </c>
      <c r="BV497" s="36">
        <f t="shared" si="46"/>
        <v>9.122828375</v>
      </c>
    </row>
    <row r="498" ht="15.0" customHeight="1">
      <c r="A498" s="2">
        <v>497.0</v>
      </c>
      <c r="B498" s="3">
        <f t="shared" si="4"/>
        <v>0.5013614772</v>
      </c>
      <c r="C498" s="4">
        <f>IF(B498&lt;=('Ejercicio 3 - TIR'!$D$13-'Ejercicio 3 - TIR'!$C$13)/('Ejercicio 3 - TIR'!$E$13-'Ejercicio 3 - TIR'!$C$13),'Ejercicio 3 - TIR'!$C$13+SQRT(('Ejercicio 3 - TIR'!$E$13-'Ejercicio 3 - TIR'!$C$13)*('Ejercicio 3 - TIR'!$D$13-'Ejercicio 3 - TIR'!$C$13)*B498),'Ejercicio 3 - TIR'!$E$13-SQRT(('Ejercicio 3 - TIR'!$E$13-'Ejercicio 3 - TIR'!$C$13)*('Ejercicio 3 - TIR'!$E$13-'Ejercicio 3 - TIR'!$D$13)*(1-B498)))</f>
        <v>75538.47455</v>
      </c>
      <c r="D498" s="3">
        <f t="shared" si="5"/>
        <v>0.5750687314</v>
      </c>
      <c r="E498" s="4">
        <f>IF(D498&lt;=('Ejercicio 3 - TIR'!$D$14-'Ejercicio 3 - TIR'!$C$14)/('Ejercicio 3 - TIR'!$E$14-'Ejercicio 3 - TIR'!$C$14),'Ejercicio 3 - TIR'!$C$14+SQRT(('Ejercicio 3 - TIR'!$E$14-'Ejercicio 3 - TIR'!$C$14)*('Ejercicio 3 - TIR'!$D$14-'Ejercicio 3 - TIR'!$C$14)*D498),'Ejercicio 3 - TIR'!$E$14-SQRT(('Ejercicio 3 - TIR'!$E$14-'Ejercicio 3 - TIR'!$C$14)*('Ejercicio 3 - TIR'!$E$14-'Ejercicio 3 - TIR'!$D$14)*(1-D498)))</f>
        <v>32016.28593</v>
      </c>
      <c r="F498" s="3">
        <f t="shared" si="6"/>
        <v>0.974779329</v>
      </c>
      <c r="G498" s="4">
        <f>IF(F498&lt;=('Ejercicio 3 - TIR'!$D$18-'Ejercicio 3 - TIR'!$C$18)/('Ejercicio 3 - TIR'!$E$18-'Ejercicio 3 - TIR'!$C$18),'Ejercicio 3 - TIR'!$C$18+SQRT(('Ejercicio 3 - TIR'!$E$18-'Ejercicio 3 - TIR'!$C$18)*('Ejercicio 3 - TIR'!$D$18-'Ejercicio 3 - TIR'!$C$18)*F498),'Ejercicio 3 - TIR'!$E$18-SQRT(('Ejercicio 3 - TIR'!$E$18-'Ejercicio 3 - TIR'!$C$18)*('Ejercicio 3 - TIR'!$E$18-'Ejercicio 3 - TIR'!$D$18)*(1-F498)))</f>
        <v>43624.66356</v>
      </c>
      <c r="H498" s="3">
        <f t="shared" si="7"/>
        <v>0.05130655712</v>
      </c>
      <c r="I498" s="4">
        <f>IF(H498&lt;=('Ejercicio 3 - TIR'!$D$18-'Ejercicio 3 - TIR'!$C$18)/('Ejercicio 3 - TIR'!$E$18-'Ejercicio 3 - TIR'!$C$18),'Ejercicio 3 - TIR'!$C$18+SQRT(('Ejercicio 3 - TIR'!$E$18-'Ejercicio 3 - TIR'!$C$18)*('Ejercicio 3 - TIR'!$D$18-'Ejercicio 3 - TIR'!$C$18)*H498),'Ejercicio 3 - TIR'!$E$18-SQRT(('Ejercicio 3 - TIR'!$E$18-'Ejercicio 3 - TIR'!$C$18)*('Ejercicio 3 - TIR'!$E$18-'Ejercicio 3 - TIR'!$D$18)*(1-H498)))</f>
        <v>32774.16358</v>
      </c>
      <c r="J498" s="3">
        <f t="shared" si="8"/>
        <v>0.4290776575</v>
      </c>
      <c r="K498" s="4">
        <f>IF(J498&lt;=('Ejercicio 3 - TIR'!$D$18-'Ejercicio 3 - TIR'!$C$18)/('Ejercicio 3 - TIR'!$E$18-'Ejercicio 3 - TIR'!$C$18),'Ejercicio 3 - TIR'!$C$18+SQRT(('Ejercicio 3 - TIR'!$E$18-'Ejercicio 3 - TIR'!$C$18)*('Ejercicio 3 - TIR'!$D$18-'Ejercicio 3 - TIR'!$C$18)*J498),'Ejercicio 3 - TIR'!$E$18-SQRT(('Ejercicio 3 - TIR'!$E$18-'Ejercicio 3 - TIR'!$C$18)*('Ejercicio 3 - TIR'!$E$18-'Ejercicio 3 - TIR'!$D$18)*(1-J498)))</f>
        <v>38022.5712</v>
      </c>
      <c r="L498" s="3">
        <f t="shared" si="9"/>
        <v>0.02788809962</v>
      </c>
      <c r="M498" s="4">
        <f>IF(L498&lt;=('Ejercicio 3 - TIR'!$D$18-'Ejercicio 3 - TIR'!$C$18)/('Ejercicio 3 - TIR'!$E$18-'Ejercicio 3 - TIR'!$C$18),'Ejercicio 3 - TIR'!$C$18+SQRT(('Ejercicio 3 - TIR'!$E$18-'Ejercicio 3 - TIR'!$C$18)*('Ejercicio 3 - TIR'!$D$18-'Ejercicio 3 - TIR'!$C$18)*L498),'Ejercicio 3 - TIR'!$E$18-SQRT(('Ejercicio 3 - TIR'!$E$18-'Ejercicio 3 - TIR'!$C$18)*('Ejercicio 3 - TIR'!$E$18-'Ejercicio 3 - TIR'!$D$18)*(1-L498)))</f>
        <v>32045.29092</v>
      </c>
      <c r="N498" s="3">
        <f t="shared" si="10"/>
        <v>0.6564941895</v>
      </c>
      <c r="O498" s="4">
        <f>IF(N498&lt;=('Ejercicio 3 - TIR'!$D$18-'Ejercicio 3 - TIR'!$C$18)/('Ejercicio 3 - TIR'!$E$18-'Ejercicio 3 - TIR'!$C$18),'Ejercicio 3 - TIR'!$C$18+SQRT(('Ejercicio 3 - TIR'!$E$18-'Ejercicio 3 - TIR'!$C$18)*('Ejercicio 3 - TIR'!$D$18-'Ejercicio 3 - TIR'!$C$18)*N498),'Ejercicio 3 - TIR'!$E$18-SQRT(('Ejercicio 3 - TIR'!$E$18-'Ejercicio 3 - TIR'!$C$18)*('Ejercicio 3 - TIR'!$E$18-'Ejercicio 3 - TIR'!$D$18)*(1-N498)))</f>
        <v>39923.41314</v>
      </c>
      <c r="P498" s="3">
        <f t="shared" si="11"/>
        <v>0.5647628727</v>
      </c>
      <c r="Q498" s="7">
        <f>IF(P498&lt;=('Ejercicio 3 - TIR'!$D$22-'Ejercicio 3 - TIR'!$C$22)/('Ejercicio 3 - TIR'!$E$22-'Ejercicio 3 - TIR'!$C$22),'Ejercicio 3 - TIR'!$C$22+SQRT(('Ejercicio 3 - TIR'!$E$22-'Ejercicio 3 - TIR'!$C$22)*('Ejercicio 3 - TIR'!$D$22-'Ejercicio 3 - TIR'!$C$22)*P498),'Ejercicio 3 - TIR'!$E$22-SQRT(('Ejercicio 3 - TIR'!$E$22-'Ejercicio 3 - TIR'!$C$22)*('Ejercicio 3 - TIR'!$E$22-'Ejercicio 3 - TIR'!$D$22)*(1-P498)))</f>
        <v>0.1520102371</v>
      </c>
      <c r="R498" s="3">
        <f t="shared" si="12"/>
        <v>0.5910973518</v>
      </c>
      <c r="S498" s="7">
        <f>IF(R498&lt;=('Ejercicio 3 - TIR'!$D$23-'Ejercicio 3 - TIR'!$C$23)/('Ejercicio 3 - TIR'!$E$23-'Ejercicio 3 - TIR'!$C$23),'Ejercicio 3 - TIR'!$C$23+SQRT(('Ejercicio 3 - TIR'!$E$23-'Ejercicio 3 - TIR'!$C$23)*('Ejercicio 3 - TIR'!$D$23-'Ejercicio 3 - TIR'!$C$23)*R498),'Ejercicio 3 - TIR'!$E$23-SQRT(('Ejercicio 3 - TIR'!$E$23-'Ejercicio 3 - TIR'!$C$23)*('Ejercicio 3 - TIR'!$E$23-'Ejercicio 3 - TIR'!$D$23)*(1-R498)))</f>
        <v>0.1528702236</v>
      </c>
      <c r="T498" s="3">
        <f t="shared" si="13"/>
        <v>0.7918573988</v>
      </c>
      <c r="U498" s="7">
        <f>IF(T498&lt;=('Ejercicio 3 - TIR'!$D$24-'Ejercicio 3 - TIR'!$C$24)/('Ejercicio 3 - TIR'!$E$24-'Ejercicio 3 - TIR'!$C$24),'Ejercicio 3 - TIR'!$C$24+SQRT(('Ejercicio 3 - TIR'!$E$24-'Ejercicio 3 - TIR'!$C$24)*('Ejercicio 3 - TIR'!$D$24-'Ejercicio 3 - TIR'!$C$24)*T498),'Ejercicio 3 - TIR'!$E$24-SQRT(('Ejercicio 3 - TIR'!$E$24-'Ejercicio 3 - TIR'!$C$24)*('Ejercicio 3 - TIR'!$E$24-'Ejercicio 3 - TIR'!$D$24)*(1-T498)))</f>
        <v>0.1958587638</v>
      </c>
      <c r="V498" s="3">
        <f t="shared" si="14"/>
        <v>0.6894930058</v>
      </c>
      <c r="W498" s="7">
        <f>IF(V498&lt;=('Ejercicio 3 - TIR'!$D$25-'Ejercicio 3 - TIR'!$C$25)/('Ejercicio 3 - TIR'!$E$25-'Ejercicio 3 - TIR'!$C$25),'Ejercicio 3 - TIR'!$C$25+SQRT(('Ejercicio 3 - TIR'!$E$25-'Ejercicio 3 - TIR'!$C$25)*('Ejercicio 3 - TIR'!$D$25-'Ejercicio 3 - TIR'!$C$25)*V498),'Ejercicio 3 - TIR'!$E$25-SQRT(('Ejercicio 3 - TIR'!$E$25-'Ejercicio 3 - TIR'!$C$25)*('Ejercicio 3 - TIR'!$E$25-'Ejercicio 3 - TIR'!$D$25)*(1-V498)))</f>
        <v>0.2170337372</v>
      </c>
      <c r="X498" s="3">
        <f t="shared" si="15"/>
        <v>0.5261101851</v>
      </c>
      <c r="Y498" s="7">
        <f>IF(X498&lt;=('Ejercicio 3 - TIR'!$D$26-'Ejercicio 3 - TIR'!$C$26)/('Ejercicio 3 - TIR'!$E$26-'Ejercicio 3 - TIR'!$C$26),'Ejercicio 3 - TIR'!$C$26+SQRT(('Ejercicio 3 - TIR'!$E$26-'Ejercicio 3 - TIR'!$C$26)*('Ejercicio 3 - TIR'!$D$26-'Ejercicio 3 - TIR'!$C$26)*X498),'Ejercicio 3 - TIR'!$E$26-SQRT(('Ejercicio 3 - TIR'!$E$26-'Ejercicio 3 - TIR'!$C$26)*('Ejercicio 3 - TIR'!$E$26-'Ejercicio 3 - TIR'!$D$26)*(1-X498)))</f>
        <v>0.2294133911</v>
      </c>
      <c r="Z498" s="3">
        <f t="shared" si="16"/>
        <v>1.152010237</v>
      </c>
      <c r="AA498" s="3">
        <f t="shared" si="17"/>
        <v>1.3281183</v>
      </c>
      <c r="AB498" s="3">
        <f t="shared" si="18"/>
        <v>1.588241908</v>
      </c>
      <c r="AC498" s="3">
        <f t="shared" si="19"/>
        <v>1.932943985</v>
      </c>
      <c r="AD498" s="3">
        <f t="shared" si="20"/>
        <v>2.376387219</v>
      </c>
      <c r="AE498" s="2">
        <f t="shared" si="21"/>
        <v>4866.803215</v>
      </c>
      <c r="AF498" s="2">
        <f t="shared" si="22"/>
        <v>5610.79251</v>
      </c>
      <c r="AG498" s="2">
        <f t="shared" si="23"/>
        <v>6709.715396</v>
      </c>
      <c r="AH498" s="2">
        <f t="shared" si="24"/>
        <v>8165.950004</v>
      </c>
      <c r="AI498" s="2">
        <f t="shared" si="25"/>
        <v>10039.32829</v>
      </c>
      <c r="AJ498" s="4">
        <f t="shared" si="26"/>
        <v>50256.05901</v>
      </c>
      <c r="AK498" s="4">
        <f t="shared" si="27"/>
        <v>43527.9664</v>
      </c>
      <c r="AL498" s="4">
        <f t="shared" si="28"/>
        <v>60389.04103</v>
      </c>
      <c r="AM498" s="4">
        <f t="shared" si="29"/>
        <v>61941.75233</v>
      </c>
      <c r="AN498" s="4">
        <f t="shared" si="30"/>
        <v>94873.48875</v>
      </c>
      <c r="AO498" s="4">
        <f>C498/'Ejercicio 3 - TIR'!$D$7</f>
        <v>15107.69491</v>
      </c>
      <c r="AP498" s="4">
        <f t="shared" si="31"/>
        <v>35148.3641</v>
      </c>
      <c r="AQ498" s="4">
        <f t="shared" si="32"/>
        <v>28420.2715</v>
      </c>
      <c r="AR498" s="4">
        <f t="shared" si="33"/>
        <v>45281.34612</v>
      </c>
      <c r="AS498" s="4">
        <f t="shared" si="34"/>
        <v>46834.05742</v>
      </c>
      <c r="AT498" s="4">
        <f t="shared" si="35"/>
        <v>79765.79384</v>
      </c>
      <c r="AU498" s="4">
        <f>AP498*'Ejercicio 3 - TIR'!$D$5</f>
        <v>17574.18205</v>
      </c>
      <c r="AV498" s="4">
        <f>AQ498*'Ejercicio 3 - TIR'!$D$5</f>
        <v>14210.13575</v>
      </c>
      <c r="AW498" s="4">
        <f>AR498*'Ejercicio 3 - TIR'!$D$5</f>
        <v>22640.67306</v>
      </c>
      <c r="AX498" s="4">
        <f>AS498*'Ejercicio 3 - TIR'!$D$5</f>
        <v>23417.02871</v>
      </c>
      <c r="AY498" s="4">
        <f>AT498*'Ejercicio 3 - TIR'!$D$5</f>
        <v>39882.89692</v>
      </c>
      <c r="AZ498" s="4">
        <f t="shared" ref="AZ498:BD498" si="1529">AJ498-AU498-AE498</f>
        <v>27815.07375</v>
      </c>
      <c r="BA498" s="4">
        <f t="shared" si="1529"/>
        <v>23707.03815</v>
      </c>
      <c r="BB498" s="4">
        <f t="shared" si="1529"/>
        <v>31038.65257</v>
      </c>
      <c r="BC498" s="4">
        <f t="shared" si="1529"/>
        <v>30358.77362</v>
      </c>
      <c r="BD498" s="4">
        <f t="shared" si="1529"/>
        <v>44951.26354</v>
      </c>
      <c r="BE498" s="4">
        <f t="shared" ref="BE498:BI498" si="1530">AZ498/Z498</f>
        <v>24144.81473</v>
      </c>
      <c r="BF498" s="4">
        <f t="shared" si="1530"/>
        <v>17850.09525</v>
      </c>
      <c r="BG498" s="4">
        <f t="shared" si="1530"/>
        <v>19542.77394</v>
      </c>
      <c r="BH498" s="4">
        <f t="shared" si="1530"/>
        <v>15705.97692</v>
      </c>
      <c r="BI498" s="4">
        <f t="shared" si="1530"/>
        <v>18915.79923</v>
      </c>
      <c r="BJ498" s="4">
        <f t="shared" si="38"/>
        <v>76083.0927</v>
      </c>
      <c r="BK498" s="4">
        <f t="shared" si="39"/>
        <v>35901.7331</v>
      </c>
      <c r="BL498" s="4">
        <f t="shared" si="40"/>
        <v>111984.8258</v>
      </c>
      <c r="BM498" s="4">
        <f>BK498*'Ejercicio 3 - TIR'!$D$5</f>
        <v>17950.86655</v>
      </c>
      <c r="BN498" s="4">
        <f t="shared" si="41"/>
        <v>94033.95925</v>
      </c>
      <c r="BO498" s="4">
        <f t="shared" si="42"/>
        <v>39570.13339</v>
      </c>
      <c r="BP498" s="4">
        <f t="shared" si="43"/>
        <v>-107554.7605</v>
      </c>
      <c r="BQ498" s="4">
        <f t="shared" ref="BQ498:BT498" si="1531">BE498</f>
        <v>24144.81473</v>
      </c>
      <c r="BR498" s="4">
        <f t="shared" si="1531"/>
        <v>17850.09525</v>
      </c>
      <c r="BS498" s="4">
        <f t="shared" si="1531"/>
        <v>19542.77394</v>
      </c>
      <c r="BT498" s="4">
        <f t="shared" si="1531"/>
        <v>15705.97692</v>
      </c>
      <c r="BU498" s="4">
        <f t="shared" si="45"/>
        <v>58485.93262</v>
      </c>
      <c r="BV498" s="36">
        <f t="shared" si="46"/>
        <v>7.070604291</v>
      </c>
    </row>
    <row r="499" ht="15.0" customHeight="1">
      <c r="A499" s="2">
        <v>498.0</v>
      </c>
      <c r="B499" s="3">
        <f t="shared" si="4"/>
        <v>0.726584285</v>
      </c>
      <c r="C499" s="4">
        <f>IF(B499&lt;=('Ejercicio 3 - TIR'!$D$13-'Ejercicio 3 - TIR'!$C$13)/('Ejercicio 3 - TIR'!$E$13-'Ejercicio 3 - TIR'!$C$13),'Ejercicio 3 - TIR'!$C$13+SQRT(('Ejercicio 3 - TIR'!$E$13-'Ejercicio 3 - TIR'!$C$13)*('Ejercicio 3 - TIR'!$D$13-'Ejercicio 3 - TIR'!$C$13)*B499),'Ejercicio 3 - TIR'!$E$13-SQRT(('Ejercicio 3 - TIR'!$E$13-'Ejercicio 3 - TIR'!$C$13)*('Ejercicio 3 - TIR'!$E$13-'Ejercicio 3 - TIR'!$D$13)*(1-B499)))</f>
        <v>81886.50067</v>
      </c>
      <c r="D499" s="3">
        <f t="shared" si="5"/>
        <v>0.7562983192</v>
      </c>
      <c r="E499" s="4">
        <f>IF(D499&lt;=('Ejercicio 3 - TIR'!$D$14-'Ejercicio 3 - TIR'!$C$14)/('Ejercicio 3 - TIR'!$E$14-'Ejercicio 3 - TIR'!$C$14),'Ejercicio 3 - TIR'!$C$14+SQRT(('Ejercicio 3 - TIR'!$E$14-'Ejercicio 3 - TIR'!$C$14)*('Ejercicio 3 - TIR'!$D$14-'Ejercicio 3 - TIR'!$C$14)*D499),'Ejercicio 3 - TIR'!$E$14-SQRT(('Ejercicio 3 - TIR'!$E$14-'Ejercicio 3 - TIR'!$C$14)*('Ejercicio 3 - TIR'!$E$14-'Ejercicio 3 - TIR'!$D$14)*(1-D499)))</f>
        <v>33953.90604</v>
      </c>
      <c r="F499" s="3">
        <f t="shared" si="6"/>
        <v>0.1300096559</v>
      </c>
      <c r="G499" s="4">
        <f>IF(F499&lt;=('Ejercicio 3 - TIR'!$D$18-'Ejercicio 3 - TIR'!$C$18)/('Ejercicio 3 - TIR'!$E$18-'Ejercicio 3 - TIR'!$C$18),'Ejercicio 3 - TIR'!$C$18+SQRT(('Ejercicio 3 - TIR'!$E$18-'Ejercicio 3 - TIR'!$C$18)*('Ejercicio 3 - TIR'!$D$18-'Ejercicio 3 - TIR'!$C$18)*F499),'Ejercicio 3 - TIR'!$E$18-SQRT(('Ejercicio 3 - TIR'!$E$18-'Ejercicio 3 - TIR'!$C$18)*('Ejercicio 3 - TIR'!$E$18-'Ejercicio 3 - TIR'!$D$18)*(1-F499)))</f>
        <v>34416.04443</v>
      </c>
      <c r="H499" s="3">
        <f t="shared" si="7"/>
        <v>0.5898800673</v>
      </c>
      <c r="I499" s="4">
        <f>IF(H499&lt;=('Ejercicio 3 - TIR'!$D$18-'Ejercicio 3 - TIR'!$C$18)/('Ejercicio 3 - TIR'!$E$18-'Ejercicio 3 - TIR'!$C$18),'Ejercicio 3 - TIR'!$C$18+SQRT(('Ejercicio 3 - TIR'!$E$18-'Ejercicio 3 - TIR'!$C$18)*('Ejercicio 3 - TIR'!$D$18-'Ejercicio 3 - TIR'!$C$18)*H499),'Ejercicio 3 - TIR'!$E$18-SQRT(('Ejercicio 3 - TIR'!$E$18-'Ejercicio 3 - TIR'!$C$18)*('Ejercicio 3 - TIR'!$E$18-'Ejercicio 3 - TIR'!$D$18)*(1-H499)))</f>
        <v>39406.48766</v>
      </c>
      <c r="J499" s="3">
        <f t="shared" si="8"/>
        <v>0.1529838062</v>
      </c>
      <c r="K499" s="4">
        <f>IF(J499&lt;=('Ejercicio 3 - TIR'!$D$18-'Ejercicio 3 - TIR'!$C$18)/('Ejercicio 3 - TIR'!$E$18-'Ejercicio 3 - TIR'!$C$18),'Ejercicio 3 - TIR'!$C$18+SQRT(('Ejercicio 3 - TIR'!$E$18-'Ejercicio 3 - TIR'!$C$18)*('Ejercicio 3 - TIR'!$D$18-'Ejercicio 3 - TIR'!$C$18)*J499),'Ejercicio 3 - TIR'!$E$18-SQRT(('Ejercicio 3 - TIR'!$E$18-'Ejercicio 3 - TIR'!$C$18)*('Ejercicio 3 - TIR'!$E$18-'Ejercicio 3 - TIR'!$D$18)*(1-J499)))</f>
        <v>34790.3623</v>
      </c>
      <c r="L499" s="3">
        <f t="shared" si="9"/>
        <v>0.08642337203</v>
      </c>
      <c r="M499" s="4">
        <f>IF(L499&lt;=('Ejercicio 3 - TIR'!$D$18-'Ejercicio 3 - TIR'!$C$18)/('Ejercicio 3 - TIR'!$E$18-'Ejercicio 3 - TIR'!$C$18),'Ejercicio 3 - TIR'!$C$18+SQRT(('Ejercicio 3 - TIR'!$E$18-'Ejercicio 3 - TIR'!$C$18)*('Ejercicio 3 - TIR'!$D$18-'Ejercicio 3 - TIR'!$C$18)*L499),'Ejercicio 3 - TIR'!$E$18-SQRT(('Ejercicio 3 - TIR'!$E$18-'Ejercicio 3 - TIR'!$C$18)*('Ejercicio 3 - TIR'!$E$18-'Ejercicio 3 - TIR'!$D$18)*(1-L499)))</f>
        <v>33600.48688</v>
      </c>
      <c r="N499" s="3">
        <f t="shared" si="10"/>
        <v>0.8317251682</v>
      </c>
      <c r="O499" s="4">
        <f>IF(N499&lt;=('Ejercicio 3 - TIR'!$D$18-'Ejercicio 3 - TIR'!$C$18)/('Ejercicio 3 - TIR'!$E$18-'Ejercicio 3 - TIR'!$C$18),'Ejercicio 3 - TIR'!$C$18+SQRT(('Ejercicio 3 - TIR'!$E$18-'Ejercicio 3 - TIR'!$C$18)*('Ejercicio 3 - TIR'!$D$18-'Ejercicio 3 - TIR'!$C$18)*N499),'Ejercicio 3 - TIR'!$E$18-SQRT(('Ejercicio 3 - TIR'!$E$18-'Ejercicio 3 - TIR'!$C$18)*('Ejercicio 3 - TIR'!$E$18-'Ejercicio 3 - TIR'!$D$18)*(1-N499)))</f>
        <v>41447.44988</v>
      </c>
      <c r="P499" s="3">
        <f t="shared" si="11"/>
        <v>0.4839834415</v>
      </c>
      <c r="Q499" s="7">
        <f>IF(P499&lt;=('Ejercicio 3 - TIR'!$D$22-'Ejercicio 3 - TIR'!$C$22)/('Ejercicio 3 - TIR'!$E$22-'Ejercicio 3 - TIR'!$C$22),'Ejercicio 3 - TIR'!$C$22+SQRT(('Ejercicio 3 - TIR'!$E$22-'Ejercicio 3 - TIR'!$C$22)*('Ejercicio 3 - TIR'!$D$22-'Ejercicio 3 - TIR'!$C$22)*P499),'Ejercicio 3 - TIR'!$E$22-SQRT(('Ejercicio 3 - TIR'!$E$22-'Ejercicio 3 - TIR'!$C$22)*('Ejercicio 3 - TIR'!$E$22-'Ejercicio 3 - TIR'!$D$22)*(1-P499)))</f>
        <v>0.1495155924</v>
      </c>
      <c r="R499" s="3">
        <f t="shared" si="12"/>
        <v>0.6812217946</v>
      </c>
      <c r="S499" s="7">
        <f>IF(R499&lt;=('Ejercicio 3 - TIR'!$D$23-'Ejercicio 3 - TIR'!$C$23)/('Ejercicio 3 - TIR'!$E$23-'Ejercicio 3 - TIR'!$C$23),'Ejercicio 3 - TIR'!$C$23+SQRT(('Ejercicio 3 - TIR'!$E$23-'Ejercicio 3 - TIR'!$C$23)*('Ejercicio 3 - TIR'!$D$23-'Ejercicio 3 - TIR'!$C$23)*R499),'Ejercicio 3 - TIR'!$E$23-SQRT(('Ejercicio 3 - TIR'!$E$23-'Ejercicio 3 - TIR'!$C$23)*('Ejercicio 3 - TIR'!$E$23-'Ejercicio 3 - TIR'!$D$23)*(1-R499)))</f>
        <v>0.1560458611</v>
      </c>
      <c r="T499" s="3">
        <f t="shared" si="13"/>
        <v>0.009440522074</v>
      </c>
      <c r="U499" s="7">
        <f>IF(T499&lt;=('Ejercicio 3 - TIR'!$D$24-'Ejercicio 3 - TIR'!$C$24)/('Ejercicio 3 - TIR'!$E$24-'Ejercicio 3 - TIR'!$C$24),'Ejercicio 3 - TIR'!$C$24+SQRT(('Ejercicio 3 - TIR'!$E$24-'Ejercicio 3 - TIR'!$C$24)*('Ejercicio 3 - TIR'!$D$24-'Ejercicio 3 - TIR'!$C$24)*T499),'Ejercicio 3 - TIR'!$E$24-SQRT(('Ejercicio 3 - TIR'!$E$24-'Ejercicio 3 - TIR'!$C$24)*('Ejercicio 3 - TIR'!$E$24-'Ejercicio 3 - TIR'!$D$24)*(1-T499)))</f>
        <v>0.1544525382</v>
      </c>
      <c r="V499" s="3">
        <f t="shared" si="14"/>
        <v>0.2788188741</v>
      </c>
      <c r="W499" s="7">
        <f>IF(V499&lt;=('Ejercicio 3 - TIR'!$D$25-'Ejercicio 3 - TIR'!$C$25)/('Ejercicio 3 - TIR'!$E$25-'Ejercicio 3 - TIR'!$C$25),'Ejercicio 3 - TIR'!$C$25+SQRT(('Ejercicio 3 - TIR'!$E$25-'Ejercicio 3 - TIR'!$C$25)*('Ejercicio 3 - TIR'!$D$25-'Ejercicio 3 - TIR'!$C$25)*V499),'Ejercicio 3 - TIR'!$E$25-SQRT(('Ejercicio 3 - TIR'!$E$25-'Ejercicio 3 - TIR'!$C$25)*('Ejercicio 3 - TIR'!$E$25-'Ejercicio 3 - TIR'!$D$25)*(1-V499)))</f>
        <v>0.1997571866</v>
      </c>
      <c r="X499" s="3">
        <f t="shared" si="15"/>
        <v>0.2765407441</v>
      </c>
      <c r="Y499" s="7">
        <f>IF(X499&lt;=('Ejercicio 3 - TIR'!$D$26-'Ejercicio 3 - TIR'!$C$26)/('Ejercicio 3 - TIR'!$E$26-'Ejercicio 3 - TIR'!$C$26),'Ejercicio 3 - TIR'!$C$26+SQRT(('Ejercicio 3 - TIR'!$E$26-'Ejercicio 3 - TIR'!$C$26)*('Ejercicio 3 - TIR'!$D$26-'Ejercicio 3 - TIR'!$C$26)*X499),'Ejercicio 3 - TIR'!$E$26-SQRT(('Ejercicio 3 - TIR'!$E$26-'Ejercicio 3 - TIR'!$C$26)*('Ejercicio 3 - TIR'!$E$26-'Ejercicio 3 - TIR'!$D$26)*(1-X499)))</f>
        <v>0.2173250802</v>
      </c>
      <c r="Z499" s="3">
        <f t="shared" si="16"/>
        <v>1.149515592</v>
      </c>
      <c r="AA499" s="3">
        <f t="shared" si="17"/>
        <v>1.328892743</v>
      </c>
      <c r="AB499" s="3">
        <f t="shared" si="18"/>
        <v>1.5341436</v>
      </c>
      <c r="AC499" s="3">
        <f t="shared" si="19"/>
        <v>1.840599809</v>
      </c>
      <c r="AD499" s="3">
        <f t="shared" si="20"/>
        <v>2.240608311</v>
      </c>
      <c r="AE499" s="2">
        <f t="shared" si="21"/>
        <v>5076.638377</v>
      </c>
      <c r="AF499" s="2">
        <f t="shared" si="22"/>
        <v>5868.826784</v>
      </c>
      <c r="AG499" s="2">
        <f t="shared" si="23"/>
        <v>6775.281977</v>
      </c>
      <c r="AH499" s="2">
        <f t="shared" si="24"/>
        <v>8128.693243</v>
      </c>
      <c r="AI499" s="2">
        <f t="shared" si="25"/>
        <v>9895.262154</v>
      </c>
      <c r="AJ499" s="4">
        <f t="shared" si="26"/>
        <v>39561.7797</v>
      </c>
      <c r="AK499" s="4">
        <f t="shared" si="27"/>
        <v>52366.99547</v>
      </c>
      <c r="AL499" s="4">
        <f t="shared" si="28"/>
        <v>53373.41166</v>
      </c>
      <c r="AM499" s="4">
        <f t="shared" si="29"/>
        <v>61845.04976</v>
      </c>
      <c r="AN499" s="4">
        <f t="shared" si="30"/>
        <v>92867.50065</v>
      </c>
      <c r="AO499" s="4">
        <f>C499/'Ejercicio 3 - TIR'!$D$7</f>
        <v>16377.30013</v>
      </c>
      <c r="AP499" s="4">
        <f t="shared" si="31"/>
        <v>23184.47956</v>
      </c>
      <c r="AQ499" s="4">
        <f t="shared" si="32"/>
        <v>35989.69534</v>
      </c>
      <c r="AR499" s="4">
        <f t="shared" si="33"/>
        <v>36996.11152</v>
      </c>
      <c r="AS499" s="4">
        <f t="shared" si="34"/>
        <v>45467.74962</v>
      </c>
      <c r="AT499" s="4">
        <f t="shared" si="35"/>
        <v>76490.20051</v>
      </c>
      <c r="AU499" s="4">
        <f>AP499*'Ejercicio 3 - TIR'!$D$5</f>
        <v>11592.23978</v>
      </c>
      <c r="AV499" s="4">
        <f>AQ499*'Ejercicio 3 - TIR'!$D$5</f>
        <v>17994.84767</v>
      </c>
      <c r="AW499" s="4">
        <f>AR499*'Ejercicio 3 - TIR'!$D$5</f>
        <v>18498.05576</v>
      </c>
      <c r="AX499" s="4">
        <f>AS499*'Ejercicio 3 - TIR'!$D$5</f>
        <v>22733.87481</v>
      </c>
      <c r="AY499" s="4">
        <f>AT499*'Ejercicio 3 - TIR'!$D$5</f>
        <v>38245.10026</v>
      </c>
      <c r="AZ499" s="4">
        <f t="shared" ref="AZ499:BD499" si="1532">AJ499-AU499-AE499</f>
        <v>22892.90154</v>
      </c>
      <c r="BA499" s="4">
        <f t="shared" si="1532"/>
        <v>28503.32102</v>
      </c>
      <c r="BB499" s="4">
        <f t="shared" si="1532"/>
        <v>28100.07392</v>
      </c>
      <c r="BC499" s="4">
        <f t="shared" si="1532"/>
        <v>30982.4817</v>
      </c>
      <c r="BD499" s="4">
        <f t="shared" si="1532"/>
        <v>44727.13824</v>
      </c>
      <c r="BE499" s="4">
        <f t="shared" ref="BE499:BI499" si="1533">AZ499/Z499</f>
        <v>19915.25969</v>
      </c>
      <c r="BF499" s="4">
        <f t="shared" si="1533"/>
        <v>21448.92518</v>
      </c>
      <c r="BG499" s="4">
        <f t="shared" si="1533"/>
        <v>18316.45611</v>
      </c>
      <c r="BH499" s="4">
        <f t="shared" si="1533"/>
        <v>16832.81805</v>
      </c>
      <c r="BI499" s="4">
        <f t="shared" si="1533"/>
        <v>19962.05139</v>
      </c>
      <c r="BJ499" s="4">
        <f t="shared" si="38"/>
        <v>76077.40406</v>
      </c>
      <c r="BK499" s="4">
        <f t="shared" si="39"/>
        <v>36695.11479</v>
      </c>
      <c r="BL499" s="4">
        <f t="shared" si="40"/>
        <v>112772.5189</v>
      </c>
      <c r="BM499" s="4">
        <f>BK499*'Ejercicio 3 - TIR'!$D$5</f>
        <v>18347.55739</v>
      </c>
      <c r="BN499" s="4">
        <f t="shared" si="41"/>
        <v>94424.96146</v>
      </c>
      <c r="BO499" s="4">
        <f t="shared" si="42"/>
        <v>42142.55611</v>
      </c>
      <c r="BP499" s="4">
        <f t="shared" si="43"/>
        <v>-115840.4067</v>
      </c>
      <c r="BQ499" s="4">
        <f t="shared" ref="BQ499:BT499" si="1534">BE499</f>
        <v>19915.25969</v>
      </c>
      <c r="BR499" s="4">
        <f t="shared" si="1534"/>
        <v>21448.92518</v>
      </c>
      <c r="BS499" s="4">
        <f t="shared" si="1534"/>
        <v>18316.45611</v>
      </c>
      <c r="BT499" s="4">
        <f t="shared" si="1534"/>
        <v>16832.81805</v>
      </c>
      <c r="BU499" s="4">
        <f t="shared" si="45"/>
        <v>62104.6075</v>
      </c>
      <c r="BV499" s="36">
        <f t="shared" si="46"/>
        <v>5.238588992</v>
      </c>
    </row>
    <row r="500" ht="15.0" customHeight="1">
      <c r="A500" s="2">
        <v>499.0</v>
      </c>
      <c r="B500" s="3">
        <f t="shared" si="4"/>
        <v>0.5815728264</v>
      </c>
      <c r="C500" s="4">
        <f>IF(B500&lt;=('Ejercicio 3 - TIR'!$D$13-'Ejercicio 3 - TIR'!$C$13)/('Ejercicio 3 - TIR'!$E$13-'Ejercicio 3 - TIR'!$C$13),'Ejercicio 3 - TIR'!$C$13+SQRT(('Ejercicio 3 - TIR'!$E$13-'Ejercicio 3 - TIR'!$C$13)*('Ejercicio 3 - TIR'!$D$13-'Ejercicio 3 - TIR'!$C$13)*B500),'Ejercicio 3 - TIR'!$E$13-SQRT(('Ejercicio 3 - TIR'!$E$13-'Ejercicio 3 - TIR'!$C$13)*('Ejercicio 3 - TIR'!$E$13-'Ejercicio 3 - TIR'!$D$13)*(1-B500)))</f>
        <v>77592.13066</v>
      </c>
      <c r="D500" s="3">
        <f t="shared" si="5"/>
        <v>0.1497815762</v>
      </c>
      <c r="E500" s="4">
        <f>IF(D500&lt;=('Ejercicio 3 - TIR'!$D$14-'Ejercicio 3 - TIR'!$C$14)/('Ejercicio 3 - TIR'!$E$14-'Ejercicio 3 - TIR'!$C$14),'Ejercicio 3 - TIR'!$C$14+SQRT(('Ejercicio 3 - TIR'!$E$14-'Ejercicio 3 - TIR'!$C$14)*('Ejercicio 3 - TIR'!$D$14-'Ejercicio 3 - TIR'!$C$14)*D500),'Ejercicio 3 - TIR'!$E$14-SQRT(('Ejercicio 3 - TIR'!$E$14-'Ejercicio 3 - TIR'!$C$14)*('Ejercicio 3 - TIR'!$E$14-'Ejercicio 3 - TIR'!$D$14)*(1-D500)))</f>
        <v>28351.65902</v>
      </c>
      <c r="F500" s="3">
        <f t="shared" si="6"/>
        <v>0.2365510606</v>
      </c>
      <c r="G500" s="4">
        <f>IF(F500&lt;=('Ejercicio 3 - TIR'!$D$18-'Ejercicio 3 - TIR'!$C$18)/('Ejercicio 3 - TIR'!$E$18-'Ejercicio 3 - TIR'!$C$18),'Ejercicio 3 - TIR'!$C$18+SQRT(('Ejercicio 3 - TIR'!$E$18-'Ejercicio 3 - TIR'!$C$18)*('Ejercicio 3 - TIR'!$D$18-'Ejercicio 3 - TIR'!$C$18)*F500),'Ejercicio 3 - TIR'!$E$18-SQRT(('Ejercicio 3 - TIR'!$E$18-'Ejercicio 3 - TIR'!$C$18)*('Ejercicio 3 - TIR'!$E$18-'Ejercicio 3 - TIR'!$D$18)*(1-F500)))</f>
        <v>35956.73225</v>
      </c>
      <c r="H500" s="3">
        <f t="shared" si="7"/>
        <v>0.547231925</v>
      </c>
      <c r="I500" s="4">
        <f>IF(H500&lt;=('Ejercicio 3 - TIR'!$D$18-'Ejercicio 3 - TIR'!$C$18)/('Ejercicio 3 - TIR'!$E$18-'Ejercicio 3 - TIR'!$C$18),'Ejercicio 3 - TIR'!$C$18+SQRT(('Ejercicio 3 - TIR'!$E$18-'Ejercicio 3 - TIR'!$C$18)*('Ejercicio 3 - TIR'!$D$18-'Ejercicio 3 - TIR'!$C$18)*H500),'Ejercicio 3 - TIR'!$E$18-SQRT(('Ejercicio 3 - TIR'!$E$18-'Ejercicio 3 - TIR'!$C$18)*('Ejercicio 3 - TIR'!$E$18-'Ejercicio 3 - TIR'!$D$18)*(1-H500)))</f>
        <v>39060.0656</v>
      </c>
      <c r="J500" s="3">
        <f t="shared" si="8"/>
        <v>0.2727145743</v>
      </c>
      <c r="K500" s="4">
        <f>IF(J500&lt;=('Ejercicio 3 - TIR'!$D$18-'Ejercicio 3 - TIR'!$C$18)/('Ejercicio 3 - TIR'!$E$18-'Ejercicio 3 - TIR'!$C$18),'Ejercicio 3 - TIR'!$C$18+SQRT(('Ejercicio 3 - TIR'!$E$18-'Ejercicio 3 - TIR'!$C$18)*('Ejercicio 3 - TIR'!$D$18-'Ejercicio 3 - TIR'!$C$18)*J500),'Ejercicio 3 - TIR'!$E$18-SQRT(('Ejercicio 3 - TIR'!$E$18-'Ejercicio 3 - TIR'!$C$18)*('Ejercicio 3 - TIR'!$E$18-'Ejercicio 3 - TIR'!$D$18)*(1-J500)))</f>
        <v>36395.87259</v>
      </c>
      <c r="L500" s="3">
        <f t="shared" si="9"/>
        <v>0.7729722554</v>
      </c>
      <c r="M500" s="4">
        <f>IF(L500&lt;=('Ejercicio 3 - TIR'!$D$18-'Ejercicio 3 - TIR'!$C$18)/('Ejercicio 3 - TIR'!$E$18-'Ejercicio 3 - TIR'!$C$18),'Ejercicio 3 - TIR'!$C$18+SQRT(('Ejercicio 3 - TIR'!$E$18-'Ejercicio 3 - TIR'!$C$18)*('Ejercicio 3 - TIR'!$D$18-'Ejercicio 3 - TIR'!$C$18)*L500),'Ejercicio 3 - TIR'!$E$18-SQRT(('Ejercicio 3 - TIR'!$E$18-'Ejercicio 3 - TIR'!$C$18)*('Ejercicio 3 - TIR'!$E$18-'Ejercicio 3 - TIR'!$D$18)*(1-L500)))</f>
        <v>40873.61165</v>
      </c>
      <c r="N500" s="3">
        <f t="shared" si="10"/>
        <v>0.09123178812</v>
      </c>
      <c r="O500" s="4">
        <f>IF(N500&lt;=('Ejercicio 3 - TIR'!$D$18-'Ejercicio 3 - TIR'!$C$18)/('Ejercicio 3 - TIR'!$E$18-'Ejercicio 3 - TIR'!$C$18),'Ejercicio 3 - TIR'!$C$18+SQRT(('Ejercicio 3 - TIR'!$E$18-'Ejercicio 3 - TIR'!$C$18)*('Ejercicio 3 - TIR'!$D$18-'Ejercicio 3 - TIR'!$C$18)*N500),'Ejercicio 3 - TIR'!$E$18-SQRT(('Ejercicio 3 - TIR'!$E$18-'Ejercicio 3 - TIR'!$C$18)*('Ejercicio 3 - TIR'!$E$18-'Ejercicio 3 - TIR'!$D$18)*(1-N500)))</f>
        <v>33699.29293</v>
      </c>
      <c r="P500" s="3">
        <f t="shared" si="11"/>
        <v>0.8729903607</v>
      </c>
      <c r="Q500" s="7">
        <f>IF(P500&lt;=('Ejercicio 3 - TIR'!$D$22-'Ejercicio 3 - TIR'!$C$22)/('Ejercicio 3 - TIR'!$E$22-'Ejercicio 3 - TIR'!$C$22),'Ejercicio 3 - TIR'!$C$22+SQRT(('Ejercicio 3 - TIR'!$E$22-'Ejercicio 3 - TIR'!$C$22)*('Ejercicio 3 - TIR'!$D$22-'Ejercicio 3 - TIR'!$C$22)*P500),'Ejercicio 3 - TIR'!$E$22-SQRT(('Ejercicio 3 - TIR'!$E$22-'Ejercicio 3 - TIR'!$C$22)*('Ejercicio 3 - TIR'!$E$22-'Ejercicio 3 - TIR'!$D$22)*(1-P500)))</f>
        <v>0.1648799024</v>
      </c>
      <c r="R500" s="3">
        <f t="shared" si="12"/>
        <v>0.5140973161</v>
      </c>
      <c r="S500" s="7">
        <f>IF(R500&lt;=('Ejercicio 3 - TIR'!$D$23-'Ejercicio 3 - TIR'!$C$23)/('Ejercicio 3 - TIR'!$E$23-'Ejercicio 3 - TIR'!$C$23),'Ejercicio 3 - TIR'!$C$23+SQRT(('Ejercicio 3 - TIR'!$E$23-'Ejercicio 3 - TIR'!$C$23)*('Ejercicio 3 - TIR'!$D$23-'Ejercicio 3 - TIR'!$C$23)*R500),'Ejercicio 3 - TIR'!$E$23-SQRT(('Ejercicio 3 - TIR'!$E$23-'Ejercicio 3 - TIR'!$C$23)*('Ejercicio 3 - TIR'!$E$23-'Ejercicio 3 - TIR'!$D$23)*(1-R500)))</f>
        <v>0.1504259433</v>
      </c>
      <c r="T500" s="3">
        <f t="shared" si="13"/>
        <v>0.6121196351</v>
      </c>
      <c r="U500" s="7">
        <f>IF(T500&lt;=('Ejercicio 3 - TIR'!$D$24-'Ejercicio 3 - TIR'!$C$24)/('Ejercicio 3 - TIR'!$E$24-'Ejercicio 3 - TIR'!$C$24),'Ejercicio 3 - TIR'!$C$24+SQRT(('Ejercicio 3 - TIR'!$E$24-'Ejercicio 3 - TIR'!$C$24)*('Ejercicio 3 - TIR'!$D$24-'Ejercicio 3 - TIR'!$C$24)*T500),'Ejercicio 3 - TIR'!$E$24-SQRT(('Ejercicio 3 - TIR'!$E$24-'Ejercicio 3 - TIR'!$C$24)*('Ejercicio 3 - TIR'!$E$24-'Ejercicio 3 - TIR'!$D$24)*(1-T500)))</f>
        <v>0.1870444994</v>
      </c>
      <c r="V500" s="3">
        <f t="shared" si="14"/>
        <v>0.04520982806</v>
      </c>
      <c r="W500" s="7">
        <f>IF(V500&lt;=('Ejercicio 3 - TIR'!$D$25-'Ejercicio 3 - TIR'!$C$25)/('Ejercicio 3 - TIR'!$E$25-'Ejercicio 3 - TIR'!$C$25),'Ejercicio 3 - TIR'!$C$25+SQRT(('Ejercicio 3 - TIR'!$E$25-'Ejercicio 3 - TIR'!$C$25)*('Ejercicio 3 - TIR'!$D$25-'Ejercicio 3 - TIR'!$C$25)*V500),'Ejercicio 3 - TIR'!$E$25-SQRT(('Ejercicio 3 - TIR'!$E$25-'Ejercicio 3 - TIR'!$C$25)*('Ejercicio 3 - TIR'!$E$25-'Ejercicio 3 - TIR'!$D$25)*(1-V500)))</f>
        <v>0.1879557375</v>
      </c>
      <c r="X500" s="3">
        <f t="shared" si="15"/>
        <v>0.2526950817</v>
      </c>
      <c r="Y500" s="7">
        <f>IF(X500&lt;=('Ejercicio 3 - TIR'!$D$26-'Ejercicio 3 - TIR'!$C$26)/('Ejercicio 3 - TIR'!$E$26-'Ejercicio 3 - TIR'!$C$26),'Ejercicio 3 - TIR'!$C$26+SQRT(('Ejercicio 3 - TIR'!$E$26-'Ejercicio 3 - TIR'!$C$26)*('Ejercicio 3 - TIR'!$D$26-'Ejercicio 3 - TIR'!$C$26)*X500),'Ejercicio 3 - TIR'!$E$26-SQRT(('Ejercicio 3 - TIR'!$E$26-'Ejercicio 3 - TIR'!$C$26)*('Ejercicio 3 - TIR'!$E$26-'Ejercicio 3 - TIR'!$D$26)*(1-X500)))</f>
        <v>0.2161204273</v>
      </c>
      <c r="Z500" s="3">
        <f t="shared" si="16"/>
        <v>1.164879902</v>
      </c>
      <c r="AA500" s="3">
        <f t="shared" si="17"/>
        <v>1.340108061</v>
      </c>
      <c r="AB500" s="3">
        <f t="shared" si="18"/>
        <v>1.590767902</v>
      </c>
      <c r="AC500" s="3">
        <f t="shared" si="19"/>
        <v>1.889761856</v>
      </c>
      <c r="AD500" s="3">
        <f t="shared" si="20"/>
        <v>2.298177996</v>
      </c>
      <c r="AE500" s="2">
        <f t="shared" si="21"/>
        <v>4674.618774</v>
      </c>
      <c r="AF500" s="2">
        <f t="shared" si="22"/>
        <v>5377.802712</v>
      </c>
      <c r="AG500" s="2">
        <f t="shared" si="23"/>
        <v>6383.691128</v>
      </c>
      <c r="AH500" s="2">
        <f t="shared" si="24"/>
        <v>7583.542502</v>
      </c>
      <c r="AI500" s="2">
        <f t="shared" si="25"/>
        <v>9222.500948</v>
      </c>
      <c r="AJ500" s="4">
        <f t="shared" si="26"/>
        <v>41885.27475</v>
      </c>
      <c r="AK500" s="4">
        <f t="shared" si="27"/>
        <v>52344.70876</v>
      </c>
      <c r="AL500" s="4">
        <f t="shared" si="28"/>
        <v>57897.38587</v>
      </c>
      <c r="AM500" s="4">
        <f t="shared" si="29"/>
        <v>77241.39221</v>
      </c>
      <c r="AN500" s="4">
        <f t="shared" si="30"/>
        <v>77446.9735</v>
      </c>
      <c r="AO500" s="4">
        <f>C500/'Ejercicio 3 - TIR'!$D$7</f>
        <v>15518.42613</v>
      </c>
      <c r="AP500" s="4">
        <f t="shared" si="31"/>
        <v>26366.84862</v>
      </c>
      <c r="AQ500" s="4">
        <f t="shared" si="32"/>
        <v>36826.28263</v>
      </c>
      <c r="AR500" s="4">
        <f t="shared" si="33"/>
        <v>42378.95974</v>
      </c>
      <c r="AS500" s="4">
        <f t="shared" si="34"/>
        <v>61722.96608</v>
      </c>
      <c r="AT500" s="4">
        <f t="shared" si="35"/>
        <v>61928.54736</v>
      </c>
      <c r="AU500" s="4">
        <f>AP500*'Ejercicio 3 - TIR'!$D$5</f>
        <v>13183.42431</v>
      </c>
      <c r="AV500" s="4">
        <f>AQ500*'Ejercicio 3 - TIR'!$D$5</f>
        <v>18413.14131</v>
      </c>
      <c r="AW500" s="4">
        <f>AR500*'Ejercicio 3 - TIR'!$D$5</f>
        <v>21189.47987</v>
      </c>
      <c r="AX500" s="4">
        <f>AS500*'Ejercicio 3 - TIR'!$D$5</f>
        <v>30861.48304</v>
      </c>
      <c r="AY500" s="4">
        <f>AT500*'Ejercicio 3 - TIR'!$D$5</f>
        <v>30964.27368</v>
      </c>
      <c r="AZ500" s="4">
        <f t="shared" ref="AZ500:BD500" si="1535">AJ500-AU500-AE500</f>
        <v>24027.23167</v>
      </c>
      <c r="BA500" s="4">
        <f t="shared" si="1535"/>
        <v>28553.76473</v>
      </c>
      <c r="BB500" s="4">
        <f t="shared" si="1535"/>
        <v>30324.21487</v>
      </c>
      <c r="BC500" s="4">
        <f t="shared" si="1535"/>
        <v>38796.36667</v>
      </c>
      <c r="BD500" s="4">
        <f t="shared" si="1535"/>
        <v>37260.19887</v>
      </c>
      <c r="BE500" s="4">
        <f t="shared" ref="BE500:BI500" si="1536">AZ500/Z500</f>
        <v>20626.35952</v>
      </c>
      <c r="BF500" s="4">
        <f t="shared" si="1536"/>
        <v>21307.0614</v>
      </c>
      <c r="BG500" s="4">
        <f t="shared" si="1536"/>
        <v>19062.62682</v>
      </c>
      <c r="BH500" s="4">
        <f t="shared" si="1536"/>
        <v>20529.76492</v>
      </c>
      <c r="BI500" s="4">
        <f t="shared" si="1536"/>
        <v>16212.92995</v>
      </c>
      <c r="BJ500" s="4">
        <f t="shared" si="38"/>
        <v>65157.15891</v>
      </c>
      <c r="BK500" s="4">
        <f t="shared" si="39"/>
        <v>35664.10547</v>
      </c>
      <c r="BL500" s="4">
        <f t="shared" si="40"/>
        <v>100821.2644</v>
      </c>
      <c r="BM500" s="4">
        <f>BK500*'Ejercicio 3 - TIR'!$D$5</f>
        <v>17832.05273</v>
      </c>
      <c r="BN500" s="4">
        <f t="shared" si="41"/>
        <v>82989.21165</v>
      </c>
      <c r="BO500" s="4">
        <f t="shared" si="42"/>
        <v>36110.87209</v>
      </c>
      <c r="BP500" s="4">
        <f t="shared" si="43"/>
        <v>-105943.7897</v>
      </c>
      <c r="BQ500" s="4">
        <f t="shared" ref="BQ500:BT500" si="1537">BE500</f>
        <v>20626.35952</v>
      </c>
      <c r="BR500" s="4">
        <f t="shared" si="1537"/>
        <v>21307.0614</v>
      </c>
      <c r="BS500" s="4">
        <f t="shared" si="1537"/>
        <v>19062.62682</v>
      </c>
      <c r="BT500" s="4">
        <f t="shared" si="1537"/>
        <v>20529.76492</v>
      </c>
      <c r="BU500" s="4">
        <f t="shared" si="45"/>
        <v>52323.80204</v>
      </c>
      <c r="BV500" s="36">
        <f t="shared" si="46"/>
        <v>7.143993328</v>
      </c>
    </row>
    <row r="501" ht="15.0" customHeight="1">
      <c r="A501" s="2">
        <v>500.0</v>
      </c>
      <c r="B501" s="3">
        <f t="shared" si="4"/>
        <v>0.8691833907</v>
      </c>
      <c r="C501" s="4">
        <f>IF(B501&lt;=('Ejercicio 3 - TIR'!$D$13-'Ejercicio 3 - TIR'!$C$13)/('Ejercicio 3 - TIR'!$E$13-'Ejercicio 3 - TIR'!$C$13),'Ejercicio 3 - TIR'!$C$13+SQRT(('Ejercicio 3 - TIR'!$E$13-'Ejercicio 3 - TIR'!$C$13)*('Ejercicio 3 - TIR'!$D$13-'Ejercicio 3 - TIR'!$C$13)*B501),'Ejercicio 3 - TIR'!$E$13-SQRT(('Ejercicio 3 - TIR'!$E$13-'Ejercicio 3 - TIR'!$C$13)*('Ejercicio 3 - TIR'!$E$13-'Ejercicio 3 - TIR'!$D$13)*(1-B501)))</f>
        <v>87470.83677</v>
      </c>
      <c r="D501" s="3">
        <f t="shared" si="5"/>
        <v>0.3128586645</v>
      </c>
      <c r="E501" s="4">
        <f>IF(D501&lt;=('Ejercicio 3 - TIR'!$D$14-'Ejercicio 3 - TIR'!$C$14)/('Ejercicio 3 - TIR'!$E$14-'Ejercicio 3 - TIR'!$C$14),'Ejercicio 3 - TIR'!$C$14+SQRT(('Ejercicio 3 - TIR'!$E$14-'Ejercicio 3 - TIR'!$C$14)*('Ejercicio 3 - TIR'!$D$14-'Ejercicio 3 - TIR'!$C$14)*D501),'Ejercicio 3 - TIR'!$E$14-SQRT(('Ejercicio 3 - TIR'!$E$14-'Ejercicio 3 - TIR'!$C$14)*('Ejercicio 3 - TIR'!$E$14-'Ejercicio 3 - TIR'!$D$14)*(1-D501)))</f>
        <v>29844.00659</v>
      </c>
      <c r="F501" s="3">
        <f t="shared" si="6"/>
        <v>0.49778313</v>
      </c>
      <c r="G501" s="4">
        <f>IF(F501&lt;=('Ejercicio 3 - TIR'!$D$18-'Ejercicio 3 - TIR'!$C$18)/('Ejercicio 3 - TIR'!$E$18-'Ejercicio 3 - TIR'!$C$18),'Ejercicio 3 - TIR'!$C$18+SQRT(('Ejercicio 3 - TIR'!$E$18-'Ejercicio 3 - TIR'!$C$18)*('Ejercicio 3 - TIR'!$D$18-'Ejercicio 3 - TIR'!$C$18)*F501),'Ejercicio 3 - TIR'!$E$18-SQRT(('Ejercicio 3 - TIR'!$E$18-'Ejercicio 3 - TIR'!$C$18)*('Ejercicio 3 - TIR'!$E$18-'Ejercicio 3 - TIR'!$D$18)*(1-F501)))</f>
        <v>38641.03405</v>
      </c>
      <c r="H501" s="3">
        <f t="shared" si="7"/>
        <v>0.07854609653</v>
      </c>
      <c r="I501" s="4">
        <f>IF(H501&lt;=('Ejercicio 3 - TIR'!$D$18-'Ejercicio 3 - TIR'!$C$18)/('Ejercicio 3 - TIR'!$E$18-'Ejercicio 3 - TIR'!$C$18),'Ejercicio 3 - TIR'!$C$18+SQRT(('Ejercicio 3 - TIR'!$E$18-'Ejercicio 3 - TIR'!$C$18)*('Ejercicio 3 - TIR'!$D$18-'Ejercicio 3 - TIR'!$C$18)*H501),'Ejercicio 3 - TIR'!$E$18-SQRT(('Ejercicio 3 - TIR'!$E$18-'Ejercicio 3 - TIR'!$C$18)*('Ejercicio 3 - TIR'!$E$18-'Ejercicio 3 - TIR'!$D$18)*(1-H501)))</f>
        <v>33432.47935</v>
      </c>
      <c r="J501" s="3">
        <f t="shared" si="8"/>
        <v>0.2667597857</v>
      </c>
      <c r="K501" s="4">
        <f>IF(J501&lt;=('Ejercicio 3 - TIR'!$D$18-'Ejercicio 3 - TIR'!$C$18)/('Ejercicio 3 - TIR'!$E$18-'Ejercicio 3 - TIR'!$C$18),'Ejercicio 3 - TIR'!$C$18+SQRT(('Ejercicio 3 - TIR'!$E$18-'Ejercicio 3 - TIR'!$C$18)*('Ejercicio 3 - TIR'!$D$18-'Ejercicio 3 - TIR'!$C$18)*J501),'Ejercicio 3 - TIR'!$E$18-SQRT(('Ejercicio 3 - TIR'!$E$18-'Ejercicio 3 - TIR'!$C$18)*('Ejercicio 3 - TIR'!$E$18-'Ejercicio 3 - TIR'!$D$18)*(1-J501)))</f>
        <v>36325.65948</v>
      </c>
      <c r="L501" s="3">
        <f t="shared" si="9"/>
        <v>0.4737014129</v>
      </c>
      <c r="M501" s="4">
        <f>IF(L501&lt;=('Ejercicio 3 - TIR'!$D$18-'Ejercicio 3 - TIR'!$C$18)/('Ejercicio 3 - TIR'!$E$18-'Ejercicio 3 - TIR'!$C$18),'Ejercicio 3 - TIR'!$C$18+SQRT(('Ejercicio 3 - TIR'!$E$18-'Ejercicio 3 - TIR'!$C$18)*('Ejercicio 3 - TIR'!$D$18-'Ejercicio 3 - TIR'!$C$18)*L501),'Ejercicio 3 - TIR'!$E$18-SQRT(('Ejercicio 3 - TIR'!$E$18-'Ejercicio 3 - TIR'!$C$18)*('Ejercicio 3 - TIR'!$E$18-'Ejercicio 3 - TIR'!$D$18)*(1-L501)))</f>
        <v>38429.42536</v>
      </c>
      <c r="N501" s="3">
        <f t="shared" si="10"/>
        <v>0.5750864963</v>
      </c>
      <c r="O501" s="4">
        <f>IF(N501&lt;=('Ejercicio 3 - TIR'!$D$18-'Ejercicio 3 - TIR'!$C$18)/('Ejercicio 3 - TIR'!$E$18-'Ejercicio 3 - TIR'!$C$18),'Ejercicio 3 - TIR'!$C$18+SQRT(('Ejercicio 3 - TIR'!$E$18-'Ejercicio 3 - TIR'!$C$18)*('Ejercicio 3 - TIR'!$D$18-'Ejercicio 3 - TIR'!$C$18)*N501),'Ejercicio 3 - TIR'!$E$18-SQRT(('Ejercicio 3 - TIR'!$E$18-'Ejercicio 3 - TIR'!$C$18)*('Ejercicio 3 - TIR'!$E$18-'Ejercicio 3 - TIR'!$D$18)*(1-N501)))</f>
        <v>39287.7863</v>
      </c>
      <c r="P501" s="3">
        <f t="shared" si="11"/>
        <v>0.0909423948</v>
      </c>
      <c r="Q501" s="7">
        <f>IF(P501&lt;=('Ejercicio 3 - TIR'!$D$22-'Ejercicio 3 - TIR'!$C$22)/('Ejercicio 3 - TIR'!$E$22-'Ejercicio 3 - TIR'!$C$22),'Ejercicio 3 - TIR'!$C$22+SQRT(('Ejercicio 3 - TIR'!$E$22-'Ejercicio 3 - TIR'!$C$22)*('Ejercicio 3 - TIR'!$D$22-'Ejercicio 3 - TIR'!$C$22)*P501),'Ejercicio 3 - TIR'!$E$22-SQRT(('Ejercicio 3 - TIR'!$E$22-'Ejercicio 3 - TIR'!$C$22)*('Ejercicio 3 - TIR'!$E$22-'Ejercicio 3 - TIR'!$D$22)*(1-P501)))</f>
        <v>0.1327943859</v>
      </c>
      <c r="R501" s="3">
        <f t="shared" si="12"/>
        <v>0.8235505451</v>
      </c>
      <c r="S501" s="7">
        <f>IF(R501&lt;=('Ejercicio 3 - TIR'!$D$23-'Ejercicio 3 - TIR'!$C$23)/('Ejercicio 3 - TIR'!$E$23-'Ejercicio 3 - TIR'!$C$23),'Ejercicio 3 - TIR'!$C$23+SQRT(('Ejercicio 3 - TIR'!$E$23-'Ejercicio 3 - TIR'!$C$23)*('Ejercicio 3 - TIR'!$D$23-'Ejercicio 3 - TIR'!$C$23)*R501),'Ejercicio 3 - TIR'!$E$23-SQRT(('Ejercicio 3 - TIR'!$E$23-'Ejercicio 3 - TIR'!$C$23)*('Ejercicio 3 - TIR'!$E$23-'Ejercicio 3 - TIR'!$D$23)*(1-R501)))</f>
        <v>0.1621784114</v>
      </c>
      <c r="T501" s="3">
        <f t="shared" si="13"/>
        <v>0.7464264376</v>
      </c>
      <c r="U501" s="7">
        <f>IF(T501&lt;=('Ejercicio 3 - TIR'!$D$24-'Ejercicio 3 - TIR'!$C$24)/('Ejercicio 3 - TIR'!$E$24-'Ejercicio 3 - TIR'!$C$24),'Ejercicio 3 - TIR'!$C$24+SQRT(('Ejercicio 3 - TIR'!$E$24-'Ejercicio 3 - TIR'!$C$24)*('Ejercicio 3 - TIR'!$D$24-'Ejercicio 3 - TIR'!$C$24)*T501),'Ejercicio 3 - TIR'!$E$24-SQRT(('Ejercicio 3 - TIR'!$E$24-'Ejercicio 3 - TIR'!$C$24)*('Ejercicio 3 - TIR'!$E$24-'Ejercicio 3 - TIR'!$D$24)*(1-T501)))</f>
        <v>0.1933540627</v>
      </c>
      <c r="V501" s="3">
        <f t="shared" si="14"/>
        <v>0.187305852</v>
      </c>
      <c r="W501" s="7">
        <f>IF(V501&lt;=('Ejercicio 3 - TIR'!$D$25-'Ejercicio 3 - TIR'!$C$25)/('Ejercicio 3 - TIR'!$E$25-'Ejercicio 3 - TIR'!$C$25),'Ejercicio 3 - TIR'!$C$25+SQRT(('Ejercicio 3 - TIR'!$E$25-'Ejercicio 3 - TIR'!$C$25)*('Ejercicio 3 - TIR'!$D$25-'Ejercicio 3 - TIR'!$C$25)*V501),'Ejercicio 3 - TIR'!$E$25-SQRT(('Ejercicio 3 - TIR'!$E$25-'Ejercicio 3 - TIR'!$C$25)*('Ejercicio 3 - TIR'!$E$25-'Ejercicio 3 - TIR'!$D$25)*(1-V501)))</f>
        <v>0.1961934614</v>
      </c>
      <c r="X501" s="3">
        <f t="shared" si="15"/>
        <v>0.5981061628</v>
      </c>
      <c r="Y501" s="7">
        <f>IF(X501&lt;=('Ejercicio 3 - TIR'!$D$26-'Ejercicio 3 - TIR'!$C$26)/('Ejercicio 3 - TIR'!$E$26-'Ejercicio 3 - TIR'!$C$26),'Ejercicio 3 - TIR'!$C$26+SQRT(('Ejercicio 3 - TIR'!$E$26-'Ejercicio 3 - TIR'!$C$26)*('Ejercicio 3 - TIR'!$D$26-'Ejercicio 3 - TIR'!$C$26)*X501),'Ejercicio 3 - TIR'!$E$26-SQRT(('Ejercicio 3 - TIR'!$E$26-'Ejercicio 3 - TIR'!$C$26)*('Ejercicio 3 - TIR'!$E$26-'Ejercicio 3 - TIR'!$D$26)*(1-X501)))</f>
        <v>0.2334143078</v>
      </c>
      <c r="Z501" s="3">
        <f t="shared" si="16"/>
        <v>1.132794386</v>
      </c>
      <c r="AA501" s="3">
        <f t="shared" si="17"/>
        <v>1.31650918</v>
      </c>
      <c r="AB501" s="3">
        <f t="shared" si="18"/>
        <v>1.571061578</v>
      </c>
      <c r="AC501" s="3">
        <f t="shared" si="19"/>
        <v>1.879293588</v>
      </c>
      <c r="AD501" s="3">
        <f t="shared" si="20"/>
        <v>2.317947599</v>
      </c>
      <c r="AE501" s="2">
        <f t="shared" si="21"/>
        <v>3963.116528</v>
      </c>
      <c r="AF501" s="2">
        <f t="shared" si="22"/>
        <v>4605.848471</v>
      </c>
      <c r="AG501" s="2">
        <f t="shared" si="23"/>
        <v>5496.407985</v>
      </c>
      <c r="AH501" s="2">
        <f t="shared" si="24"/>
        <v>6574.767293</v>
      </c>
      <c r="AI501" s="2">
        <f t="shared" si="25"/>
        <v>8109.412049</v>
      </c>
      <c r="AJ501" s="4">
        <f t="shared" si="26"/>
        <v>43772.34644</v>
      </c>
      <c r="AK501" s="4">
        <f t="shared" si="27"/>
        <v>44014.16597</v>
      </c>
      <c r="AL501" s="4">
        <f t="shared" si="28"/>
        <v>57069.84792</v>
      </c>
      <c r="AM501" s="4">
        <f t="shared" si="29"/>
        <v>72220.17266</v>
      </c>
      <c r="AN501" s="4">
        <f t="shared" si="30"/>
        <v>91067.02995</v>
      </c>
      <c r="AO501" s="4">
        <f>C501/'Ejercicio 3 - TIR'!$D$7</f>
        <v>17494.16735</v>
      </c>
      <c r="AP501" s="4">
        <f t="shared" si="31"/>
        <v>26278.17909</v>
      </c>
      <c r="AQ501" s="4">
        <f t="shared" si="32"/>
        <v>26519.99861</v>
      </c>
      <c r="AR501" s="4">
        <f t="shared" si="33"/>
        <v>39575.68056</v>
      </c>
      <c r="AS501" s="4">
        <f t="shared" si="34"/>
        <v>54726.0053</v>
      </c>
      <c r="AT501" s="4">
        <f t="shared" si="35"/>
        <v>73572.8626</v>
      </c>
      <c r="AU501" s="4">
        <f>AP501*'Ejercicio 3 - TIR'!$D$5</f>
        <v>13139.08954</v>
      </c>
      <c r="AV501" s="4">
        <f>AQ501*'Ejercicio 3 - TIR'!$D$5</f>
        <v>13259.99931</v>
      </c>
      <c r="AW501" s="4">
        <f>AR501*'Ejercicio 3 - TIR'!$D$5</f>
        <v>19787.84028</v>
      </c>
      <c r="AX501" s="4">
        <f>AS501*'Ejercicio 3 - TIR'!$D$5</f>
        <v>27363.00265</v>
      </c>
      <c r="AY501" s="4">
        <f>AT501*'Ejercicio 3 - TIR'!$D$5</f>
        <v>36786.4313</v>
      </c>
      <c r="AZ501" s="4">
        <f t="shared" ref="AZ501:BD501" si="1538">AJ501-AU501-AE501</f>
        <v>26670.14037</v>
      </c>
      <c r="BA501" s="4">
        <f t="shared" si="1538"/>
        <v>26148.31819</v>
      </c>
      <c r="BB501" s="4">
        <f t="shared" si="1538"/>
        <v>31785.59965</v>
      </c>
      <c r="BC501" s="4">
        <f t="shared" si="1538"/>
        <v>38282.40271</v>
      </c>
      <c r="BD501" s="4">
        <f t="shared" si="1538"/>
        <v>46171.1866</v>
      </c>
      <c r="BE501" s="4">
        <f t="shared" ref="BE501:BI501" si="1539">AZ501/Z501</f>
        <v>23543.6728</v>
      </c>
      <c r="BF501" s="4">
        <f t="shared" si="1539"/>
        <v>19861.85785</v>
      </c>
      <c r="BG501" s="4">
        <f t="shared" si="1539"/>
        <v>20231.92476</v>
      </c>
      <c r="BH501" s="4">
        <f t="shared" si="1539"/>
        <v>20370.63446</v>
      </c>
      <c r="BI501" s="4">
        <f t="shared" si="1539"/>
        <v>19918.99498</v>
      </c>
      <c r="BJ501" s="4">
        <f t="shared" si="38"/>
        <v>69176.84343</v>
      </c>
      <c r="BK501" s="4">
        <f t="shared" si="39"/>
        <v>40550.56322</v>
      </c>
      <c r="BL501" s="4">
        <f t="shared" si="40"/>
        <v>109727.4067</v>
      </c>
      <c r="BM501" s="4">
        <f>BK501*'Ejercicio 3 - TIR'!$D$5</f>
        <v>20275.28161</v>
      </c>
      <c r="BN501" s="4">
        <f t="shared" si="41"/>
        <v>89452.12504</v>
      </c>
      <c r="BO501" s="4">
        <f t="shared" si="42"/>
        <v>38591.09027</v>
      </c>
      <c r="BP501" s="4">
        <f t="shared" si="43"/>
        <v>-117314.8434</v>
      </c>
      <c r="BQ501" s="4">
        <f t="shared" ref="BQ501:BT501" si="1540">BE501</f>
        <v>23543.6728</v>
      </c>
      <c r="BR501" s="4">
        <f t="shared" si="1540"/>
        <v>19861.85785</v>
      </c>
      <c r="BS501" s="4">
        <f t="shared" si="1540"/>
        <v>20231.92476</v>
      </c>
      <c r="BT501" s="4">
        <f t="shared" si="1540"/>
        <v>20370.63446</v>
      </c>
      <c r="BU501" s="4">
        <f t="shared" si="45"/>
        <v>58510.08525</v>
      </c>
      <c r="BV501" s="36">
        <f t="shared" si="46"/>
        <v>5.843046156</v>
      </c>
    </row>
    <row r="502" ht="15.0" customHeight="1">
      <c r="A502" s="2">
        <v>501.0</v>
      </c>
      <c r="B502" s="3">
        <f t="shared" si="4"/>
        <v>0.2040052912</v>
      </c>
      <c r="C502" s="4">
        <f>IF(B502&lt;=('Ejercicio 3 - TIR'!$D$13-'Ejercicio 3 - TIR'!$C$13)/('Ejercicio 3 - TIR'!$E$13-'Ejercicio 3 - TIR'!$C$13),'Ejercicio 3 - TIR'!$C$13+SQRT(('Ejercicio 3 - TIR'!$E$13-'Ejercicio 3 - TIR'!$C$13)*('Ejercicio 3 - TIR'!$D$13-'Ejercicio 3 - TIR'!$C$13)*B502),'Ejercicio 3 - TIR'!$E$13-SQRT(('Ejercicio 3 - TIR'!$E$13-'Ejercicio 3 - TIR'!$C$13)*('Ejercicio 3 - TIR'!$E$13-'Ejercicio 3 - TIR'!$D$13)*(1-B502)))</f>
        <v>69033.38898</v>
      </c>
      <c r="D502" s="3">
        <f t="shared" si="5"/>
        <v>0.3031524766</v>
      </c>
      <c r="E502" s="4">
        <f>IF(D502&lt;=('Ejercicio 3 - TIR'!$D$14-'Ejercicio 3 - TIR'!$C$14)/('Ejercicio 3 - TIR'!$E$14-'Ejercicio 3 - TIR'!$C$14),'Ejercicio 3 - TIR'!$C$14+SQRT(('Ejercicio 3 - TIR'!$E$14-'Ejercicio 3 - TIR'!$C$14)*('Ejercicio 3 - TIR'!$D$14-'Ejercicio 3 - TIR'!$C$14)*D502),'Ejercicio 3 - TIR'!$E$14-SQRT(('Ejercicio 3 - TIR'!$E$14-'Ejercicio 3 - TIR'!$C$14)*('Ejercicio 3 - TIR'!$E$14-'Ejercicio 3 - TIR'!$D$14)*(1-D502)))</f>
        <v>29768.27387</v>
      </c>
      <c r="F502" s="3">
        <f t="shared" si="6"/>
        <v>0.3748847678</v>
      </c>
      <c r="G502" s="4">
        <f>IF(F502&lt;=('Ejercicio 3 - TIR'!$D$18-'Ejercicio 3 - TIR'!$C$18)/('Ejercicio 3 - TIR'!$E$18-'Ejercicio 3 - TIR'!$C$18),'Ejercicio 3 - TIR'!$C$18+SQRT(('Ejercicio 3 - TIR'!$E$18-'Ejercicio 3 - TIR'!$C$18)*('Ejercicio 3 - TIR'!$D$18-'Ejercicio 3 - TIR'!$C$18)*F502),'Ejercicio 3 - TIR'!$E$18-SQRT(('Ejercicio 3 - TIR'!$E$18-'Ejercicio 3 - TIR'!$C$18)*('Ejercicio 3 - TIR'!$E$18-'Ejercicio 3 - TIR'!$D$18)*(1-F502)))</f>
        <v>37498.84759</v>
      </c>
      <c r="H502" s="3">
        <f t="shared" si="7"/>
        <v>0.1267220255</v>
      </c>
      <c r="I502" s="4">
        <f>IF(H502&lt;=('Ejercicio 3 - TIR'!$D$18-'Ejercicio 3 - TIR'!$C$18)/('Ejercicio 3 - TIR'!$E$18-'Ejercicio 3 - TIR'!$C$18),'Ejercicio 3 - TIR'!$C$18+SQRT(('Ejercicio 3 - TIR'!$E$18-'Ejercicio 3 - TIR'!$C$18)*('Ejercicio 3 - TIR'!$D$18-'Ejercicio 3 - TIR'!$C$18)*H502),'Ejercicio 3 - TIR'!$E$18-SQRT(('Ejercicio 3 - TIR'!$E$18-'Ejercicio 3 - TIR'!$C$18)*('Ejercicio 3 - TIR'!$E$18-'Ejercicio 3 - TIR'!$D$18)*(1-H502)))</f>
        <v>34359.85135</v>
      </c>
      <c r="J502" s="3">
        <f t="shared" si="8"/>
        <v>0.07608015931</v>
      </c>
      <c r="K502" s="4">
        <f>IF(J502&lt;=('Ejercicio 3 - TIR'!$D$18-'Ejercicio 3 - TIR'!$C$18)/('Ejercicio 3 - TIR'!$E$18-'Ejercicio 3 - TIR'!$C$18),'Ejercicio 3 - TIR'!$C$18+SQRT(('Ejercicio 3 - TIR'!$E$18-'Ejercicio 3 - TIR'!$C$18)*('Ejercicio 3 - TIR'!$D$18-'Ejercicio 3 - TIR'!$C$18)*J502),'Ejercicio 3 - TIR'!$E$18-SQRT(('Ejercicio 3 - TIR'!$E$18-'Ejercicio 3 - TIR'!$C$18)*('Ejercicio 3 - TIR'!$E$18-'Ejercicio 3 - TIR'!$D$18)*(1-J502)))</f>
        <v>33378.16872</v>
      </c>
      <c r="L502" s="3">
        <f t="shared" si="9"/>
        <v>0.1912575168</v>
      </c>
      <c r="M502" s="4">
        <f>IF(L502&lt;=('Ejercicio 3 - TIR'!$D$18-'Ejercicio 3 - TIR'!$C$18)/('Ejercicio 3 - TIR'!$E$18-'Ejercicio 3 - TIR'!$C$18),'Ejercicio 3 - TIR'!$C$18+SQRT(('Ejercicio 3 - TIR'!$E$18-'Ejercicio 3 - TIR'!$C$18)*('Ejercicio 3 - TIR'!$D$18-'Ejercicio 3 - TIR'!$C$18)*L502),'Ejercicio 3 - TIR'!$E$18-SQRT(('Ejercicio 3 - TIR'!$E$18-'Ejercicio 3 - TIR'!$C$18)*('Ejercicio 3 - TIR'!$E$18-'Ejercicio 3 - TIR'!$D$18)*(1-L502)))</f>
        <v>35356.17658</v>
      </c>
      <c r="N502" s="3">
        <f t="shared" si="10"/>
        <v>0.5124628312</v>
      </c>
      <c r="O502" s="4">
        <f>IF(N502&lt;=('Ejercicio 3 - TIR'!$D$18-'Ejercicio 3 - TIR'!$C$18)/('Ejercicio 3 - TIR'!$E$18-'Ejercicio 3 - TIR'!$C$18),'Ejercicio 3 - TIR'!$C$18+SQRT(('Ejercicio 3 - TIR'!$E$18-'Ejercicio 3 - TIR'!$C$18)*('Ejercicio 3 - TIR'!$D$18-'Ejercicio 3 - TIR'!$C$18)*N502),'Ejercicio 3 - TIR'!$E$18-SQRT(('Ejercicio 3 - TIR'!$E$18-'Ejercicio 3 - TIR'!$C$18)*('Ejercicio 3 - TIR'!$E$18-'Ejercicio 3 - TIR'!$D$18)*(1-N502)))</f>
        <v>38767.52101</v>
      </c>
      <c r="P502" s="3">
        <f t="shared" si="11"/>
        <v>0.5146034327</v>
      </c>
      <c r="Q502" s="7">
        <f>IF(P502&lt;=('Ejercicio 3 - TIR'!$D$22-'Ejercicio 3 - TIR'!$C$22)/('Ejercicio 3 - TIR'!$E$22-'Ejercicio 3 - TIR'!$C$22),'Ejercicio 3 - TIR'!$C$22+SQRT(('Ejercicio 3 - TIR'!$E$22-'Ejercicio 3 - TIR'!$C$22)*('Ejercicio 3 - TIR'!$D$22-'Ejercicio 3 - TIR'!$C$22)*P502),'Ejercicio 3 - TIR'!$E$22-SQRT(('Ejercicio 3 - TIR'!$E$22-'Ejercicio 3 - TIR'!$C$22)*('Ejercicio 3 - TIR'!$E$22-'Ejercicio 3 - TIR'!$D$22)*(1-P502)))</f>
        <v>0.1504413495</v>
      </c>
      <c r="R502" s="3">
        <f t="shared" si="12"/>
        <v>0.2235524492</v>
      </c>
      <c r="S502" s="7">
        <f>IF(R502&lt;=('Ejercicio 3 - TIR'!$D$23-'Ejercicio 3 - TIR'!$C$23)/('Ejercicio 3 - TIR'!$E$23-'Ejercicio 3 - TIR'!$C$23),'Ejercicio 3 - TIR'!$C$23+SQRT(('Ejercicio 3 - TIR'!$E$23-'Ejercicio 3 - TIR'!$C$23)*('Ejercicio 3 - TIR'!$D$23-'Ejercicio 3 - TIR'!$C$23)*R502),'Ejercicio 3 - TIR'!$E$23-SQRT(('Ejercicio 3 - TIR'!$E$23-'Ejercicio 3 - TIR'!$C$23)*('Ejercicio 3 - TIR'!$E$23-'Ejercicio 3 - TIR'!$D$23)*(1-R502)))</f>
        <v>0.1400597709</v>
      </c>
      <c r="T502" s="3">
        <f t="shared" si="13"/>
        <v>0.3476137827</v>
      </c>
      <c r="U502" s="7">
        <f>IF(T502&lt;=('Ejercicio 3 - TIR'!$D$24-'Ejercicio 3 - TIR'!$C$24)/('Ejercicio 3 - TIR'!$E$24-'Ejercicio 3 - TIR'!$C$24),'Ejercicio 3 - TIR'!$C$24+SQRT(('Ejercicio 3 - TIR'!$E$24-'Ejercicio 3 - TIR'!$C$24)*('Ejercicio 3 - TIR'!$D$24-'Ejercicio 3 - TIR'!$C$24)*T502),'Ejercicio 3 - TIR'!$E$24-SQRT(('Ejercicio 3 - TIR'!$E$24-'Ejercicio 3 - TIR'!$C$24)*('Ejercicio 3 - TIR'!$E$24-'Ejercicio 3 - TIR'!$D$24)*(1-T502)))</f>
        <v>0.1770183076</v>
      </c>
      <c r="V502" s="3">
        <f t="shared" si="14"/>
        <v>0.9359035643</v>
      </c>
      <c r="W502" s="7">
        <f>IF(V502&lt;=('Ejercicio 3 - TIR'!$D$25-'Ejercicio 3 - TIR'!$C$25)/('Ejercicio 3 - TIR'!$E$25-'Ejercicio 3 - TIR'!$C$25),'Ejercicio 3 - TIR'!$C$25+SQRT(('Ejercicio 3 - TIR'!$E$25-'Ejercicio 3 - TIR'!$C$25)*('Ejercicio 3 - TIR'!$D$25-'Ejercicio 3 - TIR'!$C$25)*V502),'Ejercicio 3 - TIR'!$E$25-SQRT(('Ejercicio 3 - TIR'!$E$25-'Ejercicio 3 - TIR'!$C$25)*('Ejercicio 3 - TIR'!$E$25-'Ejercicio 3 - TIR'!$D$25)*(1-V502)))</f>
        <v>0.2350220988</v>
      </c>
      <c r="X502" s="3">
        <f t="shared" si="15"/>
        <v>0.3253668525</v>
      </c>
      <c r="Y502" s="7">
        <f>IF(X502&lt;=('Ejercicio 3 - TIR'!$D$26-'Ejercicio 3 - TIR'!$C$26)/('Ejercicio 3 - TIR'!$E$26-'Ejercicio 3 - TIR'!$C$26),'Ejercicio 3 - TIR'!$C$26+SQRT(('Ejercicio 3 - TIR'!$E$26-'Ejercicio 3 - TIR'!$C$26)*('Ejercicio 3 - TIR'!$D$26-'Ejercicio 3 - TIR'!$C$26)*X502),'Ejercicio 3 - TIR'!$E$26-SQRT(('Ejercicio 3 - TIR'!$E$26-'Ejercicio 3 - TIR'!$C$26)*('Ejercicio 3 - TIR'!$E$26-'Ejercicio 3 - TIR'!$D$26)*(1-X502)))</f>
        <v>0.2196393404</v>
      </c>
      <c r="Z502" s="3">
        <f t="shared" si="16"/>
        <v>1.150441349</v>
      </c>
      <c r="AA502" s="3">
        <f t="shared" si="17"/>
        <v>1.311571901</v>
      </c>
      <c r="AB502" s="3">
        <f t="shared" si="18"/>
        <v>1.54374414</v>
      </c>
      <c r="AC502" s="3">
        <f t="shared" si="19"/>
        <v>1.906558127</v>
      </c>
      <c r="AD502" s="3">
        <f t="shared" si="20"/>
        <v>2.325313297</v>
      </c>
      <c r="AE502" s="2">
        <f t="shared" si="21"/>
        <v>4478.379293</v>
      </c>
      <c r="AF502" s="2">
        <f t="shared" si="22"/>
        <v>5105.620071</v>
      </c>
      <c r="AG502" s="2">
        <f t="shared" si="23"/>
        <v>6009.408295</v>
      </c>
      <c r="AH502" s="2">
        <f t="shared" si="24"/>
        <v>7421.752045</v>
      </c>
      <c r="AI502" s="2">
        <f t="shared" si="25"/>
        <v>9051.860769</v>
      </c>
      <c r="AJ502" s="4">
        <f t="shared" si="26"/>
        <v>43140.22482</v>
      </c>
      <c r="AK502" s="4">
        <f t="shared" si="27"/>
        <v>45065.41557</v>
      </c>
      <c r="AL502" s="4">
        <f t="shared" si="28"/>
        <v>51527.35235</v>
      </c>
      <c r="AM502" s="4">
        <f t="shared" si="29"/>
        <v>67408.6058</v>
      </c>
      <c r="AN502" s="4">
        <f t="shared" si="30"/>
        <v>90146.63209</v>
      </c>
      <c r="AO502" s="4">
        <f>C502/'Ejercicio 3 - TIR'!$D$7</f>
        <v>13806.6778</v>
      </c>
      <c r="AP502" s="4">
        <f t="shared" si="31"/>
        <v>29333.54703</v>
      </c>
      <c r="AQ502" s="4">
        <f t="shared" si="32"/>
        <v>31258.73777</v>
      </c>
      <c r="AR502" s="4">
        <f t="shared" si="33"/>
        <v>37720.67455</v>
      </c>
      <c r="AS502" s="4">
        <f t="shared" si="34"/>
        <v>53601.928</v>
      </c>
      <c r="AT502" s="4">
        <f t="shared" si="35"/>
        <v>76339.95429</v>
      </c>
      <c r="AU502" s="4">
        <f>AP502*'Ejercicio 3 - TIR'!$D$5</f>
        <v>14666.77351</v>
      </c>
      <c r="AV502" s="4">
        <f>AQ502*'Ejercicio 3 - TIR'!$D$5</f>
        <v>15629.36889</v>
      </c>
      <c r="AW502" s="4">
        <f>AR502*'Ejercicio 3 - TIR'!$D$5</f>
        <v>18860.33728</v>
      </c>
      <c r="AX502" s="4">
        <f>AS502*'Ejercicio 3 - TIR'!$D$5</f>
        <v>26800.964</v>
      </c>
      <c r="AY502" s="4">
        <f>AT502*'Ejercicio 3 - TIR'!$D$5</f>
        <v>38169.97715</v>
      </c>
      <c r="AZ502" s="4">
        <f t="shared" ref="AZ502:BD502" si="1541">AJ502-AU502-AE502</f>
        <v>23995.07202</v>
      </c>
      <c r="BA502" s="4">
        <f t="shared" si="1541"/>
        <v>24330.42661</v>
      </c>
      <c r="BB502" s="4">
        <f t="shared" si="1541"/>
        <v>26657.60678</v>
      </c>
      <c r="BC502" s="4">
        <f t="shared" si="1541"/>
        <v>33185.88975</v>
      </c>
      <c r="BD502" s="4">
        <f t="shared" si="1541"/>
        <v>42924.79417</v>
      </c>
      <c r="BE502" s="4">
        <f t="shared" ref="BE502:BI502" si="1542">AZ502/Z502</f>
        <v>20857.27537</v>
      </c>
      <c r="BF502" s="4">
        <f t="shared" si="1542"/>
        <v>18550.58544</v>
      </c>
      <c r="BG502" s="4">
        <f t="shared" si="1542"/>
        <v>17268.15092</v>
      </c>
      <c r="BH502" s="4">
        <f t="shared" si="1542"/>
        <v>17406.1778</v>
      </c>
      <c r="BI502" s="4">
        <f t="shared" si="1542"/>
        <v>18459.78958</v>
      </c>
      <c r="BJ502" s="4">
        <f t="shared" si="38"/>
        <v>69220.56306</v>
      </c>
      <c r="BK502" s="4">
        <f t="shared" si="39"/>
        <v>32104.85146</v>
      </c>
      <c r="BL502" s="4">
        <f t="shared" si="40"/>
        <v>101325.4145</v>
      </c>
      <c r="BM502" s="4">
        <f>BK502*'Ejercicio 3 - TIR'!$D$5</f>
        <v>16052.42573</v>
      </c>
      <c r="BN502" s="4">
        <f t="shared" si="41"/>
        <v>85272.98879</v>
      </c>
      <c r="BO502" s="4">
        <f t="shared" si="42"/>
        <v>36671.61277</v>
      </c>
      <c r="BP502" s="4">
        <f t="shared" si="43"/>
        <v>-98801.66286</v>
      </c>
      <c r="BQ502" s="4">
        <f t="shared" ref="BQ502:BT502" si="1543">BE502</f>
        <v>20857.27537</v>
      </c>
      <c r="BR502" s="4">
        <f t="shared" si="1543"/>
        <v>18550.58544</v>
      </c>
      <c r="BS502" s="4">
        <f t="shared" si="1543"/>
        <v>17268.15092</v>
      </c>
      <c r="BT502" s="4">
        <f t="shared" si="1543"/>
        <v>17406.1778</v>
      </c>
      <c r="BU502" s="4">
        <f t="shared" si="45"/>
        <v>55131.40236</v>
      </c>
      <c r="BV502" s="36">
        <f t="shared" si="46"/>
        <v>8.143495968</v>
      </c>
    </row>
    <row r="503" ht="15.0" customHeight="1">
      <c r="A503" s="2">
        <v>502.0</v>
      </c>
      <c r="B503" s="3">
        <f t="shared" si="4"/>
        <v>0.4990046226</v>
      </c>
      <c r="C503" s="4">
        <f>IF(B503&lt;=('Ejercicio 3 - TIR'!$D$13-'Ejercicio 3 - TIR'!$C$13)/('Ejercicio 3 - TIR'!$E$13-'Ejercicio 3 - TIR'!$C$13),'Ejercicio 3 - TIR'!$C$13+SQRT(('Ejercicio 3 - TIR'!$E$13-'Ejercicio 3 - TIR'!$C$13)*('Ejercicio 3 - TIR'!$D$13-'Ejercicio 3 - TIR'!$C$13)*B503),'Ejercicio 3 - TIR'!$E$13-SQRT(('Ejercicio 3 - TIR'!$E$13-'Ejercicio 3 - TIR'!$C$13)*('Ejercicio 3 - TIR'!$E$13-'Ejercicio 3 - TIR'!$D$13)*(1-B503)))</f>
        <v>75480.73303</v>
      </c>
      <c r="D503" s="3">
        <f t="shared" si="5"/>
        <v>0.06365397522</v>
      </c>
      <c r="E503" s="4">
        <f>IF(D503&lt;=('Ejercicio 3 - TIR'!$D$14-'Ejercicio 3 - TIR'!$C$14)/('Ejercicio 3 - TIR'!$E$14-'Ejercicio 3 - TIR'!$C$14),'Ejercicio 3 - TIR'!$C$14+SQRT(('Ejercicio 3 - TIR'!$E$14-'Ejercicio 3 - TIR'!$C$14)*('Ejercicio 3 - TIR'!$D$14-'Ejercicio 3 - TIR'!$C$14)*D503),'Ejercicio 3 - TIR'!$E$14-SQRT(('Ejercicio 3 - TIR'!$E$14-'Ejercicio 3 - TIR'!$C$14)*('Ejercicio 3 - TIR'!$E$14-'Ejercicio 3 - TIR'!$D$14)*(1-D503)))</f>
        <v>27184.95953</v>
      </c>
      <c r="F503" s="3">
        <f t="shared" si="6"/>
        <v>0.941562743</v>
      </c>
      <c r="G503" s="4">
        <f>IF(F503&lt;=('Ejercicio 3 - TIR'!$D$18-'Ejercicio 3 - TIR'!$C$18)/('Ejercicio 3 - TIR'!$E$18-'Ejercicio 3 - TIR'!$C$18),'Ejercicio 3 - TIR'!$C$18+SQRT(('Ejercicio 3 - TIR'!$E$18-'Ejercicio 3 - TIR'!$C$18)*('Ejercicio 3 - TIR'!$D$18-'Ejercicio 3 - TIR'!$C$18)*F503),'Ejercicio 3 - TIR'!$E$18-SQRT(('Ejercicio 3 - TIR'!$E$18-'Ejercicio 3 - TIR'!$C$18)*('Ejercicio 3 - TIR'!$E$18-'Ejercicio 3 - TIR'!$D$18)*(1-F503)))</f>
        <v>42906.48757</v>
      </c>
      <c r="H503" s="3">
        <f t="shared" si="7"/>
        <v>0.7635588329</v>
      </c>
      <c r="I503" s="4">
        <f>IF(H503&lt;=('Ejercicio 3 - TIR'!$D$18-'Ejercicio 3 - TIR'!$C$18)/('Ejercicio 3 - TIR'!$E$18-'Ejercicio 3 - TIR'!$C$18),'Ejercicio 3 - TIR'!$C$18+SQRT(('Ejercicio 3 - TIR'!$E$18-'Ejercicio 3 - TIR'!$C$18)*('Ejercicio 3 - TIR'!$D$18-'Ejercicio 3 - TIR'!$C$18)*H503),'Ejercicio 3 - TIR'!$E$18-SQRT(('Ejercicio 3 - TIR'!$E$18-'Ejercicio 3 - TIR'!$C$18)*('Ejercicio 3 - TIR'!$E$18-'Ejercicio 3 - TIR'!$D$18)*(1-H503)))</f>
        <v>40788.93273</v>
      </c>
      <c r="J503" s="3">
        <f t="shared" si="8"/>
        <v>0.6270791325</v>
      </c>
      <c r="K503" s="4">
        <f>IF(J503&lt;=('Ejercicio 3 - TIR'!$D$18-'Ejercicio 3 - TIR'!$C$18)/('Ejercicio 3 - TIR'!$E$18-'Ejercicio 3 - TIR'!$C$18),'Ejercicio 3 - TIR'!$C$18+SQRT(('Ejercicio 3 - TIR'!$E$18-'Ejercicio 3 - TIR'!$C$18)*('Ejercicio 3 - TIR'!$D$18-'Ejercicio 3 - TIR'!$C$18)*J503),'Ejercicio 3 - TIR'!$E$18-SQRT(('Ejercicio 3 - TIR'!$E$18-'Ejercicio 3 - TIR'!$C$18)*('Ejercicio 3 - TIR'!$E$18-'Ejercicio 3 - TIR'!$D$18)*(1-J503)))</f>
        <v>39698.54989</v>
      </c>
      <c r="L503" s="3">
        <f t="shared" si="9"/>
        <v>0.3250392321</v>
      </c>
      <c r="M503" s="4">
        <f>IF(L503&lt;=('Ejercicio 3 - TIR'!$D$18-'Ejercicio 3 - TIR'!$C$18)/('Ejercicio 3 - TIR'!$E$18-'Ejercicio 3 - TIR'!$C$18),'Ejercicio 3 - TIR'!$C$18+SQRT(('Ejercicio 3 - TIR'!$E$18-'Ejercicio 3 - TIR'!$C$18)*('Ejercicio 3 - TIR'!$D$18-'Ejercicio 3 - TIR'!$C$18)*L503),'Ejercicio 3 - TIR'!$E$18-SQRT(('Ejercicio 3 - TIR'!$E$18-'Ejercicio 3 - TIR'!$C$18)*('Ejercicio 3 - TIR'!$E$18-'Ejercicio 3 - TIR'!$D$18)*(1-L503)))</f>
        <v>36982.54143</v>
      </c>
      <c r="N503" s="3">
        <f t="shared" si="10"/>
        <v>0.3853105339</v>
      </c>
      <c r="O503" s="4">
        <f>IF(N503&lt;=('Ejercicio 3 - TIR'!$D$18-'Ejercicio 3 - TIR'!$C$18)/('Ejercicio 3 - TIR'!$E$18-'Ejercicio 3 - TIR'!$C$18),'Ejercicio 3 - TIR'!$C$18+SQRT(('Ejercicio 3 - TIR'!$E$18-'Ejercicio 3 - TIR'!$C$18)*('Ejercicio 3 - TIR'!$D$18-'Ejercicio 3 - TIR'!$C$18)*N503),'Ejercicio 3 - TIR'!$E$18-SQRT(('Ejercicio 3 - TIR'!$E$18-'Ejercicio 3 - TIR'!$C$18)*('Ejercicio 3 - TIR'!$E$18-'Ejercicio 3 - TIR'!$D$18)*(1-N503)))</f>
        <v>37602.4062</v>
      </c>
      <c r="P503" s="3">
        <f t="shared" si="11"/>
        <v>0.9012744663</v>
      </c>
      <c r="Q503" s="7">
        <f>IF(P503&lt;=('Ejercicio 3 - TIR'!$D$22-'Ejercicio 3 - TIR'!$C$22)/('Ejercicio 3 - TIR'!$E$22-'Ejercicio 3 - TIR'!$C$22),'Ejercicio 3 - TIR'!$C$22+SQRT(('Ejercicio 3 - TIR'!$E$22-'Ejercicio 3 - TIR'!$C$22)*('Ejercicio 3 - TIR'!$D$22-'Ejercicio 3 - TIR'!$C$22)*P503),'Ejercicio 3 - TIR'!$E$22-SQRT(('Ejercicio 3 - TIR'!$E$22-'Ejercicio 3 - TIR'!$C$22)*('Ejercicio 3 - TIR'!$E$22-'Ejercicio 3 - TIR'!$D$22)*(1-P503)))</f>
        <v>0.1666693601</v>
      </c>
      <c r="R503" s="3">
        <f t="shared" si="12"/>
        <v>0.3839217498</v>
      </c>
      <c r="S503" s="7">
        <f>IF(R503&lt;=('Ejercicio 3 - TIR'!$D$23-'Ejercicio 3 - TIR'!$C$23)/('Ejercicio 3 - TIR'!$E$23-'Ejercicio 3 - TIR'!$C$23),'Ejercicio 3 - TIR'!$C$23+SQRT(('Ejercicio 3 - TIR'!$E$23-'Ejercicio 3 - TIR'!$C$23)*('Ejercicio 3 - TIR'!$D$23-'Ejercicio 3 - TIR'!$C$23)*R503),'Ejercicio 3 - TIR'!$E$23-SQRT(('Ejercicio 3 - TIR'!$E$23-'Ejercicio 3 - TIR'!$C$23)*('Ejercicio 3 - TIR'!$E$23-'Ejercicio 3 - TIR'!$D$23)*(1-R503)))</f>
        <v>0.1462880039</v>
      </c>
      <c r="T503" s="3">
        <f t="shared" si="13"/>
        <v>0.1159660362</v>
      </c>
      <c r="U503" s="7">
        <f>IF(T503&lt;=('Ejercicio 3 - TIR'!$D$24-'Ejercicio 3 - TIR'!$C$24)/('Ejercicio 3 - TIR'!$E$24-'Ejercicio 3 - TIR'!$C$24),'Ejercicio 3 - TIR'!$C$24+SQRT(('Ejercicio 3 - TIR'!$E$24-'Ejercicio 3 - TIR'!$C$24)*('Ejercicio 3 - TIR'!$D$24-'Ejercicio 3 - TIR'!$C$24)*T503),'Ejercicio 3 - TIR'!$E$24-SQRT(('Ejercicio 3 - TIR'!$E$24-'Ejercicio 3 - TIR'!$C$24)*('Ejercicio 3 - TIR'!$E$24-'Ejercicio 3 - TIR'!$D$24)*(1-T503)))</f>
        <v>0.1656054053</v>
      </c>
      <c r="V503" s="3">
        <f t="shared" si="14"/>
        <v>0.7384403971</v>
      </c>
      <c r="W503" s="7">
        <f>IF(V503&lt;=('Ejercicio 3 - TIR'!$D$25-'Ejercicio 3 - TIR'!$C$25)/('Ejercicio 3 - TIR'!$E$25-'Ejercicio 3 - TIR'!$C$25),'Ejercicio 3 - TIR'!$C$25+SQRT(('Ejercicio 3 - TIR'!$E$25-'Ejercicio 3 - TIR'!$C$25)*('Ejercicio 3 - TIR'!$D$25-'Ejercicio 3 - TIR'!$C$25)*V503),'Ejercicio 3 - TIR'!$E$25-SQRT(('Ejercicio 3 - TIR'!$E$25-'Ejercicio 3 - TIR'!$C$25)*('Ejercicio 3 - TIR'!$E$25-'Ejercicio 3 - TIR'!$D$25)*(1-V503)))</f>
        <v>0.2197434534</v>
      </c>
      <c r="X503" s="3">
        <f t="shared" si="15"/>
        <v>0.05024550016</v>
      </c>
      <c r="Y503" s="7">
        <f>IF(X503&lt;=('Ejercicio 3 - TIR'!$D$26-'Ejercicio 3 - TIR'!$C$26)/('Ejercicio 3 - TIR'!$E$26-'Ejercicio 3 - TIR'!$C$26),'Ejercicio 3 - TIR'!$C$26+SQRT(('Ejercicio 3 - TIR'!$E$26-'Ejercicio 3 - TIR'!$C$26)*('Ejercicio 3 - TIR'!$D$26-'Ejercicio 3 - TIR'!$C$26)*X503),'Ejercicio 3 - TIR'!$E$26-SQRT(('Ejercicio 3 - TIR'!$E$26-'Ejercicio 3 - TIR'!$C$26)*('Ejercicio 3 - TIR'!$E$26-'Ejercicio 3 - TIR'!$D$26)*(1-X503)))</f>
        <v>0.2016474397</v>
      </c>
      <c r="Z503" s="3">
        <f t="shared" si="16"/>
        <v>1.16666936</v>
      </c>
      <c r="AA503" s="3">
        <f t="shared" si="17"/>
        <v>1.337339092</v>
      </c>
      <c r="AB503" s="3">
        <f t="shared" si="18"/>
        <v>1.558809674</v>
      </c>
      <c r="AC503" s="3">
        <f t="shared" si="19"/>
        <v>1.901347895</v>
      </c>
      <c r="AD503" s="3">
        <f t="shared" si="20"/>
        <v>2.284749831</v>
      </c>
      <c r="AE503" s="2">
        <f t="shared" si="21"/>
        <v>4530.899808</v>
      </c>
      <c r="AF503" s="2">
        <f t="shared" si="22"/>
        <v>5193.716097</v>
      </c>
      <c r="AG503" s="2">
        <f t="shared" si="23"/>
        <v>6053.823557</v>
      </c>
      <c r="AH503" s="2">
        <f t="shared" si="24"/>
        <v>7384.111652</v>
      </c>
      <c r="AI503" s="2">
        <f t="shared" si="25"/>
        <v>8873.09886</v>
      </c>
      <c r="AJ503" s="4">
        <f t="shared" si="26"/>
        <v>50057.6844</v>
      </c>
      <c r="AK503" s="4">
        <f t="shared" si="27"/>
        <v>54548.63426</v>
      </c>
      <c r="AL503" s="4">
        <f t="shared" si="28"/>
        <v>61882.48362</v>
      </c>
      <c r="AM503" s="4">
        <f t="shared" si="29"/>
        <v>70316.67732</v>
      </c>
      <c r="AN503" s="4">
        <f t="shared" si="30"/>
        <v>85912.0912</v>
      </c>
      <c r="AO503" s="4">
        <f>C503/'Ejercicio 3 - TIR'!$D$7</f>
        <v>15096.14661</v>
      </c>
      <c r="AP503" s="4">
        <f t="shared" si="31"/>
        <v>34961.5378</v>
      </c>
      <c r="AQ503" s="4">
        <f t="shared" si="32"/>
        <v>39452.48766</v>
      </c>
      <c r="AR503" s="4">
        <f t="shared" si="33"/>
        <v>46786.33702</v>
      </c>
      <c r="AS503" s="4">
        <f t="shared" si="34"/>
        <v>55220.53071</v>
      </c>
      <c r="AT503" s="4">
        <f t="shared" si="35"/>
        <v>70815.94459</v>
      </c>
      <c r="AU503" s="4">
        <f>AP503*'Ejercicio 3 - TIR'!$D$5</f>
        <v>17480.7689</v>
      </c>
      <c r="AV503" s="4">
        <f>AQ503*'Ejercicio 3 - TIR'!$D$5</f>
        <v>19726.24383</v>
      </c>
      <c r="AW503" s="4">
        <f>AR503*'Ejercicio 3 - TIR'!$D$5</f>
        <v>23393.16851</v>
      </c>
      <c r="AX503" s="4">
        <f>AS503*'Ejercicio 3 - TIR'!$D$5</f>
        <v>27610.26536</v>
      </c>
      <c r="AY503" s="4">
        <f>AT503*'Ejercicio 3 - TIR'!$D$5</f>
        <v>35407.9723</v>
      </c>
      <c r="AZ503" s="4">
        <f t="shared" ref="AZ503:BD503" si="1544">AJ503-AU503-AE503</f>
        <v>28046.0157</v>
      </c>
      <c r="BA503" s="4">
        <f t="shared" si="1544"/>
        <v>29628.67434</v>
      </c>
      <c r="BB503" s="4">
        <f t="shared" si="1544"/>
        <v>32435.49156</v>
      </c>
      <c r="BC503" s="4">
        <f t="shared" si="1544"/>
        <v>35322.30031</v>
      </c>
      <c r="BD503" s="4">
        <f t="shared" si="1544"/>
        <v>41631.02004</v>
      </c>
      <c r="BE503" s="4">
        <f t="shared" ref="BE503:BI503" si="1545">AZ503/Z503</f>
        <v>24039.38653</v>
      </c>
      <c r="BF503" s="4">
        <f t="shared" si="1545"/>
        <v>22154.94523</v>
      </c>
      <c r="BG503" s="4">
        <f t="shared" si="1545"/>
        <v>20807.85877</v>
      </c>
      <c r="BH503" s="4">
        <f t="shared" si="1545"/>
        <v>18577.50514</v>
      </c>
      <c r="BI503" s="4">
        <f t="shared" si="1545"/>
        <v>18221.25971</v>
      </c>
      <c r="BJ503" s="4">
        <f t="shared" si="38"/>
        <v>62110.83168</v>
      </c>
      <c r="BK503" s="4">
        <f t="shared" si="39"/>
        <v>34490.9184</v>
      </c>
      <c r="BL503" s="4">
        <f t="shared" si="40"/>
        <v>96601.75007</v>
      </c>
      <c r="BM503" s="4">
        <f>BK503*'Ejercicio 3 - TIR'!$D$5</f>
        <v>17245.4592</v>
      </c>
      <c r="BN503" s="4">
        <f t="shared" si="41"/>
        <v>79356.29087</v>
      </c>
      <c r="BO503" s="4">
        <f t="shared" si="42"/>
        <v>34733.03283</v>
      </c>
      <c r="BP503" s="4">
        <f t="shared" si="43"/>
        <v>-102665.6926</v>
      </c>
      <c r="BQ503" s="4">
        <f t="shared" ref="BQ503:BT503" si="1546">BE503</f>
        <v>24039.38653</v>
      </c>
      <c r="BR503" s="4">
        <f t="shared" si="1546"/>
        <v>22154.94523</v>
      </c>
      <c r="BS503" s="4">
        <f t="shared" si="1546"/>
        <v>20807.85877</v>
      </c>
      <c r="BT503" s="4">
        <f t="shared" si="1546"/>
        <v>18577.50514</v>
      </c>
      <c r="BU503" s="4">
        <f t="shared" si="45"/>
        <v>52954.29254</v>
      </c>
      <c r="BV503" s="36">
        <f t="shared" si="46"/>
        <v>9.558463942</v>
      </c>
    </row>
    <row r="504" ht="15.0" customHeight="1">
      <c r="A504" s="2">
        <v>503.0</v>
      </c>
      <c r="B504" s="3">
        <f t="shared" si="4"/>
        <v>0.27973264</v>
      </c>
      <c r="C504" s="4">
        <f>IF(B504&lt;=('Ejercicio 3 - TIR'!$D$13-'Ejercicio 3 - TIR'!$C$13)/('Ejercicio 3 - TIR'!$E$13-'Ejercicio 3 - TIR'!$C$13),'Ejercicio 3 - TIR'!$C$13+SQRT(('Ejercicio 3 - TIR'!$E$13-'Ejercicio 3 - TIR'!$C$13)*('Ejercicio 3 - TIR'!$D$13-'Ejercicio 3 - TIR'!$C$13)*B504),'Ejercicio 3 - TIR'!$E$13-SQRT(('Ejercicio 3 - TIR'!$E$13-'Ejercicio 3 - TIR'!$C$13)*('Ejercicio 3 - TIR'!$E$13-'Ejercicio 3 - TIR'!$D$13)*(1-B504)))</f>
        <v>70600.66613</v>
      </c>
      <c r="D504" s="3">
        <f t="shared" si="5"/>
        <v>0.9469457578</v>
      </c>
      <c r="E504" s="4">
        <f>IF(D504&lt;=('Ejercicio 3 - TIR'!$D$14-'Ejercicio 3 - TIR'!$C$14)/('Ejercicio 3 - TIR'!$E$14-'Ejercicio 3 - TIR'!$C$14),'Ejercicio 3 - TIR'!$C$14+SQRT(('Ejercicio 3 - TIR'!$E$14-'Ejercicio 3 - TIR'!$C$14)*('Ejercicio 3 - TIR'!$D$14-'Ejercicio 3 - TIR'!$C$14)*D504),'Ejercicio 3 - TIR'!$E$14-SQRT(('Ejercicio 3 - TIR'!$E$14-'Ejercicio 3 - TIR'!$C$14)*('Ejercicio 3 - TIR'!$E$14-'Ejercicio 3 - TIR'!$D$14)*(1-D504)))</f>
        <v>37178.9831</v>
      </c>
      <c r="F504" s="3">
        <f t="shared" si="6"/>
        <v>0.1214090658</v>
      </c>
      <c r="G504" s="4">
        <f>IF(F504&lt;=('Ejercicio 3 - TIR'!$D$18-'Ejercicio 3 - TIR'!$C$18)/('Ejercicio 3 - TIR'!$E$18-'Ejercicio 3 - TIR'!$C$18),'Ejercicio 3 - TIR'!$C$18+SQRT(('Ejercicio 3 - TIR'!$E$18-'Ejercicio 3 - TIR'!$C$18)*('Ejercicio 3 - TIR'!$D$18-'Ejercicio 3 - TIR'!$C$18)*F504),'Ejercicio 3 - TIR'!$E$18-SQRT(('Ejercicio 3 - TIR'!$E$18-'Ejercicio 3 - TIR'!$C$18)*('Ejercicio 3 - TIR'!$E$18-'Ejercicio 3 - TIR'!$D$18)*(1-F504)))</f>
        <v>34267.47699</v>
      </c>
      <c r="H504" s="3">
        <f t="shared" si="7"/>
        <v>0.6941376941</v>
      </c>
      <c r="I504" s="4">
        <f>IF(H504&lt;=('Ejercicio 3 - TIR'!$D$18-'Ejercicio 3 - TIR'!$C$18)/('Ejercicio 3 - TIR'!$E$18-'Ejercicio 3 - TIR'!$C$18),'Ejercicio 3 - TIR'!$C$18+SQRT(('Ejercicio 3 - TIR'!$E$18-'Ejercicio 3 - TIR'!$C$18)*('Ejercicio 3 - TIR'!$D$18-'Ejercicio 3 - TIR'!$C$18)*H504),'Ejercicio 3 - TIR'!$E$18-SQRT(('Ejercicio 3 - TIR'!$E$18-'Ejercicio 3 - TIR'!$C$18)*('Ejercicio 3 - TIR'!$E$18-'Ejercicio 3 - TIR'!$D$18)*(1-H504)))</f>
        <v>40210.46214</v>
      </c>
      <c r="J504" s="3">
        <f t="shared" si="8"/>
        <v>0.913242375</v>
      </c>
      <c r="K504" s="4">
        <f>IF(J504&lt;=('Ejercicio 3 - TIR'!$D$18-'Ejercicio 3 - TIR'!$C$18)/('Ejercicio 3 - TIR'!$E$18-'Ejercicio 3 - TIR'!$C$18),'Ejercicio 3 - TIR'!$C$18+SQRT(('Ejercicio 3 - TIR'!$E$18-'Ejercicio 3 - TIR'!$C$18)*('Ejercicio 3 - TIR'!$D$18-'Ejercicio 3 - TIR'!$C$18)*J504),'Ejercicio 3 - TIR'!$E$18-SQRT(('Ejercicio 3 - TIR'!$E$18-'Ejercicio 3 - TIR'!$C$18)*('Ejercicio 3 - TIR'!$E$18-'Ejercicio 3 - TIR'!$D$18)*(1-J504)))</f>
        <v>42449.15271</v>
      </c>
      <c r="L504" s="3">
        <f t="shared" si="9"/>
        <v>0.3209819633</v>
      </c>
      <c r="M504" s="4">
        <f>IF(L504&lt;=('Ejercicio 3 - TIR'!$D$18-'Ejercicio 3 - TIR'!$C$18)/('Ejercicio 3 - TIR'!$E$18-'Ejercicio 3 - TIR'!$C$18),'Ejercicio 3 - TIR'!$C$18+SQRT(('Ejercicio 3 - TIR'!$E$18-'Ejercicio 3 - TIR'!$C$18)*('Ejercicio 3 - TIR'!$D$18-'Ejercicio 3 - TIR'!$C$18)*L504),'Ejercicio 3 - TIR'!$E$18-SQRT(('Ejercicio 3 - TIR'!$E$18-'Ejercicio 3 - TIR'!$C$18)*('Ejercicio 3 - TIR'!$E$18-'Ejercicio 3 - TIR'!$D$18)*(1-L504)))</f>
        <v>36938.82515</v>
      </c>
      <c r="N504" s="3">
        <f t="shared" si="10"/>
        <v>0.9608968748</v>
      </c>
      <c r="O504" s="4">
        <f>IF(N504&lt;=('Ejercicio 3 - TIR'!$D$18-'Ejercicio 3 - TIR'!$C$18)/('Ejercicio 3 - TIR'!$E$18-'Ejercicio 3 - TIR'!$C$18),'Ejercicio 3 - TIR'!$C$18+SQRT(('Ejercicio 3 - TIR'!$E$18-'Ejercicio 3 - TIR'!$C$18)*('Ejercicio 3 - TIR'!$D$18-'Ejercicio 3 - TIR'!$C$18)*N504),'Ejercicio 3 - TIR'!$E$18-SQRT(('Ejercicio 3 - TIR'!$E$18-'Ejercicio 3 - TIR'!$C$18)*('Ejercicio 3 - TIR'!$E$18-'Ejercicio 3 - TIR'!$D$18)*(1-N504)))</f>
        <v>43287.47718</v>
      </c>
      <c r="P504" s="3">
        <f t="shared" si="11"/>
        <v>0.8042416531</v>
      </c>
      <c r="Q504" s="7">
        <f>IF(P504&lt;=('Ejercicio 3 - TIR'!$D$22-'Ejercicio 3 - TIR'!$C$22)/('Ejercicio 3 - TIR'!$E$22-'Ejercicio 3 - TIR'!$C$22),'Ejercicio 3 - TIR'!$C$22+SQRT(('Ejercicio 3 - TIR'!$E$22-'Ejercicio 3 - TIR'!$C$22)*('Ejercicio 3 - TIR'!$D$22-'Ejercicio 3 - TIR'!$C$22)*P504),'Ejercicio 3 - TIR'!$E$22-SQRT(('Ejercicio 3 - TIR'!$E$22-'Ejercicio 3 - TIR'!$C$22)*('Ejercicio 3 - TIR'!$E$22-'Ejercicio 3 - TIR'!$D$22)*(1-P504)))</f>
        <v>0.1612286115</v>
      </c>
      <c r="R504" s="3">
        <f t="shared" si="12"/>
        <v>0.5949356313</v>
      </c>
      <c r="S504" s="7">
        <f>IF(R504&lt;=('Ejercicio 3 - TIR'!$D$23-'Ejercicio 3 - TIR'!$C$23)/('Ejercicio 3 - TIR'!$E$23-'Ejercicio 3 - TIR'!$C$23),'Ejercicio 3 - TIR'!$C$23+SQRT(('Ejercicio 3 - TIR'!$E$23-'Ejercicio 3 - TIR'!$C$23)*('Ejercicio 3 - TIR'!$D$23-'Ejercicio 3 - TIR'!$C$23)*R504),'Ejercicio 3 - TIR'!$E$23-SQRT(('Ejercicio 3 - TIR'!$E$23-'Ejercicio 3 - TIR'!$C$23)*('Ejercicio 3 - TIR'!$E$23-'Ejercicio 3 - TIR'!$D$23)*(1-R504)))</f>
        <v>0.1529978545</v>
      </c>
      <c r="T504" s="3">
        <f t="shared" si="13"/>
        <v>0.5622504534</v>
      </c>
      <c r="U504" s="7">
        <f>IF(T504&lt;=('Ejercicio 3 - TIR'!$D$24-'Ejercicio 3 - TIR'!$C$24)/('Ejercicio 3 - TIR'!$E$24-'Ejercicio 3 - TIR'!$C$24),'Ejercicio 3 - TIR'!$C$24+SQRT(('Ejercicio 3 - TIR'!$E$24-'Ejercicio 3 - TIR'!$C$24)*('Ejercicio 3 - TIR'!$D$24-'Ejercicio 3 - TIR'!$C$24)*T504),'Ejercicio 3 - TIR'!$E$24-SQRT(('Ejercicio 3 - TIR'!$E$24-'Ejercicio 3 - TIR'!$C$24)*('Ejercicio 3 - TIR'!$E$24-'Ejercicio 3 - TIR'!$D$24)*(1-T504)))</f>
        <v>0.1849900196</v>
      </c>
      <c r="V504" s="3">
        <f t="shared" si="14"/>
        <v>0.7004530756</v>
      </c>
      <c r="W504" s="7">
        <f>IF(V504&lt;=('Ejercicio 3 - TIR'!$D$25-'Ejercicio 3 - TIR'!$C$25)/('Ejercicio 3 - TIR'!$E$25-'Ejercicio 3 - TIR'!$C$25),'Ejercicio 3 - TIR'!$C$25+SQRT(('Ejercicio 3 - TIR'!$E$25-'Ejercicio 3 - TIR'!$C$25)*('Ejercicio 3 - TIR'!$D$25-'Ejercicio 3 - TIR'!$C$25)*V504),'Ejercicio 3 - TIR'!$E$25-SQRT(('Ejercicio 3 - TIR'!$E$25-'Ejercicio 3 - TIR'!$C$25)*('Ejercicio 3 - TIR'!$E$25-'Ejercicio 3 - TIR'!$D$25)*(1-V504)))</f>
        <v>0.2176207746</v>
      </c>
      <c r="X504" s="3">
        <f t="shared" si="15"/>
        <v>0.5646232264</v>
      </c>
      <c r="Y504" s="7">
        <f>IF(X504&lt;=('Ejercicio 3 - TIR'!$D$26-'Ejercicio 3 - TIR'!$C$26)/('Ejercicio 3 - TIR'!$E$26-'Ejercicio 3 - TIR'!$C$26),'Ejercicio 3 - TIR'!$C$26+SQRT(('Ejercicio 3 - TIR'!$E$26-'Ejercicio 3 - TIR'!$C$26)*('Ejercicio 3 - TIR'!$D$26-'Ejercicio 3 - TIR'!$C$26)*X504),'Ejercicio 3 - TIR'!$E$26-SQRT(('Ejercicio 3 - TIR'!$E$26-'Ejercicio 3 - TIR'!$C$26)*('Ejercicio 3 - TIR'!$E$26-'Ejercicio 3 - TIR'!$D$26)*(1-X504)))</f>
        <v>0.2315125317</v>
      </c>
      <c r="Z504" s="3">
        <f t="shared" si="16"/>
        <v>1.161228612</v>
      </c>
      <c r="AA504" s="3">
        <f t="shared" si="17"/>
        <v>1.338894098</v>
      </c>
      <c r="AB504" s="3">
        <f t="shared" si="18"/>
        <v>1.586576143</v>
      </c>
      <c r="AC504" s="3">
        <f t="shared" si="19"/>
        <v>1.931848072</v>
      </c>
      <c r="AD504" s="3">
        <f t="shared" si="20"/>
        <v>2.37909511</v>
      </c>
      <c r="AE504" s="2">
        <f t="shared" si="21"/>
        <v>5994.315824</v>
      </c>
      <c r="AF504" s="2">
        <f t="shared" si="22"/>
        <v>6911.433284</v>
      </c>
      <c r="AG504" s="2">
        <f t="shared" si="23"/>
        <v>8189.979463</v>
      </c>
      <c r="AH504" s="2">
        <f t="shared" si="24"/>
        <v>9972.289138</v>
      </c>
      <c r="AI504" s="2">
        <f t="shared" si="25"/>
        <v>12280.99904</v>
      </c>
      <c r="AJ504" s="4">
        <f t="shared" si="26"/>
        <v>39792.37473</v>
      </c>
      <c r="AK504" s="4">
        <f t="shared" si="27"/>
        <v>53837.55042</v>
      </c>
      <c r="AL504" s="4">
        <f t="shared" si="28"/>
        <v>67348.81299</v>
      </c>
      <c r="AM504" s="4">
        <f t="shared" si="29"/>
        <v>71360.19816</v>
      </c>
      <c r="AN504" s="4">
        <f t="shared" si="30"/>
        <v>102985.0253</v>
      </c>
      <c r="AO504" s="4">
        <f>C504/'Ejercicio 3 - TIR'!$D$7</f>
        <v>14120.13323</v>
      </c>
      <c r="AP504" s="4">
        <f t="shared" si="31"/>
        <v>25672.2415</v>
      </c>
      <c r="AQ504" s="4">
        <f t="shared" si="32"/>
        <v>39717.41719</v>
      </c>
      <c r="AR504" s="4">
        <f t="shared" si="33"/>
        <v>53228.67976</v>
      </c>
      <c r="AS504" s="4">
        <f t="shared" si="34"/>
        <v>57240.06493</v>
      </c>
      <c r="AT504" s="4">
        <f t="shared" si="35"/>
        <v>88864.89208</v>
      </c>
      <c r="AU504" s="4">
        <f>AP504*'Ejercicio 3 - TIR'!$D$5</f>
        <v>12836.12075</v>
      </c>
      <c r="AV504" s="4">
        <f>AQ504*'Ejercicio 3 - TIR'!$D$5</f>
        <v>19858.7086</v>
      </c>
      <c r="AW504" s="4">
        <f>AR504*'Ejercicio 3 - TIR'!$D$5</f>
        <v>26614.33988</v>
      </c>
      <c r="AX504" s="4">
        <f>AS504*'Ejercicio 3 - TIR'!$D$5</f>
        <v>28620.03247</v>
      </c>
      <c r="AY504" s="4">
        <f>AT504*'Ejercicio 3 - TIR'!$D$5</f>
        <v>44432.44604</v>
      </c>
      <c r="AZ504" s="4">
        <f t="shared" ref="AZ504:BD504" si="1547">AJ504-AU504-AE504</f>
        <v>20961.93815</v>
      </c>
      <c r="BA504" s="4">
        <f t="shared" si="1547"/>
        <v>27067.40854</v>
      </c>
      <c r="BB504" s="4">
        <f t="shared" si="1547"/>
        <v>32544.49364</v>
      </c>
      <c r="BC504" s="4">
        <f t="shared" si="1547"/>
        <v>32767.87656</v>
      </c>
      <c r="BD504" s="4">
        <f t="shared" si="1547"/>
        <v>46271.58022</v>
      </c>
      <c r="BE504" s="4">
        <f t="shared" ref="BE504:BI504" si="1548">AZ504/Z504</f>
        <v>18051.51711</v>
      </c>
      <c r="BF504" s="4">
        <f t="shared" si="1548"/>
        <v>20216.24308</v>
      </c>
      <c r="BG504" s="4">
        <f t="shared" si="1548"/>
        <v>20512.40578</v>
      </c>
      <c r="BH504" s="4">
        <f t="shared" si="1548"/>
        <v>16961.93248</v>
      </c>
      <c r="BI504" s="4">
        <f t="shared" si="1548"/>
        <v>19449.23514</v>
      </c>
      <c r="BJ504" s="4">
        <f t="shared" si="38"/>
        <v>88452.33691</v>
      </c>
      <c r="BK504" s="4">
        <f t="shared" si="39"/>
        <v>33593.13992</v>
      </c>
      <c r="BL504" s="4">
        <f t="shared" si="40"/>
        <v>122045.4768</v>
      </c>
      <c r="BM504" s="4">
        <f>BK504*'Ejercicio 3 - TIR'!$D$5</f>
        <v>16796.56996</v>
      </c>
      <c r="BN504" s="4">
        <f t="shared" si="41"/>
        <v>105248.9069</v>
      </c>
      <c r="BO504" s="4">
        <f t="shared" si="42"/>
        <v>44239.04972</v>
      </c>
      <c r="BP504" s="4">
        <f t="shared" si="43"/>
        <v>-107779.6492</v>
      </c>
      <c r="BQ504" s="4">
        <f t="shared" ref="BQ504:BT504" si="1549">BE504</f>
        <v>18051.51711</v>
      </c>
      <c r="BR504" s="4">
        <f t="shared" si="1549"/>
        <v>20216.24308</v>
      </c>
      <c r="BS504" s="4">
        <f t="shared" si="1549"/>
        <v>20512.40578</v>
      </c>
      <c r="BT504" s="4">
        <f t="shared" si="1549"/>
        <v>16961.93248</v>
      </c>
      <c r="BU504" s="4">
        <f t="shared" si="45"/>
        <v>63688.28486</v>
      </c>
      <c r="BV504" s="36">
        <f t="shared" si="46"/>
        <v>7.523483644</v>
      </c>
    </row>
    <row r="505" ht="15.0" customHeight="1">
      <c r="A505" s="2">
        <v>504.0</v>
      </c>
      <c r="B505" s="3">
        <f t="shared" si="4"/>
        <v>0.04949956661</v>
      </c>
      <c r="C505" s="4">
        <f>IF(B505&lt;=('Ejercicio 3 - TIR'!$D$13-'Ejercicio 3 - TIR'!$C$13)/('Ejercicio 3 - TIR'!$E$13-'Ejercicio 3 - TIR'!$C$13),'Ejercicio 3 - TIR'!$C$13+SQRT(('Ejercicio 3 - TIR'!$E$13-'Ejercicio 3 - TIR'!$C$13)*('Ejercicio 3 - TIR'!$D$13-'Ejercicio 3 - TIR'!$C$13)*B505),'Ejercicio 3 - TIR'!$E$13-SQRT(('Ejercicio 3 - TIR'!$E$13-'Ejercicio 3 - TIR'!$C$13)*('Ejercicio 3 - TIR'!$E$13-'Ejercicio 3 - TIR'!$D$13)*(1-B505)))</f>
        <v>64449.69961</v>
      </c>
      <c r="D505" s="3">
        <f t="shared" si="5"/>
        <v>0.4157878933</v>
      </c>
      <c r="E505" s="4">
        <f>IF(D505&lt;=('Ejercicio 3 - TIR'!$D$14-'Ejercicio 3 - TIR'!$C$14)/('Ejercicio 3 - TIR'!$E$14-'Ejercicio 3 - TIR'!$C$14),'Ejercicio 3 - TIR'!$C$14+SQRT(('Ejercicio 3 - TIR'!$E$14-'Ejercicio 3 - TIR'!$C$14)*('Ejercicio 3 - TIR'!$D$14-'Ejercicio 3 - TIR'!$C$14)*D505),'Ejercicio 3 - TIR'!$E$14-SQRT(('Ejercicio 3 - TIR'!$E$14-'Ejercicio 3 - TIR'!$C$14)*('Ejercicio 3 - TIR'!$E$14-'Ejercicio 3 - TIR'!$D$14)*(1-D505)))</f>
        <v>30638.81332</v>
      </c>
      <c r="F505" s="3">
        <f t="shared" si="6"/>
        <v>0.28378762</v>
      </c>
      <c r="G505" s="4">
        <f>IF(F505&lt;=('Ejercicio 3 - TIR'!$D$18-'Ejercicio 3 - TIR'!$C$18)/('Ejercicio 3 - TIR'!$E$18-'Ejercicio 3 - TIR'!$C$18),'Ejercicio 3 - TIR'!$C$18+SQRT(('Ejercicio 3 - TIR'!$E$18-'Ejercicio 3 - TIR'!$C$18)*('Ejercicio 3 - TIR'!$D$18-'Ejercicio 3 - TIR'!$C$18)*F505),'Ejercicio 3 - TIR'!$E$18-SQRT(('Ejercicio 3 - TIR'!$E$18-'Ejercicio 3 - TIR'!$C$18)*('Ejercicio 3 - TIR'!$E$18-'Ejercicio 3 - TIR'!$D$18)*(1-F505)))</f>
        <v>36524.42664</v>
      </c>
      <c r="H505" s="3">
        <f t="shared" si="7"/>
        <v>0.6195983726</v>
      </c>
      <c r="I505" s="4">
        <f>IF(H505&lt;=('Ejercicio 3 - TIR'!$D$18-'Ejercicio 3 - TIR'!$C$18)/('Ejercicio 3 - TIR'!$E$18-'Ejercicio 3 - TIR'!$C$18),'Ejercicio 3 - TIR'!$C$18+SQRT(('Ejercicio 3 - TIR'!$E$18-'Ejercicio 3 - TIR'!$C$18)*('Ejercicio 3 - TIR'!$D$18-'Ejercicio 3 - TIR'!$C$18)*H505),'Ejercicio 3 - TIR'!$E$18-SQRT(('Ejercicio 3 - TIR'!$E$18-'Ejercicio 3 - TIR'!$C$18)*('Ejercicio 3 - TIR'!$E$18-'Ejercicio 3 - TIR'!$D$18)*(1-H505)))</f>
        <v>39640.52674</v>
      </c>
      <c r="J505" s="3">
        <f t="shared" si="8"/>
        <v>0.6425635901</v>
      </c>
      <c r="K505" s="4">
        <f>IF(J505&lt;=('Ejercicio 3 - TIR'!$D$18-'Ejercicio 3 - TIR'!$C$18)/('Ejercicio 3 - TIR'!$E$18-'Ejercicio 3 - TIR'!$C$18),'Ejercicio 3 - TIR'!$C$18+SQRT(('Ejercicio 3 - TIR'!$E$18-'Ejercicio 3 - TIR'!$C$18)*('Ejercicio 3 - TIR'!$D$18-'Ejercicio 3 - TIR'!$C$18)*J505),'Ejercicio 3 - TIR'!$E$18-SQRT(('Ejercicio 3 - TIR'!$E$18-'Ejercicio 3 - TIR'!$C$18)*('Ejercicio 3 - TIR'!$E$18-'Ejercicio 3 - TIR'!$D$18)*(1-J505)))</f>
        <v>39817.56276</v>
      </c>
      <c r="L505" s="3">
        <f t="shared" si="9"/>
        <v>0.07078736167</v>
      </c>
      <c r="M505" s="4">
        <f>IF(L505&lt;=('Ejercicio 3 - TIR'!$D$18-'Ejercicio 3 - TIR'!$C$18)/('Ejercicio 3 - TIR'!$E$18-'Ejercicio 3 - TIR'!$C$18),'Ejercicio 3 - TIR'!$C$18+SQRT(('Ejercicio 3 - TIR'!$E$18-'Ejercicio 3 - TIR'!$C$18)*('Ejercicio 3 - TIR'!$D$18-'Ejercicio 3 - TIR'!$C$18)*L505),'Ejercicio 3 - TIR'!$E$18-SQRT(('Ejercicio 3 - TIR'!$E$18-'Ejercicio 3 - TIR'!$C$18)*('Ejercicio 3 - TIR'!$E$18-'Ejercicio 3 - TIR'!$D$18)*(1-L505)))</f>
        <v>33258.54327</v>
      </c>
      <c r="N505" s="3">
        <f t="shared" si="10"/>
        <v>0.1313605794</v>
      </c>
      <c r="O505" s="4">
        <f>IF(N505&lt;=('Ejercicio 3 - TIR'!$D$18-'Ejercicio 3 - TIR'!$C$18)/('Ejercicio 3 - TIR'!$E$18-'Ejercicio 3 - TIR'!$C$18),'Ejercicio 3 - TIR'!$C$18+SQRT(('Ejercicio 3 - TIR'!$E$18-'Ejercicio 3 - TIR'!$C$18)*('Ejercicio 3 - TIR'!$D$18-'Ejercicio 3 - TIR'!$C$18)*N505),'Ejercicio 3 - TIR'!$E$18-SQRT(('Ejercicio 3 - TIR'!$E$18-'Ejercicio 3 - TIR'!$C$18)*('Ejercicio 3 - TIR'!$E$18-'Ejercicio 3 - TIR'!$D$18)*(1-N505)))</f>
        <v>34438.92858</v>
      </c>
      <c r="P505" s="3">
        <f t="shared" si="11"/>
        <v>0.00326546666</v>
      </c>
      <c r="Q505" s="7">
        <f>IF(P505&lt;=('Ejercicio 3 - TIR'!$D$22-'Ejercicio 3 - TIR'!$C$22)/('Ejercicio 3 - TIR'!$E$22-'Ejercicio 3 - TIR'!$C$22),'Ejercicio 3 - TIR'!$C$22+SQRT(('Ejercicio 3 - TIR'!$E$22-'Ejercicio 3 - TIR'!$C$22)*('Ejercicio 3 - TIR'!$D$22-'Ejercicio 3 - TIR'!$C$22)*P505),'Ejercicio 3 - TIR'!$E$22-SQRT(('Ejercicio 3 - TIR'!$E$22-'Ejercicio 3 - TIR'!$C$22)*('Ejercicio 3 - TIR'!$E$22-'Ejercicio 3 - TIR'!$D$22)*(1-P505)))</f>
        <v>0.1224244257</v>
      </c>
      <c r="R505" s="3">
        <f t="shared" si="12"/>
        <v>0.6109269937</v>
      </c>
      <c r="S505" s="7">
        <f>IF(R505&lt;=('Ejercicio 3 - TIR'!$D$23-'Ejercicio 3 - TIR'!$C$23)/('Ejercicio 3 - TIR'!$E$23-'Ejercicio 3 - TIR'!$C$23),'Ejercicio 3 - TIR'!$C$23+SQRT(('Ejercicio 3 - TIR'!$E$23-'Ejercicio 3 - TIR'!$C$23)*('Ejercicio 3 - TIR'!$D$23-'Ejercicio 3 - TIR'!$C$23)*R505),'Ejercicio 3 - TIR'!$E$23-SQRT(('Ejercicio 3 - TIR'!$E$23-'Ejercicio 3 - TIR'!$C$23)*('Ejercicio 3 - TIR'!$E$23-'Ejercicio 3 - TIR'!$D$23)*(1-R505)))</f>
        <v>0.1535362245</v>
      </c>
      <c r="T505" s="3">
        <f t="shared" si="13"/>
        <v>0.9363800855</v>
      </c>
      <c r="U505" s="7">
        <f>IF(T505&lt;=('Ejercicio 3 - TIR'!$D$24-'Ejercicio 3 - TIR'!$C$24)/('Ejercicio 3 - TIR'!$E$24-'Ejercicio 3 - TIR'!$C$24),'Ejercicio 3 - TIR'!$C$24+SQRT(('Ejercicio 3 - TIR'!$E$24-'Ejercicio 3 - TIR'!$C$24)*('Ejercicio 3 - TIR'!$D$24-'Ejercicio 3 - TIR'!$C$24)*T505),'Ejercicio 3 - TIR'!$E$24-SQRT(('Ejercicio 3 - TIR'!$E$24-'Ejercicio 3 - TIR'!$C$24)*('Ejercicio 3 - TIR'!$E$24-'Ejercicio 3 - TIR'!$D$24)*(1-T505)))</f>
        <v>0.2066532491</v>
      </c>
      <c r="V505" s="3">
        <f t="shared" si="14"/>
        <v>0.2680212004</v>
      </c>
      <c r="W505" s="7">
        <f>IF(V505&lt;=('Ejercicio 3 - TIR'!$D$25-'Ejercicio 3 - TIR'!$C$25)/('Ejercicio 3 - TIR'!$E$25-'Ejercicio 3 - TIR'!$C$25),'Ejercicio 3 - TIR'!$C$25+SQRT(('Ejercicio 3 - TIR'!$E$25-'Ejercicio 3 - TIR'!$C$25)*('Ejercicio 3 - TIR'!$D$25-'Ejercicio 3 - TIR'!$C$25)*V505),'Ejercicio 3 - TIR'!$E$25-SQRT(('Ejercicio 3 - TIR'!$E$25-'Ejercicio 3 - TIR'!$C$25)*('Ejercicio 3 - TIR'!$E$25-'Ejercicio 3 - TIR'!$D$25)*(1-V505)))</f>
        <v>0.1993708461</v>
      </c>
      <c r="X505" s="3">
        <f t="shared" si="15"/>
        <v>0.05391329511</v>
      </c>
      <c r="Y505" s="7">
        <f>IF(X505&lt;=('Ejercicio 3 - TIR'!$D$26-'Ejercicio 3 - TIR'!$C$26)/('Ejercicio 3 - TIR'!$E$26-'Ejercicio 3 - TIR'!$C$26),'Ejercicio 3 - TIR'!$C$26+SQRT(('Ejercicio 3 - TIR'!$E$26-'Ejercicio 3 - TIR'!$C$26)*('Ejercicio 3 - TIR'!$D$26-'Ejercicio 3 - TIR'!$C$26)*X505),'Ejercicio 3 - TIR'!$E$26-SQRT(('Ejercicio 3 - TIR'!$E$26-'Ejercicio 3 - TIR'!$C$26)*('Ejercicio 3 - TIR'!$E$26-'Ejercicio 3 - TIR'!$D$26)*(1-X505)))</f>
        <v>0.2020650693</v>
      </c>
      <c r="Z505" s="3">
        <f t="shared" si="16"/>
        <v>1.122424426</v>
      </c>
      <c r="AA505" s="3">
        <f t="shared" si="17"/>
        <v>1.294757234</v>
      </c>
      <c r="AB505" s="3">
        <f t="shared" si="18"/>
        <v>1.562323024</v>
      </c>
      <c r="AC505" s="3">
        <f t="shared" si="19"/>
        <v>1.873804687</v>
      </c>
      <c r="AD505" s="3">
        <f t="shared" si="20"/>
        <v>2.252435161</v>
      </c>
      <c r="AE505" s="2">
        <f t="shared" si="21"/>
        <v>3750.939125</v>
      </c>
      <c r="AF505" s="2">
        <f t="shared" si="22"/>
        <v>4326.844157</v>
      </c>
      <c r="AG505" s="2">
        <f t="shared" si="23"/>
        <v>5221.00056</v>
      </c>
      <c r="AH505" s="2">
        <f t="shared" si="24"/>
        <v>6261.91586</v>
      </c>
      <c r="AI505" s="2">
        <f t="shared" si="25"/>
        <v>7527.230322</v>
      </c>
      <c r="AJ505" s="4">
        <f t="shared" si="26"/>
        <v>40995.9086</v>
      </c>
      <c r="AK505" s="4">
        <f t="shared" si="27"/>
        <v>51324.85878</v>
      </c>
      <c r="AL505" s="4">
        <f t="shared" si="28"/>
        <v>62207.89504</v>
      </c>
      <c r="AM505" s="4">
        <f t="shared" si="29"/>
        <v>62320.01426</v>
      </c>
      <c r="AN505" s="4">
        <f t="shared" si="30"/>
        <v>77571.45362</v>
      </c>
      <c r="AO505" s="4">
        <f>C505/'Ejercicio 3 - TIR'!$D$7</f>
        <v>12889.93992</v>
      </c>
      <c r="AP505" s="4">
        <f t="shared" si="31"/>
        <v>28105.96867</v>
      </c>
      <c r="AQ505" s="4">
        <f t="shared" si="32"/>
        <v>38434.91885</v>
      </c>
      <c r="AR505" s="4">
        <f t="shared" si="33"/>
        <v>49317.95512</v>
      </c>
      <c r="AS505" s="4">
        <f t="shared" si="34"/>
        <v>49430.07433</v>
      </c>
      <c r="AT505" s="4">
        <f t="shared" si="35"/>
        <v>64681.5137</v>
      </c>
      <c r="AU505" s="4">
        <f>AP505*'Ejercicio 3 - TIR'!$D$5</f>
        <v>14052.98434</v>
      </c>
      <c r="AV505" s="4">
        <f>AQ505*'Ejercicio 3 - TIR'!$D$5</f>
        <v>19217.45943</v>
      </c>
      <c r="AW505" s="4">
        <f>AR505*'Ejercicio 3 - TIR'!$D$5</f>
        <v>24658.97756</v>
      </c>
      <c r="AX505" s="4">
        <f>AS505*'Ejercicio 3 - TIR'!$D$5</f>
        <v>24715.03717</v>
      </c>
      <c r="AY505" s="4">
        <f>AT505*'Ejercicio 3 - TIR'!$D$5</f>
        <v>32340.75685</v>
      </c>
      <c r="AZ505" s="4">
        <f t="shared" ref="AZ505:BD505" si="1550">AJ505-AU505-AE505</f>
        <v>23191.98513</v>
      </c>
      <c r="BA505" s="4">
        <f t="shared" si="1550"/>
        <v>27780.55519</v>
      </c>
      <c r="BB505" s="4">
        <f t="shared" si="1550"/>
        <v>32327.91692</v>
      </c>
      <c r="BC505" s="4">
        <f t="shared" si="1550"/>
        <v>31343.06123</v>
      </c>
      <c r="BD505" s="4">
        <f t="shared" si="1550"/>
        <v>37703.46645</v>
      </c>
      <c r="BE505" s="4">
        <f t="shared" ref="BE505:BI505" si="1551">AZ505/Z505</f>
        <v>20662.40239</v>
      </c>
      <c r="BF505" s="4">
        <f t="shared" si="1551"/>
        <v>21456.18843</v>
      </c>
      <c r="BG505" s="4">
        <f t="shared" si="1551"/>
        <v>20692.21053</v>
      </c>
      <c r="BH505" s="4">
        <f t="shared" si="1551"/>
        <v>16726.96277</v>
      </c>
      <c r="BI505" s="4">
        <f t="shared" si="1551"/>
        <v>16738.97971</v>
      </c>
      <c r="BJ505" s="4">
        <f t="shared" si="38"/>
        <v>69011.94041</v>
      </c>
      <c r="BK505" s="4">
        <f t="shared" si="39"/>
        <v>29033.7539</v>
      </c>
      <c r="BL505" s="4">
        <f t="shared" si="40"/>
        <v>98045.69431</v>
      </c>
      <c r="BM505" s="4">
        <f>BK505*'Ejercicio 3 - TIR'!$D$5</f>
        <v>14516.87695</v>
      </c>
      <c r="BN505" s="4">
        <f t="shared" si="41"/>
        <v>83528.81736</v>
      </c>
      <c r="BO505" s="4">
        <f t="shared" si="42"/>
        <v>37083.78328</v>
      </c>
      <c r="BP505" s="4">
        <f t="shared" si="43"/>
        <v>-95088.51294</v>
      </c>
      <c r="BQ505" s="4">
        <f t="shared" ref="BQ505:BT505" si="1552">BE505</f>
        <v>20662.40239</v>
      </c>
      <c r="BR505" s="4">
        <f t="shared" si="1552"/>
        <v>21456.18843</v>
      </c>
      <c r="BS505" s="4">
        <f t="shared" si="1552"/>
        <v>20692.21053</v>
      </c>
      <c r="BT505" s="4">
        <f t="shared" si="1552"/>
        <v>16726.96277</v>
      </c>
      <c r="BU505" s="4">
        <f t="shared" si="45"/>
        <v>53822.76299</v>
      </c>
      <c r="BV505" s="36">
        <f t="shared" si="46"/>
        <v>10.64711692</v>
      </c>
    </row>
    <row r="506" ht="15.0" customHeight="1">
      <c r="A506" s="2">
        <v>505.0</v>
      </c>
      <c r="B506" s="3">
        <f t="shared" si="4"/>
        <v>0.3150861051</v>
      </c>
      <c r="C506" s="4">
        <f>IF(B506&lt;=('Ejercicio 3 - TIR'!$D$13-'Ejercicio 3 - TIR'!$C$13)/('Ejercicio 3 - TIR'!$E$13-'Ejercicio 3 - TIR'!$C$13),'Ejercicio 3 - TIR'!$C$13+SQRT(('Ejercicio 3 - TIR'!$E$13-'Ejercicio 3 - TIR'!$C$13)*('Ejercicio 3 - TIR'!$D$13-'Ejercicio 3 - TIR'!$C$13)*B506),'Ejercicio 3 - TIR'!$E$13-SQRT(('Ejercicio 3 - TIR'!$E$13-'Ejercicio 3 - TIR'!$C$13)*('Ejercicio 3 - TIR'!$E$13-'Ejercicio 3 - TIR'!$D$13)*(1-B506)))</f>
        <v>71331.25964</v>
      </c>
      <c r="D506" s="3">
        <f t="shared" si="5"/>
        <v>0.616938479</v>
      </c>
      <c r="E506" s="4">
        <f>IF(D506&lt;=('Ejercicio 3 - TIR'!$D$14-'Ejercicio 3 - TIR'!$C$14)/('Ejercicio 3 - TIR'!$E$14-'Ejercicio 3 - TIR'!$C$14),'Ejercicio 3 - TIR'!$C$14+SQRT(('Ejercicio 3 - TIR'!$E$14-'Ejercicio 3 - TIR'!$C$14)*('Ejercicio 3 - TIR'!$D$14-'Ejercicio 3 - TIR'!$C$14)*D506),'Ejercicio 3 - TIR'!$E$14-SQRT(('Ejercicio 3 - TIR'!$E$14-'Ejercicio 3 - TIR'!$C$14)*('Ejercicio 3 - TIR'!$E$14-'Ejercicio 3 - TIR'!$D$14)*(1-D506)))</f>
        <v>32419.81345</v>
      </c>
      <c r="F506" s="3">
        <f t="shared" si="6"/>
        <v>0.2211106894</v>
      </c>
      <c r="G506" s="4">
        <f>IF(F506&lt;=('Ejercicio 3 - TIR'!$D$18-'Ejercicio 3 - TIR'!$C$18)/('Ejercicio 3 - TIR'!$E$18-'Ejercicio 3 - TIR'!$C$18),'Ejercicio 3 - TIR'!$C$18+SQRT(('Ejercicio 3 - TIR'!$E$18-'Ejercicio 3 - TIR'!$C$18)*('Ejercicio 3 - TIR'!$D$18-'Ejercicio 3 - TIR'!$C$18)*F506),'Ejercicio 3 - TIR'!$E$18-SQRT(('Ejercicio 3 - TIR'!$E$18-'Ejercicio 3 - TIR'!$C$18)*('Ejercicio 3 - TIR'!$E$18-'Ejercicio 3 - TIR'!$D$18)*(1-F506)))</f>
        <v>35759.04536</v>
      </c>
      <c r="H506" s="3">
        <f t="shared" si="7"/>
        <v>0.150821981</v>
      </c>
      <c r="I506" s="4">
        <f>IF(H506&lt;=('Ejercicio 3 - TIR'!$D$18-'Ejercicio 3 - TIR'!$C$18)/('Ejercicio 3 - TIR'!$E$18-'Ejercicio 3 - TIR'!$C$18),'Ejercicio 3 - TIR'!$C$18+SQRT(('Ejercicio 3 - TIR'!$E$18-'Ejercicio 3 - TIR'!$C$18)*('Ejercicio 3 - TIR'!$D$18-'Ejercicio 3 - TIR'!$C$18)*H506),'Ejercicio 3 - TIR'!$E$18-SQRT(('Ejercicio 3 - TIR'!$E$18-'Ejercicio 3 - TIR'!$C$18)*('Ejercicio 3 - TIR'!$E$18-'Ejercicio 3 - TIR'!$D$18)*(1-H506)))</f>
        <v>34756.39539</v>
      </c>
      <c r="J506" s="3">
        <f t="shared" si="8"/>
        <v>0.6678188174</v>
      </c>
      <c r="K506" s="4">
        <f>IF(J506&lt;=('Ejercicio 3 - TIR'!$D$18-'Ejercicio 3 - TIR'!$C$18)/('Ejercicio 3 - TIR'!$E$18-'Ejercicio 3 - TIR'!$C$18),'Ejercicio 3 - TIR'!$C$18+SQRT(('Ejercicio 3 - TIR'!$E$18-'Ejercicio 3 - TIR'!$C$18)*('Ejercicio 3 - TIR'!$D$18-'Ejercicio 3 - TIR'!$C$18)*J506),'Ejercicio 3 - TIR'!$E$18-SQRT(('Ejercicio 3 - TIR'!$E$18-'Ejercicio 3 - TIR'!$C$18)*('Ejercicio 3 - TIR'!$E$18-'Ejercicio 3 - TIR'!$D$18)*(1-J506)))</f>
        <v>40008.64861</v>
      </c>
      <c r="L506" s="3">
        <f t="shared" si="9"/>
        <v>0.5745858143</v>
      </c>
      <c r="M506" s="4">
        <f>IF(L506&lt;=('Ejercicio 3 - TIR'!$D$18-'Ejercicio 3 - TIR'!$C$18)/('Ejercicio 3 - TIR'!$E$18-'Ejercicio 3 - TIR'!$C$18),'Ejercicio 3 - TIR'!$C$18+SQRT(('Ejercicio 3 - TIR'!$E$18-'Ejercicio 3 - TIR'!$C$18)*('Ejercicio 3 - TIR'!$D$18-'Ejercicio 3 - TIR'!$C$18)*L506),'Ejercicio 3 - TIR'!$E$18-SQRT(('Ejercicio 3 - TIR'!$E$18-'Ejercicio 3 - TIR'!$C$18)*('Ejercicio 3 - TIR'!$E$18-'Ejercicio 3 - TIR'!$D$18)*(1-L506)))</f>
        <v>39283.74236</v>
      </c>
      <c r="N506" s="3">
        <f t="shared" si="10"/>
        <v>0.467301188</v>
      </c>
      <c r="O506" s="4">
        <f>IF(N506&lt;=('Ejercicio 3 - TIR'!$D$18-'Ejercicio 3 - TIR'!$C$18)/('Ejercicio 3 - TIR'!$E$18-'Ejercicio 3 - TIR'!$C$18),'Ejercicio 3 - TIR'!$C$18+SQRT(('Ejercicio 3 - TIR'!$E$18-'Ejercicio 3 - TIR'!$C$18)*('Ejercicio 3 - TIR'!$D$18-'Ejercicio 3 - TIR'!$C$18)*N506),'Ejercicio 3 - TIR'!$E$18-SQRT(('Ejercicio 3 - TIR'!$E$18-'Ejercicio 3 - TIR'!$C$18)*('Ejercicio 3 - TIR'!$E$18-'Ejercicio 3 - TIR'!$D$18)*(1-N506)))</f>
        <v>38372.28632</v>
      </c>
      <c r="P506" s="3">
        <f t="shared" si="11"/>
        <v>0.07625547024</v>
      </c>
      <c r="Q506" s="7">
        <f>IF(P506&lt;=('Ejercicio 3 - TIR'!$D$22-'Ejercicio 3 - TIR'!$C$22)/('Ejercicio 3 - TIR'!$E$22-'Ejercicio 3 - TIR'!$C$22),'Ejercicio 3 - TIR'!$C$22+SQRT(('Ejercicio 3 - TIR'!$E$22-'Ejercicio 3 - TIR'!$C$22)*('Ejercicio 3 - TIR'!$D$22-'Ejercicio 3 - TIR'!$C$22)*P506),'Ejercicio 3 - TIR'!$E$22-SQRT(('Ejercicio 3 - TIR'!$E$22-'Ejercicio 3 - TIR'!$C$22)*('Ejercicio 3 - TIR'!$E$22-'Ejercicio 3 - TIR'!$D$22)*(1-P506)))</f>
        <v>0.1317157947</v>
      </c>
      <c r="R506" s="3">
        <f t="shared" si="12"/>
        <v>0.08045249371</v>
      </c>
      <c r="S506" s="7">
        <f>IF(R506&lt;=('Ejercicio 3 - TIR'!$D$23-'Ejercicio 3 - TIR'!$C$23)/('Ejercicio 3 - TIR'!$E$23-'Ejercicio 3 - TIR'!$C$23),'Ejercicio 3 - TIR'!$C$23+SQRT(('Ejercicio 3 - TIR'!$E$23-'Ejercicio 3 - TIR'!$C$23)*('Ejercicio 3 - TIR'!$D$23-'Ejercicio 3 - TIR'!$C$23)*R506),'Ejercicio 3 - TIR'!$E$23-SQRT(('Ejercicio 3 - TIR'!$E$23-'Ejercicio 3 - TIR'!$C$23)*('Ejercicio 3 - TIR'!$E$23-'Ejercicio 3 - TIR'!$D$23)*(1-R506)))</f>
        <v>0.1320338892</v>
      </c>
      <c r="T506" s="3">
        <f t="shared" si="13"/>
        <v>0.03311132966</v>
      </c>
      <c r="U506" s="7">
        <f>IF(T506&lt;=('Ejercicio 3 - TIR'!$D$24-'Ejercicio 3 - TIR'!$C$24)/('Ejercicio 3 - TIR'!$E$24-'Ejercicio 3 - TIR'!$C$24),'Ejercicio 3 - TIR'!$C$24+SQRT(('Ejercicio 3 - TIR'!$E$24-'Ejercicio 3 - TIR'!$C$24)*('Ejercicio 3 - TIR'!$D$24-'Ejercicio 3 - TIR'!$C$24)*T506),'Ejercicio 3 - TIR'!$E$24-SQRT(('Ejercicio 3 - TIR'!$E$24-'Ejercicio 3 - TIR'!$C$24)*('Ejercicio 3 - TIR'!$E$24-'Ejercicio 3 - TIR'!$D$24)*(1-T506)))</f>
        <v>0.1583386925</v>
      </c>
      <c r="V506" s="3">
        <f t="shared" si="14"/>
        <v>0.2847875505</v>
      </c>
      <c r="W506" s="7">
        <f>IF(V506&lt;=('Ejercicio 3 - TIR'!$D$25-'Ejercicio 3 - TIR'!$C$25)/('Ejercicio 3 - TIR'!$E$25-'Ejercicio 3 - TIR'!$C$25),'Ejercicio 3 - TIR'!$C$25+SQRT(('Ejercicio 3 - TIR'!$E$25-'Ejercicio 3 - TIR'!$C$25)*('Ejercicio 3 - TIR'!$D$25-'Ejercicio 3 - TIR'!$C$25)*V506),'Ejercicio 3 - TIR'!$E$25-SQRT(('Ejercicio 3 - TIR'!$E$25-'Ejercicio 3 - TIR'!$C$25)*('Ejercicio 3 - TIR'!$E$25-'Ejercicio 3 - TIR'!$D$25)*(1-V506)))</f>
        <v>0.1999675379</v>
      </c>
      <c r="X506" s="3">
        <f t="shared" si="15"/>
        <v>0.04083316172</v>
      </c>
      <c r="Y506" s="7">
        <f>IF(X506&lt;=('Ejercicio 3 - TIR'!$D$26-'Ejercicio 3 - TIR'!$C$26)/('Ejercicio 3 - TIR'!$E$26-'Ejercicio 3 - TIR'!$C$26),'Ejercicio 3 - TIR'!$C$26+SQRT(('Ejercicio 3 - TIR'!$E$26-'Ejercicio 3 - TIR'!$C$26)*('Ejercicio 3 - TIR'!$D$26-'Ejercicio 3 - TIR'!$C$26)*X506),'Ejercicio 3 - TIR'!$E$26-SQRT(('Ejercicio 3 - TIR'!$E$26-'Ejercicio 3 - TIR'!$C$26)*('Ejercicio 3 - TIR'!$E$26-'Ejercicio 3 - TIR'!$D$26)*(1-X506)))</f>
        <v>0.2004999779</v>
      </c>
      <c r="Z506" s="3">
        <f t="shared" si="16"/>
        <v>1.131715795</v>
      </c>
      <c r="AA506" s="3">
        <f t="shared" si="17"/>
        <v>1.281140633</v>
      </c>
      <c r="AB506" s="3">
        <f t="shared" si="18"/>
        <v>1.483994765</v>
      </c>
      <c r="AC506" s="3">
        <f t="shared" si="19"/>
        <v>1.780745545</v>
      </c>
      <c r="AD506" s="3">
        <f t="shared" si="20"/>
        <v>2.137784987</v>
      </c>
      <c r="AE506" s="2">
        <f t="shared" si="21"/>
        <v>4270.201494</v>
      </c>
      <c r="AF506" s="2">
        <f t="shared" si="22"/>
        <v>4834.012805</v>
      </c>
      <c r="AG506" s="2">
        <f t="shared" si="23"/>
        <v>5599.424071</v>
      </c>
      <c r="AH506" s="2">
        <f t="shared" si="24"/>
        <v>6719.127117</v>
      </c>
      <c r="AI506" s="2">
        <f t="shared" si="25"/>
        <v>8066.311955</v>
      </c>
      <c r="AJ506" s="4">
        <f t="shared" si="26"/>
        <v>40469.07643</v>
      </c>
      <c r="AK506" s="4">
        <f t="shared" si="27"/>
        <v>44527.83038</v>
      </c>
      <c r="AL506" s="4">
        <f t="shared" si="28"/>
        <v>59372.6251</v>
      </c>
      <c r="AM506" s="4">
        <f t="shared" si="29"/>
        <v>69954.34918</v>
      </c>
      <c r="AN506" s="4">
        <f t="shared" si="30"/>
        <v>82031.69761</v>
      </c>
      <c r="AO506" s="4">
        <f>C506/'Ejercicio 3 - TIR'!$D$7</f>
        <v>14266.25193</v>
      </c>
      <c r="AP506" s="4">
        <f t="shared" si="31"/>
        <v>26202.82451</v>
      </c>
      <c r="AQ506" s="4">
        <f t="shared" si="32"/>
        <v>30261.57845</v>
      </c>
      <c r="AR506" s="4">
        <f t="shared" si="33"/>
        <v>45106.37317</v>
      </c>
      <c r="AS506" s="4">
        <f t="shared" si="34"/>
        <v>55688.09725</v>
      </c>
      <c r="AT506" s="4">
        <f t="shared" si="35"/>
        <v>67765.44568</v>
      </c>
      <c r="AU506" s="4">
        <f>AP506*'Ejercicio 3 - TIR'!$D$5</f>
        <v>13101.41225</v>
      </c>
      <c r="AV506" s="4">
        <f>AQ506*'Ejercicio 3 - TIR'!$D$5</f>
        <v>15130.78923</v>
      </c>
      <c r="AW506" s="4">
        <f>AR506*'Ejercicio 3 - TIR'!$D$5</f>
        <v>22553.18659</v>
      </c>
      <c r="AX506" s="4">
        <f>AS506*'Ejercicio 3 - TIR'!$D$5</f>
        <v>27844.04863</v>
      </c>
      <c r="AY506" s="4">
        <f>AT506*'Ejercicio 3 - TIR'!$D$5</f>
        <v>33882.72284</v>
      </c>
      <c r="AZ506" s="4">
        <f t="shared" ref="AZ506:BD506" si="1553">AJ506-AU506-AE506</f>
        <v>23097.46269</v>
      </c>
      <c r="BA506" s="4">
        <f t="shared" si="1553"/>
        <v>24563.02835</v>
      </c>
      <c r="BB506" s="4">
        <f t="shared" si="1553"/>
        <v>31220.01444</v>
      </c>
      <c r="BC506" s="4">
        <f t="shared" si="1553"/>
        <v>35391.17344</v>
      </c>
      <c r="BD506" s="4">
        <f t="shared" si="1553"/>
        <v>40082.66281</v>
      </c>
      <c r="BE506" s="4">
        <f t="shared" ref="BE506:BI506" si="1554">AZ506/Z506</f>
        <v>20409.24302</v>
      </c>
      <c r="BF506" s="4">
        <f t="shared" si="1554"/>
        <v>19172.78067</v>
      </c>
      <c r="BG506" s="4">
        <f t="shared" si="1554"/>
        <v>21037.81979</v>
      </c>
      <c r="BH506" s="4">
        <f t="shared" si="1554"/>
        <v>19874.35742</v>
      </c>
      <c r="BI506" s="4">
        <f t="shared" si="1554"/>
        <v>18749.62312</v>
      </c>
      <c r="BJ506" s="4">
        <f t="shared" si="38"/>
        <v>69306.59048</v>
      </c>
      <c r="BK506" s="4">
        <f t="shared" si="39"/>
        <v>30498.17919</v>
      </c>
      <c r="BL506" s="4">
        <f t="shared" si="40"/>
        <v>99804.76967</v>
      </c>
      <c r="BM506" s="4">
        <f>BK506*'Ejercicio 3 - TIR'!$D$5</f>
        <v>15249.0896</v>
      </c>
      <c r="BN506" s="4">
        <f t="shared" si="41"/>
        <v>84555.68007</v>
      </c>
      <c r="BO506" s="4">
        <f t="shared" si="42"/>
        <v>39552.93941</v>
      </c>
      <c r="BP506" s="4">
        <f t="shared" si="43"/>
        <v>-103751.0731</v>
      </c>
      <c r="BQ506" s="4">
        <f t="shared" ref="BQ506:BT506" si="1555">BE506</f>
        <v>20409.24302</v>
      </c>
      <c r="BR506" s="4">
        <f t="shared" si="1555"/>
        <v>19172.78067</v>
      </c>
      <c r="BS506" s="4">
        <f t="shared" si="1555"/>
        <v>21037.81979</v>
      </c>
      <c r="BT506" s="4">
        <f t="shared" si="1555"/>
        <v>19874.35742</v>
      </c>
      <c r="BU506" s="4">
        <f t="shared" si="45"/>
        <v>58302.56253</v>
      </c>
      <c r="BV506" s="36">
        <f t="shared" si="46"/>
        <v>8.788905118</v>
      </c>
    </row>
    <row r="507" ht="15.0" customHeight="1">
      <c r="A507" s="2">
        <v>506.0</v>
      </c>
      <c r="B507" s="3">
        <f t="shared" si="4"/>
        <v>0.622342444</v>
      </c>
      <c r="C507" s="4">
        <f>IF(B507&lt;=('Ejercicio 3 - TIR'!$D$13-'Ejercicio 3 - TIR'!$C$13)/('Ejercicio 3 - TIR'!$E$13-'Ejercicio 3 - TIR'!$C$13),'Ejercicio 3 - TIR'!$C$13+SQRT(('Ejercicio 3 - TIR'!$E$13-'Ejercicio 3 - TIR'!$C$13)*('Ejercicio 3 - TIR'!$D$13-'Ejercicio 3 - TIR'!$C$13)*B507),'Ejercicio 3 - TIR'!$E$13-SQRT(('Ejercicio 3 - TIR'!$E$13-'Ejercicio 3 - TIR'!$C$13)*('Ejercicio 3 - TIR'!$E$13-'Ejercicio 3 - TIR'!$D$13)*(1-B507)))</f>
        <v>78711.76223</v>
      </c>
      <c r="D507" s="3">
        <f t="shared" si="5"/>
        <v>0.0850844993</v>
      </c>
      <c r="E507" s="4">
        <f>IF(D507&lt;=('Ejercicio 3 - TIR'!$D$14-'Ejercicio 3 - TIR'!$C$14)/('Ejercicio 3 - TIR'!$E$14-'Ejercicio 3 - TIR'!$C$14),'Ejercicio 3 - TIR'!$C$14+SQRT(('Ejercicio 3 - TIR'!$E$14-'Ejercicio 3 - TIR'!$C$14)*('Ejercicio 3 - TIR'!$D$14-'Ejercicio 3 - TIR'!$C$14)*D507),'Ejercicio 3 - TIR'!$E$14-SQRT(('Ejercicio 3 - TIR'!$E$14-'Ejercicio 3 - TIR'!$C$14)*('Ejercicio 3 - TIR'!$E$14-'Ejercicio 3 - TIR'!$D$14)*(1-D507)))</f>
        <v>27526.13092</v>
      </c>
      <c r="F507" s="3">
        <f t="shared" si="6"/>
        <v>0.7690498313</v>
      </c>
      <c r="G507" s="4">
        <f>IF(F507&lt;=('Ejercicio 3 - TIR'!$D$18-'Ejercicio 3 - TIR'!$C$18)/('Ejercicio 3 - TIR'!$E$18-'Ejercicio 3 - TIR'!$C$18),'Ejercicio 3 - TIR'!$C$18+SQRT(('Ejercicio 3 - TIR'!$E$18-'Ejercicio 3 - TIR'!$C$18)*('Ejercicio 3 - TIR'!$D$18-'Ejercicio 3 - TIR'!$C$18)*F507),'Ejercicio 3 - TIR'!$E$18-SQRT(('Ejercicio 3 - TIR'!$E$18-'Ejercicio 3 - TIR'!$C$18)*('Ejercicio 3 - TIR'!$E$18-'Ejercicio 3 - TIR'!$D$18)*(1-F507)))</f>
        <v>40838.1179</v>
      </c>
      <c r="H507" s="3">
        <f t="shared" si="7"/>
        <v>0.409330148</v>
      </c>
      <c r="I507" s="4">
        <f>IF(H507&lt;=('Ejercicio 3 - TIR'!$D$18-'Ejercicio 3 - TIR'!$C$18)/('Ejercicio 3 - TIR'!$E$18-'Ejercicio 3 - TIR'!$C$18),'Ejercicio 3 - TIR'!$C$18+SQRT(('Ejercicio 3 - TIR'!$E$18-'Ejercicio 3 - TIR'!$C$18)*('Ejercicio 3 - TIR'!$D$18-'Ejercicio 3 - TIR'!$C$18)*H507),'Ejercicio 3 - TIR'!$E$18-SQRT(('Ejercicio 3 - TIR'!$E$18-'Ejercicio 3 - TIR'!$C$18)*('Ejercicio 3 - TIR'!$E$18-'Ejercicio 3 - TIR'!$D$18)*(1-H507)))</f>
        <v>37835.78472</v>
      </c>
      <c r="J507" s="3">
        <f t="shared" si="8"/>
        <v>0.5100560435</v>
      </c>
      <c r="K507" s="4">
        <f>IF(J507&lt;=('Ejercicio 3 - TIR'!$D$18-'Ejercicio 3 - TIR'!$C$18)/('Ejercicio 3 - TIR'!$E$18-'Ejercicio 3 - TIR'!$C$18),'Ejercicio 3 - TIR'!$C$18+SQRT(('Ejercicio 3 - TIR'!$E$18-'Ejercicio 3 - TIR'!$C$18)*('Ejercicio 3 - TIR'!$D$18-'Ejercicio 3 - TIR'!$C$18)*J507),'Ejercicio 3 - TIR'!$E$18-SQRT(('Ejercicio 3 - TIR'!$E$18-'Ejercicio 3 - TIR'!$C$18)*('Ejercicio 3 - TIR'!$E$18-'Ejercicio 3 - TIR'!$D$18)*(1-J507)))</f>
        <v>38746.9084</v>
      </c>
      <c r="L507" s="3">
        <f t="shared" si="9"/>
        <v>0.7361996416</v>
      </c>
      <c r="M507" s="4">
        <f>IF(L507&lt;=('Ejercicio 3 - TIR'!$D$18-'Ejercicio 3 - TIR'!$C$18)/('Ejercicio 3 - TIR'!$E$18-'Ejercicio 3 - TIR'!$C$18),'Ejercicio 3 - TIR'!$C$18+SQRT(('Ejercicio 3 - TIR'!$E$18-'Ejercicio 3 - TIR'!$C$18)*('Ejercicio 3 - TIR'!$D$18-'Ejercicio 3 - TIR'!$C$18)*L507),'Ejercicio 3 - TIR'!$E$18-SQRT(('Ejercicio 3 - TIR'!$E$18-'Ejercicio 3 - TIR'!$C$18)*('Ejercicio 3 - TIR'!$E$18-'Ejercicio 3 - TIR'!$D$18)*(1-L507)))</f>
        <v>40551.9637</v>
      </c>
      <c r="N507" s="3">
        <f t="shared" si="10"/>
        <v>0.03981353695</v>
      </c>
      <c r="O507" s="4">
        <f>IF(N507&lt;=('Ejercicio 3 - TIR'!$D$18-'Ejercicio 3 - TIR'!$C$18)/('Ejercicio 3 - TIR'!$E$18-'Ejercicio 3 - TIR'!$C$18),'Ejercicio 3 - TIR'!$C$18+SQRT(('Ejercicio 3 - TIR'!$E$18-'Ejercicio 3 - TIR'!$C$18)*('Ejercicio 3 - TIR'!$D$18-'Ejercicio 3 - TIR'!$C$18)*N507),'Ejercicio 3 - TIR'!$E$18-SQRT(('Ejercicio 3 - TIR'!$E$18-'Ejercicio 3 - TIR'!$C$18)*('Ejercicio 3 - TIR'!$E$18-'Ejercicio 3 - TIR'!$D$18)*(1-N507)))</f>
        <v>32443.77383</v>
      </c>
      <c r="P507" s="3">
        <f t="shared" si="11"/>
        <v>0.8761743342</v>
      </c>
      <c r="Q507" s="7">
        <f>IF(P507&lt;=('Ejercicio 3 - TIR'!$D$22-'Ejercicio 3 - TIR'!$C$22)/('Ejercicio 3 - TIR'!$E$22-'Ejercicio 3 - TIR'!$C$22),'Ejercicio 3 - TIR'!$C$22+SQRT(('Ejercicio 3 - TIR'!$E$22-'Ejercicio 3 - TIR'!$C$22)*('Ejercicio 3 - TIR'!$D$22-'Ejercicio 3 - TIR'!$C$22)*P507),'Ejercicio 3 - TIR'!$E$22-SQRT(('Ejercicio 3 - TIR'!$E$22-'Ejercicio 3 - TIR'!$C$22)*('Ejercicio 3 - TIR'!$E$22-'Ejercicio 3 - TIR'!$D$22)*(1-P507)))</f>
        <v>0.1650706263</v>
      </c>
      <c r="R507" s="3">
        <f t="shared" si="12"/>
        <v>0.1152998464</v>
      </c>
      <c r="S507" s="7">
        <f>IF(R507&lt;=('Ejercicio 3 - TIR'!$D$23-'Ejercicio 3 - TIR'!$C$23)/('Ejercicio 3 - TIR'!$E$23-'Ejercicio 3 - TIR'!$C$23),'Ejercicio 3 - TIR'!$C$23+SQRT(('Ejercicio 3 - TIR'!$E$23-'Ejercicio 3 - TIR'!$C$23)*('Ejercicio 3 - TIR'!$D$23-'Ejercicio 3 - TIR'!$C$23)*R507),'Ejercicio 3 - TIR'!$E$23-SQRT(('Ejercicio 3 - TIR'!$E$23-'Ejercicio 3 - TIR'!$C$23)*('Ejercicio 3 - TIR'!$E$23-'Ejercicio 3 - TIR'!$D$23)*(1-R507)))</f>
        <v>0.134406239</v>
      </c>
      <c r="T507" s="3">
        <f t="shared" si="13"/>
        <v>0.504308425</v>
      </c>
      <c r="U507" s="7">
        <f>IF(T507&lt;=('Ejercicio 3 - TIR'!$D$24-'Ejercicio 3 - TIR'!$C$24)/('Ejercicio 3 - TIR'!$E$24-'Ejercicio 3 - TIR'!$C$24),'Ejercicio 3 - TIR'!$C$24+SQRT(('Ejercicio 3 - TIR'!$E$24-'Ejercicio 3 - TIR'!$C$24)*('Ejercicio 3 - TIR'!$D$24-'Ejercicio 3 - TIR'!$C$24)*T507),'Ejercicio 3 - TIR'!$E$24-SQRT(('Ejercicio 3 - TIR'!$E$24-'Ejercicio 3 - TIR'!$C$24)*('Ejercicio 3 - TIR'!$E$24-'Ejercicio 3 - TIR'!$D$24)*(1-T507)))</f>
        <v>0.1827449814</v>
      </c>
      <c r="V507" s="3">
        <f t="shared" si="14"/>
        <v>0.78608955</v>
      </c>
      <c r="W507" s="7">
        <f>IF(V507&lt;=('Ejercicio 3 - TIR'!$D$25-'Ejercicio 3 - TIR'!$C$25)/('Ejercicio 3 - TIR'!$E$25-'Ejercicio 3 - TIR'!$C$25),'Ejercicio 3 - TIR'!$C$25+SQRT(('Ejercicio 3 - TIR'!$E$25-'Ejercicio 3 - TIR'!$C$25)*('Ejercicio 3 - TIR'!$D$25-'Ejercicio 3 - TIR'!$C$25)*V507),'Ejercicio 3 - TIR'!$E$25-SQRT(('Ejercicio 3 - TIR'!$E$25-'Ejercicio 3 - TIR'!$C$25)*('Ejercicio 3 - TIR'!$E$25-'Ejercicio 3 - TIR'!$D$25)*(1-V507)))</f>
        <v>0.2226378624</v>
      </c>
      <c r="X507" s="3">
        <f t="shared" si="15"/>
        <v>0.8297539649</v>
      </c>
      <c r="Y507" s="7">
        <f>IF(X507&lt;=('Ejercicio 3 - TIR'!$D$26-'Ejercicio 3 - TIR'!$C$26)/('Ejercicio 3 - TIR'!$E$26-'Ejercicio 3 - TIR'!$C$26),'Ejercicio 3 - TIR'!$C$26+SQRT(('Ejercicio 3 - TIR'!$E$26-'Ejercicio 3 - TIR'!$C$26)*('Ejercicio 3 - TIR'!$D$26-'Ejercicio 3 - TIR'!$C$26)*X507),'Ejercicio 3 - TIR'!$E$26-SQRT(('Ejercicio 3 - TIR'!$E$26-'Ejercicio 3 - TIR'!$C$26)*('Ejercicio 3 - TIR'!$E$26-'Ejercicio 3 - TIR'!$D$26)*(1-X507)))</f>
        <v>0.2496795681</v>
      </c>
      <c r="Z507" s="3">
        <f t="shared" si="16"/>
        <v>1.165070626</v>
      </c>
      <c r="AA507" s="3">
        <f t="shared" si="17"/>
        <v>1.321663387</v>
      </c>
      <c r="AB507" s="3">
        <f t="shared" si="18"/>
        <v>1.563190739</v>
      </c>
      <c r="AC507" s="3">
        <f t="shared" si="19"/>
        <v>1.911216183</v>
      </c>
      <c r="AD507" s="3">
        <f t="shared" si="20"/>
        <v>2.388407814</v>
      </c>
      <c r="AE507" s="2">
        <f t="shared" si="21"/>
        <v>4543.755672</v>
      </c>
      <c r="AF507" s="2">
        <f t="shared" si="22"/>
        <v>5154.464783</v>
      </c>
      <c r="AG507" s="2">
        <f t="shared" si="23"/>
        <v>6096.417354</v>
      </c>
      <c r="AH507" s="2">
        <f t="shared" si="24"/>
        <v>7453.710682</v>
      </c>
      <c r="AI507" s="2">
        <f t="shared" si="25"/>
        <v>9314.749945</v>
      </c>
      <c r="AJ507" s="4">
        <f t="shared" si="26"/>
        <v>47579.29159</v>
      </c>
      <c r="AK507" s="4">
        <f t="shared" si="27"/>
        <v>50006.1714</v>
      </c>
      <c r="AL507" s="4">
        <f t="shared" si="28"/>
        <v>60568.80836</v>
      </c>
      <c r="AM507" s="4">
        <f t="shared" si="29"/>
        <v>77503.56929</v>
      </c>
      <c r="AN507" s="4">
        <f t="shared" si="30"/>
        <v>77488.96295</v>
      </c>
      <c r="AO507" s="4">
        <f>C507/'Ejercicio 3 - TIR'!$D$7</f>
        <v>15742.35245</v>
      </c>
      <c r="AP507" s="4">
        <f t="shared" si="31"/>
        <v>31836.93915</v>
      </c>
      <c r="AQ507" s="4">
        <f t="shared" si="32"/>
        <v>34263.81895</v>
      </c>
      <c r="AR507" s="4">
        <f t="shared" si="33"/>
        <v>44826.45591</v>
      </c>
      <c r="AS507" s="4">
        <f t="shared" si="34"/>
        <v>61761.21684</v>
      </c>
      <c r="AT507" s="4">
        <f t="shared" si="35"/>
        <v>61746.6105</v>
      </c>
      <c r="AU507" s="4">
        <f>AP507*'Ejercicio 3 - TIR'!$D$5</f>
        <v>15918.46957</v>
      </c>
      <c r="AV507" s="4">
        <f>AQ507*'Ejercicio 3 - TIR'!$D$5</f>
        <v>17131.90948</v>
      </c>
      <c r="AW507" s="4">
        <f>AR507*'Ejercicio 3 - TIR'!$D$5</f>
        <v>22413.22796</v>
      </c>
      <c r="AX507" s="4">
        <f>AS507*'Ejercicio 3 - TIR'!$D$5</f>
        <v>30880.60842</v>
      </c>
      <c r="AY507" s="4">
        <f>AT507*'Ejercicio 3 - TIR'!$D$5</f>
        <v>30873.30525</v>
      </c>
      <c r="AZ507" s="4">
        <f t="shared" ref="AZ507:BD507" si="1556">AJ507-AU507-AE507</f>
        <v>27117.06635</v>
      </c>
      <c r="BA507" s="4">
        <f t="shared" si="1556"/>
        <v>27719.79714</v>
      </c>
      <c r="BB507" s="4">
        <f t="shared" si="1556"/>
        <v>32059.16305</v>
      </c>
      <c r="BC507" s="4">
        <f t="shared" si="1556"/>
        <v>39169.25019</v>
      </c>
      <c r="BD507" s="4">
        <f t="shared" si="1556"/>
        <v>37300.90775</v>
      </c>
      <c r="BE507" s="4">
        <f t="shared" ref="BE507:BI507" si="1557">AZ507/Z507</f>
        <v>23275.04079</v>
      </c>
      <c r="BF507" s="4">
        <f t="shared" si="1557"/>
        <v>20973.41684</v>
      </c>
      <c r="BG507" s="4">
        <f t="shared" si="1557"/>
        <v>20508.79797</v>
      </c>
      <c r="BH507" s="4">
        <f t="shared" si="1557"/>
        <v>20494.41112</v>
      </c>
      <c r="BI507" s="4">
        <f t="shared" si="1557"/>
        <v>15617.47853</v>
      </c>
      <c r="BJ507" s="4">
        <f t="shared" si="38"/>
        <v>65743.6262</v>
      </c>
      <c r="BK507" s="4">
        <f t="shared" si="39"/>
        <v>37599.1576</v>
      </c>
      <c r="BL507" s="4">
        <f t="shared" si="40"/>
        <v>103342.7838</v>
      </c>
      <c r="BM507" s="4">
        <f>BK507*'Ejercicio 3 - TIR'!$D$5</f>
        <v>18799.5788</v>
      </c>
      <c r="BN507" s="4">
        <f t="shared" si="41"/>
        <v>84543.205</v>
      </c>
      <c r="BO507" s="4">
        <f t="shared" si="42"/>
        <v>35397.30715</v>
      </c>
      <c r="BP507" s="4">
        <f t="shared" si="43"/>
        <v>-106237.8932</v>
      </c>
      <c r="BQ507" s="4">
        <f t="shared" ref="BQ507:BT507" si="1558">BE507</f>
        <v>23275.04079</v>
      </c>
      <c r="BR507" s="4">
        <f t="shared" si="1558"/>
        <v>20973.41684</v>
      </c>
      <c r="BS507" s="4">
        <f t="shared" si="1558"/>
        <v>20508.79797</v>
      </c>
      <c r="BT507" s="4">
        <f t="shared" si="1558"/>
        <v>20494.41112</v>
      </c>
      <c r="BU507" s="4">
        <f t="shared" si="45"/>
        <v>51014.78567</v>
      </c>
      <c r="BV507" s="36">
        <f t="shared" si="46"/>
        <v>7.797382164</v>
      </c>
    </row>
    <row r="508" ht="15.0" customHeight="1">
      <c r="A508" s="2">
        <v>507.0</v>
      </c>
      <c r="B508" s="3">
        <f t="shared" si="4"/>
        <v>0.8029782523</v>
      </c>
      <c r="C508" s="4">
        <f>IF(B508&lt;=('Ejercicio 3 - TIR'!$D$13-'Ejercicio 3 - TIR'!$C$13)/('Ejercicio 3 - TIR'!$E$13-'Ejercicio 3 - TIR'!$C$13),'Ejercicio 3 - TIR'!$C$13+SQRT(('Ejercicio 3 - TIR'!$E$13-'Ejercicio 3 - TIR'!$C$13)*('Ejercicio 3 - TIR'!$D$13-'Ejercicio 3 - TIR'!$C$13)*B508),'Ejercicio 3 - TIR'!$E$13-SQRT(('Ejercicio 3 - TIR'!$E$13-'Ejercicio 3 - TIR'!$C$13)*('Ejercicio 3 - TIR'!$E$13-'Ejercicio 3 - TIR'!$D$13)*(1-B508)))</f>
        <v>84623.84647</v>
      </c>
      <c r="D508" s="3">
        <f t="shared" si="5"/>
        <v>0.5821603603</v>
      </c>
      <c r="E508" s="4">
        <f>IF(D508&lt;=('Ejercicio 3 - TIR'!$D$14-'Ejercicio 3 - TIR'!$C$14)/('Ejercicio 3 - TIR'!$E$14-'Ejercicio 3 - TIR'!$C$14),'Ejercicio 3 - TIR'!$C$14+SQRT(('Ejercicio 3 - TIR'!$E$14-'Ejercicio 3 - TIR'!$C$14)*('Ejercicio 3 - TIR'!$D$14-'Ejercicio 3 - TIR'!$C$14)*D508),'Ejercicio 3 - TIR'!$E$14-SQRT(('Ejercicio 3 - TIR'!$E$14-'Ejercicio 3 - TIR'!$C$14)*('Ejercicio 3 - TIR'!$E$14-'Ejercicio 3 - TIR'!$D$14)*(1-D508)))</f>
        <v>32083.18587</v>
      </c>
      <c r="F508" s="3">
        <f t="shared" si="6"/>
        <v>0.7705724886</v>
      </c>
      <c r="G508" s="4">
        <f>IF(F508&lt;=('Ejercicio 3 - TIR'!$D$18-'Ejercicio 3 - TIR'!$C$18)/('Ejercicio 3 - TIR'!$E$18-'Ejercicio 3 - TIR'!$C$18),'Ejercicio 3 - TIR'!$C$18+SQRT(('Ejercicio 3 - TIR'!$E$18-'Ejercicio 3 - TIR'!$C$18)*('Ejercicio 3 - TIR'!$D$18-'Ejercicio 3 - TIR'!$C$18)*F508),'Ejercicio 3 - TIR'!$E$18-SQRT(('Ejercicio 3 - TIR'!$E$18-'Ejercicio 3 - TIR'!$C$18)*('Ejercicio 3 - TIR'!$E$18-'Ejercicio 3 - TIR'!$D$18)*(1-F508)))</f>
        <v>40851.86025</v>
      </c>
      <c r="H508" s="3">
        <f t="shared" si="7"/>
        <v>0.5132124705</v>
      </c>
      <c r="I508" s="4">
        <f>IF(H508&lt;=('Ejercicio 3 - TIR'!$D$18-'Ejercicio 3 - TIR'!$C$18)/('Ejercicio 3 - TIR'!$E$18-'Ejercicio 3 - TIR'!$C$18),'Ejercicio 3 - TIR'!$C$18+SQRT(('Ejercicio 3 - TIR'!$E$18-'Ejercicio 3 - TIR'!$C$18)*('Ejercicio 3 - TIR'!$D$18-'Ejercicio 3 - TIR'!$C$18)*H508),'Ejercicio 3 - TIR'!$E$18-SQRT(('Ejercicio 3 - TIR'!$E$18-'Ejercicio 3 - TIR'!$C$18)*('Ejercicio 3 - TIR'!$E$18-'Ejercicio 3 - TIR'!$D$18)*(1-H508)))</f>
        <v>38773.93131</v>
      </c>
      <c r="J508" s="3">
        <f t="shared" si="8"/>
        <v>0.2872602636</v>
      </c>
      <c r="K508" s="4">
        <f>IF(J508&lt;=('Ejercicio 3 - TIR'!$D$18-'Ejercicio 3 - TIR'!$C$18)/('Ejercicio 3 - TIR'!$E$18-'Ejercicio 3 - TIR'!$C$18),'Ejercicio 3 - TIR'!$C$18+SQRT(('Ejercicio 3 - TIR'!$E$18-'Ejercicio 3 - TIR'!$C$18)*('Ejercicio 3 - TIR'!$D$18-'Ejercicio 3 - TIR'!$C$18)*J508),'Ejercicio 3 - TIR'!$E$18-SQRT(('Ejercicio 3 - TIR'!$E$18-'Ejercicio 3 - TIR'!$C$18)*('Ejercicio 3 - TIR'!$E$18-'Ejercicio 3 - TIR'!$D$18)*(1-J508)))</f>
        <v>36564.22421</v>
      </c>
      <c r="L508" s="3">
        <f t="shared" si="9"/>
        <v>0.05650750301</v>
      </c>
      <c r="M508" s="4">
        <f>IF(L508&lt;=('Ejercicio 3 - TIR'!$D$18-'Ejercicio 3 - TIR'!$C$18)/('Ejercicio 3 - TIR'!$E$18-'Ejercicio 3 - TIR'!$C$18),'Ejercicio 3 - TIR'!$C$18+SQRT(('Ejercicio 3 - TIR'!$E$18-'Ejercicio 3 - TIR'!$C$18)*('Ejercicio 3 - TIR'!$D$18-'Ejercicio 3 - TIR'!$C$18)*L508),'Ejercicio 3 - TIR'!$E$18-SQRT(('Ejercicio 3 - TIR'!$E$18-'Ejercicio 3 - TIR'!$C$18)*('Ejercicio 3 - TIR'!$E$18-'Ejercicio 3 - TIR'!$D$18)*(1-L508)))</f>
        <v>32911.37862</v>
      </c>
      <c r="N508" s="3">
        <f t="shared" si="10"/>
        <v>0.6978205379</v>
      </c>
      <c r="O508" s="4">
        <f>IF(N508&lt;=('Ejercicio 3 - TIR'!$D$18-'Ejercicio 3 - TIR'!$C$18)/('Ejercicio 3 - TIR'!$E$18-'Ejercicio 3 - TIR'!$C$18),'Ejercicio 3 - TIR'!$C$18+SQRT(('Ejercicio 3 - TIR'!$E$18-'Ejercicio 3 - TIR'!$C$18)*('Ejercicio 3 - TIR'!$D$18-'Ejercicio 3 - TIR'!$C$18)*N508),'Ejercicio 3 - TIR'!$E$18-SQRT(('Ejercicio 3 - TIR'!$E$18-'Ejercicio 3 - TIR'!$C$18)*('Ejercicio 3 - TIR'!$E$18-'Ejercicio 3 - TIR'!$D$18)*(1-N508)))</f>
        <v>40239.38453</v>
      </c>
      <c r="P508" s="3">
        <f t="shared" si="11"/>
        <v>0.02385603257</v>
      </c>
      <c r="Q508" s="7">
        <f>IF(P508&lt;=('Ejercicio 3 - TIR'!$D$22-'Ejercicio 3 - TIR'!$C$22)/('Ejercicio 3 - TIR'!$E$22-'Ejercicio 3 - TIR'!$C$22),'Ejercicio 3 - TIR'!$C$22+SQRT(('Ejercicio 3 - TIR'!$E$22-'Ejercicio 3 - TIR'!$C$22)*('Ejercicio 3 - TIR'!$D$22-'Ejercicio 3 - TIR'!$C$22)*P508),'Ejercicio 3 - TIR'!$E$22-SQRT(('Ejercicio 3 - TIR'!$E$22-'Ejercicio 3 - TIR'!$C$22)*('Ejercicio 3 - TIR'!$E$22-'Ejercicio 3 - TIR'!$D$22)*(1-P508)))</f>
        <v>0.1265529275</v>
      </c>
      <c r="R508" s="3">
        <f t="shared" si="12"/>
        <v>0.9762477436</v>
      </c>
      <c r="S508" s="7">
        <f>IF(R508&lt;=('Ejercicio 3 - TIR'!$D$23-'Ejercicio 3 - TIR'!$C$23)/('Ejercicio 3 - TIR'!$E$23-'Ejercicio 3 - TIR'!$C$23),'Ejercicio 3 - TIR'!$C$23+SQRT(('Ejercicio 3 - TIR'!$E$23-'Ejercicio 3 - TIR'!$C$23)*('Ejercicio 3 - TIR'!$D$23-'Ejercicio 3 - TIR'!$C$23)*R508),'Ejercicio 3 - TIR'!$E$23-SQRT(('Ejercicio 3 - TIR'!$E$23-'Ejercicio 3 - TIR'!$C$23)*('Ejercicio 3 - TIR'!$E$23-'Ejercicio 3 - TIR'!$D$23)*(1-R508)))</f>
        <v>0.173461341</v>
      </c>
      <c r="T508" s="3">
        <f t="shared" si="13"/>
        <v>0.8134832052</v>
      </c>
      <c r="U508" s="7">
        <f>IF(T508&lt;=('Ejercicio 3 - TIR'!$D$24-'Ejercicio 3 - TIR'!$C$24)/('Ejercicio 3 - TIR'!$E$24-'Ejercicio 3 - TIR'!$C$24),'Ejercicio 3 - TIR'!$C$24+SQRT(('Ejercicio 3 - TIR'!$E$24-'Ejercicio 3 - TIR'!$C$24)*('Ejercicio 3 - TIR'!$D$24-'Ejercicio 3 - TIR'!$C$24)*T508),'Ejercicio 3 - TIR'!$E$24-SQRT(('Ejercicio 3 - TIR'!$E$24-'Ejercicio 3 - TIR'!$C$24)*('Ejercicio 3 - TIR'!$E$24-'Ejercicio 3 - TIR'!$D$24)*(1-T508)))</f>
        <v>0.1971472753</v>
      </c>
      <c r="V508" s="3">
        <f t="shared" si="14"/>
        <v>0.3676890731</v>
      </c>
      <c r="W508" s="7">
        <f>IF(V508&lt;=('Ejercicio 3 - TIR'!$D$25-'Ejercicio 3 - TIR'!$C$25)/('Ejercicio 3 - TIR'!$E$25-'Ejercicio 3 - TIR'!$C$25),'Ejercicio 3 - TIR'!$C$25+SQRT(('Ejercicio 3 - TIR'!$E$25-'Ejercicio 3 - TIR'!$C$25)*('Ejercicio 3 - TIR'!$D$25-'Ejercicio 3 - TIR'!$C$25)*V508),'Ejercicio 3 - TIR'!$E$25-SQRT(('Ejercicio 3 - TIR'!$E$25-'Ejercicio 3 - TIR'!$C$25)*('Ejercicio 3 - TIR'!$E$25-'Ejercicio 3 - TIR'!$D$25)*(1-V508)))</f>
        <v>0.2029565281</v>
      </c>
      <c r="X508" s="3">
        <f t="shared" si="15"/>
        <v>0.6945440781</v>
      </c>
      <c r="Y508" s="7">
        <f>IF(X508&lt;=('Ejercicio 3 - TIR'!$D$26-'Ejercicio 3 - TIR'!$C$26)/('Ejercicio 3 - TIR'!$E$26-'Ejercicio 3 - TIR'!$C$26),'Ejercicio 3 - TIR'!$C$26+SQRT(('Ejercicio 3 - TIR'!$E$26-'Ejercicio 3 - TIR'!$C$26)*('Ejercicio 3 - TIR'!$D$26-'Ejercicio 3 - TIR'!$C$26)*X508),'Ejercicio 3 - TIR'!$E$26-SQRT(('Ejercicio 3 - TIR'!$E$26-'Ejercicio 3 - TIR'!$C$26)*('Ejercicio 3 - TIR'!$E$26-'Ejercicio 3 - TIR'!$D$26)*(1-X508)))</f>
        <v>0.2393864311</v>
      </c>
      <c r="Z508" s="3">
        <f t="shared" si="16"/>
        <v>1.126552927</v>
      </c>
      <c r="AA508" s="3">
        <f t="shared" si="17"/>
        <v>1.321966309</v>
      </c>
      <c r="AB508" s="3">
        <f t="shared" si="18"/>
        <v>1.582588365</v>
      </c>
      <c r="AC508" s="3">
        <f t="shared" si="19"/>
        <v>1.903785005</v>
      </c>
      <c r="AD508" s="3">
        <f t="shared" si="20"/>
        <v>2.359525303</v>
      </c>
      <c r="AE508" s="2">
        <f t="shared" si="21"/>
        <v>4060.221095</v>
      </c>
      <c r="AF508" s="2">
        <f t="shared" si="22"/>
        <v>4764.512491</v>
      </c>
      <c r="AG508" s="2">
        <f t="shared" si="23"/>
        <v>5703.823147</v>
      </c>
      <c r="AH508" s="2">
        <f t="shared" si="24"/>
        <v>6861.45129</v>
      </c>
      <c r="AI508" s="2">
        <f t="shared" si="25"/>
        <v>8503.989626</v>
      </c>
      <c r="AJ508" s="4">
        <f t="shared" si="26"/>
        <v>46021.78276</v>
      </c>
      <c r="AK508" s="4">
        <f t="shared" si="27"/>
        <v>51257.83086</v>
      </c>
      <c r="AL508" s="4">
        <f t="shared" si="28"/>
        <v>57866.11581</v>
      </c>
      <c r="AM508" s="4">
        <f t="shared" si="29"/>
        <v>62656.1891</v>
      </c>
      <c r="AN508" s="4">
        <f t="shared" si="30"/>
        <v>94945.84597</v>
      </c>
      <c r="AO508" s="4">
        <f>C508/'Ejercicio 3 - TIR'!$D$7</f>
        <v>16924.76929</v>
      </c>
      <c r="AP508" s="4">
        <f t="shared" si="31"/>
        <v>29097.01347</v>
      </c>
      <c r="AQ508" s="4">
        <f t="shared" si="32"/>
        <v>34333.06156</v>
      </c>
      <c r="AR508" s="4">
        <f t="shared" si="33"/>
        <v>40941.34652</v>
      </c>
      <c r="AS508" s="4">
        <f t="shared" si="34"/>
        <v>45731.41981</v>
      </c>
      <c r="AT508" s="4">
        <f t="shared" si="35"/>
        <v>78021.07667</v>
      </c>
      <c r="AU508" s="4">
        <f>AP508*'Ejercicio 3 - TIR'!$D$5</f>
        <v>14548.50673</v>
      </c>
      <c r="AV508" s="4">
        <f>AQ508*'Ejercicio 3 - TIR'!$D$5</f>
        <v>17166.53078</v>
      </c>
      <c r="AW508" s="4">
        <f>AR508*'Ejercicio 3 - TIR'!$D$5</f>
        <v>20470.67326</v>
      </c>
      <c r="AX508" s="4">
        <f>AS508*'Ejercicio 3 - TIR'!$D$5</f>
        <v>22865.7099</v>
      </c>
      <c r="AY508" s="4">
        <f>AT508*'Ejercicio 3 - TIR'!$D$5</f>
        <v>39010.53834</v>
      </c>
      <c r="AZ508" s="4">
        <f t="shared" ref="AZ508:BD508" si="1559">AJ508-AU508-AE508</f>
        <v>27413.05493</v>
      </c>
      <c r="BA508" s="4">
        <f t="shared" si="1559"/>
        <v>29326.78758</v>
      </c>
      <c r="BB508" s="4">
        <f t="shared" si="1559"/>
        <v>31691.61941</v>
      </c>
      <c r="BC508" s="4">
        <f t="shared" si="1559"/>
        <v>32929.02791</v>
      </c>
      <c r="BD508" s="4">
        <f t="shared" si="1559"/>
        <v>47431.318</v>
      </c>
      <c r="BE508" s="4">
        <f t="shared" ref="BE508:BI508" si="1560">AZ508/Z508</f>
        <v>24333.57037</v>
      </c>
      <c r="BF508" s="4">
        <f t="shared" si="1560"/>
        <v>22184.21709</v>
      </c>
      <c r="BG508" s="4">
        <f t="shared" si="1560"/>
        <v>20025.1816</v>
      </c>
      <c r="BH508" s="4">
        <f t="shared" si="1560"/>
        <v>17296.61061</v>
      </c>
      <c r="BI508" s="4">
        <f t="shared" si="1560"/>
        <v>20102.05949</v>
      </c>
      <c r="BJ508" s="4">
        <f t="shared" si="38"/>
        <v>75701.08886</v>
      </c>
      <c r="BK508" s="4">
        <f t="shared" si="39"/>
        <v>39934.4214</v>
      </c>
      <c r="BL508" s="4">
        <f t="shared" si="40"/>
        <v>115635.5103</v>
      </c>
      <c r="BM508" s="4">
        <f>BK508*'Ejercicio 3 - TIR'!$D$5</f>
        <v>19967.2107</v>
      </c>
      <c r="BN508" s="4">
        <f t="shared" si="41"/>
        <v>95668.29955</v>
      </c>
      <c r="BO508" s="4">
        <f t="shared" si="42"/>
        <v>40545.57052</v>
      </c>
      <c r="BP508" s="4">
        <f t="shared" si="43"/>
        <v>-116707.0323</v>
      </c>
      <c r="BQ508" s="4">
        <f t="shared" ref="BQ508:BT508" si="1561">BE508</f>
        <v>24333.57037</v>
      </c>
      <c r="BR508" s="4">
        <f t="shared" si="1561"/>
        <v>22184.21709</v>
      </c>
      <c r="BS508" s="4">
        <f t="shared" si="1561"/>
        <v>20025.1816</v>
      </c>
      <c r="BT508" s="4">
        <f t="shared" si="1561"/>
        <v>17296.61061</v>
      </c>
      <c r="BU508" s="4">
        <f t="shared" si="45"/>
        <v>60647.63001</v>
      </c>
      <c r="BV508" s="36">
        <f t="shared" si="46"/>
        <v>6.496899347</v>
      </c>
    </row>
    <row r="509" ht="15.0" customHeight="1">
      <c r="A509" s="2">
        <v>508.0</v>
      </c>
      <c r="B509" s="3">
        <f t="shared" si="4"/>
        <v>0.1837319268</v>
      </c>
      <c r="C509" s="4">
        <f>IF(B509&lt;=('Ejercicio 3 - TIR'!$D$13-'Ejercicio 3 - TIR'!$C$13)/('Ejercicio 3 - TIR'!$E$13-'Ejercicio 3 - TIR'!$C$13),'Ejercicio 3 - TIR'!$C$13+SQRT(('Ejercicio 3 - TIR'!$E$13-'Ejercicio 3 - TIR'!$C$13)*('Ejercicio 3 - TIR'!$D$13-'Ejercicio 3 - TIR'!$C$13)*B509),'Ejercicio 3 - TIR'!$E$13-SQRT(('Ejercicio 3 - TIR'!$E$13-'Ejercicio 3 - TIR'!$C$13)*('Ejercicio 3 - TIR'!$E$13-'Ejercicio 3 - TIR'!$D$13)*(1-B509)))</f>
        <v>68572.79247</v>
      </c>
      <c r="D509" s="3">
        <f t="shared" si="5"/>
        <v>0.664037973</v>
      </c>
      <c r="E509" s="4">
        <f>IF(D509&lt;=('Ejercicio 3 - TIR'!$D$14-'Ejercicio 3 - TIR'!$C$14)/('Ejercicio 3 - TIR'!$E$14-'Ejercicio 3 - TIR'!$C$14),'Ejercicio 3 - TIR'!$C$14+SQRT(('Ejercicio 3 - TIR'!$E$14-'Ejercicio 3 - TIR'!$C$14)*('Ejercicio 3 - TIR'!$D$14-'Ejercicio 3 - TIR'!$C$14)*D509),'Ejercicio 3 - TIR'!$E$14-SQRT(('Ejercicio 3 - TIR'!$E$14-'Ejercicio 3 - TIR'!$C$14)*('Ejercicio 3 - TIR'!$E$14-'Ejercicio 3 - TIR'!$D$14)*(1-D509)))</f>
        <v>32901.10543</v>
      </c>
      <c r="F509" s="3">
        <f t="shared" si="6"/>
        <v>0.03641097351</v>
      </c>
      <c r="G509" s="4">
        <f>IF(F509&lt;=('Ejercicio 3 - TIR'!$D$18-'Ejercicio 3 - TIR'!$C$18)/('Ejercicio 3 - TIR'!$E$18-'Ejercicio 3 - TIR'!$C$18),'Ejercicio 3 - TIR'!$C$18+SQRT(('Ejercicio 3 - TIR'!$E$18-'Ejercicio 3 - TIR'!$C$18)*('Ejercicio 3 - TIR'!$D$18-'Ejercicio 3 - TIR'!$C$18)*F509),'Ejercicio 3 - TIR'!$E$18-SQRT(('Ejercicio 3 - TIR'!$E$18-'Ejercicio 3 - TIR'!$C$18)*('Ejercicio 3 - TIR'!$E$18-'Ejercicio 3 - TIR'!$D$18)*(1-F509)))</f>
        <v>32337.01648</v>
      </c>
      <c r="H509" s="3">
        <f t="shared" si="7"/>
        <v>0.1462735856</v>
      </c>
      <c r="I509" s="4">
        <f>IF(H509&lt;=('Ejercicio 3 - TIR'!$D$18-'Ejercicio 3 - TIR'!$C$18)/('Ejercicio 3 - TIR'!$E$18-'Ejercicio 3 - TIR'!$C$18),'Ejercicio 3 - TIR'!$C$18+SQRT(('Ejercicio 3 - TIR'!$E$18-'Ejercicio 3 - TIR'!$C$18)*('Ejercicio 3 - TIR'!$D$18-'Ejercicio 3 - TIR'!$C$18)*H509),'Ejercicio 3 - TIR'!$E$18-SQRT(('Ejercicio 3 - TIR'!$E$18-'Ejercicio 3 - TIR'!$C$18)*('Ejercicio 3 - TIR'!$E$18-'Ejercicio 3 - TIR'!$D$18)*(1-H509)))</f>
        <v>34684.12616</v>
      </c>
      <c r="J509" s="3">
        <f t="shared" si="8"/>
        <v>0.698318486</v>
      </c>
      <c r="K509" s="4">
        <f>IF(J509&lt;=('Ejercicio 3 - TIR'!$D$18-'Ejercicio 3 - TIR'!$C$18)/('Ejercicio 3 - TIR'!$E$18-'Ejercicio 3 - TIR'!$C$18),'Ejercicio 3 - TIR'!$C$18+SQRT(('Ejercicio 3 - TIR'!$E$18-'Ejercicio 3 - TIR'!$C$18)*('Ejercicio 3 - TIR'!$D$18-'Ejercicio 3 - TIR'!$C$18)*J509),'Ejercicio 3 - TIR'!$E$18-SQRT(('Ejercicio 3 - TIR'!$E$18-'Ejercicio 3 - TIR'!$C$18)*('Ejercicio 3 - TIR'!$E$18-'Ejercicio 3 - TIR'!$D$18)*(1-J509)))</f>
        <v>40243.30855</v>
      </c>
      <c r="L509" s="3">
        <f t="shared" si="9"/>
        <v>0.8109545235</v>
      </c>
      <c r="M509" s="4">
        <f>IF(L509&lt;=('Ejercicio 3 - TIR'!$D$18-'Ejercicio 3 - TIR'!$C$18)/('Ejercicio 3 - TIR'!$E$18-'Ejercicio 3 - TIR'!$C$18),'Ejercicio 3 - TIR'!$C$18+SQRT(('Ejercicio 3 - TIR'!$E$18-'Ejercicio 3 - TIR'!$C$18)*('Ejercicio 3 - TIR'!$D$18-'Ejercicio 3 - TIR'!$C$18)*L509),'Ejercicio 3 - TIR'!$E$18-SQRT(('Ejercicio 3 - TIR'!$E$18-'Ejercicio 3 - TIR'!$C$18)*('Ejercicio 3 - TIR'!$E$18-'Ejercicio 3 - TIR'!$D$18)*(1-L509)))</f>
        <v>41234.57695</v>
      </c>
      <c r="N509" s="3">
        <f t="shared" si="10"/>
        <v>0.5405405863</v>
      </c>
      <c r="O509" s="4">
        <f>IF(N509&lt;=('Ejercicio 3 - TIR'!$D$18-'Ejercicio 3 - TIR'!$C$18)/('Ejercicio 3 - TIR'!$E$18-'Ejercicio 3 - TIR'!$C$18),'Ejercicio 3 - TIR'!$C$18+SQRT(('Ejercicio 3 - TIR'!$E$18-'Ejercicio 3 - TIR'!$C$18)*('Ejercicio 3 - TIR'!$D$18-'Ejercicio 3 - TIR'!$C$18)*N509),'Ejercicio 3 - TIR'!$E$18-SQRT(('Ejercicio 3 - TIR'!$E$18-'Ejercicio 3 - TIR'!$C$18)*('Ejercicio 3 - TIR'!$E$18-'Ejercicio 3 - TIR'!$D$18)*(1-N509)))</f>
        <v>39004.50376</v>
      </c>
      <c r="P509" s="3">
        <f t="shared" si="11"/>
        <v>0.4183758086</v>
      </c>
      <c r="Q509" s="7">
        <f>IF(P509&lt;=('Ejercicio 3 - TIR'!$D$22-'Ejercicio 3 - TIR'!$C$22)/('Ejercicio 3 - TIR'!$E$22-'Ejercicio 3 - TIR'!$C$22),'Ejercicio 3 - TIR'!$C$22+SQRT(('Ejercicio 3 - TIR'!$E$22-'Ejercicio 3 - TIR'!$C$22)*('Ejercicio 3 - TIR'!$D$22-'Ejercicio 3 - TIR'!$C$22)*P509),'Ejercicio 3 - TIR'!$E$22-SQRT(('Ejercicio 3 - TIR'!$E$22-'Ejercicio 3 - TIR'!$C$22)*('Ejercicio 3 - TIR'!$E$22-'Ejercicio 3 - TIR'!$D$22)*(1-P509)))</f>
        <v>0.1474422385</v>
      </c>
      <c r="R509" s="3">
        <f t="shared" si="12"/>
        <v>0.2934147326</v>
      </c>
      <c r="S509" s="7">
        <f>IF(R509&lt;=('Ejercicio 3 - TIR'!$D$23-'Ejercicio 3 - TIR'!$C$23)/('Ejercicio 3 - TIR'!$E$23-'Ejercicio 3 - TIR'!$C$23),'Ejercicio 3 - TIR'!$C$23+SQRT(('Ejercicio 3 - TIR'!$E$23-'Ejercicio 3 - TIR'!$C$23)*('Ejercicio 3 - TIR'!$D$23-'Ejercicio 3 - TIR'!$C$23)*R509),'Ejercicio 3 - TIR'!$E$23-SQRT(('Ejercicio 3 - TIR'!$E$23-'Ejercicio 3 - TIR'!$C$23)*('Ejercicio 3 - TIR'!$E$23-'Ejercicio 3 - TIR'!$D$23)*(1-R509)))</f>
        <v>0.1429814386</v>
      </c>
      <c r="T509" s="3">
        <f t="shared" si="13"/>
        <v>0.02367647544</v>
      </c>
      <c r="U509" s="7">
        <f>IF(T509&lt;=('Ejercicio 3 - TIR'!$D$24-'Ejercicio 3 - TIR'!$C$24)/('Ejercicio 3 - TIR'!$E$24-'Ejercicio 3 - TIR'!$C$24),'Ejercicio 3 - TIR'!$C$24+SQRT(('Ejercicio 3 - TIR'!$E$24-'Ejercicio 3 - TIR'!$C$24)*('Ejercicio 3 - TIR'!$D$24-'Ejercicio 3 - TIR'!$C$24)*T509),'Ejercicio 3 - TIR'!$E$24-SQRT(('Ejercicio 3 - TIR'!$E$24-'Ejercicio 3 - TIR'!$C$24)*('Ejercicio 3 - TIR'!$E$24-'Ejercicio 3 - TIR'!$D$24)*(1-T509)))</f>
        <v>0.1570512835</v>
      </c>
      <c r="V509" s="3">
        <f t="shared" si="14"/>
        <v>0.8093164656</v>
      </c>
      <c r="W509" s="7">
        <f>IF(V509&lt;=('Ejercicio 3 - TIR'!$D$25-'Ejercicio 3 - TIR'!$C$25)/('Ejercicio 3 - TIR'!$E$25-'Ejercicio 3 - TIR'!$C$25),'Ejercicio 3 - TIR'!$C$25+SQRT(('Ejercicio 3 - TIR'!$E$25-'Ejercicio 3 - TIR'!$C$25)*('Ejercicio 3 - TIR'!$D$25-'Ejercicio 3 - TIR'!$C$25)*V509),'Ejercicio 3 - TIR'!$E$25-SQRT(('Ejercicio 3 - TIR'!$E$25-'Ejercicio 3 - TIR'!$C$25)*('Ejercicio 3 - TIR'!$E$25-'Ejercicio 3 - TIR'!$D$25)*(1-V509)))</f>
        <v>0.2241660617</v>
      </c>
      <c r="X509" s="3">
        <f t="shared" si="15"/>
        <v>0.2103294321</v>
      </c>
      <c r="Y509" s="7">
        <f>IF(X509&lt;=('Ejercicio 3 - TIR'!$D$26-'Ejercicio 3 - TIR'!$C$26)/('Ejercicio 3 - TIR'!$E$26-'Ejercicio 3 - TIR'!$C$26),'Ejercicio 3 - TIR'!$C$26+SQRT(('Ejercicio 3 - TIR'!$E$26-'Ejercicio 3 - TIR'!$C$26)*('Ejercicio 3 - TIR'!$D$26-'Ejercicio 3 - TIR'!$C$26)*X509),'Ejercicio 3 - TIR'!$E$26-SQRT(('Ejercicio 3 - TIR'!$E$26-'Ejercicio 3 - TIR'!$C$26)*('Ejercicio 3 - TIR'!$E$26-'Ejercicio 3 - TIR'!$D$26)*(1-X509)))</f>
        <v>0.2138304315</v>
      </c>
      <c r="Z509" s="3">
        <f t="shared" si="16"/>
        <v>1.147442239</v>
      </c>
      <c r="AA509" s="3">
        <f t="shared" si="17"/>
        <v>1.31150518</v>
      </c>
      <c r="AB509" s="3">
        <f t="shared" si="18"/>
        <v>1.517478752</v>
      </c>
      <c r="AC509" s="3">
        <f t="shared" si="19"/>
        <v>1.857645988</v>
      </c>
      <c r="AD509" s="3">
        <f t="shared" si="20"/>
        <v>2.254867231</v>
      </c>
      <c r="AE509" s="2">
        <f t="shared" si="21"/>
        <v>4851.012635</v>
      </c>
      <c r="AF509" s="2">
        <f t="shared" si="22"/>
        <v>5544.617401</v>
      </c>
      <c r="AG509" s="2">
        <f t="shared" si="23"/>
        <v>6415.40668</v>
      </c>
      <c r="AH509" s="2">
        <f t="shared" si="24"/>
        <v>7853.523129</v>
      </c>
      <c r="AI509" s="2">
        <f t="shared" si="25"/>
        <v>9532.845368</v>
      </c>
      <c r="AJ509" s="4">
        <f t="shared" si="26"/>
        <v>37104.85858</v>
      </c>
      <c r="AK509" s="4">
        <f t="shared" si="27"/>
        <v>45488.41113</v>
      </c>
      <c r="AL509" s="4">
        <f t="shared" si="28"/>
        <v>61068.36565</v>
      </c>
      <c r="AM509" s="4">
        <f t="shared" si="29"/>
        <v>76599.24644</v>
      </c>
      <c r="AN509" s="4">
        <f t="shared" si="30"/>
        <v>87949.97739</v>
      </c>
      <c r="AO509" s="4">
        <f>C509/'Ejercicio 3 - TIR'!$D$7</f>
        <v>13714.55849</v>
      </c>
      <c r="AP509" s="4">
        <f t="shared" si="31"/>
        <v>23390.30008</v>
      </c>
      <c r="AQ509" s="4">
        <f t="shared" si="32"/>
        <v>31773.85264</v>
      </c>
      <c r="AR509" s="4">
        <f t="shared" si="33"/>
        <v>47353.80715</v>
      </c>
      <c r="AS509" s="4">
        <f t="shared" si="34"/>
        <v>62884.68794</v>
      </c>
      <c r="AT509" s="4">
        <f t="shared" si="35"/>
        <v>74235.4189</v>
      </c>
      <c r="AU509" s="4">
        <f>AP509*'Ejercicio 3 - TIR'!$D$5</f>
        <v>11695.15004</v>
      </c>
      <c r="AV509" s="4">
        <f>AQ509*'Ejercicio 3 - TIR'!$D$5</f>
        <v>15886.92632</v>
      </c>
      <c r="AW509" s="4">
        <f>AR509*'Ejercicio 3 - TIR'!$D$5</f>
        <v>23676.90358</v>
      </c>
      <c r="AX509" s="4">
        <f>AS509*'Ejercicio 3 - TIR'!$D$5</f>
        <v>31442.34397</v>
      </c>
      <c r="AY509" s="4">
        <f>AT509*'Ejercicio 3 - TIR'!$D$5</f>
        <v>37117.70945</v>
      </c>
      <c r="AZ509" s="4">
        <f t="shared" ref="AZ509:BD509" si="1562">AJ509-AU509-AE509</f>
        <v>20558.6959</v>
      </c>
      <c r="BA509" s="4">
        <f t="shared" si="1562"/>
        <v>24056.86741</v>
      </c>
      <c r="BB509" s="4">
        <f t="shared" si="1562"/>
        <v>30976.05539</v>
      </c>
      <c r="BC509" s="4">
        <f t="shared" si="1562"/>
        <v>37303.37934</v>
      </c>
      <c r="BD509" s="4">
        <f t="shared" si="1562"/>
        <v>41299.42257</v>
      </c>
      <c r="BE509" s="4">
        <f t="shared" ref="BE509:BI509" si="1563">AZ509/Z509</f>
        <v>17916.97674</v>
      </c>
      <c r="BF509" s="4">
        <f t="shared" si="1563"/>
        <v>18342.94502</v>
      </c>
      <c r="BG509" s="4">
        <f t="shared" si="1563"/>
        <v>20412.84291</v>
      </c>
      <c r="BH509" s="4">
        <f t="shared" si="1563"/>
        <v>20080.99475</v>
      </c>
      <c r="BI509" s="4">
        <f t="shared" si="1563"/>
        <v>18315.67819</v>
      </c>
      <c r="BJ509" s="4">
        <f t="shared" si="38"/>
        <v>74187.62451</v>
      </c>
      <c r="BK509" s="4">
        <f t="shared" si="39"/>
        <v>30924.50854</v>
      </c>
      <c r="BL509" s="4">
        <f t="shared" si="40"/>
        <v>105112.133</v>
      </c>
      <c r="BM509" s="4">
        <f>BK509*'Ejercicio 3 - TIR'!$D$5</f>
        <v>15462.25427</v>
      </c>
      <c r="BN509" s="4">
        <f t="shared" si="41"/>
        <v>89649.87878</v>
      </c>
      <c r="BO509" s="4">
        <f t="shared" si="42"/>
        <v>39758.38468</v>
      </c>
      <c r="BP509" s="4">
        <f t="shared" si="43"/>
        <v>-101473.8979</v>
      </c>
      <c r="BQ509" s="4">
        <f t="shared" ref="BQ509:BT509" si="1564">BE509</f>
        <v>17916.97674</v>
      </c>
      <c r="BR509" s="4">
        <f t="shared" si="1564"/>
        <v>18342.94502</v>
      </c>
      <c r="BS509" s="4">
        <f t="shared" si="1564"/>
        <v>20412.84291</v>
      </c>
      <c r="BT509" s="4">
        <f t="shared" si="1564"/>
        <v>20080.99475</v>
      </c>
      <c r="BU509" s="4">
        <f t="shared" si="45"/>
        <v>58074.06288</v>
      </c>
      <c r="BV509" s="36">
        <f t="shared" si="46"/>
        <v>8.410729584</v>
      </c>
    </row>
    <row r="510" ht="15.0" customHeight="1">
      <c r="A510" s="2">
        <v>509.0</v>
      </c>
      <c r="B510" s="3">
        <f t="shared" si="4"/>
        <v>0.7949248767</v>
      </c>
      <c r="C510" s="4">
        <f>IF(B510&lt;=('Ejercicio 3 - TIR'!$D$13-'Ejercicio 3 - TIR'!$C$13)/('Ejercicio 3 - TIR'!$E$13-'Ejercicio 3 - TIR'!$C$13),'Ejercicio 3 - TIR'!$C$13+SQRT(('Ejercicio 3 - TIR'!$E$13-'Ejercicio 3 - TIR'!$C$13)*('Ejercicio 3 - TIR'!$D$13-'Ejercicio 3 - TIR'!$C$13)*B510),'Ejercicio 3 - TIR'!$E$13-SQRT(('Ejercicio 3 - TIR'!$E$13-'Ejercicio 3 - TIR'!$C$13)*('Ejercicio 3 - TIR'!$E$13-'Ejercicio 3 - TIR'!$D$13)*(1-B510)))</f>
        <v>84312.73931</v>
      </c>
      <c r="D510" s="3">
        <f t="shared" si="5"/>
        <v>0.9838720837</v>
      </c>
      <c r="E510" s="4">
        <f>IF(D510&lt;=('Ejercicio 3 - TIR'!$D$14-'Ejercicio 3 - TIR'!$C$14)/('Ejercicio 3 - TIR'!$E$14-'Ejercicio 3 - TIR'!$C$14),'Ejercicio 3 - TIR'!$C$14+SQRT(('Ejercicio 3 - TIR'!$E$14-'Ejercicio 3 - TIR'!$C$14)*('Ejercicio 3 - TIR'!$D$14-'Ejercicio 3 - TIR'!$C$14)*D510),'Ejercicio 3 - TIR'!$E$14-SQRT(('Ejercicio 3 - TIR'!$E$14-'Ejercicio 3 - TIR'!$C$14)*('Ejercicio 3 - TIR'!$E$14-'Ejercicio 3 - TIR'!$D$14)*(1-D510)))</f>
        <v>38444.62627</v>
      </c>
      <c r="F510" s="3">
        <f t="shared" si="6"/>
        <v>0.1191324673</v>
      </c>
      <c r="G510" s="4">
        <f>IF(F510&lt;=('Ejercicio 3 - TIR'!$D$18-'Ejercicio 3 - TIR'!$C$18)/('Ejercicio 3 - TIR'!$E$18-'Ejercicio 3 - TIR'!$C$18),'Ejercicio 3 - TIR'!$C$18+SQRT(('Ejercicio 3 - TIR'!$E$18-'Ejercicio 3 - TIR'!$C$18)*('Ejercicio 3 - TIR'!$D$18-'Ejercicio 3 - TIR'!$C$18)*F510),'Ejercicio 3 - TIR'!$E$18-SQRT(('Ejercicio 3 - TIR'!$E$18-'Ejercicio 3 - TIR'!$C$18)*('Ejercicio 3 - TIR'!$E$18-'Ejercicio 3 - TIR'!$D$18)*(1-F510)))</f>
        <v>34227.27691</v>
      </c>
      <c r="H510" s="3">
        <f t="shared" si="7"/>
        <v>0.2604199305</v>
      </c>
      <c r="I510" s="4">
        <f>IF(H510&lt;=('Ejercicio 3 - TIR'!$D$18-'Ejercicio 3 - TIR'!$C$18)/('Ejercicio 3 - TIR'!$E$18-'Ejercicio 3 - TIR'!$C$18),'Ejercicio 3 - TIR'!$C$18+SQRT(('Ejercicio 3 - TIR'!$E$18-'Ejercicio 3 - TIR'!$C$18)*('Ejercicio 3 - TIR'!$D$18-'Ejercicio 3 - TIR'!$C$18)*H510),'Ejercicio 3 - TIR'!$E$18-SQRT(('Ejercicio 3 - TIR'!$E$18-'Ejercicio 3 - TIR'!$C$18)*('Ejercicio 3 - TIR'!$E$18-'Ejercicio 3 - TIR'!$D$18)*(1-H510)))</f>
        <v>36250.03917</v>
      </c>
      <c r="J510" s="3">
        <f t="shared" si="8"/>
        <v>0.7657257352</v>
      </c>
      <c r="K510" s="4">
        <f>IF(J510&lt;=('Ejercicio 3 - TIR'!$D$18-'Ejercicio 3 - TIR'!$C$18)/('Ejercicio 3 - TIR'!$E$18-'Ejercicio 3 - TIR'!$C$18),'Ejercicio 3 - TIR'!$C$18+SQRT(('Ejercicio 3 - TIR'!$E$18-'Ejercicio 3 - TIR'!$C$18)*('Ejercicio 3 - TIR'!$D$18-'Ejercicio 3 - TIR'!$C$18)*J510),'Ejercicio 3 - TIR'!$E$18-SQRT(('Ejercicio 3 - TIR'!$E$18-'Ejercicio 3 - TIR'!$C$18)*('Ejercicio 3 - TIR'!$E$18-'Ejercicio 3 - TIR'!$D$18)*(1-J510)))</f>
        <v>40808.27364</v>
      </c>
      <c r="L510" s="3">
        <f t="shared" si="9"/>
        <v>0.8904959089</v>
      </c>
      <c r="M510" s="4">
        <f>IF(L510&lt;=('Ejercicio 3 - TIR'!$D$18-'Ejercicio 3 - TIR'!$C$18)/('Ejercicio 3 - TIR'!$E$18-'Ejercicio 3 - TIR'!$C$18),'Ejercicio 3 - TIR'!$C$18+SQRT(('Ejercicio 3 - TIR'!$E$18-'Ejercicio 3 - TIR'!$C$18)*('Ejercicio 3 - TIR'!$D$18-'Ejercicio 3 - TIR'!$C$18)*L510),'Ejercicio 3 - TIR'!$E$18-SQRT(('Ejercicio 3 - TIR'!$E$18-'Ejercicio 3 - TIR'!$C$18)*('Ejercicio 3 - TIR'!$E$18-'Ejercicio 3 - TIR'!$D$18)*(1-L510)))</f>
        <v>42134.20049</v>
      </c>
      <c r="N510" s="3">
        <f t="shared" si="10"/>
        <v>0.8707563696</v>
      </c>
      <c r="O510" s="4">
        <f>IF(N510&lt;=('Ejercicio 3 - TIR'!$D$18-'Ejercicio 3 - TIR'!$C$18)/('Ejercicio 3 - TIR'!$E$18-'Ejercicio 3 - TIR'!$C$18),'Ejercicio 3 - TIR'!$C$18+SQRT(('Ejercicio 3 - TIR'!$E$18-'Ejercicio 3 - TIR'!$C$18)*('Ejercicio 3 - TIR'!$D$18-'Ejercicio 3 - TIR'!$C$18)*N510),'Ejercicio 3 - TIR'!$E$18-SQRT(('Ejercicio 3 - TIR'!$E$18-'Ejercicio 3 - TIR'!$C$18)*('Ejercicio 3 - TIR'!$E$18-'Ejercicio 3 - TIR'!$D$18)*(1-N510)))</f>
        <v>41886.59796</v>
      </c>
      <c r="P510" s="3">
        <f t="shared" si="11"/>
        <v>0.001904471477</v>
      </c>
      <c r="Q510" s="7">
        <f>IF(P510&lt;=('Ejercicio 3 - TIR'!$D$22-'Ejercicio 3 - TIR'!$C$22)/('Ejercicio 3 - TIR'!$E$22-'Ejercicio 3 - TIR'!$C$22),'Ejercicio 3 - TIR'!$C$22+SQRT(('Ejercicio 3 - TIR'!$E$22-'Ejercicio 3 - TIR'!$C$22)*('Ejercicio 3 - TIR'!$D$22-'Ejercicio 3 - TIR'!$C$22)*P510),'Ejercicio 3 - TIR'!$E$22-SQRT(('Ejercicio 3 - TIR'!$E$22-'Ejercicio 3 - TIR'!$C$22)*('Ejercicio 3 - TIR'!$E$22-'Ejercicio 3 - TIR'!$D$22)*(1-P510)))</f>
        <v>0.121851499</v>
      </c>
      <c r="R510" s="3">
        <f t="shared" si="12"/>
        <v>0.4748859587</v>
      </c>
      <c r="S510" s="7">
        <f>IF(R510&lt;=('Ejercicio 3 - TIR'!$D$23-'Ejercicio 3 - TIR'!$C$23)/('Ejercicio 3 - TIR'!$E$23-'Ejercicio 3 - TIR'!$C$23),'Ejercicio 3 - TIR'!$C$23+SQRT(('Ejercicio 3 - TIR'!$E$23-'Ejercicio 3 - TIR'!$C$23)*('Ejercicio 3 - TIR'!$D$23-'Ejercicio 3 - TIR'!$C$23)*R510),'Ejercicio 3 - TIR'!$E$23-SQRT(('Ejercicio 3 - TIR'!$E$23-'Ejercicio 3 - TIR'!$C$23)*('Ejercicio 3 - TIR'!$E$23-'Ejercicio 3 - TIR'!$D$23)*(1-R510)))</f>
        <v>0.1492368727</v>
      </c>
      <c r="T510" s="3">
        <f t="shared" si="13"/>
        <v>0.981475829</v>
      </c>
      <c r="U510" s="7">
        <f>IF(T510&lt;=('Ejercicio 3 - TIR'!$D$24-'Ejercicio 3 - TIR'!$C$24)/('Ejercicio 3 - TIR'!$E$24-'Ejercicio 3 - TIR'!$C$24),'Ejercicio 3 - TIR'!$C$24+SQRT(('Ejercicio 3 - TIR'!$E$24-'Ejercicio 3 - TIR'!$C$24)*('Ejercicio 3 - TIR'!$D$24-'Ejercicio 3 - TIR'!$C$24)*T510),'Ejercicio 3 - TIR'!$E$24-SQRT(('Ejercicio 3 - TIR'!$E$24-'Ejercicio 3 - TIR'!$C$24)*('Ejercicio 3 - TIR'!$E$24-'Ejercicio 3 - TIR'!$D$24)*(1-T510)))</f>
        <v>0.2127980781</v>
      </c>
      <c r="V510" s="3">
        <f t="shared" si="14"/>
        <v>0.3503819097</v>
      </c>
      <c r="W510" s="7">
        <f>IF(V510&lt;=('Ejercicio 3 - TIR'!$D$25-'Ejercicio 3 - TIR'!$C$25)/('Ejercicio 3 - TIR'!$E$25-'Ejercicio 3 - TIR'!$C$25),'Ejercicio 3 - TIR'!$C$25+SQRT(('Ejercicio 3 - TIR'!$E$25-'Ejercicio 3 - TIR'!$C$25)*('Ejercicio 3 - TIR'!$D$25-'Ejercicio 3 - TIR'!$C$25)*V510),'Ejercicio 3 - TIR'!$E$25-SQRT(('Ejercicio 3 - TIR'!$E$25-'Ejercicio 3 - TIR'!$C$25)*('Ejercicio 3 - TIR'!$E$25-'Ejercicio 3 - TIR'!$D$25)*(1-V510)))</f>
        <v>0.2023170542</v>
      </c>
      <c r="X510" s="3">
        <f t="shared" si="15"/>
        <v>0.7258900267</v>
      </c>
      <c r="Y510" s="7">
        <f>IF(X510&lt;=('Ejercicio 3 - TIR'!$D$26-'Ejercicio 3 - TIR'!$C$26)/('Ejercicio 3 - TIR'!$E$26-'Ejercicio 3 - TIR'!$C$26),'Ejercicio 3 - TIR'!$C$26+SQRT(('Ejercicio 3 - TIR'!$E$26-'Ejercicio 3 - TIR'!$C$26)*('Ejercicio 3 - TIR'!$D$26-'Ejercicio 3 - TIR'!$C$26)*X510),'Ejercicio 3 - TIR'!$E$26-SQRT(('Ejercicio 3 - TIR'!$E$26-'Ejercicio 3 - TIR'!$C$26)*('Ejercicio 3 - TIR'!$E$26-'Ejercicio 3 - TIR'!$D$26)*(1-X510)))</f>
        <v>0.2415267124</v>
      </c>
      <c r="Z510" s="3">
        <f t="shared" si="16"/>
        <v>1.121851499</v>
      </c>
      <c r="AA510" s="3">
        <f t="shared" si="17"/>
        <v>1.289273108</v>
      </c>
      <c r="AB510" s="3">
        <f t="shared" si="18"/>
        <v>1.563627948</v>
      </c>
      <c r="AC510" s="3">
        <f t="shared" si="19"/>
        <v>1.879976548</v>
      </c>
      <c r="AD510" s="3">
        <f t="shared" si="20"/>
        <v>2.334041104</v>
      </c>
      <c r="AE510" s="2">
        <f t="shared" si="21"/>
        <v>4684.535341</v>
      </c>
      <c r="AF510" s="2">
        <f t="shared" si="22"/>
        <v>5383.640745</v>
      </c>
      <c r="AG510" s="2">
        <f t="shared" si="23"/>
        <v>6529.269149</v>
      </c>
      <c r="AH510" s="2">
        <f t="shared" si="24"/>
        <v>7850.251649</v>
      </c>
      <c r="AI510" s="2">
        <f t="shared" si="25"/>
        <v>9746.297122</v>
      </c>
      <c r="AJ510" s="4">
        <f t="shared" si="26"/>
        <v>38397.92191</v>
      </c>
      <c r="AK510" s="4">
        <f t="shared" si="27"/>
        <v>46736.20067</v>
      </c>
      <c r="AL510" s="4">
        <f t="shared" si="28"/>
        <v>63808.95718</v>
      </c>
      <c r="AM510" s="4">
        <f t="shared" si="29"/>
        <v>79211.3088</v>
      </c>
      <c r="AN510" s="4">
        <f t="shared" si="30"/>
        <v>97765.04132</v>
      </c>
      <c r="AO510" s="4">
        <f>C510/'Ejercicio 3 - TIR'!$D$7</f>
        <v>16862.54786</v>
      </c>
      <c r="AP510" s="4">
        <f t="shared" si="31"/>
        <v>21535.37405</v>
      </c>
      <c r="AQ510" s="4">
        <f t="shared" si="32"/>
        <v>29873.65281</v>
      </c>
      <c r="AR510" s="4">
        <f t="shared" si="33"/>
        <v>46946.40932</v>
      </c>
      <c r="AS510" s="4">
        <f t="shared" si="34"/>
        <v>62348.76094</v>
      </c>
      <c r="AT510" s="4">
        <f t="shared" si="35"/>
        <v>80902.49346</v>
      </c>
      <c r="AU510" s="4">
        <f>AP510*'Ejercicio 3 - TIR'!$D$5</f>
        <v>10767.68702</v>
      </c>
      <c r="AV510" s="4">
        <f>AQ510*'Ejercicio 3 - TIR'!$D$5</f>
        <v>14936.82641</v>
      </c>
      <c r="AW510" s="4">
        <f>AR510*'Ejercicio 3 - TIR'!$D$5</f>
        <v>23473.20466</v>
      </c>
      <c r="AX510" s="4">
        <f>AS510*'Ejercicio 3 - TIR'!$D$5</f>
        <v>31174.38047</v>
      </c>
      <c r="AY510" s="4">
        <f>AT510*'Ejercicio 3 - TIR'!$D$5</f>
        <v>40451.24673</v>
      </c>
      <c r="AZ510" s="4">
        <f t="shared" ref="AZ510:BD510" si="1565">AJ510-AU510-AE510</f>
        <v>22945.69955</v>
      </c>
      <c r="BA510" s="4">
        <f t="shared" si="1565"/>
        <v>26415.73352</v>
      </c>
      <c r="BB510" s="4">
        <f t="shared" si="1565"/>
        <v>33806.48337</v>
      </c>
      <c r="BC510" s="4">
        <f t="shared" si="1565"/>
        <v>40186.67668</v>
      </c>
      <c r="BD510" s="4">
        <f t="shared" si="1565"/>
        <v>47567.49747</v>
      </c>
      <c r="BE510" s="4">
        <f t="shared" ref="BE510:BI510" si="1566">AZ510/Z510</f>
        <v>20453.4197</v>
      </c>
      <c r="BF510" s="4">
        <f t="shared" si="1566"/>
        <v>20488.85791</v>
      </c>
      <c r="BG510" s="4">
        <f t="shared" si="1566"/>
        <v>21620.54178</v>
      </c>
      <c r="BH510" s="4">
        <f t="shared" si="1566"/>
        <v>21376.15851</v>
      </c>
      <c r="BI510" s="4">
        <f t="shared" si="1566"/>
        <v>20379.88851</v>
      </c>
      <c r="BJ510" s="4">
        <f t="shared" si="38"/>
        <v>89731.33793</v>
      </c>
      <c r="BK510" s="4">
        <f t="shared" si="39"/>
        <v>39357.87982</v>
      </c>
      <c r="BL510" s="4">
        <f t="shared" si="40"/>
        <v>129089.2177</v>
      </c>
      <c r="BM510" s="4">
        <f>BK510*'Ejercicio 3 - TIR'!$D$5</f>
        <v>19678.93991</v>
      </c>
      <c r="BN510" s="4">
        <f t="shared" si="41"/>
        <v>109410.2778</v>
      </c>
      <c r="BO510" s="4">
        <f t="shared" si="42"/>
        <v>46875.9002</v>
      </c>
      <c r="BP510" s="4">
        <f t="shared" si="43"/>
        <v>-122757.3656</v>
      </c>
      <c r="BQ510" s="4">
        <f t="shared" ref="BQ510:BT510" si="1567">BE510</f>
        <v>20453.4197</v>
      </c>
      <c r="BR510" s="4">
        <f t="shared" si="1567"/>
        <v>20488.85791</v>
      </c>
      <c r="BS510" s="4">
        <f t="shared" si="1567"/>
        <v>21620.54178</v>
      </c>
      <c r="BT510" s="4">
        <f t="shared" si="1567"/>
        <v>21376.15851</v>
      </c>
      <c r="BU510" s="4">
        <f t="shared" si="45"/>
        <v>67255.78871</v>
      </c>
      <c r="BV510" s="36">
        <f t="shared" si="46"/>
        <v>6.028593077</v>
      </c>
    </row>
    <row r="511" ht="15.0" customHeight="1">
      <c r="A511" s="2">
        <v>510.0</v>
      </c>
      <c r="B511" s="3">
        <f t="shared" si="4"/>
        <v>0.9150693408</v>
      </c>
      <c r="C511" s="4">
        <f>IF(B511&lt;=('Ejercicio 3 - TIR'!$D$13-'Ejercicio 3 - TIR'!$C$13)/('Ejercicio 3 - TIR'!$E$13-'Ejercicio 3 - TIR'!$C$13),'Ejercicio 3 - TIR'!$C$13+SQRT(('Ejercicio 3 - TIR'!$E$13-'Ejercicio 3 - TIR'!$C$13)*('Ejercicio 3 - TIR'!$D$13-'Ejercicio 3 - TIR'!$C$13)*B511),'Ejercicio 3 - TIR'!$E$13-SQRT(('Ejercicio 3 - TIR'!$E$13-'Ejercicio 3 - TIR'!$C$13)*('Ejercicio 3 - TIR'!$E$13-'Ejercicio 3 - TIR'!$D$13)*(1-B511)))</f>
        <v>89904.61536</v>
      </c>
      <c r="D511" s="3">
        <f t="shared" si="5"/>
        <v>0.03582263297</v>
      </c>
      <c r="E511" s="4">
        <f>IF(D511&lt;=('Ejercicio 3 - TIR'!$D$14-'Ejercicio 3 - TIR'!$C$14)/('Ejercicio 3 - TIR'!$E$14-'Ejercicio 3 - TIR'!$C$14),'Ejercicio 3 - TIR'!$C$14+SQRT(('Ejercicio 3 - TIR'!$E$14-'Ejercicio 3 - TIR'!$C$14)*('Ejercicio 3 - TIR'!$D$14-'Ejercicio 3 - TIR'!$C$14)*D511),'Ejercicio 3 - TIR'!$E$14-SQRT(('Ejercicio 3 - TIR'!$E$14-'Ejercicio 3 - TIR'!$C$14)*('Ejercicio 3 - TIR'!$E$14-'Ejercicio 3 - TIR'!$D$14)*(1-D511)))</f>
        <v>26639.11484</v>
      </c>
      <c r="F511" s="3">
        <f t="shared" si="6"/>
        <v>0.8707345348</v>
      </c>
      <c r="G511" s="4">
        <f>IF(F511&lt;=('Ejercicio 3 - TIR'!$D$18-'Ejercicio 3 - TIR'!$C$18)/('Ejercicio 3 - TIR'!$E$18-'Ejercicio 3 - TIR'!$C$18),'Ejercicio 3 - TIR'!$C$18+SQRT(('Ejercicio 3 - TIR'!$E$18-'Ejercicio 3 - TIR'!$C$18)*('Ejercicio 3 - TIR'!$D$18-'Ejercicio 3 - TIR'!$C$18)*F511),'Ejercicio 3 - TIR'!$E$18-SQRT(('Ejercicio 3 - TIR'!$E$18-'Ejercicio 3 - TIR'!$C$18)*('Ejercicio 3 - TIR'!$E$18-'Ejercicio 3 - TIR'!$D$18)*(1-F511)))</f>
        <v>41886.33498</v>
      </c>
      <c r="H511" s="3">
        <f t="shared" si="7"/>
        <v>0.6788830313</v>
      </c>
      <c r="I511" s="4">
        <f>IF(H511&lt;=('Ejercicio 3 - TIR'!$D$18-'Ejercicio 3 - TIR'!$C$18)/('Ejercicio 3 - TIR'!$E$18-'Ejercicio 3 - TIR'!$C$18),'Ejercicio 3 - TIR'!$C$18+SQRT(('Ejercicio 3 - TIR'!$E$18-'Ejercicio 3 - TIR'!$C$18)*('Ejercicio 3 - TIR'!$D$18-'Ejercicio 3 - TIR'!$C$18)*H511),'Ejercicio 3 - TIR'!$E$18-SQRT(('Ejercicio 3 - TIR'!$E$18-'Ejercicio 3 - TIR'!$C$18)*('Ejercicio 3 - TIR'!$E$18-'Ejercicio 3 - TIR'!$D$18)*(1-H511)))</f>
        <v>40092.47795</v>
      </c>
      <c r="J511" s="3">
        <f t="shared" si="8"/>
        <v>0.7223484032</v>
      </c>
      <c r="K511" s="4">
        <f>IF(J511&lt;=('Ejercicio 3 - TIR'!$D$18-'Ejercicio 3 - TIR'!$C$18)/('Ejercicio 3 - TIR'!$E$18-'Ejercicio 3 - TIR'!$C$18),'Ejercicio 3 - TIR'!$C$18+SQRT(('Ejercicio 3 - TIR'!$E$18-'Ejercicio 3 - TIR'!$C$18)*('Ejercicio 3 - TIR'!$D$18-'Ejercicio 3 - TIR'!$C$18)*J511),'Ejercicio 3 - TIR'!$E$18-SQRT(('Ejercicio 3 - TIR'!$E$18-'Ejercicio 3 - TIR'!$C$18)*('Ejercicio 3 - TIR'!$E$18-'Ejercicio 3 - TIR'!$D$18)*(1-J511)))</f>
        <v>40436.68215</v>
      </c>
      <c r="L511" s="3">
        <f t="shared" si="9"/>
        <v>0.07387907704</v>
      </c>
      <c r="M511" s="4">
        <f>IF(L511&lt;=('Ejercicio 3 - TIR'!$D$18-'Ejercicio 3 - TIR'!$C$18)/('Ejercicio 3 - TIR'!$E$18-'Ejercicio 3 - TIR'!$C$18),'Ejercicio 3 - TIR'!$C$18+SQRT(('Ejercicio 3 - TIR'!$E$18-'Ejercicio 3 - TIR'!$C$18)*('Ejercicio 3 - TIR'!$D$18-'Ejercicio 3 - TIR'!$C$18)*L511),'Ejercicio 3 - TIR'!$E$18-SQRT(('Ejercicio 3 - TIR'!$E$18-'Ejercicio 3 - TIR'!$C$18)*('Ejercicio 3 - TIR'!$E$18-'Ejercicio 3 - TIR'!$D$18)*(1-L511)))</f>
        <v>33328.94301</v>
      </c>
      <c r="N511" s="3">
        <f t="shared" si="10"/>
        <v>0.1453215772</v>
      </c>
      <c r="O511" s="4">
        <f>IF(N511&lt;=('Ejercicio 3 - TIR'!$D$18-'Ejercicio 3 - TIR'!$C$18)/('Ejercicio 3 - TIR'!$E$18-'Ejercicio 3 - TIR'!$C$18),'Ejercicio 3 - TIR'!$C$18+SQRT(('Ejercicio 3 - TIR'!$E$18-'Ejercicio 3 - TIR'!$C$18)*('Ejercicio 3 - TIR'!$D$18-'Ejercicio 3 - TIR'!$C$18)*N511),'Ejercicio 3 - TIR'!$E$18-SQRT(('Ejercicio 3 - TIR'!$E$18-'Ejercicio 3 - TIR'!$C$18)*('Ejercicio 3 - TIR'!$E$18-'Ejercicio 3 - TIR'!$D$18)*(1-N511)))</f>
        <v>34668.85817</v>
      </c>
      <c r="P511" s="3">
        <f t="shared" si="11"/>
        <v>0.6672834297</v>
      </c>
      <c r="Q511" s="7">
        <f>IF(P511&lt;=('Ejercicio 3 - TIR'!$D$22-'Ejercicio 3 - TIR'!$C$22)/('Ejercicio 3 - TIR'!$E$22-'Ejercicio 3 - TIR'!$C$22),'Ejercicio 3 - TIR'!$C$22+SQRT(('Ejercicio 3 - TIR'!$E$22-'Ejercicio 3 - TIR'!$C$22)*('Ejercicio 3 - TIR'!$D$22-'Ejercicio 3 - TIR'!$C$22)*P511),'Ejercicio 3 - TIR'!$E$22-SQRT(('Ejercicio 3 - TIR'!$E$22-'Ejercicio 3 - TIR'!$C$22)*('Ejercicio 3 - TIR'!$E$22-'Ejercicio 3 - TIR'!$D$22)*(1-P511)))</f>
        <v>0.1555277744</v>
      </c>
      <c r="R511" s="3">
        <f t="shared" si="12"/>
        <v>0.1004977363</v>
      </c>
      <c r="S511" s="7">
        <f>IF(R511&lt;=('Ejercicio 3 - TIR'!$D$23-'Ejercicio 3 - TIR'!$C$23)/('Ejercicio 3 - TIR'!$E$23-'Ejercicio 3 - TIR'!$C$23),'Ejercicio 3 - TIR'!$C$23+SQRT(('Ejercicio 3 - TIR'!$E$23-'Ejercicio 3 - TIR'!$C$23)*('Ejercicio 3 - TIR'!$D$23-'Ejercicio 3 - TIR'!$C$23)*R511),'Ejercicio 3 - TIR'!$E$23-SQRT(('Ejercicio 3 - TIR'!$E$23-'Ejercicio 3 - TIR'!$C$23)*('Ejercicio 3 - TIR'!$E$23-'Ejercicio 3 - TIR'!$D$23)*(1-R511)))</f>
        <v>0.1334497556</v>
      </c>
      <c r="T511" s="3">
        <f t="shared" si="13"/>
        <v>0.7093581248</v>
      </c>
      <c r="U511" s="7">
        <f>IF(T511&lt;=('Ejercicio 3 - TIR'!$D$24-'Ejercicio 3 - TIR'!$C$24)/('Ejercicio 3 - TIR'!$E$24-'Ejercicio 3 - TIR'!$C$24),'Ejercicio 3 - TIR'!$C$24+SQRT(('Ejercicio 3 - TIR'!$E$24-'Ejercicio 3 - TIR'!$C$24)*('Ejercicio 3 - TIR'!$D$24-'Ejercicio 3 - TIR'!$C$24)*T511),'Ejercicio 3 - TIR'!$E$24-SQRT(('Ejercicio 3 - TIR'!$E$24-'Ejercicio 3 - TIR'!$C$24)*('Ejercicio 3 - TIR'!$E$24-'Ejercicio 3 - TIR'!$D$24)*(1-T511)))</f>
        <v>0.1914728682</v>
      </c>
      <c r="V511" s="3">
        <f t="shared" si="14"/>
        <v>0.7780928621</v>
      </c>
      <c r="W511" s="7">
        <f>IF(V511&lt;=('Ejercicio 3 - TIR'!$D$25-'Ejercicio 3 - TIR'!$C$25)/('Ejercicio 3 - TIR'!$E$25-'Ejercicio 3 - TIR'!$C$25),'Ejercicio 3 - TIR'!$C$25+SQRT(('Ejercicio 3 - TIR'!$E$25-'Ejercicio 3 - TIR'!$C$25)*('Ejercicio 3 - TIR'!$D$25-'Ejercicio 3 - TIR'!$C$25)*V511),'Ejercicio 3 - TIR'!$E$25-SQRT(('Ejercicio 3 - TIR'!$E$25-'Ejercicio 3 - TIR'!$C$25)*('Ejercicio 3 - TIR'!$E$25-'Ejercicio 3 - TIR'!$D$25)*(1-V511)))</f>
        <v>0.2221311108</v>
      </c>
      <c r="X511" s="3">
        <f t="shared" si="15"/>
        <v>0.7000469335</v>
      </c>
      <c r="Y511" s="7">
        <f>IF(X511&lt;=('Ejercicio 3 - TIR'!$D$26-'Ejercicio 3 - TIR'!$C$26)/('Ejercicio 3 - TIR'!$E$26-'Ejercicio 3 - TIR'!$C$26),'Ejercicio 3 - TIR'!$C$26+SQRT(('Ejercicio 3 - TIR'!$E$26-'Ejercicio 3 - TIR'!$C$26)*('Ejercicio 3 - TIR'!$D$26-'Ejercicio 3 - TIR'!$C$26)*X511),'Ejercicio 3 - TIR'!$E$26-SQRT(('Ejercicio 3 - TIR'!$E$26-'Ejercicio 3 - TIR'!$C$26)*('Ejercicio 3 - TIR'!$E$26-'Ejercicio 3 - TIR'!$D$26)*(1-X511)))</f>
        <v>0.2397539249</v>
      </c>
      <c r="Z511" s="3">
        <f t="shared" si="16"/>
        <v>1.155527774</v>
      </c>
      <c r="AA511" s="3">
        <f t="shared" si="17"/>
        <v>1.309732673</v>
      </c>
      <c r="AB511" s="3">
        <f t="shared" si="18"/>
        <v>1.560510945</v>
      </c>
      <c r="AC511" s="3">
        <f t="shared" si="19"/>
        <v>1.907148975</v>
      </c>
      <c r="AD511" s="3">
        <f t="shared" si="20"/>
        <v>2.364395427</v>
      </c>
      <c r="AE511" s="2">
        <f t="shared" si="21"/>
        <v>4143.122243</v>
      </c>
      <c r="AF511" s="2">
        <f t="shared" si="22"/>
        <v>4696.020894</v>
      </c>
      <c r="AG511" s="2">
        <f t="shared" si="23"/>
        <v>5595.181484</v>
      </c>
      <c r="AH511" s="2">
        <f t="shared" si="24"/>
        <v>6838.045362</v>
      </c>
      <c r="AI511" s="2">
        <f t="shared" si="25"/>
        <v>8477.493576</v>
      </c>
      <c r="AJ511" s="4">
        <f t="shared" si="26"/>
        <v>48400.82343</v>
      </c>
      <c r="AK511" s="4">
        <f t="shared" si="27"/>
        <v>52510.42833</v>
      </c>
      <c r="AL511" s="4">
        <f t="shared" si="28"/>
        <v>63101.88508</v>
      </c>
      <c r="AM511" s="4">
        <f t="shared" si="29"/>
        <v>63563.25949</v>
      </c>
      <c r="AN511" s="4">
        <f t="shared" si="30"/>
        <v>81970.8897</v>
      </c>
      <c r="AO511" s="4">
        <f>C511/'Ejercicio 3 - TIR'!$D$7</f>
        <v>17980.92307</v>
      </c>
      <c r="AP511" s="4">
        <f t="shared" si="31"/>
        <v>30419.90036</v>
      </c>
      <c r="AQ511" s="4">
        <f t="shared" si="32"/>
        <v>34529.50526</v>
      </c>
      <c r="AR511" s="4">
        <f t="shared" si="33"/>
        <v>45120.96201</v>
      </c>
      <c r="AS511" s="4">
        <f t="shared" si="34"/>
        <v>45582.33641</v>
      </c>
      <c r="AT511" s="4">
        <f t="shared" si="35"/>
        <v>63989.96663</v>
      </c>
      <c r="AU511" s="4">
        <f>AP511*'Ejercicio 3 - TIR'!$D$5</f>
        <v>15209.95018</v>
      </c>
      <c r="AV511" s="4">
        <f>AQ511*'Ejercicio 3 - TIR'!$D$5</f>
        <v>17264.75263</v>
      </c>
      <c r="AW511" s="4">
        <f>AR511*'Ejercicio 3 - TIR'!$D$5</f>
        <v>22560.481</v>
      </c>
      <c r="AX511" s="4">
        <f>AS511*'Ejercicio 3 - TIR'!$D$5</f>
        <v>22791.16821</v>
      </c>
      <c r="AY511" s="4">
        <f>AT511*'Ejercicio 3 - TIR'!$D$5</f>
        <v>31994.98331</v>
      </c>
      <c r="AZ511" s="4">
        <f t="shared" ref="AZ511:BD511" si="1568">AJ511-AU511-AE511</f>
        <v>29047.75101</v>
      </c>
      <c r="BA511" s="4">
        <f t="shared" si="1568"/>
        <v>30549.65481</v>
      </c>
      <c r="BB511" s="4">
        <f t="shared" si="1568"/>
        <v>34946.22259</v>
      </c>
      <c r="BC511" s="4">
        <f t="shared" si="1568"/>
        <v>33934.04592</v>
      </c>
      <c r="BD511" s="4">
        <f t="shared" si="1568"/>
        <v>41498.41281</v>
      </c>
      <c r="BE511" s="4">
        <f t="shared" ref="BE511:BI511" si="1569">AZ511/Z511</f>
        <v>25138.08119</v>
      </c>
      <c r="BF511" s="4">
        <f t="shared" si="1569"/>
        <v>23325.10704</v>
      </c>
      <c r="BG511" s="4">
        <f t="shared" si="1569"/>
        <v>22394.09003</v>
      </c>
      <c r="BH511" s="4">
        <f t="shared" si="1569"/>
        <v>17793.07562</v>
      </c>
      <c r="BI511" s="4">
        <f t="shared" si="1569"/>
        <v>17551.38432</v>
      </c>
      <c r="BJ511" s="4">
        <f t="shared" si="38"/>
        <v>62985.40131</v>
      </c>
      <c r="BK511" s="4">
        <f t="shared" si="39"/>
        <v>42514.01228</v>
      </c>
      <c r="BL511" s="4">
        <f t="shared" si="40"/>
        <v>105499.4136</v>
      </c>
      <c r="BM511" s="4">
        <f>BK511*'Ejercicio 3 - TIR'!$D$5</f>
        <v>21257.00614</v>
      </c>
      <c r="BN511" s="4">
        <f t="shared" si="41"/>
        <v>84242.40745</v>
      </c>
      <c r="BO511" s="4">
        <f t="shared" si="42"/>
        <v>35629.57638</v>
      </c>
      <c r="BP511" s="4">
        <f t="shared" si="43"/>
        <v>-116543.7302</v>
      </c>
      <c r="BQ511" s="4">
        <f t="shared" ref="BQ511:BT511" si="1570">BE511</f>
        <v>25138.08119</v>
      </c>
      <c r="BR511" s="4">
        <f t="shared" si="1570"/>
        <v>23325.10704</v>
      </c>
      <c r="BS511" s="4">
        <f t="shared" si="1570"/>
        <v>22394.09003</v>
      </c>
      <c r="BT511" s="4">
        <f t="shared" si="1570"/>
        <v>17793.07562</v>
      </c>
      <c r="BU511" s="4">
        <f t="shared" si="45"/>
        <v>53180.9607</v>
      </c>
      <c r="BV511" s="36">
        <f t="shared" si="46"/>
        <v>6.160113527</v>
      </c>
    </row>
    <row r="512" ht="15.0" customHeight="1">
      <c r="A512" s="2">
        <v>511.0</v>
      </c>
      <c r="B512" s="3">
        <f t="shared" si="4"/>
        <v>0.2299297218</v>
      </c>
      <c r="C512" s="4">
        <f>IF(B512&lt;=('Ejercicio 3 - TIR'!$D$13-'Ejercicio 3 - TIR'!$C$13)/('Ejercicio 3 - TIR'!$E$13-'Ejercicio 3 - TIR'!$C$13),'Ejercicio 3 - TIR'!$C$13+SQRT(('Ejercicio 3 - TIR'!$E$13-'Ejercicio 3 - TIR'!$C$13)*('Ejercicio 3 - TIR'!$D$13-'Ejercicio 3 - TIR'!$C$13)*B512),'Ejercicio 3 - TIR'!$E$13-SQRT(('Ejercicio 3 - TIR'!$E$13-'Ejercicio 3 - TIR'!$C$13)*('Ejercicio 3 - TIR'!$E$13-'Ejercicio 3 - TIR'!$D$13)*(1-B512)))</f>
        <v>69590.19753</v>
      </c>
      <c r="D512" s="3">
        <f t="shared" si="5"/>
        <v>0.0686510928</v>
      </c>
      <c r="E512" s="4">
        <f>IF(D512&lt;=('Ejercicio 3 - TIR'!$D$14-'Ejercicio 3 - TIR'!$C$14)/('Ejercicio 3 - TIR'!$E$14-'Ejercicio 3 - TIR'!$C$14),'Ejercicio 3 - TIR'!$C$14+SQRT(('Ejercicio 3 - TIR'!$E$14-'Ejercicio 3 - TIR'!$C$14)*('Ejercicio 3 - TIR'!$D$14-'Ejercicio 3 - TIR'!$C$14)*D512),'Ejercicio 3 - TIR'!$E$14-SQRT(('Ejercicio 3 - TIR'!$E$14-'Ejercicio 3 - TIR'!$C$14)*('Ejercicio 3 - TIR'!$E$14-'Ejercicio 3 - TIR'!$D$14)*(1-D512)))</f>
        <v>27269.10378</v>
      </c>
      <c r="F512" s="3">
        <f t="shared" si="6"/>
        <v>0.1912028786</v>
      </c>
      <c r="G512" s="4">
        <f>IF(F512&lt;=('Ejercicio 3 - TIR'!$D$18-'Ejercicio 3 - TIR'!$C$18)/('Ejercicio 3 - TIR'!$E$18-'Ejercicio 3 - TIR'!$C$18),'Ejercicio 3 - TIR'!$C$18+SQRT(('Ejercicio 3 - TIR'!$E$18-'Ejercicio 3 - TIR'!$C$18)*('Ejercicio 3 - TIR'!$D$18-'Ejercicio 3 - TIR'!$C$18)*F512),'Ejercicio 3 - TIR'!$E$18-SQRT(('Ejercicio 3 - TIR'!$E$18-'Ejercicio 3 - TIR'!$C$18)*('Ejercicio 3 - TIR'!$E$18-'Ejercicio 3 - TIR'!$D$18)*(1-F512)))</f>
        <v>35355.41145</v>
      </c>
      <c r="H512" s="3">
        <f t="shared" si="7"/>
        <v>0.05654471449</v>
      </c>
      <c r="I512" s="4">
        <f>IF(H512&lt;=('Ejercicio 3 - TIR'!$D$18-'Ejercicio 3 - TIR'!$C$18)/('Ejercicio 3 - TIR'!$E$18-'Ejercicio 3 - TIR'!$C$18),'Ejercicio 3 - TIR'!$C$18+SQRT(('Ejercicio 3 - TIR'!$E$18-'Ejercicio 3 - TIR'!$C$18)*('Ejercicio 3 - TIR'!$D$18-'Ejercicio 3 - TIR'!$C$18)*H512),'Ejercicio 3 - TIR'!$E$18-SQRT(('Ejercicio 3 - TIR'!$E$18-'Ejercicio 3 - TIR'!$C$18)*('Ejercicio 3 - TIR'!$E$18-'Ejercicio 3 - TIR'!$D$18)*(1-H512)))</f>
        <v>32912.33706</v>
      </c>
      <c r="J512" s="3">
        <f t="shared" si="8"/>
        <v>0.9685180089</v>
      </c>
      <c r="K512" s="4">
        <f>IF(J512&lt;=('Ejercicio 3 - TIR'!$D$18-'Ejercicio 3 - TIR'!$C$18)/('Ejercicio 3 - TIR'!$E$18-'Ejercicio 3 - TIR'!$C$18),'Ejercicio 3 - TIR'!$C$18+SQRT(('Ejercicio 3 - TIR'!$E$18-'Ejercicio 3 - TIR'!$C$18)*('Ejercicio 3 - TIR'!$D$18-'Ejercicio 3 - TIR'!$C$18)*J512),'Ejercicio 3 - TIR'!$E$18-SQRT(('Ejercicio 3 - TIR'!$E$18-'Ejercicio 3 - TIR'!$C$18)*('Ejercicio 3 - TIR'!$E$18-'Ejercicio 3 - TIR'!$D$18)*(1-J512)))</f>
        <v>43463.39682</v>
      </c>
      <c r="L512" s="3">
        <f t="shared" si="9"/>
        <v>0.5052693431</v>
      </c>
      <c r="M512" s="4">
        <f>IF(L512&lt;=('Ejercicio 3 - TIR'!$D$18-'Ejercicio 3 - TIR'!$C$18)/('Ejercicio 3 - TIR'!$E$18-'Ejercicio 3 - TIR'!$C$18),'Ejercicio 3 - TIR'!$C$18+SQRT(('Ejercicio 3 - TIR'!$E$18-'Ejercicio 3 - TIR'!$C$18)*('Ejercicio 3 - TIR'!$D$18-'Ejercicio 3 - TIR'!$C$18)*L512),'Ejercicio 3 - TIR'!$E$18-SQRT(('Ejercicio 3 - TIR'!$E$18-'Ejercicio 3 - TIR'!$C$18)*('Ejercicio 3 - TIR'!$E$18-'Ejercicio 3 - TIR'!$D$18)*(1-L512)))</f>
        <v>38705.76829</v>
      </c>
      <c r="N512" s="3">
        <f t="shared" si="10"/>
        <v>0.785160471</v>
      </c>
      <c r="O512" s="4">
        <f>IF(N512&lt;=('Ejercicio 3 - TIR'!$D$18-'Ejercicio 3 - TIR'!$C$18)/('Ejercicio 3 - TIR'!$E$18-'Ejercicio 3 - TIR'!$C$18),'Ejercicio 3 - TIR'!$C$18+SQRT(('Ejercicio 3 - TIR'!$E$18-'Ejercicio 3 - TIR'!$C$18)*('Ejercicio 3 - TIR'!$D$18-'Ejercicio 3 - TIR'!$C$18)*N512),'Ejercicio 3 - TIR'!$E$18-SQRT(('Ejercicio 3 - TIR'!$E$18-'Ejercicio 3 - TIR'!$C$18)*('Ejercicio 3 - TIR'!$E$18-'Ejercicio 3 - TIR'!$D$18)*(1-N512)))</f>
        <v>40985.90425</v>
      </c>
      <c r="P512" s="3">
        <f t="shared" si="11"/>
        <v>0.2683842242</v>
      </c>
      <c r="Q512" s="7">
        <f>IF(P512&lt;=('Ejercicio 3 - TIR'!$D$22-'Ejercicio 3 - TIR'!$C$22)/('Ejercicio 3 - TIR'!$E$22-'Ejercicio 3 - TIR'!$C$22),'Ejercicio 3 - TIR'!$C$22+SQRT(('Ejercicio 3 - TIR'!$E$22-'Ejercicio 3 - TIR'!$C$22)*('Ejercicio 3 - TIR'!$D$22-'Ejercicio 3 - TIR'!$C$22)*P512),'Ejercicio 3 - TIR'!$E$22-SQRT(('Ejercicio 3 - TIR'!$E$22-'Ejercicio 3 - TIR'!$C$22)*('Ejercicio 3 - TIR'!$E$22-'Ejercicio 3 - TIR'!$D$22)*(1-P512)))</f>
        <v>0.1419793449</v>
      </c>
      <c r="R512" s="3">
        <f t="shared" si="12"/>
        <v>0.04350440881</v>
      </c>
      <c r="S512" s="7">
        <f>IF(R512&lt;=('Ejercicio 3 - TIR'!$D$23-'Ejercicio 3 - TIR'!$C$23)/('Ejercicio 3 - TIR'!$E$23-'Ejercicio 3 - TIR'!$C$23),'Ejercicio 3 - TIR'!$C$23+SQRT(('Ejercicio 3 - TIR'!$E$23-'Ejercicio 3 - TIR'!$C$23)*('Ejercicio 3 - TIR'!$D$23-'Ejercicio 3 - TIR'!$C$23)*R512),'Ejercicio 3 - TIR'!$E$23-SQRT(('Ejercicio 3 - TIR'!$E$23-'Ejercicio 3 - TIR'!$C$23)*('Ejercicio 3 - TIR'!$E$23-'Ejercicio 3 - TIR'!$D$23)*(1-R512)))</f>
        <v>0.1288491771</v>
      </c>
      <c r="T512" s="3">
        <f t="shared" si="13"/>
        <v>0.7981389165</v>
      </c>
      <c r="U512" s="7">
        <f>IF(T512&lt;=('Ejercicio 3 - TIR'!$D$24-'Ejercicio 3 - TIR'!$C$24)/('Ejercicio 3 - TIR'!$E$24-'Ejercicio 3 - TIR'!$C$24),'Ejercicio 3 - TIR'!$C$24+SQRT(('Ejercicio 3 - TIR'!$E$24-'Ejercicio 3 - TIR'!$C$24)*('Ejercicio 3 - TIR'!$D$24-'Ejercicio 3 - TIR'!$C$24)*T512),'Ejercicio 3 - TIR'!$E$24-SQRT(('Ejercicio 3 - TIR'!$E$24-'Ejercicio 3 - TIR'!$C$24)*('Ejercicio 3 - TIR'!$E$24-'Ejercicio 3 - TIR'!$D$24)*(1-T512)))</f>
        <v>0.1962258326</v>
      </c>
      <c r="V512" s="3">
        <f t="shared" si="14"/>
        <v>0.9230047392</v>
      </c>
      <c r="W512" s="7">
        <f>IF(V512&lt;=('Ejercicio 3 - TIR'!$D$25-'Ejercicio 3 - TIR'!$C$25)/('Ejercicio 3 - TIR'!$E$25-'Ejercicio 3 - TIR'!$C$25),'Ejercicio 3 - TIR'!$C$25+SQRT(('Ejercicio 3 - TIR'!$E$25-'Ejercicio 3 - TIR'!$C$25)*('Ejercicio 3 - TIR'!$D$25-'Ejercicio 3 - TIR'!$C$25)*V512),'Ejercicio 3 - TIR'!$E$25-SQRT(('Ejercicio 3 - TIR'!$E$25-'Ejercicio 3 - TIR'!$C$25)*('Ejercicio 3 - TIR'!$E$25-'Ejercicio 3 - TIR'!$D$25)*(1-V512)))</f>
        <v>0.2335840501</v>
      </c>
      <c r="X512" s="3">
        <f t="shared" si="15"/>
        <v>0.4485432985</v>
      </c>
      <c r="Y512" s="7">
        <f>IF(X512&lt;=('Ejercicio 3 - TIR'!$D$26-'Ejercicio 3 - TIR'!$C$26)/('Ejercicio 3 - TIR'!$E$26-'Ejercicio 3 - TIR'!$C$26),'Ejercicio 3 - TIR'!$C$26+SQRT(('Ejercicio 3 - TIR'!$E$26-'Ejercicio 3 - TIR'!$C$26)*('Ejercicio 3 - TIR'!$D$26-'Ejercicio 3 - TIR'!$C$26)*X512),'Ejercicio 3 - TIR'!$E$26-SQRT(('Ejercicio 3 - TIR'!$E$26-'Ejercicio 3 - TIR'!$C$26)*('Ejercicio 3 - TIR'!$E$26-'Ejercicio 3 - TIR'!$D$26)*(1-X512)))</f>
        <v>0.2254301715</v>
      </c>
      <c r="Z512" s="3">
        <f t="shared" si="16"/>
        <v>1.141979345</v>
      </c>
      <c r="AA512" s="3">
        <f t="shared" si="17"/>
        <v>1.289122444</v>
      </c>
      <c r="AB512" s="3">
        <f t="shared" si="18"/>
        <v>1.542081569</v>
      </c>
      <c r="AC512" s="3">
        <f t="shared" si="19"/>
        <v>1.902287227</v>
      </c>
      <c r="AD512" s="3">
        <f t="shared" si="20"/>
        <v>2.331120163</v>
      </c>
      <c r="AE512" s="2">
        <f t="shared" si="21"/>
        <v>3871.649491</v>
      </c>
      <c r="AF512" s="2">
        <f t="shared" si="22"/>
        <v>4370.508342</v>
      </c>
      <c r="AG512" s="2">
        <f t="shared" si="23"/>
        <v>5228.114981</v>
      </c>
      <c r="AH512" s="2">
        <f t="shared" si="24"/>
        <v>6449.319252</v>
      </c>
      <c r="AI512" s="2">
        <f t="shared" si="25"/>
        <v>7903.190397</v>
      </c>
      <c r="AJ512" s="4">
        <f t="shared" si="26"/>
        <v>40375.14961</v>
      </c>
      <c r="AK512" s="4">
        <f t="shared" si="27"/>
        <v>42428.03239</v>
      </c>
      <c r="AL512" s="4">
        <f t="shared" si="28"/>
        <v>67024.10315</v>
      </c>
      <c r="AM512" s="4">
        <f t="shared" si="29"/>
        <v>73629.48863</v>
      </c>
      <c r="AN512" s="4">
        <f t="shared" si="30"/>
        <v>95543.06779</v>
      </c>
      <c r="AO512" s="4">
        <f>C512/'Ejercicio 3 - TIR'!$D$7</f>
        <v>13918.03951</v>
      </c>
      <c r="AP512" s="4">
        <f t="shared" si="31"/>
        <v>26457.1101</v>
      </c>
      <c r="AQ512" s="4">
        <f t="shared" si="32"/>
        <v>28509.99288</v>
      </c>
      <c r="AR512" s="4">
        <f t="shared" si="33"/>
        <v>53106.06364</v>
      </c>
      <c r="AS512" s="4">
        <f t="shared" si="34"/>
        <v>59711.44912</v>
      </c>
      <c r="AT512" s="4">
        <f t="shared" si="35"/>
        <v>81625.02829</v>
      </c>
      <c r="AU512" s="4">
        <f>AP512*'Ejercicio 3 - TIR'!$D$5</f>
        <v>13228.55505</v>
      </c>
      <c r="AV512" s="4">
        <f>AQ512*'Ejercicio 3 - TIR'!$D$5</f>
        <v>14254.99644</v>
      </c>
      <c r="AW512" s="4">
        <f>AR512*'Ejercicio 3 - TIR'!$D$5</f>
        <v>26553.03182</v>
      </c>
      <c r="AX512" s="4">
        <f>AS512*'Ejercicio 3 - TIR'!$D$5</f>
        <v>29855.72456</v>
      </c>
      <c r="AY512" s="4">
        <f>AT512*'Ejercicio 3 - TIR'!$D$5</f>
        <v>40812.51414</v>
      </c>
      <c r="AZ512" s="4">
        <f t="shared" ref="AZ512:BD512" si="1571">AJ512-AU512-AE512</f>
        <v>23274.94507</v>
      </c>
      <c r="BA512" s="4">
        <f t="shared" si="1571"/>
        <v>23802.5276</v>
      </c>
      <c r="BB512" s="4">
        <f t="shared" si="1571"/>
        <v>35242.95635</v>
      </c>
      <c r="BC512" s="4">
        <f t="shared" si="1571"/>
        <v>37324.44481</v>
      </c>
      <c r="BD512" s="4">
        <f t="shared" si="1571"/>
        <v>46827.36325</v>
      </c>
      <c r="BE512" s="4">
        <f t="shared" ref="BE512:BI512" si="1572">AZ512/Z512</f>
        <v>20381.23121</v>
      </c>
      <c r="BF512" s="4">
        <f t="shared" si="1572"/>
        <v>18464.13249</v>
      </c>
      <c r="BG512" s="4">
        <f t="shared" si="1572"/>
        <v>22854.14537</v>
      </c>
      <c r="BH512" s="4">
        <f t="shared" si="1572"/>
        <v>19620.82502</v>
      </c>
      <c r="BI512" s="4">
        <f t="shared" si="1572"/>
        <v>20087.92339</v>
      </c>
      <c r="BJ512" s="4">
        <f t="shared" si="38"/>
        <v>63567.55764</v>
      </c>
      <c r="BK512" s="4">
        <f t="shared" si="39"/>
        <v>32444.62252</v>
      </c>
      <c r="BL512" s="4">
        <f t="shared" si="40"/>
        <v>96012.18016</v>
      </c>
      <c r="BM512" s="4">
        <f>BK512*'Ejercicio 3 - TIR'!$D$5</f>
        <v>16222.31126</v>
      </c>
      <c r="BN512" s="4">
        <f t="shared" si="41"/>
        <v>79789.8689</v>
      </c>
      <c r="BO512" s="4">
        <f t="shared" si="42"/>
        <v>34228.12353</v>
      </c>
      <c r="BP512" s="4">
        <f t="shared" si="43"/>
        <v>-96859.30131</v>
      </c>
      <c r="BQ512" s="4">
        <f t="shared" ref="BQ512:BT512" si="1573">BE512</f>
        <v>20381.23121</v>
      </c>
      <c r="BR512" s="4">
        <f t="shared" si="1573"/>
        <v>18464.13249</v>
      </c>
      <c r="BS512" s="4">
        <f t="shared" si="1573"/>
        <v>22854.14537</v>
      </c>
      <c r="BT512" s="4">
        <f t="shared" si="1573"/>
        <v>19620.82502</v>
      </c>
      <c r="BU512" s="4">
        <f t="shared" si="45"/>
        <v>54316.04693</v>
      </c>
      <c r="BV512" s="36">
        <f t="shared" si="46"/>
        <v>10.42202386</v>
      </c>
    </row>
    <row r="513" ht="15.0" customHeight="1">
      <c r="A513" s="2">
        <v>512.0</v>
      </c>
      <c r="B513" s="3">
        <f t="shared" si="4"/>
        <v>0.6963631665</v>
      </c>
      <c r="C513" s="4">
        <f>IF(B513&lt;=('Ejercicio 3 - TIR'!$D$13-'Ejercicio 3 - TIR'!$C$13)/('Ejercicio 3 - TIR'!$E$13-'Ejercicio 3 - TIR'!$C$13),'Ejercicio 3 - TIR'!$C$13+SQRT(('Ejercicio 3 - TIR'!$E$13-'Ejercicio 3 - TIR'!$C$13)*('Ejercicio 3 - TIR'!$D$13-'Ejercicio 3 - TIR'!$C$13)*B513),'Ejercicio 3 - TIR'!$E$13-SQRT(('Ejercicio 3 - TIR'!$E$13-'Ejercicio 3 - TIR'!$C$13)*('Ejercicio 3 - TIR'!$E$13-'Ejercicio 3 - TIR'!$D$13)*(1-B513)))</f>
        <v>80911.67372</v>
      </c>
      <c r="D513" s="3">
        <f t="shared" si="5"/>
        <v>0.6789209231</v>
      </c>
      <c r="E513" s="4">
        <f>IF(D513&lt;=('Ejercicio 3 - TIR'!$D$14-'Ejercicio 3 - TIR'!$C$14)/('Ejercicio 3 - TIR'!$E$14-'Ejercicio 3 - TIR'!$C$14),'Ejercicio 3 - TIR'!$C$14+SQRT(('Ejercicio 3 - TIR'!$E$14-'Ejercicio 3 - TIR'!$C$14)*('Ejercicio 3 - TIR'!$D$14-'Ejercicio 3 - TIR'!$C$14)*D513),'Ejercicio 3 - TIR'!$E$14-SQRT(('Ejercicio 3 - TIR'!$E$14-'Ejercicio 3 - TIR'!$C$14)*('Ejercicio 3 - TIR'!$E$14-'Ejercicio 3 - TIR'!$D$14)*(1-D513)))</f>
        <v>33060.12525</v>
      </c>
      <c r="F513" s="3">
        <f t="shared" si="6"/>
        <v>0.4385264309</v>
      </c>
      <c r="G513" s="4">
        <f>IF(F513&lt;=('Ejercicio 3 - TIR'!$D$18-'Ejercicio 3 - TIR'!$C$18)/('Ejercicio 3 - TIR'!$E$18-'Ejercicio 3 - TIR'!$C$18),'Ejercicio 3 - TIR'!$C$18+SQRT(('Ejercicio 3 - TIR'!$E$18-'Ejercicio 3 - TIR'!$C$18)*('Ejercicio 3 - TIR'!$D$18-'Ejercicio 3 - TIR'!$C$18)*F513),'Ejercicio 3 - TIR'!$E$18-SQRT(('Ejercicio 3 - TIR'!$E$18-'Ejercicio 3 - TIR'!$C$18)*('Ejercicio 3 - TIR'!$E$18-'Ejercicio 3 - TIR'!$D$18)*(1-F513)))</f>
        <v>38110.42321</v>
      </c>
      <c r="H513" s="3">
        <f t="shared" si="7"/>
        <v>0.04449436669</v>
      </c>
      <c r="I513" s="4">
        <f>IF(H513&lt;=('Ejercicio 3 - TIR'!$D$18-'Ejercicio 3 - TIR'!$C$18)/('Ejercicio 3 - TIR'!$E$18-'Ejercicio 3 - TIR'!$C$18),'Ejercicio 3 - TIR'!$C$18+SQRT(('Ejercicio 3 - TIR'!$E$18-'Ejercicio 3 - TIR'!$C$18)*('Ejercicio 3 - TIR'!$D$18-'Ejercicio 3 - TIR'!$C$18)*H513),'Ejercicio 3 - TIR'!$E$18-SQRT(('Ejercicio 3 - TIR'!$E$18-'Ejercicio 3 - TIR'!$C$18)*('Ejercicio 3 - TIR'!$E$18-'Ejercicio 3 - TIR'!$D$18)*(1-H513)))</f>
        <v>32583.4386</v>
      </c>
      <c r="J513" s="3">
        <f t="shared" si="8"/>
        <v>0.7698541605</v>
      </c>
      <c r="K513" s="4">
        <f>IF(J513&lt;=('Ejercicio 3 - TIR'!$D$18-'Ejercicio 3 - TIR'!$C$18)/('Ejercicio 3 - TIR'!$E$18-'Ejercicio 3 - TIR'!$C$18),'Ejercicio 3 - TIR'!$C$18+SQRT(('Ejercicio 3 - TIR'!$E$18-'Ejercicio 3 - TIR'!$C$18)*('Ejercicio 3 - TIR'!$D$18-'Ejercicio 3 - TIR'!$C$18)*J513),'Ejercicio 3 - TIR'!$E$18-SQRT(('Ejercicio 3 - TIR'!$E$18-'Ejercicio 3 - TIR'!$C$18)*('Ejercicio 3 - TIR'!$E$18-'Ejercicio 3 - TIR'!$D$18)*(1-J513)))</f>
        <v>40845.3715</v>
      </c>
      <c r="L513" s="3">
        <f t="shared" si="9"/>
        <v>0.5045303078</v>
      </c>
      <c r="M513" s="4">
        <f>IF(L513&lt;=('Ejercicio 3 - TIR'!$D$18-'Ejercicio 3 - TIR'!$C$18)/('Ejercicio 3 - TIR'!$E$18-'Ejercicio 3 - TIR'!$C$18),'Ejercicio 3 - TIR'!$C$18+SQRT(('Ejercicio 3 - TIR'!$E$18-'Ejercicio 3 - TIR'!$C$18)*('Ejercicio 3 - TIR'!$D$18-'Ejercicio 3 - TIR'!$C$18)*L513),'Ejercicio 3 - TIR'!$E$18-SQRT(('Ejercicio 3 - TIR'!$E$18-'Ejercicio 3 - TIR'!$C$18)*('Ejercicio 3 - TIR'!$E$18-'Ejercicio 3 - TIR'!$D$18)*(1-L513)))</f>
        <v>38699.39918</v>
      </c>
      <c r="N513" s="3">
        <f t="shared" si="10"/>
        <v>0.4058884776</v>
      </c>
      <c r="O513" s="4">
        <f>IF(N513&lt;=('Ejercicio 3 - TIR'!$D$18-'Ejercicio 3 - TIR'!$C$18)/('Ejercicio 3 - TIR'!$E$18-'Ejercicio 3 - TIR'!$C$18),'Ejercicio 3 - TIR'!$C$18+SQRT(('Ejercicio 3 - TIR'!$E$18-'Ejercicio 3 - TIR'!$C$18)*('Ejercicio 3 - TIR'!$D$18-'Ejercicio 3 - TIR'!$C$18)*N513),'Ejercicio 3 - TIR'!$E$18-SQRT(('Ejercicio 3 - TIR'!$E$18-'Ejercicio 3 - TIR'!$C$18)*('Ejercicio 3 - TIR'!$E$18-'Ejercicio 3 - TIR'!$D$18)*(1-N513)))</f>
        <v>37802.77333</v>
      </c>
      <c r="P513" s="3">
        <f t="shared" si="11"/>
        <v>0.2046160269</v>
      </c>
      <c r="Q513" s="7">
        <f>IF(P513&lt;=('Ejercicio 3 - TIR'!$D$22-'Ejercicio 3 - TIR'!$C$22)/('Ejercicio 3 - TIR'!$E$22-'Ejercicio 3 - TIR'!$C$22),'Ejercicio 3 - TIR'!$C$22+SQRT(('Ejercicio 3 - TIR'!$E$22-'Ejercicio 3 - TIR'!$C$22)*('Ejercicio 3 - TIR'!$D$22-'Ejercicio 3 - TIR'!$C$22)*P513),'Ejercicio 3 - TIR'!$E$22-SQRT(('Ejercicio 3 - TIR'!$E$22-'Ejercicio 3 - TIR'!$C$22)*('Ejercicio 3 - TIR'!$E$22-'Ejercicio 3 - TIR'!$D$22)*(1-P513)))</f>
        <v>0.1391913743</v>
      </c>
      <c r="R513" s="3">
        <f t="shared" si="12"/>
        <v>0.8339058767</v>
      </c>
      <c r="S513" s="7">
        <f>IF(R513&lt;=('Ejercicio 3 - TIR'!$D$23-'Ejercicio 3 - TIR'!$C$23)/('Ejercicio 3 - TIR'!$E$23-'Ejercicio 3 - TIR'!$C$23),'Ejercicio 3 - TIR'!$C$23+SQRT(('Ejercicio 3 - TIR'!$E$23-'Ejercicio 3 - TIR'!$C$23)*('Ejercicio 3 - TIR'!$D$23-'Ejercicio 3 - TIR'!$C$23)*R513),'Ejercicio 3 - TIR'!$E$23-SQRT(('Ejercicio 3 - TIR'!$E$23-'Ejercicio 3 - TIR'!$C$23)*('Ejercicio 3 - TIR'!$E$23-'Ejercicio 3 - TIR'!$D$23)*(1-R513)))</f>
        <v>0.1627092677</v>
      </c>
      <c r="T513" s="3">
        <f t="shared" si="13"/>
        <v>0.2999120985</v>
      </c>
      <c r="U513" s="7">
        <f>IF(T513&lt;=('Ejercicio 3 - TIR'!$D$24-'Ejercicio 3 - TIR'!$C$24)/('Ejercicio 3 - TIR'!$E$24-'Ejercicio 3 - TIR'!$C$24),'Ejercicio 3 - TIR'!$C$24+SQRT(('Ejercicio 3 - TIR'!$E$24-'Ejercicio 3 - TIR'!$C$24)*('Ejercicio 3 - TIR'!$D$24-'Ejercicio 3 - TIR'!$C$24)*T513),'Ejercicio 3 - TIR'!$E$24-SQRT(('Ejercicio 3 - TIR'!$E$24-'Ejercicio 3 - TIR'!$C$24)*('Ejercicio 3 - TIR'!$E$24-'Ejercicio 3 - TIR'!$D$24)*(1-T513)))</f>
        <v>0.1750961233</v>
      </c>
      <c r="V513" s="3">
        <f t="shared" si="14"/>
        <v>0.9614464721</v>
      </c>
      <c r="W513" s="7">
        <f>IF(V513&lt;=('Ejercicio 3 - TIR'!$D$25-'Ejercicio 3 - TIR'!$C$25)/('Ejercicio 3 - TIR'!$E$25-'Ejercicio 3 - TIR'!$C$25),'Ejercicio 3 - TIR'!$C$25+SQRT(('Ejercicio 3 - TIR'!$E$25-'Ejercicio 3 - TIR'!$C$25)*('Ejercicio 3 - TIR'!$D$25-'Ejercicio 3 - TIR'!$C$25)*V513),'Ejercicio 3 - TIR'!$E$25-SQRT(('Ejercicio 3 - TIR'!$E$25-'Ejercicio 3 - TIR'!$C$25)*('Ejercicio 3 - TIR'!$E$25-'Ejercicio 3 - TIR'!$D$25)*(1-V513)))</f>
        <v>0.2383837464</v>
      </c>
      <c r="X513" s="3">
        <f t="shared" si="15"/>
        <v>0.6368844158</v>
      </c>
      <c r="Y513" s="7">
        <f>IF(X513&lt;=('Ejercicio 3 - TIR'!$D$26-'Ejercicio 3 - TIR'!$C$26)/('Ejercicio 3 - TIR'!$E$26-'Ejercicio 3 - TIR'!$C$26),'Ejercicio 3 - TIR'!$C$26+SQRT(('Ejercicio 3 - TIR'!$E$26-'Ejercicio 3 - TIR'!$C$26)*('Ejercicio 3 - TIR'!$D$26-'Ejercicio 3 - TIR'!$C$26)*X513),'Ejercicio 3 - TIR'!$E$26-SQRT(('Ejercicio 3 - TIR'!$E$26-'Ejercicio 3 - TIR'!$C$26)*('Ejercicio 3 - TIR'!$E$26-'Ejercicio 3 - TIR'!$D$26)*(1-X513)))</f>
        <v>0.2357188059</v>
      </c>
      <c r="Z513" s="3">
        <f t="shared" si="16"/>
        <v>1.139191374</v>
      </c>
      <c r="AA513" s="3">
        <f t="shared" si="17"/>
        <v>1.324548369</v>
      </c>
      <c r="AB513" s="3">
        <f t="shared" si="18"/>
        <v>1.556471653</v>
      </c>
      <c r="AC513" s="3">
        <f t="shared" si="19"/>
        <v>1.927509197</v>
      </c>
      <c r="AD513" s="3">
        <f t="shared" si="20"/>
        <v>2.381859363</v>
      </c>
      <c r="AE513" s="2">
        <f t="shared" si="21"/>
        <v>4601.684269</v>
      </c>
      <c r="AF513" s="2">
        <f t="shared" si="22"/>
        <v>5350.420947</v>
      </c>
      <c r="AG513" s="2">
        <f t="shared" si="23"/>
        <v>6287.258913</v>
      </c>
      <c r="AH513" s="2">
        <f t="shared" si="24"/>
        <v>7786.039247</v>
      </c>
      <c r="AI513" s="2">
        <f t="shared" si="25"/>
        <v>9621.35512</v>
      </c>
      <c r="AJ513" s="4">
        <f t="shared" si="26"/>
        <v>43415.06539</v>
      </c>
      <c r="AK513" s="4">
        <f t="shared" si="27"/>
        <v>43158.34044</v>
      </c>
      <c r="AL513" s="4">
        <f t="shared" si="28"/>
        <v>63574.66291</v>
      </c>
      <c r="AM513" s="4">
        <f t="shared" si="29"/>
        <v>74593.44785</v>
      </c>
      <c r="AN513" s="4">
        <f t="shared" si="30"/>
        <v>90040.88961</v>
      </c>
      <c r="AO513" s="4">
        <f>C513/'Ejercicio 3 - TIR'!$D$7</f>
        <v>16182.33474</v>
      </c>
      <c r="AP513" s="4">
        <f t="shared" si="31"/>
        <v>27232.73065</v>
      </c>
      <c r="AQ513" s="4">
        <f t="shared" si="32"/>
        <v>26976.0057</v>
      </c>
      <c r="AR513" s="4">
        <f t="shared" si="33"/>
        <v>47392.32816</v>
      </c>
      <c r="AS513" s="4">
        <f t="shared" si="34"/>
        <v>58411.1131</v>
      </c>
      <c r="AT513" s="4">
        <f t="shared" si="35"/>
        <v>73858.55487</v>
      </c>
      <c r="AU513" s="4">
        <f>AP513*'Ejercicio 3 - TIR'!$D$5</f>
        <v>13616.36532</v>
      </c>
      <c r="AV513" s="4">
        <f>AQ513*'Ejercicio 3 - TIR'!$D$5</f>
        <v>13488.00285</v>
      </c>
      <c r="AW513" s="4">
        <f>AR513*'Ejercicio 3 - TIR'!$D$5</f>
        <v>23696.16408</v>
      </c>
      <c r="AX513" s="4">
        <f>AS513*'Ejercicio 3 - TIR'!$D$5</f>
        <v>29205.55655</v>
      </c>
      <c r="AY513" s="4">
        <f>AT513*'Ejercicio 3 - TIR'!$D$5</f>
        <v>36929.27743</v>
      </c>
      <c r="AZ513" s="4">
        <f t="shared" ref="AZ513:BD513" si="1574">AJ513-AU513-AE513</f>
        <v>25197.0158</v>
      </c>
      <c r="BA513" s="4">
        <f t="shared" si="1574"/>
        <v>24319.91665</v>
      </c>
      <c r="BB513" s="4">
        <f t="shared" si="1574"/>
        <v>33591.23991</v>
      </c>
      <c r="BC513" s="4">
        <f t="shared" si="1574"/>
        <v>37601.85205</v>
      </c>
      <c r="BD513" s="4">
        <f t="shared" si="1574"/>
        <v>43490.25706</v>
      </c>
      <c r="BE513" s="4">
        <f t="shared" ref="BE513:BI513" si="1575">AZ513/Z513</f>
        <v>22118.33443</v>
      </c>
      <c r="BF513" s="4">
        <f t="shared" si="1575"/>
        <v>18360.91246</v>
      </c>
      <c r="BG513" s="4">
        <f t="shared" si="1575"/>
        <v>21581.65865</v>
      </c>
      <c r="BH513" s="4">
        <f t="shared" si="1575"/>
        <v>19508.00137</v>
      </c>
      <c r="BI513" s="4">
        <f t="shared" si="1575"/>
        <v>18258.95253</v>
      </c>
      <c r="BJ513" s="4">
        <f t="shared" si="38"/>
        <v>78744.56888</v>
      </c>
      <c r="BK513" s="4">
        <f t="shared" si="39"/>
        <v>38544.04553</v>
      </c>
      <c r="BL513" s="4">
        <f t="shared" si="40"/>
        <v>117288.6144</v>
      </c>
      <c r="BM513" s="4">
        <f>BK513*'Ejercicio 3 - TIR'!$D$5</f>
        <v>19272.02276</v>
      </c>
      <c r="BN513" s="4">
        <f t="shared" si="41"/>
        <v>98016.59164</v>
      </c>
      <c r="BO513" s="4">
        <f t="shared" si="42"/>
        <v>41151.29262</v>
      </c>
      <c r="BP513" s="4">
        <f t="shared" si="43"/>
        <v>-113971.799</v>
      </c>
      <c r="BQ513" s="4">
        <f t="shared" ref="BQ513:BT513" si="1576">BE513</f>
        <v>22118.33443</v>
      </c>
      <c r="BR513" s="4">
        <f t="shared" si="1576"/>
        <v>18360.91246</v>
      </c>
      <c r="BS513" s="4">
        <f t="shared" si="1576"/>
        <v>21581.65865</v>
      </c>
      <c r="BT513" s="4">
        <f t="shared" si="1576"/>
        <v>19508.00137</v>
      </c>
      <c r="BU513" s="4">
        <f t="shared" si="45"/>
        <v>59410.24516</v>
      </c>
      <c r="BV513" s="36">
        <f t="shared" si="46"/>
        <v>6.328139418</v>
      </c>
    </row>
    <row r="514" ht="15.0" customHeight="1">
      <c r="A514" s="2">
        <v>513.0</v>
      </c>
      <c r="B514" s="3">
        <f t="shared" si="4"/>
        <v>0.8227793903</v>
      </c>
      <c r="C514" s="4">
        <f>IF(B514&lt;=('Ejercicio 3 - TIR'!$D$13-'Ejercicio 3 - TIR'!$C$13)/('Ejercicio 3 - TIR'!$E$13-'Ejercicio 3 - TIR'!$C$13),'Ejercicio 3 - TIR'!$C$13+SQRT(('Ejercicio 3 - TIR'!$E$13-'Ejercicio 3 - TIR'!$C$13)*('Ejercicio 3 - TIR'!$D$13-'Ejercicio 3 - TIR'!$C$13)*B514),'Ejercicio 3 - TIR'!$E$13-SQRT(('Ejercicio 3 - TIR'!$E$13-'Ejercicio 3 - TIR'!$C$13)*('Ejercicio 3 - TIR'!$E$13-'Ejercicio 3 - TIR'!$D$13)*(1-B514)))</f>
        <v>85416.97111</v>
      </c>
      <c r="D514" s="3">
        <f t="shared" si="5"/>
        <v>0.7621482381</v>
      </c>
      <c r="E514" s="4">
        <f>IF(D514&lt;=('Ejercicio 3 - TIR'!$D$14-'Ejercicio 3 - TIR'!$C$14)/('Ejercicio 3 - TIR'!$E$14-'Ejercicio 3 - TIR'!$C$14),'Ejercicio 3 - TIR'!$C$14+SQRT(('Ejercicio 3 - TIR'!$E$14-'Ejercicio 3 - TIR'!$C$14)*('Ejercicio 3 - TIR'!$D$14-'Ejercicio 3 - TIR'!$C$14)*D514),'Ejercicio 3 - TIR'!$E$14-SQRT(('Ejercicio 3 - TIR'!$E$14-'Ejercicio 3 - TIR'!$C$14)*('Ejercicio 3 - TIR'!$E$14-'Ejercicio 3 - TIR'!$D$14)*(1-D514)))</f>
        <v>34026.91334</v>
      </c>
      <c r="F514" s="3">
        <f t="shared" si="6"/>
        <v>0.8666165578</v>
      </c>
      <c r="G514" s="4">
        <f>IF(F514&lt;=('Ejercicio 3 - TIR'!$D$18-'Ejercicio 3 - TIR'!$C$18)/('Ejercicio 3 - TIR'!$E$18-'Ejercicio 3 - TIR'!$C$18),'Ejercicio 3 - TIR'!$C$18+SQRT(('Ejercicio 3 - TIR'!$E$18-'Ejercicio 3 - TIR'!$C$18)*('Ejercicio 3 - TIR'!$D$18-'Ejercicio 3 - TIR'!$C$18)*F514),'Ejercicio 3 - TIR'!$E$18-SQRT(('Ejercicio 3 - TIR'!$E$18-'Ejercicio 3 - TIR'!$C$18)*('Ejercicio 3 - TIR'!$E$18-'Ejercicio 3 - TIR'!$D$18)*(1-F514)))</f>
        <v>41837.12818</v>
      </c>
      <c r="H514" s="3">
        <f t="shared" si="7"/>
        <v>0.008692152176</v>
      </c>
      <c r="I514" s="4">
        <f>IF(H514&lt;=('Ejercicio 3 - TIR'!$D$18-'Ejercicio 3 - TIR'!$C$18)/('Ejercicio 3 - TIR'!$E$18-'Ejercicio 3 - TIR'!$C$18),'Ejercicio 3 - TIR'!$C$18+SQRT(('Ejercicio 3 - TIR'!$E$18-'Ejercicio 3 - TIR'!$C$18)*('Ejercicio 3 - TIR'!$D$18-'Ejercicio 3 - TIR'!$C$18)*H514),'Ejercicio 3 - TIR'!$E$18-SQRT(('Ejercicio 3 - TIR'!$E$18-'Ejercicio 3 - TIR'!$C$18)*('Ejercicio 3 - TIR'!$E$18-'Ejercicio 3 - TIR'!$D$18)*(1-H514)))</f>
        <v>31141.85061</v>
      </c>
      <c r="J514" s="3">
        <f t="shared" si="8"/>
        <v>0.3044236207</v>
      </c>
      <c r="K514" s="4">
        <f>IF(J514&lt;=('Ejercicio 3 - TIR'!$D$18-'Ejercicio 3 - TIR'!$C$18)/('Ejercicio 3 - TIR'!$E$18-'Ejercicio 3 - TIR'!$C$18),'Ejercicio 3 - TIR'!$C$18+SQRT(('Ejercicio 3 - TIR'!$E$18-'Ejercicio 3 - TIR'!$C$18)*('Ejercicio 3 - TIR'!$D$18-'Ejercicio 3 - TIR'!$C$18)*J514),'Ejercicio 3 - TIR'!$E$18-SQRT(('Ejercicio 3 - TIR'!$E$18-'Ejercicio 3 - TIR'!$C$18)*('Ejercicio 3 - TIR'!$E$18-'Ejercicio 3 - TIR'!$D$18)*(1-J514)))</f>
        <v>36757.48053</v>
      </c>
      <c r="L514" s="3">
        <f t="shared" si="9"/>
        <v>0.2390364364</v>
      </c>
      <c r="M514" s="4">
        <f>IF(L514&lt;=('Ejercicio 3 - TIR'!$D$18-'Ejercicio 3 - TIR'!$C$18)/('Ejercicio 3 - TIR'!$E$18-'Ejercicio 3 - TIR'!$C$18),'Ejercicio 3 - TIR'!$C$18+SQRT(('Ejercicio 3 - TIR'!$E$18-'Ejercicio 3 - TIR'!$C$18)*('Ejercicio 3 - TIR'!$D$18-'Ejercicio 3 - TIR'!$C$18)*L514),'Ejercicio 3 - TIR'!$E$18-SQRT(('Ejercicio 3 - TIR'!$E$18-'Ejercicio 3 - TIR'!$C$18)*('Ejercicio 3 - TIR'!$E$18-'Ejercicio 3 - TIR'!$D$18)*(1-L514)))</f>
        <v>35987.94334</v>
      </c>
      <c r="N514" s="3">
        <f t="shared" si="10"/>
        <v>0.372219947</v>
      </c>
      <c r="O514" s="4">
        <f>IF(N514&lt;=('Ejercicio 3 - TIR'!$D$18-'Ejercicio 3 - TIR'!$C$18)/('Ejercicio 3 - TIR'!$E$18-'Ejercicio 3 - TIR'!$C$18),'Ejercicio 3 - TIR'!$C$18+SQRT(('Ejercicio 3 - TIR'!$E$18-'Ejercicio 3 - TIR'!$C$18)*('Ejercicio 3 - TIR'!$D$18-'Ejercicio 3 - TIR'!$C$18)*N514),'Ejercicio 3 - TIR'!$E$18-SQRT(('Ejercicio 3 - TIR'!$E$18-'Ejercicio 3 - TIR'!$C$18)*('Ejercicio 3 - TIR'!$E$18-'Ejercicio 3 - TIR'!$D$18)*(1-N514)))</f>
        <v>37472.14775</v>
      </c>
      <c r="P514" s="3">
        <f t="shared" si="11"/>
        <v>0.5097839103</v>
      </c>
      <c r="Q514" s="7">
        <f>IF(P514&lt;=('Ejercicio 3 - TIR'!$D$22-'Ejercicio 3 - TIR'!$C$22)/('Ejercicio 3 - TIR'!$E$22-'Ejercicio 3 - TIR'!$C$22),'Ejercicio 3 - TIR'!$C$22+SQRT(('Ejercicio 3 - TIR'!$E$22-'Ejercicio 3 - TIR'!$C$22)*('Ejercicio 3 - TIR'!$D$22-'Ejercicio 3 - TIR'!$C$22)*P514),'Ejercicio 3 - TIR'!$E$22-SQRT(('Ejercicio 3 - TIR'!$E$22-'Ejercicio 3 - TIR'!$C$22)*('Ejercicio 3 - TIR'!$E$22-'Ejercicio 3 - TIR'!$D$22)*(1-P514)))</f>
        <v>0.1502949674</v>
      </c>
      <c r="R514" s="3">
        <f t="shared" si="12"/>
        <v>0.4784036258</v>
      </c>
      <c r="S514" s="7">
        <f>IF(R514&lt;=('Ejercicio 3 - TIR'!$D$23-'Ejercicio 3 - TIR'!$C$23)/('Ejercicio 3 - TIR'!$E$23-'Ejercicio 3 - TIR'!$C$23),'Ejercicio 3 - TIR'!$C$23+SQRT(('Ejercicio 3 - TIR'!$E$23-'Ejercicio 3 - TIR'!$C$23)*('Ejercicio 3 - TIR'!$D$23-'Ejercicio 3 - TIR'!$C$23)*R514),'Ejercicio 3 - TIR'!$E$23-SQRT(('Ejercicio 3 - TIR'!$E$23-'Ejercicio 3 - TIR'!$C$23)*('Ejercicio 3 - TIR'!$E$23-'Ejercicio 3 - TIR'!$D$23)*(1-R514)))</f>
        <v>0.1493449574</v>
      </c>
      <c r="T514" s="3">
        <f t="shared" si="13"/>
        <v>0.8901718938</v>
      </c>
      <c r="U514" s="7">
        <f>IF(T514&lt;=('Ejercicio 3 - TIR'!$D$24-'Ejercicio 3 - TIR'!$C$24)/('Ejercicio 3 - TIR'!$E$24-'Ejercicio 3 - TIR'!$C$24),'Ejercicio 3 - TIR'!$C$24+SQRT(('Ejercicio 3 - TIR'!$E$24-'Ejercicio 3 - TIR'!$C$24)*('Ejercicio 3 - TIR'!$D$24-'Ejercicio 3 - TIR'!$C$24)*T514),'Ejercicio 3 - TIR'!$E$24-SQRT(('Ejercicio 3 - TIR'!$E$24-'Ejercicio 3 - TIR'!$C$24)*('Ejercicio 3 - TIR'!$E$24-'Ejercicio 3 - TIR'!$D$24)*(1-T514)))</f>
        <v>0.202463789</v>
      </c>
      <c r="V514" s="3">
        <f t="shared" si="14"/>
        <v>0.5336771228</v>
      </c>
      <c r="W514" s="7">
        <f>IF(V514&lt;=('Ejercicio 3 - TIR'!$D$25-'Ejercicio 3 - TIR'!$C$25)/('Ejercicio 3 - TIR'!$E$25-'Ejercicio 3 - TIR'!$C$25),'Ejercicio 3 - TIR'!$C$25+SQRT(('Ejercicio 3 - TIR'!$E$25-'Ejercicio 3 - TIR'!$C$25)*('Ejercicio 3 - TIR'!$D$25-'Ejercicio 3 - TIR'!$C$25)*V514),'Ejercicio 3 - TIR'!$E$25-SQRT(('Ejercicio 3 - TIR'!$E$25-'Ejercicio 3 - TIR'!$C$25)*('Ejercicio 3 - TIR'!$E$25-'Ejercicio 3 - TIR'!$D$25)*(1-V514)))</f>
        <v>0.2096003704</v>
      </c>
      <c r="X514" s="3">
        <f t="shared" si="15"/>
        <v>0.2783258994</v>
      </c>
      <c r="Y514" s="7">
        <f>IF(X514&lt;=('Ejercicio 3 - TIR'!$D$26-'Ejercicio 3 - TIR'!$C$26)/('Ejercicio 3 - TIR'!$E$26-'Ejercicio 3 - TIR'!$C$26),'Ejercicio 3 - TIR'!$C$26+SQRT(('Ejercicio 3 - TIR'!$E$26-'Ejercicio 3 - TIR'!$C$26)*('Ejercicio 3 - TIR'!$D$26-'Ejercicio 3 - TIR'!$C$26)*X514),'Ejercicio 3 - TIR'!$E$26-SQRT(('Ejercicio 3 - TIR'!$E$26-'Ejercicio 3 - TIR'!$C$26)*('Ejercicio 3 - TIR'!$E$26-'Ejercicio 3 - TIR'!$D$26)*(1-X514)))</f>
        <v>0.2174131342</v>
      </c>
      <c r="Z514" s="3">
        <f t="shared" si="16"/>
        <v>1.150294967</v>
      </c>
      <c r="AA514" s="3">
        <f t="shared" si="17"/>
        <v>1.32208572</v>
      </c>
      <c r="AB514" s="3">
        <f t="shared" si="18"/>
        <v>1.589760205</v>
      </c>
      <c r="AC514" s="3">
        <f t="shared" si="19"/>
        <v>1.922974532</v>
      </c>
      <c r="AD514" s="3">
        <f t="shared" si="20"/>
        <v>2.341054453</v>
      </c>
      <c r="AE514" s="2">
        <f t="shared" si="21"/>
        <v>5114.073831</v>
      </c>
      <c r="AF514" s="2">
        <f t="shared" si="22"/>
        <v>5877.834969</v>
      </c>
      <c r="AG514" s="2">
        <f t="shared" si="23"/>
        <v>7067.883708</v>
      </c>
      <c r="AH514" s="2">
        <f t="shared" si="24"/>
        <v>8549.314751</v>
      </c>
      <c r="AI514" s="2">
        <f t="shared" si="25"/>
        <v>10408.04807</v>
      </c>
      <c r="AJ514" s="4">
        <f t="shared" si="26"/>
        <v>48125.03799</v>
      </c>
      <c r="AK514" s="4">
        <f t="shared" si="27"/>
        <v>41172.196</v>
      </c>
      <c r="AL514" s="4">
        <f t="shared" si="28"/>
        <v>58435.57977</v>
      </c>
      <c r="AM514" s="4">
        <f t="shared" si="29"/>
        <v>69203.89852</v>
      </c>
      <c r="AN514" s="4">
        <f t="shared" si="30"/>
        <v>87724.33834</v>
      </c>
      <c r="AO514" s="4">
        <f>C514/'Ejercicio 3 - TIR'!$D$7</f>
        <v>17083.39422</v>
      </c>
      <c r="AP514" s="4">
        <f t="shared" si="31"/>
        <v>31041.64377</v>
      </c>
      <c r="AQ514" s="4">
        <f t="shared" si="32"/>
        <v>24088.80178</v>
      </c>
      <c r="AR514" s="4">
        <f t="shared" si="33"/>
        <v>41352.18555</v>
      </c>
      <c r="AS514" s="4">
        <f t="shared" si="34"/>
        <v>52120.5043</v>
      </c>
      <c r="AT514" s="4">
        <f t="shared" si="35"/>
        <v>70640.94412</v>
      </c>
      <c r="AU514" s="4">
        <f>AP514*'Ejercicio 3 - TIR'!$D$5</f>
        <v>15520.82189</v>
      </c>
      <c r="AV514" s="4">
        <f>AQ514*'Ejercicio 3 - TIR'!$D$5</f>
        <v>12044.40089</v>
      </c>
      <c r="AW514" s="4">
        <f>AR514*'Ejercicio 3 - TIR'!$D$5</f>
        <v>20676.09277</v>
      </c>
      <c r="AX514" s="4">
        <f>AS514*'Ejercicio 3 - TIR'!$D$5</f>
        <v>26060.25215</v>
      </c>
      <c r="AY514" s="4">
        <f>AT514*'Ejercicio 3 - TIR'!$D$5</f>
        <v>35320.47206</v>
      </c>
      <c r="AZ514" s="4">
        <f t="shared" ref="AZ514:BD514" si="1577">AJ514-AU514-AE514</f>
        <v>27490.14228</v>
      </c>
      <c r="BA514" s="4">
        <f t="shared" si="1577"/>
        <v>23249.96014</v>
      </c>
      <c r="BB514" s="4">
        <f t="shared" si="1577"/>
        <v>30691.60329</v>
      </c>
      <c r="BC514" s="4">
        <f t="shared" si="1577"/>
        <v>34594.33162</v>
      </c>
      <c r="BD514" s="4">
        <f t="shared" si="1577"/>
        <v>41995.81822</v>
      </c>
      <c r="BE514" s="4">
        <f t="shared" ref="BE514:BI514" si="1578">AZ514/Z514</f>
        <v>23898.34178</v>
      </c>
      <c r="BF514" s="4">
        <f t="shared" si="1578"/>
        <v>17585.81897</v>
      </c>
      <c r="BG514" s="4">
        <f t="shared" si="1578"/>
        <v>19305.80675</v>
      </c>
      <c r="BH514" s="4">
        <f t="shared" si="1578"/>
        <v>17990.01029</v>
      </c>
      <c r="BI514" s="4">
        <f t="shared" si="1578"/>
        <v>17938.84725</v>
      </c>
      <c r="BJ514" s="4">
        <f t="shared" si="38"/>
        <v>79658.85697</v>
      </c>
      <c r="BK514" s="4">
        <f t="shared" si="39"/>
        <v>39993.15611</v>
      </c>
      <c r="BL514" s="4">
        <f t="shared" si="40"/>
        <v>119652.0131</v>
      </c>
      <c r="BM514" s="4">
        <f>BK514*'Ejercicio 3 - TIR'!$D$5</f>
        <v>19996.57805</v>
      </c>
      <c r="BN514" s="4">
        <f t="shared" si="41"/>
        <v>99655.43503</v>
      </c>
      <c r="BO514" s="4">
        <f t="shared" si="42"/>
        <v>42568.61045</v>
      </c>
      <c r="BP514" s="4">
        <f t="shared" si="43"/>
        <v>-119443.8844</v>
      </c>
      <c r="BQ514" s="4">
        <f t="shared" ref="BQ514:BT514" si="1579">BE514</f>
        <v>23898.34178</v>
      </c>
      <c r="BR514" s="4">
        <f t="shared" si="1579"/>
        <v>17585.81897</v>
      </c>
      <c r="BS514" s="4">
        <f t="shared" si="1579"/>
        <v>19305.80675</v>
      </c>
      <c r="BT514" s="4">
        <f t="shared" si="1579"/>
        <v>17990.01029</v>
      </c>
      <c r="BU514" s="4">
        <f t="shared" si="45"/>
        <v>60507.45769</v>
      </c>
      <c r="BV514" s="36">
        <f t="shared" si="46"/>
        <v>4.522196781</v>
      </c>
    </row>
    <row r="515" ht="15.0" customHeight="1">
      <c r="A515" s="2">
        <v>514.0</v>
      </c>
      <c r="B515" s="3">
        <f t="shared" si="4"/>
        <v>0.01196246968</v>
      </c>
      <c r="C515" s="4">
        <f>IF(B515&lt;=('Ejercicio 3 - TIR'!$D$13-'Ejercicio 3 - TIR'!$C$13)/('Ejercicio 3 - TIR'!$E$13-'Ejercicio 3 - TIR'!$C$13),'Ejercicio 3 - TIR'!$C$13+SQRT(('Ejercicio 3 - TIR'!$E$13-'Ejercicio 3 - TIR'!$C$13)*('Ejercicio 3 - TIR'!$D$13-'Ejercicio 3 - TIR'!$C$13)*B515),'Ejercicio 3 - TIR'!$E$13-SQRT(('Ejercicio 3 - TIR'!$E$13-'Ejercicio 3 - TIR'!$C$13)*('Ejercicio 3 - TIR'!$E$13-'Ejercicio 3 - TIR'!$D$13)*(1-B515)))</f>
        <v>62187.46151</v>
      </c>
      <c r="D515" s="3">
        <f t="shared" si="5"/>
        <v>0.4532871081</v>
      </c>
      <c r="E515" s="4">
        <f>IF(D515&lt;=('Ejercicio 3 - TIR'!$D$14-'Ejercicio 3 - TIR'!$C$14)/('Ejercicio 3 - TIR'!$E$14-'Ejercicio 3 - TIR'!$C$14),'Ejercicio 3 - TIR'!$C$14+SQRT(('Ejercicio 3 - TIR'!$E$14-'Ejercicio 3 - TIR'!$C$14)*('Ejercicio 3 - TIR'!$D$14-'Ejercicio 3 - TIR'!$C$14)*D515),'Ejercicio 3 - TIR'!$E$14-SQRT(('Ejercicio 3 - TIR'!$E$14-'Ejercicio 3 - TIR'!$C$14)*('Ejercicio 3 - TIR'!$E$14-'Ejercicio 3 - TIR'!$D$14)*(1-D515)))</f>
        <v>30944.23202</v>
      </c>
      <c r="F515" s="3">
        <f t="shared" si="6"/>
        <v>0.7608684261</v>
      </c>
      <c r="G515" s="4">
        <f>IF(F515&lt;=('Ejercicio 3 - TIR'!$D$18-'Ejercicio 3 - TIR'!$C$18)/('Ejercicio 3 - TIR'!$E$18-'Ejercicio 3 - TIR'!$C$18),'Ejercicio 3 - TIR'!$C$18+SQRT(('Ejercicio 3 - TIR'!$E$18-'Ejercicio 3 - TIR'!$C$18)*('Ejercicio 3 - TIR'!$D$18-'Ejercicio 3 - TIR'!$C$18)*F515),'Ejercicio 3 - TIR'!$E$18-SQRT(('Ejercicio 3 - TIR'!$E$18-'Ejercicio 3 - TIR'!$C$18)*('Ejercicio 3 - TIR'!$E$18-'Ejercicio 3 - TIR'!$D$18)*(1-F515)))</f>
        <v>40765.04214</v>
      </c>
      <c r="H515" s="3">
        <f t="shared" si="7"/>
        <v>0.05524052517</v>
      </c>
      <c r="I515" s="4">
        <f>IF(H515&lt;=('Ejercicio 3 - TIR'!$D$18-'Ejercicio 3 - TIR'!$C$18)/('Ejercicio 3 - TIR'!$E$18-'Ejercicio 3 - TIR'!$C$18),'Ejercicio 3 - TIR'!$C$18+SQRT(('Ejercicio 3 - TIR'!$E$18-'Ejercicio 3 - TIR'!$C$18)*('Ejercicio 3 - TIR'!$D$18-'Ejercicio 3 - TIR'!$C$18)*H515),'Ejercicio 3 - TIR'!$E$18-SQRT(('Ejercicio 3 - TIR'!$E$18-'Ejercicio 3 - TIR'!$C$18)*('Ejercicio 3 - TIR'!$E$18-'Ejercicio 3 - TIR'!$D$18)*(1-H515)))</f>
        <v>32878.55498</v>
      </c>
      <c r="J515" s="3">
        <f t="shared" si="8"/>
        <v>0.5868627894</v>
      </c>
      <c r="K515" s="4">
        <f>IF(J515&lt;=('Ejercicio 3 - TIR'!$D$18-'Ejercicio 3 - TIR'!$C$18)/('Ejercicio 3 - TIR'!$E$18-'Ejercicio 3 - TIR'!$C$18),'Ejercicio 3 - TIR'!$C$18+SQRT(('Ejercicio 3 - TIR'!$E$18-'Ejercicio 3 - TIR'!$C$18)*('Ejercicio 3 - TIR'!$D$18-'Ejercicio 3 - TIR'!$C$18)*J515),'Ejercicio 3 - TIR'!$E$18-SQRT(('Ejercicio 3 - TIR'!$E$18-'Ejercicio 3 - TIR'!$C$18)*('Ejercicio 3 - TIR'!$E$18-'Ejercicio 3 - TIR'!$D$18)*(1-J515)))</f>
        <v>39382.39939</v>
      </c>
      <c r="L515" s="3">
        <f t="shared" si="9"/>
        <v>0.5563286365</v>
      </c>
      <c r="M515" s="4">
        <f>IF(L515&lt;=('Ejercicio 3 - TIR'!$D$18-'Ejercicio 3 - TIR'!$C$18)/('Ejercicio 3 - TIR'!$E$18-'Ejercicio 3 - TIR'!$C$18),'Ejercicio 3 - TIR'!$C$18+SQRT(('Ejercicio 3 - TIR'!$E$18-'Ejercicio 3 - TIR'!$C$18)*('Ejercicio 3 - TIR'!$D$18-'Ejercicio 3 - TIR'!$C$18)*L515),'Ejercicio 3 - TIR'!$E$18-SQRT(('Ejercicio 3 - TIR'!$E$18-'Ejercicio 3 - TIR'!$C$18)*('Ejercicio 3 - TIR'!$E$18-'Ejercicio 3 - TIR'!$D$18)*(1-L515)))</f>
        <v>39135.05859</v>
      </c>
      <c r="N515" s="3">
        <f t="shared" si="10"/>
        <v>0.7041661591</v>
      </c>
      <c r="O515" s="4">
        <f>IF(N515&lt;=('Ejercicio 3 - TIR'!$D$18-'Ejercicio 3 - TIR'!$C$18)/('Ejercicio 3 - TIR'!$E$18-'Ejercicio 3 - TIR'!$C$18),'Ejercicio 3 - TIR'!$C$18+SQRT(('Ejercicio 3 - TIR'!$E$18-'Ejercicio 3 - TIR'!$C$18)*('Ejercicio 3 - TIR'!$D$18-'Ejercicio 3 - TIR'!$C$18)*N515),'Ejercicio 3 - TIR'!$E$18-SQRT(('Ejercicio 3 - TIR'!$E$18-'Ejercicio 3 - TIR'!$C$18)*('Ejercicio 3 - TIR'!$E$18-'Ejercicio 3 - TIR'!$D$18)*(1-N515)))</f>
        <v>40289.63504</v>
      </c>
      <c r="P515" s="3">
        <f t="shared" si="11"/>
        <v>0.775700188</v>
      </c>
      <c r="Q515" s="7">
        <f>IF(P515&lt;=('Ejercicio 3 - TIR'!$D$22-'Ejercicio 3 - TIR'!$C$22)/('Ejercicio 3 - TIR'!$E$22-'Ejercicio 3 - TIR'!$C$22),'Ejercicio 3 - TIR'!$C$22+SQRT(('Ejercicio 3 - TIR'!$E$22-'Ejercicio 3 - TIR'!$C$22)*('Ejercicio 3 - TIR'!$D$22-'Ejercicio 3 - TIR'!$C$22)*P515),'Ejercicio 3 - TIR'!$E$22-SQRT(('Ejercicio 3 - TIR'!$E$22-'Ejercicio 3 - TIR'!$C$22)*('Ejercicio 3 - TIR'!$E$22-'Ejercicio 3 - TIR'!$D$22)*(1-P515)))</f>
        <v>0.159906726</v>
      </c>
      <c r="R515" s="3">
        <f t="shared" si="12"/>
        <v>0.216443749</v>
      </c>
      <c r="S515" s="7">
        <f>IF(R515&lt;=('Ejercicio 3 - TIR'!$D$23-'Ejercicio 3 - TIR'!$C$23)/('Ejercicio 3 - TIR'!$E$23-'Ejercicio 3 - TIR'!$C$23),'Ejercicio 3 - TIR'!$C$23+SQRT(('Ejercicio 3 - TIR'!$E$23-'Ejercicio 3 - TIR'!$C$23)*('Ejercicio 3 - TIR'!$D$23-'Ejercicio 3 - TIR'!$C$23)*R515),'Ejercicio 3 - TIR'!$E$23-SQRT(('Ejercicio 3 - TIR'!$E$23-'Ejercicio 3 - TIR'!$C$23)*('Ejercicio 3 - TIR'!$E$23-'Ejercicio 3 - TIR'!$D$23)*(1-R515)))</f>
        <v>0.139738256</v>
      </c>
      <c r="T515" s="3">
        <f t="shared" si="13"/>
        <v>0.7034884381</v>
      </c>
      <c r="U515" s="7">
        <f>IF(T515&lt;=('Ejercicio 3 - TIR'!$D$24-'Ejercicio 3 - TIR'!$C$24)/('Ejercicio 3 - TIR'!$E$24-'Ejercicio 3 - TIR'!$C$24),'Ejercicio 3 - TIR'!$C$24+SQRT(('Ejercicio 3 - TIR'!$E$24-'Ejercicio 3 - TIR'!$C$24)*('Ejercicio 3 - TIR'!$D$24-'Ejercicio 3 - TIR'!$C$24)*T515),'Ejercicio 3 - TIR'!$E$24-SQRT(('Ejercicio 3 - TIR'!$E$24-'Ejercicio 3 - TIR'!$C$24)*('Ejercicio 3 - TIR'!$E$24-'Ejercicio 3 - TIR'!$D$24)*(1-T515)))</f>
        <v>0.1911862468</v>
      </c>
      <c r="V515" s="3">
        <f t="shared" si="14"/>
        <v>0.3683617242</v>
      </c>
      <c r="W515" s="7">
        <f>IF(V515&lt;=('Ejercicio 3 - TIR'!$D$25-'Ejercicio 3 - TIR'!$C$25)/('Ejercicio 3 - TIR'!$E$25-'Ejercicio 3 - TIR'!$C$25),'Ejercicio 3 - TIR'!$C$25+SQRT(('Ejercicio 3 - TIR'!$E$25-'Ejercicio 3 - TIR'!$C$25)*('Ejercicio 3 - TIR'!$D$25-'Ejercicio 3 - TIR'!$C$25)*V515),'Ejercicio 3 - TIR'!$E$25-SQRT(('Ejercicio 3 - TIR'!$E$25-'Ejercicio 3 - TIR'!$C$25)*('Ejercicio 3 - TIR'!$E$25-'Ejercicio 3 - TIR'!$D$25)*(1-V515)))</f>
        <v>0.2029815572</v>
      </c>
      <c r="X515" s="3">
        <f t="shared" si="15"/>
        <v>0.8168206356</v>
      </c>
      <c r="Y515" s="7">
        <f>IF(X515&lt;=('Ejercicio 3 - TIR'!$D$26-'Ejercicio 3 - TIR'!$C$26)/('Ejercicio 3 - TIR'!$E$26-'Ejercicio 3 - TIR'!$C$26),'Ejercicio 3 - TIR'!$C$26+SQRT(('Ejercicio 3 - TIR'!$E$26-'Ejercicio 3 - TIR'!$C$26)*('Ejercicio 3 - TIR'!$D$26-'Ejercicio 3 - TIR'!$C$26)*X515),'Ejercicio 3 - TIR'!$E$26-SQRT(('Ejercicio 3 - TIR'!$E$26-'Ejercicio 3 - TIR'!$C$26)*('Ejercicio 3 - TIR'!$E$26-'Ejercicio 3 - TIR'!$D$26)*(1-X515)))</f>
        <v>0.2485489497</v>
      </c>
      <c r="Z515" s="3">
        <f t="shared" si="16"/>
        <v>1.159906726</v>
      </c>
      <c r="AA515" s="3">
        <f t="shared" si="17"/>
        <v>1.321990069</v>
      </c>
      <c r="AB515" s="3">
        <f t="shared" si="18"/>
        <v>1.574736389</v>
      </c>
      <c r="AC515" s="3">
        <f t="shared" si="19"/>
        <v>1.894378833</v>
      </c>
      <c r="AD515" s="3">
        <f t="shared" si="20"/>
        <v>2.365224702</v>
      </c>
      <c r="AE515" s="2">
        <f t="shared" si="21"/>
        <v>4948.190829</v>
      </c>
      <c r="AF515" s="2">
        <f t="shared" si="22"/>
        <v>5639.642386</v>
      </c>
      <c r="AG515" s="2">
        <f t="shared" si="23"/>
        <v>6717.864447</v>
      </c>
      <c r="AH515" s="2">
        <f t="shared" si="24"/>
        <v>8081.467033</v>
      </c>
      <c r="AI515" s="2">
        <f t="shared" si="25"/>
        <v>10090.10718</v>
      </c>
      <c r="AJ515" s="4">
        <f t="shared" si="26"/>
        <v>47283.64657</v>
      </c>
      <c r="AK515" s="4">
        <f t="shared" si="27"/>
        <v>43465.12316</v>
      </c>
      <c r="AL515" s="4">
        <f t="shared" si="28"/>
        <v>62016.89739</v>
      </c>
      <c r="AM515" s="4">
        <f t="shared" si="29"/>
        <v>74136.62662</v>
      </c>
      <c r="AN515" s="4">
        <f t="shared" si="30"/>
        <v>95294.04003</v>
      </c>
      <c r="AO515" s="4">
        <f>C515/'Ejercicio 3 - TIR'!$D$7</f>
        <v>12437.4923</v>
      </c>
      <c r="AP515" s="4">
        <f t="shared" si="31"/>
        <v>34846.15426</v>
      </c>
      <c r="AQ515" s="4">
        <f t="shared" si="32"/>
        <v>31027.63086</v>
      </c>
      <c r="AR515" s="4">
        <f t="shared" si="33"/>
        <v>49579.40509</v>
      </c>
      <c r="AS515" s="4">
        <f t="shared" si="34"/>
        <v>61699.13431</v>
      </c>
      <c r="AT515" s="4">
        <f t="shared" si="35"/>
        <v>82856.54772</v>
      </c>
      <c r="AU515" s="4">
        <f>AP515*'Ejercicio 3 - TIR'!$D$5</f>
        <v>17423.07713</v>
      </c>
      <c r="AV515" s="4">
        <f>AQ515*'Ejercicio 3 - TIR'!$D$5</f>
        <v>15513.81543</v>
      </c>
      <c r="AW515" s="4">
        <f>AR515*'Ejercicio 3 - TIR'!$D$5</f>
        <v>24789.70255</v>
      </c>
      <c r="AX515" s="4">
        <f>AS515*'Ejercicio 3 - TIR'!$D$5</f>
        <v>30849.56716</v>
      </c>
      <c r="AY515" s="4">
        <f>AT515*'Ejercicio 3 - TIR'!$D$5</f>
        <v>41428.27386</v>
      </c>
      <c r="AZ515" s="4">
        <f t="shared" ref="AZ515:BD515" si="1580">AJ515-AU515-AE515</f>
        <v>24912.37861</v>
      </c>
      <c r="BA515" s="4">
        <f t="shared" si="1580"/>
        <v>22311.66535</v>
      </c>
      <c r="BB515" s="4">
        <f t="shared" si="1580"/>
        <v>30509.3304</v>
      </c>
      <c r="BC515" s="4">
        <f t="shared" si="1580"/>
        <v>35205.59243</v>
      </c>
      <c r="BD515" s="4">
        <f t="shared" si="1580"/>
        <v>43775.65899</v>
      </c>
      <c r="BE515" s="4">
        <f t="shared" ref="BE515:BI515" si="1581">AZ515/Z515</f>
        <v>21477.91546</v>
      </c>
      <c r="BF515" s="4">
        <f t="shared" si="1581"/>
        <v>16877.33204</v>
      </c>
      <c r="BG515" s="4">
        <f t="shared" si="1581"/>
        <v>19374.24614</v>
      </c>
      <c r="BH515" s="4">
        <f t="shared" si="1581"/>
        <v>18584.24082</v>
      </c>
      <c r="BI515" s="4">
        <f t="shared" si="1581"/>
        <v>18508.03391</v>
      </c>
      <c r="BJ515" s="4">
        <f t="shared" si="38"/>
        <v>73190.06195</v>
      </c>
      <c r="BK515" s="4">
        <f t="shared" si="39"/>
        <v>29417.46402</v>
      </c>
      <c r="BL515" s="4">
        <f t="shared" si="40"/>
        <v>102607.526</v>
      </c>
      <c r="BM515" s="4">
        <f>BK515*'Ejercicio 3 - TIR'!$D$5</f>
        <v>14708.73201</v>
      </c>
      <c r="BN515" s="4">
        <f t="shared" si="41"/>
        <v>87898.79396</v>
      </c>
      <c r="BO515" s="4">
        <f t="shared" si="42"/>
        <v>37162.97817</v>
      </c>
      <c r="BP515" s="4">
        <f t="shared" si="43"/>
        <v>-93131.69353</v>
      </c>
      <c r="BQ515" s="4">
        <f t="shared" ref="BQ515:BT515" si="1582">BE515</f>
        <v>21477.91546</v>
      </c>
      <c r="BR515" s="4">
        <f t="shared" si="1582"/>
        <v>16877.33204</v>
      </c>
      <c r="BS515" s="4">
        <f t="shared" si="1582"/>
        <v>19374.24614</v>
      </c>
      <c r="BT515" s="4">
        <f t="shared" si="1582"/>
        <v>18584.24082</v>
      </c>
      <c r="BU515" s="4">
        <f t="shared" si="45"/>
        <v>55671.01208</v>
      </c>
      <c r="BV515" s="36">
        <f t="shared" si="46"/>
        <v>10.76786341</v>
      </c>
    </row>
    <row r="516" ht="15.0" customHeight="1">
      <c r="A516" s="2">
        <v>515.0</v>
      </c>
      <c r="B516" s="3">
        <f t="shared" si="4"/>
        <v>0.8024593941</v>
      </c>
      <c r="C516" s="4">
        <f>IF(B516&lt;=('Ejercicio 3 - TIR'!$D$13-'Ejercicio 3 - TIR'!$C$13)/('Ejercicio 3 - TIR'!$E$13-'Ejercicio 3 - TIR'!$C$13),'Ejercicio 3 - TIR'!$C$13+SQRT(('Ejercicio 3 - TIR'!$E$13-'Ejercicio 3 - TIR'!$C$13)*('Ejercicio 3 - TIR'!$D$13-'Ejercicio 3 - TIR'!$C$13)*B516),'Ejercicio 3 - TIR'!$E$13-SQRT(('Ejercicio 3 - TIR'!$E$13-'Ejercicio 3 - TIR'!$C$13)*('Ejercicio 3 - TIR'!$E$13-'Ejercicio 3 - TIR'!$D$13)*(1-B516)))</f>
        <v>84603.61318</v>
      </c>
      <c r="D516" s="3">
        <f t="shared" si="5"/>
        <v>0.8795208576</v>
      </c>
      <c r="E516" s="4">
        <f>IF(D516&lt;=('Ejercicio 3 - TIR'!$D$14-'Ejercicio 3 - TIR'!$C$14)/('Ejercicio 3 - TIR'!$E$14-'Ejercicio 3 - TIR'!$C$14),'Ejercicio 3 - TIR'!$C$14+SQRT(('Ejercicio 3 - TIR'!$E$14-'Ejercicio 3 - TIR'!$C$14)*('Ejercicio 3 - TIR'!$D$14-'Ejercicio 3 - TIR'!$C$14)*D516),'Ejercicio 3 - TIR'!$E$14-SQRT(('Ejercicio 3 - TIR'!$E$14-'Ejercicio 3 - TIR'!$C$14)*('Ejercicio 3 - TIR'!$E$14-'Ejercicio 3 - TIR'!$D$14)*(1-D516)))</f>
        <v>35748.89763</v>
      </c>
      <c r="F516" s="3">
        <f t="shared" si="6"/>
        <v>0.5572153584</v>
      </c>
      <c r="G516" s="4">
        <f>IF(F516&lt;=('Ejercicio 3 - TIR'!$D$18-'Ejercicio 3 - TIR'!$C$18)/('Ejercicio 3 - TIR'!$E$18-'Ejercicio 3 - TIR'!$C$18),'Ejercicio 3 - TIR'!$C$18+SQRT(('Ejercicio 3 - TIR'!$E$18-'Ejercicio 3 - TIR'!$C$18)*('Ejercicio 3 - TIR'!$D$18-'Ejercicio 3 - TIR'!$C$18)*F516),'Ejercicio 3 - TIR'!$E$18-SQRT(('Ejercicio 3 - TIR'!$E$18-'Ejercicio 3 - TIR'!$C$18)*('Ejercicio 3 - TIR'!$E$18-'Ejercicio 3 - TIR'!$D$18)*(1-F516)))</f>
        <v>39142.33579</v>
      </c>
      <c r="H516" s="3">
        <f t="shared" si="7"/>
        <v>0.4655245603</v>
      </c>
      <c r="I516" s="4">
        <f>IF(H516&lt;=('Ejercicio 3 - TIR'!$D$18-'Ejercicio 3 - TIR'!$C$18)/('Ejercicio 3 - TIR'!$E$18-'Ejercicio 3 - TIR'!$C$18),'Ejercicio 3 - TIR'!$C$18+SQRT(('Ejercicio 3 - TIR'!$E$18-'Ejercicio 3 - TIR'!$C$18)*('Ejercicio 3 - TIR'!$D$18-'Ejercicio 3 - TIR'!$C$18)*H516),'Ejercicio 3 - TIR'!$E$18-SQRT(('Ejercicio 3 - TIR'!$E$18-'Ejercicio 3 - TIR'!$C$18)*('Ejercicio 3 - TIR'!$E$18-'Ejercicio 3 - TIR'!$D$18)*(1-H516)))</f>
        <v>38356.35591</v>
      </c>
      <c r="J516" s="3">
        <f t="shared" si="8"/>
        <v>0.3293314624</v>
      </c>
      <c r="K516" s="4">
        <f>IF(J516&lt;=('Ejercicio 3 - TIR'!$D$18-'Ejercicio 3 - TIR'!$C$18)/('Ejercicio 3 - TIR'!$E$18-'Ejercicio 3 - TIR'!$C$18),'Ejercicio 3 - TIR'!$C$18+SQRT(('Ejercicio 3 - TIR'!$E$18-'Ejercicio 3 - TIR'!$C$18)*('Ejercicio 3 - TIR'!$D$18-'Ejercicio 3 - TIR'!$C$18)*J516),'Ejercicio 3 - TIR'!$E$18-SQRT(('Ejercicio 3 - TIR'!$E$18-'Ejercicio 3 - TIR'!$C$18)*('Ejercicio 3 - TIR'!$E$18-'Ejercicio 3 - TIR'!$D$18)*(1-J516)))</f>
        <v>37028.49339</v>
      </c>
      <c r="L516" s="3">
        <f t="shared" si="9"/>
        <v>0.824204817</v>
      </c>
      <c r="M516" s="4">
        <f>IF(L516&lt;=('Ejercicio 3 - TIR'!$D$18-'Ejercicio 3 - TIR'!$C$18)/('Ejercicio 3 - TIR'!$E$18-'Ejercicio 3 - TIR'!$C$18),'Ejercicio 3 - TIR'!$C$18+SQRT(('Ejercicio 3 - TIR'!$E$18-'Ejercicio 3 - TIR'!$C$18)*('Ejercicio 3 - TIR'!$D$18-'Ejercicio 3 - TIR'!$C$18)*L516),'Ejercicio 3 - TIR'!$E$18-SQRT(('Ejercicio 3 - TIR'!$E$18-'Ejercicio 3 - TIR'!$C$18)*('Ejercicio 3 - TIR'!$E$18-'Ejercicio 3 - TIR'!$D$18)*(1-L516)))</f>
        <v>41368.93422</v>
      </c>
      <c r="N516" s="3">
        <f t="shared" si="10"/>
        <v>0.3956234349</v>
      </c>
      <c r="O516" s="4">
        <f>IF(N516&lt;=('Ejercicio 3 - TIR'!$D$18-'Ejercicio 3 - TIR'!$C$18)/('Ejercicio 3 - TIR'!$E$18-'Ejercicio 3 - TIR'!$C$18),'Ejercicio 3 - TIR'!$C$18+SQRT(('Ejercicio 3 - TIR'!$E$18-'Ejercicio 3 - TIR'!$C$18)*('Ejercicio 3 - TIR'!$D$18-'Ejercicio 3 - TIR'!$C$18)*N516),'Ejercicio 3 - TIR'!$E$18-SQRT(('Ejercicio 3 - TIR'!$E$18-'Ejercicio 3 - TIR'!$C$18)*('Ejercicio 3 - TIR'!$E$18-'Ejercicio 3 - TIR'!$D$18)*(1-N516)))</f>
        <v>37703.47423</v>
      </c>
      <c r="P516" s="3">
        <f t="shared" si="11"/>
        <v>0.1158593817</v>
      </c>
      <c r="Q516" s="7">
        <f>IF(P516&lt;=('Ejercicio 3 - TIR'!$D$22-'Ejercicio 3 - TIR'!$C$22)/('Ejercicio 3 - TIR'!$E$22-'Ejercicio 3 - TIR'!$C$22),'Ejercicio 3 - TIR'!$C$22+SQRT(('Ejercicio 3 - TIR'!$E$22-'Ejercicio 3 - TIR'!$C$22)*('Ejercicio 3 - TIR'!$D$22-'Ejercicio 3 - TIR'!$C$22)*P516),'Ejercicio 3 - TIR'!$E$22-SQRT(('Ejercicio 3 - TIR'!$E$22-'Ejercicio 3 - TIR'!$C$22)*('Ejercicio 3 - TIR'!$E$22-'Ejercicio 3 - TIR'!$D$22)*(1-P516)))</f>
        <v>0.1344411526</v>
      </c>
      <c r="R516" s="3">
        <f t="shared" si="12"/>
        <v>0.9027383158</v>
      </c>
      <c r="S516" s="7">
        <f>IF(R516&lt;=('Ejercicio 3 - TIR'!$D$23-'Ejercicio 3 - TIR'!$C$23)/('Ejercicio 3 - TIR'!$E$23-'Ejercicio 3 - TIR'!$C$23),'Ejercicio 3 - TIR'!$C$23+SQRT(('Ejercicio 3 - TIR'!$E$23-'Ejercicio 3 - TIR'!$C$23)*('Ejercicio 3 - TIR'!$D$23-'Ejercicio 3 - TIR'!$C$23)*R516),'Ejercicio 3 - TIR'!$E$23-SQRT(('Ejercicio 3 - TIR'!$E$23-'Ejercicio 3 - TIR'!$C$23)*('Ejercicio 3 - TIR'!$E$23-'Ejercicio 3 - TIR'!$D$23)*(1-R516)))</f>
        <v>0.166768559</v>
      </c>
      <c r="T516" s="3">
        <f t="shared" si="13"/>
        <v>0.6744962303</v>
      </c>
      <c r="U516" s="7">
        <f>IF(T516&lt;=('Ejercicio 3 - TIR'!$D$24-'Ejercicio 3 - TIR'!$C$24)/('Ejercicio 3 - TIR'!$E$24-'Ejercicio 3 - TIR'!$C$24),'Ejercicio 3 - TIR'!$C$24+SQRT(('Ejercicio 3 - TIR'!$E$24-'Ejercicio 3 - TIR'!$C$24)*('Ejercicio 3 - TIR'!$D$24-'Ejercicio 3 - TIR'!$C$24)*T516),'Ejercicio 3 - TIR'!$E$24-SQRT(('Ejercicio 3 - TIR'!$E$24-'Ejercicio 3 - TIR'!$C$24)*('Ejercicio 3 - TIR'!$E$24-'Ejercicio 3 - TIR'!$D$24)*(1-T516)))</f>
        <v>0.1898104231</v>
      </c>
      <c r="V516" s="3">
        <f t="shared" si="14"/>
        <v>0.2649510964</v>
      </c>
      <c r="W516" s="7">
        <f>IF(V516&lt;=('Ejercicio 3 - TIR'!$D$25-'Ejercicio 3 - TIR'!$C$25)/('Ejercicio 3 - TIR'!$E$25-'Ejercicio 3 - TIR'!$C$25),'Ejercicio 3 - TIR'!$C$25+SQRT(('Ejercicio 3 - TIR'!$E$25-'Ejercicio 3 - TIR'!$C$25)*('Ejercicio 3 - TIR'!$D$25-'Ejercicio 3 - TIR'!$C$25)*V516),'Ejercicio 3 - TIR'!$E$25-SQRT(('Ejercicio 3 - TIR'!$E$25-'Ejercicio 3 - TIR'!$C$25)*('Ejercicio 3 - TIR'!$E$25-'Ejercicio 3 - TIR'!$D$25)*(1-V516)))</f>
        <v>0.1992595829</v>
      </c>
      <c r="X516" s="3">
        <f t="shared" si="15"/>
        <v>0.1732081422</v>
      </c>
      <c r="Y516" s="7">
        <f>IF(X516&lt;=('Ejercicio 3 - TIR'!$D$26-'Ejercicio 3 - TIR'!$C$26)/('Ejercicio 3 - TIR'!$E$26-'Ejercicio 3 - TIR'!$C$26),'Ejercicio 3 - TIR'!$C$26+SQRT(('Ejercicio 3 - TIR'!$E$26-'Ejercicio 3 - TIR'!$C$26)*('Ejercicio 3 - TIR'!$D$26-'Ejercicio 3 - TIR'!$C$26)*X516),'Ejercicio 3 - TIR'!$E$26-SQRT(('Ejercicio 3 - TIR'!$E$26-'Ejercicio 3 - TIR'!$C$26)*('Ejercicio 3 - TIR'!$E$26-'Ejercicio 3 - TIR'!$D$26)*(1-X516)))</f>
        <v>0.2116254938</v>
      </c>
      <c r="Z516" s="3">
        <f t="shared" si="16"/>
        <v>1.134441153</v>
      </c>
      <c r="AA516" s="3">
        <f t="shared" si="17"/>
        <v>1.323630269</v>
      </c>
      <c r="AB516" s="3">
        <f t="shared" si="18"/>
        <v>1.57486909</v>
      </c>
      <c r="AC516" s="3">
        <f t="shared" si="19"/>
        <v>1.888676848</v>
      </c>
      <c r="AD516" s="3">
        <f t="shared" si="20"/>
        <v>2.288369019</v>
      </c>
      <c r="AE516" s="2">
        <f t="shared" si="21"/>
        <v>4806.123</v>
      </c>
      <c r="AF516" s="2">
        <f t="shared" si="22"/>
        <v>5607.633207</v>
      </c>
      <c r="AG516" s="2">
        <f t="shared" si="23"/>
        <v>6672.020438</v>
      </c>
      <c r="AH516" s="2">
        <f t="shared" si="24"/>
        <v>8001.484448</v>
      </c>
      <c r="AI516" s="2">
        <f t="shared" si="25"/>
        <v>9694.802546</v>
      </c>
      <c r="AJ516" s="4">
        <f t="shared" si="26"/>
        <v>44404.67653</v>
      </c>
      <c r="AK516" s="4">
        <f t="shared" si="27"/>
        <v>50769.63368</v>
      </c>
      <c r="AL516" s="4">
        <f t="shared" si="28"/>
        <v>58315.0297</v>
      </c>
      <c r="AM516" s="4">
        <f t="shared" si="29"/>
        <v>78132.54829</v>
      </c>
      <c r="AN516" s="4">
        <f t="shared" si="30"/>
        <v>86279.46234</v>
      </c>
      <c r="AO516" s="4">
        <f>C516/'Ejercicio 3 - TIR'!$D$7</f>
        <v>16920.72264</v>
      </c>
      <c r="AP516" s="4">
        <f t="shared" si="31"/>
        <v>27483.95389</v>
      </c>
      <c r="AQ516" s="4">
        <f t="shared" si="32"/>
        <v>33848.91104</v>
      </c>
      <c r="AR516" s="4">
        <f t="shared" si="33"/>
        <v>41394.30706</v>
      </c>
      <c r="AS516" s="4">
        <f t="shared" si="34"/>
        <v>61211.82565</v>
      </c>
      <c r="AT516" s="4">
        <f t="shared" si="35"/>
        <v>69358.7397</v>
      </c>
      <c r="AU516" s="4">
        <f>AP516*'Ejercicio 3 - TIR'!$D$5</f>
        <v>13741.97695</v>
      </c>
      <c r="AV516" s="4">
        <f>AQ516*'Ejercicio 3 - TIR'!$D$5</f>
        <v>16924.45552</v>
      </c>
      <c r="AW516" s="4">
        <f>AR516*'Ejercicio 3 - TIR'!$D$5</f>
        <v>20697.15353</v>
      </c>
      <c r="AX516" s="4">
        <f>AS516*'Ejercicio 3 - TIR'!$D$5</f>
        <v>30605.91283</v>
      </c>
      <c r="AY516" s="4">
        <f>AT516*'Ejercicio 3 - TIR'!$D$5</f>
        <v>34679.36985</v>
      </c>
      <c r="AZ516" s="4">
        <f t="shared" ref="AZ516:BD516" si="1583">AJ516-AU516-AE516</f>
        <v>25856.57658</v>
      </c>
      <c r="BA516" s="4">
        <f t="shared" si="1583"/>
        <v>28237.54495</v>
      </c>
      <c r="BB516" s="4">
        <f t="shared" si="1583"/>
        <v>30945.85573</v>
      </c>
      <c r="BC516" s="4">
        <f t="shared" si="1583"/>
        <v>39525.15101</v>
      </c>
      <c r="BD516" s="4">
        <f t="shared" si="1583"/>
        <v>41905.28994</v>
      </c>
      <c r="BE516" s="4">
        <f t="shared" ref="BE516:BI516" si="1584">AZ516/Z516</f>
        <v>22792.34716</v>
      </c>
      <c r="BF516" s="4">
        <f t="shared" si="1584"/>
        <v>21333.40829</v>
      </c>
      <c r="BG516" s="4">
        <f t="shared" si="1584"/>
        <v>19649.79561</v>
      </c>
      <c r="BH516" s="4">
        <f t="shared" si="1584"/>
        <v>20927.4292</v>
      </c>
      <c r="BI516" s="4">
        <f t="shared" si="1584"/>
        <v>18312.29561</v>
      </c>
      <c r="BJ516" s="4">
        <f t="shared" si="38"/>
        <v>81806.6698</v>
      </c>
      <c r="BK516" s="4">
        <f t="shared" si="39"/>
        <v>38720.85746</v>
      </c>
      <c r="BL516" s="4">
        <f t="shared" si="40"/>
        <v>120527.5273</v>
      </c>
      <c r="BM516" s="4">
        <f>BK516*'Ejercicio 3 - TIR'!$D$5</f>
        <v>19360.42873</v>
      </c>
      <c r="BN516" s="4">
        <f t="shared" si="41"/>
        <v>101167.0985</v>
      </c>
      <c r="BO516" s="4">
        <f t="shared" si="42"/>
        <v>44209.25895</v>
      </c>
      <c r="BP516" s="4">
        <f t="shared" si="43"/>
        <v>-120352.5108</v>
      </c>
      <c r="BQ516" s="4">
        <f t="shared" ref="BQ516:BT516" si="1585">BE516</f>
        <v>22792.34716</v>
      </c>
      <c r="BR516" s="4">
        <f t="shared" si="1585"/>
        <v>21333.40829</v>
      </c>
      <c r="BS516" s="4">
        <f t="shared" si="1585"/>
        <v>19649.79561</v>
      </c>
      <c r="BT516" s="4">
        <f t="shared" si="1585"/>
        <v>20927.4292</v>
      </c>
      <c r="BU516" s="4">
        <f t="shared" si="45"/>
        <v>62521.55456</v>
      </c>
      <c r="BV516" s="36">
        <f t="shared" si="46"/>
        <v>5.982102744</v>
      </c>
    </row>
    <row r="517" ht="15.0" customHeight="1">
      <c r="A517" s="2">
        <v>516.0</v>
      </c>
      <c r="B517" s="3">
        <f t="shared" si="4"/>
        <v>0.5226015816</v>
      </c>
      <c r="C517" s="4">
        <f>IF(B517&lt;=('Ejercicio 3 - TIR'!$D$13-'Ejercicio 3 - TIR'!$C$13)/('Ejercicio 3 - TIR'!$E$13-'Ejercicio 3 - TIR'!$C$13),'Ejercicio 3 - TIR'!$C$13+SQRT(('Ejercicio 3 - TIR'!$E$13-'Ejercicio 3 - TIR'!$C$13)*('Ejercicio 3 - TIR'!$D$13-'Ejercicio 3 - TIR'!$C$13)*B517),'Ejercicio 3 - TIR'!$E$13-SQRT(('Ejercicio 3 - TIR'!$E$13-'Ejercicio 3 - TIR'!$C$13)*('Ejercicio 3 - TIR'!$E$13-'Ejercicio 3 - TIR'!$D$13)*(1-B517)))</f>
        <v>76065.12791</v>
      </c>
      <c r="D517" s="3">
        <f t="shared" si="5"/>
        <v>0.2226709823</v>
      </c>
      <c r="E517" s="4">
        <f>IF(D517&lt;=('Ejercicio 3 - TIR'!$D$14-'Ejercicio 3 - TIR'!$C$14)/('Ejercicio 3 - TIR'!$E$14-'Ejercicio 3 - TIR'!$C$14),'Ejercicio 3 - TIR'!$C$14+SQRT(('Ejercicio 3 - TIR'!$E$14-'Ejercicio 3 - TIR'!$C$14)*('Ejercicio 3 - TIR'!$D$14-'Ejercicio 3 - TIR'!$C$14)*D517),'Ejercicio 3 - TIR'!$E$14-SQRT(('Ejercicio 3 - TIR'!$E$14-'Ejercicio 3 - TIR'!$C$14)*('Ejercicio 3 - TIR'!$E$14-'Ejercicio 3 - TIR'!$D$14)*(1-D517)))</f>
        <v>29086.60295</v>
      </c>
      <c r="F517" s="3">
        <f t="shared" si="6"/>
        <v>0.2646866238</v>
      </c>
      <c r="G517" s="4">
        <f>IF(F517&lt;=('Ejercicio 3 - TIR'!$D$18-'Ejercicio 3 - TIR'!$C$18)/('Ejercicio 3 - TIR'!$E$18-'Ejercicio 3 - TIR'!$C$18),'Ejercicio 3 - TIR'!$C$18+SQRT(('Ejercicio 3 - TIR'!$E$18-'Ejercicio 3 - TIR'!$C$18)*('Ejercicio 3 - TIR'!$D$18-'Ejercicio 3 - TIR'!$C$18)*F517),'Ejercicio 3 - TIR'!$E$18-SQRT(('Ejercicio 3 - TIR'!$E$18-'Ejercicio 3 - TIR'!$C$18)*('Ejercicio 3 - TIR'!$E$18-'Ejercicio 3 - TIR'!$D$18)*(1-F517)))</f>
        <v>36301.03115</v>
      </c>
      <c r="H517" s="3">
        <f t="shared" si="7"/>
        <v>0.5072722078</v>
      </c>
      <c r="I517" s="4">
        <f>IF(H517&lt;=('Ejercicio 3 - TIR'!$D$18-'Ejercicio 3 - TIR'!$C$18)/('Ejercicio 3 - TIR'!$E$18-'Ejercicio 3 - TIR'!$C$18),'Ejercicio 3 - TIR'!$C$18+SQRT(('Ejercicio 3 - TIR'!$E$18-'Ejercicio 3 - TIR'!$C$18)*('Ejercicio 3 - TIR'!$D$18-'Ejercicio 3 - TIR'!$C$18)*H517),'Ejercicio 3 - TIR'!$E$18-SQRT(('Ejercicio 3 - TIR'!$E$18-'Ejercicio 3 - TIR'!$C$18)*('Ejercicio 3 - TIR'!$E$18-'Ejercicio 3 - TIR'!$D$18)*(1-H517)))</f>
        <v>38723.00586</v>
      </c>
      <c r="J517" s="3">
        <f t="shared" si="8"/>
        <v>0.3148678173</v>
      </c>
      <c r="K517" s="4">
        <f>IF(J517&lt;=('Ejercicio 3 - TIR'!$D$18-'Ejercicio 3 - TIR'!$C$18)/('Ejercicio 3 - TIR'!$E$18-'Ejercicio 3 - TIR'!$C$18),'Ejercicio 3 - TIR'!$C$18+SQRT(('Ejercicio 3 - TIR'!$E$18-'Ejercicio 3 - TIR'!$C$18)*('Ejercicio 3 - TIR'!$D$18-'Ejercicio 3 - TIR'!$C$18)*J517),'Ejercicio 3 - TIR'!$E$18-SQRT(('Ejercicio 3 - TIR'!$E$18-'Ejercicio 3 - TIR'!$C$18)*('Ejercicio 3 - TIR'!$E$18-'Ejercicio 3 - TIR'!$D$18)*(1-J517)))</f>
        <v>36872.42116</v>
      </c>
      <c r="L517" s="3">
        <f t="shared" si="9"/>
        <v>0.2231990505</v>
      </c>
      <c r="M517" s="4">
        <f>IF(L517&lt;=('Ejercicio 3 - TIR'!$D$18-'Ejercicio 3 - TIR'!$C$18)/('Ejercicio 3 - TIR'!$E$18-'Ejercicio 3 - TIR'!$C$18),'Ejercicio 3 - TIR'!$C$18+SQRT(('Ejercicio 3 - TIR'!$E$18-'Ejercicio 3 - TIR'!$C$18)*('Ejercicio 3 - TIR'!$D$18-'Ejercicio 3 - TIR'!$C$18)*L517),'Ejercicio 3 - TIR'!$E$18-SQRT(('Ejercicio 3 - TIR'!$E$18-'Ejercicio 3 - TIR'!$C$18)*('Ejercicio 3 - TIR'!$E$18-'Ejercicio 3 - TIR'!$D$18)*(1-L517)))</f>
        <v>35786.17815</v>
      </c>
      <c r="N517" s="3">
        <f t="shared" si="10"/>
        <v>0.1721900167</v>
      </c>
      <c r="O517" s="4">
        <f>IF(N517&lt;=('Ejercicio 3 - TIR'!$D$18-'Ejercicio 3 - TIR'!$C$18)/('Ejercicio 3 - TIR'!$E$18-'Ejercicio 3 - TIR'!$C$18),'Ejercicio 3 - TIR'!$C$18+SQRT(('Ejercicio 3 - TIR'!$E$18-'Ejercicio 3 - TIR'!$C$18)*('Ejercicio 3 - TIR'!$D$18-'Ejercicio 3 - TIR'!$C$18)*N517),'Ejercicio 3 - TIR'!$E$18-SQRT(('Ejercicio 3 - TIR'!$E$18-'Ejercicio 3 - TIR'!$C$18)*('Ejercicio 3 - TIR'!$E$18-'Ejercicio 3 - TIR'!$D$18)*(1-N517)))</f>
        <v>35082.17498</v>
      </c>
      <c r="P517" s="3">
        <f t="shared" si="11"/>
        <v>0.09928902454</v>
      </c>
      <c r="Q517" s="7">
        <f>IF(P517&lt;=('Ejercicio 3 - TIR'!$D$22-'Ejercicio 3 - TIR'!$C$22)/('Ejercicio 3 - TIR'!$E$22-'Ejercicio 3 - TIR'!$C$22),'Ejercicio 3 - TIR'!$C$22+SQRT(('Ejercicio 3 - TIR'!$E$22-'Ejercicio 3 - TIR'!$C$22)*('Ejercicio 3 - TIR'!$D$22-'Ejercicio 3 - TIR'!$C$22)*P517),'Ejercicio 3 - TIR'!$E$22-SQRT(('Ejercicio 3 - TIR'!$E$22-'Ejercicio 3 - TIR'!$C$22)*('Ejercicio 3 - TIR'!$E$22-'Ejercicio 3 - TIR'!$D$22)*(1-P517)))</f>
        <v>0.1333686291</v>
      </c>
      <c r="R517" s="3">
        <f t="shared" si="12"/>
        <v>0.9361754703</v>
      </c>
      <c r="S517" s="7">
        <f>IF(R517&lt;=('Ejercicio 3 - TIR'!$D$23-'Ejercicio 3 - TIR'!$C$23)/('Ejercicio 3 - TIR'!$E$23-'Ejercicio 3 - TIR'!$C$23),'Ejercicio 3 - TIR'!$C$23+SQRT(('Ejercicio 3 - TIR'!$E$23-'Ejercicio 3 - TIR'!$C$23)*('Ejercicio 3 - TIR'!$D$23-'Ejercicio 3 - TIR'!$C$23)*R517),'Ejercicio 3 - TIR'!$E$23-SQRT(('Ejercicio 3 - TIR'!$E$23-'Ejercicio 3 - TIR'!$C$23)*('Ejercicio 3 - TIR'!$E$23-'Ejercicio 3 - TIR'!$D$23)*(1-R517)))</f>
        <v>0.1692815974</v>
      </c>
      <c r="T517" s="3">
        <f t="shared" si="13"/>
        <v>0.3018169723</v>
      </c>
      <c r="U517" s="7">
        <f>IF(T517&lt;=('Ejercicio 3 - TIR'!$D$24-'Ejercicio 3 - TIR'!$C$24)/('Ejercicio 3 - TIR'!$E$24-'Ejercicio 3 - TIR'!$C$24),'Ejercicio 3 - TIR'!$C$24+SQRT(('Ejercicio 3 - TIR'!$E$24-'Ejercicio 3 - TIR'!$C$24)*('Ejercicio 3 - TIR'!$D$24-'Ejercicio 3 - TIR'!$C$24)*T517),'Ejercicio 3 - TIR'!$E$24-SQRT(('Ejercicio 3 - TIR'!$E$24-'Ejercicio 3 - TIR'!$C$24)*('Ejercicio 3 - TIR'!$E$24-'Ejercicio 3 - TIR'!$D$24)*(1-T517)))</f>
        <v>0.1751756955</v>
      </c>
      <c r="V517" s="3">
        <f t="shared" si="14"/>
        <v>0.4348451922</v>
      </c>
      <c r="W517" s="7">
        <f>IF(V517&lt;=('Ejercicio 3 - TIR'!$D$25-'Ejercicio 3 - TIR'!$C$25)/('Ejercicio 3 - TIR'!$E$25-'Ejercicio 3 - TIR'!$C$25),'Ejercicio 3 - TIR'!$C$25+SQRT(('Ejercicio 3 - TIR'!$E$25-'Ejercicio 3 - TIR'!$C$25)*('Ejercicio 3 - TIR'!$D$25-'Ejercicio 3 - TIR'!$C$25)*V517),'Ejercicio 3 - TIR'!$E$25-SQRT(('Ejercicio 3 - TIR'!$E$25-'Ejercicio 3 - TIR'!$C$25)*('Ejercicio 3 - TIR'!$E$25-'Ejercicio 3 - TIR'!$D$25)*(1-V517)))</f>
        <v>0.2055248179</v>
      </c>
      <c r="X517" s="3">
        <f t="shared" si="15"/>
        <v>0.1582194117</v>
      </c>
      <c r="Y517" s="7">
        <f>IF(X517&lt;=('Ejercicio 3 - TIR'!$D$26-'Ejercicio 3 - TIR'!$C$26)/('Ejercicio 3 - TIR'!$E$26-'Ejercicio 3 - TIR'!$C$26),'Ejercicio 3 - TIR'!$C$26+SQRT(('Ejercicio 3 - TIR'!$E$26-'Ejercicio 3 - TIR'!$C$26)*('Ejercicio 3 - TIR'!$D$26-'Ejercicio 3 - TIR'!$C$26)*X517),'Ejercicio 3 - TIR'!$E$26-SQRT(('Ejercicio 3 - TIR'!$E$26-'Ejercicio 3 - TIR'!$C$26)*('Ejercicio 3 - TIR'!$E$26-'Ejercicio 3 - TIR'!$D$26)*(1-X517)))</f>
        <v>0.2106686335</v>
      </c>
      <c r="Z517" s="3">
        <f t="shared" si="16"/>
        <v>1.133368629</v>
      </c>
      <c r="AA517" s="3">
        <f t="shared" si="17"/>
        <v>1.325227081</v>
      </c>
      <c r="AB517" s="3">
        <f t="shared" si="18"/>
        <v>1.557374657</v>
      </c>
      <c r="AC517" s="3">
        <f t="shared" si="19"/>
        <v>1.877453799</v>
      </c>
      <c r="AD517" s="3">
        <f t="shared" si="20"/>
        <v>2.272974426</v>
      </c>
      <c r="AE517" s="2">
        <f t="shared" si="21"/>
        <v>3879.240361</v>
      </c>
      <c r="AF517" s="2">
        <f t="shared" si="22"/>
        <v>4535.924366</v>
      </c>
      <c r="AG517" s="2">
        <f t="shared" si="23"/>
        <v>5330.508071</v>
      </c>
      <c r="AH517" s="2">
        <f t="shared" si="24"/>
        <v>6426.059772</v>
      </c>
      <c r="AI517" s="2">
        <f t="shared" si="25"/>
        <v>7779.829003</v>
      </c>
      <c r="AJ517" s="4">
        <f t="shared" si="26"/>
        <v>41142.44991</v>
      </c>
      <c r="AK517" s="4">
        <f t="shared" si="27"/>
        <v>51316.77602</v>
      </c>
      <c r="AL517" s="4">
        <f t="shared" si="28"/>
        <v>57424.17425</v>
      </c>
      <c r="AM517" s="4">
        <f t="shared" si="29"/>
        <v>67186.89613</v>
      </c>
      <c r="AN517" s="4">
        <f t="shared" si="30"/>
        <v>79740.88652</v>
      </c>
      <c r="AO517" s="4">
        <f>C517/'Ejercicio 3 - TIR'!$D$7</f>
        <v>15213.02558</v>
      </c>
      <c r="AP517" s="4">
        <f t="shared" si="31"/>
        <v>25929.42433</v>
      </c>
      <c r="AQ517" s="4">
        <f t="shared" si="32"/>
        <v>36103.75044</v>
      </c>
      <c r="AR517" s="4">
        <f t="shared" si="33"/>
        <v>42211.14866</v>
      </c>
      <c r="AS517" s="4">
        <f t="shared" si="34"/>
        <v>51973.87055</v>
      </c>
      <c r="AT517" s="4">
        <f t="shared" si="35"/>
        <v>64527.86094</v>
      </c>
      <c r="AU517" s="4">
        <f>AP517*'Ejercicio 3 - TIR'!$D$5</f>
        <v>12964.71216</v>
      </c>
      <c r="AV517" s="4">
        <f>AQ517*'Ejercicio 3 - TIR'!$D$5</f>
        <v>18051.87522</v>
      </c>
      <c r="AW517" s="4">
        <f>AR517*'Ejercicio 3 - TIR'!$D$5</f>
        <v>21105.57433</v>
      </c>
      <c r="AX517" s="4">
        <f>AS517*'Ejercicio 3 - TIR'!$D$5</f>
        <v>25986.93527</v>
      </c>
      <c r="AY517" s="4">
        <f>AT517*'Ejercicio 3 - TIR'!$D$5</f>
        <v>32263.93047</v>
      </c>
      <c r="AZ517" s="4">
        <f t="shared" ref="AZ517:BD517" si="1586">AJ517-AU517-AE517</f>
        <v>24298.49739</v>
      </c>
      <c r="BA517" s="4">
        <f t="shared" si="1586"/>
        <v>28728.97644</v>
      </c>
      <c r="BB517" s="4">
        <f t="shared" si="1586"/>
        <v>30988.09184</v>
      </c>
      <c r="BC517" s="4">
        <f t="shared" si="1586"/>
        <v>34773.90108</v>
      </c>
      <c r="BD517" s="4">
        <f t="shared" si="1586"/>
        <v>39697.12705</v>
      </c>
      <c r="BE517" s="4">
        <f t="shared" ref="BE517:BI517" si="1587">AZ517/Z517</f>
        <v>21439.18295</v>
      </c>
      <c r="BF517" s="4">
        <f t="shared" si="1587"/>
        <v>21678.53106</v>
      </c>
      <c r="BG517" s="4">
        <f t="shared" si="1587"/>
        <v>19897.64743</v>
      </c>
      <c r="BH517" s="4">
        <f t="shared" si="1587"/>
        <v>18521.84117</v>
      </c>
      <c r="BI517" s="4">
        <f t="shared" si="1587"/>
        <v>17464.83665</v>
      </c>
      <c r="BJ517" s="4">
        <f t="shared" si="38"/>
        <v>66113.10464</v>
      </c>
      <c r="BK517" s="4">
        <f t="shared" si="39"/>
        <v>34578.81809</v>
      </c>
      <c r="BL517" s="4">
        <f t="shared" si="40"/>
        <v>100691.9227</v>
      </c>
      <c r="BM517" s="4">
        <f>BK517*'Ejercicio 3 - TIR'!$D$5</f>
        <v>17289.40904</v>
      </c>
      <c r="BN517" s="4">
        <f t="shared" si="41"/>
        <v>83402.51368</v>
      </c>
      <c r="BO517" s="4">
        <f t="shared" si="42"/>
        <v>36693.11574</v>
      </c>
      <c r="BP517" s="4">
        <f t="shared" si="43"/>
        <v>-105151.7309</v>
      </c>
      <c r="BQ517" s="4">
        <f t="shared" ref="BQ517:BT517" si="1588">BE517</f>
        <v>21439.18295</v>
      </c>
      <c r="BR517" s="4">
        <f t="shared" si="1588"/>
        <v>21678.53106</v>
      </c>
      <c r="BS517" s="4">
        <f t="shared" si="1588"/>
        <v>19897.64743</v>
      </c>
      <c r="BT517" s="4">
        <f t="shared" si="1588"/>
        <v>18521.84117</v>
      </c>
      <c r="BU517" s="4">
        <f t="shared" si="45"/>
        <v>54157.95239</v>
      </c>
      <c r="BV517" s="36">
        <f t="shared" si="46"/>
        <v>7.859996538</v>
      </c>
    </row>
    <row r="518" ht="15.0" customHeight="1">
      <c r="A518" s="2">
        <v>517.0</v>
      </c>
      <c r="B518" s="3">
        <f t="shared" si="4"/>
        <v>0.2141962632</v>
      </c>
      <c r="C518" s="4">
        <f>IF(B518&lt;=('Ejercicio 3 - TIR'!$D$13-'Ejercicio 3 - TIR'!$C$13)/('Ejercicio 3 - TIR'!$E$13-'Ejercicio 3 - TIR'!$C$13),'Ejercicio 3 - TIR'!$C$13+SQRT(('Ejercicio 3 - TIR'!$E$13-'Ejercicio 3 - TIR'!$C$13)*('Ejercicio 3 - TIR'!$D$13-'Ejercicio 3 - TIR'!$C$13)*B518),'Ejercicio 3 - TIR'!$E$13-SQRT(('Ejercicio 3 - TIR'!$E$13-'Ejercicio 3 - TIR'!$C$13)*('Ejercicio 3 - TIR'!$E$13-'Ejercicio 3 - TIR'!$D$13)*(1-B518)))</f>
        <v>69256.26843</v>
      </c>
      <c r="D518" s="3">
        <f t="shared" si="5"/>
        <v>0.5455899029</v>
      </c>
      <c r="E518" s="4">
        <f>IF(D518&lt;=('Ejercicio 3 - TIR'!$D$14-'Ejercicio 3 - TIR'!$C$14)/('Ejercicio 3 - TIR'!$E$14-'Ejercicio 3 - TIR'!$C$14),'Ejercicio 3 - TIR'!$C$14+SQRT(('Ejercicio 3 - TIR'!$E$14-'Ejercicio 3 - TIR'!$C$14)*('Ejercicio 3 - TIR'!$D$14-'Ejercicio 3 - TIR'!$C$14)*D518),'Ejercicio 3 - TIR'!$E$14-SQRT(('Ejercicio 3 - TIR'!$E$14-'Ejercicio 3 - TIR'!$C$14)*('Ejercicio 3 - TIR'!$E$14-'Ejercicio 3 - TIR'!$D$14)*(1-D518)))</f>
        <v>31744.0013</v>
      </c>
      <c r="F518" s="3">
        <f t="shared" si="6"/>
        <v>0.3898100749</v>
      </c>
      <c r="G518" s="4">
        <f>IF(F518&lt;=('Ejercicio 3 - TIR'!$D$18-'Ejercicio 3 - TIR'!$C$18)/('Ejercicio 3 - TIR'!$E$18-'Ejercicio 3 - TIR'!$C$18),'Ejercicio 3 - TIR'!$C$18+SQRT(('Ejercicio 3 - TIR'!$E$18-'Ejercicio 3 - TIR'!$C$18)*('Ejercicio 3 - TIR'!$D$18-'Ejercicio 3 - TIR'!$C$18)*F518),'Ejercicio 3 - TIR'!$E$18-SQRT(('Ejercicio 3 - TIR'!$E$18-'Ejercicio 3 - TIR'!$C$18)*('Ejercicio 3 - TIR'!$E$18-'Ejercicio 3 - TIR'!$D$18)*(1-F518)))</f>
        <v>37646.66667</v>
      </c>
      <c r="H518" s="3">
        <f t="shared" si="7"/>
        <v>0.7686003024</v>
      </c>
      <c r="I518" s="4">
        <f>IF(H518&lt;=('Ejercicio 3 - TIR'!$D$18-'Ejercicio 3 - TIR'!$C$18)/('Ejercicio 3 - TIR'!$E$18-'Ejercicio 3 - TIR'!$C$18),'Ejercicio 3 - TIR'!$C$18+SQRT(('Ejercicio 3 - TIR'!$E$18-'Ejercicio 3 - TIR'!$C$18)*('Ejercicio 3 - TIR'!$D$18-'Ejercicio 3 - TIR'!$C$18)*H518),'Ejercicio 3 - TIR'!$E$18-SQRT(('Ejercicio 3 - TIR'!$E$18-'Ejercicio 3 - TIR'!$C$18)*('Ejercicio 3 - TIR'!$E$18-'Ejercicio 3 - TIR'!$D$18)*(1-H518)))</f>
        <v>40834.06945</v>
      </c>
      <c r="J518" s="3">
        <f t="shared" si="8"/>
        <v>0.04804107256</v>
      </c>
      <c r="K518" s="4">
        <f>IF(J518&lt;=('Ejercicio 3 - TIR'!$D$18-'Ejercicio 3 - TIR'!$C$18)/('Ejercicio 3 - TIR'!$E$18-'Ejercicio 3 - TIR'!$C$18),'Ejercicio 3 - TIR'!$C$18+SQRT(('Ejercicio 3 - TIR'!$E$18-'Ejercicio 3 - TIR'!$C$18)*('Ejercicio 3 - TIR'!$D$18-'Ejercicio 3 - TIR'!$C$18)*J518),'Ejercicio 3 - TIR'!$E$18-SQRT(('Ejercicio 3 - TIR'!$E$18-'Ejercicio 3 - TIR'!$C$18)*('Ejercicio 3 - TIR'!$E$18-'Ejercicio 3 - TIR'!$D$18)*(1-J518)))</f>
        <v>32684.42934</v>
      </c>
      <c r="L518" s="3">
        <f t="shared" si="9"/>
        <v>0.4138869074</v>
      </c>
      <c r="M518" s="4">
        <f>IF(L518&lt;=('Ejercicio 3 - TIR'!$D$18-'Ejercicio 3 - TIR'!$C$18)/('Ejercicio 3 - TIR'!$E$18-'Ejercicio 3 - TIR'!$C$18),'Ejercicio 3 - TIR'!$C$18+SQRT(('Ejercicio 3 - TIR'!$E$18-'Ejercicio 3 - TIR'!$C$18)*('Ejercicio 3 - TIR'!$D$18-'Ejercicio 3 - TIR'!$C$18)*L518),'Ejercicio 3 - TIR'!$E$18-SQRT(('Ejercicio 3 - TIR'!$E$18-'Ejercicio 3 - TIR'!$C$18)*('Ejercicio 3 - TIR'!$E$18-'Ejercicio 3 - TIR'!$D$18)*(1-L518)))</f>
        <v>37879.27891</v>
      </c>
      <c r="N518" s="3">
        <f t="shared" si="10"/>
        <v>0.5847574218</v>
      </c>
      <c r="O518" s="4">
        <f>IF(N518&lt;=('Ejercicio 3 - TIR'!$D$18-'Ejercicio 3 - TIR'!$C$18)/('Ejercicio 3 - TIR'!$E$18-'Ejercicio 3 - TIR'!$C$18),'Ejercicio 3 - TIR'!$C$18+SQRT(('Ejercicio 3 - TIR'!$E$18-'Ejercicio 3 - TIR'!$C$18)*('Ejercicio 3 - TIR'!$D$18-'Ejercicio 3 - TIR'!$C$18)*N518),'Ejercicio 3 - TIR'!$E$18-SQRT(('Ejercicio 3 - TIR'!$E$18-'Ejercicio 3 - TIR'!$C$18)*('Ejercicio 3 - TIR'!$E$18-'Ejercicio 3 - TIR'!$D$18)*(1-N518)))</f>
        <v>39365.55462</v>
      </c>
      <c r="P518" s="3">
        <f t="shared" si="11"/>
        <v>0.02490106446</v>
      </c>
      <c r="Q518" s="7">
        <f>IF(P518&lt;=('Ejercicio 3 - TIR'!$D$22-'Ejercicio 3 - TIR'!$C$22)/('Ejercicio 3 - TIR'!$E$22-'Ejercicio 3 - TIR'!$C$22),'Ejercicio 3 - TIR'!$C$22+SQRT(('Ejercicio 3 - TIR'!$E$22-'Ejercicio 3 - TIR'!$C$22)*('Ejercicio 3 - TIR'!$D$22-'Ejercicio 3 - TIR'!$C$22)*P518),'Ejercicio 3 - TIR'!$E$22-SQRT(('Ejercicio 3 - TIR'!$E$22-'Ejercicio 3 - TIR'!$C$22)*('Ejercicio 3 - TIR'!$E$22-'Ejercicio 3 - TIR'!$D$22)*(1-P518)))</f>
        <v>0.1266949172</v>
      </c>
      <c r="R518" s="3">
        <f t="shared" si="12"/>
        <v>0.1682504088</v>
      </c>
      <c r="S518" s="7">
        <f>IF(R518&lt;=('Ejercicio 3 - TIR'!$D$23-'Ejercicio 3 - TIR'!$C$23)/('Ejercicio 3 - TIR'!$E$23-'Ejercicio 3 - TIR'!$C$23),'Ejercicio 3 - TIR'!$C$23+SQRT(('Ejercicio 3 - TIR'!$E$23-'Ejercicio 3 - TIR'!$C$23)*('Ejercicio 3 - TIR'!$D$23-'Ejercicio 3 - TIR'!$C$23)*R518),'Ejercicio 3 - TIR'!$E$23-SQRT(('Ejercicio 3 - TIR'!$E$23-'Ejercicio 3 - TIR'!$C$23)*('Ejercicio 3 - TIR'!$E$23-'Ejercicio 3 - TIR'!$D$23)*(1-R518)))</f>
        <v>0.1374026072</v>
      </c>
      <c r="T518" s="3">
        <f t="shared" si="13"/>
        <v>0.4154877293</v>
      </c>
      <c r="U518" s="7">
        <f>IF(T518&lt;=('Ejercicio 3 - TIR'!$D$24-'Ejercicio 3 - TIR'!$C$24)/('Ejercicio 3 - TIR'!$E$24-'Ejercicio 3 - TIR'!$C$24),'Ejercicio 3 - TIR'!$C$24+SQRT(('Ejercicio 3 - TIR'!$E$24-'Ejercicio 3 - TIR'!$C$24)*('Ejercicio 3 - TIR'!$D$24-'Ejercicio 3 - TIR'!$C$24)*T518),'Ejercicio 3 - TIR'!$E$24-SQRT(('Ejercicio 3 - TIR'!$E$24-'Ejercicio 3 - TIR'!$C$24)*('Ejercicio 3 - TIR'!$E$24-'Ejercicio 3 - TIR'!$D$24)*(1-T518)))</f>
        <v>0.1795385211</v>
      </c>
      <c r="V518" s="3">
        <f t="shared" si="14"/>
        <v>0.9158395124</v>
      </c>
      <c r="W518" s="7">
        <f>IF(V518&lt;=('Ejercicio 3 - TIR'!$D$25-'Ejercicio 3 - TIR'!$C$25)/('Ejercicio 3 - TIR'!$E$25-'Ejercicio 3 - TIR'!$C$25),'Ejercicio 3 - TIR'!$C$25+SQRT(('Ejercicio 3 - TIR'!$E$25-'Ejercicio 3 - TIR'!$C$25)*('Ejercicio 3 - TIR'!$D$25-'Ejercicio 3 - TIR'!$C$25)*V518),'Ejercicio 3 - TIR'!$E$25-SQRT(('Ejercicio 3 - TIR'!$E$25-'Ejercicio 3 - TIR'!$C$25)*('Ejercicio 3 - TIR'!$E$25-'Ejercicio 3 - TIR'!$D$25)*(1-V518)))</f>
        <v>0.2328371999</v>
      </c>
      <c r="X518" s="3">
        <f t="shared" si="15"/>
        <v>0.39531881</v>
      </c>
      <c r="Y518" s="7">
        <f>IF(X518&lt;=('Ejercicio 3 - TIR'!$D$26-'Ejercicio 3 - TIR'!$C$26)/('Ejercicio 3 - TIR'!$E$26-'Ejercicio 3 - TIR'!$C$26),'Ejercicio 3 - TIR'!$C$26+SQRT(('Ejercicio 3 - TIR'!$E$26-'Ejercicio 3 - TIR'!$C$26)*('Ejercicio 3 - TIR'!$D$26-'Ejercicio 3 - TIR'!$C$26)*X518),'Ejercicio 3 - TIR'!$E$26-SQRT(('Ejercicio 3 - TIR'!$E$26-'Ejercicio 3 - TIR'!$C$26)*('Ejercicio 3 - TIR'!$E$26-'Ejercicio 3 - TIR'!$D$26)*(1-X518)))</f>
        <v>0.2228573852</v>
      </c>
      <c r="Z518" s="3">
        <f t="shared" si="16"/>
        <v>1.126694917</v>
      </c>
      <c r="AA518" s="3">
        <f t="shared" si="17"/>
        <v>1.281505736</v>
      </c>
      <c r="AB518" s="3">
        <f t="shared" si="18"/>
        <v>1.511585381</v>
      </c>
      <c r="AC518" s="3">
        <f t="shared" si="19"/>
        <v>1.863538689</v>
      </c>
      <c r="AD518" s="3">
        <f t="shared" si="20"/>
        <v>2.278842048</v>
      </c>
      <c r="AE518" s="2">
        <f t="shared" si="21"/>
        <v>4021.803615</v>
      </c>
      <c r="AF518" s="2">
        <f t="shared" si="22"/>
        <v>4574.409918</v>
      </c>
      <c r="AG518" s="2">
        <f t="shared" si="23"/>
        <v>5395.692709</v>
      </c>
      <c r="AH518" s="2">
        <f t="shared" si="24"/>
        <v>6652.010691</v>
      </c>
      <c r="AI518" s="2">
        <f t="shared" si="25"/>
        <v>8134.4604</v>
      </c>
      <c r="AJ518" s="4">
        <f t="shared" si="26"/>
        <v>42416.30799</v>
      </c>
      <c r="AK518" s="4">
        <f t="shared" si="27"/>
        <v>52329.09424</v>
      </c>
      <c r="AL518" s="4">
        <f t="shared" si="28"/>
        <v>49405.30558</v>
      </c>
      <c r="AM518" s="4">
        <f t="shared" si="29"/>
        <v>70589.50174</v>
      </c>
      <c r="AN518" s="4">
        <f t="shared" si="30"/>
        <v>89707.8811</v>
      </c>
      <c r="AO518" s="4">
        <f>C518/'Ejercicio 3 - TIR'!$D$7</f>
        <v>13851.25369</v>
      </c>
      <c r="AP518" s="4">
        <f t="shared" si="31"/>
        <v>28565.0543</v>
      </c>
      <c r="AQ518" s="4">
        <f t="shared" si="32"/>
        <v>38477.84055</v>
      </c>
      <c r="AR518" s="4">
        <f t="shared" si="33"/>
        <v>35554.05189</v>
      </c>
      <c r="AS518" s="4">
        <f t="shared" si="34"/>
        <v>56738.24805</v>
      </c>
      <c r="AT518" s="4">
        <f t="shared" si="35"/>
        <v>75856.62741</v>
      </c>
      <c r="AU518" s="4">
        <f>AP518*'Ejercicio 3 - TIR'!$D$5</f>
        <v>14282.52715</v>
      </c>
      <c r="AV518" s="4">
        <f>AQ518*'Ejercicio 3 - TIR'!$D$5</f>
        <v>19238.92028</v>
      </c>
      <c r="AW518" s="4">
        <f>AR518*'Ejercicio 3 - TIR'!$D$5</f>
        <v>17777.02595</v>
      </c>
      <c r="AX518" s="4">
        <f>AS518*'Ejercicio 3 - TIR'!$D$5</f>
        <v>28369.12403</v>
      </c>
      <c r="AY518" s="4">
        <f>AT518*'Ejercicio 3 - TIR'!$D$5</f>
        <v>37928.31371</v>
      </c>
      <c r="AZ518" s="4">
        <f t="shared" ref="AZ518:BD518" si="1589">AJ518-AU518-AE518</f>
        <v>24111.97722</v>
      </c>
      <c r="BA518" s="4">
        <f t="shared" si="1589"/>
        <v>28515.76405</v>
      </c>
      <c r="BB518" s="4">
        <f t="shared" si="1589"/>
        <v>26232.58692</v>
      </c>
      <c r="BC518" s="4">
        <f t="shared" si="1589"/>
        <v>35568.36702</v>
      </c>
      <c r="BD518" s="4">
        <f t="shared" si="1589"/>
        <v>43645.10699</v>
      </c>
      <c r="BE518" s="4">
        <f t="shared" ref="BE518:BI518" si="1590">AZ518/Z518</f>
        <v>21400.62661</v>
      </c>
      <c r="BF518" s="4">
        <f t="shared" si="1590"/>
        <v>22251.76465</v>
      </c>
      <c r="BG518" s="4">
        <f t="shared" si="1590"/>
        <v>17354.35342</v>
      </c>
      <c r="BH518" s="4">
        <f t="shared" si="1590"/>
        <v>19086.46557</v>
      </c>
      <c r="BI518" s="4">
        <f t="shared" si="1590"/>
        <v>19152.31774</v>
      </c>
      <c r="BJ518" s="4">
        <f t="shared" si="38"/>
        <v>72339.56493</v>
      </c>
      <c r="BK518" s="4">
        <f t="shared" si="39"/>
        <v>31564.81932</v>
      </c>
      <c r="BL518" s="4">
        <f t="shared" si="40"/>
        <v>103904.3842</v>
      </c>
      <c r="BM518" s="4">
        <f>BK518*'Ejercicio 3 - TIR'!$D$5</f>
        <v>15782.40966</v>
      </c>
      <c r="BN518" s="4">
        <f t="shared" si="41"/>
        <v>88121.97459</v>
      </c>
      <c r="BO518" s="4">
        <f t="shared" si="42"/>
        <v>38669.62814</v>
      </c>
      <c r="BP518" s="4">
        <f t="shared" si="43"/>
        <v>-101000.2697</v>
      </c>
      <c r="BQ518" s="4">
        <f t="shared" ref="BQ518:BT518" si="1591">BE518</f>
        <v>21400.62661</v>
      </c>
      <c r="BR518" s="4">
        <f t="shared" si="1591"/>
        <v>22251.76465</v>
      </c>
      <c r="BS518" s="4">
        <f t="shared" si="1591"/>
        <v>17354.35342</v>
      </c>
      <c r="BT518" s="4">
        <f t="shared" si="1591"/>
        <v>19086.46557</v>
      </c>
      <c r="BU518" s="4">
        <f t="shared" si="45"/>
        <v>57821.94589</v>
      </c>
      <c r="BV518" s="36">
        <f t="shared" si="46"/>
        <v>9.607461155</v>
      </c>
    </row>
    <row r="519" ht="15.0" customHeight="1">
      <c r="A519" s="2">
        <v>518.0</v>
      </c>
      <c r="B519" s="3">
        <f t="shared" si="4"/>
        <v>0.2946604164</v>
      </c>
      <c r="C519" s="4">
        <f>IF(B519&lt;=('Ejercicio 3 - TIR'!$D$13-'Ejercicio 3 - TIR'!$C$13)/('Ejercicio 3 - TIR'!$E$13-'Ejercicio 3 - TIR'!$C$13),'Ejercicio 3 - TIR'!$C$13+SQRT(('Ejercicio 3 - TIR'!$E$13-'Ejercicio 3 - TIR'!$C$13)*('Ejercicio 3 - TIR'!$D$13-'Ejercicio 3 - TIR'!$C$13)*B519),'Ejercicio 3 - TIR'!$E$13-SQRT(('Ejercicio 3 - TIR'!$E$13-'Ejercicio 3 - TIR'!$C$13)*('Ejercicio 3 - TIR'!$E$13-'Ejercicio 3 - TIR'!$D$13)*(1-B519)))</f>
        <v>70906.91662</v>
      </c>
      <c r="D519" s="3">
        <f t="shared" si="5"/>
        <v>0.9856917656</v>
      </c>
      <c r="E519" s="4">
        <f>IF(D519&lt;=('Ejercicio 3 - TIR'!$D$14-'Ejercicio 3 - TIR'!$C$14)/('Ejercicio 3 - TIR'!$E$14-'Ejercicio 3 - TIR'!$C$14),'Ejercicio 3 - TIR'!$C$14+SQRT(('Ejercicio 3 - TIR'!$E$14-'Ejercicio 3 - TIR'!$C$14)*('Ejercicio 3 - TIR'!$D$14-'Ejercicio 3 - TIR'!$C$14)*D519),'Ejercicio 3 - TIR'!$E$14-SQRT(('Ejercicio 3 - TIR'!$E$14-'Ejercicio 3 - TIR'!$C$14)*('Ejercicio 3 - TIR'!$E$14-'Ejercicio 3 - TIR'!$D$14)*(1-D519)))</f>
        <v>38534.99653</v>
      </c>
      <c r="F519" s="3">
        <f t="shared" si="6"/>
        <v>0.9082331045</v>
      </c>
      <c r="G519" s="4">
        <f>IF(F519&lt;=('Ejercicio 3 - TIR'!$D$18-'Ejercicio 3 - TIR'!$C$18)/('Ejercicio 3 - TIR'!$E$18-'Ejercicio 3 - TIR'!$C$18),'Ejercicio 3 - TIR'!$C$18+SQRT(('Ejercicio 3 - TIR'!$E$18-'Ejercicio 3 - TIR'!$C$18)*('Ejercicio 3 - TIR'!$D$18-'Ejercicio 3 - TIR'!$C$18)*F519),'Ejercicio 3 - TIR'!$E$18-SQRT(('Ejercicio 3 - TIR'!$E$18-'Ejercicio 3 - TIR'!$C$18)*('Ejercicio 3 - TIR'!$E$18-'Ejercicio 3 - TIR'!$D$18)*(1-F519)))</f>
        <v>42376.5448</v>
      </c>
      <c r="H519" s="3">
        <f t="shared" si="7"/>
        <v>0.1615523579</v>
      </c>
      <c r="I519" s="4">
        <f>IF(H519&lt;=('Ejercicio 3 - TIR'!$D$18-'Ejercicio 3 - TIR'!$C$18)/('Ejercicio 3 - TIR'!$E$18-'Ejercicio 3 - TIR'!$C$18),'Ejercicio 3 - TIR'!$C$18+SQRT(('Ejercicio 3 - TIR'!$E$18-'Ejercicio 3 - TIR'!$C$18)*('Ejercicio 3 - TIR'!$D$18-'Ejercicio 3 - TIR'!$C$18)*H519),'Ejercicio 3 - TIR'!$E$18-SQRT(('Ejercicio 3 - TIR'!$E$18-'Ejercicio 3 - TIR'!$C$18)*('Ejercicio 3 - TIR'!$E$18-'Ejercicio 3 - TIR'!$D$18)*(1-H519)))</f>
        <v>34922.68765</v>
      </c>
      <c r="J519" s="3">
        <f t="shared" si="8"/>
        <v>0.596776381</v>
      </c>
      <c r="K519" s="4">
        <f>IF(J519&lt;=('Ejercicio 3 - TIR'!$D$18-'Ejercicio 3 - TIR'!$C$18)/('Ejercicio 3 - TIR'!$E$18-'Ejercicio 3 - TIR'!$C$18),'Ejercicio 3 - TIR'!$C$18+SQRT(('Ejercicio 3 - TIR'!$E$18-'Ejercicio 3 - TIR'!$C$18)*('Ejercicio 3 - TIR'!$D$18-'Ejercicio 3 - TIR'!$C$18)*J519),'Ejercicio 3 - TIR'!$E$18-SQRT(('Ejercicio 3 - TIR'!$E$18-'Ejercicio 3 - TIR'!$C$18)*('Ejercicio 3 - TIR'!$E$18-'Ejercicio 3 - TIR'!$D$18)*(1-J519)))</f>
        <v>39461.31371</v>
      </c>
      <c r="L519" s="3">
        <f t="shared" si="9"/>
        <v>0.5900717642</v>
      </c>
      <c r="M519" s="4">
        <f>IF(L519&lt;=('Ejercicio 3 - TIR'!$D$18-'Ejercicio 3 - TIR'!$C$18)/('Ejercicio 3 - TIR'!$E$18-'Ejercicio 3 - TIR'!$C$18),'Ejercicio 3 - TIR'!$C$18+SQRT(('Ejercicio 3 - TIR'!$E$18-'Ejercicio 3 - TIR'!$C$18)*('Ejercicio 3 - TIR'!$D$18-'Ejercicio 3 - TIR'!$C$18)*L519),'Ejercicio 3 - TIR'!$E$18-SQRT(('Ejercicio 3 - TIR'!$E$18-'Ejercicio 3 - TIR'!$C$18)*('Ejercicio 3 - TIR'!$E$18-'Ejercicio 3 - TIR'!$D$18)*(1-L519)))</f>
        <v>39408.01598</v>
      </c>
      <c r="N519" s="3">
        <f t="shared" si="10"/>
        <v>0.6967463384</v>
      </c>
      <c r="O519" s="4">
        <f>IF(N519&lt;=('Ejercicio 3 - TIR'!$D$18-'Ejercicio 3 - TIR'!$C$18)/('Ejercicio 3 - TIR'!$E$18-'Ejercicio 3 - TIR'!$C$18),'Ejercicio 3 - TIR'!$C$18+SQRT(('Ejercicio 3 - TIR'!$E$18-'Ejercicio 3 - TIR'!$C$18)*('Ejercicio 3 - TIR'!$D$18-'Ejercicio 3 - TIR'!$C$18)*N519),'Ejercicio 3 - TIR'!$E$18-SQRT(('Ejercicio 3 - TIR'!$E$18-'Ejercicio 3 - TIR'!$C$18)*('Ejercicio 3 - TIR'!$E$18-'Ejercicio 3 - TIR'!$D$18)*(1-N519)))</f>
        <v>40230.93042</v>
      </c>
      <c r="P519" s="3">
        <f t="shared" si="11"/>
        <v>0.6667395889</v>
      </c>
      <c r="Q519" s="7">
        <f>IF(P519&lt;=('Ejercicio 3 - TIR'!$D$22-'Ejercicio 3 - TIR'!$C$22)/('Ejercicio 3 - TIR'!$E$22-'Ejercicio 3 - TIR'!$C$22),'Ejercicio 3 - TIR'!$C$22+SQRT(('Ejercicio 3 - TIR'!$E$22-'Ejercicio 3 - TIR'!$C$22)*('Ejercicio 3 - TIR'!$D$22-'Ejercicio 3 - TIR'!$C$22)*P519),'Ejercicio 3 - TIR'!$E$22-SQRT(('Ejercicio 3 - TIR'!$E$22-'Ejercicio 3 - TIR'!$C$22)*('Ejercicio 3 - TIR'!$E$22-'Ejercicio 3 - TIR'!$D$22)*(1-P519)))</f>
        <v>0.1555077821</v>
      </c>
      <c r="R519" s="3">
        <f t="shared" si="12"/>
        <v>0.5519712107</v>
      </c>
      <c r="S519" s="7">
        <f>IF(R519&lt;=('Ejercicio 3 - TIR'!$D$23-'Ejercicio 3 - TIR'!$C$23)/('Ejercicio 3 - TIR'!$E$23-'Ejercicio 3 - TIR'!$C$23),'Ejercicio 3 - TIR'!$C$23+SQRT(('Ejercicio 3 - TIR'!$E$23-'Ejercicio 3 - TIR'!$C$23)*('Ejercicio 3 - TIR'!$D$23-'Ejercicio 3 - TIR'!$C$23)*R519),'Ejercicio 3 - TIR'!$E$23-SQRT(('Ejercicio 3 - TIR'!$E$23-'Ejercicio 3 - TIR'!$C$23)*('Ejercicio 3 - TIR'!$E$23-'Ejercicio 3 - TIR'!$D$23)*(1-R519)))</f>
        <v>0.1516019046</v>
      </c>
      <c r="T519" s="3">
        <f t="shared" si="13"/>
        <v>0.8860160785</v>
      </c>
      <c r="U519" s="7">
        <f>IF(T519&lt;=('Ejercicio 3 - TIR'!$D$24-'Ejercicio 3 - TIR'!$C$24)/('Ejercicio 3 - TIR'!$E$24-'Ejercicio 3 - TIR'!$C$24),'Ejercicio 3 - TIR'!$C$24+SQRT(('Ejercicio 3 - TIR'!$E$24-'Ejercicio 3 - TIR'!$C$24)*('Ejercicio 3 - TIR'!$D$24-'Ejercicio 3 - TIR'!$C$24)*T519),'Ejercicio 3 - TIR'!$E$24-SQRT(('Ejercicio 3 - TIR'!$E$24-'Ejercicio 3 - TIR'!$C$24)*('Ejercicio 3 - TIR'!$E$24-'Ejercicio 3 - TIR'!$D$24)*(1-T519)))</f>
        <v>0.2021350908</v>
      </c>
      <c r="V519" s="3">
        <f t="shared" si="14"/>
        <v>0.1665749182</v>
      </c>
      <c r="W519" s="7">
        <f>IF(V519&lt;=('Ejercicio 3 - TIR'!$D$25-'Ejercicio 3 - TIR'!$C$25)/('Ejercicio 3 - TIR'!$E$25-'Ejercicio 3 - TIR'!$C$25),'Ejercicio 3 - TIR'!$C$25+SQRT(('Ejercicio 3 - TIR'!$E$25-'Ejercicio 3 - TIR'!$C$25)*('Ejercicio 3 - TIR'!$D$25-'Ejercicio 3 - TIR'!$C$25)*V519),'Ejercicio 3 - TIR'!$E$25-SQRT(('Ejercicio 3 - TIR'!$E$25-'Ejercicio 3 - TIR'!$C$25)*('Ejercicio 3 - TIR'!$E$25-'Ejercicio 3 - TIR'!$D$25)*(1-V519)))</f>
        <v>0.1952710473</v>
      </c>
      <c r="X519" s="3">
        <f t="shared" si="15"/>
        <v>0.1212088256</v>
      </c>
      <c r="Y519" s="7">
        <f>IF(X519&lt;=('Ejercicio 3 - TIR'!$D$26-'Ejercicio 3 - TIR'!$C$26)/('Ejercicio 3 - TIR'!$E$26-'Ejercicio 3 - TIR'!$C$26),'Ejercicio 3 - TIR'!$C$26+SQRT(('Ejercicio 3 - TIR'!$E$26-'Ejercicio 3 - TIR'!$C$26)*('Ejercicio 3 - TIR'!$D$26-'Ejercicio 3 - TIR'!$C$26)*X519),'Ejercicio 3 - TIR'!$E$26-SQRT(('Ejercicio 3 - TIR'!$E$26-'Ejercicio 3 - TIR'!$C$26)*('Ejercicio 3 - TIR'!$E$26-'Ejercicio 3 - TIR'!$D$26)*(1-X519)))</f>
        <v>0.2080904347</v>
      </c>
      <c r="Z519" s="3">
        <f t="shared" si="16"/>
        <v>1.155507782</v>
      </c>
      <c r="AA519" s="3">
        <f t="shared" si="17"/>
        <v>1.330684963</v>
      </c>
      <c r="AB519" s="3">
        <f t="shared" si="18"/>
        <v>1.599663088</v>
      </c>
      <c r="AC519" s="3">
        <f t="shared" si="19"/>
        <v>1.912030975</v>
      </c>
      <c r="AD519" s="3">
        <f t="shared" si="20"/>
        <v>2.309906332</v>
      </c>
      <c r="AE519" s="2">
        <f t="shared" si="21"/>
        <v>5992.491842</v>
      </c>
      <c r="AF519" s="2">
        <f t="shared" si="22"/>
        <v>6900.965019</v>
      </c>
      <c r="AG519" s="2">
        <f t="shared" si="23"/>
        <v>8295.89221</v>
      </c>
      <c r="AH519" s="2">
        <f t="shared" si="24"/>
        <v>9915.83977</v>
      </c>
      <c r="AI519" s="2">
        <f t="shared" si="25"/>
        <v>11979.23118</v>
      </c>
      <c r="AJ519" s="4">
        <f t="shared" si="26"/>
        <v>48966.4273</v>
      </c>
      <c r="AK519" s="4">
        <f t="shared" si="27"/>
        <v>46471.09531</v>
      </c>
      <c r="AL519" s="4">
        <f t="shared" si="28"/>
        <v>63124.80696</v>
      </c>
      <c r="AM519" s="4">
        <f t="shared" si="29"/>
        <v>75349.34721</v>
      </c>
      <c r="AN519" s="4">
        <f t="shared" si="30"/>
        <v>92929.68092</v>
      </c>
      <c r="AO519" s="4">
        <f>C519/'Ejercicio 3 - TIR'!$D$7</f>
        <v>14181.38332</v>
      </c>
      <c r="AP519" s="4">
        <f t="shared" si="31"/>
        <v>34785.04397</v>
      </c>
      <c r="AQ519" s="4">
        <f t="shared" si="32"/>
        <v>32289.71198</v>
      </c>
      <c r="AR519" s="4">
        <f t="shared" si="33"/>
        <v>48943.42364</v>
      </c>
      <c r="AS519" s="4">
        <f t="shared" si="34"/>
        <v>61167.96389</v>
      </c>
      <c r="AT519" s="4">
        <f t="shared" si="35"/>
        <v>78748.2976</v>
      </c>
      <c r="AU519" s="4">
        <f>AP519*'Ejercicio 3 - TIR'!$D$5</f>
        <v>17392.52199</v>
      </c>
      <c r="AV519" s="4">
        <f>AQ519*'Ejercicio 3 - TIR'!$D$5</f>
        <v>16144.85599</v>
      </c>
      <c r="AW519" s="4">
        <f>AR519*'Ejercicio 3 - TIR'!$D$5</f>
        <v>24471.71182</v>
      </c>
      <c r="AX519" s="4">
        <f>AS519*'Ejercicio 3 - TIR'!$D$5</f>
        <v>30583.98194</v>
      </c>
      <c r="AY519" s="4">
        <f>AT519*'Ejercicio 3 - TIR'!$D$5</f>
        <v>39374.1488</v>
      </c>
      <c r="AZ519" s="4">
        <f t="shared" ref="AZ519:BD519" si="1592">AJ519-AU519-AE519</f>
        <v>25581.41347</v>
      </c>
      <c r="BA519" s="4">
        <f t="shared" si="1592"/>
        <v>23425.2743</v>
      </c>
      <c r="BB519" s="4">
        <f t="shared" si="1592"/>
        <v>30357.20293</v>
      </c>
      <c r="BC519" s="4">
        <f t="shared" si="1592"/>
        <v>34849.5255</v>
      </c>
      <c r="BD519" s="4">
        <f t="shared" si="1592"/>
        <v>41576.30094</v>
      </c>
      <c r="BE519" s="4">
        <f t="shared" ref="BE519:BI519" si="1593">AZ519/Z519</f>
        <v>22138.67692</v>
      </c>
      <c r="BF519" s="4">
        <f t="shared" si="1593"/>
        <v>17603.92201</v>
      </c>
      <c r="BG519" s="4">
        <f t="shared" si="1593"/>
        <v>18977.24787</v>
      </c>
      <c r="BH519" s="4">
        <f t="shared" si="1593"/>
        <v>18226.444</v>
      </c>
      <c r="BI519" s="4">
        <f t="shared" si="1593"/>
        <v>17999.12852</v>
      </c>
      <c r="BJ519" s="4">
        <f t="shared" si="38"/>
        <v>89012.23249</v>
      </c>
      <c r="BK519" s="4">
        <f t="shared" si="39"/>
        <v>32757.66714</v>
      </c>
      <c r="BL519" s="4">
        <f t="shared" si="40"/>
        <v>121769.8996</v>
      </c>
      <c r="BM519" s="4">
        <f>BK519*'Ejercicio 3 - TIR'!$D$5</f>
        <v>16378.83357</v>
      </c>
      <c r="BN519" s="4">
        <f t="shared" si="41"/>
        <v>105391.0661</v>
      </c>
      <c r="BO519" s="4">
        <f t="shared" si="42"/>
        <v>45625.6882</v>
      </c>
      <c r="BP519" s="4">
        <f t="shared" si="43"/>
        <v>-109441.9132</v>
      </c>
      <c r="BQ519" s="4">
        <f t="shared" ref="BQ519:BT519" si="1594">BE519</f>
        <v>22138.67692</v>
      </c>
      <c r="BR519" s="4">
        <f t="shared" si="1594"/>
        <v>17603.92201</v>
      </c>
      <c r="BS519" s="4">
        <f t="shared" si="1594"/>
        <v>18977.24787</v>
      </c>
      <c r="BT519" s="4">
        <f t="shared" si="1594"/>
        <v>18226.444</v>
      </c>
      <c r="BU519" s="4">
        <f t="shared" si="45"/>
        <v>63624.81672</v>
      </c>
      <c r="BV519" s="36">
        <f t="shared" si="46"/>
        <v>7.393018554</v>
      </c>
    </row>
    <row r="520" ht="15.0" customHeight="1">
      <c r="A520" s="2">
        <v>519.0</v>
      </c>
      <c r="B520" s="3">
        <f t="shared" si="4"/>
        <v>0.04453288816</v>
      </c>
      <c r="C520" s="4">
        <f>IF(B520&lt;=('Ejercicio 3 - TIR'!$D$13-'Ejercicio 3 - TIR'!$C$13)/('Ejercicio 3 - TIR'!$E$13-'Ejercicio 3 - TIR'!$C$13),'Ejercicio 3 - TIR'!$C$13+SQRT(('Ejercicio 3 - TIR'!$E$13-'Ejercicio 3 - TIR'!$C$13)*('Ejercicio 3 - TIR'!$D$13-'Ejercicio 3 - TIR'!$C$13)*B520),'Ejercicio 3 - TIR'!$E$13-SQRT(('Ejercicio 3 - TIR'!$E$13-'Ejercicio 3 - TIR'!$C$13)*('Ejercicio 3 - TIR'!$E$13-'Ejercicio 3 - TIR'!$D$13)*(1-B520)))</f>
        <v>64220.56338</v>
      </c>
      <c r="D520" s="3">
        <f t="shared" si="5"/>
        <v>0.7783883424</v>
      </c>
      <c r="E520" s="4">
        <f>IF(D520&lt;=('Ejercicio 3 - TIR'!$D$14-'Ejercicio 3 - TIR'!$C$14)/('Ejercicio 3 - TIR'!$E$14-'Ejercicio 3 - TIR'!$C$14),'Ejercicio 3 - TIR'!$C$14+SQRT(('Ejercicio 3 - TIR'!$E$14-'Ejercicio 3 - TIR'!$C$14)*('Ejercicio 3 - TIR'!$D$14-'Ejercicio 3 - TIR'!$C$14)*D520),'Ejercicio 3 - TIR'!$E$14-SQRT(('Ejercicio 3 - TIR'!$E$14-'Ejercicio 3 - TIR'!$C$14)*('Ejercicio 3 - TIR'!$E$14-'Ejercicio 3 - TIR'!$D$14)*(1-D520)))</f>
        <v>34234.43423</v>
      </c>
      <c r="F520" s="3">
        <f t="shared" si="6"/>
        <v>0.01160276293</v>
      </c>
      <c r="G520" s="4">
        <f>IF(F520&lt;=('Ejercicio 3 - TIR'!$D$18-'Ejercicio 3 - TIR'!$C$18)/('Ejercicio 3 - TIR'!$E$18-'Ejercicio 3 - TIR'!$C$18),'Ejercicio 3 - TIR'!$C$18+SQRT(('Ejercicio 3 - TIR'!$E$18-'Ejercicio 3 - TIR'!$C$18)*('Ejercicio 3 - TIR'!$D$18-'Ejercicio 3 - TIR'!$C$18)*F520),'Ejercicio 3 - TIR'!$E$18-SQRT(('Ejercicio 3 - TIR'!$E$18-'Ejercicio 3 - TIR'!$C$18)*('Ejercicio 3 - TIR'!$E$18-'Ejercicio 3 - TIR'!$D$18)*(1-F520)))</f>
        <v>31319.24768</v>
      </c>
      <c r="H520" s="3">
        <f t="shared" si="7"/>
        <v>0.5906784215</v>
      </c>
      <c r="I520" s="4">
        <f>IF(H520&lt;=('Ejercicio 3 - TIR'!$D$18-'Ejercicio 3 - TIR'!$C$18)/('Ejercicio 3 - TIR'!$E$18-'Ejercicio 3 - TIR'!$C$18),'Ejercicio 3 - TIR'!$C$18+SQRT(('Ejercicio 3 - TIR'!$E$18-'Ejercicio 3 - TIR'!$C$18)*('Ejercicio 3 - TIR'!$D$18-'Ejercicio 3 - TIR'!$C$18)*H520),'Ejercicio 3 - TIR'!$E$18-SQRT(('Ejercicio 3 - TIR'!$E$18-'Ejercicio 3 - TIR'!$C$18)*('Ejercicio 3 - TIR'!$E$18-'Ejercicio 3 - TIR'!$D$18)*(1-H520)))</f>
        <v>39412.85096</v>
      </c>
      <c r="J520" s="3">
        <f t="shared" si="8"/>
        <v>0.9096904832</v>
      </c>
      <c r="K520" s="4">
        <f>IF(J520&lt;=('Ejercicio 3 - TIR'!$D$18-'Ejercicio 3 - TIR'!$C$18)/('Ejercicio 3 - TIR'!$E$18-'Ejercicio 3 - TIR'!$C$18),'Ejercicio 3 - TIR'!$C$18+SQRT(('Ejercicio 3 - TIR'!$E$18-'Ejercicio 3 - TIR'!$C$18)*('Ejercicio 3 - TIR'!$D$18-'Ejercicio 3 - TIR'!$C$18)*J520),'Ejercicio 3 - TIR'!$E$18-SQRT(('Ejercicio 3 - TIR'!$E$18-'Ejercicio 3 - TIR'!$C$18)*('Ejercicio 3 - TIR'!$E$18-'Ejercicio 3 - TIR'!$D$18)*(1-J520)))</f>
        <v>42397.46013</v>
      </c>
      <c r="L520" s="3">
        <f t="shared" si="9"/>
        <v>0.4375496187</v>
      </c>
      <c r="M520" s="4">
        <f>IF(L520&lt;=('Ejercicio 3 - TIR'!$D$18-'Ejercicio 3 - TIR'!$C$18)/('Ejercicio 3 - TIR'!$E$18-'Ejercicio 3 - TIR'!$C$18),'Ejercicio 3 - TIR'!$C$18+SQRT(('Ejercicio 3 - TIR'!$E$18-'Ejercicio 3 - TIR'!$C$18)*('Ejercicio 3 - TIR'!$D$18-'Ejercicio 3 - TIR'!$C$18)*L520),'Ejercicio 3 - TIR'!$E$18-SQRT(('Ejercicio 3 - TIR'!$E$18-'Ejercicio 3 - TIR'!$C$18)*('Ejercicio 3 - TIR'!$E$18-'Ejercicio 3 - TIR'!$D$18)*(1-L520)))</f>
        <v>38101.38524</v>
      </c>
      <c r="N520" s="3">
        <f t="shared" si="10"/>
        <v>0.8981578546</v>
      </c>
      <c r="O520" s="4">
        <f>IF(N520&lt;=('Ejercicio 3 - TIR'!$D$18-'Ejercicio 3 - TIR'!$C$18)/('Ejercicio 3 - TIR'!$E$18-'Ejercicio 3 - TIR'!$C$18),'Ejercicio 3 - TIR'!$C$18+SQRT(('Ejercicio 3 - TIR'!$E$18-'Ejercicio 3 - TIR'!$C$18)*('Ejercicio 3 - TIR'!$D$18-'Ejercicio 3 - TIR'!$C$18)*N520),'Ejercicio 3 - TIR'!$E$18-SQRT(('Ejercicio 3 - TIR'!$E$18-'Ejercicio 3 - TIR'!$C$18)*('Ejercicio 3 - TIR'!$E$18-'Ejercicio 3 - TIR'!$D$18)*(1-N520)))</f>
        <v>42236.27771</v>
      </c>
      <c r="P520" s="3">
        <f t="shared" si="11"/>
        <v>0.5526760833</v>
      </c>
      <c r="Q520" s="7">
        <f>IF(P520&lt;=('Ejercicio 3 - TIR'!$D$22-'Ejercicio 3 - TIR'!$C$22)/('Ejercicio 3 - TIR'!$E$22-'Ejercicio 3 - TIR'!$C$22),'Ejercicio 3 - TIR'!$C$22+SQRT(('Ejercicio 3 - TIR'!$E$22-'Ejercicio 3 - TIR'!$C$22)*('Ejercicio 3 - TIR'!$D$22-'Ejercicio 3 - TIR'!$C$22)*P520),'Ejercicio 3 - TIR'!$E$22-SQRT(('Ejercicio 3 - TIR'!$E$22-'Ejercicio 3 - TIR'!$C$22)*('Ejercicio 3 - TIR'!$E$22-'Ejercicio 3 - TIR'!$D$22)*(1-P520)))</f>
        <v>0.1516242524</v>
      </c>
      <c r="R520" s="3">
        <f t="shared" si="12"/>
        <v>0.2831222389</v>
      </c>
      <c r="S520" s="7">
        <f>IF(R520&lt;=('Ejercicio 3 - TIR'!$D$23-'Ejercicio 3 - TIR'!$C$23)/('Ejercicio 3 - TIR'!$E$23-'Ejercicio 3 - TIR'!$C$23),'Ejercicio 3 - TIR'!$C$23+SQRT(('Ejercicio 3 - TIR'!$E$23-'Ejercicio 3 - TIR'!$C$23)*('Ejercicio 3 - TIR'!$D$23-'Ejercicio 3 - TIR'!$C$23)*R520),'Ejercicio 3 - TIR'!$E$23-SQRT(('Ejercicio 3 - TIR'!$E$23-'Ejercicio 3 - TIR'!$C$23)*('Ejercicio 3 - TIR'!$E$23-'Ejercicio 3 - TIR'!$D$23)*(1-R520)))</f>
        <v>0.1425747653</v>
      </c>
      <c r="T520" s="3">
        <f t="shared" si="13"/>
        <v>0.426518628</v>
      </c>
      <c r="U520" s="7">
        <f>IF(T520&lt;=('Ejercicio 3 - TIR'!$D$24-'Ejercicio 3 - TIR'!$C$24)/('Ejercicio 3 - TIR'!$E$24-'Ejercicio 3 - TIR'!$C$24),'Ejercicio 3 - TIR'!$C$24+SQRT(('Ejercicio 3 - TIR'!$E$24-'Ejercicio 3 - TIR'!$C$24)*('Ejercicio 3 - TIR'!$D$24-'Ejercicio 3 - TIR'!$C$24)*T520),'Ejercicio 3 - TIR'!$E$24-SQRT(('Ejercicio 3 - TIR'!$E$24-'Ejercicio 3 - TIR'!$C$24)*('Ejercicio 3 - TIR'!$E$24-'Ejercicio 3 - TIR'!$D$24)*(1-T520)))</f>
        <v>0.1799280657</v>
      </c>
      <c r="V520" s="3">
        <f t="shared" si="14"/>
        <v>0.5588076674</v>
      </c>
      <c r="W520" s="7">
        <f>IF(V520&lt;=('Ejercicio 3 - TIR'!$D$25-'Ejercicio 3 - TIR'!$C$25)/('Ejercicio 3 - TIR'!$E$25-'Ejercicio 3 - TIR'!$C$25),'Ejercicio 3 - TIR'!$C$25+SQRT(('Ejercicio 3 - TIR'!$E$25-'Ejercicio 3 - TIR'!$C$25)*('Ejercicio 3 - TIR'!$D$25-'Ejercicio 3 - TIR'!$C$25)*V520),'Ejercicio 3 - TIR'!$E$25-SQRT(('Ejercicio 3 - TIR'!$E$25-'Ejercicio 3 - TIR'!$C$25)*('Ejercicio 3 - TIR'!$E$25-'Ejercicio 3 - TIR'!$D$25)*(1-V520)))</f>
        <v>0.2107040312</v>
      </c>
      <c r="X520" s="3">
        <f t="shared" si="15"/>
        <v>0.6777539894</v>
      </c>
      <c r="Y520" s="7">
        <f>IF(X520&lt;=('Ejercicio 3 - TIR'!$D$26-'Ejercicio 3 - TIR'!$C$26)/('Ejercicio 3 - TIR'!$E$26-'Ejercicio 3 - TIR'!$C$26),'Ejercicio 3 - TIR'!$C$26+SQRT(('Ejercicio 3 - TIR'!$E$26-'Ejercicio 3 - TIR'!$C$26)*('Ejercicio 3 - TIR'!$D$26-'Ejercicio 3 - TIR'!$C$26)*X520),'Ejercicio 3 - TIR'!$E$26-SQRT(('Ejercicio 3 - TIR'!$E$26-'Ejercicio 3 - TIR'!$C$26)*('Ejercicio 3 - TIR'!$E$26-'Ejercicio 3 - TIR'!$D$26)*(1-X520)))</f>
        <v>0.238285153</v>
      </c>
      <c r="Z520" s="3">
        <f t="shared" si="16"/>
        <v>1.151624252</v>
      </c>
      <c r="AA520" s="3">
        <f t="shared" si="17"/>
        <v>1.31581681</v>
      </c>
      <c r="AB520" s="3">
        <f t="shared" si="18"/>
        <v>1.552569183</v>
      </c>
      <c r="AC520" s="3">
        <f t="shared" si="19"/>
        <v>1.879701769</v>
      </c>
      <c r="AD520" s="3">
        <f t="shared" si="20"/>
        <v>2.327606793</v>
      </c>
      <c r="AE520" s="2">
        <f t="shared" si="21"/>
        <v>5190.770498</v>
      </c>
      <c r="AF520" s="2">
        <f t="shared" si="22"/>
        <v>5930.843383</v>
      </c>
      <c r="AG520" s="2">
        <f t="shared" si="23"/>
        <v>6997.968562</v>
      </c>
      <c r="AH520" s="2">
        <f t="shared" si="24"/>
        <v>8472.468748</v>
      </c>
      <c r="AI520" s="2">
        <f t="shared" si="25"/>
        <v>10491.33226</v>
      </c>
      <c r="AJ520" s="4">
        <f t="shared" si="26"/>
        <v>36068.0052</v>
      </c>
      <c r="AK520" s="4">
        <f t="shared" si="27"/>
        <v>51860.09182</v>
      </c>
      <c r="AL520" s="4">
        <f t="shared" si="28"/>
        <v>65824.99006</v>
      </c>
      <c r="AM520" s="4">
        <f t="shared" si="29"/>
        <v>71619.24124</v>
      </c>
      <c r="AN520" s="4">
        <f t="shared" si="30"/>
        <v>98309.4469</v>
      </c>
      <c r="AO520" s="4">
        <f>C520/'Ejercicio 3 - TIR'!$D$7</f>
        <v>12844.11268</v>
      </c>
      <c r="AP520" s="4">
        <f t="shared" si="31"/>
        <v>23223.89252</v>
      </c>
      <c r="AQ520" s="4">
        <f t="shared" si="32"/>
        <v>39015.97915</v>
      </c>
      <c r="AR520" s="4">
        <f t="shared" si="33"/>
        <v>52980.87738</v>
      </c>
      <c r="AS520" s="4">
        <f t="shared" si="34"/>
        <v>58775.12857</v>
      </c>
      <c r="AT520" s="4">
        <f t="shared" si="35"/>
        <v>85465.33422</v>
      </c>
      <c r="AU520" s="4">
        <f>AP520*'Ejercicio 3 - TIR'!$D$5</f>
        <v>11611.94626</v>
      </c>
      <c r="AV520" s="4">
        <f>AQ520*'Ejercicio 3 - TIR'!$D$5</f>
        <v>19507.98957</v>
      </c>
      <c r="AW520" s="4">
        <f>AR520*'Ejercicio 3 - TIR'!$D$5</f>
        <v>26490.43869</v>
      </c>
      <c r="AX520" s="4">
        <f>AS520*'Ejercicio 3 - TIR'!$D$5</f>
        <v>29387.56428</v>
      </c>
      <c r="AY520" s="4">
        <f>AT520*'Ejercicio 3 - TIR'!$D$5</f>
        <v>42732.66711</v>
      </c>
      <c r="AZ520" s="4">
        <f t="shared" ref="AZ520:BD520" si="1595">AJ520-AU520-AE520</f>
        <v>19265.28844</v>
      </c>
      <c r="BA520" s="4">
        <f t="shared" si="1595"/>
        <v>26421.25887</v>
      </c>
      <c r="BB520" s="4">
        <f t="shared" si="1595"/>
        <v>32336.58281</v>
      </c>
      <c r="BC520" s="4">
        <f t="shared" si="1595"/>
        <v>33759.20821</v>
      </c>
      <c r="BD520" s="4">
        <f t="shared" si="1595"/>
        <v>45085.44753</v>
      </c>
      <c r="BE520" s="4">
        <f t="shared" ref="BE520:BI520" si="1596">AZ520/Z520</f>
        <v>16728.79709</v>
      </c>
      <c r="BF520" s="4">
        <f t="shared" si="1596"/>
        <v>20079.73957</v>
      </c>
      <c r="BG520" s="4">
        <f t="shared" si="1596"/>
        <v>20827.78864</v>
      </c>
      <c r="BH520" s="4">
        <f t="shared" si="1596"/>
        <v>17959.87468</v>
      </c>
      <c r="BI520" s="4">
        <f t="shared" si="1596"/>
        <v>19369.87281</v>
      </c>
      <c r="BJ520" s="4">
        <f t="shared" si="38"/>
        <v>79684.30167</v>
      </c>
      <c r="BK520" s="4">
        <f t="shared" si="39"/>
        <v>29896.04391</v>
      </c>
      <c r="BL520" s="4">
        <f t="shared" si="40"/>
        <v>109580.3456</v>
      </c>
      <c r="BM520" s="4">
        <f>BK520*'Ejercicio 3 - TIR'!$D$5</f>
        <v>14948.02196</v>
      </c>
      <c r="BN520" s="4">
        <f t="shared" si="41"/>
        <v>94632.32362</v>
      </c>
      <c r="BO520" s="4">
        <f t="shared" si="42"/>
        <v>40656.49057</v>
      </c>
      <c r="BP520" s="4">
        <f t="shared" si="43"/>
        <v>-98454.99761</v>
      </c>
      <c r="BQ520" s="4">
        <f t="shared" ref="BQ520:BT520" si="1597">BE520</f>
        <v>16728.79709</v>
      </c>
      <c r="BR520" s="4">
        <f t="shared" si="1597"/>
        <v>20079.73957</v>
      </c>
      <c r="BS520" s="4">
        <f t="shared" si="1597"/>
        <v>20827.78864</v>
      </c>
      <c r="BT520" s="4">
        <f t="shared" si="1597"/>
        <v>17959.87468</v>
      </c>
      <c r="BU520" s="4">
        <f t="shared" si="45"/>
        <v>60026.36338</v>
      </c>
      <c r="BV520" s="36">
        <f t="shared" si="46"/>
        <v>9.518062948</v>
      </c>
    </row>
    <row r="521" ht="15.0" customHeight="1">
      <c r="A521" s="2">
        <v>520.0</v>
      </c>
      <c r="B521" s="3">
        <f t="shared" si="4"/>
        <v>0.507046416</v>
      </c>
      <c r="C521" s="4">
        <f>IF(B521&lt;=('Ejercicio 3 - TIR'!$D$13-'Ejercicio 3 - TIR'!$C$13)/('Ejercicio 3 - TIR'!$E$13-'Ejercicio 3 - TIR'!$C$13),'Ejercicio 3 - TIR'!$C$13+SQRT(('Ejercicio 3 - TIR'!$E$13-'Ejercicio 3 - TIR'!$C$13)*('Ejercicio 3 - TIR'!$D$13-'Ejercicio 3 - TIR'!$C$13)*B521),'Ejercicio 3 - TIR'!$E$13-SQRT(('Ejercicio 3 - TIR'!$E$13-'Ejercicio 3 - TIR'!$C$13)*('Ejercicio 3 - TIR'!$E$13-'Ejercicio 3 - TIR'!$D$13)*(1-B521)))</f>
        <v>75678.31624</v>
      </c>
      <c r="D521" s="3">
        <f t="shared" si="5"/>
        <v>0.5380186532</v>
      </c>
      <c r="E521" s="4">
        <f>IF(D521&lt;=('Ejercicio 3 - TIR'!$D$14-'Ejercicio 3 - TIR'!$C$14)/('Ejercicio 3 - TIR'!$E$14-'Ejercicio 3 - TIR'!$C$14),'Ejercicio 3 - TIR'!$C$14+SQRT(('Ejercicio 3 - TIR'!$E$14-'Ejercicio 3 - TIR'!$C$14)*('Ejercicio 3 - TIR'!$D$14-'Ejercicio 3 - TIR'!$C$14)*D521),'Ejercicio 3 - TIR'!$E$14-SQRT(('Ejercicio 3 - TIR'!$E$14-'Ejercicio 3 - TIR'!$C$14)*('Ejercicio 3 - TIR'!$E$14-'Ejercicio 3 - TIR'!$D$14)*(1-D521)))</f>
        <v>31675.5059</v>
      </c>
      <c r="F521" s="3">
        <f t="shared" si="6"/>
        <v>0.2623140724</v>
      </c>
      <c r="G521" s="4">
        <f>IF(F521&lt;=('Ejercicio 3 - TIR'!$D$18-'Ejercicio 3 - TIR'!$C$18)/('Ejercicio 3 - TIR'!$E$18-'Ejercicio 3 - TIR'!$C$18),'Ejercicio 3 - TIR'!$C$18+SQRT(('Ejercicio 3 - TIR'!$E$18-'Ejercicio 3 - TIR'!$C$18)*('Ejercicio 3 - TIR'!$D$18-'Ejercicio 3 - TIR'!$C$18)*F521),'Ejercicio 3 - TIR'!$E$18-SQRT(('Ejercicio 3 - TIR'!$E$18-'Ejercicio 3 - TIR'!$C$18)*('Ejercicio 3 - TIR'!$E$18-'Ejercicio 3 - TIR'!$D$18)*(1-F521)))</f>
        <v>36272.72755</v>
      </c>
      <c r="H521" s="3">
        <f t="shared" si="7"/>
        <v>0.08165986422</v>
      </c>
      <c r="I521" s="4">
        <f>IF(H521&lt;=('Ejercicio 3 - TIR'!$D$18-'Ejercicio 3 - TIR'!$C$18)/('Ejercicio 3 - TIR'!$E$18-'Ejercicio 3 - TIR'!$C$18),'Ejercicio 3 - TIR'!$C$18+SQRT(('Ejercicio 3 - TIR'!$E$18-'Ejercicio 3 - TIR'!$C$18)*('Ejercicio 3 - TIR'!$D$18-'Ejercicio 3 - TIR'!$C$18)*H521),'Ejercicio 3 - TIR'!$E$18-SQRT(('Ejercicio 3 - TIR'!$E$18-'Ejercicio 3 - TIR'!$C$18)*('Ejercicio 3 - TIR'!$E$18-'Ejercicio 3 - TIR'!$D$18)*(1-H521)))</f>
        <v>33499.85423</v>
      </c>
      <c r="J521" s="3">
        <f t="shared" si="8"/>
        <v>0.2732213092</v>
      </c>
      <c r="K521" s="4">
        <f>IF(J521&lt;=('Ejercicio 3 - TIR'!$D$18-'Ejercicio 3 - TIR'!$C$18)/('Ejercicio 3 - TIR'!$E$18-'Ejercicio 3 - TIR'!$C$18),'Ejercicio 3 - TIR'!$C$18+SQRT(('Ejercicio 3 - TIR'!$E$18-'Ejercicio 3 - TIR'!$C$18)*('Ejercicio 3 - TIR'!$D$18-'Ejercicio 3 - TIR'!$C$18)*J521),'Ejercicio 3 - TIR'!$E$18-SQRT(('Ejercicio 3 - TIR'!$E$18-'Ejercicio 3 - TIR'!$C$18)*('Ejercicio 3 - TIR'!$E$18-'Ejercicio 3 - TIR'!$D$18)*(1-J521)))</f>
        <v>36401.81196</v>
      </c>
      <c r="L521" s="3">
        <f t="shared" si="9"/>
        <v>0.1446645018</v>
      </c>
      <c r="M521" s="4">
        <f>IF(L521&lt;=('Ejercicio 3 - TIR'!$D$18-'Ejercicio 3 - TIR'!$C$18)/('Ejercicio 3 - TIR'!$E$18-'Ejercicio 3 - TIR'!$C$18),'Ejercicio 3 - TIR'!$C$18+SQRT(('Ejercicio 3 - TIR'!$E$18-'Ejercicio 3 - TIR'!$C$18)*('Ejercicio 3 - TIR'!$D$18-'Ejercicio 3 - TIR'!$C$18)*L521),'Ejercicio 3 - TIR'!$E$18-SQRT(('Ejercicio 3 - TIR'!$E$18-'Ejercicio 3 - TIR'!$C$18)*('Ejercicio 3 - TIR'!$E$18-'Ejercicio 3 - TIR'!$D$18)*(1-L521)))</f>
        <v>34658.29102</v>
      </c>
      <c r="N521" s="3">
        <f t="shared" si="10"/>
        <v>0.1492409685</v>
      </c>
      <c r="O521" s="4">
        <f>IF(N521&lt;=('Ejercicio 3 - TIR'!$D$18-'Ejercicio 3 - TIR'!$C$18)/('Ejercicio 3 - TIR'!$E$18-'Ejercicio 3 - TIR'!$C$18),'Ejercicio 3 - TIR'!$C$18+SQRT(('Ejercicio 3 - TIR'!$E$18-'Ejercicio 3 - TIR'!$C$18)*('Ejercicio 3 - TIR'!$D$18-'Ejercicio 3 - TIR'!$C$18)*N521),'Ejercicio 3 - TIR'!$E$18-SQRT(('Ejercicio 3 - TIR'!$E$18-'Ejercicio 3 - TIR'!$C$18)*('Ejercicio 3 - TIR'!$E$18-'Ejercicio 3 - TIR'!$D$18)*(1-N521)))</f>
        <v>34731.39993</v>
      </c>
      <c r="P521" s="3">
        <f t="shared" si="11"/>
        <v>0.1288629941</v>
      </c>
      <c r="Q521" s="7">
        <f>IF(P521&lt;=('Ejercicio 3 - TIR'!$D$22-'Ejercicio 3 - TIR'!$C$22)/('Ejercicio 3 - TIR'!$E$22-'Ejercicio 3 - TIR'!$C$22),'Ejercicio 3 - TIR'!$C$22+SQRT(('Ejercicio 3 - TIR'!$E$22-'Ejercicio 3 - TIR'!$C$22)*('Ejercicio 3 - TIR'!$D$22-'Ejercicio 3 - TIR'!$C$22)*P521),'Ejercicio 3 - TIR'!$E$22-SQRT(('Ejercicio 3 - TIR'!$E$22-'Ejercicio 3 - TIR'!$C$22)*('Ejercicio 3 - TIR'!$E$22-'Ejercicio 3 - TIR'!$D$22)*(1-P521)))</f>
        <v>0.1352300161</v>
      </c>
      <c r="R521" s="3">
        <f t="shared" si="12"/>
        <v>0.1031385936</v>
      </c>
      <c r="S521" s="7">
        <f>IF(R521&lt;=('Ejercicio 3 - TIR'!$D$23-'Ejercicio 3 - TIR'!$C$23)/('Ejercicio 3 - TIR'!$E$23-'Ejercicio 3 - TIR'!$C$23),'Ejercicio 3 - TIR'!$C$23+SQRT(('Ejercicio 3 - TIR'!$E$23-'Ejercicio 3 - TIR'!$C$23)*('Ejercicio 3 - TIR'!$D$23-'Ejercicio 3 - TIR'!$C$23)*R521),'Ejercicio 3 - TIR'!$E$23-SQRT(('Ejercicio 3 - TIR'!$E$23-'Ejercicio 3 - TIR'!$C$23)*('Ejercicio 3 - TIR'!$E$23-'Ejercicio 3 - TIR'!$D$23)*(1-R521)))</f>
        <v>0.1336253245</v>
      </c>
      <c r="T521" s="3">
        <f t="shared" si="13"/>
        <v>0.2723344153</v>
      </c>
      <c r="U521" s="7">
        <f>IF(T521&lt;=('Ejercicio 3 - TIR'!$D$24-'Ejercicio 3 - TIR'!$C$24)/('Ejercicio 3 - TIR'!$E$24-'Ejercicio 3 - TIR'!$C$24),'Ejercicio 3 - TIR'!$C$24+SQRT(('Ejercicio 3 - TIR'!$E$24-'Ejercicio 3 - TIR'!$C$24)*('Ejercicio 3 - TIR'!$D$24-'Ejercicio 3 - TIR'!$C$24)*T521),'Ejercicio 3 - TIR'!$E$24-SQRT(('Ejercicio 3 - TIR'!$E$24-'Ejercicio 3 - TIR'!$C$24)*('Ejercicio 3 - TIR'!$E$24-'Ejercicio 3 - TIR'!$D$24)*(1-T521)))</f>
        <v>0.1739144783</v>
      </c>
      <c r="V521" s="3">
        <f t="shared" si="14"/>
        <v>0.152235906</v>
      </c>
      <c r="W521" s="7">
        <f>IF(V521&lt;=('Ejercicio 3 - TIR'!$D$25-'Ejercicio 3 - TIR'!$C$25)/('Ejercicio 3 - TIR'!$E$25-'Ejercicio 3 - TIR'!$C$25),'Ejercicio 3 - TIR'!$C$25+SQRT(('Ejercicio 3 - TIR'!$E$25-'Ejercicio 3 - TIR'!$C$25)*('Ejercicio 3 - TIR'!$D$25-'Ejercicio 3 - TIR'!$C$25)*V521),'Ejercicio 3 - TIR'!$E$25-SQRT(('Ejercicio 3 - TIR'!$E$25-'Ejercicio 3 - TIR'!$C$25)*('Ejercicio 3 - TIR'!$E$25-'Ejercicio 3 - TIR'!$D$25)*(1-V521)))</f>
        <v>0.1945989818</v>
      </c>
      <c r="X521" s="3">
        <f t="shared" si="15"/>
        <v>0.008873002389</v>
      </c>
      <c r="Y521" s="7">
        <f>IF(X521&lt;=('Ejercicio 3 - TIR'!$D$26-'Ejercicio 3 - TIR'!$C$26)/('Ejercicio 3 - TIR'!$E$26-'Ejercicio 3 - TIR'!$C$26),'Ejercicio 3 - TIR'!$C$26+SQRT(('Ejercicio 3 - TIR'!$E$26-'Ejercicio 3 - TIR'!$C$26)*('Ejercicio 3 - TIR'!$D$26-'Ejercicio 3 - TIR'!$C$26)*X521),'Ejercicio 3 - TIR'!$E$26-SQRT(('Ejercicio 3 - TIR'!$E$26-'Ejercicio 3 - TIR'!$C$26)*('Ejercicio 3 - TIR'!$E$26-'Ejercicio 3 - TIR'!$D$26)*(1-X521)))</f>
        <v>0.1948945997</v>
      </c>
      <c r="Z521" s="3">
        <f t="shared" si="16"/>
        <v>1.135230016</v>
      </c>
      <c r="AA521" s="3">
        <f t="shared" si="17"/>
        <v>1.286925495</v>
      </c>
      <c r="AB521" s="3">
        <f t="shared" si="18"/>
        <v>1.510740472</v>
      </c>
      <c r="AC521" s="3">
        <f t="shared" si="19"/>
        <v>1.804729029</v>
      </c>
      <c r="AD521" s="3">
        <f t="shared" si="20"/>
        <v>2.156460971</v>
      </c>
      <c r="AE521" s="2">
        <f t="shared" si="21"/>
        <v>4283.479172</v>
      </c>
      <c r="AF521" s="2">
        <f t="shared" si="22"/>
        <v>4855.860466</v>
      </c>
      <c r="AG521" s="2">
        <f t="shared" si="23"/>
        <v>5700.364906</v>
      </c>
      <c r="AH521" s="2">
        <f t="shared" si="24"/>
        <v>6809.650112</v>
      </c>
      <c r="AI521" s="2">
        <f t="shared" si="25"/>
        <v>8136.814145</v>
      </c>
      <c r="AJ521" s="4">
        <f t="shared" si="26"/>
        <v>41177.88907</v>
      </c>
      <c r="AK521" s="4">
        <f t="shared" si="27"/>
        <v>43111.8165</v>
      </c>
      <c r="AL521" s="4">
        <f t="shared" si="28"/>
        <v>54993.69057</v>
      </c>
      <c r="AM521" s="4">
        <f t="shared" si="29"/>
        <v>62548.82391</v>
      </c>
      <c r="AN521" s="4">
        <f t="shared" si="30"/>
        <v>74896.9084</v>
      </c>
      <c r="AO521" s="4">
        <f>C521/'Ejercicio 3 - TIR'!$D$7</f>
        <v>15135.66325</v>
      </c>
      <c r="AP521" s="4">
        <f t="shared" si="31"/>
        <v>26042.22583</v>
      </c>
      <c r="AQ521" s="4">
        <f t="shared" si="32"/>
        <v>27976.15325</v>
      </c>
      <c r="AR521" s="4">
        <f t="shared" si="33"/>
        <v>39858.02732</v>
      </c>
      <c r="AS521" s="4">
        <f t="shared" si="34"/>
        <v>47413.16066</v>
      </c>
      <c r="AT521" s="4">
        <f t="shared" si="35"/>
        <v>59761.24515</v>
      </c>
      <c r="AU521" s="4">
        <f>AP521*'Ejercicio 3 - TIR'!$D$5</f>
        <v>13021.11291</v>
      </c>
      <c r="AV521" s="4">
        <f>AQ521*'Ejercicio 3 - TIR'!$D$5</f>
        <v>13988.07663</v>
      </c>
      <c r="AW521" s="4">
        <f>AR521*'Ejercicio 3 - TIR'!$D$5</f>
        <v>19929.01366</v>
      </c>
      <c r="AX521" s="4">
        <f>AS521*'Ejercicio 3 - TIR'!$D$5</f>
        <v>23706.58033</v>
      </c>
      <c r="AY521" s="4">
        <f>AT521*'Ejercicio 3 - TIR'!$D$5</f>
        <v>29880.62258</v>
      </c>
      <c r="AZ521" s="4">
        <f t="shared" ref="AZ521:BD521" si="1598">AJ521-AU521-AE521</f>
        <v>23873.29699</v>
      </c>
      <c r="BA521" s="4">
        <f t="shared" si="1598"/>
        <v>24267.87941</v>
      </c>
      <c r="BB521" s="4">
        <f t="shared" si="1598"/>
        <v>29364.312</v>
      </c>
      <c r="BC521" s="4">
        <f t="shared" si="1598"/>
        <v>32032.59347</v>
      </c>
      <c r="BD521" s="4">
        <f t="shared" si="1598"/>
        <v>36879.47168</v>
      </c>
      <c r="BE521" s="4">
        <f t="shared" ref="BE521:BI521" si="1599">AZ521/Z521</f>
        <v>21029.48006</v>
      </c>
      <c r="BF521" s="4">
        <f t="shared" si="1599"/>
        <v>18857.25281</v>
      </c>
      <c r="BG521" s="4">
        <f t="shared" si="1599"/>
        <v>19437.03274</v>
      </c>
      <c r="BH521" s="4">
        <f t="shared" si="1599"/>
        <v>17749.25374</v>
      </c>
      <c r="BI521" s="4">
        <f t="shared" si="1599"/>
        <v>17101.84983</v>
      </c>
      <c r="BJ521" s="4">
        <f t="shared" si="38"/>
        <v>68306.9922</v>
      </c>
      <c r="BK521" s="4">
        <f t="shared" si="39"/>
        <v>32639.46706</v>
      </c>
      <c r="BL521" s="4">
        <f t="shared" si="40"/>
        <v>100946.4593</v>
      </c>
      <c r="BM521" s="4">
        <f>BK521*'Ejercicio 3 - TIR'!$D$5</f>
        <v>16319.73353</v>
      </c>
      <c r="BN521" s="4">
        <f t="shared" si="41"/>
        <v>84626.72573</v>
      </c>
      <c r="BO521" s="4">
        <f t="shared" si="42"/>
        <v>39243.33752</v>
      </c>
      <c r="BP521" s="4">
        <f t="shared" si="43"/>
        <v>-107353.8221</v>
      </c>
      <c r="BQ521" s="4">
        <f t="shared" ref="BQ521:BT521" si="1600">BE521</f>
        <v>21029.48006</v>
      </c>
      <c r="BR521" s="4">
        <f t="shared" si="1600"/>
        <v>18857.25281</v>
      </c>
      <c r="BS521" s="4">
        <f t="shared" si="1600"/>
        <v>19437.03274</v>
      </c>
      <c r="BT521" s="4">
        <f t="shared" si="1600"/>
        <v>17749.25374</v>
      </c>
      <c r="BU521" s="4">
        <f t="shared" si="45"/>
        <v>56345.18735</v>
      </c>
      <c r="BV521" s="36">
        <f t="shared" si="46"/>
        <v>6.509104633</v>
      </c>
    </row>
    <row r="522" ht="15.0" customHeight="1">
      <c r="A522" s="2">
        <v>521.0</v>
      </c>
      <c r="B522" s="3">
        <f t="shared" si="4"/>
        <v>0.05195642708</v>
      </c>
      <c r="C522" s="4">
        <f>IF(B522&lt;=('Ejercicio 3 - TIR'!$D$13-'Ejercicio 3 - TIR'!$C$13)/('Ejercicio 3 - TIR'!$E$13-'Ejercicio 3 - TIR'!$C$13),'Ejercicio 3 - TIR'!$C$13+SQRT(('Ejercicio 3 - TIR'!$E$13-'Ejercicio 3 - TIR'!$C$13)*('Ejercicio 3 - TIR'!$D$13-'Ejercicio 3 - TIR'!$C$13)*B522),'Ejercicio 3 - TIR'!$E$13-SQRT(('Ejercicio 3 - TIR'!$E$13-'Ejercicio 3 - TIR'!$C$13)*('Ejercicio 3 - TIR'!$E$13-'Ejercicio 3 - TIR'!$D$13)*(1-B522)))</f>
        <v>64558.7905</v>
      </c>
      <c r="D522" s="3">
        <f t="shared" si="5"/>
        <v>0.3155648187</v>
      </c>
      <c r="E522" s="4">
        <f>IF(D522&lt;=('Ejercicio 3 - TIR'!$D$14-'Ejercicio 3 - TIR'!$C$14)/('Ejercicio 3 - TIR'!$E$14-'Ejercicio 3 - TIR'!$C$14),'Ejercicio 3 - TIR'!$C$14+SQRT(('Ejercicio 3 - TIR'!$E$14-'Ejercicio 3 - TIR'!$C$14)*('Ejercicio 3 - TIR'!$D$14-'Ejercicio 3 - TIR'!$C$14)*D522),'Ejercicio 3 - TIR'!$E$14-SQRT(('Ejercicio 3 - TIR'!$E$14-'Ejercicio 3 - TIR'!$C$14)*('Ejercicio 3 - TIR'!$E$14-'Ejercicio 3 - TIR'!$D$14)*(1-D522)))</f>
        <v>29864.91124</v>
      </c>
      <c r="F522" s="3">
        <f t="shared" si="6"/>
        <v>0.3032697028</v>
      </c>
      <c r="G522" s="4">
        <f>IF(F522&lt;=('Ejercicio 3 - TIR'!$D$18-'Ejercicio 3 - TIR'!$C$18)/('Ejercicio 3 - TIR'!$E$18-'Ejercicio 3 - TIR'!$C$18),'Ejercicio 3 - TIR'!$C$18+SQRT(('Ejercicio 3 - TIR'!$E$18-'Ejercicio 3 - TIR'!$C$18)*('Ejercicio 3 - TIR'!$D$18-'Ejercicio 3 - TIR'!$C$18)*F522),'Ejercicio 3 - TIR'!$E$18-SQRT(('Ejercicio 3 - TIR'!$E$18-'Ejercicio 3 - TIR'!$C$18)*('Ejercicio 3 - TIR'!$E$18-'Ejercicio 3 - TIR'!$D$18)*(1-F522)))</f>
        <v>36744.66125</v>
      </c>
      <c r="H522" s="3">
        <f t="shared" si="7"/>
        <v>0.5482107162</v>
      </c>
      <c r="I522" s="4">
        <f>IF(H522&lt;=('Ejercicio 3 - TIR'!$D$18-'Ejercicio 3 - TIR'!$C$18)/('Ejercicio 3 - TIR'!$E$18-'Ejercicio 3 - TIR'!$C$18),'Ejercicio 3 - TIR'!$C$18+SQRT(('Ejercicio 3 - TIR'!$E$18-'Ejercicio 3 - TIR'!$C$18)*('Ejercicio 3 - TIR'!$D$18-'Ejercicio 3 - TIR'!$C$18)*H522),'Ejercicio 3 - TIR'!$E$18-SQRT(('Ejercicio 3 - TIR'!$E$18-'Ejercicio 3 - TIR'!$C$18)*('Ejercicio 3 - TIR'!$E$18-'Ejercicio 3 - TIR'!$D$18)*(1-H522)))</f>
        <v>39068.1645</v>
      </c>
      <c r="J522" s="3">
        <f t="shared" si="8"/>
        <v>0.9698381003</v>
      </c>
      <c r="K522" s="4">
        <f>IF(J522&lt;=('Ejercicio 3 - TIR'!$D$18-'Ejercicio 3 - TIR'!$C$18)/('Ejercicio 3 - TIR'!$E$18-'Ejercicio 3 - TIR'!$C$18),'Ejercicio 3 - TIR'!$C$18+SQRT(('Ejercicio 3 - TIR'!$E$18-'Ejercicio 3 - TIR'!$C$18)*('Ejercicio 3 - TIR'!$D$18-'Ejercicio 3 - TIR'!$C$18)*J522),'Ejercicio 3 - TIR'!$E$18-SQRT(('Ejercicio 3 - TIR'!$E$18-'Ejercicio 3 - TIR'!$C$18)*('Ejercicio 3 - TIR'!$E$18-'Ejercicio 3 - TIR'!$D$18)*(1-J522)))</f>
        <v>43495.95795</v>
      </c>
      <c r="L522" s="3">
        <f t="shared" si="9"/>
        <v>0.11594282</v>
      </c>
      <c r="M522" s="4">
        <f>IF(L522&lt;=('Ejercicio 3 - TIR'!$D$18-'Ejercicio 3 - TIR'!$C$18)/('Ejercicio 3 - TIR'!$E$18-'Ejercicio 3 - TIR'!$C$18),'Ejercicio 3 - TIR'!$C$18+SQRT(('Ejercicio 3 - TIR'!$E$18-'Ejercicio 3 - TIR'!$C$18)*('Ejercicio 3 - TIR'!$D$18-'Ejercicio 3 - TIR'!$C$18)*L522),'Ejercicio 3 - TIR'!$E$18-SQRT(('Ejercicio 3 - TIR'!$E$18-'Ejercicio 3 - TIR'!$C$18)*('Ejercicio 3 - TIR'!$E$18-'Ejercicio 3 - TIR'!$D$18)*(1-L522)))</f>
        <v>34170.30251</v>
      </c>
      <c r="N522" s="3">
        <f t="shared" si="10"/>
        <v>0.8632438098</v>
      </c>
      <c r="O522" s="4">
        <f>IF(N522&lt;=('Ejercicio 3 - TIR'!$D$18-'Ejercicio 3 - TIR'!$C$18)/('Ejercicio 3 - TIR'!$E$18-'Ejercicio 3 - TIR'!$C$18),'Ejercicio 3 - TIR'!$C$18+SQRT(('Ejercicio 3 - TIR'!$E$18-'Ejercicio 3 - TIR'!$C$18)*('Ejercicio 3 - TIR'!$D$18-'Ejercicio 3 - TIR'!$C$18)*N522),'Ejercicio 3 - TIR'!$E$18-SQRT(('Ejercicio 3 - TIR'!$E$18-'Ejercicio 3 - TIR'!$C$18)*('Ejercicio 3 - TIR'!$E$18-'Ejercicio 3 - TIR'!$D$18)*(1-N522)))</f>
        <v>41797.38946</v>
      </c>
      <c r="P522" s="3">
        <f t="shared" si="11"/>
        <v>0.2132512356</v>
      </c>
      <c r="Q522" s="7">
        <f>IF(P522&lt;=('Ejercicio 3 - TIR'!$D$22-'Ejercicio 3 - TIR'!$C$22)/('Ejercicio 3 - TIR'!$E$22-'Ejercicio 3 - TIR'!$C$22),'Ejercicio 3 - TIR'!$C$22+SQRT(('Ejercicio 3 - TIR'!$E$22-'Ejercicio 3 - TIR'!$C$22)*('Ejercicio 3 - TIR'!$D$22-'Ejercicio 3 - TIR'!$C$22)*P522),'Ejercicio 3 - TIR'!$E$22-SQRT(('Ejercicio 3 - TIR'!$E$22-'Ejercicio 3 - TIR'!$C$22)*('Ejercicio 3 - TIR'!$E$22-'Ejercicio 3 - TIR'!$D$22)*(1-P522)))</f>
        <v>0.139592147</v>
      </c>
      <c r="R522" s="3">
        <f t="shared" si="12"/>
        <v>0.07012417547</v>
      </c>
      <c r="S522" s="7">
        <f>IF(R522&lt;=('Ejercicio 3 - TIR'!$D$23-'Ejercicio 3 - TIR'!$C$23)/('Ejercicio 3 - TIR'!$E$23-'Ejercicio 3 - TIR'!$C$23),'Ejercicio 3 - TIR'!$C$23+SQRT(('Ejercicio 3 - TIR'!$E$23-'Ejercicio 3 - TIR'!$C$23)*('Ejercicio 3 - TIR'!$D$23-'Ejercicio 3 - TIR'!$C$23)*R522),'Ejercicio 3 - TIR'!$E$23-SQRT(('Ejercicio 3 - TIR'!$E$23-'Ejercicio 3 - TIR'!$C$23)*('Ejercicio 3 - TIR'!$E$23-'Ejercicio 3 - TIR'!$D$23)*(1-R522)))</f>
        <v>0.1312349239</v>
      </c>
      <c r="T522" s="3">
        <f t="shared" si="13"/>
        <v>0.1372417805</v>
      </c>
      <c r="U522" s="7">
        <f>IF(T522&lt;=('Ejercicio 3 - TIR'!$D$24-'Ejercicio 3 - TIR'!$C$24)/('Ejercicio 3 - TIR'!$E$24-'Ejercicio 3 - TIR'!$C$24),'Ejercicio 3 - TIR'!$C$24+SQRT(('Ejercicio 3 - TIR'!$E$24-'Ejercicio 3 - TIR'!$C$24)*('Ejercicio 3 - TIR'!$D$24-'Ejercicio 3 - TIR'!$C$24)*T522),'Ejercicio 3 - TIR'!$E$24-SQRT(('Ejercicio 3 - TIR'!$E$24-'Ejercicio 3 - TIR'!$C$24)*('Ejercicio 3 - TIR'!$E$24-'Ejercicio 3 - TIR'!$D$24)*(1-T522)))</f>
        <v>0.1669766822</v>
      </c>
      <c r="V522" s="3">
        <f t="shared" si="14"/>
        <v>0.3192066227</v>
      </c>
      <c r="W522" s="7">
        <f>IF(V522&lt;=('Ejercicio 3 - TIR'!$D$25-'Ejercicio 3 - TIR'!$C$25)/('Ejercicio 3 - TIR'!$E$25-'Ejercicio 3 - TIR'!$C$25),'Ejercicio 3 - TIR'!$C$25+SQRT(('Ejercicio 3 - TIR'!$E$25-'Ejercicio 3 - TIR'!$C$25)*('Ejercicio 3 - TIR'!$D$25-'Ejercicio 3 - TIR'!$C$25)*V522),'Ejercicio 3 - TIR'!$E$25-SQRT(('Ejercicio 3 - TIR'!$E$25-'Ejercicio 3 - TIR'!$C$25)*('Ejercicio 3 - TIR'!$E$25-'Ejercicio 3 - TIR'!$D$25)*(1-V522)))</f>
        <v>0.201186305</v>
      </c>
      <c r="X522" s="3">
        <f t="shared" si="15"/>
        <v>0.2659988379</v>
      </c>
      <c r="Y522" s="7">
        <f>IF(X522&lt;=('Ejercicio 3 - TIR'!$D$26-'Ejercicio 3 - TIR'!$C$26)/('Ejercicio 3 - TIR'!$E$26-'Ejercicio 3 - TIR'!$C$26),'Ejercicio 3 - TIR'!$C$26+SQRT(('Ejercicio 3 - TIR'!$E$26-'Ejercicio 3 - TIR'!$C$26)*('Ejercicio 3 - TIR'!$D$26-'Ejercicio 3 - TIR'!$C$26)*X522),'Ejercicio 3 - TIR'!$E$26-SQRT(('Ejercicio 3 - TIR'!$E$26-'Ejercicio 3 - TIR'!$C$26)*('Ejercicio 3 - TIR'!$E$26-'Ejercicio 3 - TIR'!$D$26)*(1-X522)))</f>
        <v>0.2167991952</v>
      </c>
      <c r="Z522" s="3">
        <f t="shared" si="16"/>
        <v>1.139592147</v>
      </c>
      <c r="AA522" s="3">
        <f t="shared" si="17"/>
        <v>1.289146436</v>
      </c>
      <c r="AB522" s="3">
        <f t="shared" si="18"/>
        <v>1.50440383</v>
      </c>
      <c r="AC522" s="3">
        <f t="shared" si="19"/>
        <v>1.807069278</v>
      </c>
      <c r="AD522" s="3">
        <f t="shared" si="20"/>
        <v>2.198840443</v>
      </c>
      <c r="AE522" s="2">
        <f t="shared" si="21"/>
        <v>4168.90708</v>
      </c>
      <c r="AF522" s="2">
        <f t="shared" si="22"/>
        <v>4716.013284</v>
      </c>
      <c r="AG522" s="2">
        <f t="shared" si="23"/>
        <v>5503.477535</v>
      </c>
      <c r="AH522" s="2">
        <f t="shared" si="24"/>
        <v>6610.701845</v>
      </c>
      <c r="AI522" s="2">
        <f t="shared" si="25"/>
        <v>8043.896685</v>
      </c>
      <c r="AJ522" s="4">
        <f t="shared" si="26"/>
        <v>41873.92741</v>
      </c>
      <c r="AK522" s="4">
        <f t="shared" si="27"/>
        <v>50364.58502</v>
      </c>
      <c r="AL522" s="4">
        <f t="shared" si="28"/>
        <v>65435.48575</v>
      </c>
      <c r="AM522" s="4">
        <f t="shared" si="29"/>
        <v>61748.10389</v>
      </c>
      <c r="AN522" s="4">
        <f t="shared" si="30"/>
        <v>91905.79038</v>
      </c>
      <c r="AO522" s="4">
        <f>C522/'Ejercicio 3 - TIR'!$D$7</f>
        <v>12911.7581</v>
      </c>
      <c r="AP522" s="4">
        <f t="shared" si="31"/>
        <v>28962.16931</v>
      </c>
      <c r="AQ522" s="4">
        <f t="shared" si="32"/>
        <v>37452.82692</v>
      </c>
      <c r="AR522" s="4">
        <f t="shared" si="33"/>
        <v>52523.72765</v>
      </c>
      <c r="AS522" s="4">
        <f t="shared" si="34"/>
        <v>48836.34579</v>
      </c>
      <c r="AT522" s="4">
        <f t="shared" si="35"/>
        <v>78994.03228</v>
      </c>
      <c r="AU522" s="4">
        <f>AP522*'Ejercicio 3 - TIR'!$D$5</f>
        <v>14481.08465</v>
      </c>
      <c r="AV522" s="4">
        <f>AQ522*'Ejercicio 3 - TIR'!$D$5</f>
        <v>18726.41346</v>
      </c>
      <c r="AW522" s="4">
        <f>AR522*'Ejercicio 3 - TIR'!$D$5</f>
        <v>26261.86383</v>
      </c>
      <c r="AX522" s="4">
        <f>AS522*'Ejercicio 3 - TIR'!$D$5</f>
        <v>24418.1729</v>
      </c>
      <c r="AY522" s="4">
        <f>AT522*'Ejercicio 3 - TIR'!$D$5</f>
        <v>39497.01614</v>
      </c>
      <c r="AZ522" s="4">
        <f t="shared" ref="AZ522:BD522" si="1601">AJ522-AU522-AE522</f>
        <v>23223.93567</v>
      </c>
      <c r="BA522" s="4">
        <f t="shared" si="1601"/>
        <v>26922.15828</v>
      </c>
      <c r="BB522" s="4">
        <f t="shared" si="1601"/>
        <v>33670.14439</v>
      </c>
      <c r="BC522" s="4">
        <f t="shared" si="1601"/>
        <v>30719.22915</v>
      </c>
      <c r="BD522" s="4">
        <f t="shared" si="1601"/>
        <v>44364.87755</v>
      </c>
      <c r="BE522" s="4">
        <f t="shared" ref="BE522:BI522" si="1602">AZ522/Z522</f>
        <v>20379.16437</v>
      </c>
      <c r="BF522" s="4">
        <f t="shared" si="1602"/>
        <v>20883.70842</v>
      </c>
      <c r="BG522" s="4">
        <f t="shared" si="1602"/>
        <v>22381.05468</v>
      </c>
      <c r="BH522" s="4">
        <f t="shared" si="1602"/>
        <v>16999.47507</v>
      </c>
      <c r="BI522" s="4">
        <f t="shared" si="1602"/>
        <v>20176.48788</v>
      </c>
      <c r="BJ522" s="4">
        <f t="shared" si="38"/>
        <v>65668.17468</v>
      </c>
      <c r="BK522" s="4">
        <f t="shared" si="39"/>
        <v>28390.89591</v>
      </c>
      <c r="BL522" s="4">
        <f t="shared" si="40"/>
        <v>94059.07059</v>
      </c>
      <c r="BM522" s="4">
        <f>BK522*'Ejercicio 3 - TIR'!$D$5</f>
        <v>14195.44795</v>
      </c>
      <c r="BN522" s="4">
        <f t="shared" si="41"/>
        <v>79863.62264</v>
      </c>
      <c r="BO522" s="4">
        <f t="shared" si="42"/>
        <v>36320.79029</v>
      </c>
      <c r="BP522" s="4">
        <f t="shared" si="43"/>
        <v>-94423.70174</v>
      </c>
      <c r="BQ522" s="4">
        <f t="shared" ref="BQ522:BT522" si="1603">BE522</f>
        <v>20379.16437</v>
      </c>
      <c r="BR522" s="4">
        <f t="shared" si="1603"/>
        <v>20883.70842</v>
      </c>
      <c r="BS522" s="4">
        <f t="shared" si="1603"/>
        <v>22381.05468</v>
      </c>
      <c r="BT522" s="4">
        <f t="shared" si="1603"/>
        <v>16999.47507</v>
      </c>
      <c r="BU522" s="4">
        <f t="shared" si="45"/>
        <v>56497.27817</v>
      </c>
      <c r="BV522" s="36">
        <f t="shared" si="46"/>
        <v>11.71049745</v>
      </c>
    </row>
    <row r="523" ht="15.0" customHeight="1">
      <c r="A523" s="2">
        <v>522.0</v>
      </c>
      <c r="B523" s="3">
        <f t="shared" si="4"/>
        <v>0.04885108101</v>
      </c>
      <c r="C523" s="4">
        <f>IF(B523&lt;=('Ejercicio 3 - TIR'!$D$13-'Ejercicio 3 - TIR'!$C$13)/('Ejercicio 3 - TIR'!$E$13-'Ejercicio 3 - TIR'!$C$13),'Ejercicio 3 - TIR'!$C$13+SQRT(('Ejercicio 3 - TIR'!$E$13-'Ejercicio 3 - TIR'!$C$13)*('Ejercicio 3 - TIR'!$D$13-'Ejercicio 3 - TIR'!$C$13)*B523),'Ejercicio 3 - TIR'!$E$13-SQRT(('Ejercicio 3 - TIR'!$E$13-'Ejercicio 3 - TIR'!$C$13)*('Ejercicio 3 - TIR'!$E$13-'Ejercicio 3 - TIR'!$D$13)*(1-B523)))</f>
        <v>64420.45613</v>
      </c>
      <c r="D523" s="3">
        <f t="shared" si="5"/>
        <v>0.9377433898</v>
      </c>
      <c r="E523" s="4">
        <f>IF(D523&lt;=('Ejercicio 3 - TIR'!$D$14-'Ejercicio 3 - TIR'!$C$14)/('Ejercicio 3 - TIR'!$E$14-'Ejercicio 3 - TIR'!$C$14),'Ejercicio 3 - TIR'!$C$14+SQRT(('Ejercicio 3 - TIR'!$E$14-'Ejercicio 3 - TIR'!$C$14)*('Ejercicio 3 - TIR'!$D$14-'Ejercicio 3 - TIR'!$C$14)*D523),'Ejercicio 3 - TIR'!$E$14-SQRT(('Ejercicio 3 - TIR'!$E$14-'Ejercicio 3 - TIR'!$C$14)*('Ejercicio 3 - TIR'!$E$14-'Ejercicio 3 - TIR'!$D$14)*(1-D523)))</f>
        <v>36944.10545</v>
      </c>
      <c r="F523" s="3">
        <f t="shared" si="6"/>
        <v>0.1011337938</v>
      </c>
      <c r="G523" s="4">
        <f>IF(F523&lt;=('Ejercicio 3 - TIR'!$D$18-'Ejercicio 3 - TIR'!$C$18)/('Ejercicio 3 - TIR'!$E$18-'Ejercicio 3 - TIR'!$C$18),'Ejercicio 3 - TIR'!$C$18+SQRT(('Ejercicio 3 - TIR'!$E$18-'Ejercicio 3 - TIR'!$C$18)*('Ejercicio 3 - TIR'!$D$18-'Ejercicio 3 - TIR'!$C$18)*F523),'Ejercicio 3 - TIR'!$E$18-SQRT(('Ejercicio 3 - TIR'!$E$18-'Ejercicio 3 - TIR'!$C$18)*('Ejercicio 3 - TIR'!$E$18-'Ejercicio 3 - TIR'!$D$18)*(1-F523)))</f>
        <v>33894.87729</v>
      </c>
      <c r="H523" s="3">
        <f t="shared" si="7"/>
        <v>0.2746081236</v>
      </c>
      <c r="I523" s="4">
        <f>IF(H523&lt;=('Ejercicio 3 - TIR'!$D$18-'Ejercicio 3 - TIR'!$C$18)/('Ejercicio 3 - TIR'!$E$18-'Ejercicio 3 - TIR'!$C$18),'Ejercicio 3 - TIR'!$C$18+SQRT(('Ejercicio 3 - TIR'!$E$18-'Ejercicio 3 - TIR'!$C$18)*('Ejercicio 3 - TIR'!$D$18-'Ejercicio 3 - TIR'!$C$18)*H523),'Ejercicio 3 - TIR'!$E$18-SQRT(('Ejercicio 3 - TIR'!$E$18-'Ejercicio 3 - TIR'!$C$18)*('Ejercicio 3 - TIR'!$E$18-'Ejercicio 3 - TIR'!$D$18)*(1-H523)))</f>
        <v>36418.03853</v>
      </c>
      <c r="J523" s="3">
        <f t="shared" si="8"/>
        <v>0.8052307059</v>
      </c>
      <c r="K523" s="4">
        <f>IF(J523&lt;=('Ejercicio 3 - TIR'!$D$18-'Ejercicio 3 - TIR'!$C$18)/('Ejercicio 3 - TIR'!$E$18-'Ejercicio 3 - TIR'!$C$18),'Ejercicio 3 - TIR'!$C$18+SQRT(('Ejercicio 3 - TIR'!$E$18-'Ejercicio 3 - TIR'!$C$18)*('Ejercicio 3 - TIR'!$D$18-'Ejercicio 3 - TIR'!$C$18)*J523),'Ejercicio 3 - TIR'!$E$18-SQRT(('Ejercicio 3 - TIR'!$E$18-'Ejercicio 3 - TIR'!$C$18)*('Ejercicio 3 - TIR'!$E$18-'Ejercicio 3 - TIR'!$D$18)*(1-J523)))</f>
        <v>41177.99829</v>
      </c>
      <c r="L523" s="3">
        <f t="shared" si="9"/>
        <v>0.6618773313</v>
      </c>
      <c r="M523" s="4">
        <f>IF(L523&lt;=('Ejercicio 3 - TIR'!$D$18-'Ejercicio 3 - TIR'!$C$18)/('Ejercicio 3 - TIR'!$E$18-'Ejercicio 3 - TIR'!$C$18),'Ejercicio 3 - TIR'!$C$18+SQRT(('Ejercicio 3 - TIR'!$E$18-'Ejercicio 3 - TIR'!$C$18)*('Ejercicio 3 - TIR'!$D$18-'Ejercicio 3 - TIR'!$C$18)*L523),'Ejercicio 3 - TIR'!$E$18-SQRT(('Ejercicio 3 - TIR'!$E$18-'Ejercicio 3 - TIR'!$C$18)*('Ejercicio 3 - TIR'!$E$18-'Ejercicio 3 - TIR'!$D$18)*(1-L523)))</f>
        <v>39964.01524</v>
      </c>
      <c r="N523" s="3">
        <f t="shared" si="10"/>
        <v>0.5003169607</v>
      </c>
      <c r="O523" s="4">
        <f>IF(N523&lt;=('Ejercicio 3 - TIR'!$D$18-'Ejercicio 3 - TIR'!$C$18)/('Ejercicio 3 - TIR'!$E$18-'Ejercicio 3 - TIR'!$C$18),'Ejercicio 3 - TIR'!$C$18+SQRT(('Ejercicio 3 - TIR'!$E$18-'Ejercicio 3 - TIR'!$C$18)*('Ejercicio 3 - TIR'!$D$18-'Ejercicio 3 - TIR'!$C$18)*N523),'Ejercicio 3 - TIR'!$E$18-SQRT(('Ejercicio 3 - TIR'!$E$18-'Ejercicio 3 - TIR'!$C$18)*('Ejercicio 3 - TIR'!$E$18-'Ejercicio 3 - TIR'!$D$18)*(1-N523)))</f>
        <v>38662.99856</v>
      </c>
      <c r="P523" s="3">
        <f t="shared" si="11"/>
        <v>0.6385105493</v>
      </c>
      <c r="Q523" s="7">
        <f>IF(P523&lt;=('Ejercicio 3 - TIR'!$D$22-'Ejercicio 3 - TIR'!$C$22)/('Ejercicio 3 - TIR'!$E$22-'Ejercicio 3 - TIR'!$C$22),'Ejercicio 3 - TIR'!$C$22+SQRT(('Ejercicio 3 - TIR'!$E$22-'Ejercicio 3 - TIR'!$C$22)*('Ejercicio 3 - TIR'!$D$22-'Ejercicio 3 - TIR'!$C$22)*P523),'Ejercicio 3 - TIR'!$E$22-SQRT(('Ejercicio 3 - TIR'!$E$22-'Ejercicio 3 - TIR'!$C$22)*('Ejercicio 3 - TIR'!$E$22-'Ejercicio 3 - TIR'!$D$22)*(1-P523)))</f>
        <v>0.1544915502</v>
      </c>
      <c r="R523" s="3">
        <f t="shared" si="12"/>
        <v>0.04759598529</v>
      </c>
      <c r="S523" s="7">
        <f>IF(R523&lt;=('Ejercicio 3 - TIR'!$D$23-'Ejercicio 3 - TIR'!$C$23)/('Ejercicio 3 - TIR'!$E$23-'Ejercicio 3 - TIR'!$C$23),'Ejercicio 3 - TIR'!$C$23+SQRT(('Ejercicio 3 - TIR'!$E$23-'Ejercicio 3 - TIR'!$C$23)*('Ejercicio 3 - TIR'!$D$23-'Ejercicio 3 - TIR'!$C$23)*R523),'Ejercicio 3 - TIR'!$E$23-SQRT(('Ejercicio 3 - TIR'!$E$23-'Ejercicio 3 - TIR'!$C$23)*('Ejercicio 3 - TIR'!$E$23-'Ejercicio 3 - TIR'!$D$23)*(1-R523)))</f>
        <v>0.1292559588</v>
      </c>
      <c r="T523" s="3">
        <f t="shared" si="13"/>
        <v>0.7140277244</v>
      </c>
      <c r="U523" s="7">
        <f>IF(T523&lt;=('Ejercicio 3 - TIR'!$D$24-'Ejercicio 3 - TIR'!$C$24)/('Ejercicio 3 - TIR'!$E$24-'Ejercicio 3 - TIR'!$C$24),'Ejercicio 3 - TIR'!$C$24+SQRT(('Ejercicio 3 - TIR'!$E$24-'Ejercicio 3 - TIR'!$C$24)*('Ejercicio 3 - TIR'!$D$24-'Ejercicio 3 - TIR'!$C$24)*T523),'Ejercicio 3 - TIR'!$E$24-SQRT(('Ejercicio 3 - TIR'!$E$24-'Ejercicio 3 - TIR'!$C$24)*('Ejercicio 3 - TIR'!$E$24-'Ejercicio 3 - TIR'!$D$24)*(1-T523)))</f>
        <v>0.1917029618</v>
      </c>
      <c r="V523" s="3">
        <f t="shared" si="14"/>
        <v>0.9783401249</v>
      </c>
      <c r="W523" s="7">
        <f>IF(V523&lt;=('Ejercicio 3 - TIR'!$D$25-'Ejercicio 3 - TIR'!$C$25)/('Ejercicio 3 - TIR'!$E$25-'Ejercicio 3 - TIR'!$C$25),'Ejercicio 3 - TIR'!$C$25+SQRT(('Ejercicio 3 - TIR'!$E$25-'Ejercicio 3 - TIR'!$C$25)*('Ejercicio 3 - TIR'!$D$25-'Ejercicio 3 - TIR'!$C$25)*V523),'Ejercicio 3 - TIR'!$E$25-SQRT(('Ejercicio 3 - TIR'!$E$25-'Ejercicio 3 - TIR'!$C$25)*('Ejercicio 3 - TIR'!$E$25-'Ejercicio 3 - TIR'!$D$25)*(1-V523)))</f>
        <v>0.2412931313</v>
      </c>
      <c r="X523" s="3">
        <f t="shared" si="15"/>
        <v>0.7060029226</v>
      </c>
      <c r="Y523" s="7">
        <f>IF(X523&lt;=('Ejercicio 3 - TIR'!$D$26-'Ejercicio 3 - TIR'!$C$26)/('Ejercicio 3 - TIR'!$E$26-'Ejercicio 3 - TIR'!$C$26),'Ejercicio 3 - TIR'!$C$26+SQRT(('Ejercicio 3 - TIR'!$E$26-'Ejercicio 3 - TIR'!$C$26)*('Ejercicio 3 - TIR'!$D$26-'Ejercicio 3 - TIR'!$C$26)*X523),'Ejercicio 3 - TIR'!$E$26-SQRT(('Ejercicio 3 - TIR'!$E$26-'Ejercicio 3 - TIR'!$C$26)*('Ejercicio 3 - TIR'!$E$26-'Ejercicio 3 - TIR'!$D$26)*(1-X523)))</f>
        <v>0.2401554995</v>
      </c>
      <c r="Z523" s="3">
        <f t="shared" si="16"/>
        <v>1.15449155</v>
      </c>
      <c r="AA523" s="3">
        <f t="shared" si="17"/>
        <v>1.303716462</v>
      </c>
      <c r="AB523" s="3">
        <f t="shared" si="18"/>
        <v>1.55364277</v>
      </c>
      <c r="AC523" s="3">
        <f t="shared" si="19"/>
        <v>1.928526098</v>
      </c>
      <c r="AD523" s="3">
        <f t="shared" si="20"/>
        <v>2.391672247</v>
      </c>
      <c r="AE523" s="2">
        <f t="shared" si="21"/>
        <v>5707.552121</v>
      </c>
      <c r="AF523" s="2">
        <f t="shared" si="22"/>
        <v>6445.287243</v>
      </c>
      <c r="AG523" s="2">
        <f t="shared" si="23"/>
        <v>7680.867897</v>
      </c>
      <c r="AH523" s="2">
        <f t="shared" si="24"/>
        <v>9534.208563</v>
      </c>
      <c r="AI523" s="2">
        <f t="shared" si="25"/>
        <v>11823.90118</v>
      </c>
      <c r="AJ523" s="4">
        <f t="shared" si="26"/>
        <v>39131.34942</v>
      </c>
      <c r="AK523" s="4">
        <f t="shared" si="27"/>
        <v>47478.79636</v>
      </c>
      <c r="AL523" s="4">
        <f t="shared" si="28"/>
        <v>63975.89931</v>
      </c>
      <c r="AM523" s="4">
        <f t="shared" si="29"/>
        <v>77071.64639</v>
      </c>
      <c r="AN523" s="4">
        <f t="shared" si="30"/>
        <v>92469.22065</v>
      </c>
      <c r="AO523" s="4">
        <f>C523/'Ejercicio 3 - TIR'!$D$7</f>
        <v>12884.09123</v>
      </c>
      <c r="AP523" s="4">
        <f t="shared" si="31"/>
        <v>26247.25819</v>
      </c>
      <c r="AQ523" s="4">
        <f t="shared" si="32"/>
        <v>34594.70513</v>
      </c>
      <c r="AR523" s="4">
        <f t="shared" si="33"/>
        <v>51091.80809</v>
      </c>
      <c r="AS523" s="4">
        <f t="shared" si="34"/>
        <v>64187.55516</v>
      </c>
      <c r="AT523" s="4">
        <f t="shared" si="35"/>
        <v>79585.12942</v>
      </c>
      <c r="AU523" s="4">
        <f>AP523*'Ejercicio 3 - TIR'!$D$5</f>
        <v>13123.6291</v>
      </c>
      <c r="AV523" s="4">
        <f>AQ523*'Ejercicio 3 - TIR'!$D$5</f>
        <v>17297.35257</v>
      </c>
      <c r="AW523" s="4">
        <f>AR523*'Ejercicio 3 - TIR'!$D$5</f>
        <v>25545.90404</v>
      </c>
      <c r="AX523" s="4">
        <f>AS523*'Ejercicio 3 - TIR'!$D$5</f>
        <v>32093.77758</v>
      </c>
      <c r="AY523" s="4">
        <f>AT523*'Ejercicio 3 - TIR'!$D$5</f>
        <v>39792.56471</v>
      </c>
      <c r="AZ523" s="4">
        <f t="shared" ref="AZ523:BD523" si="1604">AJ523-AU523-AE523</f>
        <v>20300.1682</v>
      </c>
      <c r="BA523" s="4">
        <f t="shared" si="1604"/>
        <v>23736.15655</v>
      </c>
      <c r="BB523" s="4">
        <f t="shared" si="1604"/>
        <v>30749.12737</v>
      </c>
      <c r="BC523" s="4">
        <f t="shared" si="1604"/>
        <v>35443.66024</v>
      </c>
      <c r="BD523" s="4">
        <f t="shared" si="1604"/>
        <v>40852.75475</v>
      </c>
      <c r="BE523" s="4">
        <f t="shared" ref="BE523:BI523" si="1605">AZ523/Z523</f>
        <v>17583.64381</v>
      </c>
      <c r="BF523" s="4">
        <f t="shared" si="1605"/>
        <v>18206.53281</v>
      </c>
      <c r="BG523" s="4">
        <f t="shared" si="1605"/>
        <v>19791.63291</v>
      </c>
      <c r="BH523" s="4">
        <f t="shared" si="1605"/>
        <v>18378.62618</v>
      </c>
      <c r="BI523" s="4">
        <f t="shared" si="1605"/>
        <v>17081.25133</v>
      </c>
      <c r="BJ523" s="4">
        <f t="shared" si="38"/>
        <v>88358.19168</v>
      </c>
      <c r="BK523" s="4">
        <f t="shared" si="39"/>
        <v>30814.52341</v>
      </c>
      <c r="BL523" s="4">
        <f t="shared" si="40"/>
        <v>119172.7151</v>
      </c>
      <c r="BM523" s="4">
        <f>BK523*'Ejercicio 3 - TIR'!$D$5</f>
        <v>15407.26171</v>
      </c>
      <c r="BN523" s="4">
        <f t="shared" si="41"/>
        <v>103765.4534</v>
      </c>
      <c r="BO523" s="4">
        <f t="shared" si="42"/>
        <v>43386.15106</v>
      </c>
      <c r="BP523" s="4">
        <f t="shared" si="43"/>
        <v>-101364.5616</v>
      </c>
      <c r="BQ523" s="4">
        <f t="shared" ref="BQ523:BT523" si="1606">BE523</f>
        <v>17583.64381</v>
      </c>
      <c r="BR523" s="4">
        <f t="shared" si="1606"/>
        <v>18206.53281</v>
      </c>
      <c r="BS523" s="4">
        <f t="shared" si="1606"/>
        <v>19791.63291</v>
      </c>
      <c r="BT523" s="4">
        <f t="shared" si="1606"/>
        <v>18378.62618</v>
      </c>
      <c r="BU523" s="4">
        <f t="shared" si="45"/>
        <v>60467.40239</v>
      </c>
      <c r="BV523" s="36">
        <f t="shared" si="46"/>
        <v>8.275711037</v>
      </c>
    </row>
    <row r="524" ht="15.0" customHeight="1">
      <c r="A524" s="2">
        <v>523.0</v>
      </c>
      <c r="B524" s="3">
        <f t="shared" si="4"/>
        <v>0.8556450796</v>
      </c>
      <c r="C524" s="4">
        <f>IF(B524&lt;=('Ejercicio 3 - TIR'!$D$13-'Ejercicio 3 - TIR'!$C$13)/('Ejercicio 3 - TIR'!$E$13-'Ejercicio 3 - TIR'!$C$13),'Ejercicio 3 - TIR'!$C$13+SQRT(('Ejercicio 3 - TIR'!$E$13-'Ejercicio 3 - TIR'!$C$13)*('Ejercicio 3 - TIR'!$D$13-'Ejercicio 3 - TIR'!$C$13)*B524),'Ejercicio 3 - TIR'!$E$13-SQRT(('Ejercicio 3 - TIR'!$E$13-'Ejercicio 3 - TIR'!$C$13)*('Ejercicio 3 - TIR'!$E$13-'Ejercicio 3 - TIR'!$D$13)*(1-B524)))</f>
        <v>86838.46876</v>
      </c>
      <c r="D524" s="3">
        <f t="shared" si="5"/>
        <v>0.2913088336</v>
      </c>
      <c r="E524" s="4">
        <f>IF(D524&lt;=('Ejercicio 3 - TIR'!$D$14-'Ejercicio 3 - TIR'!$C$14)/('Ejercicio 3 - TIR'!$E$14-'Ejercicio 3 - TIR'!$C$14),'Ejercicio 3 - TIR'!$C$14+SQRT(('Ejercicio 3 - TIR'!$E$14-'Ejercicio 3 - TIR'!$C$14)*('Ejercicio 3 - TIR'!$D$14-'Ejercicio 3 - TIR'!$C$14)*D524),'Ejercicio 3 - TIR'!$E$14-SQRT(('Ejercicio 3 - TIR'!$E$14-'Ejercicio 3 - TIR'!$C$14)*('Ejercicio 3 - TIR'!$E$14-'Ejercicio 3 - TIR'!$D$14)*(1-D524)))</f>
        <v>29674.20181</v>
      </c>
      <c r="F524" s="3">
        <f t="shared" si="6"/>
        <v>0.5618850054</v>
      </c>
      <c r="G524" s="4">
        <f>IF(F524&lt;=('Ejercicio 3 - TIR'!$D$18-'Ejercicio 3 - TIR'!$C$18)/('Ejercicio 3 - TIR'!$E$18-'Ejercicio 3 - TIR'!$C$18),'Ejercicio 3 - TIR'!$C$18+SQRT(('Ejercicio 3 - TIR'!$E$18-'Ejercicio 3 - TIR'!$C$18)*('Ejercicio 3 - TIR'!$D$18-'Ejercicio 3 - TIR'!$C$18)*F524),'Ejercicio 3 - TIR'!$E$18-SQRT(('Ejercicio 3 - TIR'!$E$18-'Ejercicio 3 - TIR'!$C$18)*('Ejercicio 3 - TIR'!$E$18-'Ejercicio 3 - TIR'!$D$18)*(1-F524)))</f>
        <v>39180.56375</v>
      </c>
      <c r="H524" s="3">
        <f t="shared" si="7"/>
        <v>0.6916284992</v>
      </c>
      <c r="I524" s="4">
        <f>IF(H524&lt;=('Ejercicio 3 - TIR'!$D$18-'Ejercicio 3 - TIR'!$C$18)/('Ejercicio 3 - TIR'!$E$18-'Ejercicio 3 - TIR'!$C$18),'Ejercicio 3 - TIR'!$C$18+SQRT(('Ejercicio 3 - TIR'!$E$18-'Ejercicio 3 - TIR'!$C$18)*('Ejercicio 3 - TIR'!$D$18-'Ejercicio 3 - TIR'!$C$18)*H524),'Ejercicio 3 - TIR'!$E$18-SQRT(('Ejercicio 3 - TIR'!$E$18-'Ejercicio 3 - TIR'!$C$18)*('Ejercicio 3 - TIR'!$E$18-'Ejercicio 3 - TIR'!$D$18)*(1-H524)))</f>
        <v>40190.85636</v>
      </c>
      <c r="J524" s="3">
        <f t="shared" si="8"/>
        <v>0.1386475321</v>
      </c>
      <c r="K524" s="4">
        <f>IF(J524&lt;=('Ejercicio 3 - TIR'!$D$18-'Ejercicio 3 - TIR'!$C$18)/('Ejercicio 3 - TIR'!$E$18-'Ejercicio 3 - TIR'!$C$18),'Ejercicio 3 - TIR'!$C$18+SQRT(('Ejercicio 3 - TIR'!$E$18-'Ejercicio 3 - TIR'!$C$18)*('Ejercicio 3 - TIR'!$D$18-'Ejercicio 3 - TIR'!$C$18)*J524),'Ejercicio 3 - TIR'!$E$18-SQRT(('Ejercicio 3 - TIR'!$E$18-'Ejercicio 3 - TIR'!$C$18)*('Ejercicio 3 - TIR'!$E$18-'Ejercicio 3 - TIR'!$D$18)*(1-J524)))</f>
        <v>34560.38702</v>
      </c>
      <c r="L524" s="3">
        <f t="shared" si="9"/>
        <v>0.3325119486</v>
      </c>
      <c r="M524" s="4">
        <f>IF(L524&lt;=('Ejercicio 3 - TIR'!$D$18-'Ejercicio 3 - TIR'!$C$18)/('Ejercicio 3 - TIR'!$E$18-'Ejercicio 3 - TIR'!$C$18),'Ejercicio 3 - TIR'!$C$18+SQRT(('Ejercicio 3 - TIR'!$E$18-'Ejercicio 3 - TIR'!$C$18)*('Ejercicio 3 - TIR'!$D$18-'Ejercicio 3 - TIR'!$C$18)*L524),'Ejercicio 3 - TIR'!$E$18-SQRT(('Ejercicio 3 - TIR'!$E$18-'Ejercicio 3 - TIR'!$C$18)*('Ejercicio 3 - TIR'!$E$18-'Ejercicio 3 - TIR'!$D$18)*(1-L524)))</f>
        <v>37062.35034</v>
      </c>
      <c r="N524" s="3">
        <f t="shared" si="10"/>
        <v>0.1167074716</v>
      </c>
      <c r="O524" s="4">
        <f>IF(N524&lt;=('Ejercicio 3 - TIR'!$D$18-'Ejercicio 3 - TIR'!$C$18)/('Ejercicio 3 - TIR'!$E$18-'Ejercicio 3 - TIR'!$C$18),'Ejercicio 3 - TIR'!$C$18+SQRT(('Ejercicio 3 - TIR'!$E$18-'Ejercicio 3 - TIR'!$C$18)*('Ejercicio 3 - TIR'!$D$18-'Ejercicio 3 - TIR'!$C$18)*N524),'Ejercicio 3 - TIR'!$E$18-SQRT(('Ejercicio 3 - TIR'!$E$18-'Ejercicio 3 - TIR'!$C$18)*('Ejercicio 3 - TIR'!$E$18-'Ejercicio 3 - TIR'!$D$18)*(1-N524)))</f>
        <v>34184.03164</v>
      </c>
      <c r="P524" s="3">
        <f t="shared" si="11"/>
        <v>0.9201549075</v>
      </c>
      <c r="Q524" s="7">
        <f>IF(P524&lt;=('Ejercicio 3 - TIR'!$D$22-'Ejercicio 3 - TIR'!$C$22)/('Ejercicio 3 - TIR'!$E$22-'Ejercicio 3 - TIR'!$C$22),'Ejercicio 3 - TIR'!$C$22+SQRT(('Ejercicio 3 - TIR'!$E$22-'Ejercicio 3 - TIR'!$C$22)*('Ejercicio 3 - TIR'!$D$22-'Ejercicio 3 - TIR'!$C$22)*P524),'Ejercicio 3 - TIR'!$E$22-SQRT(('Ejercicio 3 - TIR'!$E$22-'Ejercicio 3 - TIR'!$C$22)*('Ejercicio 3 - TIR'!$E$22-'Ejercicio 3 - TIR'!$D$22)*(1-P524)))</f>
        <v>0.1680116237</v>
      </c>
      <c r="R524" s="3">
        <f t="shared" si="12"/>
        <v>0.7320132947</v>
      </c>
      <c r="S524" s="7">
        <f>IF(R524&lt;=('Ejercicio 3 - TIR'!$D$23-'Ejercicio 3 - TIR'!$C$23)/('Ejercicio 3 - TIR'!$E$23-'Ejercicio 3 - TIR'!$C$23),'Ejercicio 3 - TIR'!$C$23+SQRT(('Ejercicio 3 - TIR'!$E$23-'Ejercicio 3 - TIR'!$C$23)*('Ejercicio 3 - TIR'!$D$23-'Ejercicio 3 - TIR'!$C$23)*R524),'Ejercicio 3 - TIR'!$E$23-SQRT(('Ejercicio 3 - TIR'!$E$23-'Ejercicio 3 - TIR'!$C$23)*('Ejercicio 3 - TIR'!$E$23-'Ejercicio 3 - TIR'!$D$23)*(1-R524)))</f>
        <v>0.1580369385</v>
      </c>
      <c r="T524" s="3">
        <f t="shared" si="13"/>
        <v>0.2039851687</v>
      </c>
      <c r="U524" s="7">
        <f>IF(T524&lt;=('Ejercicio 3 - TIR'!$D$24-'Ejercicio 3 - TIR'!$C$24)/('Ejercicio 3 - TIR'!$E$24-'Ejercicio 3 - TIR'!$C$24),'Ejercicio 3 - TIR'!$C$24+SQRT(('Ejercicio 3 - TIR'!$E$24-'Ejercicio 3 - TIR'!$C$24)*('Ejercicio 3 - TIR'!$D$24-'Ejercicio 3 - TIR'!$C$24)*T524),'Ejercicio 3 - TIR'!$E$24-SQRT(('Ejercicio 3 - TIR'!$E$24-'Ejercicio 3 - TIR'!$C$24)*('Ejercicio 3 - TIR'!$E$24-'Ejercicio 3 - TIR'!$D$24)*(1-T524)))</f>
        <v>0.1706970736</v>
      </c>
      <c r="V524" s="3">
        <f t="shared" si="14"/>
        <v>0.4543432549</v>
      </c>
      <c r="W524" s="7">
        <f>IF(V524&lt;=('Ejercicio 3 - TIR'!$D$25-'Ejercicio 3 - TIR'!$C$25)/('Ejercicio 3 - TIR'!$E$25-'Ejercicio 3 - TIR'!$C$25),'Ejercicio 3 - TIR'!$C$25+SQRT(('Ejercicio 3 - TIR'!$E$25-'Ejercicio 3 - TIR'!$C$25)*('Ejercicio 3 - TIR'!$D$25-'Ejercicio 3 - TIR'!$C$25)*V524),'Ejercicio 3 - TIR'!$E$25-SQRT(('Ejercicio 3 - TIR'!$E$25-'Ejercicio 3 - TIR'!$C$25)*('Ejercicio 3 - TIR'!$E$25-'Ejercicio 3 - TIR'!$D$25)*(1-V524)))</f>
        <v>0.2062987574</v>
      </c>
      <c r="X524" s="3">
        <f t="shared" si="15"/>
        <v>0.3978969638</v>
      </c>
      <c r="Y524" s="7">
        <f>IF(X524&lt;=('Ejercicio 3 - TIR'!$D$26-'Ejercicio 3 - TIR'!$C$26)/('Ejercicio 3 - TIR'!$E$26-'Ejercicio 3 - TIR'!$C$26),'Ejercicio 3 - TIR'!$C$26+SQRT(('Ejercicio 3 - TIR'!$E$26-'Ejercicio 3 - TIR'!$C$26)*('Ejercicio 3 - TIR'!$D$26-'Ejercicio 3 - TIR'!$C$26)*X524),'Ejercicio 3 - TIR'!$E$26-SQRT(('Ejercicio 3 - TIR'!$E$26-'Ejercicio 3 - TIR'!$C$26)*('Ejercicio 3 - TIR'!$E$26-'Ejercicio 3 - TIR'!$D$26)*(1-X524)))</f>
        <v>0.2229793336</v>
      </c>
      <c r="Z524" s="3">
        <f t="shared" si="16"/>
        <v>1.168011624</v>
      </c>
      <c r="AA524" s="3">
        <f t="shared" si="17"/>
        <v>1.352600605</v>
      </c>
      <c r="AB524" s="3">
        <f t="shared" si="18"/>
        <v>1.58348557</v>
      </c>
      <c r="AC524" s="3">
        <f t="shared" si="19"/>
        <v>1.910156675</v>
      </c>
      <c r="AD524" s="3">
        <f t="shared" si="20"/>
        <v>2.336082138</v>
      </c>
      <c r="AE524" s="2">
        <f t="shared" si="21"/>
        <v>4985.610827</v>
      </c>
      <c r="AF524" s="2">
        <f t="shared" si="22"/>
        <v>5773.521499</v>
      </c>
      <c r="AG524" s="2">
        <f t="shared" si="23"/>
        <v>6759.044723</v>
      </c>
      <c r="AH524" s="2">
        <f t="shared" si="24"/>
        <v>8153.42725</v>
      </c>
      <c r="AI524" s="2">
        <f t="shared" si="25"/>
        <v>9971.473025</v>
      </c>
      <c r="AJ524" s="4">
        <f t="shared" si="26"/>
        <v>45763.35389</v>
      </c>
      <c r="AK524" s="4">
        <f t="shared" si="27"/>
        <v>54362.17662</v>
      </c>
      <c r="AL524" s="4">
        <f t="shared" si="28"/>
        <v>54725.87414</v>
      </c>
      <c r="AM524" s="4">
        <f t="shared" si="29"/>
        <v>70794.89589</v>
      </c>
      <c r="AN524" s="4">
        <f t="shared" si="30"/>
        <v>79856.7057</v>
      </c>
      <c r="AO524" s="4">
        <f>C524/'Ejercicio 3 - TIR'!$D$7</f>
        <v>17367.69375</v>
      </c>
      <c r="AP524" s="4">
        <f t="shared" si="31"/>
        <v>28395.66013</v>
      </c>
      <c r="AQ524" s="4">
        <f t="shared" si="32"/>
        <v>36994.48287</v>
      </c>
      <c r="AR524" s="4">
        <f t="shared" si="33"/>
        <v>37358.18039</v>
      </c>
      <c r="AS524" s="4">
        <f t="shared" si="34"/>
        <v>53427.20214</v>
      </c>
      <c r="AT524" s="4">
        <f t="shared" si="35"/>
        <v>62489.01195</v>
      </c>
      <c r="AU524" s="4">
        <f>AP524*'Ejercicio 3 - TIR'!$D$5</f>
        <v>14197.83007</v>
      </c>
      <c r="AV524" s="4">
        <f>AQ524*'Ejercicio 3 - TIR'!$D$5</f>
        <v>18497.24143</v>
      </c>
      <c r="AW524" s="4">
        <f>AR524*'Ejercicio 3 - TIR'!$D$5</f>
        <v>18679.09019</v>
      </c>
      <c r="AX524" s="4">
        <f>AS524*'Ejercicio 3 - TIR'!$D$5</f>
        <v>26713.60107</v>
      </c>
      <c r="AY524" s="4">
        <f>AT524*'Ejercicio 3 - TIR'!$D$5</f>
        <v>31244.50597</v>
      </c>
      <c r="AZ524" s="4">
        <f t="shared" ref="AZ524:BD524" si="1607">AJ524-AU524-AE524</f>
        <v>26579.91299</v>
      </c>
      <c r="BA524" s="4">
        <f t="shared" si="1607"/>
        <v>30091.41369</v>
      </c>
      <c r="BB524" s="4">
        <f t="shared" si="1607"/>
        <v>29287.73922</v>
      </c>
      <c r="BC524" s="4">
        <f t="shared" si="1607"/>
        <v>35927.86757</v>
      </c>
      <c r="BD524" s="4">
        <f t="shared" si="1607"/>
        <v>38640.7267</v>
      </c>
      <c r="BE524" s="4">
        <f t="shared" ref="BE524:BI524" si="1608">AZ524/Z524</f>
        <v>22756.54835</v>
      </c>
      <c r="BF524" s="4">
        <f t="shared" si="1608"/>
        <v>22247.07987</v>
      </c>
      <c r="BG524" s="4">
        <f t="shared" si="1608"/>
        <v>18495.74116</v>
      </c>
      <c r="BH524" s="4">
        <f t="shared" si="1608"/>
        <v>18808.859</v>
      </c>
      <c r="BI524" s="4">
        <f t="shared" si="1608"/>
        <v>16540.82538</v>
      </c>
      <c r="BJ524" s="4">
        <f t="shared" si="38"/>
        <v>69321.37279</v>
      </c>
      <c r="BK524" s="4">
        <f t="shared" si="39"/>
        <v>40572.35915</v>
      </c>
      <c r="BL524" s="4">
        <f t="shared" si="40"/>
        <v>109893.7319</v>
      </c>
      <c r="BM524" s="4">
        <f>BK524*'Ejercicio 3 - TIR'!$D$5</f>
        <v>20286.17957</v>
      </c>
      <c r="BN524" s="4">
        <f t="shared" si="41"/>
        <v>89607.55236</v>
      </c>
      <c r="BO524" s="4">
        <f t="shared" si="42"/>
        <v>38358.04868</v>
      </c>
      <c r="BP524" s="4">
        <f t="shared" si="43"/>
        <v>-116512.6706</v>
      </c>
      <c r="BQ524" s="4">
        <f t="shared" ref="BQ524:BT524" si="1609">BE524</f>
        <v>22756.54835</v>
      </c>
      <c r="BR524" s="4">
        <f t="shared" si="1609"/>
        <v>22247.07987</v>
      </c>
      <c r="BS524" s="4">
        <f t="shared" si="1609"/>
        <v>18495.74116</v>
      </c>
      <c r="BT524" s="4">
        <f t="shared" si="1609"/>
        <v>18808.859</v>
      </c>
      <c r="BU524" s="4">
        <f t="shared" si="45"/>
        <v>54898.87406</v>
      </c>
      <c r="BV524" s="36">
        <f t="shared" si="46"/>
        <v>4.947179675</v>
      </c>
    </row>
    <row r="525" ht="15.0" customHeight="1">
      <c r="A525" s="2">
        <v>524.0</v>
      </c>
      <c r="B525" s="3">
        <f t="shared" si="4"/>
        <v>0.09821459222</v>
      </c>
      <c r="C525" s="4">
        <f>IF(B525&lt;=('Ejercicio 3 - TIR'!$D$13-'Ejercicio 3 - TIR'!$C$13)/('Ejercicio 3 - TIR'!$E$13-'Ejercicio 3 - TIR'!$C$13),'Ejercicio 3 - TIR'!$C$13+SQRT(('Ejercicio 3 - TIR'!$E$13-'Ejercicio 3 - TIR'!$C$13)*('Ejercicio 3 - TIR'!$D$13-'Ejercicio 3 - TIR'!$C$13)*B525),'Ejercicio 3 - TIR'!$E$13-SQRT(('Ejercicio 3 - TIR'!$E$13-'Ejercicio 3 - TIR'!$C$13)*('Ejercicio 3 - TIR'!$E$13-'Ejercicio 3 - TIR'!$D$13)*(1-B525)))</f>
        <v>66267.84149</v>
      </c>
      <c r="D525" s="3">
        <f t="shared" si="5"/>
        <v>0.704511947</v>
      </c>
      <c r="E525" s="4">
        <f>IF(D525&lt;=('Ejercicio 3 - TIR'!$D$14-'Ejercicio 3 - TIR'!$C$14)/('Ejercicio 3 - TIR'!$E$14-'Ejercicio 3 - TIR'!$C$14),'Ejercicio 3 - TIR'!$C$14+SQRT(('Ejercicio 3 - TIR'!$E$14-'Ejercicio 3 - TIR'!$C$14)*('Ejercicio 3 - TIR'!$D$14-'Ejercicio 3 - TIR'!$C$14)*D525),'Ejercicio 3 - TIR'!$E$14-SQRT(('Ejercicio 3 - TIR'!$E$14-'Ejercicio 3 - TIR'!$C$14)*('Ejercicio 3 - TIR'!$E$14-'Ejercicio 3 - TIR'!$D$14)*(1-D525)))</f>
        <v>33342.43228</v>
      </c>
      <c r="F525" s="3">
        <f t="shared" si="6"/>
        <v>0.2119314166</v>
      </c>
      <c r="G525" s="4">
        <f>IF(F525&lt;=('Ejercicio 3 - TIR'!$D$18-'Ejercicio 3 - TIR'!$C$18)/('Ejercicio 3 - TIR'!$E$18-'Ejercicio 3 - TIR'!$C$18),'Ejercicio 3 - TIR'!$C$18+SQRT(('Ejercicio 3 - TIR'!$E$18-'Ejercicio 3 - TIR'!$C$18)*('Ejercicio 3 - TIR'!$D$18-'Ejercicio 3 - TIR'!$C$18)*F525),'Ejercicio 3 - TIR'!$E$18-SQRT(('Ejercicio 3 - TIR'!$E$18-'Ejercicio 3 - TIR'!$C$18)*('Ejercicio 3 - TIR'!$E$18-'Ejercicio 3 - TIR'!$D$18)*(1-F525)))</f>
        <v>35638.23665</v>
      </c>
      <c r="H525" s="3">
        <f t="shared" si="7"/>
        <v>0.7484422704</v>
      </c>
      <c r="I525" s="4">
        <f>IF(H525&lt;=('Ejercicio 3 - TIR'!$D$18-'Ejercicio 3 - TIR'!$C$18)/('Ejercicio 3 - TIR'!$E$18-'Ejercicio 3 - TIR'!$C$18),'Ejercicio 3 - TIR'!$C$18+SQRT(('Ejercicio 3 - TIR'!$E$18-'Ejercicio 3 - TIR'!$C$18)*('Ejercicio 3 - TIR'!$D$18-'Ejercicio 3 - TIR'!$C$18)*H525),'Ejercicio 3 - TIR'!$E$18-SQRT(('Ejercicio 3 - TIR'!$E$18-'Ejercicio 3 - TIR'!$C$18)*('Ejercicio 3 - TIR'!$E$18-'Ejercicio 3 - TIR'!$D$18)*(1-H525)))</f>
        <v>40656.4036</v>
      </c>
      <c r="J525" s="3">
        <f t="shared" si="8"/>
        <v>0.2550820775</v>
      </c>
      <c r="K525" s="4">
        <f>IF(J525&lt;=('Ejercicio 3 - TIR'!$D$18-'Ejercicio 3 - TIR'!$C$18)/('Ejercicio 3 - TIR'!$E$18-'Ejercicio 3 - TIR'!$C$18),'Ejercicio 3 - TIR'!$C$18+SQRT(('Ejercicio 3 - TIR'!$E$18-'Ejercicio 3 - TIR'!$C$18)*('Ejercicio 3 - TIR'!$D$18-'Ejercicio 3 - TIR'!$C$18)*J525),'Ejercicio 3 - TIR'!$E$18-SQRT(('Ejercicio 3 - TIR'!$E$18-'Ejercicio 3 - TIR'!$C$18)*('Ejercicio 3 - TIR'!$E$18-'Ejercicio 3 - TIR'!$D$18)*(1-J525)))</f>
        <v>36185.65369</v>
      </c>
      <c r="L525" s="3">
        <f t="shared" si="9"/>
        <v>0.2116675791</v>
      </c>
      <c r="M525" s="4">
        <f>IF(L525&lt;=('Ejercicio 3 - TIR'!$D$18-'Ejercicio 3 - TIR'!$C$18)/('Ejercicio 3 - TIR'!$E$18-'Ejercicio 3 - TIR'!$C$18),'Ejercicio 3 - TIR'!$C$18+SQRT(('Ejercicio 3 - TIR'!$E$18-'Ejercicio 3 - TIR'!$C$18)*('Ejercicio 3 - TIR'!$D$18-'Ejercicio 3 - TIR'!$C$18)*L525),'Ejercicio 3 - TIR'!$E$18-SQRT(('Ejercicio 3 - TIR'!$E$18-'Ejercicio 3 - TIR'!$C$18)*('Ejercicio 3 - TIR'!$E$18-'Ejercicio 3 - TIR'!$D$18)*(1-L525)))</f>
        <v>35634.72598</v>
      </c>
      <c r="N525" s="3">
        <f t="shared" si="10"/>
        <v>0.7776055739</v>
      </c>
      <c r="O525" s="4">
        <f>IF(N525&lt;=('Ejercicio 3 - TIR'!$D$18-'Ejercicio 3 - TIR'!$C$18)/('Ejercicio 3 - TIR'!$E$18-'Ejercicio 3 - TIR'!$C$18),'Ejercicio 3 - TIR'!$C$18+SQRT(('Ejercicio 3 - TIR'!$E$18-'Ejercicio 3 - TIR'!$C$18)*('Ejercicio 3 - TIR'!$D$18-'Ejercicio 3 - TIR'!$C$18)*N525),'Ejercicio 3 - TIR'!$E$18-SQRT(('Ejercicio 3 - TIR'!$E$18-'Ejercicio 3 - TIR'!$C$18)*('Ejercicio 3 - TIR'!$E$18-'Ejercicio 3 - TIR'!$D$18)*(1-N525)))</f>
        <v>40915.93561</v>
      </c>
      <c r="P525" s="3">
        <f t="shared" si="11"/>
        <v>0.8907728668</v>
      </c>
      <c r="Q525" s="7">
        <f>IF(P525&lt;=('Ejercicio 3 - TIR'!$D$22-'Ejercicio 3 - TIR'!$C$22)/('Ejercicio 3 - TIR'!$E$22-'Ejercicio 3 - TIR'!$C$22),'Ejercicio 3 - TIR'!$C$22+SQRT(('Ejercicio 3 - TIR'!$E$22-'Ejercicio 3 - TIR'!$C$22)*('Ejercicio 3 - TIR'!$D$22-'Ejercicio 3 - TIR'!$C$22)*P525),'Ejercicio 3 - TIR'!$E$22-SQRT(('Ejercicio 3 - TIR'!$E$22-'Ejercicio 3 - TIR'!$C$22)*('Ejercicio 3 - TIR'!$E$22-'Ejercicio 3 - TIR'!$D$22)*(1-P525)))</f>
        <v>0.1659782726</v>
      </c>
      <c r="R525" s="3">
        <f t="shared" si="12"/>
        <v>0.1174335775</v>
      </c>
      <c r="S525" s="7">
        <f>IF(R525&lt;=('Ejercicio 3 - TIR'!$D$23-'Ejercicio 3 - TIR'!$C$23)/('Ejercicio 3 - TIR'!$E$23-'Ejercicio 3 - TIR'!$C$23),'Ejercicio 3 - TIR'!$C$23+SQRT(('Ejercicio 3 - TIR'!$E$23-'Ejercicio 3 - TIR'!$C$23)*('Ejercicio 3 - TIR'!$D$23-'Ejercicio 3 - TIR'!$C$23)*R525),'Ejercicio 3 - TIR'!$E$23-SQRT(('Ejercicio 3 - TIR'!$E$23-'Ejercicio 3 - TIR'!$C$23)*('Ejercicio 3 - TIR'!$E$23-'Ejercicio 3 - TIR'!$D$23)*(1-R525)))</f>
        <v>0.1345389284</v>
      </c>
      <c r="T525" s="3">
        <f t="shared" si="13"/>
        <v>0.2961629095</v>
      </c>
      <c r="U525" s="7">
        <f>IF(T525&lt;=('Ejercicio 3 - TIR'!$D$24-'Ejercicio 3 - TIR'!$C$24)/('Ejercicio 3 - TIR'!$E$24-'Ejercicio 3 - TIR'!$C$24),'Ejercicio 3 - TIR'!$C$24+SQRT(('Ejercicio 3 - TIR'!$E$24-'Ejercicio 3 - TIR'!$C$24)*('Ejercicio 3 - TIR'!$D$24-'Ejercicio 3 - TIR'!$C$24)*T525),'Ejercicio 3 - TIR'!$E$24-SQRT(('Ejercicio 3 - TIR'!$E$24-'Ejercicio 3 - TIR'!$C$24)*('Ejercicio 3 - TIR'!$E$24-'Ejercicio 3 - TIR'!$D$24)*(1-T525)))</f>
        <v>0.1749387672</v>
      </c>
      <c r="V525" s="3">
        <f t="shared" si="14"/>
        <v>0.2687460854</v>
      </c>
      <c r="W525" s="7">
        <f>IF(V525&lt;=('Ejercicio 3 - TIR'!$D$25-'Ejercicio 3 - TIR'!$C$25)/('Ejercicio 3 - TIR'!$E$25-'Ejercicio 3 - TIR'!$C$25),'Ejercicio 3 - TIR'!$C$25+SQRT(('Ejercicio 3 - TIR'!$E$25-'Ejercicio 3 - TIR'!$C$25)*('Ejercicio 3 - TIR'!$D$25-'Ejercicio 3 - TIR'!$C$25)*V525),'Ejercicio 3 - TIR'!$E$25-SQRT(('Ejercicio 3 - TIR'!$E$25-'Ejercicio 3 - TIR'!$C$25)*('Ejercicio 3 - TIR'!$E$25-'Ejercicio 3 - TIR'!$D$25)*(1-V525)))</f>
        <v>0.1993970235</v>
      </c>
      <c r="X525" s="3">
        <f t="shared" si="15"/>
        <v>0.2410209625</v>
      </c>
      <c r="Y525" s="7">
        <f>IF(X525&lt;=('Ejercicio 3 - TIR'!$D$26-'Ejercicio 3 - TIR'!$C$26)/('Ejercicio 3 - TIR'!$E$26-'Ejercicio 3 - TIR'!$C$26),'Ejercicio 3 - TIR'!$C$26+SQRT(('Ejercicio 3 - TIR'!$E$26-'Ejercicio 3 - TIR'!$C$26)*('Ejercicio 3 - TIR'!$D$26-'Ejercicio 3 - TIR'!$C$26)*X525),'Ejercicio 3 - TIR'!$E$26-SQRT(('Ejercicio 3 - TIR'!$E$26-'Ejercicio 3 - TIR'!$C$26)*('Ejercicio 3 - TIR'!$E$26-'Ejercicio 3 - TIR'!$D$26)*(1-X525)))</f>
        <v>0.2155099314</v>
      </c>
      <c r="Z525" s="3">
        <f t="shared" si="16"/>
        <v>1.165978273</v>
      </c>
      <c r="AA525" s="3">
        <f t="shared" si="17"/>
        <v>1.32284774</v>
      </c>
      <c r="AB525" s="3">
        <f t="shared" si="18"/>
        <v>1.554265093</v>
      </c>
      <c r="AC525" s="3">
        <f t="shared" si="19"/>
        <v>1.864180926</v>
      </c>
      <c r="AD525" s="3">
        <f t="shared" si="20"/>
        <v>2.265930429</v>
      </c>
      <c r="AE525" s="2">
        <f t="shared" si="21"/>
        <v>5534.119314</v>
      </c>
      <c r="AF525" s="2">
        <f t="shared" si="22"/>
        <v>6278.673796</v>
      </c>
      <c r="AG525" s="2">
        <f t="shared" si="23"/>
        <v>7377.057249</v>
      </c>
      <c r="AH525" s="2">
        <f t="shared" si="24"/>
        <v>8848.020507</v>
      </c>
      <c r="AI525" s="2">
        <f t="shared" si="25"/>
        <v>10754.8568</v>
      </c>
      <c r="AJ525" s="4">
        <f t="shared" si="26"/>
        <v>41553.4096</v>
      </c>
      <c r="AK525" s="4">
        <f t="shared" si="27"/>
        <v>53782.23161</v>
      </c>
      <c r="AL525" s="4">
        <f t="shared" si="28"/>
        <v>56242.0984</v>
      </c>
      <c r="AM525" s="4">
        <f t="shared" si="29"/>
        <v>66429.57647</v>
      </c>
      <c r="AN525" s="4">
        <f t="shared" si="30"/>
        <v>92712.66354</v>
      </c>
      <c r="AO525" s="4">
        <f>C525/'Ejercicio 3 - TIR'!$D$7</f>
        <v>13253.5683</v>
      </c>
      <c r="AP525" s="4">
        <f t="shared" si="31"/>
        <v>28299.84131</v>
      </c>
      <c r="AQ525" s="4">
        <f t="shared" si="32"/>
        <v>40528.66331</v>
      </c>
      <c r="AR525" s="4">
        <f t="shared" si="33"/>
        <v>42988.5301</v>
      </c>
      <c r="AS525" s="4">
        <f t="shared" si="34"/>
        <v>53176.00818</v>
      </c>
      <c r="AT525" s="4">
        <f t="shared" si="35"/>
        <v>79459.09524</v>
      </c>
      <c r="AU525" s="4">
        <f>AP525*'Ejercicio 3 - TIR'!$D$5</f>
        <v>14149.92065</v>
      </c>
      <c r="AV525" s="4">
        <f>AQ525*'Ejercicio 3 - TIR'!$D$5</f>
        <v>20264.33166</v>
      </c>
      <c r="AW525" s="4">
        <f>AR525*'Ejercicio 3 - TIR'!$D$5</f>
        <v>21494.26505</v>
      </c>
      <c r="AX525" s="4">
        <f>AS525*'Ejercicio 3 - TIR'!$D$5</f>
        <v>26588.00409</v>
      </c>
      <c r="AY525" s="4">
        <f>AT525*'Ejercicio 3 - TIR'!$D$5</f>
        <v>39729.54762</v>
      </c>
      <c r="AZ525" s="4">
        <f t="shared" ref="AZ525:BD525" si="1610">AJ525-AU525-AE525</f>
        <v>21869.36964</v>
      </c>
      <c r="BA525" s="4">
        <f t="shared" si="1610"/>
        <v>27239.22616</v>
      </c>
      <c r="BB525" s="4">
        <f t="shared" si="1610"/>
        <v>27370.7761</v>
      </c>
      <c r="BC525" s="4">
        <f t="shared" si="1610"/>
        <v>30993.55188</v>
      </c>
      <c r="BD525" s="4">
        <f t="shared" si="1610"/>
        <v>42228.25912</v>
      </c>
      <c r="BE525" s="4">
        <f t="shared" ref="BE525:BI525" si="1611">AZ525/Z525</f>
        <v>18756.24113</v>
      </c>
      <c r="BF525" s="4">
        <f t="shared" si="1611"/>
        <v>20591.35404</v>
      </c>
      <c r="BG525" s="4">
        <f t="shared" si="1611"/>
        <v>17610.10797</v>
      </c>
      <c r="BH525" s="4">
        <f t="shared" si="1611"/>
        <v>16625.82824</v>
      </c>
      <c r="BI525" s="4">
        <f t="shared" si="1611"/>
        <v>18636.16754</v>
      </c>
      <c r="BJ525" s="4">
        <f t="shared" si="38"/>
        <v>75551.63189</v>
      </c>
      <c r="BK525" s="4">
        <f t="shared" si="39"/>
        <v>30031.6637</v>
      </c>
      <c r="BL525" s="4">
        <f t="shared" si="40"/>
        <v>105583.2956</v>
      </c>
      <c r="BM525" s="4">
        <f>BK525*'Ejercicio 3 - TIR'!$D$5</f>
        <v>15015.83185</v>
      </c>
      <c r="BN525" s="4">
        <f t="shared" si="41"/>
        <v>90567.46374</v>
      </c>
      <c r="BO525" s="4">
        <f t="shared" si="42"/>
        <v>39969.21643</v>
      </c>
      <c r="BP525" s="4">
        <f t="shared" si="43"/>
        <v>-99610.27376</v>
      </c>
      <c r="BQ525" s="4">
        <f t="shared" ref="BQ525:BT525" si="1612">BE525</f>
        <v>18756.24113</v>
      </c>
      <c r="BR525" s="4">
        <f t="shared" si="1612"/>
        <v>20591.35404</v>
      </c>
      <c r="BS525" s="4">
        <f t="shared" si="1612"/>
        <v>17610.10797</v>
      </c>
      <c r="BT525" s="4">
        <f t="shared" si="1612"/>
        <v>16625.82824</v>
      </c>
      <c r="BU525" s="4">
        <f t="shared" si="45"/>
        <v>58605.38397</v>
      </c>
      <c r="BV525" s="36">
        <f t="shared" si="46"/>
        <v>8.476515815</v>
      </c>
    </row>
    <row r="526" ht="15.0" customHeight="1">
      <c r="A526" s="2">
        <v>525.0</v>
      </c>
      <c r="B526" s="3">
        <f t="shared" si="4"/>
        <v>0.7872363817</v>
      </c>
      <c r="C526" s="4">
        <f>IF(B526&lt;=('Ejercicio 3 - TIR'!$D$13-'Ejercicio 3 - TIR'!$C$13)/('Ejercicio 3 - TIR'!$E$13-'Ejercicio 3 - TIR'!$C$13),'Ejercicio 3 - TIR'!$C$13+SQRT(('Ejercicio 3 - TIR'!$E$13-'Ejercicio 3 - TIR'!$C$13)*('Ejercicio 3 - TIR'!$D$13-'Ejercicio 3 - TIR'!$C$13)*B526),'Ejercicio 3 - TIR'!$E$13-SQRT(('Ejercicio 3 - TIR'!$E$13-'Ejercicio 3 - TIR'!$C$13)*('Ejercicio 3 - TIR'!$E$13-'Ejercicio 3 - TIR'!$D$13)*(1-B526)))</f>
        <v>84021.3786</v>
      </c>
      <c r="D526" s="3">
        <f t="shared" si="5"/>
        <v>0.2249222972</v>
      </c>
      <c r="E526" s="4">
        <f>IF(D526&lt;=('Ejercicio 3 - TIR'!$D$14-'Ejercicio 3 - TIR'!$C$14)/('Ejercicio 3 - TIR'!$E$14-'Ejercicio 3 - TIR'!$C$14),'Ejercicio 3 - TIR'!$C$14+SQRT(('Ejercicio 3 - TIR'!$E$14-'Ejercicio 3 - TIR'!$C$14)*('Ejercicio 3 - TIR'!$D$14-'Ejercicio 3 - TIR'!$C$14)*D526),'Ejercicio 3 - TIR'!$E$14-SQRT(('Ejercicio 3 - TIR'!$E$14-'Ejercicio 3 - TIR'!$C$14)*('Ejercicio 3 - TIR'!$E$14-'Ejercicio 3 - TIR'!$D$14)*(1-D526)))</f>
        <v>29107.20979</v>
      </c>
      <c r="F526" s="3">
        <f t="shared" si="6"/>
        <v>0.6110709439</v>
      </c>
      <c r="G526" s="4">
        <f>IF(F526&lt;=('Ejercicio 3 - TIR'!$D$18-'Ejercicio 3 - TIR'!$C$18)/('Ejercicio 3 - TIR'!$E$18-'Ejercicio 3 - TIR'!$C$18),'Ejercicio 3 - TIR'!$C$18+SQRT(('Ejercicio 3 - TIR'!$E$18-'Ejercicio 3 - TIR'!$C$18)*('Ejercicio 3 - TIR'!$D$18-'Ejercicio 3 - TIR'!$C$18)*F526),'Ejercicio 3 - TIR'!$E$18-SQRT(('Ejercicio 3 - TIR'!$E$18-'Ejercicio 3 - TIR'!$C$18)*('Ejercicio 3 - TIR'!$E$18-'Ejercicio 3 - TIR'!$D$18)*(1-F526)))</f>
        <v>39573.95642</v>
      </c>
      <c r="H526" s="3">
        <f t="shared" si="7"/>
        <v>0.5546109525</v>
      </c>
      <c r="I526" s="4">
        <f>IF(H526&lt;=('Ejercicio 3 - TIR'!$D$18-'Ejercicio 3 - TIR'!$C$18)/('Ejercicio 3 - TIR'!$E$18-'Ejercicio 3 - TIR'!$C$18),'Ejercicio 3 - TIR'!$C$18+SQRT(('Ejercicio 3 - TIR'!$E$18-'Ejercicio 3 - TIR'!$C$18)*('Ejercicio 3 - TIR'!$D$18-'Ejercicio 3 - TIR'!$C$18)*H526),'Ejercicio 3 - TIR'!$E$18-SQRT(('Ejercicio 3 - TIR'!$E$18-'Ejercicio 3 - TIR'!$C$18)*('Ejercicio 3 - TIR'!$E$18-'Ejercicio 3 - TIR'!$D$18)*(1-H526)))</f>
        <v>39120.94528</v>
      </c>
      <c r="J526" s="3">
        <f t="shared" si="8"/>
        <v>0.8352019222</v>
      </c>
      <c r="K526" s="4">
        <f>IF(J526&lt;=('Ejercicio 3 - TIR'!$D$18-'Ejercicio 3 - TIR'!$C$18)/('Ejercicio 3 - TIR'!$E$18-'Ejercicio 3 - TIR'!$C$18),'Ejercicio 3 - TIR'!$C$18+SQRT(('Ejercicio 3 - TIR'!$E$18-'Ejercicio 3 - TIR'!$C$18)*('Ejercicio 3 - TIR'!$D$18-'Ejercicio 3 - TIR'!$C$18)*J526),'Ejercicio 3 - TIR'!$E$18-SQRT(('Ejercicio 3 - TIR'!$E$18-'Ejercicio 3 - TIR'!$C$18)*('Ejercicio 3 - TIR'!$E$18-'Ejercicio 3 - TIR'!$D$18)*(1-J526)))</f>
        <v>41484.34134</v>
      </c>
      <c r="L526" s="3">
        <f t="shared" si="9"/>
        <v>0.4227000835</v>
      </c>
      <c r="M526" s="4">
        <f>IF(L526&lt;=('Ejercicio 3 - TIR'!$D$18-'Ejercicio 3 - TIR'!$C$18)/('Ejercicio 3 - TIR'!$E$18-'Ejercicio 3 - TIR'!$C$18),'Ejercicio 3 - TIR'!$C$18+SQRT(('Ejercicio 3 - TIR'!$E$18-'Ejercicio 3 - TIR'!$C$18)*('Ejercicio 3 - TIR'!$D$18-'Ejercicio 3 - TIR'!$C$18)*L526),'Ejercicio 3 - TIR'!$E$18-SQRT(('Ejercicio 3 - TIR'!$E$18-'Ejercicio 3 - TIR'!$C$18)*('Ejercicio 3 - TIR'!$E$18-'Ejercicio 3 - TIR'!$D$18)*(1-L526)))</f>
        <v>37962.72645</v>
      </c>
      <c r="N526" s="3">
        <f t="shared" si="10"/>
        <v>0.7383838302</v>
      </c>
      <c r="O526" s="4">
        <f>IF(N526&lt;=('Ejercicio 3 - TIR'!$D$18-'Ejercicio 3 - TIR'!$C$18)/('Ejercicio 3 - TIR'!$E$18-'Ejercicio 3 - TIR'!$C$18),'Ejercicio 3 - TIR'!$C$18+SQRT(('Ejercicio 3 - TIR'!$E$18-'Ejercicio 3 - TIR'!$C$18)*('Ejercicio 3 - TIR'!$D$18-'Ejercicio 3 - TIR'!$C$18)*N526),'Ejercicio 3 - TIR'!$E$18-SQRT(('Ejercicio 3 - TIR'!$E$18-'Ejercicio 3 - TIR'!$C$18)*('Ejercicio 3 - TIR'!$E$18-'Ejercicio 3 - TIR'!$D$18)*(1-N526)))</f>
        <v>40570.41619</v>
      </c>
      <c r="P526" s="3">
        <f t="shared" si="11"/>
        <v>0.16965853</v>
      </c>
      <c r="Q526" s="7">
        <f>IF(P526&lt;=('Ejercicio 3 - TIR'!$D$22-'Ejercicio 3 - TIR'!$C$22)/('Ejercicio 3 - TIR'!$E$22-'Ejercicio 3 - TIR'!$C$22),'Ejercicio 3 - TIR'!$C$22+SQRT(('Ejercicio 3 - TIR'!$E$22-'Ejercicio 3 - TIR'!$C$22)*('Ejercicio 3 - TIR'!$D$22-'Ejercicio 3 - TIR'!$C$22)*P526),'Ejercicio 3 - TIR'!$E$22-SQRT(('Ejercicio 3 - TIR'!$E$22-'Ejercicio 3 - TIR'!$C$22)*('Ejercicio 3 - TIR'!$E$22-'Ejercicio 3 - TIR'!$D$22)*(1-P526)))</f>
        <v>0.1374752784</v>
      </c>
      <c r="R526" s="3">
        <f t="shared" si="12"/>
        <v>0.09995891107</v>
      </c>
      <c r="S526" s="7">
        <f>IF(R526&lt;=('Ejercicio 3 - TIR'!$D$23-'Ejercicio 3 - TIR'!$C$23)/('Ejercicio 3 - TIR'!$E$23-'Ejercicio 3 - TIR'!$C$23),'Ejercicio 3 - TIR'!$C$23+SQRT(('Ejercicio 3 - TIR'!$E$23-'Ejercicio 3 - TIR'!$C$23)*('Ejercicio 3 - TIR'!$D$23-'Ejercicio 3 - TIR'!$C$23)*R526),'Ejercicio 3 - TIR'!$E$23-SQRT(('Ejercicio 3 - TIR'!$E$23-'Ejercicio 3 - TIR'!$C$23)*('Ejercicio 3 - TIR'!$E$23-'Ejercicio 3 - TIR'!$D$23)*(1-R526)))</f>
        <v>0.1334136513</v>
      </c>
      <c r="T526" s="3">
        <f t="shared" si="13"/>
        <v>0.9655680381</v>
      </c>
      <c r="U526" s="7">
        <f>IF(T526&lt;=('Ejercicio 3 - TIR'!$D$24-'Ejercicio 3 - TIR'!$C$24)/('Ejercicio 3 - TIR'!$E$24-'Ejercicio 3 - TIR'!$C$24),'Ejercicio 3 - TIR'!$C$24+SQRT(('Ejercicio 3 - TIR'!$E$24-'Ejercicio 3 - TIR'!$C$24)*('Ejercicio 3 - TIR'!$D$24-'Ejercicio 3 - TIR'!$C$24)*T526),'Ejercicio 3 - TIR'!$E$24-SQRT(('Ejercicio 3 - TIR'!$E$24-'Ejercicio 3 - TIR'!$C$24)*('Ejercicio 3 - TIR'!$E$24-'Ejercicio 3 - TIR'!$D$24)*(1-T526)))</f>
        <v>0.2101811664</v>
      </c>
      <c r="V526" s="3">
        <f t="shared" si="14"/>
        <v>0.101071614</v>
      </c>
      <c r="W526" s="7">
        <f>IF(V526&lt;=('Ejercicio 3 - TIR'!$D$25-'Ejercicio 3 - TIR'!$C$25)/('Ejercicio 3 - TIR'!$E$25-'Ejercicio 3 - TIR'!$C$25),'Ejercicio 3 - TIR'!$C$25+SQRT(('Ejercicio 3 - TIR'!$E$25-'Ejercicio 3 - TIR'!$C$25)*('Ejercicio 3 - TIR'!$D$25-'Ejercicio 3 - TIR'!$C$25)*V526),'Ejercicio 3 - TIR'!$E$25-SQRT(('Ejercicio 3 - TIR'!$E$25-'Ejercicio 3 - TIR'!$C$25)*('Ejercicio 3 - TIR'!$E$25-'Ejercicio 3 - TIR'!$D$25)*(1-V526)))</f>
        <v>0.1918953882</v>
      </c>
      <c r="X526" s="3">
        <f t="shared" si="15"/>
        <v>0.3851660928</v>
      </c>
      <c r="Y526" s="7">
        <f>IF(X526&lt;=('Ejercicio 3 - TIR'!$D$26-'Ejercicio 3 - TIR'!$C$26)/('Ejercicio 3 - TIR'!$E$26-'Ejercicio 3 - TIR'!$C$26),'Ejercicio 3 - TIR'!$C$26+SQRT(('Ejercicio 3 - TIR'!$E$26-'Ejercicio 3 - TIR'!$C$26)*('Ejercicio 3 - TIR'!$D$26-'Ejercicio 3 - TIR'!$C$26)*X526),'Ejercicio 3 - TIR'!$E$26-SQRT(('Ejercicio 3 - TIR'!$E$26-'Ejercicio 3 - TIR'!$C$26)*('Ejercicio 3 - TIR'!$E$26-'Ejercicio 3 - TIR'!$D$26)*(1-X526)))</f>
        <v>0.2223796642</v>
      </c>
      <c r="Z526" s="3">
        <f t="shared" si="16"/>
        <v>1.137475278</v>
      </c>
      <c r="AA526" s="3">
        <f t="shared" si="17"/>
        <v>1.289230008</v>
      </c>
      <c r="AB526" s="3">
        <f t="shared" si="18"/>
        <v>1.560201875</v>
      </c>
      <c r="AC526" s="3">
        <f t="shared" si="19"/>
        <v>1.85959742</v>
      </c>
      <c r="AD526" s="3">
        <f t="shared" si="20"/>
        <v>2.27313407</v>
      </c>
      <c r="AE526" s="2">
        <f t="shared" si="21"/>
        <v>4001.521769</v>
      </c>
      <c r="AF526" s="2">
        <f t="shared" si="22"/>
        <v>4535.379399</v>
      </c>
      <c r="AG526" s="2">
        <f t="shared" si="23"/>
        <v>5488.630731</v>
      </c>
      <c r="AH526" s="2">
        <f t="shared" si="24"/>
        <v>6541.873655</v>
      </c>
      <c r="AI526" s="2">
        <f t="shared" si="25"/>
        <v>7996.653322</v>
      </c>
      <c r="AJ526" s="4">
        <f t="shared" si="26"/>
        <v>45014.3971</v>
      </c>
      <c r="AK526" s="4">
        <f t="shared" si="27"/>
        <v>50435.89662</v>
      </c>
      <c r="AL526" s="4">
        <f t="shared" si="28"/>
        <v>64723.94715</v>
      </c>
      <c r="AM526" s="4">
        <f t="shared" si="29"/>
        <v>70595.38816</v>
      </c>
      <c r="AN526" s="4">
        <f t="shared" si="30"/>
        <v>92221.99526</v>
      </c>
      <c r="AO526" s="4">
        <f>C526/'Ejercicio 3 - TIR'!$D$7</f>
        <v>16804.27572</v>
      </c>
      <c r="AP526" s="4">
        <f t="shared" si="31"/>
        <v>28210.12138</v>
      </c>
      <c r="AQ526" s="4">
        <f t="shared" si="32"/>
        <v>33631.6209</v>
      </c>
      <c r="AR526" s="4">
        <f t="shared" si="33"/>
        <v>47919.67143</v>
      </c>
      <c r="AS526" s="4">
        <f t="shared" si="34"/>
        <v>53791.11244</v>
      </c>
      <c r="AT526" s="4">
        <f t="shared" si="35"/>
        <v>75417.71954</v>
      </c>
      <c r="AU526" s="4">
        <f>AP526*'Ejercicio 3 - TIR'!$D$5</f>
        <v>14105.06069</v>
      </c>
      <c r="AV526" s="4">
        <f>AQ526*'Ejercicio 3 - TIR'!$D$5</f>
        <v>16815.81045</v>
      </c>
      <c r="AW526" s="4">
        <f>AR526*'Ejercicio 3 - TIR'!$D$5</f>
        <v>23959.83572</v>
      </c>
      <c r="AX526" s="4">
        <f>AS526*'Ejercicio 3 - TIR'!$D$5</f>
        <v>26895.55622</v>
      </c>
      <c r="AY526" s="4">
        <f>AT526*'Ejercicio 3 - TIR'!$D$5</f>
        <v>37708.85977</v>
      </c>
      <c r="AZ526" s="4">
        <f t="shared" ref="AZ526:BD526" si="1613">AJ526-AU526-AE526</f>
        <v>26907.81464</v>
      </c>
      <c r="BA526" s="4">
        <f t="shared" si="1613"/>
        <v>29084.70677</v>
      </c>
      <c r="BB526" s="4">
        <f t="shared" si="1613"/>
        <v>35275.48071</v>
      </c>
      <c r="BC526" s="4">
        <f t="shared" si="1613"/>
        <v>37157.95828</v>
      </c>
      <c r="BD526" s="4">
        <f t="shared" si="1613"/>
        <v>46516.48217</v>
      </c>
      <c r="BE526" s="4">
        <f t="shared" ref="BE526:BI526" si="1614">AZ526/Z526</f>
        <v>23655.73578</v>
      </c>
      <c r="BF526" s="4">
        <f t="shared" si="1614"/>
        <v>22559.75007</v>
      </c>
      <c r="BG526" s="4">
        <f t="shared" si="1614"/>
        <v>22609.56179</v>
      </c>
      <c r="BH526" s="4">
        <f t="shared" si="1614"/>
        <v>19981.72179</v>
      </c>
      <c r="BI526" s="4">
        <f t="shared" si="1614"/>
        <v>20463.58936</v>
      </c>
      <c r="BJ526" s="4">
        <f t="shared" si="38"/>
        <v>66164.59025</v>
      </c>
      <c r="BK526" s="4">
        <f t="shared" si="39"/>
        <v>38198.37165</v>
      </c>
      <c r="BL526" s="4">
        <f t="shared" si="40"/>
        <v>104362.9619</v>
      </c>
      <c r="BM526" s="4">
        <f>BK526*'Ejercicio 3 - TIR'!$D$5</f>
        <v>19099.18583</v>
      </c>
      <c r="BN526" s="4">
        <f t="shared" si="41"/>
        <v>85263.77608</v>
      </c>
      <c r="BO526" s="4">
        <f t="shared" si="42"/>
        <v>37509.34765</v>
      </c>
      <c r="BP526" s="4">
        <f t="shared" si="43"/>
        <v>-113128.5884</v>
      </c>
      <c r="BQ526" s="4">
        <f t="shared" ref="BQ526:BT526" si="1615">BE526</f>
        <v>23655.73578</v>
      </c>
      <c r="BR526" s="4">
        <f t="shared" si="1615"/>
        <v>22559.75007</v>
      </c>
      <c r="BS526" s="4">
        <f t="shared" si="1615"/>
        <v>22609.56179</v>
      </c>
      <c r="BT526" s="4">
        <f t="shared" si="1615"/>
        <v>19981.72179</v>
      </c>
      <c r="BU526" s="4">
        <f t="shared" si="45"/>
        <v>57972.93702</v>
      </c>
      <c r="BV526" s="36">
        <f t="shared" si="46"/>
        <v>8.060428156</v>
      </c>
    </row>
    <row r="527" ht="15.0" customHeight="1">
      <c r="A527" s="2">
        <v>526.0</v>
      </c>
      <c r="B527" s="3">
        <f t="shared" si="4"/>
        <v>0.7465598382</v>
      </c>
      <c r="C527" s="4">
        <f>IF(B527&lt;=('Ejercicio 3 - TIR'!$D$13-'Ejercicio 3 - TIR'!$C$13)/('Ejercicio 3 - TIR'!$E$13-'Ejercicio 3 - TIR'!$C$13),'Ejercicio 3 - TIR'!$C$13+SQRT(('Ejercicio 3 - TIR'!$E$13-'Ejercicio 3 - TIR'!$C$13)*('Ejercicio 3 - TIR'!$D$13-'Ejercicio 3 - TIR'!$C$13)*B527),'Ejercicio 3 - TIR'!$E$13-SQRT(('Ejercicio 3 - TIR'!$E$13-'Ejercicio 3 - TIR'!$C$13)*('Ejercicio 3 - TIR'!$E$13-'Ejercicio 3 - TIR'!$D$13)*(1-B527)))</f>
        <v>82560.72839</v>
      </c>
      <c r="D527" s="3">
        <f t="shared" si="5"/>
        <v>0.1496303173</v>
      </c>
      <c r="E527" s="4">
        <f>IF(D527&lt;=('Ejercicio 3 - TIR'!$D$14-'Ejercicio 3 - TIR'!$C$14)/('Ejercicio 3 - TIR'!$E$14-'Ejercicio 3 - TIR'!$C$14),'Ejercicio 3 - TIR'!$C$14+SQRT(('Ejercicio 3 - TIR'!$E$14-'Ejercicio 3 - TIR'!$C$14)*('Ejercicio 3 - TIR'!$D$14-'Ejercicio 3 - TIR'!$C$14)*D527),'Ejercicio 3 - TIR'!$E$14-SQRT(('Ejercicio 3 - TIR'!$E$14-'Ejercicio 3 - TIR'!$C$14)*('Ejercicio 3 - TIR'!$E$14-'Ejercicio 3 - TIR'!$D$14)*(1-D527)))</f>
        <v>28349.96624</v>
      </c>
      <c r="F527" s="3">
        <f t="shared" si="6"/>
        <v>0.8577812676</v>
      </c>
      <c r="G527" s="4">
        <f>IF(F527&lt;=('Ejercicio 3 - TIR'!$D$18-'Ejercicio 3 - TIR'!$C$18)/('Ejercicio 3 - TIR'!$E$18-'Ejercicio 3 - TIR'!$C$18),'Ejercicio 3 - TIR'!$C$18+SQRT(('Ejercicio 3 - TIR'!$E$18-'Ejercicio 3 - TIR'!$C$18)*('Ejercicio 3 - TIR'!$D$18-'Ejercicio 3 - TIR'!$C$18)*F527),'Ejercicio 3 - TIR'!$E$18-SQRT(('Ejercicio 3 - TIR'!$E$18-'Ejercicio 3 - TIR'!$C$18)*('Ejercicio 3 - TIR'!$E$18-'Ejercicio 3 - TIR'!$D$18)*(1-F527)))</f>
        <v>41734.05375</v>
      </c>
      <c r="H527" s="3">
        <f t="shared" si="7"/>
        <v>0.8497419804</v>
      </c>
      <c r="I527" s="4">
        <f>IF(H527&lt;=('Ejercicio 3 - TIR'!$D$18-'Ejercicio 3 - TIR'!$C$18)/('Ejercicio 3 - TIR'!$E$18-'Ejercicio 3 - TIR'!$C$18),'Ejercicio 3 - TIR'!$C$18+SQRT(('Ejercicio 3 - TIR'!$E$18-'Ejercicio 3 - TIR'!$C$18)*('Ejercicio 3 - TIR'!$D$18-'Ejercicio 3 - TIR'!$C$18)*H527),'Ejercicio 3 - TIR'!$E$18-SQRT(('Ejercicio 3 - TIR'!$E$18-'Ejercicio 3 - TIR'!$C$18)*('Ejercicio 3 - TIR'!$E$18-'Ejercicio 3 - TIR'!$D$18)*(1-H527)))</f>
        <v>41643.01453</v>
      </c>
      <c r="J527" s="3">
        <f t="shared" si="8"/>
        <v>0.1963267518</v>
      </c>
      <c r="K527" s="4">
        <f>IF(J527&lt;=('Ejercicio 3 - TIR'!$D$18-'Ejercicio 3 - TIR'!$C$18)/('Ejercicio 3 - TIR'!$E$18-'Ejercicio 3 - TIR'!$C$18),'Ejercicio 3 - TIR'!$C$18+SQRT(('Ejercicio 3 - TIR'!$E$18-'Ejercicio 3 - TIR'!$C$18)*('Ejercicio 3 - TIR'!$D$18-'Ejercicio 3 - TIR'!$C$18)*J527),'Ejercicio 3 - TIR'!$E$18-SQRT(('Ejercicio 3 - TIR'!$E$18-'Ejercicio 3 - TIR'!$C$18)*('Ejercicio 3 - TIR'!$E$18-'Ejercicio 3 - TIR'!$D$18)*(1-J527)))</f>
        <v>35426.69446</v>
      </c>
      <c r="L527" s="3">
        <f t="shared" si="9"/>
        <v>0.9358498224</v>
      </c>
      <c r="M527" s="4">
        <f>IF(L527&lt;=('Ejercicio 3 - TIR'!$D$18-'Ejercicio 3 - TIR'!$C$18)/('Ejercicio 3 - TIR'!$E$18-'Ejercicio 3 - TIR'!$C$18),'Ejercicio 3 - TIR'!$C$18+SQRT(('Ejercicio 3 - TIR'!$E$18-'Ejercicio 3 - TIR'!$C$18)*('Ejercicio 3 - TIR'!$D$18-'Ejercicio 3 - TIR'!$C$18)*L527),'Ejercicio 3 - TIR'!$E$18-SQRT(('Ejercicio 3 - TIR'!$E$18-'Ejercicio 3 - TIR'!$C$18)*('Ejercicio 3 - TIR'!$E$18-'Ejercicio 3 - TIR'!$D$18)*(1-L527)))</f>
        <v>42806.54079</v>
      </c>
      <c r="N527" s="3">
        <f t="shared" si="10"/>
        <v>0.2406167127</v>
      </c>
      <c r="O527" s="4">
        <f>IF(N527&lt;=('Ejercicio 3 - TIR'!$D$18-'Ejercicio 3 - TIR'!$C$18)/('Ejercicio 3 - TIR'!$E$18-'Ejercicio 3 - TIR'!$C$18),'Ejercicio 3 - TIR'!$C$18+SQRT(('Ejercicio 3 - TIR'!$E$18-'Ejercicio 3 - TIR'!$C$18)*('Ejercicio 3 - TIR'!$D$18-'Ejercicio 3 - TIR'!$C$18)*N527),'Ejercicio 3 - TIR'!$E$18-SQRT(('Ejercicio 3 - TIR'!$E$18-'Ejercicio 3 - TIR'!$C$18)*('Ejercicio 3 - TIR'!$E$18-'Ejercicio 3 - TIR'!$D$18)*(1-N527)))</f>
        <v>36007.70396</v>
      </c>
      <c r="P527" s="3">
        <f t="shared" si="11"/>
        <v>0.1049613035</v>
      </c>
      <c r="Q527" s="7">
        <f>IF(P527&lt;=('Ejercicio 3 - TIR'!$D$22-'Ejercicio 3 - TIR'!$C$22)/('Ejercicio 3 - TIR'!$E$22-'Ejercicio 3 - TIR'!$C$22),'Ejercicio 3 - TIR'!$C$22+SQRT(('Ejercicio 3 - TIR'!$E$22-'Ejercicio 3 - TIR'!$C$22)*('Ejercicio 3 - TIR'!$D$22-'Ejercicio 3 - TIR'!$C$22)*P527),'Ejercicio 3 - TIR'!$E$22-SQRT(('Ejercicio 3 - TIR'!$E$22-'Ejercicio 3 - TIR'!$C$22)*('Ejercicio 3 - TIR'!$E$22-'Ejercicio 3 - TIR'!$D$22)*(1-P527)))</f>
        <v>0.1337451936</v>
      </c>
      <c r="R527" s="3">
        <f t="shared" si="12"/>
        <v>0.03529680611</v>
      </c>
      <c r="S527" s="7">
        <f>IF(R527&lt;=('Ejercicio 3 - TIR'!$D$23-'Ejercicio 3 - TIR'!$C$23)/('Ejercicio 3 - TIR'!$E$23-'Ejercicio 3 - TIR'!$C$23),'Ejercicio 3 - TIR'!$C$23+SQRT(('Ejercicio 3 - TIR'!$E$23-'Ejercicio 3 - TIR'!$C$23)*('Ejercicio 3 - TIR'!$D$23-'Ejercicio 3 - TIR'!$C$23)*R527),'Ejercicio 3 - TIR'!$E$23-SQRT(('Ejercicio 3 - TIR'!$E$23-'Ejercicio 3 - TIR'!$C$23)*('Ejercicio 3 - TIR'!$E$23-'Ejercicio 3 - TIR'!$D$23)*(1-R527)))</f>
        <v>0.1279708375</v>
      </c>
      <c r="T527" s="3">
        <f t="shared" si="13"/>
        <v>0.4726498418</v>
      </c>
      <c r="U527" s="7">
        <f>IF(T527&lt;=('Ejercicio 3 - TIR'!$D$24-'Ejercicio 3 - TIR'!$C$24)/('Ejercicio 3 - TIR'!$E$24-'Ejercicio 3 - TIR'!$C$24),'Ejercicio 3 - TIR'!$C$24+SQRT(('Ejercicio 3 - TIR'!$E$24-'Ejercicio 3 - TIR'!$C$24)*('Ejercicio 3 - TIR'!$D$24-'Ejercicio 3 - TIR'!$C$24)*T527),'Ejercicio 3 - TIR'!$E$24-SQRT(('Ejercicio 3 - TIR'!$E$24-'Ejercicio 3 - TIR'!$C$24)*('Ejercicio 3 - TIR'!$E$24-'Ejercicio 3 - TIR'!$D$24)*(1-T527)))</f>
        <v>0.1815737012</v>
      </c>
      <c r="V527" s="3">
        <f t="shared" si="14"/>
        <v>0.9281459781</v>
      </c>
      <c r="W527" s="7">
        <f>IF(V527&lt;=('Ejercicio 3 - TIR'!$D$25-'Ejercicio 3 - TIR'!$C$25)/('Ejercicio 3 - TIR'!$E$25-'Ejercicio 3 - TIR'!$C$25),'Ejercicio 3 - TIR'!$C$25+SQRT(('Ejercicio 3 - TIR'!$E$25-'Ejercicio 3 - TIR'!$C$25)*('Ejercicio 3 - TIR'!$D$25-'Ejercicio 3 - TIR'!$C$25)*V527),'Ejercicio 3 - TIR'!$E$25-SQRT(('Ejercicio 3 - TIR'!$E$25-'Ejercicio 3 - TIR'!$C$25)*('Ejercicio 3 - TIR'!$E$25-'Ejercicio 3 - TIR'!$D$25)*(1-V527)))</f>
        <v>0.2341415929</v>
      </c>
      <c r="X527" s="3">
        <f t="shared" si="15"/>
        <v>0.06191591949</v>
      </c>
      <c r="Y527" s="7">
        <f>IF(X527&lt;=('Ejercicio 3 - TIR'!$D$26-'Ejercicio 3 - TIR'!$C$26)/('Ejercicio 3 - TIR'!$E$26-'Ejercicio 3 - TIR'!$C$26),'Ejercicio 3 - TIR'!$C$26+SQRT(('Ejercicio 3 - TIR'!$E$26-'Ejercicio 3 - TIR'!$C$26)*('Ejercicio 3 - TIR'!$D$26-'Ejercicio 3 - TIR'!$C$26)*X527),'Ejercicio 3 - TIR'!$E$26-SQRT(('Ejercicio 3 - TIR'!$E$26-'Ejercicio 3 - TIR'!$C$26)*('Ejercicio 3 - TIR'!$E$26-'Ejercicio 3 - TIR'!$D$26)*(1-X527)))</f>
        <v>0.2029295391</v>
      </c>
      <c r="Z527" s="3">
        <f t="shared" si="16"/>
        <v>1.133745194</v>
      </c>
      <c r="AA527" s="3">
        <f t="shared" si="17"/>
        <v>1.278831516</v>
      </c>
      <c r="AB527" s="3">
        <f t="shared" si="18"/>
        <v>1.511033687</v>
      </c>
      <c r="AC527" s="3">
        <f t="shared" si="19"/>
        <v>1.864829521</v>
      </c>
      <c r="AD527" s="3">
        <f t="shared" si="20"/>
        <v>2.243258517</v>
      </c>
      <c r="AE527" s="2">
        <f t="shared" si="21"/>
        <v>3791.671722</v>
      </c>
      <c r="AF527" s="2">
        <f t="shared" si="22"/>
        <v>4276.895128</v>
      </c>
      <c r="AG527" s="2">
        <f t="shared" si="23"/>
        <v>5053.466806</v>
      </c>
      <c r="AH527" s="2">
        <f t="shared" si="24"/>
        <v>6236.693573</v>
      </c>
      <c r="AI527" s="2">
        <f t="shared" si="25"/>
        <v>7502.302926</v>
      </c>
      <c r="AJ527" s="4">
        <f t="shared" si="26"/>
        <v>47315.78284</v>
      </c>
      <c r="AK527" s="4">
        <f t="shared" si="27"/>
        <v>53254.39938</v>
      </c>
      <c r="AL527" s="4">
        <f t="shared" si="28"/>
        <v>53530.92875</v>
      </c>
      <c r="AM527" s="4">
        <f t="shared" si="29"/>
        <v>79826.90097</v>
      </c>
      <c r="AN527" s="4">
        <f t="shared" si="30"/>
        <v>80774.58858</v>
      </c>
      <c r="AO527" s="4">
        <f>C527/'Ejercicio 3 - TIR'!$D$7</f>
        <v>16512.14568</v>
      </c>
      <c r="AP527" s="4">
        <f t="shared" si="31"/>
        <v>30803.63716</v>
      </c>
      <c r="AQ527" s="4">
        <f t="shared" si="32"/>
        <v>36742.2537</v>
      </c>
      <c r="AR527" s="4">
        <f t="shared" si="33"/>
        <v>37018.78307</v>
      </c>
      <c r="AS527" s="4">
        <f t="shared" si="34"/>
        <v>63314.75529</v>
      </c>
      <c r="AT527" s="4">
        <f t="shared" si="35"/>
        <v>64262.4429</v>
      </c>
      <c r="AU527" s="4">
        <f>AP527*'Ejercicio 3 - TIR'!$D$5</f>
        <v>15401.81858</v>
      </c>
      <c r="AV527" s="4">
        <f>AQ527*'Ejercicio 3 - TIR'!$D$5</f>
        <v>18371.12685</v>
      </c>
      <c r="AW527" s="4">
        <f>AR527*'Ejercicio 3 - TIR'!$D$5</f>
        <v>18509.39154</v>
      </c>
      <c r="AX527" s="4">
        <f>AS527*'Ejercicio 3 - TIR'!$D$5</f>
        <v>31657.37764</v>
      </c>
      <c r="AY527" s="4">
        <f>AT527*'Ejercicio 3 - TIR'!$D$5</f>
        <v>32131.22145</v>
      </c>
      <c r="AZ527" s="4">
        <f t="shared" ref="AZ527:BD527" si="1616">AJ527-AU527-AE527</f>
        <v>28122.29254</v>
      </c>
      <c r="BA527" s="4">
        <f t="shared" si="1616"/>
        <v>30606.3774</v>
      </c>
      <c r="BB527" s="4">
        <f t="shared" si="1616"/>
        <v>29968.07041</v>
      </c>
      <c r="BC527" s="4">
        <f t="shared" si="1616"/>
        <v>41932.82975</v>
      </c>
      <c r="BD527" s="4">
        <f t="shared" si="1616"/>
        <v>41141.0642</v>
      </c>
      <c r="BE527" s="4">
        <f t="shared" ref="BE527:BI527" si="1617">AZ527/Z527</f>
        <v>24804.77333</v>
      </c>
      <c r="BF527" s="4">
        <f t="shared" si="1617"/>
        <v>23933.08034</v>
      </c>
      <c r="BG527" s="4">
        <f t="shared" si="1617"/>
        <v>19832.82747</v>
      </c>
      <c r="BH527" s="4">
        <f t="shared" si="1617"/>
        <v>22486.14647</v>
      </c>
      <c r="BI527" s="4">
        <f t="shared" si="1617"/>
        <v>18339.86761</v>
      </c>
      <c r="BJ527" s="4">
        <f t="shared" si="38"/>
        <v>63596.30321</v>
      </c>
      <c r="BK527" s="4">
        <f t="shared" si="39"/>
        <v>37041.01142</v>
      </c>
      <c r="BL527" s="4">
        <f t="shared" si="40"/>
        <v>100637.3146</v>
      </c>
      <c r="BM527" s="4">
        <f>BK527*'Ejercicio 3 - TIR'!$D$5</f>
        <v>18520.50571</v>
      </c>
      <c r="BN527" s="4">
        <f t="shared" si="41"/>
        <v>82116.80892</v>
      </c>
      <c r="BO527" s="4">
        <f t="shared" si="42"/>
        <v>36606.03908</v>
      </c>
      <c r="BP527" s="4">
        <f t="shared" si="43"/>
        <v>-110910.6946</v>
      </c>
      <c r="BQ527" s="4">
        <f t="shared" ref="BQ527:BT527" si="1618">BE527</f>
        <v>24804.77333</v>
      </c>
      <c r="BR527" s="4">
        <f t="shared" si="1618"/>
        <v>23933.08034</v>
      </c>
      <c r="BS527" s="4">
        <f t="shared" si="1618"/>
        <v>19832.82747</v>
      </c>
      <c r="BT527" s="4">
        <f t="shared" si="1618"/>
        <v>22486.14647</v>
      </c>
      <c r="BU527" s="4">
        <f t="shared" si="45"/>
        <v>54945.90668</v>
      </c>
      <c r="BV527" s="36">
        <f t="shared" si="46"/>
        <v>8.675154025</v>
      </c>
    </row>
    <row r="528" ht="15.0" customHeight="1">
      <c r="A528" s="2">
        <v>527.0</v>
      </c>
      <c r="B528" s="3">
        <f t="shared" si="4"/>
        <v>0.996118124</v>
      </c>
      <c r="C528" s="4">
        <f>IF(B528&lt;=('Ejercicio 3 - TIR'!$D$13-'Ejercicio 3 - TIR'!$C$13)/('Ejercicio 3 - TIR'!$E$13-'Ejercicio 3 - TIR'!$C$13),'Ejercicio 3 - TIR'!$C$13+SQRT(('Ejercicio 3 - TIR'!$E$13-'Ejercicio 3 - TIR'!$C$13)*('Ejercicio 3 - TIR'!$D$13-'Ejercicio 3 - TIR'!$C$13)*B528),'Ejercicio 3 - TIR'!$E$13-SQRT(('Ejercicio 3 - TIR'!$E$13-'Ejercicio 3 - TIR'!$C$13)*('Ejercicio 3 - TIR'!$E$13-'Ejercicio 3 - TIR'!$D$13)*(1-B528)))</f>
        <v>97841.70179</v>
      </c>
      <c r="D528" s="3">
        <f t="shared" si="5"/>
        <v>0.3993531843</v>
      </c>
      <c r="E528" s="4">
        <f>IF(D528&lt;=('Ejercicio 3 - TIR'!$D$14-'Ejercicio 3 - TIR'!$C$14)/('Ejercicio 3 - TIR'!$E$14-'Ejercicio 3 - TIR'!$C$14),'Ejercicio 3 - TIR'!$C$14+SQRT(('Ejercicio 3 - TIR'!$E$14-'Ejercicio 3 - TIR'!$C$14)*('Ejercicio 3 - TIR'!$D$14-'Ejercicio 3 - TIR'!$C$14)*D528),'Ejercicio 3 - TIR'!$E$14-SQRT(('Ejercicio 3 - TIR'!$E$14-'Ejercicio 3 - TIR'!$C$14)*('Ejercicio 3 - TIR'!$E$14-'Ejercicio 3 - TIR'!$D$14)*(1-D528)))</f>
        <v>30508.05487</v>
      </c>
      <c r="F528" s="3">
        <f t="shared" si="6"/>
        <v>0.9351694745</v>
      </c>
      <c r="G528" s="4">
        <f>IF(F528&lt;=('Ejercicio 3 - TIR'!$D$18-'Ejercicio 3 - TIR'!$C$18)/('Ejercicio 3 - TIR'!$E$18-'Ejercicio 3 - TIR'!$C$18),'Ejercicio 3 - TIR'!$C$18+SQRT(('Ejercicio 3 - TIR'!$E$18-'Ejercicio 3 - TIR'!$C$18)*('Ejercicio 3 - TIR'!$D$18-'Ejercicio 3 - TIR'!$C$18)*F528),'Ejercicio 3 - TIR'!$E$18-SQRT(('Ejercicio 3 - TIR'!$E$18-'Ejercicio 3 - TIR'!$C$18)*('Ejercicio 3 - TIR'!$E$18-'Ejercicio 3 - TIR'!$D$18)*(1-F528)))</f>
        <v>42794.94004</v>
      </c>
      <c r="H528" s="3">
        <f t="shared" si="7"/>
        <v>0.4957721793</v>
      </c>
      <c r="I528" s="4">
        <f>IF(H528&lt;=('Ejercicio 3 - TIR'!$D$18-'Ejercicio 3 - TIR'!$C$18)/('Ejercicio 3 - TIR'!$E$18-'Ejercicio 3 - TIR'!$C$18),'Ejercicio 3 - TIR'!$C$18+SQRT(('Ejercicio 3 - TIR'!$E$18-'Ejercicio 3 - TIR'!$C$18)*('Ejercicio 3 - TIR'!$D$18-'Ejercicio 3 - TIR'!$C$18)*H528),'Ejercicio 3 - TIR'!$E$18-SQRT(('Ejercicio 3 - TIR'!$E$18-'Ejercicio 3 - TIR'!$C$18)*('Ejercicio 3 - TIR'!$E$18-'Ejercicio 3 - TIR'!$D$18)*(1-H528)))</f>
        <v>38623.56231</v>
      </c>
      <c r="J528" s="3">
        <f t="shared" si="8"/>
        <v>0.2236913766</v>
      </c>
      <c r="K528" s="4">
        <f>IF(J528&lt;=('Ejercicio 3 - TIR'!$D$18-'Ejercicio 3 - TIR'!$C$18)/('Ejercicio 3 - TIR'!$E$18-'Ejercicio 3 - TIR'!$C$18),'Ejercicio 3 - TIR'!$C$18+SQRT(('Ejercicio 3 - TIR'!$E$18-'Ejercicio 3 - TIR'!$C$18)*('Ejercicio 3 - TIR'!$D$18-'Ejercicio 3 - TIR'!$C$18)*J528),'Ejercicio 3 - TIR'!$E$18-SQRT(('Ejercicio 3 - TIR'!$E$18-'Ejercicio 3 - TIR'!$C$18)*('Ejercicio 3 - TIR'!$E$18-'Ejercicio 3 - TIR'!$D$18)*(1-J528)))</f>
        <v>35792.55613</v>
      </c>
      <c r="L528" s="3">
        <f t="shared" si="9"/>
        <v>0.492352982</v>
      </c>
      <c r="M528" s="4">
        <f>IF(L528&lt;=('Ejercicio 3 - TIR'!$D$18-'Ejercicio 3 - TIR'!$C$18)/('Ejercicio 3 - TIR'!$E$18-'Ejercicio 3 - TIR'!$C$18),'Ejercicio 3 - TIR'!$C$18+SQRT(('Ejercicio 3 - TIR'!$E$18-'Ejercicio 3 - TIR'!$C$18)*('Ejercicio 3 - TIR'!$D$18-'Ejercicio 3 - TIR'!$C$18)*L528),'Ejercicio 3 - TIR'!$E$18-SQRT(('Ejercicio 3 - TIR'!$E$18-'Ejercicio 3 - TIR'!$C$18)*('Ejercicio 3 - TIR'!$E$18-'Ejercicio 3 - TIR'!$D$18)*(1-L528)))</f>
        <v>38593.77375</v>
      </c>
      <c r="N528" s="3">
        <f t="shared" si="10"/>
        <v>0.6059487815</v>
      </c>
      <c r="O528" s="4">
        <f>IF(N528&lt;=('Ejercicio 3 - TIR'!$D$18-'Ejercicio 3 - TIR'!$C$18)/('Ejercicio 3 - TIR'!$E$18-'Ejercicio 3 - TIR'!$C$18),'Ejercicio 3 - TIR'!$C$18+SQRT(('Ejercicio 3 - TIR'!$E$18-'Ejercicio 3 - TIR'!$C$18)*('Ejercicio 3 - TIR'!$D$18-'Ejercicio 3 - TIR'!$C$18)*N528),'Ejercicio 3 - TIR'!$E$18-SQRT(('Ejercicio 3 - TIR'!$E$18-'Ejercicio 3 - TIR'!$C$18)*('Ejercicio 3 - TIR'!$E$18-'Ejercicio 3 - TIR'!$D$18)*(1-N528)))</f>
        <v>39533.74623</v>
      </c>
      <c r="P528" s="3">
        <f t="shared" si="11"/>
        <v>0.4178245987</v>
      </c>
      <c r="Q528" s="7">
        <f>IF(P528&lt;=('Ejercicio 3 - TIR'!$D$22-'Ejercicio 3 - TIR'!$C$22)/('Ejercicio 3 - TIR'!$E$22-'Ejercicio 3 - TIR'!$C$22),'Ejercicio 3 - TIR'!$C$22+SQRT(('Ejercicio 3 - TIR'!$E$22-'Ejercicio 3 - TIR'!$C$22)*('Ejercicio 3 - TIR'!$D$22-'Ejercicio 3 - TIR'!$C$22)*P528),'Ejercicio 3 - TIR'!$E$22-SQRT(('Ejercicio 3 - TIR'!$E$22-'Ejercicio 3 - TIR'!$C$22)*('Ejercicio 3 - TIR'!$E$22-'Ejercicio 3 - TIR'!$D$22)*(1-P528)))</f>
        <v>0.147424155</v>
      </c>
      <c r="R528" s="3">
        <f t="shared" si="12"/>
        <v>0.3166053275</v>
      </c>
      <c r="S528" s="7">
        <f>IF(R528&lt;=('Ejercicio 3 - TIR'!$D$23-'Ejercicio 3 - TIR'!$C$23)/('Ejercicio 3 - TIR'!$E$23-'Ejercicio 3 - TIR'!$C$23),'Ejercicio 3 - TIR'!$C$23+SQRT(('Ejercicio 3 - TIR'!$E$23-'Ejercicio 3 - TIR'!$C$23)*('Ejercicio 3 - TIR'!$D$23-'Ejercicio 3 - TIR'!$C$23)*R528),'Ejercicio 3 - TIR'!$E$23-SQRT(('Ejercicio 3 - TIR'!$E$23-'Ejercicio 3 - TIR'!$C$23)*('Ejercicio 3 - TIR'!$E$23-'Ejercicio 3 - TIR'!$D$23)*(1-R528)))</f>
        <v>0.1438723604</v>
      </c>
      <c r="T528" s="3">
        <f t="shared" si="13"/>
        <v>0.2792754386</v>
      </c>
      <c r="U528" s="7">
        <f>IF(T528&lt;=('Ejercicio 3 - TIR'!$D$24-'Ejercicio 3 - TIR'!$C$24)/('Ejercicio 3 - TIR'!$E$24-'Ejercicio 3 - TIR'!$C$24),'Ejercicio 3 - TIR'!$C$24+SQRT(('Ejercicio 3 - TIR'!$E$24-'Ejercicio 3 - TIR'!$C$24)*('Ejercicio 3 - TIR'!$D$24-'Ejercicio 3 - TIR'!$C$24)*T528),'Ejercicio 3 - TIR'!$E$24-SQRT(('Ejercicio 3 - TIR'!$E$24-'Ejercicio 3 - TIR'!$C$24)*('Ejercicio 3 - TIR'!$E$24-'Ejercicio 3 - TIR'!$D$24)*(1-T528)))</f>
        <v>0.1742173166</v>
      </c>
      <c r="V528" s="3">
        <f t="shared" si="14"/>
        <v>0.9404339214</v>
      </c>
      <c r="W528" s="7">
        <f>IF(V528&lt;=('Ejercicio 3 - TIR'!$D$25-'Ejercicio 3 - TIR'!$C$25)/('Ejercicio 3 - TIR'!$E$25-'Ejercicio 3 - TIR'!$C$25),'Ejercicio 3 - TIR'!$C$25+SQRT(('Ejercicio 3 - TIR'!$E$25-'Ejercicio 3 - TIR'!$C$25)*('Ejercicio 3 - TIR'!$D$25-'Ejercicio 3 - TIR'!$C$25)*V528),'Ejercicio 3 - TIR'!$E$25-SQRT(('Ejercicio 3 - TIR'!$E$25-'Ejercicio 3 - TIR'!$C$25)*('Ejercicio 3 - TIR'!$E$25-'Ejercicio 3 - TIR'!$D$25)*(1-V528)))</f>
        <v>0.2355611193</v>
      </c>
      <c r="X528" s="3">
        <f t="shared" si="15"/>
        <v>0.8769422011</v>
      </c>
      <c r="Y528" s="7">
        <f>IF(X528&lt;=('Ejercicio 3 - TIR'!$D$26-'Ejercicio 3 - TIR'!$C$26)/('Ejercicio 3 - TIR'!$E$26-'Ejercicio 3 - TIR'!$C$26),'Ejercicio 3 - TIR'!$C$26+SQRT(('Ejercicio 3 - TIR'!$E$26-'Ejercicio 3 - TIR'!$C$26)*('Ejercicio 3 - TIR'!$D$26-'Ejercicio 3 - TIR'!$C$26)*X528),'Ejercicio 3 - TIR'!$E$26-SQRT(('Ejercicio 3 - TIR'!$E$26-'Ejercicio 3 - TIR'!$C$26)*('Ejercicio 3 - TIR'!$E$26-'Ejercicio 3 - TIR'!$D$26)*(1-X528)))</f>
        <v>0.2542218675</v>
      </c>
      <c r="Z528" s="3">
        <f t="shared" si="16"/>
        <v>1.147424155</v>
      </c>
      <c r="AA528" s="3">
        <f t="shared" si="17"/>
        <v>1.312506777</v>
      </c>
      <c r="AB528" s="3">
        <f t="shared" si="18"/>
        <v>1.541168185</v>
      </c>
      <c r="AC528" s="3">
        <f t="shared" si="19"/>
        <v>1.904207488</v>
      </c>
      <c r="AD528" s="3">
        <f t="shared" si="20"/>
        <v>2.388298672</v>
      </c>
      <c r="AE528" s="2">
        <f t="shared" si="21"/>
        <v>4497.62421</v>
      </c>
      <c r="AF528" s="2">
        <f t="shared" si="22"/>
        <v>5144.708021</v>
      </c>
      <c r="AG528" s="2">
        <f t="shared" si="23"/>
        <v>6041.005247</v>
      </c>
      <c r="AH528" s="2">
        <f t="shared" si="24"/>
        <v>7464.031205</v>
      </c>
      <c r="AI528" s="2">
        <f t="shared" si="25"/>
        <v>9361.551157</v>
      </c>
      <c r="AJ528" s="4">
        <f t="shared" si="26"/>
        <v>49103.94792</v>
      </c>
      <c r="AK528" s="4">
        <f t="shared" si="27"/>
        <v>50693.68726</v>
      </c>
      <c r="AL528" s="4">
        <f t="shared" si="28"/>
        <v>55162.34877</v>
      </c>
      <c r="AM528" s="4">
        <f t="shared" si="29"/>
        <v>73490.55296</v>
      </c>
      <c r="AN528" s="4">
        <f t="shared" si="30"/>
        <v>94418.39361</v>
      </c>
      <c r="AO528" s="4">
        <f>C528/'Ejercicio 3 - TIR'!$D$7</f>
        <v>19568.34036</v>
      </c>
      <c r="AP528" s="4">
        <f t="shared" si="31"/>
        <v>29535.60756</v>
      </c>
      <c r="AQ528" s="4">
        <f t="shared" si="32"/>
        <v>31125.3469</v>
      </c>
      <c r="AR528" s="4">
        <f t="shared" si="33"/>
        <v>35594.00841</v>
      </c>
      <c r="AS528" s="4">
        <f t="shared" si="34"/>
        <v>53922.2126</v>
      </c>
      <c r="AT528" s="4">
        <f t="shared" si="35"/>
        <v>74850.05325</v>
      </c>
      <c r="AU528" s="4">
        <f>AP528*'Ejercicio 3 - TIR'!$D$5</f>
        <v>14767.80378</v>
      </c>
      <c r="AV528" s="4">
        <f>AQ528*'Ejercicio 3 - TIR'!$D$5</f>
        <v>15562.67345</v>
      </c>
      <c r="AW528" s="4">
        <f>AR528*'Ejercicio 3 - TIR'!$D$5</f>
        <v>17797.0042</v>
      </c>
      <c r="AX528" s="4">
        <f>AS528*'Ejercicio 3 - TIR'!$D$5</f>
        <v>26961.1063</v>
      </c>
      <c r="AY528" s="4">
        <f>AT528*'Ejercicio 3 - TIR'!$D$5</f>
        <v>37425.02663</v>
      </c>
      <c r="AZ528" s="4">
        <f t="shared" ref="AZ528:BD528" si="1619">AJ528-AU528-AE528</f>
        <v>29838.51993</v>
      </c>
      <c r="BA528" s="4">
        <f t="shared" si="1619"/>
        <v>29986.30579</v>
      </c>
      <c r="BB528" s="4">
        <f t="shared" si="1619"/>
        <v>31324.33932</v>
      </c>
      <c r="BC528" s="4">
        <f t="shared" si="1619"/>
        <v>39065.41546</v>
      </c>
      <c r="BD528" s="4">
        <f t="shared" si="1619"/>
        <v>47631.81583</v>
      </c>
      <c r="BE528" s="4">
        <f t="shared" ref="BE528:BI528" si="1620">AZ528/Z528</f>
        <v>26004.78628</v>
      </c>
      <c r="BF528" s="4">
        <f t="shared" si="1620"/>
        <v>22846.59121</v>
      </c>
      <c r="BG528" s="4">
        <f t="shared" si="1620"/>
        <v>20325.06226</v>
      </c>
      <c r="BH528" s="4">
        <f t="shared" si="1620"/>
        <v>20515.31448</v>
      </c>
      <c r="BI528" s="4">
        <f t="shared" si="1620"/>
        <v>19943.82712</v>
      </c>
      <c r="BJ528" s="4">
        <f t="shared" si="38"/>
        <v>72862.34692</v>
      </c>
      <c r="BK528" s="4">
        <f t="shared" si="39"/>
        <v>46735.04128</v>
      </c>
      <c r="BL528" s="4">
        <f t="shared" si="40"/>
        <v>119597.3882</v>
      </c>
      <c r="BM528" s="4">
        <f>BK528*'Ejercicio 3 - TIR'!$D$5</f>
        <v>23367.52064</v>
      </c>
      <c r="BN528" s="4">
        <f t="shared" si="41"/>
        <v>96229.86756</v>
      </c>
      <c r="BO528" s="4">
        <f t="shared" si="42"/>
        <v>40292.22505</v>
      </c>
      <c r="BP528" s="4">
        <f t="shared" si="43"/>
        <v>-128349.7567</v>
      </c>
      <c r="BQ528" s="4">
        <f t="shared" ref="BQ528:BT528" si="1621">BE528</f>
        <v>26004.78628</v>
      </c>
      <c r="BR528" s="4">
        <f t="shared" si="1621"/>
        <v>22846.59121</v>
      </c>
      <c r="BS528" s="4">
        <f t="shared" si="1621"/>
        <v>20325.06226</v>
      </c>
      <c r="BT528" s="4">
        <f t="shared" si="1621"/>
        <v>20515.31448</v>
      </c>
      <c r="BU528" s="4">
        <f t="shared" si="45"/>
        <v>60236.05217</v>
      </c>
      <c r="BV528" s="36">
        <f t="shared" si="46"/>
        <v>4.696788249</v>
      </c>
    </row>
    <row r="529" ht="15.0" customHeight="1">
      <c r="A529" s="2">
        <v>528.0</v>
      </c>
      <c r="B529" s="3">
        <f t="shared" si="4"/>
        <v>0.3550725387</v>
      </c>
      <c r="C529" s="4">
        <f>IF(B529&lt;=('Ejercicio 3 - TIR'!$D$13-'Ejercicio 3 - TIR'!$C$13)/('Ejercicio 3 - TIR'!$E$13-'Ejercicio 3 - TIR'!$C$13),'Ejercicio 3 - TIR'!$C$13+SQRT(('Ejercicio 3 - TIR'!$E$13-'Ejercicio 3 - TIR'!$C$13)*('Ejercicio 3 - TIR'!$D$13-'Ejercicio 3 - TIR'!$C$13)*B529),'Ejercicio 3 - TIR'!$E$13-SQRT(('Ejercicio 3 - TIR'!$E$13-'Ejercicio 3 - TIR'!$C$13)*('Ejercicio 3 - TIR'!$E$13-'Ejercicio 3 - TIR'!$D$13)*(1-B529)))</f>
        <v>72180.70897</v>
      </c>
      <c r="D529" s="3">
        <f t="shared" si="5"/>
        <v>0.0492134019</v>
      </c>
      <c r="E529" s="4">
        <f>IF(D529&lt;=('Ejercicio 3 - TIR'!$D$14-'Ejercicio 3 - TIR'!$C$14)/('Ejercicio 3 - TIR'!$E$14-'Ejercicio 3 - TIR'!$C$14),'Ejercicio 3 - TIR'!$C$14+SQRT(('Ejercicio 3 - TIR'!$E$14-'Ejercicio 3 - TIR'!$C$14)*('Ejercicio 3 - TIR'!$D$14-'Ejercicio 3 - TIR'!$C$14)*D529),'Ejercicio 3 - TIR'!$E$14-SQRT(('Ejercicio 3 - TIR'!$E$14-'Ejercicio 3 - TIR'!$C$14)*('Ejercicio 3 - TIR'!$E$14-'Ejercicio 3 - TIR'!$D$14)*(1-D529)))</f>
        <v>26921.19888</v>
      </c>
      <c r="F529" s="3">
        <f t="shared" si="6"/>
        <v>0.3505441176</v>
      </c>
      <c r="G529" s="4">
        <f>IF(F529&lt;=('Ejercicio 3 - TIR'!$D$18-'Ejercicio 3 - TIR'!$C$18)/('Ejercicio 3 - TIR'!$E$18-'Ejercicio 3 - TIR'!$C$18),'Ejercicio 3 - TIR'!$C$18+SQRT(('Ejercicio 3 - TIR'!$E$18-'Ejercicio 3 - TIR'!$C$18)*('Ejercicio 3 - TIR'!$D$18-'Ejercicio 3 - TIR'!$C$18)*F529),'Ejercicio 3 - TIR'!$E$18-SQRT(('Ejercicio 3 - TIR'!$E$18-'Ejercicio 3 - TIR'!$C$18)*('Ejercicio 3 - TIR'!$E$18-'Ejercicio 3 - TIR'!$D$18)*(1-F529)))</f>
        <v>37251.31834</v>
      </c>
      <c r="H529" s="3">
        <f t="shared" si="7"/>
        <v>0.9901631204</v>
      </c>
      <c r="I529" s="4">
        <f>IF(H529&lt;=('Ejercicio 3 - TIR'!$D$18-'Ejercicio 3 - TIR'!$C$18)/('Ejercicio 3 - TIR'!$E$18-'Ejercicio 3 - TIR'!$C$18),'Ejercicio 3 - TIR'!$C$18+SQRT(('Ejercicio 3 - TIR'!$E$18-'Ejercicio 3 - TIR'!$C$18)*('Ejercicio 3 - TIR'!$D$18-'Ejercicio 3 - TIR'!$C$18)*H529),'Ejercicio 3 - TIR'!$E$18-SQRT(('Ejercicio 3 - TIR'!$E$18-'Ejercicio 3 - TIR'!$C$18)*('Ejercicio 3 - TIR'!$E$18-'Ejercicio 3 - TIR'!$D$18)*(1-H529)))</f>
        <v>44141.06696</v>
      </c>
      <c r="J529" s="3">
        <f t="shared" si="8"/>
        <v>0.4089890389</v>
      </c>
      <c r="K529" s="4">
        <f>IF(J529&lt;=('Ejercicio 3 - TIR'!$D$18-'Ejercicio 3 - TIR'!$C$18)/('Ejercicio 3 - TIR'!$E$18-'Ejercicio 3 - TIR'!$C$18),'Ejercicio 3 - TIR'!$C$18+SQRT(('Ejercicio 3 - TIR'!$E$18-'Ejercicio 3 - TIR'!$C$18)*('Ejercicio 3 - TIR'!$D$18-'Ejercicio 3 - TIR'!$C$18)*J529),'Ejercicio 3 - TIR'!$E$18-SQRT(('Ejercicio 3 - TIR'!$E$18-'Ejercicio 3 - TIR'!$C$18)*('Ejercicio 3 - TIR'!$E$18-'Ejercicio 3 - TIR'!$D$18)*(1-J529)))</f>
        <v>37832.51912</v>
      </c>
      <c r="L529" s="3">
        <f t="shared" si="9"/>
        <v>0.9789244072</v>
      </c>
      <c r="M529" s="4">
        <f>IF(L529&lt;=('Ejercicio 3 - TIR'!$D$18-'Ejercicio 3 - TIR'!$C$18)/('Ejercicio 3 - TIR'!$E$18-'Ejercicio 3 - TIR'!$C$18),'Ejercicio 3 - TIR'!$C$18+SQRT(('Ejercicio 3 - TIR'!$E$18-'Ejercicio 3 - TIR'!$C$18)*('Ejercicio 3 - TIR'!$D$18-'Ejercicio 3 - TIR'!$C$18)*L529),'Ejercicio 3 - TIR'!$E$18-SQRT(('Ejercicio 3 - TIR'!$E$18-'Ejercicio 3 - TIR'!$C$18)*('Ejercicio 3 - TIR'!$E$18-'Ejercicio 3 - TIR'!$D$18)*(1-L529)))</f>
        <v>43742.75322</v>
      </c>
      <c r="N529" s="3">
        <f t="shared" si="10"/>
        <v>0.1566976115</v>
      </c>
      <c r="O529" s="4">
        <f>IF(N529&lt;=('Ejercicio 3 - TIR'!$D$18-'Ejercicio 3 - TIR'!$C$18)/('Ejercicio 3 - TIR'!$E$18-'Ejercicio 3 - TIR'!$C$18),'Ejercicio 3 - TIR'!$C$18+SQRT(('Ejercicio 3 - TIR'!$E$18-'Ejercicio 3 - TIR'!$C$18)*('Ejercicio 3 - TIR'!$D$18-'Ejercicio 3 - TIR'!$C$18)*N529),'Ejercicio 3 - TIR'!$E$18-SQRT(('Ejercicio 3 - TIR'!$E$18-'Ejercicio 3 - TIR'!$C$18)*('Ejercicio 3 - TIR'!$E$18-'Ejercicio 3 - TIR'!$D$18)*(1-N529)))</f>
        <v>34848.15859</v>
      </c>
      <c r="P529" s="3">
        <f t="shared" si="11"/>
        <v>0.4883519397</v>
      </c>
      <c r="Q529" s="7">
        <f>IF(P529&lt;=('Ejercicio 3 - TIR'!$D$22-'Ejercicio 3 - TIR'!$C$22)/('Ejercicio 3 - TIR'!$E$22-'Ejercicio 3 - TIR'!$C$22),'Ejercicio 3 - TIR'!$C$22+SQRT(('Ejercicio 3 - TIR'!$E$22-'Ejercicio 3 - TIR'!$C$22)*('Ejercicio 3 - TIR'!$D$22-'Ejercicio 3 - TIR'!$C$22)*P529),'Ejercicio 3 - TIR'!$E$22-SQRT(('Ejercicio 3 - TIR'!$E$22-'Ejercicio 3 - TIR'!$C$22)*('Ejercicio 3 - TIR'!$E$22-'Ejercicio 3 - TIR'!$D$22)*(1-P529)))</f>
        <v>0.149648499</v>
      </c>
      <c r="R529" s="3">
        <f t="shared" si="12"/>
        <v>0.6323501178</v>
      </c>
      <c r="S529" s="7">
        <f>IF(R529&lt;=('Ejercicio 3 - TIR'!$D$23-'Ejercicio 3 - TIR'!$C$23)/('Ejercicio 3 - TIR'!$E$23-'Ejercicio 3 - TIR'!$C$23),'Ejercicio 3 - TIR'!$C$23+SQRT(('Ejercicio 3 - TIR'!$E$23-'Ejercicio 3 - TIR'!$C$23)*('Ejercicio 3 - TIR'!$D$23-'Ejercicio 3 - TIR'!$C$23)*R529),'Ejercicio 3 - TIR'!$E$23-SQRT(('Ejercicio 3 - TIR'!$E$23-'Ejercicio 3 - TIR'!$C$23)*('Ejercicio 3 - TIR'!$E$23-'Ejercicio 3 - TIR'!$D$23)*(1-R529)))</f>
        <v>0.1542751135</v>
      </c>
      <c r="T529" s="3">
        <f t="shared" si="13"/>
        <v>0.8192635821</v>
      </c>
      <c r="U529" s="7">
        <f>IF(T529&lt;=('Ejercicio 3 - TIR'!$D$24-'Ejercicio 3 - TIR'!$C$24)/('Ejercicio 3 - TIR'!$E$24-'Ejercicio 3 - TIR'!$C$24),'Ejercicio 3 - TIR'!$C$24+SQRT(('Ejercicio 3 - TIR'!$E$24-'Ejercicio 3 - TIR'!$C$24)*('Ejercicio 3 - TIR'!$D$24-'Ejercicio 3 - TIR'!$C$24)*T529),'Ejercicio 3 - TIR'!$E$24-SQRT(('Ejercicio 3 - TIR'!$E$24-'Ejercicio 3 - TIR'!$C$24)*('Ejercicio 3 - TIR'!$E$24-'Ejercicio 3 - TIR'!$D$24)*(1-T529)))</f>
        <v>0.1975041788</v>
      </c>
      <c r="V529" s="3">
        <f t="shared" si="14"/>
        <v>0.4160146981</v>
      </c>
      <c r="W529" s="7">
        <f>IF(V529&lt;=('Ejercicio 3 - TIR'!$D$25-'Ejercicio 3 - TIR'!$C$25)/('Ejercicio 3 - TIR'!$E$25-'Ejercicio 3 - TIR'!$C$25),'Ejercicio 3 - TIR'!$C$25+SQRT(('Ejercicio 3 - TIR'!$E$25-'Ejercicio 3 - TIR'!$C$25)*('Ejercicio 3 - TIR'!$D$25-'Ejercicio 3 - TIR'!$C$25)*V529),'Ejercicio 3 - TIR'!$E$25-SQRT(('Ejercicio 3 - TIR'!$E$25-'Ejercicio 3 - TIR'!$C$25)*('Ejercicio 3 - TIR'!$E$25-'Ejercicio 3 - TIR'!$D$25)*(1-V529)))</f>
        <v>0.2047899507</v>
      </c>
      <c r="X529" s="3">
        <f t="shared" si="15"/>
        <v>0.5126412138</v>
      </c>
      <c r="Y529" s="7">
        <f>IF(X529&lt;=('Ejercicio 3 - TIR'!$D$26-'Ejercicio 3 - TIR'!$C$26)/('Ejercicio 3 - TIR'!$E$26-'Ejercicio 3 - TIR'!$C$26),'Ejercicio 3 - TIR'!$C$26+SQRT(('Ejercicio 3 - TIR'!$E$26-'Ejercicio 3 - TIR'!$C$26)*('Ejercicio 3 - TIR'!$D$26-'Ejercicio 3 - TIR'!$C$26)*X529),'Ejercicio 3 - TIR'!$E$26-SQRT(('Ejercicio 3 - TIR'!$E$26-'Ejercicio 3 - TIR'!$C$26)*('Ejercicio 3 - TIR'!$E$26-'Ejercicio 3 - TIR'!$D$26)*(1-X529)))</f>
        <v>0.2286995376</v>
      </c>
      <c r="Z529" s="3">
        <f t="shared" si="16"/>
        <v>1.149648499</v>
      </c>
      <c r="AA529" s="3">
        <f t="shared" si="17"/>
        <v>1.327010652</v>
      </c>
      <c r="AB529" s="3">
        <f t="shared" si="18"/>
        <v>1.589100801</v>
      </c>
      <c r="AC529" s="3">
        <f t="shared" si="19"/>
        <v>1.914532675</v>
      </c>
      <c r="AD529" s="3">
        <f t="shared" si="20"/>
        <v>2.352385413</v>
      </c>
      <c r="AE529" s="2">
        <f t="shared" si="21"/>
        <v>4028.717003</v>
      </c>
      <c r="AF529" s="2">
        <f t="shared" si="22"/>
        <v>4650.247776</v>
      </c>
      <c r="AG529" s="2">
        <f t="shared" si="23"/>
        <v>5568.691144</v>
      </c>
      <c r="AH529" s="2">
        <f t="shared" si="24"/>
        <v>6709.103129</v>
      </c>
      <c r="AI529" s="2">
        <f t="shared" si="25"/>
        <v>8243.471912</v>
      </c>
      <c r="AJ529" s="4">
        <f t="shared" si="26"/>
        <v>42825.92221</v>
      </c>
      <c r="AK529" s="4">
        <f t="shared" si="27"/>
        <v>58575.66603</v>
      </c>
      <c r="AL529" s="4">
        <f t="shared" si="28"/>
        <v>60119.68643</v>
      </c>
      <c r="AM529" s="4">
        <f t="shared" si="29"/>
        <v>83746.93035</v>
      </c>
      <c r="AN529" s="4">
        <f t="shared" si="30"/>
        <v>81976.29993</v>
      </c>
      <c r="AO529" s="4">
        <f>C529/'Ejercicio 3 - TIR'!$D$7</f>
        <v>14436.14179</v>
      </c>
      <c r="AP529" s="4">
        <f t="shared" si="31"/>
        <v>28389.78042</v>
      </c>
      <c r="AQ529" s="4">
        <f t="shared" si="32"/>
        <v>44139.52423</v>
      </c>
      <c r="AR529" s="4">
        <f t="shared" si="33"/>
        <v>45683.54464</v>
      </c>
      <c r="AS529" s="4">
        <f t="shared" si="34"/>
        <v>69310.78856</v>
      </c>
      <c r="AT529" s="4">
        <f t="shared" si="35"/>
        <v>67540.15814</v>
      </c>
      <c r="AU529" s="4">
        <f>AP529*'Ejercicio 3 - TIR'!$D$5</f>
        <v>14194.89021</v>
      </c>
      <c r="AV529" s="4">
        <f>AQ529*'Ejercicio 3 - TIR'!$D$5</f>
        <v>22069.76212</v>
      </c>
      <c r="AW529" s="4">
        <f>AR529*'Ejercicio 3 - TIR'!$D$5</f>
        <v>22841.77232</v>
      </c>
      <c r="AX529" s="4">
        <f>AS529*'Ejercicio 3 - TIR'!$D$5</f>
        <v>34655.39428</v>
      </c>
      <c r="AY529" s="4">
        <f>AT529*'Ejercicio 3 - TIR'!$D$5</f>
        <v>33770.07907</v>
      </c>
      <c r="AZ529" s="4">
        <f t="shared" ref="AZ529:BD529" si="1622">AJ529-AU529-AE529</f>
        <v>24602.315</v>
      </c>
      <c r="BA529" s="4">
        <f t="shared" si="1622"/>
        <v>31855.65613</v>
      </c>
      <c r="BB529" s="4">
        <f t="shared" si="1622"/>
        <v>31709.22297</v>
      </c>
      <c r="BC529" s="4">
        <f t="shared" si="1622"/>
        <v>42382.43294</v>
      </c>
      <c r="BD529" s="4">
        <f t="shared" si="1622"/>
        <v>39962.74895</v>
      </c>
      <c r="BE529" s="4">
        <f t="shared" ref="BE529:BI529" si="1623">AZ529/Z529</f>
        <v>21399.85832</v>
      </c>
      <c r="BF529" s="4">
        <f t="shared" si="1623"/>
        <v>24005.57682</v>
      </c>
      <c r="BG529" s="4">
        <f t="shared" si="1623"/>
        <v>19954.1923</v>
      </c>
      <c r="BH529" s="4">
        <f t="shared" si="1623"/>
        <v>22137.221</v>
      </c>
      <c r="BI529" s="4">
        <f t="shared" si="1623"/>
        <v>16988.1809</v>
      </c>
      <c r="BJ529" s="4">
        <f t="shared" si="38"/>
        <v>63329.03554</v>
      </c>
      <c r="BK529" s="4">
        <f t="shared" si="39"/>
        <v>33959.36937</v>
      </c>
      <c r="BL529" s="4">
        <f t="shared" si="40"/>
        <v>97288.40491</v>
      </c>
      <c r="BM529" s="4">
        <f>BK529*'Ejercicio 3 - TIR'!$D$5</f>
        <v>16979.68469</v>
      </c>
      <c r="BN529" s="4">
        <f t="shared" si="41"/>
        <v>80308.72023</v>
      </c>
      <c r="BO529" s="4">
        <f t="shared" si="42"/>
        <v>34139.26978</v>
      </c>
      <c r="BP529" s="4">
        <f t="shared" si="43"/>
        <v>-99101.90785</v>
      </c>
      <c r="BQ529" s="4">
        <f t="shared" ref="BQ529:BT529" si="1624">BE529</f>
        <v>21399.85832</v>
      </c>
      <c r="BR529" s="4">
        <f t="shared" si="1624"/>
        <v>24005.57682</v>
      </c>
      <c r="BS529" s="4">
        <f t="shared" si="1624"/>
        <v>19954.1923</v>
      </c>
      <c r="BT529" s="4">
        <f t="shared" si="1624"/>
        <v>22137.221</v>
      </c>
      <c r="BU529" s="4">
        <f t="shared" si="45"/>
        <v>51127.45068</v>
      </c>
      <c r="BV529" s="36">
        <f t="shared" si="46"/>
        <v>10.70849238</v>
      </c>
    </row>
    <row r="530" ht="15.0" customHeight="1">
      <c r="A530" s="2">
        <v>529.0</v>
      </c>
      <c r="B530" s="3">
        <f t="shared" si="4"/>
        <v>0.8342092158</v>
      </c>
      <c r="C530" s="4">
        <f>IF(B530&lt;=('Ejercicio 3 - TIR'!$D$13-'Ejercicio 3 - TIR'!$C$13)/('Ejercicio 3 - TIR'!$E$13-'Ejercicio 3 - TIR'!$C$13),'Ejercicio 3 - TIR'!$C$13+SQRT(('Ejercicio 3 - TIR'!$E$13-'Ejercicio 3 - TIR'!$C$13)*('Ejercicio 3 - TIR'!$D$13-'Ejercicio 3 - TIR'!$C$13)*B530),'Ejercicio 3 - TIR'!$E$13-SQRT(('Ejercicio 3 - TIR'!$E$13-'Ejercicio 3 - TIR'!$C$13)*('Ejercicio 3 - TIR'!$E$13-'Ejercicio 3 - TIR'!$D$13)*(1-B530)))</f>
        <v>85895.07387</v>
      </c>
      <c r="D530" s="3">
        <f t="shared" si="5"/>
        <v>0.2930332141</v>
      </c>
      <c r="E530" s="4">
        <f>IF(D530&lt;=('Ejercicio 3 - TIR'!$D$14-'Ejercicio 3 - TIR'!$C$14)/('Ejercicio 3 - TIR'!$E$14-'Ejercicio 3 - TIR'!$C$14),'Ejercicio 3 - TIR'!$C$14+SQRT(('Ejercicio 3 - TIR'!$E$14-'Ejercicio 3 - TIR'!$C$14)*('Ejercicio 3 - TIR'!$D$14-'Ejercicio 3 - TIR'!$C$14)*D530),'Ejercicio 3 - TIR'!$E$14-SQRT(('Ejercicio 3 - TIR'!$E$14-'Ejercicio 3 - TIR'!$C$14)*('Ejercicio 3 - TIR'!$E$14-'Ejercicio 3 - TIR'!$D$14)*(1-D530)))</f>
        <v>29688.01568</v>
      </c>
      <c r="F530" s="3">
        <f t="shared" si="6"/>
        <v>0.2094406312</v>
      </c>
      <c r="G530" s="4">
        <f>IF(F530&lt;=('Ejercicio 3 - TIR'!$D$18-'Ejercicio 3 - TIR'!$C$18)/('Ejercicio 3 - TIR'!$E$18-'Ejercicio 3 - TIR'!$C$18),'Ejercicio 3 - TIR'!$C$18+SQRT(('Ejercicio 3 - TIR'!$E$18-'Ejercicio 3 - TIR'!$C$18)*('Ejercicio 3 - TIR'!$D$18-'Ejercicio 3 - TIR'!$C$18)*F530),'Ejercicio 3 - TIR'!$E$18-SQRT(('Ejercicio 3 - TIR'!$E$18-'Ejercicio 3 - TIR'!$C$18)*('Ejercicio 3 - TIR'!$E$18-'Ejercicio 3 - TIR'!$D$18)*(1-F530)))</f>
        <v>35605.00622</v>
      </c>
      <c r="H530" s="3">
        <f t="shared" si="7"/>
        <v>0.672225267</v>
      </c>
      <c r="I530" s="4">
        <f>IF(H530&lt;=('Ejercicio 3 - TIR'!$D$18-'Ejercicio 3 - TIR'!$C$18)/('Ejercicio 3 - TIR'!$E$18-'Ejercicio 3 - TIR'!$C$18),'Ejercicio 3 - TIR'!$C$18+SQRT(('Ejercicio 3 - TIR'!$E$18-'Ejercicio 3 - TIR'!$C$18)*('Ejercicio 3 - TIR'!$D$18-'Ejercicio 3 - TIR'!$C$18)*H530),'Ejercicio 3 - TIR'!$E$18-SQRT(('Ejercicio 3 - TIR'!$E$18-'Ejercicio 3 - TIR'!$C$18)*('Ejercicio 3 - TIR'!$E$18-'Ejercicio 3 - TIR'!$D$18)*(1-H530)))</f>
        <v>40041.86477</v>
      </c>
      <c r="J530" s="3">
        <f t="shared" si="8"/>
        <v>0.7846740202</v>
      </c>
      <c r="K530" s="4">
        <f>IF(J530&lt;=('Ejercicio 3 - TIR'!$D$18-'Ejercicio 3 - TIR'!$C$18)/('Ejercicio 3 - TIR'!$E$18-'Ejercicio 3 - TIR'!$C$18),'Ejercicio 3 - TIR'!$C$18+SQRT(('Ejercicio 3 - TIR'!$E$18-'Ejercicio 3 - TIR'!$C$18)*('Ejercicio 3 - TIR'!$D$18-'Ejercicio 3 - TIR'!$C$18)*J530),'Ejercicio 3 - TIR'!$E$18-SQRT(('Ejercicio 3 - TIR'!$E$18-'Ejercicio 3 - TIR'!$C$18)*('Ejercicio 3 - TIR'!$E$18-'Ejercicio 3 - TIR'!$D$18)*(1-J530)))</f>
        <v>40981.36236</v>
      </c>
      <c r="L530" s="3">
        <f t="shared" si="9"/>
        <v>0.06595967661</v>
      </c>
      <c r="M530" s="4">
        <f>IF(L530&lt;=('Ejercicio 3 - TIR'!$D$18-'Ejercicio 3 - TIR'!$C$18)/('Ejercicio 3 - TIR'!$E$18-'Ejercicio 3 - TIR'!$C$18),'Ejercicio 3 - TIR'!$C$18+SQRT(('Ejercicio 3 - TIR'!$E$18-'Ejercicio 3 - TIR'!$C$18)*('Ejercicio 3 - TIR'!$D$18-'Ejercicio 3 - TIR'!$C$18)*L530),'Ejercicio 3 - TIR'!$E$18-SQRT(('Ejercicio 3 - TIR'!$E$18-'Ejercicio 3 - TIR'!$C$18)*('Ejercicio 3 - TIR'!$E$18-'Ejercicio 3 - TIR'!$D$18)*(1-L530)))</f>
        <v>33145.46523</v>
      </c>
      <c r="N530" s="3">
        <f t="shared" si="10"/>
        <v>0.4399972677</v>
      </c>
      <c r="O530" s="4">
        <f>IF(N530&lt;=('Ejercicio 3 - TIR'!$D$18-'Ejercicio 3 - TIR'!$C$18)/('Ejercicio 3 - TIR'!$E$18-'Ejercicio 3 - TIR'!$C$18),'Ejercicio 3 - TIR'!$C$18+SQRT(('Ejercicio 3 - TIR'!$E$18-'Ejercicio 3 - TIR'!$C$18)*('Ejercicio 3 - TIR'!$D$18-'Ejercicio 3 - TIR'!$C$18)*N530),'Ejercicio 3 - TIR'!$E$18-SQRT(('Ejercicio 3 - TIR'!$E$18-'Ejercicio 3 - TIR'!$C$18)*('Ejercicio 3 - TIR'!$E$18-'Ejercicio 3 - TIR'!$D$18)*(1-N530)))</f>
        <v>38124.01318</v>
      </c>
      <c r="P530" s="3">
        <f t="shared" si="11"/>
        <v>0.1984825141</v>
      </c>
      <c r="Q530" s="7">
        <f>IF(P530&lt;=('Ejercicio 3 - TIR'!$D$22-'Ejercicio 3 - TIR'!$C$22)/('Ejercicio 3 - TIR'!$E$22-'Ejercicio 3 - TIR'!$C$22),'Ejercicio 3 - TIR'!$C$22+SQRT(('Ejercicio 3 - TIR'!$E$22-'Ejercicio 3 - TIR'!$C$22)*('Ejercicio 3 - TIR'!$D$22-'Ejercicio 3 - TIR'!$C$22)*P530),'Ejercicio 3 - TIR'!$E$22-SQRT(('Ejercicio 3 - TIR'!$E$22-'Ejercicio 3 - TIR'!$C$22)*('Ejercicio 3 - TIR'!$E$22-'Ejercicio 3 - TIR'!$D$22)*(1-P530)))</f>
        <v>0.1389015482</v>
      </c>
      <c r="R530" s="3">
        <f t="shared" si="12"/>
        <v>0.5748312585</v>
      </c>
      <c r="S530" s="7">
        <f>IF(R530&lt;=('Ejercicio 3 - TIR'!$D$23-'Ejercicio 3 - TIR'!$C$23)/('Ejercicio 3 - TIR'!$E$23-'Ejercicio 3 - TIR'!$C$23),'Ejercicio 3 - TIR'!$C$23+SQRT(('Ejercicio 3 - TIR'!$E$23-'Ejercicio 3 - TIR'!$C$23)*('Ejercicio 3 - TIR'!$D$23-'Ejercicio 3 - TIR'!$C$23)*R530),'Ejercicio 3 - TIR'!$E$23-SQRT(('Ejercicio 3 - TIR'!$E$23-'Ejercicio 3 - TIR'!$C$23)*('Ejercicio 3 - TIR'!$E$23-'Ejercicio 3 - TIR'!$D$23)*(1-R530)))</f>
        <v>0.1523358764</v>
      </c>
      <c r="T530" s="3">
        <f t="shared" si="13"/>
        <v>0.815738201</v>
      </c>
      <c r="U530" s="7">
        <f>IF(T530&lt;=('Ejercicio 3 - TIR'!$D$24-'Ejercicio 3 - TIR'!$C$24)/('Ejercicio 3 - TIR'!$E$24-'Ejercicio 3 - TIR'!$C$24),'Ejercicio 3 - TIR'!$C$24+SQRT(('Ejercicio 3 - TIR'!$E$24-'Ejercicio 3 - TIR'!$C$24)*('Ejercicio 3 - TIR'!$D$24-'Ejercicio 3 - TIR'!$C$24)*T530),'Ejercicio 3 - TIR'!$E$24-SQRT(('Ejercicio 3 - TIR'!$E$24-'Ejercicio 3 - TIR'!$C$24)*('Ejercicio 3 - TIR'!$E$24-'Ejercicio 3 - TIR'!$D$24)*(1-T530)))</f>
        <v>0.1972858406</v>
      </c>
      <c r="V530" s="3">
        <f t="shared" si="14"/>
        <v>0.8870743861</v>
      </c>
      <c r="W530" s="7">
        <f>IF(V530&lt;=('Ejercicio 3 - TIR'!$D$25-'Ejercicio 3 - TIR'!$C$25)/('Ejercicio 3 - TIR'!$E$25-'Ejercicio 3 - TIR'!$C$25),'Ejercicio 3 - TIR'!$C$25+SQRT(('Ejercicio 3 - TIR'!$E$25-'Ejercicio 3 - TIR'!$C$25)*('Ejercicio 3 - TIR'!$D$25-'Ejercicio 3 - TIR'!$C$25)*V530),'Ejercicio 3 - TIR'!$E$25-SQRT(('Ejercicio 3 - TIR'!$E$25-'Ejercicio 3 - TIR'!$C$25)*('Ejercicio 3 - TIR'!$E$25-'Ejercicio 3 - TIR'!$D$25)*(1-V530)))</f>
        <v>0.230119365</v>
      </c>
      <c r="X530" s="3">
        <f t="shared" si="15"/>
        <v>0.2008416708</v>
      </c>
      <c r="Y530" s="7">
        <f>IF(X530&lt;=('Ejercicio 3 - TIR'!$D$26-'Ejercicio 3 - TIR'!$C$26)/('Ejercicio 3 - TIR'!$E$26-'Ejercicio 3 - TIR'!$C$26),'Ejercicio 3 - TIR'!$C$26+SQRT(('Ejercicio 3 - TIR'!$E$26-'Ejercicio 3 - TIR'!$C$26)*('Ejercicio 3 - TIR'!$D$26-'Ejercicio 3 - TIR'!$C$26)*X530),'Ejercicio 3 - TIR'!$E$26-SQRT(('Ejercicio 3 - TIR'!$E$26-'Ejercicio 3 - TIR'!$C$26)*('Ejercicio 3 - TIR'!$E$26-'Ejercicio 3 - TIR'!$D$26)*(1-X530)))</f>
        <v>0.2132867454</v>
      </c>
      <c r="Z530" s="3">
        <f t="shared" si="16"/>
        <v>1.138901548</v>
      </c>
      <c r="AA530" s="3">
        <f t="shared" si="17"/>
        <v>1.312397114</v>
      </c>
      <c r="AB530" s="3">
        <f t="shared" si="18"/>
        <v>1.571314481</v>
      </c>
      <c r="AC530" s="3">
        <f t="shared" si="19"/>
        <v>1.932904372</v>
      </c>
      <c r="AD530" s="3">
        <f t="shared" si="20"/>
        <v>2.345167255</v>
      </c>
      <c r="AE530" s="2">
        <f t="shared" si="21"/>
        <v>4123.711342</v>
      </c>
      <c r="AF530" s="2">
        <f t="shared" si="22"/>
        <v>4751.900524</v>
      </c>
      <c r="AG530" s="2">
        <f t="shared" si="23"/>
        <v>5689.383213</v>
      </c>
      <c r="AH530" s="2">
        <f t="shared" si="24"/>
        <v>6998.620465</v>
      </c>
      <c r="AI530" s="2">
        <f t="shared" si="25"/>
        <v>8491.333447</v>
      </c>
      <c r="AJ530" s="4">
        <f t="shared" si="26"/>
        <v>40550.5967</v>
      </c>
      <c r="AK530" s="4">
        <f t="shared" si="27"/>
        <v>52550.82775</v>
      </c>
      <c r="AL530" s="4">
        <f t="shared" si="28"/>
        <v>64394.60815</v>
      </c>
      <c r="AM530" s="4">
        <f t="shared" si="29"/>
        <v>64067.01465</v>
      </c>
      <c r="AN530" s="4">
        <f t="shared" si="30"/>
        <v>89407.18734</v>
      </c>
      <c r="AO530" s="4">
        <f>C530/'Ejercicio 3 - TIR'!$D$7</f>
        <v>17179.01477</v>
      </c>
      <c r="AP530" s="4">
        <f t="shared" si="31"/>
        <v>23371.58193</v>
      </c>
      <c r="AQ530" s="4">
        <f t="shared" si="32"/>
        <v>35371.81297</v>
      </c>
      <c r="AR530" s="4">
        <f t="shared" si="33"/>
        <v>47215.59337</v>
      </c>
      <c r="AS530" s="4">
        <f t="shared" si="34"/>
        <v>46887.99988</v>
      </c>
      <c r="AT530" s="4">
        <f t="shared" si="35"/>
        <v>72228.17256</v>
      </c>
      <c r="AU530" s="4">
        <f>AP530*'Ejercicio 3 - TIR'!$D$5</f>
        <v>11685.79096</v>
      </c>
      <c r="AV530" s="4">
        <f>AQ530*'Ejercicio 3 - TIR'!$D$5</f>
        <v>17685.90649</v>
      </c>
      <c r="AW530" s="4">
        <f>AR530*'Ejercicio 3 - TIR'!$D$5</f>
        <v>23607.79669</v>
      </c>
      <c r="AX530" s="4">
        <f>AS530*'Ejercicio 3 - TIR'!$D$5</f>
        <v>23443.99994</v>
      </c>
      <c r="AY530" s="4">
        <f>AT530*'Ejercicio 3 - TIR'!$D$5</f>
        <v>36114.08628</v>
      </c>
      <c r="AZ530" s="4">
        <f t="shared" ref="AZ530:BD530" si="1625">AJ530-AU530-AE530</f>
        <v>24741.0944</v>
      </c>
      <c r="BA530" s="4">
        <f t="shared" si="1625"/>
        <v>30113.02074</v>
      </c>
      <c r="BB530" s="4">
        <f t="shared" si="1625"/>
        <v>35097.42825</v>
      </c>
      <c r="BC530" s="4">
        <f t="shared" si="1625"/>
        <v>33624.39425</v>
      </c>
      <c r="BD530" s="4">
        <f t="shared" si="1625"/>
        <v>44801.76761</v>
      </c>
      <c r="BE530" s="4">
        <f t="shared" ref="BE530:BI530" si="1626">AZ530/Z530</f>
        <v>21723.64629</v>
      </c>
      <c r="BF530" s="4">
        <f t="shared" si="1626"/>
        <v>22945.05255</v>
      </c>
      <c r="BG530" s="4">
        <f t="shared" si="1626"/>
        <v>22336.34875</v>
      </c>
      <c r="BH530" s="4">
        <f t="shared" si="1626"/>
        <v>17395.78778</v>
      </c>
      <c r="BI530" s="4">
        <f t="shared" si="1626"/>
        <v>19103.86882</v>
      </c>
      <c r="BJ530" s="4">
        <f t="shared" si="38"/>
        <v>69623.36225</v>
      </c>
      <c r="BK530" s="4">
        <f t="shared" si="39"/>
        <v>40287.66292</v>
      </c>
      <c r="BL530" s="4">
        <f t="shared" si="40"/>
        <v>109911.0252</v>
      </c>
      <c r="BM530" s="4">
        <f>BK530*'Ejercicio 3 - TIR'!$D$5</f>
        <v>20143.83146</v>
      </c>
      <c r="BN530" s="4">
        <f t="shared" si="41"/>
        <v>89767.19371</v>
      </c>
      <c r="BO530" s="4">
        <f t="shared" si="42"/>
        <v>38277.52307</v>
      </c>
      <c r="BP530" s="4">
        <f t="shared" si="43"/>
        <v>-115583.0896</v>
      </c>
      <c r="BQ530" s="4">
        <f t="shared" ref="BQ530:BT530" si="1627">BE530</f>
        <v>21723.64629</v>
      </c>
      <c r="BR530" s="4">
        <f t="shared" si="1627"/>
        <v>22945.05255</v>
      </c>
      <c r="BS530" s="4">
        <f t="shared" si="1627"/>
        <v>22336.34875</v>
      </c>
      <c r="BT530" s="4">
        <f t="shared" si="1627"/>
        <v>17395.78778</v>
      </c>
      <c r="BU530" s="4">
        <f t="shared" si="45"/>
        <v>57381.3919</v>
      </c>
      <c r="BV530" s="36">
        <f t="shared" si="46"/>
        <v>6.204653898</v>
      </c>
    </row>
    <row r="531" ht="15.0" customHeight="1">
      <c r="A531" s="2">
        <v>530.0</v>
      </c>
      <c r="B531" s="3">
        <f t="shared" si="4"/>
        <v>0.3451698494</v>
      </c>
      <c r="C531" s="4">
        <f>IF(B531&lt;=('Ejercicio 3 - TIR'!$D$13-'Ejercicio 3 - TIR'!$C$13)/('Ejercicio 3 - TIR'!$E$13-'Ejercicio 3 - TIR'!$C$13),'Ejercicio 3 - TIR'!$C$13+SQRT(('Ejercicio 3 - TIR'!$E$13-'Ejercicio 3 - TIR'!$C$13)*('Ejercicio 3 - TIR'!$D$13-'Ejercicio 3 - TIR'!$C$13)*B531),'Ejercicio 3 - TIR'!$E$13-SQRT(('Ejercicio 3 - TIR'!$E$13-'Ejercicio 3 - TIR'!$C$13)*('Ejercicio 3 - TIR'!$E$13-'Ejercicio 3 - TIR'!$D$13)*(1-B531)))</f>
        <v>71967.9437</v>
      </c>
      <c r="D531" s="3">
        <f t="shared" si="5"/>
        <v>0.9661688231</v>
      </c>
      <c r="E531" s="4">
        <f>IF(D531&lt;=('Ejercicio 3 - TIR'!$D$14-'Ejercicio 3 - TIR'!$C$14)/('Ejercicio 3 - TIR'!$E$14-'Ejercicio 3 - TIR'!$C$14),'Ejercicio 3 - TIR'!$C$14+SQRT(('Ejercicio 3 - TIR'!$E$14-'Ejercicio 3 - TIR'!$C$14)*('Ejercicio 3 - TIR'!$D$14-'Ejercicio 3 - TIR'!$C$14)*D531),'Ejercicio 3 - TIR'!$E$14-SQRT(('Ejercicio 3 - TIR'!$E$14-'Ejercicio 3 - TIR'!$C$14)*('Ejercicio 3 - TIR'!$E$14-'Ejercicio 3 - TIR'!$D$14)*(1-D531)))</f>
        <v>37747.29573</v>
      </c>
      <c r="F531" s="3">
        <f t="shared" si="6"/>
        <v>0.6291626022</v>
      </c>
      <c r="G531" s="4">
        <f>IF(F531&lt;=('Ejercicio 3 - TIR'!$D$18-'Ejercicio 3 - TIR'!$C$18)/('Ejercicio 3 - TIR'!$E$18-'Ejercicio 3 - TIR'!$C$18),'Ejercicio 3 - TIR'!$C$18+SQRT(('Ejercicio 3 - TIR'!$E$18-'Ejercicio 3 - TIR'!$C$18)*('Ejercicio 3 - TIR'!$D$18-'Ejercicio 3 - TIR'!$C$18)*F531),'Ejercicio 3 - TIR'!$E$18-SQRT(('Ejercicio 3 - TIR'!$E$18-'Ejercicio 3 - TIR'!$C$18)*('Ejercicio 3 - TIR'!$E$18-'Ejercicio 3 - TIR'!$D$18)*(1-F531)))</f>
        <v>39714.64824</v>
      </c>
      <c r="H531" s="3">
        <f t="shared" si="7"/>
        <v>0.9194642067</v>
      </c>
      <c r="I531" s="4">
        <f>IF(H531&lt;=('Ejercicio 3 - TIR'!$D$18-'Ejercicio 3 - TIR'!$C$18)/('Ejercicio 3 - TIR'!$E$18-'Ejercicio 3 - TIR'!$C$18),'Ejercicio 3 - TIR'!$C$18+SQRT(('Ejercicio 3 - TIR'!$E$18-'Ejercicio 3 - TIR'!$C$18)*('Ejercicio 3 - TIR'!$D$18-'Ejercicio 3 - TIR'!$C$18)*H531),'Ejercicio 3 - TIR'!$E$18-SQRT(('Ejercicio 3 - TIR'!$E$18-'Ejercicio 3 - TIR'!$C$18)*('Ejercicio 3 - TIR'!$E$18-'Ejercicio 3 - TIR'!$D$18)*(1-H531)))</f>
        <v>42542.32132</v>
      </c>
      <c r="J531" s="3">
        <f t="shared" si="8"/>
        <v>0.1399909988</v>
      </c>
      <c r="K531" s="4">
        <f>IF(J531&lt;=('Ejercicio 3 - TIR'!$D$18-'Ejercicio 3 - TIR'!$C$18)/('Ejercicio 3 - TIR'!$E$18-'Ejercicio 3 - TIR'!$C$18),'Ejercicio 3 - TIR'!$C$18+SQRT(('Ejercicio 3 - TIR'!$E$18-'Ejercicio 3 - TIR'!$C$18)*('Ejercicio 3 - TIR'!$D$18-'Ejercicio 3 - TIR'!$C$18)*J531),'Ejercicio 3 - TIR'!$E$18-SQRT(('Ejercicio 3 - TIR'!$E$18-'Ejercicio 3 - TIR'!$C$18)*('Ejercicio 3 - TIR'!$E$18-'Ejercicio 3 - TIR'!$D$18)*(1-J531)))</f>
        <v>34582.42838</v>
      </c>
      <c r="L531" s="3">
        <f t="shared" si="9"/>
        <v>0.02344089885</v>
      </c>
      <c r="M531" s="4">
        <f>IF(L531&lt;=('Ejercicio 3 - TIR'!$D$18-'Ejercicio 3 - TIR'!$C$18)/('Ejercicio 3 - TIR'!$E$18-'Ejercicio 3 - TIR'!$C$18),'Ejercicio 3 - TIR'!$C$18+SQRT(('Ejercicio 3 - TIR'!$E$18-'Ejercicio 3 - TIR'!$C$18)*('Ejercicio 3 - TIR'!$D$18-'Ejercicio 3 - TIR'!$C$18)*L531),'Ejercicio 3 - TIR'!$E$18-SQRT(('Ejercicio 3 - TIR'!$E$18-'Ejercicio 3 - TIR'!$C$18)*('Ejercicio 3 - TIR'!$E$18-'Ejercicio 3 - TIR'!$D$18)*(1-L531)))</f>
        <v>31875.13595</v>
      </c>
      <c r="N531" s="3">
        <f t="shared" si="10"/>
        <v>0.03437360852</v>
      </c>
      <c r="O531" s="4">
        <f>IF(N531&lt;=('Ejercicio 3 - TIR'!$D$18-'Ejercicio 3 - TIR'!$C$18)/('Ejercicio 3 - TIR'!$E$18-'Ejercicio 3 - TIR'!$C$18),'Ejercicio 3 - TIR'!$C$18+SQRT(('Ejercicio 3 - TIR'!$E$18-'Ejercicio 3 - TIR'!$C$18)*('Ejercicio 3 - TIR'!$D$18-'Ejercicio 3 - TIR'!$C$18)*N531),'Ejercicio 3 - TIR'!$E$18-SQRT(('Ejercicio 3 - TIR'!$E$18-'Ejercicio 3 - TIR'!$C$18)*('Ejercicio 3 - TIR'!$E$18-'Ejercicio 3 - TIR'!$D$18)*(1-N531)))</f>
        <v>32270.69181</v>
      </c>
      <c r="P531" s="3">
        <f t="shared" si="11"/>
        <v>0.8666651585</v>
      </c>
      <c r="Q531" s="7">
        <f>IF(P531&lt;=('Ejercicio 3 - TIR'!$D$22-'Ejercicio 3 - TIR'!$C$22)/('Ejercicio 3 - TIR'!$E$22-'Ejercicio 3 - TIR'!$C$22),'Ejercicio 3 - TIR'!$C$22+SQRT(('Ejercicio 3 - TIR'!$E$22-'Ejercicio 3 - TIR'!$C$22)*('Ejercicio 3 - TIR'!$D$22-'Ejercicio 3 - TIR'!$C$22)*P531),'Ejercicio 3 - TIR'!$E$22-SQRT(('Ejercicio 3 - TIR'!$E$22-'Ejercicio 3 - TIR'!$C$22)*('Ejercicio 3 - TIR'!$E$22-'Ejercicio 3 - TIR'!$D$22)*(1-P531)))</f>
        <v>0.164507979</v>
      </c>
      <c r="R531" s="3">
        <f t="shared" si="12"/>
        <v>0.9918049074</v>
      </c>
      <c r="S531" s="7">
        <f>IF(R531&lt;=('Ejercicio 3 - TIR'!$D$23-'Ejercicio 3 - TIR'!$C$23)/('Ejercicio 3 - TIR'!$E$23-'Ejercicio 3 - TIR'!$C$23),'Ejercicio 3 - TIR'!$C$23+SQRT(('Ejercicio 3 - TIR'!$E$23-'Ejercicio 3 - TIR'!$C$23)*('Ejercicio 3 - TIR'!$D$23-'Ejercicio 3 - TIR'!$C$23)*R531),'Ejercicio 3 - TIR'!$E$23-SQRT(('Ejercicio 3 - TIR'!$E$23-'Ejercicio 3 - TIR'!$C$23)*('Ejercicio 3 - TIR'!$E$23-'Ejercicio 3 - TIR'!$D$23)*(1-R531)))</f>
        <v>0.1761592752</v>
      </c>
      <c r="T531" s="3">
        <f t="shared" si="13"/>
        <v>0.3635034369</v>
      </c>
      <c r="U531" s="7">
        <f>IF(T531&lt;=('Ejercicio 3 - TIR'!$D$24-'Ejercicio 3 - TIR'!$C$24)/('Ejercicio 3 - TIR'!$E$24-'Ejercicio 3 - TIR'!$C$24),'Ejercicio 3 - TIR'!$C$24+SQRT(('Ejercicio 3 - TIR'!$E$24-'Ejercicio 3 - TIR'!$C$24)*('Ejercicio 3 - TIR'!$D$24-'Ejercicio 3 - TIR'!$C$24)*T531),'Ejercicio 3 - TIR'!$E$24-SQRT(('Ejercicio 3 - TIR'!$E$24-'Ejercicio 3 - TIR'!$C$24)*('Ejercicio 3 - TIR'!$E$24-'Ejercicio 3 - TIR'!$D$24)*(1-T531)))</f>
        <v>0.1776289199</v>
      </c>
      <c r="V531" s="3">
        <f t="shared" si="14"/>
        <v>0.6340803703</v>
      </c>
      <c r="W531" s="7">
        <f>IF(V531&lt;=('Ejercicio 3 - TIR'!$D$25-'Ejercicio 3 - TIR'!$C$25)/('Ejercicio 3 - TIR'!$E$25-'Ejercicio 3 - TIR'!$C$25),'Ejercicio 3 - TIR'!$C$25+SQRT(('Ejercicio 3 - TIR'!$E$25-'Ejercicio 3 - TIR'!$C$25)*('Ejercicio 3 - TIR'!$D$25-'Ejercicio 3 - TIR'!$C$25)*V531),'Ejercicio 3 - TIR'!$E$25-SQRT(('Ejercicio 3 - TIR'!$E$25-'Ejercicio 3 - TIR'!$C$25)*('Ejercicio 3 - TIR'!$E$25-'Ejercicio 3 - TIR'!$D$25)*(1-V531)))</f>
        <v>0.2142128696</v>
      </c>
      <c r="X531" s="3">
        <f t="shared" si="15"/>
        <v>0.4881006293</v>
      </c>
      <c r="Y531" s="7">
        <f>IF(X531&lt;=('Ejercicio 3 - TIR'!$D$26-'Ejercicio 3 - TIR'!$C$26)/('Ejercicio 3 - TIR'!$E$26-'Ejercicio 3 - TIR'!$C$26),'Ejercicio 3 - TIR'!$C$26+SQRT(('Ejercicio 3 - TIR'!$E$26-'Ejercicio 3 - TIR'!$C$26)*('Ejercicio 3 - TIR'!$D$26-'Ejercicio 3 - TIR'!$C$26)*X531),'Ejercicio 3 - TIR'!$E$26-SQRT(('Ejercicio 3 - TIR'!$E$26-'Ejercicio 3 - TIR'!$C$26)*('Ejercicio 3 - TIR'!$E$26-'Ejercicio 3 - TIR'!$D$26)*(1-X531)))</f>
        <v>0.2274238019</v>
      </c>
      <c r="Z531" s="3">
        <f t="shared" si="16"/>
        <v>1.164507979</v>
      </c>
      <c r="AA531" s="3">
        <f t="shared" si="17"/>
        <v>1.369646861</v>
      </c>
      <c r="AB531" s="3">
        <f t="shared" si="18"/>
        <v>1.612935753</v>
      </c>
      <c r="AC531" s="3">
        <f t="shared" si="19"/>
        <v>1.958447349</v>
      </c>
      <c r="AD531" s="3">
        <f t="shared" si="20"/>
        <v>2.403844891</v>
      </c>
      <c r="AE531" s="2">
        <f t="shared" si="21"/>
        <v>6209.731333</v>
      </c>
      <c r="AF531" s="2">
        <f t="shared" si="22"/>
        <v>7303.633104</v>
      </c>
      <c r="AG531" s="2">
        <f t="shared" si="23"/>
        <v>8600.969564</v>
      </c>
      <c r="AH531" s="2">
        <f t="shared" si="24"/>
        <v>10443.40794</v>
      </c>
      <c r="AI531" s="2">
        <f t="shared" si="25"/>
        <v>12818.48747</v>
      </c>
      <c r="AJ531" s="4">
        <f t="shared" si="26"/>
        <v>46248.02475</v>
      </c>
      <c r="AK531" s="4">
        <f t="shared" si="27"/>
        <v>58267.95684</v>
      </c>
      <c r="AL531" s="4">
        <f t="shared" si="28"/>
        <v>55779.23516</v>
      </c>
      <c r="AM531" s="4">
        <f t="shared" si="29"/>
        <v>62425.77551</v>
      </c>
      <c r="AN531" s="4">
        <f t="shared" si="30"/>
        <v>77573.73764</v>
      </c>
      <c r="AO531" s="4">
        <f>C531/'Ejercicio 3 - TIR'!$D$7</f>
        <v>14393.58874</v>
      </c>
      <c r="AP531" s="4">
        <f t="shared" si="31"/>
        <v>31854.43601</v>
      </c>
      <c r="AQ531" s="4">
        <f t="shared" si="32"/>
        <v>43874.3681</v>
      </c>
      <c r="AR531" s="4">
        <f t="shared" si="33"/>
        <v>41385.64642</v>
      </c>
      <c r="AS531" s="4">
        <f t="shared" si="34"/>
        <v>48032.18677</v>
      </c>
      <c r="AT531" s="4">
        <f t="shared" si="35"/>
        <v>63180.1489</v>
      </c>
      <c r="AU531" s="4">
        <f>AP531*'Ejercicio 3 - TIR'!$D$5</f>
        <v>15927.21801</v>
      </c>
      <c r="AV531" s="4">
        <f>AQ531*'Ejercicio 3 - TIR'!$D$5</f>
        <v>21937.18405</v>
      </c>
      <c r="AW531" s="4">
        <f>AR531*'Ejercicio 3 - TIR'!$D$5</f>
        <v>20692.82321</v>
      </c>
      <c r="AX531" s="4">
        <f>AS531*'Ejercicio 3 - TIR'!$D$5</f>
        <v>24016.09338</v>
      </c>
      <c r="AY531" s="4">
        <f>AT531*'Ejercicio 3 - TIR'!$D$5</f>
        <v>31590.07445</v>
      </c>
      <c r="AZ531" s="4">
        <f t="shared" ref="AZ531:BD531" si="1628">AJ531-AU531-AE531</f>
        <v>24111.07541</v>
      </c>
      <c r="BA531" s="4">
        <f t="shared" si="1628"/>
        <v>29027.13968</v>
      </c>
      <c r="BB531" s="4">
        <f t="shared" si="1628"/>
        <v>26485.44238</v>
      </c>
      <c r="BC531" s="4">
        <f t="shared" si="1628"/>
        <v>27966.27419</v>
      </c>
      <c r="BD531" s="4">
        <f t="shared" si="1628"/>
        <v>33165.17572</v>
      </c>
      <c r="BE531" s="4">
        <f t="shared" ref="BE531:BI531" si="1629">AZ531/Z531</f>
        <v>20704.94651</v>
      </c>
      <c r="BF531" s="4">
        <f t="shared" si="1629"/>
        <v>21193.15607</v>
      </c>
      <c r="BG531" s="4">
        <f t="shared" si="1629"/>
        <v>16420.64312</v>
      </c>
      <c r="BH531" s="4">
        <f t="shared" si="1629"/>
        <v>14279.81927</v>
      </c>
      <c r="BI531" s="4">
        <f t="shared" si="1629"/>
        <v>13796.72034</v>
      </c>
      <c r="BJ531" s="4">
        <f t="shared" si="38"/>
        <v>90738.644</v>
      </c>
      <c r="BK531" s="4">
        <f t="shared" si="39"/>
        <v>34599.95476</v>
      </c>
      <c r="BL531" s="4">
        <f t="shared" si="40"/>
        <v>125338.5988</v>
      </c>
      <c r="BM531" s="4">
        <f>BK531*'Ejercicio 3 - TIR'!$D$5</f>
        <v>17299.97738</v>
      </c>
      <c r="BN531" s="4">
        <f t="shared" si="41"/>
        <v>108038.6214</v>
      </c>
      <c r="BO531" s="4">
        <f t="shared" si="42"/>
        <v>44944.0901</v>
      </c>
      <c r="BP531" s="4">
        <f t="shared" si="43"/>
        <v>-109715.2394</v>
      </c>
      <c r="BQ531" s="4">
        <f t="shared" ref="BQ531:BT531" si="1630">BE531</f>
        <v>20704.94651</v>
      </c>
      <c r="BR531" s="4">
        <f t="shared" si="1630"/>
        <v>21193.15607</v>
      </c>
      <c r="BS531" s="4">
        <f t="shared" si="1630"/>
        <v>16420.64312</v>
      </c>
      <c r="BT531" s="4">
        <f t="shared" si="1630"/>
        <v>14279.81927</v>
      </c>
      <c r="BU531" s="4">
        <f t="shared" si="45"/>
        <v>58740.81044</v>
      </c>
      <c r="BV531" s="36">
        <f t="shared" si="46"/>
        <v>5.33180305</v>
      </c>
    </row>
    <row r="532" ht="15.0" customHeight="1">
      <c r="A532" s="2">
        <v>531.0</v>
      </c>
      <c r="B532" s="3">
        <f t="shared" si="4"/>
        <v>0.1637546425</v>
      </c>
      <c r="C532" s="4">
        <f>IF(B532&lt;=('Ejercicio 3 - TIR'!$D$13-'Ejercicio 3 - TIR'!$C$13)/('Ejercicio 3 - TIR'!$E$13-'Ejercicio 3 - TIR'!$C$13),'Ejercicio 3 - TIR'!$C$13+SQRT(('Ejercicio 3 - TIR'!$E$13-'Ejercicio 3 - TIR'!$C$13)*('Ejercicio 3 - TIR'!$D$13-'Ejercicio 3 - TIR'!$C$13)*B532),'Ejercicio 3 - TIR'!$E$13-SQRT(('Ejercicio 3 - TIR'!$E$13-'Ejercicio 3 - TIR'!$C$13)*('Ejercicio 3 - TIR'!$E$13-'Ejercicio 3 - TIR'!$D$13)*(1-B532)))</f>
        <v>68093.32175</v>
      </c>
      <c r="D532" s="3">
        <f t="shared" si="5"/>
        <v>0.5009480734</v>
      </c>
      <c r="E532" s="4">
        <f>IF(D532&lt;=('Ejercicio 3 - TIR'!$D$14-'Ejercicio 3 - TIR'!$C$14)/('Ejercicio 3 - TIR'!$E$14-'Ejercicio 3 - TIR'!$C$14),'Ejercicio 3 - TIR'!$C$14+SQRT(('Ejercicio 3 - TIR'!$E$14-'Ejercicio 3 - TIR'!$C$14)*('Ejercicio 3 - TIR'!$D$14-'Ejercicio 3 - TIR'!$C$14)*D532),'Ejercicio 3 - TIR'!$E$14-SQRT(('Ejercicio 3 - TIR'!$E$14-'Ejercicio 3 - TIR'!$C$14)*('Ejercicio 3 - TIR'!$E$14-'Ejercicio 3 - TIR'!$D$14)*(1-D532)))</f>
        <v>31347.96041</v>
      </c>
      <c r="F532" s="3">
        <f t="shared" si="6"/>
        <v>0.416534529</v>
      </c>
      <c r="G532" s="4">
        <f>IF(F532&lt;=('Ejercicio 3 - TIR'!$D$18-'Ejercicio 3 - TIR'!$C$18)/('Ejercicio 3 - TIR'!$E$18-'Ejercicio 3 - TIR'!$C$18),'Ejercicio 3 - TIR'!$C$18+SQRT(('Ejercicio 3 - TIR'!$E$18-'Ejercicio 3 - TIR'!$C$18)*('Ejercicio 3 - TIR'!$D$18-'Ejercicio 3 - TIR'!$C$18)*F532),'Ejercicio 3 - TIR'!$E$18-SQRT(('Ejercicio 3 - TIR'!$E$18-'Ejercicio 3 - TIR'!$C$18)*('Ejercicio 3 - TIR'!$E$18-'Ejercicio 3 - TIR'!$D$18)*(1-F532)))</f>
        <v>37904.44048</v>
      </c>
      <c r="H532" s="3">
        <f t="shared" si="7"/>
        <v>0.7390028173</v>
      </c>
      <c r="I532" s="4">
        <f>IF(H532&lt;=('Ejercicio 3 - TIR'!$D$18-'Ejercicio 3 - TIR'!$C$18)/('Ejercicio 3 - TIR'!$E$18-'Ejercicio 3 - TIR'!$C$18),'Ejercicio 3 - TIR'!$C$18+SQRT(('Ejercicio 3 - TIR'!$E$18-'Ejercicio 3 - TIR'!$C$18)*('Ejercicio 3 - TIR'!$D$18-'Ejercicio 3 - TIR'!$C$18)*H532),'Ejercicio 3 - TIR'!$E$18-SQRT(('Ejercicio 3 - TIR'!$E$18-'Ejercicio 3 - TIR'!$C$18)*('Ejercicio 3 - TIR'!$E$18-'Ejercicio 3 - TIR'!$D$18)*(1-H532)))</f>
        <v>40575.65952</v>
      </c>
      <c r="J532" s="3">
        <f t="shared" si="8"/>
        <v>0.5560363706</v>
      </c>
      <c r="K532" s="4">
        <f>IF(J532&lt;=('Ejercicio 3 - TIR'!$D$18-'Ejercicio 3 - TIR'!$C$18)/('Ejercicio 3 - TIR'!$E$18-'Ejercicio 3 - TIR'!$C$18),'Ejercicio 3 - TIR'!$C$18+SQRT(('Ejercicio 3 - TIR'!$E$18-'Ejercicio 3 - TIR'!$C$18)*('Ejercicio 3 - TIR'!$D$18-'Ejercicio 3 - TIR'!$C$18)*J532),'Ejercicio 3 - TIR'!$E$18-SQRT(('Ejercicio 3 - TIR'!$E$18-'Ejercicio 3 - TIR'!$C$18)*('Ejercicio 3 - TIR'!$E$18-'Ejercicio 3 - TIR'!$D$18)*(1-J532)))</f>
        <v>39132.65874</v>
      </c>
      <c r="L532" s="3">
        <f t="shared" si="9"/>
        <v>0.1644139015</v>
      </c>
      <c r="M532" s="4">
        <f>IF(L532&lt;=('Ejercicio 3 - TIR'!$D$18-'Ejercicio 3 - TIR'!$C$18)/('Ejercicio 3 - TIR'!$E$18-'Ejercicio 3 - TIR'!$C$18),'Ejercicio 3 - TIR'!$C$18+SQRT(('Ejercicio 3 - TIR'!$E$18-'Ejercicio 3 - TIR'!$C$18)*('Ejercicio 3 - TIR'!$D$18-'Ejercicio 3 - TIR'!$C$18)*L532),'Ejercicio 3 - TIR'!$E$18-SQRT(('Ejercicio 3 - TIR'!$E$18-'Ejercicio 3 - TIR'!$C$18)*('Ejercicio 3 - TIR'!$E$18-'Ejercicio 3 - TIR'!$D$18)*(1-L532)))</f>
        <v>34966.09356</v>
      </c>
      <c r="N532" s="3">
        <f t="shared" si="10"/>
        <v>0.1161624089</v>
      </c>
      <c r="O532" s="4">
        <f>IF(N532&lt;=('Ejercicio 3 - TIR'!$D$18-'Ejercicio 3 - TIR'!$C$18)/('Ejercicio 3 - TIR'!$E$18-'Ejercicio 3 - TIR'!$C$18),'Ejercicio 3 - TIR'!$C$18+SQRT(('Ejercicio 3 - TIR'!$E$18-'Ejercicio 3 - TIR'!$C$18)*('Ejercicio 3 - TIR'!$D$18-'Ejercicio 3 - TIR'!$C$18)*N532),'Ejercicio 3 - TIR'!$E$18-SQRT(('Ejercicio 3 - TIR'!$E$18-'Ejercicio 3 - TIR'!$C$18)*('Ejercicio 3 - TIR'!$E$18-'Ejercicio 3 - TIR'!$D$18)*(1-N532)))</f>
        <v>34174.24979</v>
      </c>
      <c r="P532" s="3">
        <f t="shared" si="11"/>
        <v>0.9351815149</v>
      </c>
      <c r="Q532" s="7">
        <f>IF(P532&lt;=('Ejercicio 3 - TIR'!$D$22-'Ejercicio 3 - TIR'!$C$22)/('Ejercicio 3 - TIR'!$E$22-'Ejercicio 3 - TIR'!$C$22),'Ejercicio 3 - TIR'!$C$22+SQRT(('Ejercicio 3 - TIR'!$E$22-'Ejercicio 3 - TIR'!$C$22)*('Ejercicio 3 - TIR'!$D$22-'Ejercicio 3 - TIR'!$C$22)*P532),'Ejercicio 3 - TIR'!$E$22-SQRT(('Ejercicio 3 - TIR'!$E$22-'Ejercicio 3 - TIR'!$C$22)*('Ejercicio 3 - TIR'!$E$22-'Ejercicio 3 - TIR'!$D$22)*(1-P532)))</f>
        <v>0.1691984597</v>
      </c>
      <c r="R532" s="3">
        <f t="shared" si="12"/>
        <v>0.3285575839</v>
      </c>
      <c r="S532" s="7">
        <f>IF(R532&lt;=('Ejercicio 3 - TIR'!$D$23-'Ejercicio 3 - TIR'!$C$23)/('Ejercicio 3 - TIR'!$E$23-'Ejercicio 3 - TIR'!$C$23),'Ejercicio 3 - TIR'!$C$23+SQRT(('Ejercicio 3 - TIR'!$E$23-'Ejercicio 3 - TIR'!$C$23)*('Ejercicio 3 - TIR'!$D$23-'Ejercicio 3 - TIR'!$C$23)*R532),'Ejercicio 3 - TIR'!$E$23-SQRT(('Ejercicio 3 - TIR'!$E$23-'Ejercicio 3 - TIR'!$C$23)*('Ejercicio 3 - TIR'!$E$23-'Ejercicio 3 - TIR'!$D$23)*(1-R532)))</f>
        <v>0.1443187921</v>
      </c>
      <c r="T532" s="3">
        <f t="shared" si="13"/>
        <v>0.966786702</v>
      </c>
      <c r="U532" s="7">
        <f>IF(T532&lt;=('Ejercicio 3 - TIR'!$D$24-'Ejercicio 3 - TIR'!$C$24)/('Ejercicio 3 - TIR'!$E$24-'Ejercicio 3 - TIR'!$C$24),'Ejercicio 3 - TIR'!$C$24+SQRT(('Ejercicio 3 - TIR'!$E$24-'Ejercicio 3 - TIR'!$C$24)*('Ejercicio 3 - TIR'!$D$24-'Ejercicio 3 - TIR'!$C$24)*T532),'Ejercicio 3 - TIR'!$E$24-SQRT(('Ejercicio 3 - TIR'!$E$24-'Ejercicio 3 - TIR'!$C$24)*('Ejercicio 3 - TIR'!$E$24-'Ejercicio 3 - TIR'!$D$24)*(1-T532)))</f>
        <v>0.2103564926</v>
      </c>
      <c r="V532" s="3">
        <f t="shared" si="14"/>
        <v>0.1571249146</v>
      </c>
      <c r="W532" s="7">
        <f>IF(V532&lt;=('Ejercicio 3 - TIR'!$D$25-'Ejercicio 3 - TIR'!$C$25)/('Ejercicio 3 - TIR'!$E$25-'Ejercicio 3 - TIR'!$C$25),'Ejercicio 3 - TIR'!$C$25+SQRT(('Ejercicio 3 - TIR'!$E$25-'Ejercicio 3 - TIR'!$C$25)*('Ejercicio 3 - TIR'!$D$25-'Ejercicio 3 - TIR'!$C$25)*V532),'Ejercicio 3 - TIR'!$E$25-SQRT(('Ejercicio 3 - TIR'!$E$25-'Ejercicio 3 - TIR'!$C$25)*('Ejercicio 3 - TIR'!$E$25-'Ejercicio 3 - TIR'!$D$25)*(1-V532)))</f>
        <v>0.1948315502</v>
      </c>
      <c r="X532" s="3">
        <f t="shared" si="15"/>
        <v>0.9842848531</v>
      </c>
      <c r="Y532" s="7">
        <f>IF(X532&lt;=('Ejercicio 3 - TIR'!$D$26-'Ejercicio 3 - TIR'!$C$26)/('Ejercicio 3 - TIR'!$E$26-'Ejercicio 3 - TIR'!$C$26),'Ejercicio 3 - TIR'!$C$26+SQRT(('Ejercicio 3 - TIR'!$E$26-'Ejercicio 3 - TIR'!$C$26)*('Ejercicio 3 - TIR'!$D$26-'Ejercicio 3 - TIR'!$C$26)*X532),'Ejercicio 3 - TIR'!$E$26-SQRT(('Ejercicio 3 - TIR'!$E$26-'Ejercicio 3 - TIR'!$C$26)*('Ejercicio 3 - TIR'!$E$26-'Ejercicio 3 - TIR'!$D$26)*(1-X532)))</f>
        <v>0.2707879539</v>
      </c>
      <c r="Z532" s="3">
        <f t="shared" si="16"/>
        <v>1.16919846</v>
      </c>
      <c r="AA532" s="3">
        <f t="shared" si="17"/>
        <v>1.337935769</v>
      </c>
      <c r="AB532" s="3">
        <f t="shared" si="18"/>
        <v>1.619379245</v>
      </c>
      <c r="AC532" s="3">
        <f t="shared" si="19"/>
        <v>1.934885414</v>
      </c>
      <c r="AD532" s="3">
        <f t="shared" si="20"/>
        <v>2.458829076</v>
      </c>
      <c r="AE532" s="2">
        <f t="shared" si="21"/>
        <v>5304.026616</v>
      </c>
      <c r="AF532" s="2">
        <f t="shared" si="22"/>
        <v>6069.497331</v>
      </c>
      <c r="AG532" s="2">
        <f t="shared" si="23"/>
        <v>7346.255502</v>
      </c>
      <c r="AH532" s="2">
        <f t="shared" si="24"/>
        <v>8777.537849</v>
      </c>
      <c r="AI532" s="2">
        <f t="shared" si="25"/>
        <v>11154.38936</v>
      </c>
      <c r="AJ532" s="4">
        <f t="shared" si="26"/>
        <v>44317.81343</v>
      </c>
      <c r="AK532" s="4">
        <f t="shared" si="27"/>
        <v>54287.62623</v>
      </c>
      <c r="AL532" s="4">
        <f t="shared" si="28"/>
        <v>63370.61536</v>
      </c>
      <c r="AM532" s="4">
        <f t="shared" si="29"/>
        <v>67655.38439</v>
      </c>
      <c r="AN532" s="4">
        <f t="shared" si="30"/>
        <v>84028.63903</v>
      </c>
      <c r="AO532" s="4">
        <f>C532/'Ejercicio 3 - TIR'!$D$7</f>
        <v>13618.66435</v>
      </c>
      <c r="AP532" s="4">
        <f t="shared" si="31"/>
        <v>30699.14908</v>
      </c>
      <c r="AQ532" s="4">
        <f t="shared" si="32"/>
        <v>40668.96188</v>
      </c>
      <c r="AR532" s="4">
        <f t="shared" si="33"/>
        <v>49751.951</v>
      </c>
      <c r="AS532" s="4">
        <f t="shared" si="34"/>
        <v>54036.72004</v>
      </c>
      <c r="AT532" s="4">
        <f t="shared" si="35"/>
        <v>70409.97468</v>
      </c>
      <c r="AU532" s="4">
        <f>AP532*'Ejercicio 3 - TIR'!$D$5</f>
        <v>15349.57454</v>
      </c>
      <c r="AV532" s="4">
        <f>AQ532*'Ejercicio 3 - TIR'!$D$5</f>
        <v>20334.48094</v>
      </c>
      <c r="AW532" s="4">
        <f>AR532*'Ejercicio 3 - TIR'!$D$5</f>
        <v>24875.9755</v>
      </c>
      <c r="AX532" s="4">
        <f>AS532*'Ejercicio 3 - TIR'!$D$5</f>
        <v>27018.36002</v>
      </c>
      <c r="AY532" s="4">
        <f>AT532*'Ejercicio 3 - TIR'!$D$5</f>
        <v>35204.98734</v>
      </c>
      <c r="AZ532" s="4">
        <f t="shared" ref="AZ532:BD532" si="1631">AJ532-AU532-AE532</f>
        <v>23664.21227</v>
      </c>
      <c r="BA532" s="4">
        <f t="shared" si="1631"/>
        <v>27883.64796</v>
      </c>
      <c r="BB532" s="4">
        <f t="shared" si="1631"/>
        <v>31148.38435</v>
      </c>
      <c r="BC532" s="4">
        <f t="shared" si="1631"/>
        <v>31859.48652</v>
      </c>
      <c r="BD532" s="4">
        <f t="shared" si="1631"/>
        <v>37669.26233</v>
      </c>
      <c r="BE532" s="4">
        <f t="shared" ref="BE532:BI532" si="1632">AZ532/Z532</f>
        <v>20239.6882</v>
      </c>
      <c r="BF532" s="4">
        <f t="shared" si="1632"/>
        <v>20840.79714</v>
      </c>
      <c r="BG532" s="4">
        <f t="shared" si="1632"/>
        <v>19234.76817</v>
      </c>
      <c r="BH532" s="4">
        <f t="shared" si="1632"/>
        <v>16465.82599</v>
      </c>
      <c r="BI532" s="4">
        <f t="shared" si="1632"/>
        <v>15320.00036</v>
      </c>
      <c r="BJ532" s="4">
        <f t="shared" si="38"/>
        <v>77079.27653</v>
      </c>
      <c r="BK532" s="4">
        <f t="shared" si="39"/>
        <v>33485.96788</v>
      </c>
      <c r="BL532" s="4">
        <f t="shared" si="40"/>
        <v>110565.2444</v>
      </c>
      <c r="BM532" s="4">
        <f>BK532*'Ejercicio 3 - TIR'!$D$5</f>
        <v>16742.98394</v>
      </c>
      <c r="BN532" s="4">
        <f t="shared" si="41"/>
        <v>93822.26047</v>
      </c>
      <c r="BO532" s="4">
        <f t="shared" si="42"/>
        <v>38157.29259</v>
      </c>
      <c r="BP532" s="4">
        <f t="shared" si="43"/>
        <v>-99441.28217</v>
      </c>
      <c r="BQ532" s="4">
        <f t="shared" ref="BQ532:BT532" si="1633">BE532</f>
        <v>20239.6882</v>
      </c>
      <c r="BR532" s="4">
        <f t="shared" si="1633"/>
        <v>20840.79714</v>
      </c>
      <c r="BS532" s="4">
        <f t="shared" si="1633"/>
        <v>19234.76817</v>
      </c>
      <c r="BT532" s="4">
        <f t="shared" si="1633"/>
        <v>16465.82599</v>
      </c>
      <c r="BU532" s="4">
        <f t="shared" si="45"/>
        <v>53477.29295</v>
      </c>
      <c r="BV532" s="36">
        <f t="shared" si="46"/>
        <v>8.307430057</v>
      </c>
    </row>
    <row r="533" ht="15.0" customHeight="1">
      <c r="A533" s="2">
        <v>532.0</v>
      </c>
      <c r="B533" s="3">
        <f t="shared" si="4"/>
        <v>0.9155057203</v>
      </c>
      <c r="C533" s="4">
        <f>IF(B533&lt;=('Ejercicio 3 - TIR'!$D$13-'Ejercicio 3 - TIR'!$C$13)/('Ejercicio 3 - TIR'!$E$13-'Ejercicio 3 - TIR'!$C$13),'Ejercicio 3 - TIR'!$C$13+SQRT(('Ejercicio 3 - TIR'!$E$13-'Ejercicio 3 - TIR'!$C$13)*('Ejercicio 3 - TIR'!$D$13-'Ejercicio 3 - TIR'!$C$13)*B533),'Ejercicio 3 - TIR'!$E$13-SQRT(('Ejercicio 3 - TIR'!$E$13-'Ejercicio 3 - TIR'!$C$13)*('Ejercicio 3 - TIR'!$E$13-'Ejercicio 3 - TIR'!$D$13)*(1-B533)))</f>
        <v>89930.58415</v>
      </c>
      <c r="D533" s="3">
        <f t="shared" si="5"/>
        <v>0.470690045</v>
      </c>
      <c r="E533" s="4">
        <f>IF(D533&lt;=('Ejercicio 3 - TIR'!$D$14-'Ejercicio 3 - TIR'!$C$14)/('Ejercicio 3 - TIR'!$E$14-'Ejercicio 3 - TIR'!$C$14),'Ejercicio 3 - TIR'!$C$14+SQRT(('Ejercicio 3 - TIR'!$E$14-'Ejercicio 3 - TIR'!$C$14)*('Ejercicio 3 - TIR'!$D$14-'Ejercicio 3 - TIR'!$C$14)*D533),'Ejercicio 3 - TIR'!$E$14-SQRT(('Ejercicio 3 - TIR'!$E$14-'Ejercicio 3 - TIR'!$C$14)*('Ejercicio 3 - TIR'!$E$14-'Ejercicio 3 - TIR'!$D$14)*(1-D533)))</f>
        <v>31089.52901</v>
      </c>
      <c r="F533" s="3">
        <f t="shared" si="6"/>
        <v>0.3510775252</v>
      </c>
      <c r="G533" s="4">
        <f>IF(F533&lt;=('Ejercicio 3 - TIR'!$D$18-'Ejercicio 3 - TIR'!$C$18)/('Ejercicio 3 - TIR'!$E$18-'Ejercicio 3 - TIR'!$C$18),'Ejercicio 3 - TIR'!$C$18+SQRT(('Ejercicio 3 - TIR'!$E$18-'Ejercicio 3 - TIR'!$C$18)*('Ejercicio 3 - TIR'!$D$18-'Ejercicio 3 - TIR'!$C$18)*F533),'Ejercicio 3 - TIR'!$E$18-SQRT(('Ejercicio 3 - TIR'!$E$18-'Ejercicio 3 - TIR'!$C$18)*('Ejercicio 3 - TIR'!$E$18-'Ejercicio 3 - TIR'!$D$18)*(1-F533)))</f>
        <v>37256.83325</v>
      </c>
      <c r="H533" s="3">
        <f t="shared" si="7"/>
        <v>0.4993730708</v>
      </c>
      <c r="I533" s="4">
        <f>IF(H533&lt;=('Ejercicio 3 - TIR'!$D$18-'Ejercicio 3 - TIR'!$C$18)/('Ejercicio 3 - TIR'!$E$18-'Ejercicio 3 - TIR'!$C$18),'Ejercicio 3 - TIR'!$C$18+SQRT(('Ejercicio 3 - TIR'!$E$18-'Ejercicio 3 - TIR'!$C$18)*('Ejercicio 3 - TIR'!$D$18-'Ejercicio 3 - TIR'!$C$18)*H533),'Ejercicio 3 - TIR'!$E$18-SQRT(('Ejercicio 3 - TIR'!$E$18-'Ejercicio 3 - TIR'!$C$18)*('Ejercicio 3 - TIR'!$E$18-'Ejercicio 3 - TIR'!$D$18)*(1-H533)))</f>
        <v>38654.82297</v>
      </c>
      <c r="J533" s="3">
        <f t="shared" si="8"/>
        <v>0.205713748</v>
      </c>
      <c r="K533" s="4">
        <f>IF(J533&lt;=('Ejercicio 3 - TIR'!$D$18-'Ejercicio 3 - TIR'!$C$18)/('Ejercicio 3 - TIR'!$E$18-'Ejercicio 3 - TIR'!$C$18),'Ejercicio 3 - TIR'!$C$18+SQRT(('Ejercicio 3 - TIR'!$E$18-'Ejercicio 3 - TIR'!$C$18)*('Ejercicio 3 - TIR'!$D$18-'Ejercicio 3 - TIR'!$C$18)*J533),'Ejercicio 3 - TIR'!$E$18-SQRT(('Ejercicio 3 - TIR'!$E$18-'Ejercicio 3 - TIR'!$C$18)*('Ejercicio 3 - TIR'!$E$18-'Ejercicio 3 - TIR'!$D$18)*(1-J533)))</f>
        <v>35554.91334</v>
      </c>
      <c r="L533" s="3">
        <f t="shared" si="9"/>
        <v>0.5928398588</v>
      </c>
      <c r="M533" s="4">
        <f>IF(L533&lt;=('Ejercicio 3 - TIR'!$D$18-'Ejercicio 3 - TIR'!$C$18)/('Ejercicio 3 - TIR'!$E$18-'Ejercicio 3 - TIR'!$C$18),'Ejercicio 3 - TIR'!$C$18+SQRT(('Ejercicio 3 - TIR'!$E$18-'Ejercicio 3 - TIR'!$C$18)*('Ejercicio 3 - TIR'!$D$18-'Ejercicio 3 - TIR'!$C$18)*L533),'Ejercicio 3 - TIR'!$E$18-SQRT(('Ejercicio 3 - TIR'!$E$18-'Ejercicio 3 - TIR'!$C$18)*('Ejercicio 3 - TIR'!$E$18-'Ejercicio 3 - TIR'!$D$18)*(1-L533)))</f>
        <v>39430.0572</v>
      </c>
      <c r="N533" s="3">
        <f t="shared" si="10"/>
        <v>0.6140228156</v>
      </c>
      <c r="O533" s="4">
        <f>IF(N533&lt;=('Ejercicio 3 - TIR'!$D$18-'Ejercicio 3 - TIR'!$C$18)/('Ejercicio 3 - TIR'!$E$18-'Ejercicio 3 - TIR'!$C$18),'Ejercicio 3 - TIR'!$C$18+SQRT(('Ejercicio 3 - TIR'!$E$18-'Ejercicio 3 - TIR'!$C$18)*('Ejercicio 3 - TIR'!$D$18-'Ejercicio 3 - TIR'!$C$18)*N533),'Ejercicio 3 - TIR'!$E$18-SQRT(('Ejercicio 3 - TIR'!$E$18-'Ejercicio 3 - TIR'!$C$18)*('Ejercicio 3 - TIR'!$E$18-'Ejercicio 3 - TIR'!$D$18)*(1-N533)))</f>
        <v>39597.05279</v>
      </c>
      <c r="P533" s="3">
        <f t="shared" si="11"/>
        <v>0.8567177393</v>
      </c>
      <c r="Q533" s="7">
        <f>IF(P533&lt;=('Ejercicio 3 - TIR'!$D$22-'Ejercicio 3 - TIR'!$C$22)/('Ejercicio 3 - TIR'!$E$22-'Ejercicio 3 - TIR'!$C$22),'Ejercicio 3 - TIR'!$C$22+SQRT(('Ejercicio 3 - TIR'!$E$22-'Ejercicio 3 - TIR'!$C$22)*('Ejercicio 3 - TIR'!$D$22-'Ejercicio 3 - TIR'!$C$22)*P533),'Ejercicio 3 - TIR'!$E$22-SQRT(('Ejercicio 3 - TIR'!$E$22-'Ejercicio 3 - TIR'!$C$22)*('Ejercicio 3 - TIR'!$E$22-'Ejercicio 3 - TIR'!$D$22)*(1-P533)))</f>
        <v>0.1639404835</v>
      </c>
      <c r="R533" s="3">
        <f t="shared" si="12"/>
        <v>0.694910205</v>
      </c>
      <c r="S533" s="7">
        <f>IF(R533&lt;=('Ejercicio 3 - TIR'!$D$23-'Ejercicio 3 - TIR'!$C$23)/('Ejercicio 3 - TIR'!$E$23-'Ejercicio 3 - TIR'!$C$23),'Ejercicio 3 - TIR'!$C$23+SQRT(('Ejercicio 3 - TIR'!$E$23-'Ejercicio 3 - TIR'!$C$23)*('Ejercicio 3 - TIR'!$D$23-'Ejercicio 3 - TIR'!$C$23)*R533),'Ejercicio 3 - TIR'!$E$23-SQRT(('Ejercicio 3 - TIR'!$E$23-'Ejercicio 3 - TIR'!$C$23)*('Ejercicio 3 - TIR'!$E$23-'Ejercicio 3 - TIR'!$D$23)*(1-R533)))</f>
        <v>0.1565658021</v>
      </c>
      <c r="T533" s="3">
        <f t="shared" si="13"/>
        <v>0.5831253248</v>
      </c>
      <c r="U533" s="7">
        <f>IF(T533&lt;=('Ejercicio 3 - TIR'!$D$24-'Ejercicio 3 - TIR'!$C$24)/('Ejercicio 3 - TIR'!$E$24-'Ejercicio 3 - TIR'!$C$24),'Ejercicio 3 - TIR'!$C$24+SQRT(('Ejercicio 3 - TIR'!$E$24-'Ejercicio 3 - TIR'!$C$24)*('Ejercicio 3 - TIR'!$D$24-'Ejercicio 3 - TIR'!$C$24)*T533),'Ejercicio 3 - TIR'!$E$24-SQRT(('Ejercicio 3 - TIR'!$E$24-'Ejercicio 3 - TIR'!$C$24)*('Ejercicio 3 - TIR'!$E$24-'Ejercicio 3 - TIR'!$D$24)*(1-T533)))</f>
        <v>0.1858349727</v>
      </c>
      <c r="V533" s="3">
        <f t="shared" si="14"/>
        <v>0.535068435</v>
      </c>
      <c r="W533" s="7">
        <f>IF(V533&lt;=('Ejercicio 3 - TIR'!$D$25-'Ejercicio 3 - TIR'!$C$25)/('Ejercicio 3 - TIR'!$E$25-'Ejercicio 3 - TIR'!$C$25),'Ejercicio 3 - TIR'!$C$25+SQRT(('Ejercicio 3 - TIR'!$E$25-'Ejercicio 3 - TIR'!$C$25)*('Ejercicio 3 - TIR'!$D$25-'Ejercicio 3 - TIR'!$C$25)*V533),'Ejercicio 3 - TIR'!$E$25-SQRT(('Ejercicio 3 - TIR'!$E$25-'Ejercicio 3 - TIR'!$C$25)*('Ejercicio 3 - TIR'!$E$25-'Ejercicio 3 - TIR'!$D$25)*(1-V533)))</f>
        <v>0.2096606832</v>
      </c>
      <c r="X533" s="3">
        <f t="shared" si="15"/>
        <v>0.07986560008</v>
      </c>
      <c r="Y533" s="7">
        <f>IF(X533&lt;=('Ejercicio 3 - TIR'!$D$26-'Ejercicio 3 - TIR'!$C$26)/('Ejercicio 3 - TIR'!$E$26-'Ejercicio 3 - TIR'!$C$26),'Ejercicio 3 - TIR'!$C$26+SQRT(('Ejercicio 3 - TIR'!$E$26-'Ejercicio 3 - TIR'!$C$26)*('Ejercicio 3 - TIR'!$D$26-'Ejercicio 3 - TIR'!$C$26)*X533),'Ejercicio 3 - TIR'!$E$26-SQRT(('Ejercicio 3 - TIR'!$E$26-'Ejercicio 3 - TIR'!$C$26)*('Ejercicio 3 - TIR'!$E$26-'Ejercicio 3 - TIR'!$D$26)*(1-X533)))</f>
        <v>0.2046845878</v>
      </c>
      <c r="Z533" s="3">
        <f t="shared" si="16"/>
        <v>1.163940484</v>
      </c>
      <c r="AA533" s="3">
        <f t="shared" si="17"/>
        <v>1.346173759</v>
      </c>
      <c r="AB533" s="3">
        <f t="shared" si="18"/>
        <v>1.596339923</v>
      </c>
      <c r="AC533" s="3">
        <f t="shared" si="19"/>
        <v>1.931029642</v>
      </c>
      <c r="AD533" s="3">
        <f t="shared" si="20"/>
        <v>2.326281648</v>
      </c>
      <c r="AE533" s="2">
        <f t="shared" si="21"/>
        <v>5096.832419</v>
      </c>
      <c r="AF533" s="2">
        <f t="shared" si="22"/>
        <v>5894.822075</v>
      </c>
      <c r="AG533" s="2">
        <f t="shared" si="23"/>
        <v>6990.286174</v>
      </c>
      <c r="AH533" s="2">
        <f t="shared" si="24"/>
        <v>8455.874349</v>
      </c>
      <c r="AI533" s="2">
        <f t="shared" si="25"/>
        <v>10186.66151</v>
      </c>
      <c r="AJ533" s="4">
        <f t="shared" si="26"/>
        <v>43364.7365</v>
      </c>
      <c r="AK533" s="4">
        <f t="shared" si="27"/>
        <v>52036.10834</v>
      </c>
      <c r="AL533" s="4">
        <f t="shared" si="28"/>
        <v>56757.72761</v>
      </c>
      <c r="AM533" s="4">
        <f t="shared" si="29"/>
        <v>76140.60922</v>
      </c>
      <c r="AN533" s="4">
        <f t="shared" si="30"/>
        <v>92113.89722</v>
      </c>
      <c r="AO533" s="4">
        <f>C533/'Ejercicio 3 - TIR'!$D$7</f>
        <v>17986.11683</v>
      </c>
      <c r="AP533" s="4">
        <f t="shared" si="31"/>
        <v>25378.61967</v>
      </c>
      <c r="AQ533" s="4">
        <f t="shared" si="32"/>
        <v>34049.99151</v>
      </c>
      <c r="AR533" s="4">
        <f t="shared" si="33"/>
        <v>38771.61078</v>
      </c>
      <c r="AS533" s="4">
        <f t="shared" si="34"/>
        <v>58154.49239</v>
      </c>
      <c r="AT533" s="4">
        <f t="shared" si="35"/>
        <v>74127.78039</v>
      </c>
      <c r="AU533" s="4">
        <f>AP533*'Ejercicio 3 - TIR'!$D$5</f>
        <v>12689.30984</v>
      </c>
      <c r="AV533" s="4">
        <f>AQ533*'Ejercicio 3 - TIR'!$D$5</f>
        <v>17024.99575</v>
      </c>
      <c r="AW533" s="4">
        <f>AR533*'Ejercicio 3 - TIR'!$D$5</f>
        <v>19385.80539</v>
      </c>
      <c r="AX533" s="4">
        <f>AS533*'Ejercicio 3 - TIR'!$D$5</f>
        <v>29077.2462</v>
      </c>
      <c r="AY533" s="4">
        <f>AT533*'Ejercicio 3 - TIR'!$D$5</f>
        <v>37063.8902</v>
      </c>
      <c r="AZ533" s="4">
        <f t="shared" ref="AZ533:BD533" si="1634">AJ533-AU533-AE533</f>
        <v>25578.59425</v>
      </c>
      <c r="BA533" s="4">
        <f t="shared" si="1634"/>
        <v>29116.29051</v>
      </c>
      <c r="BB533" s="4">
        <f t="shared" si="1634"/>
        <v>30381.63605</v>
      </c>
      <c r="BC533" s="4">
        <f t="shared" si="1634"/>
        <v>38607.48868</v>
      </c>
      <c r="BD533" s="4">
        <f t="shared" si="1634"/>
        <v>44863.34552</v>
      </c>
      <c r="BE533" s="4">
        <f t="shared" ref="BE533:BI533" si="1635">AZ533/Z533</f>
        <v>21975.86097</v>
      </c>
      <c r="BF533" s="4">
        <f t="shared" si="1635"/>
        <v>21628.92444</v>
      </c>
      <c r="BG533" s="4">
        <f t="shared" si="1635"/>
        <v>19032.05928</v>
      </c>
      <c r="BH533" s="4">
        <f t="shared" si="1635"/>
        <v>19993.2139</v>
      </c>
      <c r="BI533" s="4">
        <f t="shared" si="1635"/>
        <v>19285.43157</v>
      </c>
      <c r="BJ533" s="4">
        <f t="shared" si="38"/>
        <v>72323.00078</v>
      </c>
      <c r="BK533" s="4">
        <f t="shared" si="39"/>
        <v>41840.7735</v>
      </c>
      <c r="BL533" s="4">
        <f t="shared" si="40"/>
        <v>114163.7743</v>
      </c>
      <c r="BM533" s="4">
        <f>BK533*'Ejercicio 3 - TIR'!$D$5</f>
        <v>20920.38675</v>
      </c>
      <c r="BN533" s="4">
        <f t="shared" si="41"/>
        <v>93243.38753</v>
      </c>
      <c r="BO533" s="4">
        <f t="shared" si="42"/>
        <v>40082.58743</v>
      </c>
      <c r="BP533" s="4">
        <f t="shared" si="43"/>
        <v>-121020.1132</v>
      </c>
      <c r="BQ533" s="4">
        <f t="shared" ref="BQ533:BT533" si="1636">BE533</f>
        <v>21975.86097</v>
      </c>
      <c r="BR533" s="4">
        <f t="shared" si="1636"/>
        <v>21628.92444</v>
      </c>
      <c r="BS533" s="4">
        <f t="shared" si="1636"/>
        <v>19032.05928</v>
      </c>
      <c r="BT533" s="4">
        <f t="shared" si="1636"/>
        <v>19993.2139</v>
      </c>
      <c r="BU533" s="4">
        <f t="shared" si="45"/>
        <v>59368.01899</v>
      </c>
      <c r="BV533" s="36">
        <f t="shared" si="46"/>
        <v>4.727086371</v>
      </c>
    </row>
    <row r="534" ht="15.0" customHeight="1">
      <c r="A534" s="2">
        <v>533.0</v>
      </c>
      <c r="B534" s="3">
        <f t="shared" si="4"/>
        <v>0.7291605175</v>
      </c>
      <c r="C534" s="4">
        <f>IF(B534&lt;=('Ejercicio 3 - TIR'!$D$13-'Ejercicio 3 - TIR'!$C$13)/('Ejercicio 3 - TIR'!$E$13-'Ejercicio 3 - TIR'!$C$13),'Ejercicio 3 - TIR'!$C$13+SQRT(('Ejercicio 3 - TIR'!$E$13-'Ejercicio 3 - TIR'!$C$13)*('Ejercicio 3 - TIR'!$D$13-'Ejercicio 3 - TIR'!$C$13)*B534),'Ejercicio 3 - TIR'!$E$13-SQRT(('Ejercicio 3 - TIR'!$E$13-'Ejercicio 3 - TIR'!$C$13)*('Ejercicio 3 - TIR'!$E$13-'Ejercicio 3 - TIR'!$D$13)*(1-B534)))</f>
        <v>81972.03897</v>
      </c>
      <c r="D534" s="3">
        <f t="shared" si="5"/>
        <v>0.02636817471</v>
      </c>
      <c r="E534" s="4">
        <f>IF(D534&lt;=('Ejercicio 3 - TIR'!$D$14-'Ejercicio 3 - TIR'!$C$14)/('Ejercicio 3 - TIR'!$E$14-'Ejercicio 3 - TIR'!$C$14),'Ejercicio 3 - TIR'!$C$14+SQRT(('Ejercicio 3 - TIR'!$E$14-'Ejercicio 3 - TIR'!$C$14)*('Ejercicio 3 - TIR'!$D$14-'Ejercicio 3 - TIR'!$C$14)*D534),'Ejercicio 3 - TIR'!$E$14-SQRT(('Ejercicio 3 - TIR'!$E$14-'Ejercicio 3 - TIR'!$C$14)*('Ejercicio 3 - TIR'!$E$14-'Ejercicio 3 - TIR'!$D$14)*(1-D534)))</f>
        <v>26406.27633</v>
      </c>
      <c r="F534" s="3">
        <f t="shared" si="6"/>
        <v>0.2736065221</v>
      </c>
      <c r="G534" s="4">
        <f>IF(F534&lt;=('Ejercicio 3 - TIR'!$D$18-'Ejercicio 3 - TIR'!$C$18)/('Ejercicio 3 - TIR'!$E$18-'Ejercicio 3 - TIR'!$C$18),'Ejercicio 3 - TIR'!$C$18+SQRT(('Ejercicio 3 - TIR'!$E$18-'Ejercicio 3 - TIR'!$C$18)*('Ejercicio 3 - TIR'!$D$18-'Ejercicio 3 - TIR'!$C$18)*F534),'Ejercicio 3 - TIR'!$E$18-SQRT(('Ejercicio 3 - TIR'!$E$18-'Ejercicio 3 - TIR'!$C$18)*('Ejercicio 3 - TIR'!$E$18-'Ejercicio 3 - TIR'!$D$18)*(1-F534)))</f>
        <v>36406.32331</v>
      </c>
      <c r="H534" s="3">
        <f t="shared" si="7"/>
        <v>0.1316831878</v>
      </c>
      <c r="I534" s="4">
        <f>IF(H534&lt;=('Ejercicio 3 - TIR'!$D$18-'Ejercicio 3 - TIR'!$C$18)/('Ejercicio 3 - TIR'!$E$18-'Ejercicio 3 - TIR'!$C$18),'Ejercicio 3 - TIR'!$C$18+SQRT(('Ejercicio 3 - TIR'!$E$18-'Ejercicio 3 - TIR'!$C$18)*('Ejercicio 3 - TIR'!$D$18-'Ejercicio 3 - TIR'!$C$18)*H534),'Ejercicio 3 - TIR'!$E$18-SQRT(('Ejercicio 3 - TIR'!$E$18-'Ejercicio 3 - TIR'!$C$18)*('Ejercicio 3 - TIR'!$E$18-'Ejercicio 3 - TIR'!$D$18)*(1-H534)))</f>
        <v>34444.37602</v>
      </c>
      <c r="J534" s="3">
        <f t="shared" si="8"/>
        <v>0.5115217745</v>
      </c>
      <c r="K534" s="4">
        <f>IF(J534&lt;=('Ejercicio 3 - TIR'!$D$18-'Ejercicio 3 - TIR'!$C$18)/('Ejercicio 3 - TIR'!$E$18-'Ejercicio 3 - TIR'!$C$18),'Ejercicio 3 - TIR'!$C$18+SQRT(('Ejercicio 3 - TIR'!$E$18-'Ejercicio 3 - TIR'!$C$18)*('Ejercicio 3 - TIR'!$D$18-'Ejercicio 3 - TIR'!$C$18)*J534),'Ejercicio 3 - TIR'!$E$18-SQRT(('Ejercicio 3 - TIR'!$E$18-'Ejercicio 3 - TIR'!$C$18)*('Ejercicio 3 - TIR'!$E$18-'Ejercicio 3 - TIR'!$D$18)*(1-J534)))</f>
        <v>38759.46723</v>
      </c>
      <c r="L534" s="3">
        <f t="shared" si="9"/>
        <v>0.5557243201</v>
      </c>
      <c r="M534" s="4">
        <f>IF(L534&lt;=('Ejercicio 3 - TIR'!$D$18-'Ejercicio 3 - TIR'!$C$18)/('Ejercicio 3 - TIR'!$E$18-'Ejercicio 3 - TIR'!$C$18),'Ejercicio 3 - TIR'!$C$18+SQRT(('Ejercicio 3 - TIR'!$E$18-'Ejercicio 3 - TIR'!$C$18)*('Ejercicio 3 - TIR'!$D$18-'Ejercicio 3 - TIR'!$C$18)*L534),'Ejercicio 3 - TIR'!$E$18-SQRT(('Ejercicio 3 - TIR'!$E$18-'Ejercicio 3 - TIR'!$C$18)*('Ejercicio 3 - TIR'!$E$18-'Ejercicio 3 - TIR'!$D$18)*(1-L534)))</f>
        <v>39130.09573</v>
      </c>
      <c r="N534" s="3">
        <f t="shared" si="10"/>
        <v>0.1158004831</v>
      </c>
      <c r="O534" s="4">
        <f>IF(N534&lt;=('Ejercicio 3 - TIR'!$D$18-'Ejercicio 3 - TIR'!$C$18)/('Ejercicio 3 - TIR'!$E$18-'Ejercicio 3 - TIR'!$C$18),'Ejercicio 3 - TIR'!$C$18+SQRT(('Ejercicio 3 - TIR'!$E$18-'Ejercicio 3 - TIR'!$C$18)*('Ejercicio 3 - TIR'!$D$18-'Ejercicio 3 - TIR'!$C$18)*N534),'Ejercicio 3 - TIR'!$E$18-SQRT(('Ejercicio 3 - TIR'!$E$18-'Ejercicio 3 - TIR'!$C$18)*('Ejercicio 3 - TIR'!$E$18-'Ejercicio 3 - TIR'!$D$18)*(1-N534)))</f>
        <v>34167.74189</v>
      </c>
      <c r="P534" s="3">
        <f t="shared" si="11"/>
        <v>0.4867819364</v>
      </c>
      <c r="Q534" s="7">
        <f>IF(P534&lt;=('Ejercicio 3 - TIR'!$D$22-'Ejercicio 3 - TIR'!$C$22)/('Ejercicio 3 - TIR'!$E$22-'Ejercicio 3 - TIR'!$C$22),'Ejercicio 3 - TIR'!$C$22+SQRT(('Ejercicio 3 - TIR'!$E$22-'Ejercicio 3 - TIR'!$C$22)*('Ejercicio 3 - TIR'!$D$22-'Ejercicio 3 - TIR'!$C$22)*P534),'Ejercicio 3 - TIR'!$E$22-SQRT(('Ejercicio 3 - TIR'!$E$22-'Ejercicio 3 - TIR'!$C$22)*('Ejercicio 3 - TIR'!$E$22-'Ejercicio 3 - TIR'!$D$22)*(1-P534)))</f>
        <v>0.1496008021</v>
      </c>
      <c r="R534" s="3">
        <f t="shared" si="12"/>
        <v>0.4109407068</v>
      </c>
      <c r="S534" s="7">
        <f>IF(R534&lt;=('Ejercicio 3 - TIR'!$D$23-'Ejercicio 3 - TIR'!$C$23)/('Ejercicio 3 - TIR'!$E$23-'Ejercicio 3 - TIR'!$C$23),'Ejercicio 3 - TIR'!$C$23+SQRT(('Ejercicio 3 - TIR'!$E$23-'Ejercicio 3 - TIR'!$C$23)*('Ejercicio 3 - TIR'!$D$23-'Ejercicio 3 - TIR'!$C$23)*R534),'Ejercicio 3 - TIR'!$E$23-SQRT(('Ejercicio 3 - TIR'!$E$23-'Ejercicio 3 - TIR'!$C$23)*('Ejercicio 3 - TIR'!$E$23-'Ejercicio 3 - TIR'!$D$23)*(1-R534)))</f>
        <v>0.1471973027</v>
      </c>
      <c r="T534" s="3">
        <f t="shared" si="13"/>
        <v>0.6123303401</v>
      </c>
      <c r="U534" s="7">
        <f>IF(T534&lt;=('Ejercicio 3 - TIR'!$D$24-'Ejercicio 3 - TIR'!$C$24)/('Ejercicio 3 - TIR'!$E$24-'Ejercicio 3 - TIR'!$C$24),'Ejercicio 3 - TIR'!$C$24+SQRT(('Ejercicio 3 - TIR'!$E$24-'Ejercicio 3 - TIR'!$C$24)*('Ejercicio 3 - TIR'!$D$24-'Ejercicio 3 - TIR'!$C$24)*T534),'Ejercicio 3 - TIR'!$E$24-SQRT(('Ejercicio 3 - TIR'!$E$24-'Ejercicio 3 - TIR'!$C$24)*('Ejercicio 3 - TIR'!$E$24-'Ejercicio 3 - TIR'!$D$24)*(1-T534)))</f>
        <v>0.1870534517</v>
      </c>
      <c r="V534" s="3">
        <f t="shared" si="14"/>
        <v>0.3738684717</v>
      </c>
      <c r="W534" s="7">
        <f>IF(V534&lt;=('Ejercicio 3 - TIR'!$D$25-'Ejercicio 3 - TIR'!$C$25)/('Ejercicio 3 - TIR'!$E$25-'Ejercicio 3 - TIR'!$C$25),'Ejercicio 3 - TIR'!$C$25+SQRT(('Ejercicio 3 - TIR'!$E$25-'Ejercicio 3 - TIR'!$C$25)*('Ejercicio 3 - TIR'!$D$25-'Ejercicio 3 - TIR'!$C$25)*V534),'Ejercicio 3 - TIR'!$E$25-SQRT(('Ejercicio 3 - TIR'!$E$25-'Ejercicio 3 - TIR'!$C$25)*('Ejercicio 3 - TIR'!$E$25-'Ejercicio 3 - TIR'!$D$25)*(1-V534)))</f>
        <v>0.2031869639</v>
      </c>
      <c r="X534" s="3">
        <f t="shared" si="15"/>
        <v>0.9186798084</v>
      </c>
      <c r="Y534" s="7">
        <f>IF(X534&lt;=('Ejercicio 3 - TIR'!$D$26-'Ejercicio 3 - TIR'!$C$26)/('Ejercicio 3 - TIR'!$E$26-'Ejercicio 3 - TIR'!$C$26),'Ejercicio 3 - TIR'!$C$26+SQRT(('Ejercicio 3 - TIR'!$E$26-'Ejercicio 3 - TIR'!$C$26)*('Ejercicio 3 - TIR'!$D$26-'Ejercicio 3 - TIR'!$C$26)*X534),'Ejercicio 3 - TIR'!$E$26-SQRT(('Ejercicio 3 - TIR'!$E$26-'Ejercicio 3 - TIR'!$C$26)*('Ejercicio 3 - TIR'!$E$26-'Ejercicio 3 - TIR'!$D$26)*(1-X534)))</f>
        <v>0.2590445941</v>
      </c>
      <c r="Z534" s="3">
        <f t="shared" si="16"/>
        <v>1.149600802</v>
      </c>
      <c r="AA534" s="3">
        <f t="shared" si="17"/>
        <v>1.318818939</v>
      </c>
      <c r="AB534" s="3">
        <f t="shared" si="18"/>
        <v>1.565508574</v>
      </c>
      <c r="AC534" s="3">
        <f t="shared" si="19"/>
        <v>1.883599508</v>
      </c>
      <c r="AD534" s="3">
        <f t="shared" si="20"/>
        <v>2.371535778</v>
      </c>
      <c r="AE534" s="2">
        <f t="shared" si="21"/>
        <v>3950.400119</v>
      </c>
      <c r="AF534" s="2">
        <f t="shared" si="22"/>
        <v>4531.888361</v>
      </c>
      <c r="AG534" s="2">
        <f t="shared" si="23"/>
        <v>5379.593721</v>
      </c>
      <c r="AH534" s="2">
        <f t="shared" si="24"/>
        <v>6472.657037</v>
      </c>
      <c r="AI534" s="2">
        <f t="shared" si="25"/>
        <v>8149.363852</v>
      </c>
      <c r="AJ534" s="4">
        <f t="shared" si="26"/>
        <v>41852.73848</v>
      </c>
      <c r="AK534" s="4">
        <f t="shared" si="27"/>
        <v>45425.89544</v>
      </c>
      <c r="AL534" s="4">
        <f t="shared" si="28"/>
        <v>60678.27827</v>
      </c>
      <c r="AM534" s="4">
        <f t="shared" si="29"/>
        <v>73705.42907</v>
      </c>
      <c r="AN534" s="4">
        <f t="shared" si="30"/>
        <v>81030.02236</v>
      </c>
      <c r="AO534" s="4">
        <f>C534/'Ejercicio 3 - TIR'!$D$7</f>
        <v>16394.40779</v>
      </c>
      <c r="AP534" s="4">
        <f t="shared" si="31"/>
        <v>25458.33068</v>
      </c>
      <c r="AQ534" s="4">
        <f t="shared" si="32"/>
        <v>29031.48765</v>
      </c>
      <c r="AR534" s="4">
        <f t="shared" si="33"/>
        <v>44283.87048</v>
      </c>
      <c r="AS534" s="4">
        <f t="shared" si="34"/>
        <v>57311.02127</v>
      </c>
      <c r="AT534" s="4">
        <f t="shared" si="35"/>
        <v>64635.61456</v>
      </c>
      <c r="AU534" s="4">
        <f>AP534*'Ejercicio 3 - TIR'!$D$5</f>
        <v>12729.16534</v>
      </c>
      <c r="AV534" s="4">
        <f>AQ534*'Ejercicio 3 - TIR'!$D$5</f>
        <v>14515.74382</v>
      </c>
      <c r="AW534" s="4">
        <f>AR534*'Ejercicio 3 - TIR'!$D$5</f>
        <v>22141.93524</v>
      </c>
      <c r="AX534" s="4">
        <f>AS534*'Ejercicio 3 - TIR'!$D$5</f>
        <v>28655.51064</v>
      </c>
      <c r="AY534" s="4">
        <f>AT534*'Ejercicio 3 - TIR'!$D$5</f>
        <v>32317.80728</v>
      </c>
      <c r="AZ534" s="4">
        <f t="shared" ref="AZ534:BD534" si="1637">AJ534-AU534-AE534</f>
        <v>25173.17302</v>
      </c>
      <c r="BA534" s="4">
        <f t="shared" si="1637"/>
        <v>26378.26326</v>
      </c>
      <c r="BB534" s="4">
        <f t="shared" si="1637"/>
        <v>33156.74931</v>
      </c>
      <c r="BC534" s="4">
        <f t="shared" si="1637"/>
        <v>38577.26139</v>
      </c>
      <c r="BD534" s="4">
        <f t="shared" si="1637"/>
        <v>40562.85122</v>
      </c>
      <c r="BE534" s="4">
        <f t="shared" ref="BE534:BI534" si="1638">AZ534/Z534</f>
        <v>21897.31685</v>
      </c>
      <c r="BF534" s="4">
        <f t="shared" si="1638"/>
        <v>20001.42891</v>
      </c>
      <c r="BG534" s="4">
        <f t="shared" si="1638"/>
        <v>21179.53863</v>
      </c>
      <c r="BH534" s="4">
        <f t="shared" si="1638"/>
        <v>20480.60706</v>
      </c>
      <c r="BI534" s="4">
        <f t="shared" si="1638"/>
        <v>17104.04355</v>
      </c>
      <c r="BJ534" s="4">
        <f t="shared" si="38"/>
        <v>62623.42908</v>
      </c>
      <c r="BK534" s="4">
        <f t="shared" si="39"/>
        <v>38879.92465</v>
      </c>
      <c r="BL534" s="4">
        <f t="shared" si="40"/>
        <v>101503.3537</v>
      </c>
      <c r="BM534" s="4">
        <f>BK534*'Ejercicio 3 - TIR'!$D$5</f>
        <v>19439.96232</v>
      </c>
      <c r="BN534" s="4">
        <f t="shared" si="41"/>
        <v>82063.3914</v>
      </c>
      <c r="BO534" s="4">
        <f t="shared" si="42"/>
        <v>34603.48022</v>
      </c>
      <c r="BP534" s="4">
        <f t="shared" si="43"/>
        <v>-108378.3153</v>
      </c>
      <c r="BQ534" s="4">
        <f t="shared" ref="BQ534:BT534" si="1639">BE534</f>
        <v>21897.31685</v>
      </c>
      <c r="BR534" s="4">
        <f t="shared" si="1639"/>
        <v>20001.42891</v>
      </c>
      <c r="BS534" s="4">
        <f t="shared" si="1639"/>
        <v>21179.53863</v>
      </c>
      <c r="BT534" s="4">
        <f t="shared" si="1639"/>
        <v>20480.60706</v>
      </c>
      <c r="BU534" s="4">
        <f t="shared" si="45"/>
        <v>51707.52377</v>
      </c>
      <c r="BV534" s="36">
        <f t="shared" si="46"/>
        <v>6.800476325</v>
      </c>
    </row>
    <row r="535" ht="15.0" customHeight="1">
      <c r="A535" s="2">
        <v>534.0</v>
      </c>
      <c r="B535" s="3">
        <f t="shared" si="4"/>
        <v>0.01922077813</v>
      </c>
      <c r="C535" s="4">
        <f>IF(B535&lt;=('Ejercicio 3 - TIR'!$D$13-'Ejercicio 3 - TIR'!$C$13)/('Ejercicio 3 - TIR'!$E$13-'Ejercicio 3 - TIR'!$C$13),'Ejercicio 3 - TIR'!$C$13+SQRT(('Ejercicio 3 - TIR'!$E$13-'Ejercicio 3 - TIR'!$C$13)*('Ejercicio 3 - TIR'!$D$13-'Ejercicio 3 - TIR'!$C$13)*B535),'Ejercicio 3 - TIR'!$E$13-SQRT(('Ejercicio 3 - TIR'!$E$13-'Ejercicio 3 - TIR'!$C$13)*('Ejercicio 3 - TIR'!$E$13-'Ejercicio 3 - TIR'!$D$13)*(1-B535)))</f>
        <v>62772.78042</v>
      </c>
      <c r="D535" s="3">
        <f t="shared" si="5"/>
        <v>0.7648873997</v>
      </c>
      <c r="E535" s="4">
        <f>IF(D535&lt;=('Ejercicio 3 - TIR'!$D$14-'Ejercicio 3 - TIR'!$C$14)/('Ejercicio 3 - TIR'!$E$14-'Ejercicio 3 - TIR'!$C$14),'Ejercicio 3 - TIR'!$C$14+SQRT(('Ejercicio 3 - TIR'!$E$14-'Ejercicio 3 - TIR'!$C$14)*('Ejercicio 3 - TIR'!$D$14-'Ejercicio 3 - TIR'!$C$14)*D535),'Ejercicio 3 - TIR'!$E$14-SQRT(('Ejercicio 3 - TIR'!$E$14-'Ejercicio 3 - TIR'!$C$14)*('Ejercicio 3 - TIR'!$E$14-'Ejercicio 3 - TIR'!$D$14)*(1-D535)))</f>
        <v>34061.40673</v>
      </c>
      <c r="F535" s="3">
        <f t="shared" si="6"/>
        <v>0.4409160693</v>
      </c>
      <c r="G535" s="4">
        <f>IF(F535&lt;=('Ejercicio 3 - TIR'!$D$18-'Ejercicio 3 - TIR'!$C$18)/('Ejercicio 3 - TIR'!$E$18-'Ejercicio 3 - TIR'!$C$18),'Ejercicio 3 - TIR'!$C$18+SQRT(('Ejercicio 3 - TIR'!$E$18-'Ejercicio 3 - TIR'!$C$18)*('Ejercicio 3 - TIR'!$D$18-'Ejercicio 3 - TIR'!$C$18)*F535),'Ejercicio 3 - TIR'!$E$18-SQRT(('Ejercicio 3 - TIR'!$E$18-'Ejercicio 3 - TIR'!$C$18)*('Ejercicio 3 - TIR'!$E$18-'Ejercicio 3 - TIR'!$D$18)*(1-F535)))</f>
        <v>38132.49103</v>
      </c>
      <c r="H535" s="3">
        <f t="shared" si="7"/>
        <v>0.3150690548</v>
      </c>
      <c r="I535" s="4">
        <f>IF(H535&lt;=('Ejercicio 3 - TIR'!$D$18-'Ejercicio 3 - TIR'!$C$18)/('Ejercicio 3 - TIR'!$E$18-'Ejercicio 3 - TIR'!$C$18),'Ejercicio 3 - TIR'!$C$18+SQRT(('Ejercicio 3 - TIR'!$E$18-'Ejercicio 3 - TIR'!$C$18)*('Ejercicio 3 - TIR'!$D$18-'Ejercicio 3 - TIR'!$C$18)*H535),'Ejercicio 3 - TIR'!$E$18-SQRT(('Ejercicio 3 - TIR'!$E$18-'Ejercicio 3 - TIR'!$C$18)*('Ejercicio 3 - TIR'!$E$18-'Ejercicio 3 - TIR'!$D$18)*(1-H535)))</f>
        <v>36874.61695</v>
      </c>
      <c r="J535" s="3">
        <f t="shared" si="8"/>
        <v>0.3076957439</v>
      </c>
      <c r="K535" s="4">
        <f>IF(J535&lt;=('Ejercicio 3 - TIR'!$D$18-'Ejercicio 3 - TIR'!$C$18)/('Ejercicio 3 - TIR'!$E$18-'Ejercicio 3 - TIR'!$C$18),'Ejercicio 3 - TIR'!$C$18+SQRT(('Ejercicio 3 - TIR'!$E$18-'Ejercicio 3 - TIR'!$C$18)*('Ejercicio 3 - TIR'!$D$18-'Ejercicio 3 - TIR'!$C$18)*J535),'Ejercicio 3 - TIR'!$E$18-SQRT(('Ejercicio 3 - TIR'!$E$18-'Ejercicio 3 - TIR'!$C$18)*('Ejercicio 3 - TIR'!$E$18-'Ejercicio 3 - TIR'!$D$18)*(1-J535)))</f>
        <v>36793.70014</v>
      </c>
      <c r="L535" s="3">
        <f t="shared" si="9"/>
        <v>0.8561000013</v>
      </c>
      <c r="M535" s="4">
        <f>IF(L535&lt;=('Ejercicio 3 - TIR'!$D$18-'Ejercicio 3 - TIR'!$C$18)/('Ejercicio 3 - TIR'!$E$18-'Ejercicio 3 - TIR'!$C$18),'Ejercicio 3 - TIR'!$C$18+SQRT(('Ejercicio 3 - TIR'!$E$18-'Ejercicio 3 - TIR'!$C$18)*('Ejercicio 3 - TIR'!$D$18-'Ejercicio 3 - TIR'!$C$18)*L535),'Ejercicio 3 - TIR'!$E$18-SQRT(('Ejercicio 3 - TIR'!$E$18-'Ejercicio 3 - TIR'!$C$18)*('Ejercicio 3 - TIR'!$E$18-'Ejercicio 3 - TIR'!$D$18)*(1-L535)))</f>
        <v>41714.80596</v>
      </c>
      <c r="N535" s="3">
        <f t="shared" si="10"/>
        <v>0.7301407238</v>
      </c>
      <c r="O535" s="4">
        <f>IF(N535&lt;=('Ejercicio 3 - TIR'!$D$18-'Ejercicio 3 - TIR'!$C$18)/('Ejercicio 3 - TIR'!$E$18-'Ejercicio 3 - TIR'!$C$18),'Ejercicio 3 - TIR'!$C$18+SQRT(('Ejercicio 3 - TIR'!$E$18-'Ejercicio 3 - TIR'!$C$18)*('Ejercicio 3 - TIR'!$D$18-'Ejercicio 3 - TIR'!$C$18)*N535),'Ejercicio 3 - TIR'!$E$18-SQRT(('Ejercicio 3 - TIR'!$E$18-'Ejercicio 3 - TIR'!$C$18)*('Ejercicio 3 - TIR'!$E$18-'Ejercicio 3 - TIR'!$D$18)*(1-N535)))</f>
        <v>40501.17285</v>
      </c>
      <c r="P535" s="3">
        <f t="shared" si="11"/>
        <v>0.7795337593</v>
      </c>
      <c r="Q535" s="7">
        <f>IF(P535&lt;=('Ejercicio 3 - TIR'!$D$22-'Ejercicio 3 - TIR'!$C$22)/('Ejercicio 3 - TIR'!$E$22-'Ejercicio 3 - TIR'!$C$22),'Ejercicio 3 - TIR'!$C$22+SQRT(('Ejercicio 3 - TIR'!$E$22-'Ejercicio 3 - TIR'!$C$22)*('Ejercicio 3 - TIR'!$D$22-'Ejercicio 3 - TIR'!$C$22)*P535),'Ejercicio 3 - TIR'!$E$22-SQRT(('Ejercicio 3 - TIR'!$E$22-'Ejercicio 3 - TIR'!$C$22)*('Ejercicio 3 - TIR'!$E$22-'Ejercicio 3 - TIR'!$D$22)*(1-P535)))</f>
        <v>0.1600791759</v>
      </c>
      <c r="R535" s="3">
        <f t="shared" si="12"/>
        <v>0.8433244779</v>
      </c>
      <c r="S535" s="7">
        <f>IF(R535&lt;=('Ejercicio 3 - TIR'!$D$23-'Ejercicio 3 - TIR'!$C$23)/('Ejercicio 3 - TIR'!$E$23-'Ejercicio 3 - TIR'!$C$23),'Ejercicio 3 - TIR'!$C$23+SQRT(('Ejercicio 3 - TIR'!$E$23-'Ejercicio 3 - TIR'!$C$23)*('Ejercicio 3 - TIR'!$D$23-'Ejercicio 3 - TIR'!$C$23)*R535),'Ejercicio 3 - TIR'!$E$23-SQRT(('Ejercicio 3 - TIR'!$E$23-'Ejercicio 3 - TIR'!$C$23)*('Ejercicio 3 - TIR'!$E$23-'Ejercicio 3 - TIR'!$D$23)*(1-R535)))</f>
        <v>0.1632066698</v>
      </c>
      <c r="T535" s="3">
        <f t="shared" si="13"/>
        <v>0.3019992904</v>
      </c>
      <c r="U535" s="7">
        <f>IF(T535&lt;=('Ejercicio 3 - TIR'!$D$24-'Ejercicio 3 - TIR'!$C$24)/('Ejercicio 3 - TIR'!$E$24-'Ejercicio 3 - TIR'!$C$24),'Ejercicio 3 - TIR'!$C$24+SQRT(('Ejercicio 3 - TIR'!$E$24-'Ejercicio 3 - TIR'!$C$24)*('Ejercicio 3 - TIR'!$D$24-'Ejercicio 3 - TIR'!$C$24)*T535),'Ejercicio 3 - TIR'!$E$24-SQRT(('Ejercicio 3 - TIR'!$E$24-'Ejercicio 3 - TIR'!$C$24)*('Ejercicio 3 - TIR'!$E$24-'Ejercicio 3 - TIR'!$D$24)*(1-T535)))</f>
        <v>0.1751832982</v>
      </c>
      <c r="V535" s="3">
        <f t="shared" si="14"/>
        <v>0.002705288211</v>
      </c>
      <c r="W535" s="7">
        <f>IF(V535&lt;=('Ejercicio 3 - TIR'!$D$25-'Ejercicio 3 - TIR'!$C$25)/('Ejercicio 3 - TIR'!$E$25-'Ejercicio 3 - TIR'!$C$25),'Ejercicio 3 - TIR'!$C$25+SQRT(('Ejercicio 3 - TIR'!$E$25-'Ejercicio 3 - TIR'!$C$25)*('Ejercicio 3 - TIR'!$D$25-'Ejercicio 3 - TIR'!$C$25)*V535),'Ejercicio 3 - TIR'!$E$25-SQRT(('Ejercicio 3 - TIR'!$E$25-'Ejercicio 3 - TIR'!$C$25)*('Ejercicio 3 - TIR'!$E$25-'Ejercicio 3 - TIR'!$D$25)*(1-V535)))</f>
        <v>0.1819461253</v>
      </c>
      <c r="X535" s="3">
        <f t="shared" si="15"/>
        <v>0.5380463379</v>
      </c>
      <c r="Y535" s="7">
        <f>IF(X535&lt;=('Ejercicio 3 - TIR'!$D$26-'Ejercicio 3 - TIR'!$C$26)/('Ejercicio 3 - TIR'!$E$26-'Ejercicio 3 - TIR'!$C$26),'Ejercicio 3 - TIR'!$C$26+SQRT(('Ejercicio 3 - TIR'!$E$26-'Ejercicio 3 - TIR'!$C$26)*('Ejercicio 3 - TIR'!$D$26-'Ejercicio 3 - TIR'!$C$26)*X535),'Ejercicio 3 - TIR'!$E$26-SQRT(('Ejercicio 3 - TIR'!$E$26-'Ejercicio 3 - TIR'!$C$26)*('Ejercicio 3 - TIR'!$E$26-'Ejercicio 3 - TIR'!$D$26)*(1-X535)))</f>
        <v>0.230054532</v>
      </c>
      <c r="Z535" s="3">
        <f t="shared" si="16"/>
        <v>1.160079176</v>
      </c>
      <c r="AA535" s="3">
        <f t="shared" si="17"/>
        <v>1.349411835</v>
      </c>
      <c r="AB535" s="3">
        <f t="shared" si="18"/>
        <v>1.585806251</v>
      </c>
      <c r="AC535" s="3">
        <f t="shared" si="19"/>
        <v>1.874337554</v>
      </c>
      <c r="AD535" s="3">
        <f t="shared" si="20"/>
        <v>2.305537402</v>
      </c>
      <c r="AE535" s="2">
        <f t="shared" si="21"/>
        <v>5452.521919</v>
      </c>
      <c r="AF535" s="2">
        <f t="shared" si="22"/>
        <v>6342.409863</v>
      </c>
      <c r="AG535" s="2">
        <f t="shared" si="23"/>
        <v>7453.494141</v>
      </c>
      <c r="AH535" s="2">
        <f t="shared" si="24"/>
        <v>8809.62852</v>
      </c>
      <c r="AI535" s="2">
        <f t="shared" si="25"/>
        <v>10836.32349</v>
      </c>
      <c r="AJ535" s="4">
        <f t="shared" si="26"/>
        <v>44236.70877</v>
      </c>
      <c r="AK535" s="4">
        <f t="shared" si="27"/>
        <v>49759.04452</v>
      </c>
      <c r="AL535" s="4">
        <f t="shared" si="28"/>
        <v>58347.67967</v>
      </c>
      <c r="AM535" s="4">
        <f t="shared" si="29"/>
        <v>78187.62734</v>
      </c>
      <c r="AN535" s="4">
        <f t="shared" si="30"/>
        <v>93376.96884</v>
      </c>
      <c r="AO535" s="4">
        <f>C535/'Ejercicio 3 - TIR'!$D$7</f>
        <v>12554.55608</v>
      </c>
      <c r="AP535" s="4">
        <f t="shared" si="31"/>
        <v>31682.15269</v>
      </c>
      <c r="AQ535" s="4">
        <f t="shared" si="32"/>
        <v>37204.48844</v>
      </c>
      <c r="AR535" s="4">
        <f t="shared" si="33"/>
        <v>45793.12359</v>
      </c>
      <c r="AS535" s="4">
        <f t="shared" si="34"/>
        <v>65633.07126</v>
      </c>
      <c r="AT535" s="4">
        <f t="shared" si="35"/>
        <v>80822.41276</v>
      </c>
      <c r="AU535" s="4">
        <f>AP535*'Ejercicio 3 - TIR'!$D$5</f>
        <v>15841.07634</v>
      </c>
      <c r="AV535" s="4">
        <f>AQ535*'Ejercicio 3 - TIR'!$D$5</f>
        <v>18602.24422</v>
      </c>
      <c r="AW535" s="4">
        <f>AR535*'Ejercicio 3 - TIR'!$D$5</f>
        <v>22896.56179</v>
      </c>
      <c r="AX535" s="4">
        <f>AS535*'Ejercicio 3 - TIR'!$D$5</f>
        <v>32816.53563</v>
      </c>
      <c r="AY535" s="4">
        <f>AT535*'Ejercicio 3 - TIR'!$D$5</f>
        <v>40411.20638</v>
      </c>
      <c r="AZ535" s="4">
        <f t="shared" ref="AZ535:BD535" si="1640">AJ535-AU535-AE535</f>
        <v>22943.11051</v>
      </c>
      <c r="BA535" s="4">
        <f t="shared" si="1640"/>
        <v>24814.39044</v>
      </c>
      <c r="BB535" s="4">
        <f t="shared" si="1640"/>
        <v>27997.62374</v>
      </c>
      <c r="BC535" s="4">
        <f t="shared" si="1640"/>
        <v>36561.46319</v>
      </c>
      <c r="BD535" s="4">
        <f t="shared" si="1640"/>
        <v>42129.43898</v>
      </c>
      <c r="BE535" s="4">
        <f t="shared" ref="BE535:BI535" si="1641">AZ535/Z535</f>
        <v>19777.19365</v>
      </c>
      <c r="BF535" s="4">
        <f t="shared" si="1641"/>
        <v>18389.04165</v>
      </c>
      <c r="BG535" s="4">
        <f t="shared" si="1641"/>
        <v>17655.13519</v>
      </c>
      <c r="BH535" s="4">
        <f t="shared" si="1641"/>
        <v>19506.33872</v>
      </c>
      <c r="BI535" s="4">
        <f t="shared" si="1641"/>
        <v>18273.15355</v>
      </c>
      <c r="BJ535" s="4">
        <f t="shared" si="38"/>
        <v>78529.84718</v>
      </c>
      <c r="BK535" s="4">
        <f t="shared" si="39"/>
        <v>28944.99862</v>
      </c>
      <c r="BL535" s="4">
        <f t="shared" si="40"/>
        <v>107474.8458</v>
      </c>
      <c r="BM535" s="4">
        <f>BK535*'Ejercicio 3 - TIR'!$D$5</f>
        <v>14472.49931</v>
      </c>
      <c r="BN535" s="4">
        <f t="shared" si="41"/>
        <v>93002.34649</v>
      </c>
      <c r="BO535" s="4">
        <f t="shared" si="42"/>
        <v>40338.68477</v>
      </c>
      <c r="BP535" s="4">
        <f t="shared" si="43"/>
        <v>-96834.18715</v>
      </c>
      <c r="BQ535" s="4">
        <f t="shared" ref="BQ535:BT535" si="1642">BE535</f>
        <v>19777.19365</v>
      </c>
      <c r="BR535" s="4">
        <f t="shared" si="1642"/>
        <v>18389.04165</v>
      </c>
      <c r="BS535" s="4">
        <f t="shared" si="1642"/>
        <v>17655.13519</v>
      </c>
      <c r="BT535" s="4">
        <f t="shared" si="1642"/>
        <v>19506.33872</v>
      </c>
      <c r="BU535" s="4">
        <f t="shared" si="45"/>
        <v>58611.83832</v>
      </c>
      <c r="BV535" s="36">
        <f t="shared" si="46"/>
        <v>9.771177489</v>
      </c>
    </row>
    <row r="536" ht="15.0" customHeight="1">
      <c r="A536" s="2">
        <v>535.0</v>
      </c>
      <c r="B536" s="3">
        <f t="shared" si="4"/>
        <v>0.4248163965</v>
      </c>
      <c r="C536" s="4">
        <f>IF(B536&lt;=('Ejercicio 3 - TIR'!$D$13-'Ejercicio 3 - TIR'!$C$13)/('Ejercicio 3 - TIR'!$E$13-'Ejercicio 3 - TIR'!$C$13),'Ejercicio 3 - TIR'!$C$13+SQRT(('Ejercicio 3 - TIR'!$E$13-'Ejercicio 3 - TIR'!$C$13)*('Ejercicio 3 - TIR'!$D$13-'Ejercicio 3 - TIR'!$C$13)*B536),'Ejercicio 3 - TIR'!$E$13-SQRT(('Ejercicio 3 - TIR'!$E$13-'Ejercicio 3 - TIR'!$C$13)*('Ejercicio 3 - TIR'!$E$13-'Ejercicio 3 - TIR'!$D$13)*(1-B536)))</f>
        <v>73727.95546</v>
      </c>
      <c r="D536" s="3">
        <f t="shared" si="5"/>
        <v>0.9440565611</v>
      </c>
      <c r="E536" s="4">
        <f>IF(D536&lt;=('Ejercicio 3 - TIR'!$D$14-'Ejercicio 3 - TIR'!$C$14)/('Ejercicio 3 - TIR'!$E$14-'Ejercicio 3 - TIR'!$C$14),'Ejercicio 3 - TIR'!$C$14+SQRT(('Ejercicio 3 - TIR'!$E$14-'Ejercicio 3 - TIR'!$C$14)*('Ejercicio 3 - TIR'!$D$14-'Ejercicio 3 - TIR'!$C$14)*D536),'Ejercicio 3 - TIR'!$E$14-SQRT(('Ejercicio 3 - TIR'!$E$14-'Ejercicio 3 - TIR'!$C$14)*('Ejercicio 3 - TIR'!$E$14-'Ejercicio 3 - TIR'!$D$14)*(1-D536)))</f>
        <v>37103.18868</v>
      </c>
      <c r="F536" s="3">
        <f t="shared" si="6"/>
        <v>0.6329247296</v>
      </c>
      <c r="G536" s="4">
        <f>IF(F536&lt;=('Ejercicio 3 - TIR'!$D$18-'Ejercicio 3 - TIR'!$C$18)/('Ejercicio 3 - TIR'!$E$18-'Ejercicio 3 - TIR'!$C$18),'Ejercicio 3 - TIR'!$C$18+SQRT(('Ejercicio 3 - TIR'!$E$18-'Ejercicio 3 - TIR'!$C$18)*('Ejercicio 3 - TIR'!$D$18-'Ejercicio 3 - TIR'!$C$18)*F536),'Ejercicio 3 - TIR'!$E$18-SQRT(('Ejercicio 3 - TIR'!$E$18-'Ejercicio 3 - TIR'!$C$18)*('Ejercicio 3 - TIR'!$E$18-'Ejercicio 3 - TIR'!$D$18)*(1-F536)))</f>
        <v>39743.6497</v>
      </c>
      <c r="H536" s="3">
        <f t="shared" si="7"/>
        <v>0.9377698621</v>
      </c>
      <c r="I536" s="4">
        <f>IF(H536&lt;=('Ejercicio 3 - TIR'!$D$18-'Ejercicio 3 - TIR'!$C$18)/('Ejercicio 3 - TIR'!$E$18-'Ejercicio 3 - TIR'!$C$18),'Ejercicio 3 - TIR'!$C$18+SQRT(('Ejercicio 3 - TIR'!$E$18-'Ejercicio 3 - TIR'!$C$18)*('Ejercicio 3 - TIR'!$D$18-'Ejercicio 3 - TIR'!$C$18)*H536),'Ejercicio 3 - TIR'!$E$18-SQRT(('Ejercicio 3 - TIR'!$E$18-'Ejercicio 3 - TIR'!$C$18)*('Ejercicio 3 - TIR'!$E$18-'Ejercicio 3 - TIR'!$D$18)*(1-H536)))</f>
        <v>42839.61569</v>
      </c>
      <c r="J536" s="3">
        <f t="shared" si="8"/>
        <v>0.2932353414</v>
      </c>
      <c r="K536" s="4">
        <f>IF(J536&lt;=('Ejercicio 3 - TIR'!$D$18-'Ejercicio 3 - TIR'!$C$18)/('Ejercicio 3 - TIR'!$E$18-'Ejercicio 3 - TIR'!$C$18),'Ejercicio 3 - TIR'!$C$18+SQRT(('Ejercicio 3 - TIR'!$E$18-'Ejercicio 3 - TIR'!$C$18)*('Ejercicio 3 - TIR'!$D$18-'Ejercicio 3 - TIR'!$C$18)*J536),'Ejercicio 3 - TIR'!$E$18-SQRT(('Ejercicio 3 - TIR'!$E$18-'Ejercicio 3 - TIR'!$C$18)*('Ejercicio 3 - TIR'!$E$18-'Ejercicio 3 - TIR'!$D$18)*(1-J536)))</f>
        <v>36632.14152</v>
      </c>
      <c r="L536" s="3">
        <f t="shared" si="9"/>
        <v>0.6616065156</v>
      </c>
      <c r="M536" s="4">
        <f>IF(L536&lt;=('Ejercicio 3 - TIR'!$D$18-'Ejercicio 3 - TIR'!$C$18)/('Ejercicio 3 - TIR'!$E$18-'Ejercicio 3 - TIR'!$C$18),'Ejercicio 3 - TIR'!$C$18+SQRT(('Ejercicio 3 - TIR'!$E$18-'Ejercicio 3 - TIR'!$C$18)*('Ejercicio 3 - TIR'!$D$18-'Ejercicio 3 - TIR'!$C$18)*L536),'Ejercicio 3 - TIR'!$E$18-SQRT(('Ejercicio 3 - TIR'!$E$18-'Ejercicio 3 - TIR'!$C$18)*('Ejercicio 3 - TIR'!$E$18-'Ejercicio 3 - TIR'!$D$18)*(1-L536)))</f>
        <v>39961.97658</v>
      </c>
      <c r="N536" s="3">
        <f t="shared" si="10"/>
        <v>0.1078640181</v>
      </c>
      <c r="O536" s="4">
        <f>IF(N536&lt;=('Ejercicio 3 - TIR'!$D$18-'Ejercicio 3 - TIR'!$C$18)/('Ejercicio 3 - TIR'!$E$18-'Ejercicio 3 - TIR'!$C$18),'Ejercicio 3 - TIR'!$C$18+SQRT(('Ejercicio 3 - TIR'!$E$18-'Ejercicio 3 - TIR'!$C$18)*('Ejercicio 3 - TIR'!$D$18-'Ejercicio 3 - TIR'!$C$18)*N536),'Ejercicio 3 - TIR'!$E$18-SQRT(('Ejercicio 3 - TIR'!$E$18-'Ejercicio 3 - TIR'!$C$18)*('Ejercicio 3 - TIR'!$E$18-'Ejercicio 3 - TIR'!$D$18)*(1-N536)))</f>
        <v>34022.38769</v>
      </c>
      <c r="P536" s="3">
        <f t="shared" si="11"/>
        <v>0.3596612357</v>
      </c>
      <c r="Q536" s="7">
        <f>IF(P536&lt;=('Ejercicio 3 - TIR'!$D$22-'Ejercicio 3 - TIR'!$C$22)/('Ejercicio 3 - TIR'!$E$22-'Ejercicio 3 - TIR'!$C$22),'Ejercicio 3 - TIR'!$C$22+SQRT(('Ejercicio 3 - TIR'!$E$22-'Ejercicio 3 - TIR'!$C$22)*('Ejercicio 3 - TIR'!$D$22-'Ejercicio 3 - TIR'!$C$22)*P536),'Ejercicio 3 - TIR'!$E$22-SQRT(('Ejercicio 3 - TIR'!$E$22-'Ejercicio 3 - TIR'!$C$22)*('Ejercicio 3 - TIR'!$E$22-'Ejercicio 3 - TIR'!$D$22)*(1-P536)))</f>
        <v>0.1454438642</v>
      </c>
      <c r="R536" s="3">
        <f t="shared" si="12"/>
        <v>0.5514449243</v>
      </c>
      <c r="S536" s="7">
        <f>IF(R536&lt;=('Ejercicio 3 - TIR'!$D$23-'Ejercicio 3 - TIR'!$C$23)/('Ejercicio 3 - TIR'!$E$23-'Ejercicio 3 - TIR'!$C$23),'Ejercicio 3 - TIR'!$C$23+SQRT(('Ejercicio 3 - TIR'!$E$23-'Ejercicio 3 - TIR'!$C$23)*('Ejercicio 3 - TIR'!$D$23-'Ejercicio 3 - TIR'!$C$23)*R536),'Ejercicio 3 - TIR'!$E$23-SQRT(('Ejercicio 3 - TIR'!$E$23-'Ejercicio 3 - TIR'!$C$23)*('Ejercicio 3 - TIR'!$E$23-'Ejercicio 3 - TIR'!$D$23)*(1-R536)))</f>
        <v>0.1515852303</v>
      </c>
      <c r="T536" s="3">
        <f t="shared" si="13"/>
        <v>0.6019376463</v>
      </c>
      <c r="U536" s="7">
        <f>IF(T536&lt;=('Ejercicio 3 - TIR'!$D$24-'Ejercicio 3 - TIR'!$C$24)/('Ejercicio 3 - TIR'!$E$24-'Ejercicio 3 - TIR'!$C$24),'Ejercicio 3 - TIR'!$C$24+SQRT(('Ejercicio 3 - TIR'!$E$24-'Ejercicio 3 - TIR'!$C$24)*('Ejercicio 3 - TIR'!$D$24-'Ejercicio 3 - TIR'!$C$24)*T536),'Ejercicio 3 - TIR'!$E$24-SQRT(('Ejercicio 3 - TIR'!$E$24-'Ejercicio 3 - TIR'!$C$24)*('Ejercicio 3 - TIR'!$E$24-'Ejercicio 3 - TIR'!$D$24)*(1-T536)))</f>
        <v>0.1866147549</v>
      </c>
      <c r="V536" s="3">
        <f t="shared" si="14"/>
        <v>0.9242007089</v>
      </c>
      <c r="W536" s="7">
        <f>IF(V536&lt;=('Ejercicio 3 - TIR'!$D$25-'Ejercicio 3 - TIR'!$C$25)/('Ejercicio 3 - TIR'!$E$25-'Ejercicio 3 - TIR'!$C$25),'Ejercicio 3 - TIR'!$C$25+SQRT(('Ejercicio 3 - TIR'!$E$25-'Ejercicio 3 - TIR'!$C$25)*('Ejercicio 3 - TIR'!$D$25-'Ejercicio 3 - TIR'!$C$25)*V536),'Ejercicio 3 - TIR'!$E$25-SQRT(('Ejercicio 3 - TIR'!$E$25-'Ejercicio 3 - TIR'!$C$25)*('Ejercicio 3 - TIR'!$E$25-'Ejercicio 3 - TIR'!$D$25)*(1-V536)))</f>
        <v>0.2337120437</v>
      </c>
      <c r="X536" s="3">
        <f t="shared" si="15"/>
        <v>0.4174964941</v>
      </c>
      <c r="Y536" s="7">
        <f>IF(X536&lt;=('Ejercicio 3 - TIR'!$D$26-'Ejercicio 3 - TIR'!$C$26)/('Ejercicio 3 - TIR'!$E$26-'Ejercicio 3 - TIR'!$C$26),'Ejercicio 3 - TIR'!$C$26+SQRT(('Ejercicio 3 - TIR'!$E$26-'Ejercicio 3 - TIR'!$C$26)*('Ejercicio 3 - TIR'!$D$26-'Ejercicio 3 - TIR'!$C$26)*X536),'Ejercicio 3 - TIR'!$E$26-SQRT(('Ejercicio 3 - TIR'!$E$26-'Ejercicio 3 - TIR'!$C$26)*('Ejercicio 3 - TIR'!$E$26-'Ejercicio 3 - TIR'!$D$26)*(1-X536)))</f>
        <v>0.2239150739</v>
      </c>
      <c r="Z536" s="3">
        <f t="shared" si="16"/>
        <v>1.145443864</v>
      </c>
      <c r="AA536" s="3">
        <f t="shared" si="17"/>
        <v>1.319076236</v>
      </c>
      <c r="AB536" s="3">
        <f t="shared" si="18"/>
        <v>1.565235325</v>
      </c>
      <c r="AC536" s="3">
        <f t="shared" si="19"/>
        <v>1.931049671</v>
      </c>
      <c r="AD536" s="3">
        <f t="shared" si="20"/>
        <v>2.363440801</v>
      </c>
      <c r="AE536" s="2">
        <f t="shared" si="21"/>
        <v>5396.431134</v>
      </c>
      <c r="AF536" s="2">
        <f t="shared" si="22"/>
        <v>6214.450391</v>
      </c>
      <c r="AG536" s="2">
        <f t="shared" si="23"/>
        <v>7374.158527</v>
      </c>
      <c r="AH536" s="2">
        <f t="shared" si="24"/>
        <v>9097.588188</v>
      </c>
      <c r="AI536" s="2">
        <f t="shared" si="25"/>
        <v>11134.67532</v>
      </c>
      <c r="AJ536" s="4">
        <f t="shared" si="26"/>
        <v>45524.11969</v>
      </c>
      <c r="AK536" s="4">
        <f t="shared" si="27"/>
        <v>56508.71903</v>
      </c>
      <c r="AL536" s="4">
        <f t="shared" si="28"/>
        <v>57337.92193</v>
      </c>
      <c r="AM536" s="4">
        <f t="shared" si="29"/>
        <v>77168.56174</v>
      </c>
      <c r="AN536" s="4">
        <f t="shared" si="30"/>
        <v>80409.89922</v>
      </c>
      <c r="AO536" s="4">
        <f>C536/'Ejercicio 3 - TIR'!$D$7</f>
        <v>14745.59109</v>
      </c>
      <c r="AP536" s="4">
        <f t="shared" si="31"/>
        <v>30778.52859</v>
      </c>
      <c r="AQ536" s="4">
        <f t="shared" si="32"/>
        <v>41763.12794</v>
      </c>
      <c r="AR536" s="4">
        <f t="shared" si="33"/>
        <v>42592.33084</v>
      </c>
      <c r="AS536" s="4">
        <f t="shared" si="34"/>
        <v>62422.97064</v>
      </c>
      <c r="AT536" s="4">
        <f t="shared" si="35"/>
        <v>65664.30812</v>
      </c>
      <c r="AU536" s="4">
        <f>AP536*'Ejercicio 3 - TIR'!$D$5</f>
        <v>15389.2643</v>
      </c>
      <c r="AV536" s="4">
        <f>AQ536*'Ejercicio 3 - TIR'!$D$5</f>
        <v>20881.56397</v>
      </c>
      <c r="AW536" s="4">
        <f>AR536*'Ejercicio 3 - TIR'!$D$5</f>
        <v>21296.16542</v>
      </c>
      <c r="AX536" s="4">
        <f>AS536*'Ejercicio 3 - TIR'!$D$5</f>
        <v>31211.48532</v>
      </c>
      <c r="AY536" s="4">
        <f>AT536*'Ejercicio 3 - TIR'!$D$5</f>
        <v>32832.15406</v>
      </c>
      <c r="AZ536" s="4">
        <f t="shared" ref="AZ536:BD536" si="1643">AJ536-AU536-AE536</f>
        <v>24738.42426</v>
      </c>
      <c r="BA536" s="4">
        <f t="shared" si="1643"/>
        <v>29412.70467</v>
      </c>
      <c r="BB536" s="4">
        <f t="shared" si="1643"/>
        <v>28667.59798</v>
      </c>
      <c r="BC536" s="4">
        <f t="shared" si="1643"/>
        <v>36859.48823</v>
      </c>
      <c r="BD536" s="4">
        <f t="shared" si="1643"/>
        <v>36443.06984</v>
      </c>
      <c r="BE536" s="4">
        <f t="shared" ref="BE536:BI536" si="1644">AZ536/Z536</f>
        <v>21597.23844</v>
      </c>
      <c r="BF536" s="4">
        <f t="shared" si="1644"/>
        <v>22297.9566</v>
      </c>
      <c r="BG536" s="4">
        <f t="shared" si="1644"/>
        <v>18315.19998</v>
      </c>
      <c r="BH536" s="4">
        <f t="shared" si="1644"/>
        <v>19087.79913</v>
      </c>
      <c r="BI536" s="4">
        <f t="shared" si="1644"/>
        <v>15419.49763</v>
      </c>
      <c r="BJ536" s="4">
        <f t="shared" si="38"/>
        <v>87691.18997</v>
      </c>
      <c r="BK536" s="4">
        <f t="shared" si="39"/>
        <v>34850.33163</v>
      </c>
      <c r="BL536" s="4">
        <f t="shared" si="40"/>
        <v>122541.5216</v>
      </c>
      <c r="BM536" s="4">
        <f>BK536*'Ejercicio 3 - TIR'!$D$5</f>
        <v>17425.16581</v>
      </c>
      <c r="BN536" s="4">
        <f t="shared" si="41"/>
        <v>105116.3558</v>
      </c>
      <c r="BO536" s="4">
        <f t="shared" si="42"/>
        <v>44475.98422</v>
      </c>
      <c r="BP536" s="4">
        <f t="shared" si="43"/>
        <v>-110831.1441</v>
      </c>
      <c r="BQ536" s="4">
        <f t="shared" ref="BQ536:BT536" si="1645">BE536</f>
        <v>21597.23844</v>
      </c>
      <c r="BR536" s="4">
        <f t="shared" si="1645"/>
        <v>22297.9566</v>
      </c>
      <c r="BS536" s="4">
        <f t="shared" si="1645"/>
        <v>18315.19998</v>
      </c>
      <c r="BT536" s="4">
        <f t="shared" si="1645"/>
        <v>19087.79913</v>
      </c>
      <c r="BU536" s="4">
        <f t="shared" si="45"/>
        <v>59895.48185</v>
      </c>
      <c r="BV536" s="36">
        <f t="shared" si="46"/>
        <v>7.300091799</v>
      </c>
    </row>
    <row r="537" ht="15.0" customHeight="1">
      <c r="A537" s="2">
        <v>536.0</v>
      </c>
      <c r="B537" s="3">
        <f t="shared" si="4"/>
        <v>0.2416981818</v>
      </c>
      <c r="C537" s="4">
        <f>IF(B537&lt;=('Ejercicio 3 - TIR'!$D$13-'Ejercicio 3 - TIR'!$C$13)/('Ejercicio 3 - TIR'!$E$13-'Ejercicio 3 - TIR'!$C$13),'Ejercicio 3 - TIR'!$C$13+SQRT(('Ejercicio 3 - TIR'!$E$13-'Ejercicio 3 - TIR'!$C$13)*('Ejercicio 3 - TIR'!$D$13-'Ejercicio 3 - TIR'!$C$13)*B537),'Ejercicio 3 - TIR'!$E$13-SQRT(('Ejercicio 3 - TIR'!$E$13-'Ejercicio 3 - TIR'!$C$13)*('Ejercicio 3 - TIR'!$E$13-'Ejercicio 3 - TIR'!$D$13)*(1-B537)))</f>
        <v>69832.56186</v>
      </c>
      <c r="D537" s="3">
        <f t="shared" si="5"/>
        <v>0.3877524349</v>
      </c>
      <c r="E537" s="4">
        <f>IF(D537&lt;=('Ejercicio 3 - TIR'!$D$14-'Ejercicio 3 - TIR'!$C$14)/('Ejercicio 3 - TIR'!$E$14-'Ejercicio 3 - TIR'!$C$14),'Ejercicio 3 - TIR'!$C$14+SQRT(('Ejercicio 3 - TIR'!$E$14-'Ejercicio 3 - TIR'!$C$14)*('Ejercicio 3 - TIR'!$D$14-'Ejercicio 3 - TIR'!$C$14)*D537),'Ejercicio 3 - TIR'!$E$14-SQRT(('Ejercicio 3 - TIR'!$E$14-'Ejercicio 3 - TIR'!$C$14)*('Ejercicio 3 - TIR'!$E$14-'Ejercicio 3 - TIR'!$D$14)*(1-D537)))</f>
        <v>30416.83065</v>
      </c>
      <c r="F537" s="3">
        <f t="shared" si="6"/>
        <v>0.09080840345</v>
      </c>
      <c r="G537" s="4">
        <f>IF(F537&lt;=('Ejercicio 3 - TIR'!$D$18-'Ejercicio 3 - TIR'!$C$18)/('Ejercicio 3 - TIR'!$E$18-'Ejercicio 3 - TIR'!$C$18),'Ejercicio 3 - TIR'!$C$18+SQRT(('Ejercicio 3 - TIR'!$E$18-'Ejercicio 3 - TIR'!$C$18)*('Ejercicio 3 - TIR'!$D$18-'Ejercicio 3 - TIR'!$C$18)*F537),'Ejercicio 3 - TIR'!$E$18-SQRT(('Ejercicio 3 - TIR'!$E$18-'Ejercicio 3 - TIR'!$C$18)*('Ejercicio 3 - TIR'!$E$18-'Ejercicio 3 - TIR'!$D$18)*(1-F537)))</f>
        <v>33690.69919</v>
      </c>
      <c r="H537" s="3">
        <f t="shared" si="7"/>
        <v>0.406524486</v>
      </c>
      <c r="I537" s="4">
        <f>IF(H537&lt;=('Ejercicio 3 - TIR'!$D$18-'Ejercicio 3 - TIR'!$C$18)/('Ejercicio 3 - TIR'!$E$18-'Ejercicio 3 - TIR'!$C$18),'Ejercicio 3 - TIR'!$C$18+SQRT(('Ejercicio 3 - TIR'!$E$18-'Ejercicio 3 - TIR'!$C$18)*('Ejercicio 3 - TIR'!$D$18-'Ejercicio 3 - TIR'!$C$18)*H537),'Ejercicio 3 - TIR'!$E$18-SQRT(('Ejercicio 3 - TIR'!$E$18-'Ejercicio 3 - TIR'!$C$18)*('Ejercicio 3 - TIR'!$E$18-'Ejercicio 3 - TIR'!$D$18)*(1-H537)))</f>
        <v>37808.88423</v>
      </c>
      <c r="J537" s="3">
        <f t="shared" si="8"/>
        <v>0.7888262964</v>
      </c>
      <c r="K537" s="4">
        <f>IF(J537&lt;=('Ejercicio 3 - TIR'!$D$18-'Ejercicio 3 - TIR'!$C$18)/('Ejercicio 3 - TIR'!$E$18-'Ejercicio 3 - TIR'!$C$18),'Ejercicio 3 - TIR'!$C$18+SQRT(('Ejercicio 3 - TIR'!$E$18-'Ejercicio 3 - TIR'!$C$18)*('Ejercicio 3 - TIR'!$D$18-'Ejercicio 3 - TIR'!$C$18)*J537),'Ejercicio 3 - TIR'!$E$18-SQRT(('Ejercicio 3 - TIR'!$E$18-'Ejercicio 3 - TIR'!$C$18)*('Ejercicio 3 - TIR'!$E$18-'Ejercicio 3 - TIR'!$D$18)*(1-J537)))</f>
        <v>41020.29803</v>
      </c>
      <c r="L537" s="3">
        <f t="shared" si="9"/>
        <v>0.4513901456</v>
      </c>
      <c r="M537" s="4">
        <f>IF(L537&lt;=('Ejercicio 3 - TIR'!$D$18-'Ejercicio 3 - TIR'!$C$18)/('Ejercicio 3 - TIR'!$E$18-'Ejercicio 3 - TIR'!$C$18),'Ejercicio 3 - TIR'!$C$18+SQRT(('Ejercicio 3 - TIR'!$E$18-'Ejercicio 3 - TIR'!$C$18)*('Ejercicio 3 - TIR'!$D$18-'Ejercicio 3 - TIR'!$C$18)*L537),'Ejercicio 3 - TIR'!$E$18-SQRT(('Ejercicio 3 - TIR'!$E$18-'Ejercicio 3 - TIR'!$C$18)*('Ejercicio 3 - TIR'!$E$18-'Ejercicio 3 - TIR'!$D$18)*(1-L537)))</f>
        <v>38228.51881</v>
      </c>
      <c r="N537" s="3">
        <f t="shared" si="10"/>
        <v>0.8844611304</v>
      </c>
      <c r="O537" s="4">
        <f>IF(N537&lt;=('Ejercicio 3 - TIR'!$D$18-'Ejercicio 3 - TIR'!$C$18)/('Ejercicio 3 - TIR'!$E$18-'Ejercicio 3 - TIR'!$C$18),'Ejercicio 3 - TIR'!$C$18+SQRT(('Ejercicio 3 - TIR'!$E$18-'Ejercicio 3 - TIR'!$C$18)*('Ejercicio 3 - TIR'!$D$18-'Ejercicio 3 - TIR'!$C$18)*N537),'Ejercicio 3 - TIR'!$E$18-SQRT(('Ejercicio 3 - TIR'!$E$18-'Ejercicio 3 - TIR'!$C$18)*('Ejercicio 3 - TIR'!$E$18-'Ejercicio 3 - TIR'!$D$18)*(1-N537)))</f>
        <v>42056.29227</v>
      </c>
      <c r="P537" s="3">
        <f t="shared" si="11"/>
        <v>0.1949744269</v>
      </c>
      <c r="Q537" s="7">
        <f>IF(P537&lt;=('Ejercicio 3 - TIR'!$D$22-'Ejercicio 3 - TIR'!$C$22)/('Ejercicio 3 - TIR'!$E$22-'Ejercicio 3 - TIR'!$C$22),'Ejercicio 3 - TIR'!$C$22+SQRT(('Ejercicio 3 - TIR'!$E$22-'Ejercicio 3 - TIR'!$C$22)*('Ejercicio 3 - TIR'!$D$22-'Ejercicio 3 - TIR'!$C$22)*P537),'Ejercicio 3 - TIR'!$E$22-SQRT(('Ejercicio 3 - TIR'!$E$22-'Ejercicio 3 - TIR'!$C$22)*('Ejercicio 3 - TIR'!$E$22-'Ejercicio 3 - TIR'!$D$22)*(1-P537)))</f>
        <v>0.1387337655</v>
      </c>
      <c r="R537" s="3">
        <f t="shared" si="12"/>
        <v>0.187948497</v>
      </c>
      <c r="S537" s="7">
        <f>IF(R537&lt;=('Ejercicio 3 - TIR'!$D$23-'Ejercicio 3 - TIR'!$C$23)/('Ejercicio 3 - TIR'!$E$23-'Ejercicio 3 - TIR'!$C$23),'Ejercicio 3 - TIR'!$C$23+SQRT(('Ejercicio 3 - TIR'!$E$23-'Ejercicio 3 - TIR'!$C$23)*('Ejercicio 3 - TIR'!$D$23-'Ejercicio 3 - TIR'!$C$23)*R537),'Ejercicio 3 - TIR'!$E$23-SQRT(('Ejercicio 3 - TIR'!$E$23-'Ejercicio 3 - TIR'!$C$23)*('Ejercicio 3 - TIR'!$E$23-'Ejercicio 3 - TIR'!$D$23)*(1-R537)))</f>
        <v>0.1383931317</v>
      </c>
      <c r="T537" s="3">
        <f t="shared" si="13"/>
        <v>0.3571190631</v>
      </c>
      <c r="U537" s="7">
        <f>IF(T537&lt;=('Ejercicio 3 - TIR'!$D$24-'Ejercicio 3 - TIR'!$C$24)/('Ejercicio 3 - TIR'!$E$24-'Ejercicio 3 - TIR'!$C$24),'Ejercicio 3 - TIR'!$C$24+SQRT(('Ejercicio 3 - TIR'!$E$24-'Ejercicio 3 - TIR'!$C$24)*('Ejercicio 3 - TIR'!$D$24-'Ejercicio 3 - TIR'!$C$24)*T537),'Ejercicio 3 - TIR'!$E$24-SQRT(('Ejercicio 3 - TIR'!$E$24-'Ejercicio 3 - TIR'!$C$24)*('Ejercicio 3 - TIR'!$E$24-'Ejercicio 3 - TIR'!$D$24)*(1-T537)))</f>
        <v>0.1773852156</v>
      </c>
      <c r="V537" s="3">
        <f t="shared" si="14"/>
        <v>0.2027825538</v>
      </c>
      <c r="W537" s="7">
        <f>IF(V537&lt;=('Ejercicio 3 - TIR'!$D$25-'Ejercicio 3 - TIR'!$C$25)/('Ejercicio 3 - TIR'!$E$25-'Ejercicio 3 - TIR'!$C$25),'Ejercicio 3 - TIR'!$C$25+SQRT(('Ejercicio 3 - TIR'!$E$25-'Ejercicio 3 - TIR'!$C$25)*('Ejercicio 3 - TIR'!$D$25-'Ejercicio 3 - TIR'!$C$25)*V537),'Ejercicio 3 - TIR'!$E$25-SQRT(('Ejercicio 3 - TIR'!$E$25-'Ejercicio 3 - TIR'!$C$25)*('Ejercicio 3 - TIR'!$E$25-'Ejercicio 3 - TIR'!$D$25)*(1-V537)))</f>
        <v>0.196849201</v>
      </c>
      <c r="X537" s="3">
        <f t="shared" si="15"/>
        <v>0.5448177199</v>
      </c>
      <c r="Y537" s="7">
        <f>IF(X537&lt;=('Ejercicio 3 - TIR'!$D$26-'Ejercicio 3 - TIR'!$C$26)/('Ejercicio 3 - TIR'!$E$26-'Ejercicio 3 - TIR'!$C$26),'Ejercicio 3 - TIR'!$C$26+SQRT(('Ejercicio 3 - TIR'!$E$26-'Ejercicio 3 - TIR'!$C$26)*('Ejercicio 3 - TIR'!$D$26-'Ejercicio 3 - TIR'!$C$26)*X537),'Ejercicio 3 - TIR'!$E$26-SQRT(('Ejercicio 3 - TIR'!$E$26-'Ejercicio 3 - TIR'!$C$26)*('Ejercicio 3 - TIR'!$E$26-'Ejercicio 3 - TIR'!$D$26)*(1-X537)))</f>
        <v>0.2304219372</v>
      </c>
      <c r="Z537" s="3">
        <f t="shared" si="16"/>
        <v>1.138733765</v>
      </c>
      <c r="AA537" s="3">
        <f t="shared" si="17"/>
        <v>1.296326697</v>
      </c>
      <c r="AB537" s="3">
        <f t="shared" si="18"/>
        <v>1.526275888</v>
      </c>
      <c r="AC537" s="3">
        <f t="shared" si="19"/>
        <v>1.826722077</v>
      </c>
      <c r="AD537" s="3">
        <f t="shared" si="20"/>
        <v>2.247638917</v>
      </c>
      <c r="AE537" s="2">
        <f t="shared" si="21"/>
        <v>4219.84145</v>
      </c>
      <c r="AF537" s="2">
        <f t="shared" si="22"/>
        <v>4803.838523</v>
      </c>
      <c r="AG537" s="2">
        <f t="shared" si="23"/>
        <v>5655.968455</v>
      </c>
      <c r="AH537" s="2">
        <f t="shared" si="24"/>
        <v>6769.341327</v>
      </c>
      <c r="AI537" s="2">
        <f t="shared" si="25"/>
        <v>8329.146069</v>
      </c>
      <c r="AJ537" s="4">
        <f t="shared" si="26"/>
        <v>38364.73675</v>
      </c>
      <c r="AK537" s="4">
        <f t="shared" si="27"/>
        <v>49012.66603</v>
      </c>
      <c r="AL537" s="4">
        <f t="shared" si="28"/>
        <v>62608.29181</v>
      </c>
      <c r="AM537" s="4">
        <f t="shared" si="29"/>
        <v>69832.8793</v>
      </c>
      <c r="AN537" s="4">
        <f t="shared" si="30"/>
        <v>94527.3592</v>
      </c>
      <c r="AO537" s="4">
        <f>C537/'Ejercicio 3 - TIR'!$D$7</f>
        <v>13966.51237</v>
      </c>
      <c r="AP537" s="4">
        <f t="shared" si="31"/>
        <v>24398.22438</v>
      </c>
      <c r="AQ537" s="4">
        <f t="shared" si="32"/>
        <v>35046.15366</v>
      </c>
      <c r="AR537" s="4">
        <f t="shared" si="33"/>
        <v>48641.77944</v>
      </c>
      <c r="AS537" s="4">
        <f t="shared" si="34"/>
        <v>55866.36692</v>
      </c>
      <c r="AT537" s="4">
        <f t="shared" si="35"/>
        <v>80560.84683</v>
      </c>
      <c r="AU537" s="4">
        <f>AP537*'Ejercicio 3 - TIR'!$D$5</f>
        <v>12199.11219</v>
      </c>
      <c r="AV537" s="4">
        <f>AQ537*'Ejercicio 3 - TIR'!$D$5</f>
        <v>17523.07683</v>
      </c>
      <c r="AW537" s="4">
        <f>AR537*'Ejercicio 3 - TIR'!$D$5</f>
        <v>24320.88972</v>
      </c>
      <c r="AX537" s="4">
        <f>AS537*'Ejercicio 3 - TIR'!$D$5</f>
        <v>27933.18346</v>
      </c>
      <c r="AY537" s="4">
        <f>AT537*'Ejercicio 3 - TIR'!$D$5</f>
        <v>40280.42342</v>
      </c>
      <c r="AZ537" s="4">
        <f t="shared" ref="AZ537:BD537" si="1646">AJ537-AU537-AE537</f>
        <v>21945.78311</v>
      </c>
      <c r="BA537" s="4">
        <f t="shared" si="1646"/>
        <v>26685.75068</v>
      </c>
      <c r="BB537" s="4">
        <f t="shared" si="1646"/>
        <v>32631.43363</v>
      </c>
      <c r="BC537" s="4">
        <f t="shared" si="1646"/>
        <v>35130.35451</v>
      </c>
      <c r="BD537" s="4">
        <f t="shared" si="1646"/>
        <v>45917.78972</v>
      </c>
      <c r="BE537" s="4">
        <f t="shared" ref="BE537:BI537" si="1647">AZ537/Z537</f>
        <v>19272.09307</v>
      </c>
      <c r="BF537" s="4">
        <f t="shared" si="1647"/>
        <v>20585.66774</v>
      </c>
      <c r="BG537" s="4">
        <f t="shared" si="1647"/>
        <v>21379.77406</v>
      </c>
      <c r="BH537" s="4">
        <f t="shared" si="1647"/>
        <v>19231.36253</v>
      </c>
      <c r="BI537" s="4">
        <f t="shared" si="1647"/>
        <v>20429.34449</v>
      </c>
      <c r="BJ537" s="4">
        <f t="shared" si="38"/>
        <v>68366.0523</v>
      </c>
      <c r="BK537" s="4">
        <f t="shared" si="39"/>
        <v>31391.67674</v>
      </c>
      <c r="BL537" s="4">
        <f t="shared" si="40"/>
        <v>99757.72905</v>
      </c>
      <c r="BM537" s="4">
        <f>BK537*'Ejercicio 3 - TIR'!$D$5</f>
        <v>15695.83837</v>
      </c>
      <c r="BN537" s="4">
        <f t="shared" si="41"/>
        <v>84061.89068</v>
      </c>
      <c r="BO537" s="4">
        <f t="shared" si="42"/>
        <v>37400.08684</v>
      </c>
      <c r="BP537" s="4">
        <f t="shared" si="43"/>
        <v>-100249.3925</v>
      </c>
      <c r="BQ537" s="4">
        <f t="shared" ref="BQ537:BT537" si="1648">BE537</f>
        <v>19272.09307</v>
      </c>
      <c r="BR537" s="4">
        <f t="shared" si="1648"/>
        <v>20585.66774</v>
      </c>
      <c r="BS537" s="4">
        <f t="shared" si="1648"/>
        <v>21379.77406</v>
      </c>
      <c r="BT537" s="4">
        <f t="shared" si="1648"/>
        <v>19231.36253</v>
      </c>
      <c r="BU537" s="4">
        <f t="shared" si="45"/>
        <v>57829.43132</v>
      </c>
      <c r="BV537" s="36">
        <f t="shared" si="46"/>
        <v>9.798507316</v>
      </c>
    </row>
    <row r="538" ht="15.0" customHeight="1">
      <c r="A538" s="2">
        <v>537.0</v>
      </c>
      <c r="B538" s="3">
        <f t="shared" si="4"/>
        <v>0.2542967134</v>
      </c>
      <c r="C538" s="4">
        <f>IF(B538&lt;=('Ejercicio 3 - TIR'!$D$13-'Ejercicio 3 - TIR'!$C$13)/('Ejercicio 3 - TIR'!$E$13-'Ejercicio 3 - TIR'!$C$13),'Ejercicio 3 - TIR'!$C$13+SQRT(('Ejercicio 3 - TIR'!$E$13-'Ejercicio 3 - TIR'!$C$13)*('Ejercicio 3 - TIR'!$D$13-'Ejercicio 3 - TIR'!$C$13)*B538),'Ejercicio 3 - TIR'!$E$13-SQRT(('Ejercicio 3 - TIR'!$E$13-'Ejercicio 3 - TIR'!$C$13)*('Ejercicio 3 - TIR'!$E$13-'Ejercicio 3 - TIR'!$D$13)*(1-B538)))</f>
        <v>70086.0577</v>
      </c>
      <c r="D538" s="3">
        <f t="shared" si="5"/>
        <v>0.9956498967</v>
      </c>
      <c r="E538" s="4">
        <f>IF(D538&lt;=('Ejercicio 3 - TIR'!$D$14-'Ejercicio 3 - TIR'!$C$14)/('Ejercicio 3 - TIR'!$E$14-'Ejercicio 3 - TIR'!$C$14),'Ejercicio 3 - TIR'!$C$14+SQRT(('Ejercicio 3 - TIR'!$E$14-'Ejercicio 3 - TIR'!$C$14)*('Ejercicio 3 - TIR'!$D$14-'Ejercicio 3 - TIR'!$C$14)*D538),'Ejercicio 3 - TIR'!$E$14-SQRT(('Ejercicio 3 - TIR'!$E$14-'Ejercicio 3 - TIR'!$C$14)*('Ejercicio 3 - TIR'!$E$14-'Ejercicio 3 - TIR'!$D$14)*(1-D538)))</f>
        <v>39192.21569</v>
      </c>
      <c r="F538" s="3">
        <f t="shared" si="6"/>
        <v>0.3157600113</v>
      </c>
      <c r="G538" s="4">
        <f>IF(F538&lt;=('Ejercicio 3 - TIR'!$D$18-'Ejercicio 3 - TIR'!$C$18)/('Ejercicio 3 - TIR'!$E$18-'Ejercicio 3 - TIR'!$C$18),'Ejercicio 3 - TIR'!$C$18+SQRT(('Ejercicio 3 - TIR'!$E$18-'Ejercicio 3 - TIR'!$C$18)*('Ejercicio 3 - TIR'!$D$18-'Ejercicio 3 - TIR'!$C$18)*F538),'Ejercicio 3 - TIR'!$E$18-SQRT(('Ejercicio 3 - TIR'!$E$18-'Ejercicio 3 - TIR'!$C$18)*('Ejercicio 3 - TIR'!$E$18-'Ejercicio 3 - TIR'!$D$18)*(1-F538)))</f>
        <v>36882.15095</v>
      </c>
      <c r="H538" s="3">
        <f t="shared" si="7"/>
        <v>0.03699544475</v>
      </c>
      <c r="I538" s="4">
        <f>IF(H538&lt;=('Ejercicio 3 - TIR'!$D$18-'Ejercicio 3 - TIR'!$C$18)/('Ejercicio 3 - TIR'!$E$18-'Ejercicio 3 - TIR'!$C$18),'Ejercicio 3 - TIR'!$C$18+SQRT(('Ejercicio 3 - TIR'!$E$18-'Ejercicio 3 - TIR'!$C$18)*('Ejercicio 3 - TIR'!$D$18-'Ejercicio 3 - TIR'!$C$18)*H538),'Ejercicio 3 - TIR'!$E$18-SQRT(('Ejercicio 3 - TIR'!$E$18-'Ejercicio 3 - TIR'!$C$18)*('Ejercicio 3 - TIR'!$E$18-'Ejercicio 3 - TIR'!$D$18)*(1-H538)))</f>
        <v>32355.69877</v>
      </c>
      <c r="J538" s="3">
        <f t="shared" si="8"/>
        <v>0.7074688791</v>
      </c>
      <c r="K538" s="4">
        <f>IF(J538&lt;=('Ejercicio 3 - TIR'!$D$18-'Ejercicio 3 - TIR'!$C$18)/('Ejercicio 3 - TIR'!$E$18-'Ejercicio 3 - TIR'!$C$18),'Ejercicio 3 - TIR'!$C$18+SQRT(('Ejercicio 3 - TIR'!$E$18-'Ejercicio 3 - TIR'!$C$18)*('Ejercicio 3 - TIR'!$D$18-'Ejercicio 3 - TIR'!$C$18)*J538),'Ejercicio 3 - TIR'!$E$18-SQRT(('Ejercicio 3 - TIR'!$E$18-'Ejercicio 3 - TIR'!$C$18)*('Ejercicio 3 - TIR'!$E$18-'Ejercicio 3 - TIR'!$D$18)*(1-J538)))</f>
        <v>40316.00234</v>
      </c>
      <c r="L538" s="3">
        <f t="shared" si="9"/>
        <v>0.9547617275</v>
      </c>
      <c r="M538" s="4">
        <f>IF(L538&lt;=('Ejercicio 3 - TIR'!$D$18-'Ejercicio 3 - TIR'!$C$18)/('Ejercicio 3 - TIR'!$E$18-'Ejercicio 3 - TIR'!$C$18),'Ejercicio 3 - TIR'!$C$18+SQRT(('Ejercicio 3 - TIR'!$E$18-'Ejercicio 3 - TIR'!$C$18)*('Ejercicio 3 - TIR'!$D$18-'Ejercicio 3 - TIR'!$C$18)*L538),'Ejercicio 3 - TIR'!$E$18-SQRT(('Ejercicio 3 - TIR'!$E$18-'Ejercicio 3 - TIR'!$C$18)*('Ejercicio 3 - TIR'!$E$18-'Ejercicio 3 - TIR'!$D$18)*(1-L538)))</f>
        <v>43158.0254</v>
      </c>
      <c r="N538" s="3">
        <f t="shared" si="10"/>
        <v>0.8060182169</v>
      </c>
      <c r="O538" s="4">
        <f>IF(N538&lt;=('Ejercicio 3 - TIR'!$D$18-'Ejercicio 3 - TIR'!$C$18)/('Ejercicio 3 - TIR'!$E$18-'Ejercicio 3 - TIR'!$C$18),'Ejercicio 3 - TIR'!$C$18+SQRT(('Ejercicio 3 - TIR'!$E$18-'Ejercicio 3 - TIR'!$C$18)*('Ejercicio 3 - TIR'!$D$18-'Ejercicio 3 - TIR'!$C$18)*N538),'Ejercicio 3 - TIR'!$E$18-SQRT(('Ejercicio 3 - TIR'!$E$18-'Ejercicio 3 - TIR'!$C$18)*('Ejercicio 3 - TIR'!$E$18-'Ejercicio 3 - TIR'!$D$18)*(1-N538)))</f>
        <v>41185.73287</v>
      </c>
      <c r="P538" s="3">
        <f t="shared" si="11"/>
        <v>0.1111279558</v>
      </c>
      <c r="Q538" s="7">
        <f>IF(P538&lt;=('Ejercicio 3 - TIR'!$D$22-'Ejercicio 3 - TIR'!$C$22)/('Ejercicio 3 - TIR'!$E$22-'Ejercicio 3 - TIR'!$C$22),'Ejercicio 3 - TIR'!$C$22+SQRT(('Ejercicio 3 - TIR'!$E$22-'Ejercicio 3 - TIR'!$C$22)*('Ejercicio 3 - TIR'!$D$22-'Ejercicio 3 - TIR'!$C$22)*P538),'Ejercicio 3 - TIR'!$E$22-SQRT(('Ejercicio 3 - TIR'!$E$22-'Ejercicio 3 - TIR'!$C$22)*('Ejercicio 3 - TIR'!$E$22-'Ejercicio 3 - TIR'!$D$22)*(1-P538)))</f>
        <v>0.1341432076</v>
      </c>
      <c r="R538" s="3">
        <f t="shared" si="12"/>
        <v>0.4557154997</v>
      </c>
      <c r="S538" s="7">
        <f>IF(R538&lt;=('Ejercicio 3 - TIR'!$D$23-'Ejercicio 3 - TIR'!$C$23)/('Ejercicio 3 - TIR'!$E$23-'Ejercicio 3 - TIR'!$C$23),'Ejercicio 3 - TIR'!$C$23+SQRT(('Ejercicio 3 - TIR'!$E$23-'Ejercicio 3 - TIR'!$C$23)*('Ejercicio 3 - TIR'!$D$23-'Ejercicio 3 - TIR'!$C$23)*R538),'Ejercicio 3 - TIR'!$E$23-SQRT(('Ejercicio 3 - TIR'!$E$23-'Ejercicio 3 - TIR'!$C$23)*('Ejercicio 3 - TIR'!$E$23-'Ejercicio 3 - TIR'!$D$23)*(1-R538)))</f>
        <v>0.1486406686</v>
      </c>
      <c r="T538" s="3">
        <f t="shared" si="13"/>
        <v>0.2006558645</v>
      </c>
      <c r="U538" s="7">
        <f>IF(T538&lt;=('Ejercicio 3 - TIR'!$D$24-'Ejercicio 3 - TIR'!$C$24)/('Ejercicio 3 - TIR'!$E$24-'Ejercicio 3 - TIR'!$C$24),'Ejercicio 3 - TIR'!$C$24+SQRT(('Ejercicio 3 - TIR'!$E$24-'Ejercicio 3 - TIR'!$C$24)*('Ejercicio 3 - TIR'!$D$24-'Ejercicio 3 - TIR'!$C$24)*T538),'Ejercicio 3 - TIR'!$E$24-SQRT(('Ejercicio 3 - TIR'!$E$24-'Ejercicio 3 - TIR'!$C$24)*('Ejercicio 3 - TIR'!$E$24-'Ejercicio 3 - TIR'!$D$24)*(1-T538)))</f>
        <v>0.1705274771</v>
      </c>
      <c r="V538" s="3">
        <f t="shared" si="14"/>
        <v>0.5348345995</v>
      </c>
      <c r="W538" s="7">
        <f>IF(V538&lt;=('Ejercicio 3 - TIR'!$D$25-'Ejercicio 3 - TIR'!$C$25)/('Ejercicio 3 - TIR'!$E$25-'Ejercicio 3 - TIR'!$C$25),'Ejercicio 3 - TIR'!$C$25+SQRT(('Ejercicio 3 - TIR'!$E$25-'Ejercicio 3 - TIR'!$C$25)*('Ejercicio 3 - TIR'!$D$25-'Ejercicio 3 - TIR'!$C$25)*V538),'Ejercicio 3 - TIR'!$E$25-SQRT(('Ejercicio 3 - TIR'!$E$25-'Ejercicio 3 - TIR'!$C$25)*('Ejercicio 3 - TIR'!$E$25-'Ejercicio 3 - TIR'!$D$25)*(1-V538)))</f>
        <v>0.2096505403</v>
      </c>
      <c r="X538" s="3">
        <f t="shared" si="15"/>
        <v>0.6778713746</v>
      </c>
      <c r="Y538" s="7">
        <f>IF(X538&lt;=('Ejercicio 3 - TIR'!$D$26-'Ejercicio 3 - TIR'!$C$26)/('Ejercicio 3 - TIR'!$E$26-'Ejercicio 3 - TIR'!$C$26),'Ejercicio 3 - TIR'!$C$26+SQRT(('Ejercicio 3 - TIR'!$E$26-'Ejercicio 3 - TIR'!$C$26)*('Ejercicio 3 - TIR'!$D$26-'Ejercicio 3 - TIR'!$C$26)*X538),'Ejercicio 3 - TIR'!$E$26-SQRT(('Ejercicio 3 - TIR'!$E$26-'Ejercicio 3 - TIR'!$C$26)*('Ejercicio 3 - TIR'!$E$26-'Ejercicio 3 - TIR'!$D$26)*(1-X538)))</f>
        <v>0.2382927515</v>
      </c>
      <c r="Z538" s="3">
        <f t="shared" si="16"/>
        <v>1.134143208</v>
      </c>
      <c r="AA538" s="3">
        <f t="shared" si="17"/>
        <v>1.302723012</v>
      </c>
      <c r="AB538" s="3">
        <f t="shared" si="18"/>
        <v>1.524873081</v>
      </c>
      <c r="AC538" s="3">
        <f t="shared" si="19"/>
        <v>1.844563546</v>
      </c>
      <c r="AD538" s="3">
        <f t="shared" si="20"/>
        <v>2.284109669</v>
      </c>
      <c r="AE538" s="2">
        <f t="shared" si="21"/>
        <v>5257.369524</v>
      </c>
      <c r="AF538" s="2">
        <f t="shared" si="22"/>
        <v>6038.828445</v>
      </c>
      <c r="AG538" s="2">
        <f t="shared" si="23"/>
        <v>7068.614625</v>
      </c>
      <c r="AH538" s="2">
        <f t="shared" si="24"/>
        <v>8550.5535</v>
      </c>
      <c r="AI538" s="2">
        <f t="shared" si="25"/>
        <v>10588.08842</v>
      </c>
      <c r="AJ538" s="4">
        <f t="shared" si="26"/>
        <v>41829.64098</v>
      </c>
      <c r="AK538" s="4">
        <f t="shared" si="27"/>
        <v>42150.51337</v>
      </c>
      <c r="AL538" s="4">
        <f t="shared" si="28"/>
        <v>61476.7867</v>
      </c>
      <c r="AM538" s="4">
        <f t="shared" si="29"/>
        <v>79607.72037</v>
      </c>
      <c r="AN538" s="4">
        <f t="shared" si="30"/>
        <v>94072.73067</v>
      </c>
      <c r="AO538" s="4">
        <f>C538/'Ejercicio 3 - TIR'!$D$7</f>
        <v>14017.21154</v>
      </c>
      <c r="AP538" s="4">
        <f t="shared" si="31"/>
        <v>27812.42944</v>
      </c>
      <c r="AQ538" s="4">
        <f t="shared" si="32"/>
        <v>28133.30183</v>
      </c>
      <c r="AR538" s="4">
        <f t="shared" si="33"/>
        <v>47459.57516</v>
      </c>
      <c r="AS538" s="4">
        <f t="shared" si="34"/>
        <v>65590.50883</v>
      </c>
      <c r="AT538" s="4">
        <f t="shared" si="35"/>
        <v>80055.51913</v>
      </c>
      <c r="AU538" s="4">
        <f>AP538*'Ejercicio 3 - TIR'!$D$5</f>
        <v>13906.21472</v>
      </c>
      <c r="AV538" s="4">
        <f>AQ538*'Ejercicio 3 - TIR'!$D$5</f>
        <v>14066.65092</v>
      </c>
      <c r="AW538" s="4">
        <f>AR538*'Ejercicio 3 - TIR'!$D$5</f>
        <v>23729.78758</v>
      </c>
      <c r="AX538" s="4">
        <f>AS538*'Ejercicio 3 - TIR'!$D$5</f>
        <v>32795.25442</v>
      </c>
      <c r="AY538" s="4">
        <f>AT538*'Ejercicio 3 - TIR'!$D$5</f>
        <v>40027.75956</v>
      </c>
      <c r="AZ538" s="4">
        <f t="shared" ref="AZ538:BD538" si="1649">AJ538-AU538-AE538</f>
        <v>22666.05674</v>
      </c>
      <c r="BA538" s="4">
        <f t="shared" si="1649"/>
        <v>22045.03401</v>
      </c>
      <c r="BB538" s="4">
        <f t="shared" si="1649"/>
        <v>30678.3845</v>
      </c>
      <c r="BC538" s="4">
        <f t="shared" si="1649"/>
        <v>38261.91246</v>
      </c>
      <c r="BD538" s="4">
        <f t="shared" si="1649"/>
        <v>43456.88269</v>
      </c>
      <c r="BE538" s="4">
        <f t="shared" ref="BE538:BI538" si="1650">AZ538/Z538</f>
        <v>19985.18052</v>
      </c>
      <c r="BF538" s="4">
        <f t="shared" si="1650"/>
        <v>16922.27266</v>
      </c>
      <c r="BG538" s="4">
        <f t="shared" si="1650"/>
        <v>20118.64783</v>
      </c>
      <c r="BH538" s="4">
        <f t="shared" si="1650"/>
        <v>20743.07092</v>
      </c>
      <c r="BI538" s="4">
        <f t="shared" si="1650"/>
        <v>19025.74262</v>
      </c>
      <c r="BJ538" s="4">
        <f t="shared" si="38"/>
        <v>89519.31879</v>
      </c>
      <c r="BK538" s="4">
        <f t="shared" si="39"/>
        <v>32016.84841</v>
      </c>
      <c r="BL538" s="4">
        <f t="shared" si="40"/>
        <v>121536.1672</v>
      </c>
      <c r="BM538" s="4">
        <f>BK538*'Ejercicio 3 - TIR'!$D$5</f>
        <v>16008.4242</v>
      </c>
      <c r="BN538" s="4">
        <f t="shared" si="41"/>
        <v>105527.743</v>
      </c>
      <c r="BO538" s="4">
        <f t="shared" si="42"/>
        <v>46200.82146</v>
      </c>
      <c r="BP538" s="4">
        <f t="shared" si="43"/>
        <v>-109278.2734</v>
      </c>
      <c r="BQ538" s="4">
        <f t="shared" ref="BQ538:BT538" si="1651">BE538</f>
        <v>19985.18052</v>
      </c>
      <c r="BR538" s="4">
        <f t="shared" si="1651"/>
        <v>16922.27266</v>
      </c>
      <c r="BS538" s="4">
        <f t="shared" si="1651"/>
        <v>20118.64783</v>
      </c>
      <c r="BT538" s="4">
        <f t="shared" si="1651"/>
        <v>20743.07092</v>
      </c>
      <c r="BU538" s="4">
        <f t="shared" si="45"/>
        <v>65226.56408</v>
      </c>
      <c r="BV538" s="36">
        <f t="shared" si="46"/>
        <v>7.813694041</v>
      </c>
    </row>
    <row r="539" ht="15.0" customHeight="1">
      <c r="A539" s="2">
        <v>538.0</v>
      </c>
      <c r="B539" s="3">
        <f t="shared" si="4"/>
        <v>0.7966959125</v>
      </c>
      <c r="C539" s="4">
        <f>IF(B539&lt;=('Ejercicio 3 - TIR'!$D$13-'Ejercicio 3 - TIR'!$C$13)/('Ejercicio 3 - TIR'!$E$13-'Ejercicio 3 - TIR'!$C$13),'Ejercicio 3 - TIR'!$C$13+SQRT(('Ejercicio 3 - TIR'!$E$13-'Ejercicio 3 - TIR'!$C$13)*('Ejercicio 3 - TIR'!$D$13-'Ejercicio 3 - TIR'!$C$13)*B539),'Ejercicio 3 - TIR'!$E$13-SQRT(('Ejercicio 3 - TIR'!$E$13-'Ejercicio 3 - TIR'!$C$13)*('Ejercicio 3 - TIR'!$E$13-'Ejercicio 3 - TIR'!$D$13)*(1-B539)))</f>
        <v>84380.62405</v>
      </c>
      <c r="D539" s="3">
        <f t="shared" si="5"/>
        <v>0.7549936383</v>
      </c>
      <c r="E539" s="4">
        <f>IF(D539&lt;=('Ejercicio 3 - TIR'!$D$14-'Ejercicio 3 - TIR'!$C$14)/('Ejercicio 3 - TIR'!$E$14-'Ejercicio 3 - TIR'!$C$14),'Ejercicio 3 - TIR'!$C$14+SQRT(('Ejercicio 3 - TIR'!$E$14-'Ejercicio 3 - TIR'!$C$14)*('Ejercicio 3 - TIR'!$D$14-'Ejercicio 3 - TIR'!$C$14)*D539),'Ejercicio 3 - TIR'!$E$14-SQRT(('Ejercicio 3 - TIR'!$E$14-'Ejercicio 3 - TIR'!$C$14)*('Ejercicio 3 - TIR'!$E$14-'Ejercicio 3 - TIR'!$D$14)*(1-D539)))</f>
        <v>33937.74347</v>
      </c>
      <c r="F539" s="3">
        <f t="shared" si="6"/>
        <v>0.051388822</v>
      </c>
      <c r="G539" s="4">
        <f>IF(F539&lt;=('Ejercicio 3 - TIR'!$D$18-'Ejercicio 3 - TIR'!$C$18)/('Ejercicio 3 - TIR'!$E$18-'Ejercicio 3 - TIR'!$C$18),'Ejercicio 3 - TIR'!$C$18+SQRT(('Ejercicio 3 - TIR'!$E$18-'Ejercicio 3 - TIR'!$C$18)*('Ejercicio 3 - TIR'!$D$18-'Ejercicio 3 - TIR'!$C$18)*F539),'Ejercicio 3 - TIR'!$E$18-SQRT(('Ejercicio 3 - TIR'!$E$18-'Ejercicio 3 - TIR'!$C$18)*('Ejercicio 3 - TIR'!$E$18-'Ejercicio 3 - TIR'!$D$18)*(1-F539)))</f>
        <v>32776.38673</v>
      </c>
      <c r="H539" s="3">
        <f t="shared" si="7"/>
        <v>0.2786317842</v>
      </c>
      <c r="I539" s="4">
        <f>IF(H539&lt;=('Ejercicio 3 - TIR'!$D$18-'Ejercicio 3 - TIR'!$C$18)/('Ejercicio 3 - TIR'!$E$18-'Ejercicio 3 - TIR'!$C$18),'Ejercicio 3 - TIR'!$C$18+SQRT(('Ejercicio 3 - TIR'!$E$18-'Ejercicio 3 - TIR'!$C$18)*('Ejercicio 3 - TIR'!$D$18-'Ejercicio 3 - TIR'!$C$18)*H539),'Ejercicio 3 - TIR'!$E$18-SQRT(('Ejercicio 3 - TIR'!$E$18-'Ejercicio 3 - TIR'!$C$18)*('Ejercicio 3 - TIR'!$E$18-'Ejercicio 3 - TIR'!$D$18)*(1-H539)))</f>
        <v>36464.88729</v>
      </c>
      <c r="J539" s="3">
        <f t="shared" si="8"/>
        <v>0.2316819649</v>
      </c>
      <c r="K539" s="4">
        <f>IF(J539&lt;=('Ejercicio 3 - TIR'!$D$18-'Ejercicio 3 - TIR'!$C$18)/('Ejercicio 3 - TIR'!$E$18-'Ejercicio 3 - TIR'!$C$18),'Ejercicio 3 - TIR'!$C$18+SQRT(('Ejercicio 3 - TIR'!$E$18-'Ejercicio 3 - TIR'!$C$18)*('Ejercicio 3 - TIR'!$D$18-'Ejercicio 3 - TIR'!$C$18)*J539),'Ejercicio 3 - TIR'!$E$18-SQRT(('Ejercicio 3 - TIR'!$E$18-'Ejercicio 3 - TIR'!$C$18)*('Ejercicio 3 - TIR'!$E$18-'Ejercicio 3 - TIR'!$D$18)*(1-J539)))</f>
        <v>35895.1077</v>
      </c>
      <c r="L539" s="3">
        <f t="shared" si="9"/>
        <v>0.5834462643</v>
      </c>
      <c r="M539" s="4">
        <f>IF(L539&lt;=('Ejercicio 3 - TIR'!$D$18-'Ejercicio 3 - TIR'!$C$18)/('Ejercicio 3 - TIR'!$E$18-'Ejercicio 3 - TIR'!$C$18),'Ejercicio 3 - TIR'!$C$18+SQRT(('Ejercicio 3 - TIR'!$E$18-'Ejercicio 3 - TIR'!$C$18)*('Ejercicio 3 - TIR'!$D$18-'Ejercicio 3 - TIR'!$C$18)*L539),'Ejercicio 3 - TIR'!$E$18-SQRT(('Ejercicio 3 - TIR'!$E$18-'Ejercicio 3 - TIR'!$C$18)*('Ejercicio 3 - TIR'!$E$18-'Ejercicio 3 - TIR'!$D$18)*(1-L539)))</f>
        <v>39355.04889</v>
      </c>
      <c r="N539" s="3">
        <f t="shared" si="10"/>
        <v>0.93557844</v>
      </c>
      <c r="O539" s="4">
        <f>IF(N539&lt;=('Ejercicio 3 - TIR'!$D$18-'Ejercicio 3 - TIR'!$C$18)/('Ejercicio 3 - TIR'!$E$18-'Ejercicio 3 - TIR'!$C$18),'Ejercicio 3 - TIR'!$C$18+SQRT(('Ejercicio 3 - TIR'!$E$18-'Ejercicio 3 - TIR'!$C$18)*('Ejercicio 3 - TIR'!$D$18-'Ejercicio 3 - TIR'!$C$18)*N539),'Ejercicio 3 - TIR'!$E$18-SQRT(('Ejercicio 3 - TIR'!$E$18-'Ejercicio 3 - TIR'!$C$18)*('Ejercicio 3 - TIR'!$E$18-'Ejercicio 3 - TIR'!$D$18)*(1-N539)))</f>
        <v>42801.90605</v>
      </c>
      <c r="P539" s="3">
        <f t="shared" si="11"/>
        <v>0.5998082184</v>
      </c>
      <c r="Q539" s="7">
        <f>IF(P539&lt;=('Ejercicio 3 - TIR'!$D$22-'Ejercicio 3 - TIR'!$C$22)/('Ejercicio 3 - TIR'!$E$22-'Ejercicio 3 - TIR'!$C$22),'Ejercicio 3 - TIR'!$C$22+SQRT(('Ejercicio 3 - TIR'!$E$22-'Ejercicio 3 - TIR'!$C$22)*('Ejercicio 3 - TIR'!$D$22-'Ejercicio 3 - TIR'!$C$22)*P539),'Ejercicio 3 - TIR'!$E$22-SQRT(('Ejercicio 3 - TIR'!$E$22-'Ejercicio 3 - TIR'!$C$22)*('Ejercicio 3 - TIR'!$E$22-'Ejercicio 3 - TIR'!$D$22)*(1-P539)))</f>
        <v>0.1531607525</v>
      </c>
      <c r="R539" s="3">
        <f t="shared" si="12"/>
        <v>0.7152690189</v>
      </c>
      <c r="S539" s="7">
        <f>IF(R539&lt;=('Ejercicio 3 - TIR'!$D$23-'Ejercicio 3 - TIR'!$C$23)/('Ejercicio 3 - TIR'!$E$23-'Ejercicio 3 - TIR'!$C$23),'Ejercicio 3 - TIR'!$C$23+SQRT(('Ejercicio 3 - TIR'!$E$23-'Ejercicio 3 - TIR'!$C$23)*('Ejercicio 3 - TIR'!$D$23-'Ejercicio 3 - TIR'!$C$23)*R539),'Ejercicio 3 - TIR'!$E$23-SQRT(('Ejercicio 3 - TIR'!$E$23-'Ejercicio 3 - TIR'!$C$23)*('Ejercicio 3 - TIR'!$E$23-'Ejercicio 3 - TIR'!$D$23)*(1-R539)))</f>
        <v>0.1573611889</v>
      </c>
      <c r="T539" s="3">
        <f t="shared" si="13"/>
        <v>0.5572928811</v>
      </c>
      <c r="U539" s="7">
        <f>IF(T539&lt;=('Ejercicio 3 - TIR'!$D$24-'Ejercicio 3 - TIR'!$C$24)/('Ejercicio 3 - TIR'!$E$24-'Ejercicio 3 - TIR'!$C$24),'Ejercicio 3 - TIR'!$C$24+SQRT(('Ejercicio 3 - TIR'!$E$24-'Ejercicio 3 - TIR'!$C$24)*('Ejercicio 3 - TIR'!$D$24-'Ejercicio 3 - TIR'!$C$24)*T539),'Ejercicio 3 - TIR'!$E$24-SQRT(('Ejercicio 3 - TIR'!$E$24-'Ejercicio 3 - TIR'!$C$24)*('Ejercicio 3 - TIR'!$E$24-'Ejercicio 3 - TIR'!$D$24)*(1-T539)))</f>
        <v>0.1847923313</v>
      </c>
      <c r="V539" s="3">
        <f t="shared" si="14"/>
        <v>0.1431415753</v>
      </c>
      <c r="W539" s="7">
        <f>IF(V539&lt;=('Ejercicio 3 - TIR'!$D$25-'Ejercicio 3 - TIR'!$C$25)/('Ejercicio 3 - TIR'!$E$25-'Ejercicio 3 - TIR'!$C$25),'Ejercicio 3 - TIR'!$C$25+SQRT(('Ejercicio 3 - TIR'!$E$25-'Ejercicio 3 - TIR'!$C$25)*('Ejercicio 3 - TIR'!$D$25-'Ejercicio 3 - TIR'!$C$25)*V539),'Ejercicio 3 - TIR'!$E$25-SQRT(('Ejercicio 3 - TIR'!$E$25-'Ejercicio 3 - TIR'!$C$25)*('Ejercicio 3 - TIR'!$E$25-'Ejercicio 3 - TIR'!$D$25)*(1-V539)))</f>
        <v>0.1941562073</v>
      </c>
      <c r="X539" s="3">
        <f t="shared" si="15"/>
        <v>0.4901422551</v>
      </c>
      <c r="Y539" s="7">
        <f>IF(X539&lt;=('Ejercicio 3 - TIR'!$D$26-'Ejercicio 3 - TIR'!$C$26)/('Ejercicio 3 - TIR'!$E$26-'Ejercicio 3 - TIR'!$C$26),'Ejercicio 3 - TIR'!$C$26+SQRT(('Ejercicio 3 - TIR'!$E$26-'Ejercicio 3 - TIR'!$C$26)*('Ejercicio 3 - TIR'!$D$26-'Ejercicio 3 - TIR'!$C$26)*X539),'Ejercicio 3 - TIR'!$E$26-SQRT(('Ejercicio 3 - TIR'!$E$26-'Ejercicio 3 - TIR'!$C$26)*('Ejercicio 3 - TIR'!$E$26-'Ejercicio 3 - TIR'!$D$26)*(1-X539)))</f>
        <v>0.2275287524</v>
      </c>
      <c r="Z539" s="3">
        <f t="shared" si="16"/>
        <v>1.153160752</v>
      </c>
      <c r="AA539" s="3">
        <f t="shared" si="17"/>
        <v>1.3346235</v>
      </c>
      <c r="AB539" s="3">
        <f t="shared" si="18"/>
        <v>1.581251687</v>
      </c>
      <c r="AC539" s="3">
        <f t="shared" si="19"/>
        <v>1.888261518</v>
      </c>
      <c r="AD539" s="3">
        <f t="shared" si="20"/>
        <v>2.317895305</v>
      </c>
      <c r="AE539" s="2">
        <f t="shared" si="21"/>
        <v>5197.930327</v>
      </c>
      <c r="AF539" s="2">
        <f t="shared" si="22"/>
        <v>6015.882824</v>
      </c>
      <c r="AG539" s="2">
        <f t="shared" si="23"/>
        <v>7127.571836</v>
      </c>
      <c r="AH539" s="2">
        <f t="shared" si="24"/>
        <v>8511.434151</v>
      </c>
      <c r="AI539" s="2">
        <f t="shared" si="25"/>
        <v>10448.03014</v>
      </c>
      <c r="AJ539" s="4">
        <f t="shared" si="26"/>
        <v>37796.44279</v>
      </c>
      <c r="AK539" s="4">
        <f t="shared" si="27"/>
        <v>48666.89548</v>
      </c>
      <c r="AL539" s="4">
        <f t="shared" si="28"/>
        <v>56759.19962</v>
      </c>
      <c r="AM539" s="4">
        <f t="shared" si="29"/>
        <v>74312.62435</v>
      </c>
      <c r="AN539" s="4">
        <f t="shared" si="30"/>
        <v>99210.3371</v>
      </c>
      <c r="AO539" s="4">
        <f>C539/'Ejercicio 3 - TIR'!$D$7</f>
        <v>16876.12481</v>
      </c>
      <c r="AP539" s="4">
        <f t="shared" si="31"/>
        <v>20920.31798</v>
      </c>
      <c r="AQ539" s="4">
        <f t="shared" si="32"/>
        <v>31790.77067</v>
      </c>
      <c r="AR539" s="4">
        <f t="shared" si="33"/>
        <v>39883.0748</v>
      </c>
      <c r="AS539" s="4">
        <f t="shared" si="34"/>
        <v>57436.49954</v>
      </c>
      <c r="AT539" s="4">
        <f t="shared" si="35"/>
        <v>82334.21229</v>
      </c>
      <c r="AU539" s="4">
        <f>AP539*'Ejercicio 3 - TIR'!$D$5</f>
        <v>10460.15899</v>
      </c>
      <c r="AV539" s="4">
        <f>AQ539*'Ejercicio 3 - TIR'!$D$5</f>
        <v>15895.38533</v>
      </c>
      <c r="AW539" s="4">
        <f>AR539*'Ejercicio 3 - TIR'!$D$5</f>
        <v>19941.5374</v>
      </c>
      <c r="AX539" s="4">
        <f>AS539*'Ejercicio 3 - TIR'!$D$5</f>
        <v>28718.24977</v>
      </c>
      <c r="AY539" s="4">
        <f>AT539*'Ejercicio 3 - TIR'!$D$5</f>
        <v>41167.10614</v>
      </c>
      <c r="AZ539" s="4">
        <f t="shared" ref="AZ539:BD539" si="1652">AJ539-AU539-AE539</f>
        <v>22138.35347</v>
      </c>
      <c r="BA539" s="4">
        <f t="shared" si="1652"/>
        <v>26755.62732</v>
      </c>
      <c r="BB539" s="4">
        <f t="shared" si="1652"/>
        <v>29690.09038</v>
      </c>
      <c r="BC539" s="4">
        <f t="shared" si="1652"/>
        <v>37082.94043</v>
      </c>
      <c r="BD539" s="4">
        <f t="shared" si="1652"/>
        <v>47595.20081</v>
      </c>
      <c r="BE539" s="4">
        <f t="shared" ref="BE539:BI539" si="1653">AZ539/Z539</f>
        <v>19197.97689</v>
      </c>
      <c r="BF539" s="4">
        <f t="shared" si="1653"/>
        <v>20047.32221</v>
      </c>
      <c r="BG539" s="4">
        <f t="shared" si="1653"/>
        <v>18776.3217</v>
      </c>
      <c r="BH539" s="4">
        <f t="shared" si="1653"/>
        <v>19638.66767</v>
      </c>
      <c r="BI539" s="4">
        <f t="shared" si="1653"/>
        <v>20533.80095</v>
      </c>
      <c r="BJ539" s="4">
        <f t="shared" si="38"/>
        <v>78664.13626</v>
      </c>
      <c r="BK539" s="4">
        <f t="shared" si="39"/>
        <v>39117.09047</v>
      </c>
      <c r="BL539" s="4">
        <f t="shared" si="40"/>
        <v>117781.2267</v>
      </c>
      <c r="BM539" s="4">
        <f>BK539*'Ejercicio 3 - TIR'!$D$5</f>
        <v>19558.54524</v>
      </c>
      <c r="BN539" s="4">
        <f t="shared" si="41"/>
        <v>98222.68149</v>
      </c>
      <c r="BO539" s="4">
        <f t="shared" si="42"/>
        <v>42375.80587</v>
      </c>
      <c r="BP539" s="4">
        <f t="shared" si="43"/>
        <v>-118318.3675</v>
      </c>
      <c r="BQ539" s="4">
        <f t="shared" ref="BQ539:BT539" si="1654">BE539</f>
        <v>19197.97689</v>
      </c>
      <c r="BR539" s="4">
        <f t="shared" si="1654"/>
        <v>20047.32221</v>
      </c>
      <c r="BS539" s="4">
        <f t="shared" si="1654"/>
        <v>18776.3217</v>
      </c>
      <c r="BT539" s="4">
        <f t="shared" si="1654"/>
        <v>19638.66767</v>
      </c>
      <c r="BU539" s="4">
        <f t="shared" si="45"/>
        <v>62909.60682</v>
      </c>
      <c r="BV539" s="36">
        <f t="shared" si="46"/>
        <v>4.95361524</v>
      </c>
    </row>
    <row r="540" ht="15.0" customHeight="1">
      <c r="A540" s="2">
        <v>539.0</v>
      </c>
      <c r="B540" s="3">
        <f t="shared" si="4"/>
        <v>0.1070245212</v>
      </c>
      <c r="C540" s="4">
        <f>IF(B540&lt;=('Ejercicio 3 - TIR'!$D$13-'Ejercicio 3 - TIR'!$C$13)/('Ejercicio 3 - TIR'!$E$13-'Ejercicio 3 - TIR'!$C$13),'Ejercicio 3 - TIR'!$C$13+SQRT(('Ejercicio 3 - TIR'!$E$13-'Ejercicio 3 - TIR'!$C$13)*('Ejercicio 3 - TIR'!$D$13-'Ejercicio 3 - TIR'!$C$13)*B540),'Ejercicio 3 - TIR'!$E$13-SQRT(('Ejercicio 3 - TIR'!$E$13-'Ejercicio 3 - TIR'!$C$13)*('Ejercicio 3 - TIR'!$E$13-'Ejercicio 3 - TIR'!$D$13)*(1-B540)))</f>
        <v>66542.92048</v>
      </c>
      <c r="D540" s="3">
        <f t="shared" si="5"/>
        <v>0.4605049023</v>
      </c>
      <c r="E540" s="4">
        <f>IF(D540&lt;=('Ejercicio 3 - TIR'!$D$14-'Ejercicio 3 - TIR'!$C$14)/('Ejercicio 3 - TIR'!$E$14-'Ejercicio 3 - TIR'!$C$14),'Ejercicio 3 - TIR'!$C$14+SQRT(('Ejercicio 3 - TIR'!$E$14-'Ejercicio 3 - TIR'!$C$14)*('Ejercicio 3 - TIR'!$D$14-'Ejercicio 3 - TIR'!$C$14)*D540),'Ejercicio 3 - TIR'!$E$14-SQRT(('Ejercicio 3 - TIR'!$E$14-'Ejercicio 3 - TIR'!$C$14)*('Ejercicio 3 - TIR'!$E$14-'Ejercicio 3 - TIR'!$D$14)*(1-D540)))</f>
        <v>31004.2085</v>
      </c>
      <c r="F540" s="3">
        <f t="shared" si="6"/>
        <v>0.9644732462</v>
      </c>
      <c r="G540" s="4">
        <f>IF(F540&lt;=('Ejercicio 3 - TIR'!$D$18-'Ejercicio 3 - TIR'!$C$18)/('Ejercicio 3 - TIR'!$E$18-'Ejercicio 3 - TIR'!$C$18),'Ejercicio 3 - TIR'!$C$18+SQRT(('Ejercicio 3 - TIR'!$E$18-'Ejercicio 3 - TIR'!$C$18)*('Ejercicio 3 - TIR'!$D$18-'Ejercicio 3 - TIR'!$C$18)*F540),'Ejercicio 3 - TIR'!$E$18-SQRT(('Ejercicio 3 - TIR'!$E$18-'Ejercicio 3 - TIR'!$C$18)*('Ejercicio 3 - TIR'!$E$18-'Ejercicio 3 - TIR'!$D$18)*(1-F540)))</f>
        <v>43367.66837</v>
      </c>
      <c r="H540" s="3">
        <f t="shared" si="7"/>
        <v>0.5490031881</v>
      </c>
      <c r="I540" s="4">
        <f>IF(H540&lt;=('Ejercicio 3 - TIR'!$D$18-'Ejercicio 3 - TIR'!$C$18)/('Ejercicio 3 - TIR'!$E$18-'Ejercicio 3 - TIR'!$C$18),'Ejercicio 3 - TIR'!$C$18+SQRT(('Ejercicio 3 - TIR'!$E$18-'Ejercicio 3 - TIR'!$C$18)*('Ejercicio 3 - TIR'!$D$18-'Ejercicio 3 - TIR'!$C$18)*H540),'Ejercicio 3 - TIR'!$E$18-SQRT(('Ejercicio 3 - TIR'!$E$18-'Ejercicio 3 - TIR'!$C$18)*('Ejercicio 3 - TIR'!$E$18-'Ejercicio 3 - TIR'!$D$18)*(1-H540)))</f>
        <v>39074.71643</v>
      </c>
      <c r="J540" s="3">
        <f t="shared" si="8"/>
        <v>0.8752496801</v>
      </c>
      <c r="K540" s="4">
        <f>IF(J540&lt;=('Ejercicio 3 - TIR'!$D$18-'Ejercicio 3 - TIR'!$C$18)/('Ejercicio 3 - TIR'!$E$18-'Ejercicio 3 - TIR'!$C$18),'Ejercicio 3 - TIR'!$C$18+SQRT(('Ejercicio 3 - TIR'!$E$18-'Ejercicio 3 - TIR'!$C$18)*('Ejercicio 3 - TIR'!$D$18-'Ejercicio 3 - TIR'!$C$18)*J540),'Ejercicio 3 - TIR'!$E$18-SQRT(('Ejercicio 3 - TIR'!$E$18-'Ejercicio 3 - TIR'!$C$18)*('Ejercicio 3 - TIR'!$E$18-'Ejercicio 3 - TIR'!$D$18)*(1-J540)))</f>
        <v>41941.19729</v>
      </c>
      <c r="L540" s="3">
        <f t="shared" si="9"/>
        <v>0.1781107301</v>
      </c>
      <c r="M540" s="4">
        <f>IF(L540&lt;=('Ejercicio 3 - TIR'!$D$18-'Ejercicio 3 - TIR'!$C$18)/('Ejercicio 3 - TIR'!$E$18-'Ejercicio 3 - TIR'!$C$18),'Ejercicio 3 - TIR'!$C$18+SQRT(('Ejercicio 3 - TIR'!$E$18-'Ejercicio 3 - TIR'!$C$18)*('Ejercicio 3 - TIR'!$D$18-'Ejercicio 3 - TIR'!$C$18)*L540),'Ejercicio 3 - TIR'!$E$18-SQRT(('Ejercicio 3 - TIR'!$E$18-'Ejercicio 3 - TIR'!$C$18)*('Ejercicio 3 - TIR'!$E$18-'Ejercicio 3 - TIR'!$D$18)*(1-L540)))</f>
        <v>35168.81123</v>
      </c>
      <c r="N540" s="3">
        <f t="shared" si="10"/>
        <v>0.6465480399</v>
      </c>
      <c r="O540" s="4">
        <f>IF(N540&lt;=('Ejercicio 3 - TIR'!$D$18-'Ejercicio 3 - TIR'!$C$18)/('Ejercicio 3 - TIR'!$E$18-'Ejercicio 3 - TIR'!$C$18),'Ejercicio 3 - TIR'!$C$18+SQRT(('Ejercicio 3 - TIR'!$E$18-'Ejercicio 3 - TIR'!$C$18)*('Ejercicio 3 - TIR'!$D$18-'Ejercicio 3 - TIR'!$C$18)*N540),'Ejercicio 3 - TIR'!$E$18-SQRT(('Ejercicio 3 - TIR'!$E$18-'Ejercicio 3 - TIR'!$C$18)*('Ejercicio 3 - TIR'!$E$18-'Ejercicio 3 - TIR'!$D$18)*(1-N540)))</f>
        <v>39847.95441</v>
      </c>
      <c r="P540" s="3">
        <f t="shared" si="11"/>
        <v>0.6657849846</v>
      </c>
      <c r="Q540" s="7">
        <f>IF(P540&lt;=('Ejercicio 3 - TIR'!$D$22-'Ejercicio 3 - TIR'!$C$22)/('Ejercicio 3 - TIR'!$E$22-'Ejercicio 3 - TIR'!$C$22),'Ejercicio 3 - TIR'!$C$22+SQRT(('Ejercicio 3 - TIR'!$E$22-'Ejercicio 3 - TIR'!$C$22)*('Ejercicio 3 - TIR'!$D$22-'Ejercicio 3 - TIR'!$C$22)*P540),'Ejercicio 3 - TIR'!$E$22-SQRT(('Ejercicio 3 - TIR'!$E$22-'Ejercicio 3 - TIR'!$C$22)*('Ejercicio 3 - TIR'!$E$22-'Ejercicio 3 - TIR'!$D$22)*(1-P540)))</f>
        <v>0.1554727289</v>
      </c>
      <c r="R540" s="3">
        <f t="shared" si="12"/>
        <v>0.4956007372</v>
      </c>
      <c r="S540" s="7">
        <f>IF(R540&lt;=('Ejercicio 3 - TIR'!$D$23-'Ejercicio 3 - TIR'!$C$23)/('Ejercicio 3 - TIR'!$E$23-'Ejercicio 3 - TIR'!$C$23),'Ejercicio 3 - TIR'!$C$23+SQRT(('Ejercicio 3 - TIR'!$E$23-'Ejercicio 3 - TIR'!$C$23)*('Ejercicio 3 - TIR'!$D$23-'Ejercicio 3 - TIR'!$C$23)*R540),'Ejercicio 3 - TIR'!$E$23-SQRT(('Ejercicio 3 - TIR'!$E$23-'Ejercicio 3 - TIR'!$C$23)*('Ejercicio 3 - TIR'!$E$23-'Ejercicio 3 - TIR'!$D$23)*(1-R540)))</f>
        <v>0.1498677305</v>
      </c>
      <c r="T540" s="3">
        <f t="shared" si="13"/>
        <v>0.2089394639</v>
      </c>
      <c r="U540" s="7">
        <f>IF(T540&lt;=('Ejercicio 3 - TIR'!$D$24-'Ejercicio 3 - TIR'!$C$24)/('Ejercicio 3 - TIR'!$E$24-'Ejercicio 3 - TIR'!$C$24),'Ejercicio 3 - TIR'!$C$24+SQRT(('Ejercicio 3 - TIR'!$E$24-'Ejercicio 3 - TIR'!$C$24)*('Ejercicio 3 - TIR'!$D$24-'Ejercicio 3 - TIR'!$C$24)*T540),'Ejercicio 3 - TIR'!$E$24-SQRT(('Ejercicio 3 - TIR'!$E$24-'Ejercicio 3 - TIR'!$C$24)*('Ejercicio 3 - TIR'!$E$24-'Ejercicio 3 - TIR'!$D$24)*(1-T540)))</f>
        <v>0.1709469061</v>
      </c>
      <c r="V540" s="3">
        <f t="shared" si="14"/>
        <v>0.9650531493</v>
      </c>
      <c r="W540" s="7">
        <f>IF(V540&lt;=('Ejercicio 3 - TIR'!$D$25-'Ejercicio 3 - TIR'!$C$25)/('Ejercicio 3 - TIR'!$E$25-'Ejercicio 3 - TIR'!$C$25),'Ejercicio 3 - TIR'!$C$25+SQRT(('Ejercicio 3 - TIR'!$E$25-'Ejercicio 3 - TIR'!$C$25)*('Ejercicio 3 - TIR'!$D$25-'Ejercicio 3 - TIR'!$C$25)*V540),'Ejercicio 3 - TIR'!$E$25-SQRT(('Ejercicio 3 - TIR'!$E$25-'Ejercicio 3 - TIR'!$C$25)*('Ejercicio 3 - TIR'!$E$25-'Ejercicio 3 - TIR'!$D$25)*(1-V540)))</f>
        <v>0.238940435</v>
      </c>
      <c r="X540" s="3">
        <f t="shared" si="15"/>
        <v>0.9413967301</v>
      </c>
      <c r="Y540" s="7">
        <f>IF(X540&lt;=('Ejercicio 3 - TIR'!$D$26-'Ejercicio 3 - TIR'!$C$26)/('Ejercicio 3 - TIR'!$E$26-'Ejercicio 3 - TIR'!$C$26),'Ejercicio 3 - TIR'!$C$26+SQRT(('Ejercicio 3 - TIR'!$E$26-'Ejercicio 3 - TIR'!$C$26)*('Ejercicio 3 - TIR'!$D$26-'Ejercicio 3 - TIR'!$C$26)*X540),'Ejercicio 3 - TIR'!$E$26-SQRT(('Ejercicio 3 - TIR'!$E$26-'Ejercicio 3 - TIR'!$C$26)*('Ejercicio 3 - TIR'!$E$26-'Ejercicio 3 - TIR'!$D$26)*(1-X540)))</f>
        <v>0.2622107432</v>
      </c>
      <c r="Z540" s="3">
        <f t="shared" si="16"/>
        <v>1.155472729</v>
      </c>
      <c r="AA540" s="3">
        <f t="shared" si="17"/>
        <v>1.328640804</v>
      </c>
      <c r="AB540" s="3">
        <f t="shared" si="18"/>
        <v>1.555767839</v>
      </c>
      <c r="AC540" s="3">
        <f t="shared" si="19"/>
        <v>1.927503684</v>
      </c>
      <c r="AD540" s="3">
        <f t="shared" si="20"/>
        <v>2.432915857</v>
      </c>
      <c r="AE540" s="2">
        <f t="shared" si="21"/>
        <v>4820.308903</v>
      </c>
      <c r="AF540" s="2">
        <f t="shared" si="22"/>
        <v>5542.717659</v>
      </c>
      <c r="AG540" s="2">
        <f t="shared" si="23"/>
        <v>6490.228094</v>
      </c>
      <c r="AH540" s="2">
        <f t="shared" si="24"/>
        <v>8041.006018</v>
      </c>
      <c r="AI540" s="2">
        <f t="shared" si="25"/>
        <v>10149.44418</v>
      </c>
      <c r="AJ540" s="4">
        <f t="shared" si="26"/>
        <v>50110.15812</v>
      </c>
      <c r="AK540" s="4">
        <f t="shared" si="27"/>
        <v>51916.26267</v>
      </c>
      <c r="AL540" s="4">
        <f t="shared" si="28"/>
        <v>65250.76589</v>
      </c>
      <c r="AM540" s="4">
        <f t="shared" si="29"/>
        <v>67788.01319</v>
      </c>
      <c r="AN540" s="4">
        <f t="shared" si="30"/>
        <v>96946.72014</v>
      </c>
      <c r="AO540" s="4">
        <f>C540/'Ejercicio 3 - TIR'!$D$7</f>
        <v>13308.5841</v>
      </c>
      <c r="AP540" s="4">
        <f t="shared" si="31"/>
        <v>36801.57403</v>
      </c>
      <c r="AQ540" s="4">
        <f t="shared" si="32"/>
        <v>38607.67857</v>
      </c>
      <c r="AR540" s="4">
        <f t="shared" si="33"/>
        <v>51942.18179</v>
      </c>
      <c r="AS540" s="4">
        <f t="shared" si="34"/>
        <v>54479.42909</v>
      </c>
      <c r="AT540" s="4">
        <f t="shared" si="35"/>
        <v>83638.13605</v>
      </c>
      <c r="AU540" s="4">
        <f>AP540*'Ejercicio 3 - TIR'!$D$5</f>
        <v>18400.78701</v>
      </c>
      <c r="AV540" s="4">
        <f>AQ540*'Ejercicio 3 - TIR'!$D$5</f>
        <v>19303.83928</v>
      </c>
      <c r="AW540" s="4">
        <f>AR540*'Ejercicio 3 - TIR'!$D$5</f>
        <v>25971.0909</v>
      </c>
      <c r="AX540" s="4">
        <f>AS540*'Ejercicio 3 - TIR'!$D$5</f>
        <v>27239.71455</v>
      </c>
      <c r="AY540" s="4">
        <f>AT540*'Ejercicio 3 - TIR'!$D$5</f>
        <v>41819.06802</v>
      </c>
      <c r="AZ540" s="4">
        <f t="shared" ref="AZ540:BD540" si="1655">AJ540-AU540-AE540</f>
        <v>26889.06221</v>
      </c>
      <c r="BA540" s="4">
        <f t="shared" si="1655"/>
        <v>27069.70572</v>
      </c>
      <c r="BB540" s="4">
        <f t="shared" si="1655"/>
        <v>32789.4469</v>
      </c>
      <c r="BC540" s="4">
        <f t="shared" si="1655"/>
        <v>32507.29263</v>
      </c>
      <c r="BD540" s="4">
        <f t="shared" si="1655"/>
        <v>44978.20794</v>
      </c>
      <c r="BE540" s="4">
        <f t="shared" ref="BE540:BI540" si="1656">AZ540/Z540</f>
        <v>23271.04875</v>
      </c>
      <c r="BF540" s="4">
        <f t="shared" si="1656"/>
        <v>20373.98342</v>
      </c>
      <c r="BG540" s="4">
        <f t="shared" si="1656"/>
        <v>21076.05394</v>
      </c>
      <c r="BH540" s="4">
        <f t="shared" si="1656"/>
        <v>16864.97043</v>
      </c>
      <c r="BI540" s="4">
        <f t="shared" si="1656"/>
        <v>18487.36684</v>
      </c>
      <c r="BJ540" s="4">
        <f t="shared" si="38"/>
        <v>75430.6305</v>
      </c>
      <c r="BK540" s="4">
        <f t="shared" si="39"/>
        <v>32378.66528</v>
      </c>
      <c r="BL540" s="4">
        <f t="shared" si="40"/>
        <v>107809.2958</v>
      </c>
      <c r="BM540" s="4">
        <f>BK540*'Ejercicio 3 - TIR'!$D$5</f>
        <v>16189.33264</v>
      </c>
      <c r="BN540" s="4">
        <f t="shared" si="41"/>
        <v>91619.96314</v>
      </c>
      <c r="BO540" s="4">
        <f t="shared" si="42"/>
        <v>37658.50055</v>
      </c>
      <c r="BP540" s="4">
        <f t="shared" si="43"/>
        <v>-97547.12899</v>
      </c>
      <c r="BQ540" s="4">
        <f t="shared" ref="BQ540:BT540" si="1657">BE540</f>
        <v>23271.04875</v>
      </c>
      <c r="BR540" s="4">
        <f t="shared" si="1657"/>
        <v>20373.98342</v>
      </c>
      <c r="BS540" s="4">
        <f t="shared" si="1657"/>
        <v>21076.05394</v>
      </c>
      <c r="BT540" s="4">
        <f t="shared" si="1657"/>
        <v>16864.97043</v>
      </c>
      <c r="BU540" s="4">
        <f t="shared" si="45"/>
        <v>56145.86739</v>
      </c>
      <c r="BV540" s="36">
        <f t="shared" si="46"/>
        <v>10.92656523</v>
      </c>
    </row>
    <row r="541" ht="15.0" customHeight="1">
      <c r="A541" s="2">
        <v>540.0</v>
      </c>
      <c r="B541" s="3">
        <f t="shared" si="4"/>
        <v>0.1536828705</v>
      </c>
      <c r="C541" s="4">
        <f>IF(B541&lt;=('Ejercicio 3 - TIR'!$D$13-'Ejercicio 3 - TIR'!$C$13)/('Ejercicio 3 - TIR'!$E$13-'Ejercicio 3 - TIR'!$C$13),'Ejercicio 3 - TIR'!$C$13+SQRT(('Ejercicio 3 - TIR'!$E$13-'Ejercicio 3 - TIR'!$C$13)*('Ejercicio 3 - TIR'!$D$13-'Ejercicio 3 - TIR'!$C$13)*B541),'Ejercicio 3 - TIR'!$E$13-SQRT(('Ejercicio 3 - TIR'!$E$13-'Ejercicio 3 - TIR'!$C$13)*('Ejercicio 3 - TIR'!$E$13-'Ejercicio 3 - TIR'!$D$13)*(1-B541)))</f>
        <v>67840.48138</v>
      </c>
      <c r="D541" s="3">
        <f t="shared" si="5"/>
        <v>0.908188279</v>
      </c>
      <c r="E541" s="4">
        <f>IF(D541&lt;=('Ejercicio 3 - TIR'!$D$14-'Ejercicio 3 - TIR'!$C$14)/('Ejercicio 3 - TIR'!$E$14-'Ejercicio 3 - TIR'!$C$14),'Ejercicio 3 - TIR'!$C$14+SQRT(('Ejercicio 3 - TIR'!$E$14-'Ejercicio 3 - TIR'!$C$14)*('Ejercicio 3 - TIR'!$D$14-'Ejercicio 3 - TIR'!$C$14)*D541),'Ejercicio 3 - TIR'!$E$14-SQRT(('Ejercicio 3 - TIR'!$E$14-'Ejercicio 3 - TIR'!$C$14)*('Ejercicio 3 - TIR'!$E$14-'Ejercicio 3 - TIR'!$D$14)*(1-D541)))</f>
        <v>36288.96805</v>
      </c>
      <c r="F541" s="3">
        <f t="shared" si="6"/>
        <v>0.5130212791</v>
      </c>
      <c r="G541" s="4">
        <f>IF(F541&lt;=('Ejercicio 3 - TIR'!$D$18-'Ejercicio 3 - TIR'!$C$18)/('Ejercicio 3 - TIR'!$E$18-'Ejercicio 3 - TIR'!$C$18),'Ejercicio 3 - TIR'!$C$18+SQRT(('Ejercicio 3 - TIR'!$E$18-'Ejercicio 3 - TIR'!$C$18)*('Ejercicio 3 - TIR'!$D$18-'Ejercicio 3 - TIR'!$C$18)*F541),'Ejercicio 3 - TIR'!$E$18-SQRT(('Ejercicio 3 - TIR'!$E$18-'Ejercicio 3 - TIR'!$C$18)*('Ejercicio 3 - TIR'!$E$18-'Ejercicio 3 - TIR'!$D$18)*(1-F541)))</f>
        <v>38772.29684</v>
      </c>
      <c r="H541" s="3">
        <f t="shared" si="7"/>
        <v>0.1657270788</v>
      </c>
      <c r="I541" s="4">
        <f>IF(H541&lt;=('Ejercicio 3 - TIR'!$D$18-'Ejercicio 3 - TIR'!$C$18)/('Ejercicio 3 - TIR'!$E$18-'Ejercicio 3 - TIR'!$C$18),'Ejercicio 3 - TIR'!$C$18+SQRT(('Ejercicio 3 - TIR'!$E$18-'Ejercicio 3 - TIR'!$C$18)*('Ejercicio 3 - TIR'!$D$18-'Ejercicio 3 - TIR'!$C$18)*H541),'Ejercicio 3 - TIR'!$E$18-SQRT(('Ejercicio 3 - TIR'!$E$18-'Ejercicio 3 - TIR'!$C$18)*('Ejercicio 3 - TIR'!$E$18-'Ejercicio 3 - TIR'!$D$18)*(1-H541)))</f>
        <v>34985.88626</v>
      </c>
      <c r="J541" s="3">
        <f t="shared" si="8"/>
        <v>0.9891646081</v>
      </c>
      <c r="K541" s="4">
        <f>IF(J541&lt;=('Ejercicio 3 - TIR'!$D$18-'Ejercicio 3 - TIR'!$C$18)/('Ejercicio 3 - TIR'!$E$18-'Ejercicio 3 - TIR'!$C$18),'Ejercicio 3 - TIR'!$C$18+SQRT(('Ejercicio 3 - TIR'!$E$18-'Ejercicio 3 - TIR'!$C$18)*('Ejercicio 3 - TIR'!$D$18-'Ejercicio 3 - TIR'!$C$18)*J541),'Ejercicio 3 - TIR'!$E$18-SQRT(('Ejercicio 3 - TIR'!$E$18-'Ejercicio 3 - TIR'!$C$18)*('Ejercicio 3 - TIR'!$E$18-'Ejercicio 3 - TIR'!$D$18)*(1-J541)))</f>
        <v>44098.52654</v>
      </c>
      <c r="L541" s="3">
        <f t="shared" si="9"/>
        <v>0.7253572716</v>
      </c>
      <c r="M541" s="4">
        <f>IF(L541&lt;=('Ejercicio 3 - TIR'!$D$18-'Ejercicio 3 - TIR'!$C$18)/('Ejercicio 3 - TIR'!$E$18-'Ejercicio 3 - TIR'!$C$18),'Ejercicio 3 - TIR'!$C$18+SQRT(('Ejercicio 3 - TIR'!$E$18-'Ejercicio 3 - TIR'!$C$18)*('Ejercicio 3 - TIR'!$D$18-'Ejercicio 3 - TIR'!$C$18)*L541),'Ejercicio 3 - TIR'!$E$18-SQRT(('Ejercicio 3 - TIR'!$E$18-'Ejercicio 3 - TIR'!$C$18)*('Ejercicio 3 - TIR'!$E$18-'Ejercicio 3 - TIR'!$D$18)*(1-L541)))</f>
        <v>40461.4755</v>
      </c>
      <c r="N541" s="3">
        <f t="shared" si="10"/>
        <v>0.289755895</v>
      </c>
      <c r="O541" s="4">
        <f>IF(N541&lt;=('Ejercicio 3 - TIR'!$D$18-'Ejercicio 3 - TIR'!$C$18)/('Ejercicio 3 - TIR'!$E$18-'Ejercicio 3 - TIR'!$C$18),'Ejercicio 3 - TIR'!$C$18+SQRT(('Ejercicio 3 - TIR'!$E$18-'Ejercicio 3 - TIR'!$C$18)*('Ejercicio 3 - TIR'!$D$18-'Ejercicio 3 - TIR'!$C$18)*N541),'Ejercicio 3 - TIR'!$E$18-SQRT(('Ejercicio 3 - TIR'!$E$18-'Ejercicio 3 - TIR'!$C$18)*('Ejercicio 3 - TIR'!$E$18-'Ejercicio 3 - TIR'!$D$18)*(1-N541)))</f>
        <v>36592.67656</v>
      </c>
      <c r="P541" s="3">
        <f t="shared" si="11"/>
        <v>0.2288832653</v>
      </c>
      <c r="Q541" s="7">
        <f>IF(P541&lt;=('Ejercicio 3 - TIR'!$D$22-'Ejercicio 3 - TIR'!$C$22)/('Ejercicio 3 - TIR'!$E$22-'Ejercicio 3 - TIR'!$C$22),'Ejercicio 3 - TIR'!$C$22+SQRT(('Ejercicio 3 - TIR'!$E$22-'Ejercicio 3 - TIR'!$C$22)*('Ejercicio 3 - TIR'!$D$22-'Ejercicio 3 - TIR'!$C$22)*P541),'Ejercicio 3 - TIR'!$E$22-SQRT(('Ejercicio 3 - TIR'!$E$22-'Ejercicio 3 - TIR'!$C$22)*('Ejercicio 3 - TIR'!$E$22-'Ejercicio 3 - TIR'!$D$22)*(1-P541)))</f>
        <v>0.1402975338</v>
      </c>
      <c r="R541" s="3">
        <f t="shared" si="12"/>
        <v>0.3743286574</v>
      </c>
      <c r="S541" s="7">
        <f>IF(R541&lt;=('Ejercicio 3 - TIR'!$D$23-'Ejercicio 3 - TIR'!$C$23)/('Ejercicio 3 - TIR'!$E$23-'Ejercicio 3 - TIR'!$C$23),'Ejercicio 3 - TIR'!$C$23+SQRT(('Ejercicio 3 - TIR'!$E$23-'Ejercicio 3 - TIR'!$C$23)*('Ejercicio 3 - TIR'!$D$23-'Ejercicio 3 - TIR'!$C$23)*R541),'Ejercicio 3 - TIR'!$E$23-SQRT(('Ejercicio 3 - TIR'!$E$23-'Ejercicio 3 - TIR'!$C$23)*('Ejercicio 3 - TIR'!$E$23-'Ejercicio 3 - TIR'!$D$23)*(1-R541)))</f>
        <v>0.1459574957</v>
      </c>
      <c r="T541" s="3">
        <f t="shared" si="13"/>
        <v>0.2360612486</v>
      </c>
      <c r="U541" s="7">
        <f>IF(T541&lt;=('Ejercicio 3 - TIR'!$D$24-'Ejercicio 3 - TIR'!$C$24)/('Ejercicio 3 - TIR'!$E$24-'Ejercicio 3 - TIR'!$C$24),'Ejercicio 3 - TIR'!$C$24+SQRT(('Ejercicio 3 - TIR'!$E$24-'Ejercicio 3 - TIR'!$C$24)*('Ejercicio 3 - TIR'!$D$24-'Ejercicio 3 - TIR'!$C$24)*T541),'Ejercicio 3 - TIR'!$E$24-SQRT(('Ejercicio 3 - TIR'!$E$24-'Ejercicio 3 - TIR'!$C$24)*('Ejercicio 3 - TIR'!$E$24-'Ejercicio 3 - TIR'!$D$24)*(1-T541)))</f>
        <v>0.172264964</v>
      </c>
      <c r="V541" s="3">
        <f t="shared" si="14"/>
        <v>0.9280311761</v>
      </c>
      <c r="W541" s="7">
        <f>IF(V541&lt;=('Ejercicio 3 - TIR'!$D$25-'Ejercicio 3 - TIR'!$C$25)/('Ejercicio 3 - TIR'!$E$25-'Ejercicio 3 - TIR'!$C$25),'Ejercicio 3 - TIR'!$C$25+SQRT(('Ejercicio 3 - TIR'!$E$25-'Ejercicio 3 - TIR'!$C$25)*('Ejercicio 3 - TIR'!$D$25-'Ejercicio 3 - TIR'!$C$25)*V541),'Ejercicio 3 - TIR'!$E$25-SQRT(('Ejercicio 3 - TIR'!$E$25-'Ejercicio 3 - TIR'!$C$25)*('Ejercicio 3 - TIR'!$E$25-'Ejercicio 3 - TIR'!$D$25)*(1-V541)))</f>
        <v>0.2341289294</v>
      </c>
      <c r="X541" s="3">
        <f t="shared" si="15"/>
        <v>0.6690267764</v>
      </c>
      <c r="Y541" s="7">
        <f>IF(X541&lt;=('Ejercicio 3 - TIR'!$D$26-'Ejercicio 3 - TIR'!$C$26)/('Ejercicio 3 - TIR'!$E$26-'Ejercicio 3 - TIR'!$C$26),'Ejercicio 3 - TIR'!$C$26+SQRT(('Ejercicio 3 - TIR'!$E$26-'Ejercicio 3 - TIR'!$C$26)*('Ejercicio 3 - TIR'!$D$26-'Ejercicio 3 - TIR'!$C$26)*X541),'Ejercicio 3 - TIR'!$E$26-SQRT(('Ejercicio 3 - TIR'!$E$26-'Ejercicio 3 - TIR'!$C$26)*('Ejercicio 3 - TIR'!$E$26-'Ejercicio 3 - TIR'!$D$26)*(1-X541)))</f>
        <v>0.2377240564</v>
      </c>
      <c r="Z541" s="3">
        <f t="shared" si="16"/>
        <v>1.140297534</v>
      </c>
      <c r="AA541" s="3">
        <f t="shared" si="17"/>
        <v>1.306732506</v>
      </c>
      <c r="AB541" s="3">
        <f t="shared" si="18"/>
        <v>1.531836734</v>
      </c>
      <c r="AC541" s="3">
        <f t="shared" si="19"/>
        <v>1.890484029</v>
      </c>
      <c r="AD541" s="3">
        <f t="shared" si="20"/>
        <v>2.339897561</v>
      </c>
      <c r="AE541" s="2">
        <f t="shared" si="21"/>
        <v>5091.25272</v>
      </c>
      <c r="AF541" s="2">
        <f t="shared" si="22"/>
        <v>5834.359218</v>
      </c>
      <c r="AG541" s="2">
        <f t="shared" si="23"/>
        <v>6839.414898</v>
      </c>
      <c r="AH541" s="2">
        <f t="shared" si="24"/>
        <v>8440.719786</v>
      </c>
      <c r="AI541" s="2">
        <f t="shared" si="25"/>
        <v>10447.28193</v>
      </c>
      <c r="AJ541" s="4">
        <f t="shared" si="26"/>
        <v>44211.95447</v>
      </c>
      <c r="AK541" s="4">
        <f t="shared" si="27"/>
        <v>45717.19484</v>
      </c>
      <c r="AL541" s="4">
        <f t="shared" si="28"/>
        <v>67551.74289</v>
      </c>
      <c r="AM541" s="4">
        <f t="shared" si="29"/>
        <v>76491.77322</v>
      </c>
      <c r="AN541" s="4">
        <f t="shared" si="30"/>
        <v>85623.11463</v>
      </c>
      <c r="AO541" s="4">
        <f>C541/'Ejercicio 3 - TIR'!$D$7</f>
        <v>13568.09628</v>
      </c>
      <c r="AP541" s="4">
        <f t="shared" si="31"/>
        <v>30643.85819</v>
      </c>
      <c r="AQ541" s="4">
        <f t="shared" si="32"/>
        <v>32149.09856</v>
      </c>
      <c r="AR541" s="4">
        <f t="shared" si="33"/>
        <v>53983.64661</v>
      </c>
      <c r="AS541" s="4">
        <f t="shared" si="34"/>
        <v>62923.67694</v>
      </c>
      <c r="AT541" s="4">
        <f t="shared" si="35"/>
        <v>72055.01835</v>
      </c>
      <c r="AU541" s="4">
        <f>AP541*'Ejercicio 3 - TIR'!$D$5</f>
        <v>15321.9291</v>
      </c>
      <c r="AV541" s="4">
        <f>AQ541*'Ejercicio 3 - TIR'!$D$5</f>
        <v>16074.54928</v>
      </c>
      <c r="AW541" s="4">
        <f>AR541*'Ejercicio 3 - TIR'!$D$5</f>
        <v>26991.82331</v>
      </c>
      <c r="AX541" s="4">
        <f>AS541*'Ejercicio 3 - TIR'!$D$5</f>
        <v>31461.83847</v>
      </c>
      <c r="AY541" s="4">
        <f>AT541*'Ejercicio 3 - TIR'!$D$5</f>
        <v>36027.50918</v>
      </c>
      <c r="AZ541" s="4">
        <f t="shared" ref="AZ541:BD541" si="1658">AJ541-AU541-AE541</f>
        <v>23798.77265</v>
      </c>
      <c r="BA541" s="4">
        <f t="shared" si="1658"/>
        <v>23808.28634</v>
      </c>
      <c r="BB541" s="4">
        <f t="shared" si="1658"/>
        <v>33720.50468</v>
      </c>
      <c r="BC541" s="4">
        <f t="shared" si="1658"/>
        <v>36589.21496</v>
      </c>
      <c r="BD541" s="4">
        <f t="shared" si="1658"/>
        <v>39148.32352</v>
      </c>
      <c r="BE541" s="4">
        <f t="shared" ref="BE541:BI541" si="1659">AZ541/Z541</f>
        <v>20870.66923</v>
      </c>
      <c r="BF541" s="4">
        <f t="shared" si="1659"/>
        <v>18219.70926</v>
      </c>
      <c r="BG541" s="4">
        <f t="shared" si="1659"/>
        <v>22013.11924</v>
      </c>
      <c r="BH541" s="4">
        <f t="shared" si="1659"/>
        <v>19354.41633</v>
      </c>
      <c r="BI541" s="4">
        <f t="shared" si="1659"/>
        <v>16730.78522</v>
      </c>
      <c r="BJ541" s="4">
        <f t="shared" si="38"/>
        <v>84912.46782</v>
      </c>
      <c r="BK541" s="4">
        <f t="shared" si="39"/>
        <v>31747.95538</v>
      </c>
      <c r="BL541" s="4">
        <f t="shared" si="40"/>
        <v>116660.4232</v>
      </c>
      <c r="BM541" s="4">
        <f>BK541*'Ejercicio 3 - TIR'!$D$5</f>
        <v>15873.97769</v>
      </c>
      <c r="BN541" s="4">
        <f t="shared" si="41"/>
        <v>100786.4455</v>
      </c>
      <c r="BO541" s="4">
        <f t="shared" si="42"/>
        <v>43073.01619</v>
      </c>
      <c r="BP541" s="4">
        <f t="shared" si="43"/>
        <v>-104129.4494</v>
      </c>
      <c r="BQ541" s="4">
        <f t="shared" ref="BQ541:BT541" si="1660">BE541</f>
        <v>20870.66923</v>
      </c>
      <c r="BR541" s="4">
        <f t="shared" si="1660"/>
        <v>18219.70926</v>
      </c>
      <c r="BS541" s="4">
        <f t="shared" si="1660"/>
        <v>22013.11924</v>
      </c>
      <c r="BT541" s="4">
        <f t="shared" si="1660"/>
        <v>19354.41633</v>
      </c>
      <c r="BU541" s="4">
        <f t="shared" si="45"/>
        <v>59803.8014</v>
      </c>
      <c r="BV541" s="36">
        <f t="shared" si="46"/>
        <v>8.978462766</v>
      </c>
    </row>
    <row r="542" ht="15.0" customHeight="1">
      <c r="A542" s="2">
        <v>541.0</v>
      </c>
      <c r="B542" s="3">
        <f t="shared" si="4"/>
        <v>0.5367737898</v>
      </c>
      <c r="C542" s="4">
        <f>IF(B542&lt;=('Ejercicio 3 - TIR'!$D$13-'Ejercicio 3 - TIR'!$C$13)/('Ejercicio 3 - TIR'!$E$13-'Ejercicio 3 - TIR'!$C$13),'Ejercicio 3 - TIR'!$C$13+SQRT(('Ejercicio 3 - TIR'!$E$13-'Ejercicio 3 - TIR'!$C$13)*('Ejercicio 3 - TIR'!$D$13-'Ejercicio 3 - TIR'!$C$13)*B542),'Ejercicio 3 - TIR'!$E$13-SQRT(('Ejercicio 3 - TIR'!$E$13-'Ejercicio 3 - TIR'!$C$13)*('Ejercicio 3 - TIR'!$E$13-'Ejercicio 3 - TIR'!$D$13)*(1-B542)))</f>
        <v>76423.07373</v>
      </c>
      <c r="D542" s="3">
        <f t="shared" si="5"/>
        <v>0.6984682099</v>
      </c>
      <c r="E542" s="4">
        <f>IF(D542&lt;=('Ejercicio 3 - TIR'!$D$14-'Ejercicio 3 - TIR'!$C$14)/('Ejercicio 3 - TIR'!$E$14-'Ejercicio 3 - TIR'!$C$14),'Ejercicio 3 - TIR'!$C$14+SQRT(('Ejercicio 3 - TIR'!$E$14-'Ejercicio 3 - TIR'!$C$14)*('Ejercicio 3 - TIR'!$D$14-'Ejercicio 3 - TIR'!$C$14)*D542),'Ejercicio 3 - TIR'!$E$14-SQRT(('Ejercicio 3 - TIR'!$E$14-'Ejercicio 3 - TIR'!$C$14)*('Ejercicio 3 - TIR'!$E$14-'Ejercicio 3 - TIR'!$D$14)*(1-D542)))</f>
        <v>33274.69194</v>
      </c>
      <c r="F542" s="3">
        <f t="shared" si="6"/>
        <v>0.6863791738</v>
      </c>
      <c r="G542" s="4">
        <f>IF(F542&lt;=('Ejercicio 3 - TIR'!$D$18-'Ejercicio 3 - TIR'!$C$18)/('Ejercicio 3 - TIR'!$E$18-'Ejercicio 3 - TIR'!$C$18),'Ejercicio 3 - TIR'!$C$18+SQRT(('Ejercicio 3 - TIR'!$E$18-'Ejercicio 3 - TIR'!$C$18)*('Ejercicio 3 - TIR'!$D$18-'Ejercicio 3 - TIR'!$C$18)*F542),'Ejercicio 3 - TIR'!$E$18-SQRT(('Ejercicio 3 - TIR'!$E$18-'Ejercicio 3 - TIR'!$C$18)*('Ejercicio 3 - TIR'!$E$18-'Ejercicio 3 - TIR'!$D$18)*(1-F542)))</f>
        <v>40150.09671</v>
      </c>
      <c r="H542" s="3">
        <f t="shared" si="7"/>
        <v>0.09164479185</v>
      </c>
      <c r="I542" s="4">
        <f>IF(H542&lt;=('Ejercicio 3 - TIR'!$D$18-'Ejercicio 3 - TIR'!$C$18)/('Ejercicio 3 - TIR'!$E$18-'Ejercicio 3 - TIR'!$C$18),'Ejercicio 3 - TIR'!$C$18+SQRT(('Ejercicio 3 - TIR'!$E$18-'Ejercicio 3 - TIR'!$C$18)*('Ejercicio 3 - TIR'!$D$18-'Ejercicio 3 - TIR'!$C$18)*H542),'Ejercicio 3 - TIR'!$E$18-SQRT(('Ejercicio 3 - TIR'!$E$18-'Ejercicio 3 - TIR'!$C$18)*('Ejercicio 3 - TIR'!$E$18-'Ejercicio 3 - TIR'!$D$18)*(1-H542)))</f>
        <v>33707.65678</v>
      </c>
      <c r="J542" s="3">
        <f t="shared" si="8"/>
        <v>0.8105508361</v>
      </c>
      <c r="K542" s="4">
        <f>IF(J542&lt;=('Ejercicio 3 - TIR'!$D$18-'Ejercicio 3 - TIR'!$C$18)/('Ejercicio 3 - TIR'!$E$18-'Ejercicio 3 - TIR'!$C$18),'Ejercicio 3 - TIR'!$C$18+SQRT(('Ejercicio 3 - TIR'!$E$18-'Ejercicio 3 - TIR'!$C$18)*('Ejercicio 3 - TIR'!$D$18-'Ejercicio 3 - TIR'!$C$18)*J542),'Ejercicio 3 - TIR'!$E$18-SQRT(('Ejercicio 3 - TIR'!$E$18-'Ejercicio 3 - TIR'!$C$18)*('Ejercicio 3 - TIR'!$E$18-'Ejercicio 3 - TIR'!$D$18)*(1-J542)))</f>
        <v>41230.55876</v>
      </c>
      <c r="L542" s="3">
        <f t="shared" si="9"/>
        <v>0.156159275</v>
      </c>
      <c r="M542" s="4">
        <f>IF(L542&lt;=('Ejercicio 3 - TIR'!$D$18-'Ejercicio 3 - TIR'!$C$18)/('Ejercicio 3 - TIR'!$E$18-'Ejercicio 3 - TIR'!$C$18),'Ejercicio 3 - TIR'!$C$18+SQRT(('Ejercicio 3 - TIR'!$E$18-'Ejercicio 3 - TIR'!$C$18)*('Ejercicio 3 - TIR'!$D$18-'Ejercicio 3 - TIR'!$C$18)*L542),'Ejercicio 3 - TIR'!$E$18-SQRT(('Ejercicio 3 - TIR'!$E$18-'Ejercicio 3 - TIR'!$C$18)*('Ejercicio 3 - TIR'!$E$18-'Ejercicio 3 - TIR'!$D$18)*(1-L542)))</f>
        <v>34839.82347</v>
      </c>
      <c r="N542" s="3">
        <f t="shared" si="10"/>
        <v>0.969509543</v>
      </c>
      <c r="O542" s="4">
        <f>IF(N542&lt;=('Ejercicio 3 - TIR'!$D$18-'Ejercicio 3 - TIR'!$C$18)/('Ejercicio 3 - TIR'!$E$18-'Ejercicio 3 - TIR'!$C$18),'Ejercicio 3 - TIR'!$C$18+SQRT(('Ejercicio 3 - TIR'!$E$18-'Ejercicio 3 - TIR'!$C$18)*('Ejercicio 3 - TIR'!$D$18-'Ejercicio 3 - TIR'!$C$18)*N542),'Ejercicio 3 - TIR'!$E$18-SQRT(('Ejercicio 3 - TIR'!$E$18-'Ejercicio 3 - TIR'!$C$18)*('Ejercicio 3 - TIR'!$E$18-'Ejercicio 3 - TIR'!$D$18)*(1-N542)))</f>
        <v>43487.78828</v>
      </c>
      <c r="P542" s="3">
        <f t="shared" si="11"/>
        <v>0.2421113679</v>
      </c>
      <c r="Q542" s="7">
        <f>IF(P542&lt;=('Ejercicio 3 - TIR'!$D$22-'Ejercicio 3 - TIR'!$C$22)/('Ejercicio 3 - TIR'!$E$22-'Ejercicio 3 - TIR'!$C$22),'Ejercicio 3 - TIR'!$C$22+SQRT(('Ejercicio 3 - TIR'!$E$22-'Ejercicio 3 - TIR'!$C$22)*('Ejercicio 3 - TIR'!$D$22-'Ejercicio 3 - TIR'!$C$22)*P542),'Ejercicio 3 - TIR'!$E$22-SQRT(('Ejercicio 3 - TIR'!$E$22-'Ejercicio 3 - TIR'!$C$22)*('Ejercicio 3 - TIR'!$E$22-'Ejercicio 3 - TIR'!$D$22)*(1-P542)))</f>
        <v>0.1408758344</v>
      </c>
      <c r="R542" s="3">
        <f t="shared" si="12"/>
        <v>0.01144778629</v>
      </c>
      <c r="S542" s="7">
        <f>IF(R542&lt;=('Ejercicio 3 - TIR'!$D$23-'Ejercicio 3 - TIR'!$C$23)/('Ejercicio 3 - TIR'!$E$23-'Ejercicio 3 - TIR'!$C$23),'Ejercicio 3 - TIR'!$C$23+SQRT(('Ejercicio 3 - TIR'!$E$23-'Ejercicio 3 - TIR'!$C$23)*('Ejercicio 3 - TIR'!$D$23-'Ejercicio 3 - TIR'!$C$23)*R542),'Ejercicio 3 - TIR'!$E$23-SQRT(('Ejercicio 3 - TIR'!$E$23-'Ejercicio 3 - TIR'!$C$23)*('Ejercicio 3 - TIR'!$E$23-'Ejercicio 3 - TIR'!$D$23)*(1-R542)))</f>
        <v>0.1245393849</v>
      </c>
      <c r="T542" s="3">
        <f t="shared" si="13"/>
        <v>0.5412071759</v>
      </c>
      <c r="U542" s="7">
        <f>IF(T542&lt;=('Ejercicio 3 - TIR'!$D$24-'Ejercicio 3 - TIR'!$C$24)/('Ejercicio 3 - TIR'!$E$24-'Ejercicio 3 - TIR'!$C$24),'Ejercicio 3 - TIR'!$C$24+SQRT(('Ejercicio 3 - TIR'!$E$24-'Ejercicio 3 - TIR'!$C$24)*('Ejercicio 3 - TIR'!$D$24-'Ejercicio 3 - TIR'!$C$24)*T542),'Ejercicio 3 - TIR'!$E$24-SQRT(('Ejercicio 3 - TIR'!$E$24-'Ejercicio 3 - TIR'!$C$24)*('Ejercicio 3 - TIR'!$E$24-'Ejercicio 3 - TIR'!$D$24)*(1-T542)))</f>
        <v>0.1841584053</v>
      </c>
      <c r="V542" s="3">
        <f t="shared" si="14"/>
        <v>0.04796312279</v>
      </c>
      <c r="W542" s="7">
        <f>IF(V542&lt;=('Ejercicio 3 - TIR'!$D$25-'Ejercicio 3 - TIR'!$C$25)/('Ejercicio 3 - TIR'!$E$25-'Ejercicio 3 - TIR'!$C$25),'Ejercicio 3 - TIR'!$C$25+SQRT(('Ejercicio 3 - TIR'!$E$25-'Ejercicio 3 - TIR'!$C$25)*('Ejercicio 3 - TIR'!$D$25-'Ejercicio 3 - TIR'!$C$25)*V542),'Ejercicio 3 - TIR'!$E$25-SQRT(('Ejercicio 3 - TIR'!$E$25-'Ejercicio 3 - TIR'!$C$25)*('Ejercicio 3 - TIR'!$E$25-'Ejercicio 3 - TIR'!$D$25)*(1-V542)))</f>
        <v>0.188194411</v>
      </c>
      <c r="X542" s="3">
        <f t="shared" si="15"/>
        <v>0.4860206459</v>
      </c>
      <c r="Y542" s="7">
        <f>IF(X542&lt;=('Ejercicio 3 - TIR'!$D$26-'Ejercicio 3 - TIR'!$C$26)/('Ejercicio 3 - TIR'!$E$26-'Ejercicio 3 - TIR'!$C$26),'Ejercicio 3 - TIR'!$C$26+SQRT(('Ejercicio 3 - TIR'!$E$26-'Ejercicio 3 - TIR'!$C$26)*('Ejercicio 3 - TIR'!$D$26-'Ejercicio 3 - TIR'!$C$26)*X542),'Ejercicio 3 - TIR'!$E$26-SQRT(('Ejercicio 3 - TIR'!$E$26-'Ejercicio 3 - TIR'!$C$26)*('Ejercicio 3 - TIR'!$E$26-'Ejercicio 3 - TIR'!$D$26)*(1-X542)))</f>
        <v>0.2273170947</v>
      </c>
      <c r="Z542" s="3">
        <f t="shared" si="16"/>
        <v>1.140875834</v>
      </c>
      <c r="AA542" s="3">
        <f t="shared" si="17"/>
        <v>1.282959809</v>
      </c>
      <c r="AB542" s="3">
        <f t="shared" si="18"/>
        <v>1.519227642</v>
      </c>
      <c r="AC542" s="3">
        <f t="shared" si="19"/>
        <v>1.805137793</v>
      </c>
      <c r="AD542" s="3">
        <f t="shared" si="20"/>
        <v>2.215476471</v>
      </c>
      <c r="AE542" s="2">
        <f t="shared" si="21"/>
        <v>4687.599992</v>
      </c>
      <c r="AF542" s="2">
        <f t="shared" si="22"/>
        <v>5271.390811</v>
      </c>
      <c r="AG542" s="2">
        <f t="shared" si="23"/>
        <v>6242.161737</v>
      </c>
      <c r="AH542" s="2">
        <f t="shared" si="24"/>
        <v>7416.901688</v>
      </c>
      <c r="AI542" s="2">
        <f t="shared" si="25"/>
        <v>9102.890232</v>
      </c>
      <c r="AJ542" s="4">
        <f t="shared" si="26"/>
        <v>45806.27508</v>
      </c>
      <c r="AK542" s="4">
        <f t="shared" si="27"/>
        <v>43245.5689</v>
      </c>
      <c r="AL542" s="4">
        <f t="shared" si="28"/>
        <v>62638.60454</v>
      </c>
      <c r="AM542" s="4">
        <f t="shared" si="29"/>
        <v>62890.68205</v>
      </c>
      <c r="AN542" s="4">
        <f t="shared" si="30"/>
        <v>96346.17174</v>
      </c>
      <c r="AO542" s="4">
        <f>C542/'Ejercicio 3 - TIR'!$D$7</f>
        <v>15284.61475</v>
      </c>
      <c r="AP542" s="4">
        <f t="shared" si="31"/>
        <v>30521.66033</v>
      </c>
      <c r="AQ542" s="4">
        <f t="shared" si="32"/>
        <v>27960.95416</v>
      </c>
      <c r="AR542" s="4">
        <f t="shared" si="33"/>
        <v>47353.9898</v>
      </c>
      <c r="AS542" s="4">
        <f t="shared" si="34"/>
        <v>47606.0673</v>
      </c>
      <c r="AT542" s="4">
        <f t="shared" si="35"/>
        <v>81061.55699</v>
      </c>
      <c r="AU542" s="4">
        <f>AP542*'Ejercicio 3 - TIR'!$D$5</f>
        <v>15260.83017</v>
      </c>
      <c r="AV542" s="4">
        <f>AQ542*'Ejercicio 3 - TIR'!$D$5</f>
        <v>13980.47708</v>
      </c>
      <c r="AW542" s="4">
        <f>AR542*'Ejercicio 3 - TIR'!$D$5</f>
        <v>23676.9949</v>
      </c>
      <c r="AX542" s="4">
        <f>AS542*'Ejercicio 3 - TIR'!$D$5</f>
        <v>23803.03365</v>
      </c>
      <c r="AY542" s="4">
        <f>AT542*'Ejercicio 3 - TIR'!$D$5</f>
        <v>40530.7785</v>
      </c>
      <c r="AZ542" s="4">
        <f t="shared" ref="AZ542:BD542" si="1661">AJ542-AU542-AE542</f>
        <v>25857.84492</v>
      </c>
      <c r="BA542" s="4">
        <f t="shared" si="1661"/>
        <v>23993.70101</v>
      </c>
      <c r="BB542" s="4">
        <f t="shared" si="1661"/>
        <v>32719.44791</v>
      </c>
      <c r="BC542" s="4">
        <f t="shared" si="1661"/>
        <v>31670.74671</v>
      </c>
      <c r="BD542" s="4">
        <f t="shared" si="1661"/>
        <v>46712.50301</v>
      </c>
      <c r="BE542" s="4">
        <f t="shared" ref="BE542:BI542" si="1662">AZ542/Z542</f>
        <v>22664.90721</v>
      </c>
      <c r="BF542" s="4">
        <f t="shared" si="1662"/>
        <v>18701.83372</v>
      </c>
      <c r="BG542" s="4">
        <f t="shared" si="1662"/>
        <v>21536.89612</v>
      </c>
      <c r="BH542" s="4">
        <f t="shared" si="1662"/>
        <v>17544.7807</v>
      </c>
      <c r="BI542" s="4">
        <f t="shared" si="1662"/>
        <v>21084.6306</v>
      </c>
      <c r="BJ542" s="4">
        <f t="shared" si="38"/>
        <v>73719.29708</v>
      </c>
      <c r="BK542" s="4">
        <f t="shared" si="39"/>
        <v>33862.70435</v>
      </c>
      <c r="BL542" s="4">
        <f t="shared" si="40"/>
        <v>107582.0014</v>
      </c>
      <c r="BM542" s="4">
        <f>BK542*'Ejercicio 3 - TIR'!$D$5</f>
        <v>16931.35217</v>
      </c>
      <c r="BN542" s="4">
        <f t="shared" si="41"/>
        <v>90650.64926</v>
      </c>
      <c r="BO542" s="4">
        <f t="shared" si="42"/>
        <v>40916.99931</v>
      </c>
      <c r="BP542" s="4">
        <f t="shared" si="43"/>
        <v>-109697.7657</v>
      </c>
      <c r="BQ542" s="4">
        <f t="shared" ref="BQ542:BT542" si="1663">BE542</f>
        <v>22664.90721</v>
      </c>
      <c r="BR542" s="4">
        <f t="shared" si="1663"/>
        <v>18701.83372</v>
      </c>
      <c r="BS542" s="4">
        <f t="shared" si="1663"/>
        <v>21536.89612</v>
      </c>
      <c r="BT542" s="4">
        <f t="shared" si="1663"/>
        <v>17544.7807</v>
      </c>
      <c r="BU542" s="4">
        <f t="shared" si="45"/>
        <v>62001.62992</v>
      </c>
      <c r="BV542" s="36">
        <f t="shared" si="46"/>
        <v>7.856829715</v>
      </c>
    </row>
    <row r="543" ht="15.0" customHeight="1">
      <c r="A543" s="2">
        <v>542.0</v>
      </c>
      <c r="B543" s="3">
        <f t="shared" si="4"/>
        <v>0.158422386</v>
      </c>
      <c r="C543" s="4">
        <f>IF(B543&lt;=('Ejercicio 3 - TIR'!$D$13-'Ejercicio 3 - TIR'!$C$13)/('Ejercicio 3 - TIR'!$E$13-'Ejercicio 3 - TIR'!$C$13),'Ejercicio 3 - TIR'!$C$13+SQRT(('Ejercicio 3 - TIR'!$E$13-'Ejercicio 3 - TIR'!$C$13)*('Ejercicio 3 - TIR'!$D$13-'Ejercicio 3 - TIR'!$C$13)*B543),'Ejercicio 3 - TIR'!$E$13-SQRT(('Ejercicio 3 - TIR'!$E$13-'Ejercicio 3 - TIR'!$C$13)*('Ejercicio 3 - TIR'!$E$13-'Ejercicio 3 - TIR'!$D$13)*(1-B543)))</f>
        <v>67960.46195</v>
      </c>
      <c r="D543" s="3">
        <f t="shared" si="5"/>
        <v>0.5335824452</v>
      </c>
      <c r="E543" s="4">
        <f>IF(D543&lt;=('Ejercicio 3 - TIR'!$D$14-'Ejercicio 3 - TIR'!$C$14)/('Ejercicio 3 - TIR'!$E$14-'Ejercicio 3 - TIR'!$C$14),'Ejercicio 3 - TIR'!$C$14+SQRT(('Ejercicio 3 - TIR'!$E$14-'Ejercicio 3 - TIR'!$C$14)*('Ejercicio 3 - TIR'!$D$14-'Ejercicio 3 - TIR'!$C$14)*D543),'Ejercicio 3 - TIR'!$E$14-SQRT(('Ejercicio 3 - TIR'!$E$14-'Ejercicio 3 - TIR'!$C$14)*('Ejercicio 3 - TIR'!$E$14-'Ejercicio 3 - TIR'!$D$14)*(1-D543)))</f>
        <v>31635.63313</v>
      </c>
      <c r="F543" s="3">
        <f t="shared" si="6"/>
        <v>0.6649705561</v>
      </c>
      <c r="G543" s="4">
        <f>IF(F543&lt;=('Ejercicio 3 - TIR'!$D$18-'Ejercicio 3 - TIR'!$C$18)/('Ejercicio 3 - TIR'!$E$18-'Ejercicio 3 - TIR'!$C$18),'Ejercicio 3 - TIR'!$C$18+SQRT(('Ejercicio 3 - TIR'!$E$18-'Ejercicio 3 - TIR'!$C$18)*('Ejercicio 3 - TIR'!$D$18-'Ejercicio 3 - TIR'!$C$18)*F543),'Ejercicio 3 - TIR'!$E$18-SQRT(('Ejercicio 3 - TIR'!$E$18-'Ejercicio 3 - TIR'!$C$18)*('Ejercicio 3 - TIR'!$E$18-'Ejercicio 3 - TIR'!$D$18)*(1-F543)))</f>
        <v>39987.27107</v>
      </c>
      <c r="H543" s="3">
        <f t="shared" si="7"/>
        <v>0.182222669</v>
      </c>
      <c r="I543" s="4">
        <f>IF(H543&lt;=('Ejercicio 3 - TIR'!$D$18-'Ejercicio 3 - TIR'!$C$18)/('Ejercicio 3 - TIR'!$E$18-'Ejercicio 3 - TIR'!$C$18),'Ejercicio 3 - TIR'!$C$18+SQRT(('Ejercicio 3 - TIR'!$E$18-'Ejercicio 3 - TIR'!$C$18)*('Ejercicio 3 - TIR'!$D$18-'Ejercicio 3 - TIR'!$C$18)*H543),'Ejercicio 3 - TIR'!$E$18-SQRT(('Ejercicio 3 - TIR'!$E$18-'Ejercicio 3 - TIR'!$C$18)*('Ejercicio 3 - TIR'!$E$18-'Ejercicio 3 - TIR'!$D$18)*(1-H543)))</f>
        <v>35228.13546</v>
      </c>
      <c r="J543" s="3">
        <f t="shared" si="8"/>
        <v>0.0272460186</v>
      </c>
      <c r="K543" s="4">
        <f>IF(J543&lt;=('Ejercicio 3 - TIR'!$D$18-'Ejercicio 3 - TIR'!$C$18)/('Ejercicio 3 - TIR'!$E$18-'Ejercicio 3 - TIR'!$C$18),'Ejercicio 3 - TIR'!$C$18+SQRT(('Ejercicio 3 - TIR'!$E$18-'Ejercicio 3 - TIR'!$C$18)*('Ejercicio 3 - TIR'!$D$18-'Ejercicio 3 - TIR'!$C$18)*J543),'Ejercicio 3 - TIR'!$E$18-SQRT(('Ejercicio 3 - TIR'!$E$18-'Ejercicio 3 - TIR'!$C$18)*('Ejercicio 3 - TIR'!$E$18-'Ejercicio 3 - TIR'!$D$18)*(1-J543)))</f>
        <v>32021.60896</v>
      </c>
      <c r="L543" s="3">
        <f t="shared" si="9"/>
        <v>0.9442579083</v>
      </c>
      <c r="M543" s="4">
        <f>IF(L543&lt;=('Ejercicio 3 - TIR'!$D$18-'Ejercicio 3 - TIR'!$C$18)/('Ejercicio 3 - TIR'!$E$18-'Ejercicio 3 - TIR'!$C$18),'Ejercicio 3 - TIR'!$C$18+SQRT(('Ejercicio 3 - TIR'!$E$18-'Ejercicio 3 - TIR'!$C$18)*('Ejercicio 3 - TIR'!$D$18-'Ejercicio 3 - TIR'!$C$18)*L543),'Ejercicio 3 - TIR'!$E$18-SQRT(('Ejercicio 3 - TIR'!$E$18-'Ejercicio 3 - TIR'!$C$18)*('Ejercicio 3 - TIR'!$E$18-'Ejercicio 3 - TIR'!$D$18)*(1-L543)))</f>
        <v>42955.33453</v>
      </c>
      <c r="N543" s="3">
        <f t="shared" si="10"/>
        <v>0.8312138262</v>
      </c>
      <c r="O543" s="4">
        <f>IF(N543&lt;=('Ejercicio 3 - TIR'!$D$18-'Ejercicio 3 - TIR'!$C$18)/('Ejercicio 3 - TIR'!$E$18-'Ejercicio 3 - TIR'!$C$18),'Ejercicio 3 - TIR'!$C$18+SQRT(('Ejercicio 3 - TIR'!$E$18-'Ejercicio 3 - TIR'!$C$18)*('Ejercicio 3 - TIR'!$D$18-'Ejercicio 3 - TIR'!$C$18)*N543),'Ejercicio 3 - TIR'!$E$18-SQRT(('Ejercicio 3 - TIR'!$E$18-'Ejercicio 3 - TIR'!$C$18)*('Ejercicio 3 - TIR'!$E$18-'Ejercicio 3 - TIR'!$D$18)*(1-N543)))</f>
        <v>41442.05635</v>
      </c>
      <c r="P543" s="3">
        <f t="shared" si="11"/>
        <v>0.6830933689</v>
      </c>
      <c r="Q543" s="7">
        <f>IF(P543&lt;=('Ejercicio 3 - TIR'!$D$22-'Ejercicio 3 - TIR'!$C$22)/('Ejercicio 3 - TIR'!$E$22-'Ejercicio 3 - TIR'!$C$22),'Ejercicio 3 - TIR'!$C$22+SQRT(('Ejercicio 3 - TIR'!$E$22-'Ejercicio 3 - TIR'!$C$22)*('Ejercicio 3 - TIR'!$D$22-'Ejercicio 3 - TIR'!$C$22)*P543),'Ejercicio 3 - TIR'!$E$22-SQRT(('Ejercicio 3 - TIR'!$E$22-'Ejercicio 3 - TIR'!$C$22)*('Ejercicio 3 - TIR'!$E$22-'Ejercicio 3 - TIR'!$D$22)*(1-P543)))</f>
        <v>0.156116283</v>
      </c>
      <c r="R543" s="3">
        <f t="shared" si="12"/>
        <v>0.1075128091</v>
      </c>
      <c r="S543" s="7">
        <f>IF(R543&lt;=('Ejercicio 3 - TIR'!$D$23-'Ejercicio 3 - TIR'!$C$23)/('Ejercicio 3 - TIR'!$E$23-'Ejercicio 3 - TIR'!$C$23),'Ejercicio 3 - TIR'!$C$23+SQRT(('Ejercicio 3 - TIR'!$E$23-'Ejercicio 3 - TIR'!$C$23)*('Ejercicio 3 - TIR'!$D$23-'Ejercicio 3 - TIR'!$C$23)*R543),'Ejercicio 3 - TIR'!$E$23-SQRT(('Ejercicio 3 - TIR'!$E$23-'Ejercicio 3 - TIR'!$C$23)*('Ejercicio 3 - TIR'!$E$23-'Ejercicio 3 - TIR'!$D$23)*(1-R543)))</f>
        <v>0.1339112565</v>
      </c>
      <c r="T543" s="3">
        <f t="shared" si="13"/>
        <v>0.6431331653</v>
      </c>
      <c r="U543" s="7">
        <f>IF(T543&lt;=('Ejercicio 3 - TIR'!$D$24-'Ejercicio 3 - TIR'!$C$24)/('Ejercicio 3 - TIR'!$E$24-'Ejercicio 3 - TIR'!$C$24),'Ejercicio 3 - TIR'!$C$24+SQRT(('Ejercicio 3 - TIR'!$E$24-'Ejercicio 3 - TIR'!$C$24)*('Ejercicio 3 - TIR'!$D$24-'Ejercicio 3 - TIR'!$C$24)*T543),'Ejercicio 3 - TIR'!$E$24-SQRT(('Ejercicio 3 - TIR'!$E$24-'Ejercicio 3 - TIR'!$C$24)*('Ejercicio 3 - TIR'!$E$24-'Ejercicio 3 - TIR'!$D$24)*(1-T543)))</f>
        <v>0.1883894458</v>
      </c>
      <c r="V543" s="3">
        <f t="shared" si="14"/>
        <v>0.3613323191</v>
      </c>
      <c r="W543" s="7">
        <f>IF(V543&lt;=('Ejercicio 3 - TIR'!$D$25-'Ejercicio 3 - TIR'!$C$25)/('Ejercicio 3 - TIR'!$E$25-'Ejercicio 3 - TIR'!$C$25),'Ejercicio 3 - TIR'!$C$25+SQRT(('Ejercicio 3 - TIR'!$E$25-'Ejercicio 3 - TIR'!$C$25)*('Ejercicio 3 - TIR'!$D$25-'Ejercicio 3 - TIR'!$C$25)*V543),'Ejercicio 3 - TIR'!$E$25-SQRT(('Ejercicio 3 - TIR'!$E$25-'Ejercicio 3 - TIR'!$C$25)*('Ejercicio 3 - TIR'!$E$25-'Ejercicio 3 - TIR'!$D$25)*(1-V543)))</f>
        <v>0.2027206506</v>
      </c>
      <c r="X543" s="3">
        <f t="shared" si="15"/>
        <v>0.4816101036</v>
      </c>
      <c r="Y543" s="7">
        <f>IF(X543&lt;=('Ejercicio 3 - TIR'!$D$26-'Ejercicio 3 - TIR'!$C$26)/('Ejercicio 3 - TIR'!$E$26-'Ejercicio 3 - TIR'!$C$26),'Ejercicio 3 - TIR'!$C$26+SQRT(('Ejercicio 3 - TIR'!$E$26-'Ejercicio 3 - TIR'!$C$26)*('Ejercicio 3 - TIR'!$D$26-'Ejercicio 3 - TIR'!$C$26)*X543),'Ejercicio 3 - TIR'!$E$26-SQRT(('Ejercicio 3 - TIR'!$E$26-'Ejercicio 3 - TIR'!$C$26)*('Ejercicio 3 - TIR'!$E$26-'Ejercicio 3 - TIR'!$D$26)*(1-X543)))</f>
        <v>0.2270915372</v>
      </c>
      <c r="Z543" s="3">
        <f t="shared" si="16"/>
        <v>1.156116283</v>
      </c>
      <c r="AA543" s="3">
        <f t="shared" si="17"/>
        <v>1.310933267</v>
      </c>
      <c r="AB543" s="3">
        <f t="shared" si="18"/>
        <v>1.557899259</v>
      </c>
      <c r="AC543" s="3">
        <f t="shared" si="19"/>
        <v>1.87371761</v>
      </c>
      <c r="AD543" s="3">
        <f t="shared" si="20"/>
        <v>2.299223022</v>
      </c>
      <c r="AE543" s="2">
        <f t="shared" si="21"/>
        <v>4938.837455</v>
      </c>
      <c r="AF543" s="2">
        <f t="shared" si="22"/>
        <v>5600.203384</v>
      </c>
      <c r="AG543" s="2">
        <f t="shared" si="23"/>
        <v>6655.222596</v>
      </c>
      <c r="AH543" s="2">
        <f t="shared" si="24"/>
        <v>8004.37365</v>
      </c>
      <c r="AI543" s="2">
        <f t="shared" si="25"/>
        <v>9822.099166</v>
      </c>
      <c r="AJ543" s="4">
        <f t="shared" si="26"/>
        <v>46229.9352</v>
      </c>
      <c r="AK543" s="4">
        <f t="shared" si="27"/>
        <v>46181.73471</v>
      </c>
      <c r="AL543" s="4">
        <f t="shared" si="28"/>
        <v>49886.44086</v>
      </c>
      <c r="AM543" s="4">
        <f t="shared" si="29"/>
        <v>80486.16676</v>
      </c>
      <c r="AN543" s="4">
        <f t="shared" si="30"/>
        <v>95284.53005</v>
      </c>
      <c r="AO543" s="4">
        <f>C543/'Ejercicio 3 - TIR'!$D$7</f>
        <v>13592.09239</v>
      </c>
      <c r="AP543" s="4">
        <f t="shared" si="31"/>
        <v>32637.84281</v>
      </c>
      <c r="AQ543" s="4">
        <f t="shared" si="32"/>
        <v>32589.64232</v>
      </c>
      <c r="AR543" s="4">
        <f t="shared" si="33"/>
        <v>36294.34847</v>
      </c>
      <c r="AS543" s="4">
        <f t="shared" si="34"/>
        <v>66894.07437</v>
      </c>
      <c r="AT543" s="4">
        <f t="shared" si="35"/>
        <v>81692.43766</v>
      </c>
      <c r="AU543" s="4">
        <f>AP543*'Ejercicio 3 - TIR'!$D$5</f>
        <v>16318.9214</v>
      </c>
      <c r="AV543" s="4">
        <f>AQ543*'Ejercicio 3 - TIR'!$D$5</f>
        <v>16294.82116</v>
      </c>
      <c r="AW543" s="4">
        <f>AR543*'Ejercicio 3 - TIR'!$D$5</f>
        <v>18147.17424</v>
      </c>
      <c r="AX543" s="4">
        <f>AS543*'Ejercicio 3 - TIR'!$D$5</f>
        <v>33447.03718</v>
      </c>
      <c r="AY543" s="4">
        <f>AT543*'Ejercicio 3 - TIR'!$D$5</f>
        <v>40846.21883</v>
      </c>
      <c r="AZ543" s="4">
        <f t="shared" ref="AZ543:BD543" si="1664">AJ543-AU543-AE543</f>
        <v>24972.17634</v>
      </c>
      <c r="BA543" s="4">
        <f t="shared" si="1664"/>
        <v>24286.71016</v>
      </c>
      <c r="BB543" s="4">
        <f t="shared" si="1664"/>
        <v>25084.04403</v>
      </c>
      <c r="BC543" s="4">
        <f t="shared" si="1664"/>
        <v>39034.75592</v>
      </c>
      <c r="BD543" s="4">
        <f t="shared" si="1664"/>
        <v>44616.21205</v>
      </c>
      <c r="BE543" s="4">
        <f t="shared" ref="BE543:BI543" si="1665">AZ543/Z543</f>
        <v>21600.0559</v>
      </c>
      <c r="BF543" s="4">
        <f t="shared" si="1665"/>
        <v>18526.27496</v>
      </c>
      <c r="BG543" s="4">
        <f t="shared" si="1665"/>
        <v>16101.19774</v>
      </c>
      <c r="BH543" s="4">
        <f t="shared" si="1665"/>
        <v>20832.78489</v>
      </c>
      <c r="BI543" s="4">
        <f t="shared" si="1665"/>
        <v>19404.90836</v>
      </c>
      <c r="BJ543" s="4">
        <f t="shared" si="38"/>
        <v>72737.37601</v>
      </c>
      <c r="BK543" s="4">
        <f t="shared" si="39"/>
        <v>31251.25174</v>
      </c>
      <c r="BL543" s="4">
        <f t="shared" si="40"/>
        <v>103988.6277</v>
      </c>
      <c r="BM543" s="4">
        <f>BK543*'Ejercicio 3 - TIR'!$D$5</f>
        <v>15625.62587</v>
      </c>
      <c r="BN543" s="4">
        <f t="shared" si="41"/>
        <v>88363.00188</v>
      </c>
      <c r="BO543" s="4">
        <f t="shared" si="42"/>
        <v>38431.67932</v>
      </c>
      <c r="BP543" s="4">
        <f t="shared" si="43"/>
        <v>-99596.09507</v>
      </c>
      <c r="BQ543" s="4">
        <f t="shared" ref="BQ543:BT543" si="1666">BE543</f>
        <v>21600.0559</v>
      </c>
      <c r="BR543" s="4">
        <f t="shared" si="1666"/>
        <v>18526.27496</v>
      </c>
      <c r="BS543" s="4">
        <f t="shared" si="1666"/>
        <v>16101.19774</v>
      </c>
      <c r="BT543" s="4">
        <f t="shared" si="1666"/>
        <v>20832.78489</v>
      </c>
      <c r="BU543" s="4">
        <f t="shared" si="45"/>
        <v>57836.58768</v>
      </c>
      <c r="BV543" s="36">
        <f t="shared" si="46"/>
        <v>9.194318924</v>
      </c>
    </row>
    <row r="544" ht="15.0" customHeight="1">
      <c r="A544" s="2">
        <v>543.0</v>
      </c>
      <c r="B544" s="3">
        <f t="shared" si="4"/>
        <v>0.3882550714</v>
      </c>
      <c r="C544" s="4">
        <f>IF(B544&lt;=('Ejercicio 3 - TIR'!$D$13-'Ejercicio 3 - TIR'!$C$13)/('Ejercicio 3 - TIR'!$E$13-'Ejercicio 3 - TIR'!$C$13),'Ejercicio 3 - TIR'!$C$13+SQRT(('Ejercicio 3 - TIR'!$E$13-'Ejercicio 3 - TIR'!$C$13)*('Ejercicio 3 - TIR'!$D$13-'Ejercicio 3 - TIR'!$C$13)*B544),'Ejercicio 3 - TIR'!$E$13-SQRT(('Ejercicio 3 - TIR'!$E$13-'Ejercicio 3 - TIR'!$C$13)*('Ejercicio 3 - TIR'!$E$13-'Ejercicio 3 - TIR'!$D$13)*(1-B544)))</f>
        <v>72905.83247</v>
      </c>
      <c r="D544" s="3">
        <f t="shared" si="5"/>
        <v>0.6482384087</v>
      </c>
      <c r="E544" s="4">
        <f>IF(D544&lt;=('Ejercicio 3 - TIR'!$D$14-'Ejercicio 3 - TIR'!$C$14)/('Ejercicio 3 - TIR'!$E$14-'Ejercicio 3 - TIR'!$C$14),'Ejercicio 3 - TIR'!$C$14+SQRT(('Ejercicio 3 - TIR'!$E$14-'Ejercicio 3 - TIR'!$C$14)*('Ejercicio 3 - TIR'!$D$14-'Ejercicio 3 - TIR'!$C$14)*D544),'Ejercicio 3 - TIR'!$E$14-SQRT(('Ejercicio 3 - TIR'!$E$14-'Ejercicio 3 - TIR'!$C$14)*('Ejercicio 3 - TIR'!$E$14-'Ejercicio 3 - TIR'!$D$14)*(1-D544)))</f>
        <v>32736.10031</v>
      </c>
      <c r="F544" s="3">
        <f t="shared" si="6"/>
        <v>0.7661431925</v>
      </c>
      <c r="G544" s="4">
        <f>IF(F544&lt;=('Ejercicio 3 - TIR'!$D$18-'Ejercicio 3 - TIR'!$C$18)/('Ejercicio 3 - TIR'!$E$18-'Ejercicio 3 - TIR'!$C$18),'Ejercicio 3 - TIR'!$C$18+SQRT(('Ejercicio 3 - TIR'!$E$18-'Ejercicio 3 - TIR'!$C$18)*('Ejercicio 3 - TIR'!$D$18-'Ejercicio 3 - TIR'!$C$18)*F544),'Ejercicio 3 - TIR'!$E$18-SQRT(('Ejercicio 3 - TIR'!$E$18-'Ejercicio 3 - TIR'!$C$18)*('Ejercicio 3 - TIR'!$E$18-'Ejercicio 3 - TIR'!$D$18)*(1-F544)))</f>
        <v>40812.00996</v>
      </c>
      <c r="H544" s="3">
        <f t="shared" si="7"/>
        <v>0.8629027138</v>
      </c>
      <c r="I544" s="4">
        <f>IF(H544&lt;=('Ejercicio 3 - TIR'!$D$18-'Ejercicio 3 - TIR'!$C$18)/('Ejercicio 3 - TIR'!$E$18-'Ejercicio 3 - TIR'!$C$18),'Ejercicio 3 - TIR'!$C$18+SQRT(('Ejercicio 3 - TIR'!$E$18-'Ejercicio 3 - TIR'!$C$18)*('Ejercicio 3 - TIR'!$D$18-'Ejercicio 3 - TIR'!$C$18)*H544),'Ejercicio 3 - TIR'!$E$18-SQRT(('Ejercicio 3 - TIR'!$E$18-'Ejercicio 3 - TIR'!$C$18)*('Ejercicio 3 - TIR'!$E$18-'Ejercicio 3 - TIR'!$D$18)*(1-H544)))</f>
        <v>41793.39799</v>
      </c>
      <c r="J544" s="3">
        <f t="shared" si="8"/>
        <v>0.1060875365</v>
      </c>
      <c r="K544" s="4">
        <f>IF(J544&lt;=('Ejercicio 3 - TIR'!$D$18-'Ejercicio 3 - TIR'!$C$18)/('Ejercicio 3 - TIR'!$E$18-'Ejercicio 3 - TIR'!$C$18),'Ejercicio 3 - TIR'!$C$18+SQRT(('Ejercicio 3 - TIR'!$E$18-'Ejercicio 3 - TIR'!$C$18)*('Ejercicio 3 - TIR'!$D$18-'Ejercicio 3 - TIR'!$C$18)*J544),'Ejercicio 3 - TIR'!$E$18-SQRT(('Ejercicio 3 - TIR'!$E$18-'Ejercicio 3 - TIR'!$C$18)*('Ejercicio 3 - TIR'!$E$18-'Ejercicio 3 - TIR'!$D$18)*(1-J544)))</f>
        <v>33989.12653</v>
      </c>
      <c r="L544" s="3">
        <f t="shared" si="9"/>
        <v>0.6634988518</v>
      </c>
      <c r="M544" s="4">
        <f>IF(L544&lt;=('Ejercicio 3 - TIR'!$D$18-'Ejercicio 3 - TIR'!$C$18)/('Ejercicio 3 - TIR'!$E$18-'Ejercicio 3 - TIR'!$C$18),'Ejercicio 3 - TIR'!$C$18+SQRT(('Ejercicio 3 - TIR'!$E$18-'Ejercicio 3 - TIR'!$C$18)*('Ejercicio 3 - TIR'!$D$18-'Ejercicio 3 - TIR'!$C$18)*L544),'Ejercicio 3 - TIR'!$E$18-SQRT(('Ejercicio 3 - TIR'!$E$18-'Ejercicio 3 - TIR'!$C$18)*('Ejercicio 3 - TIR'!$E$18-'Ejercicio 3 - TIR'!$D$18)*(1-L544)))</f>
        <v>39976.2131</v>
      </c>
      <c r="N544" s="3">
        <f t="shared" si="10"/>
        <v>0.2588734704</v>
      </c>
      <c r="O544" s="4">
        <f>IF(N544&lt;=('Ejercicio 3 - TIR'!$D$18-'Ejercicio 3 - TIR'!$C$18)/('Ejercicio 3 - TIR'!$E$18-'Ejercicio 3 - TIR'!$C$18),'Ejercicio 3 - TIR'!$C$18+SQRT(('Ejercicio 3 - TIR'!$E$18-'Ejercicio 3 - TIR'!$C$18)*('Ejercicio 3 - TIR'!$D$18-'Ejercicio 3 - TIR'!$C$18)*N544),'Ejercicio 3 - TIR'!$E$18-SQRT(('Ejercicio 3 - TIR'!$E$18-'Ejercicio 3 - TIR'!$C$18)*('Ejercicio 3 - TIR'!$E$18-'Ejercicio 3 - TIR'!$D$18)*(1-N544)))</f>
        <v>36231.45413</v>
      </c>
      <c r="P544" s="3">
        <f t="shared" si="11"/>
        <v>0.02891945806</v>
      </c>
      <c r="Q544" s="7">
        <f>IF(P544&lt;=('Ejercicio 3 - TIR'!$D$22-'Ejercicio 3 - TIR'!$C$22)/('Ejercicio 3 - TIR'!$E$22-'Ejercicio 3 - TIR'!$C$22),'Ejercicio 3 - TIR'!$C$22+SQRT(('Ejercicio 3 - TIR'!$E$22-'Ejercicio 3 - TIR'!$C$22)*('Ejercicio 3 - TIR'!$D$22-'Ejercicio 3 - TIR'!$C$22)*P544),'Ejercicio 3 - TIR'!$E$22-SQRT(('Ejercicio 3 - TIR'!$E$22-'Ejercicio 3 - TIR'!$C$22)*('Ejercicio 3 - TIR'!$E$22-'Ejercicio 3 - TIR'!$D$22)*(1-P544)))</f>
        <v>0.1272149168</v>
      </c>
      <c r="R544" s="3">
        <f t="shared" si="12"/>
        <v>0.6309010981</v>
      </c>
      <c r="S544" s="7">
        <f>IF(R544&lt;=('Ejercicio 3 - TIR'!$D$23-'Ejercicio 3 - TIR'!$C$23)/('Ejercicio 3 - TIR'!$E$23-'Ejercicio 3 - TIR'!$C$23),'Ejercicio 3 - TIR'!$C$23+SQRT(('Ejercicio 3 - TIR'!$E$23-'Ejercicio 3 - TIR'!$C$23)*('Ejercicio 3 - TIR'!$D$23-'Ejercicio 3 - TIR'!$C$23)*R544),'Ejercicio 3 - TIR'!$E$23-SQRT(('Ejercicio 3 - TIR'!$E$23-'Ejercicio 3 - TIR'!$C$23)*('Ejercicio 3 - TIR'!$E$23-'Ejercicio 3 - TIR'!$D$23)*(1-R544)))</f>
        <v>0.1542244685</v>
      </c>
      <c r="T544" s="3">
        <f t="shared" si="13"/>
        <v>0.7999919394</v>
      </c>
      <c r="U544" s="7">
        <f>IF(T544&lt;=('Ejercicio 3 - TIR'!$D$24-'Ejercicio 3 - TIR'!$C$24)/('Ejercicio 3 - TIR'!$E$24-'Ejercicio 3 - TIR'!$C$24),'Ejercicio 3 - TIR'!$C$24+SQRT(('Ejercicio 3 - TIR'!$E$24-'Ejercicio 3 - TIR'!$C$24)*('Ejercicio 3 - TIR'!$D$24-'Ejercicio 3 - TIR'!$C$24)*T544),'Ejercicio 3 - TIR'!$E$24-SQRT(('Ejercicio 3 - TIR'!$E$24-'Ejercicio 3 - TIR'!$C$24)*('Ejercicio 3 - TIR'!$E$24-'Ejercicio 3 - TIR'!$D$24)*(1-T544)))</f>
        <v>0.196335204</v>
      </c>
      <c r="V544" s="3">
        <f t="shared" si="14"/>
        <v>0.8056146374</v>
      </c>
      <c r="W544" s="7">
        <f>IF(V544&lt;=('Ejercicio 3 - TIR'!$D$25-'Ejercicio 3 - TIR'!$C$25)/('Ejercicio 3 - TIR'!$E$25-'Ejercicio 3 - TIR'!$C$25),'Ejercicio 3 - TIR'!$C$25+SQRT(('Ejercicio 3 - TIR'!$E$25-'Ejercicio 3 - TIR'!$C$25)*('Ejercicio 3 - TIR'!$D$25-'Ejercicio 3 - TIR'!$C$25)*V544),'Ejercicio 3 - TIR'!$E$25-SQRT(('Ejercicio 3 - TIR'!$E$25-'Ejercicio 3 - TIR'!$C$25)*('Ejercicio 3 - TIR'!$E$25-'Ejercicio 3 - TIR'!$D$25)*(1-V544)))</f>
        <v>0.2239165039</v>
      </c>
      <c r="X544" s="3">
        <f t="shared" si="15"/>
        <v>0.5059862789</v>
      </c>
      <c r="Y544" s="7">
        <f>IF(X544&lt;=('Ejercicio 3 - TIR'!$D$26-'Ejercicio 3 - TIR'!$C$26)/('Ejercicio 3 - TIR'!$E$26-'Ejercicio 3 - TIR'!$C$26),'Ejercicio 3 - TIR'!$C$26+SQRT(('Ejercicio 3 - TIR'!$E$26-'Ejercicio 3 - TIR'!$C$26)*('Ejercicio 3 - TIR'!$D$26-'Ejercicio 3 - TIR'!$C$26)*X544),'Ejercicio 3 - TIR'!$E$26-SQRT(('Ejercicio 3 - TIR'!$E$26-'Ejercicio 3 - TIR'!$C$26)*('Ejercicio 3 - TIR'!$E$26-'Ejercicio 3 - TIR'!$D$26)*(1-X544)))</f>
        <v>0.2283504686</v>
      </c>
      <c r="Z544" s="3">
        <f t="shared" si="16"/>
        <v>1.127214917</v>
      </c>
      <c r="AA544" s="3">
        <f t="shared" si="17"/>
        <v>1.301059038</v>
      </c>
      <c r="AB544" s="3">
        <f t="shared" si="18"/>
        <v>1.55650273</v>
      </c>
      <c r="AC544" s="3">
        <f t="shared" si="19"/>
        <v>1.90502938</v>
      </c>
      <c r="AD544" s="3">
        <f t="shared" si="20"/>
        <v>2.340043731</v>
      </c>
      <c r="AE544" s="2">
        <f t="shared" si="21"/>
        <v>4164.520278</v>
      </c>
      <c r="AF544" s="2">
        <f t="shared" si="22"/>
        <v>4806.791204</v>
      </c>
      <c r="AG544" s="2">
        <f t="shared" si="23"/>
        <v>5750.533536</v>
      </c>
      <c r="AH544" s="2">
        <f t="shared" si="24"/>
        <v>7038.1729</v>
      </c>
      <c r="AI544" s="2">
        <f t="shared" si="25"/>
        <v>8645.34298</v>
      </c>
      <c r="AJ544" s="4">
        <f t="shared" si="26"/>
        <v>46003.90641</v>
      </c>
      <c r="AK544" s="4">
        <f t="shared" si="27"/>
        <v>54375.67819</v>
      </c>
      <c r="AL544" s="4">
        <f t="shared" si="28"/>
        <v>52904.16823</v>
      </c>
      <c r="AM544" s="4">
        <f t="shared" si="29"/>
        <v>76155.86043</v>
      </c>
      <c r="AN544" s="4">
        <f t="shared" si="30"/>
        <v>84783.1871</v>
      </c>
      <c r="AO544" s="4">
        <f>C544/'Ejercicio 3 - TIR'!$D$7</f>
        <v>14581.16649</v>
      </c>
      <c r="AP544" s="4">
        <f t="shared" si="31"/>
        <v>31422.73992</v>
      </c>
      <c r="AQ544" s="4">
        <f t="shared" si="32"/>
        <v>39794.5117</v>
      </c>
      <c r="AR544" s="4">
        <f t="shared" si="33"/>
        <v>38323.00174</v>
      </c>
      <c r="AS544" s="4">
        <f t="shared" si="34"/>
        <v>61574.69394</v>
      </c>
      <c r="AT544" s="4">
        <f t="shared" si="35"/>
        <v>70202.02061</v>
      </c>
      <c r="AU544" s="4">
        <f>AP544*'Ejercicio 3 - TIR'!$D$5</f>
        <v>15711.36996</v>
      </c>
      <c r="AV544" s="4">
        <f>AQ544*'Ejercicio 3 - TIR'!$D$5</f>
        <v>19897.25585</v>
      </c>
      <c r="AW544" s="4">
        <f>AR544*'Ejercicio 3 - TIR'!$D$5</f>
        <v>19161.50087</v>
      </c>
      <c r="AX544" s="4">
        <f>AS544*'Ejercicio 3 - TIR'!$D$5</f>
        <v>30787.34697</v>
      </c>
      <c r="AY544" s="4">
        <f>AT544*'Ejercicio 3 - TIR'!$D$5</f>
        <v>35101.0103</v>
      </c>
      <c r="AZ544" s="4">
        <f t="shared" ref="AZ544:BD544" si="1667">AJ544-AU544-AE544</f>
        <v>26128.01618</v>
      </c>
      <c r="BA544" s="4">
        <f t="shared" si="1667"/>
        <v>29671.63114</v>
      </c>
      <c r="BB544" s="4">
        <f t="shared" si="1667"/>
        <v>27992.13383</v>
      </c>
      <c r="BC544" s="4">
        <f t="shared" si="1667"/>
        <v>38330.34056</v>
      </c>
      <c r="BD544" s="4">
        <f t="shared" si="1667"/>
        <v>41036.83382</v>
      </c>
      <c r="BE544" s="4">
        <f t="shared" ref="BE544:BI544" si="1668">AZ544/Z544</f>
        <v>23179.26758</v>
      </c>
      <c r="BF544" s="4">
        <f t="shared" si="1668"/>
        <v>22805.75306</v>
      </c>
      <c r="BG544" s="4">
        <f t="shared" si="1668"/>
        <v>17983.99276</v>
      </c>
      <c r="BH544" s="4">
        <f t="shared" si="1668"/>
        <v>20120.60337</v>
      </c>
      <c r="BI544" s="4">
        <f t="shared" si="1668"/>
        <v>17536.78073</v>
      </c>
      <c r="BJ544" s="4">
        <f t="shared" si="38"/>
        <v>76603.90631</v>
      </c>
      <c r="BK544" s="4">
        <f t="shared" si="39"/>
        <v>34120.56724</v>
      </c>
      <c r="BL544" s="4">
        <f t="shared" si="40"/>
        <v>110724.4736</v>
      </c>
      <c r="BM544" s="4">
        <f>BK544*'Ejercicio 3 - TIR'!$D$5</f>
        <v>17060.28362</v>
      </c>
      <c r="BN544" s="4">
        <f t="shared" si="41"/>
        <v>93664.18993</v>
      </c>
      <c r="BO544" s="4">
        <f t="shared" si="42"/>
        <v>40026.68356</v>
      </c>
      <c r="BP544" s="4">
        <f t="shared" si="43"/>
        <v>-105641.9328</v>
      </c>
      <c r="BQ544" s="4">
        <f t="shared" ref="BQ544:BT544" si="1669">BE544</f>
        <v>23179.26758</v>
      </c>
      <c r="BR544" s="4">
        <f t="shared" si="1669"/>
        <v>22805.75306</v>
      </c>
      <c r="BS544" s="4">
        <f t="shared" si="1669"/>
        <v>17983.99276</v>
      </c>
      <c r="BT544" s="4">
        <f t="shared" si="1669"/>
        <v>20120.60337</v>
      </c>
      <c r="BU544" s="4">
        <f t="shared" si="45"/>
        <v>57563.46429</v>
      </c>
      <c r="BV544" s="36">
        <f t="shared" si="46"/>
        <v>9.117645674</v>
      </c>
    </row>
    <row r="545" ht="15.0" customHeight="1">
      <c r="A545" s="2">
        <v>544.0</v>
      </c>
      <c r="B545" s="3">
        <f t="shared" si="4"/>
        <v>0.3898626699</v>
      </c>
      <c r="C545" s="4">
        <f>IF(B545&lt;=('Ejercicio 3 - TIR'!$D$13-'Ejercicio 3 - TIR'!$C$13)/('Ejercicio 3 - TIR'!$E$13-'Ejercicio 3 - TIR'!$C$13),'Ejercicio 3 - TIR'!$C$13+SQRT(('Ejercicio 3 - TIR'!$E$13-'Ejercicio 3 - TIR'!$C$13)*('Ejercicio 3 - TIR'!$D$13-'Ejercicio 3 - TIR'!$C$13)*B545),'Ejercicio 3 - TIR'!$E$13-SQRT(('Ejercicio 3 - TIR'!$E$13-'Ejercicio 3 - TIR'!$C$13)*('Ejercicio 3 - TIR'!$E$13-'Ejercicio 3 - TIR'!$D$13)*(1-B545)))</f>
        <v>72941.45613</v>
      </c>
      <c r="D545" s="3">
        <f t="shared" si="5"/>
        <v>0.7277750079</v>
      </c>
      <c r="E545" s="4">
        <f>IF(D545&lt;=('Ejercicio 3 - TIR'!$D$14-'Ejercicio 3 - TIR'!$C$14)/('Ejercicio 3 - TIR'!$E$14-'Ejercicio 3 - TIR'!$C$14),'Ejercicio 3 - TIR'!$C$14+SQRT(('Ejercicio 3 - TIR'!$E$14-'Ejercicio 3 - TIR'!$C$14)*('Ejercicio 3 - TIR'!$D$14-'Ejercicio 3 - TIR'!$C$14)*D545),'Ejercicio 3 - TIR'!$E$14-SQRT(('Ejercicio 3 - TIR'!$E$14-'Ejercicio 3 - TIR'!$C$14)*('Ejercicio 3 - TIR'!$E$14-'Ejercicio 3 - TIR'!$D$14)*(1-D545)))</f>
        <v>33609.87099</v>
      </c>
      <c r="F545" s="3">
        <f t="shared" si="6"/>
        <v>0.9886579479</v>
      </c>
      <c r="G545" s="4">
        <f>IF(F545&lt;=('Ejercicio 3 - TIR'!$D$18-'Ejercicio 3 - TIR'!$C$18)/('Ejercicio 3 - TIR'!$E$18-'Ejercicio 3 - TIR'!$C$18),'Ejercicio 3 - TIR'!$C$18+SQRT(('Ejercicio 3 - TIR'!$E$18-'Ejercicio 3 - TIR'!$C$18)*('Ejercicio 3 - TIR'!$D$18-'Ejercicio 3 - TIR'!$C$18)*F545),'Ejercicio 3 - TIR'!$E$18-SQRT(('Ejercicio 3 - TIR'!$E$18-'Ejercicio 3 - TIR'!$C$18)*('Ejercicio 3 - TIR'!$E$18-'Ejercicio 3 - TIR'!$D$18)*(1-F545)))</f>
        <v>44077.69099</v>
      </c>
      <c r="H545" s="3">
        <f t="shared" si="7"/>
        <v>0.5266172943</v>
      </c>
      <c r="I545" s="4">
        <f>IF(H545&lt;=('Ejercicio 3 - TIR'!$D$18-'Ejercicio 3 - TIR'!$C$18)/('Ejercicio 3 - TIR'!$E$18-'Ejercicio 3 - TIR'!$C$18),'Ejercicio 3 - TIR'!$C$18+SQRT(('Ejercicio 3 - TIR'!$E$18-'Ejercicio 3 - TIR'!$C$18)*('Ejercicio 3 - TIR'!$D$18-'Ejercicio 3 - TIR'!$C$18)*H545),'Ejercicio 3 - TIR'!$E$18-SQRT(('Ejercicio 3 - TIR'!$E$18-'Ejercicio 3 - TIR'!$C$18)*('Ejercicio 3 - TIR'!$E$18-'Ejercicio 3 - TIR'!$D$18)*(1-H545)))</f>
        <v>38887.7778</v>
      </c>
      <c r="J545" s="3">
        <f t="shared" si="8"/>
        <v>0.5779442659</v>
      </c>
      <c r="K545" s="4">
        <f>IF(J545&lt;=('Ejercicio 3 - TIR'!$D$18-'Ejercicio 3 - TIR'!$C$18)/('Ejercicio 3 - TIR'!$E$18-'Ejercicio 3 - TIR'!$C$18),'Ejercicio 3 - TIR'!$C$18+SQRT(('Ejercicio 3 - TIR'!$E$18-'Ejercicio 3 - TIR'!$C$18)*('Ejercicio 3 - TIR'!$D$18-'Ejercicio 3 - TIR'!$C$18)*J545),'Ejercicio 3 - TIR'!$E$18-SQRT(('Ejercicio 3 - TIR'!$E$18-'Ejercicio 3 - TIR'!$C$18)*('Ejercicio 3 - TIR'!$E$18-'Ejercicio 3 - TIR'!$D$18)*(1-J545)))</f>
        <v>39310.83454</v>
      </c>
      <c r="L545" s="3">
        <f t="shared" si="9"/>
        <v>0.5871375539</v>
      </c>
      <c r="M545" s="4">
        <f>IF(L545&lt;=('Ejercicio 3 - TIR'!$D$18-'Ejercicio 3 - TIR'!$C$18)/('Ejercicio 3 - TIR'!$E$18-'Ejercicio 3 - TIR'!$C$18),'Ejercicio 3 - TIR'!$C$18+SQRT(('Ejercicio 3 - TIR'!$E$18-'Ejercicio 3 - TIR'!$C$18)*('Ejercicio 3 - TIR'!$D$18-'Ejercicio 3 - TIR'!$C$18)*L545),'Ejercicio 3 - TIR'!$E$18-SQRT(('Ejercicio 3 - TIR'!$E$18-'Ejercicio 3 - TIR'!$C$18)*('Ejercicio 3 - TIR'!$E$18-'Ejercicio 3 - TIR'!$D$18)*(1-L545)))</f>
        <v>39384.59552</v>
      </c>
      <c r="N545" s="3">
        <f t="shared" si="10"/>
        <v>0.1609162306</v>
      </c>
      <c r="O545" s="4">
        <f>IF(N545&lt;=('Ejercicio 3 - TIR'!$D$18-'Ejercicio 3 - TIR'!$C$18)/('Ejercicio 3 - TIR'!$E$18-'Ejercicio 3 - TIR'!$C$18),'Ejercicio 3 - TIR'!$C$18+SQRT(('Ejercicio 3 - TIR'!$E$18-'Ejercicio 3 - TIR'!$C$18)*('Ejercicio 3 - TIR'!$D$18-'Ejercicio 3 - TIR'!$C$18)*N545),'Ejercicio 3 - TIR'!$E$18-SQRT(('Ejercicio 3 - TIR'!$E$18-'Ejercicio 3 - TIR'!$C$18)*('Ejercicio 3 - TIR'!$E$18-'Ejercicio 3 - TIR'!$D$18)*(1-N545)))</f>
        <v>34912.98632</v>
      </c>
      <c r="P545" s="3">
        <f t="shared" si="11"/>
        <v>0.06819207189</v>
      </c>
      <c r="Q545" s="7">
        <f>IF(P545&lt;=('Ejercicio 3 - TIR'!$D$22-'Ejercicio 3 - TIR'!$C$22)/('Ejercicio 3 - TIR'!$E$22-'Ejercicio 3 - TIR'!$C$22),'Ejercicio 3 - TIR'!$C$22+SQRT(('Ejercicio 3 - TIR'!$E$22-'Ejercicio 3 - TIR'!$C$22)*('Ejercicio 3 - TIR'!$D$22-'Ejercicio 3 - TIR'!$C$22)*P545),'Ejercicio 3 - TIR'!$E$22-SQRT(('Ejercicio 3 - TIR'!$E$22-'Ejercicio 3 - TIR'!$C$22)*('Ejercicio 3 - TIR'!$E$22-'Ejercicio 3 - TIR'!$D$22)*(1-P545)))</f>
        <v>0.1310790672</v>
      </c>
      <c r="R545" s="3">
        <f t="shared" si="12"/>
        <v>0.9539701465</v>
      </c>
      <c r="S545" s="7">
        <f>IF(R545&lt;=('Ejercicio 3 - TIR'!$D$23-'Ejercicio 3 - TIR'!$C$23)/('Ejercicio 3 - TIR'!$E$23-'Ejercicio 3 - TIR'!$C$23),'Ejercicio 3 - TIR'!$C$23+SQRT(('Ejercicio 3 - TIR'!$E$23-'Ejercicio 3 - TIR'!$C$23)*('Ejercicio 3 - TIR'!$D$23-'Ejercicio 3 - TIR'!$C$23)*R545),'Ejercicio 3 - TIR'!$E$23-SQRT(('Ejercicio 3 - TIR'!$E$23-'Ejercicio 3 - TIR'!$C$23)*('Ejercicio 3 - TIR'!$E$23-'Ejercicio 3 - TIR'!$D$23)*(1-R545)))</f>
        <v>0.1708975972</v>
      </c>
      <c r="T545" s="3">
        <f t="shared" si="13"/>
        <v>0.6851463321</v>
      </c>
      <c r="U545" s="7">
        <f>IF(T545&lt;=('Ejercicio 3 - TIR'!$D$24-'Ejercicio 3 - TIR'!$C$24)/('Ejercicio 3 - TIR'!$E$24-'Ejercicio 3 - TIR'!$C$24),'Ejercicio 3 - TIR'!$C$24+SQRT(('Ejercicio 3 - TIR'!$E$24-'Ejercicio 3 - TIR'!$C$24)*('Ejercicio 3 - TIR'!$D$24-'Ejercicio 3 - TIR'!$C$24)*T545),'Ejercicio 3 - TIR'!$E$24-SQRT(('Ejercicio 3 - TIR'!$E$24-'Ejercicio 3 - TIR'!$C$24)*('Ejercicio 3 - TIR'!$E$24-'Ejercicio 3 - TIR'!$D$24)*(1-T545)))</f>
        <v>0.1903084142</v>
      </c>
      <c r="V545" s="3">
        <f t="shared" si="14"/>
        <v>0.4961706183</v>
      </c>
      <c r="W545" s="7">
        <f>IF(V545&lt;=('Ejercicio 3 - TIR'!$D$25-'Ejercicio 3 - TIR'!$C$25)/('Ejercicio 3 - TIR'!$E$25-'Ejercicio 3 - TIR'!$C$25),'Ejercicio 3 - TIR'!$C$25+SQRT(('Ejercicio 3 - TIR'!$E$25-'Ejercicio 3 - TIR'!$C$25)*('Ejercicio 3 - TIR'!$D$25-'Ejercicio 3 - TIR'!$C$25)*V545),'Ejercicio 3 - TIR'!$E$25-SQRT(('Ejercicio 3 - TIR'!$E$25-'Ejercicio 3 - TIR'!$C$25)*('Ejercicio 3 - TIR'!$E$25-'Ejercicio 3 - TIR'!$D$25)*(1-V545)))</f>
        <v>0.2080071097</v>
      </c>
      <c r="X545" s="3">
        <f t="shared" si="15"/>
        <v>0.3525448053</v>
      </c>
      <c r="Y545" s="7">
        <f>IF(X545&lt;=('Ejercicio 3 - TIR'!$D$26-'Ejercicio 3 - TIR'!$C$26)/('Ejercicio 3 - TIR'!$E$26-'Ejercicio 3 - TIR'!$C$26),'Ejercicio 3 - TIR'!$C$26+SQRT(('Ejercicio 3 - TIR'!$E$26-'Ejercicio 3 - TIR'!$C$26)*('Ejercicio 3 - TIR'!$D$26-'Ejercicio 3 - TIR'!$C$26)*X545),'Ejercicio 3 - TIR'!$E$26-SQRT(('Ejercicio 3 - TIR'!$E$26-'Ejercicio 3 - TIR'!$C$26)*('Ejercicio 3 - TIR'!$E$26-'Ejercicio 3 - TIR'!$D$26)*(1-X545)))</f>
        <v>0.2208708359</v>
      </c>
      <c r="Z545" s="3">
        <f t="shared" si="16"/>
        <v>1.131079067</v>
      </c>
      <c r="AA545" s="3">
        <f t="shared" si="17"/>
        <v>1.324377762</v>
      </c>
      <c r="AB545" s="3">
        <f t="shared" si="18"/>
        <v>1.576417994</v>
      </c>
      <c r="AC545" s="3">
        <f t="shared" si="19"/>
        <v>1.904324144</v>
      </c>
      <c r="AD545" s="3">
        <f t="shared" si="20"/>
        <v>2.32493381</v>
      </c>
      <c r="AE545" s="2">
        <f t="shared" si="21"/>
        <v>4405.550537</v>
      </c>
      <c r="AF545" s="2">
        <f t="shared" si="22"/>
        <v>5158.448538</v>
      </c>
      <c r="AG545" s="2">
        <f t="shared" si="23"/>
        <v>6140.144698</v>
      </c>
      <c r="AH545" s="2">
        <f t="shared" si="24"/>
        <v>7417.33845</v>
      </c>
      <c r="AI545" s="2">
        <f t="shared" si="25"/>
        <v>9055.612194</v>
      </c>
      <c r="AJ545" s="4">
        <f t="shared" si="26"/>
        <v>49855.35361</v>
      </c>
      <c r="AK545" s="4">
        <f t="shared" si="27"/>
        <v>51502.10813</v>
      </c>
      <c r="AL545" s="4">
        <f t="shared" si="28"/>
        <v>61970.30692</v>
      </c>
      <c r="AM545" s="4">
        <f t="shared" si="29"/>
        <v>75001.03616</v>
      </c>
      <c r="AN545" s="4">
        <f t="shared" si="30"/>
        <v>81170.38229</v>
      </c>
      <c r="AO545" s="4">
        <f>C545/'Ejercicio 3 - TIR'!$D$7</f>
        <v>14588.29123</v>
      </c>
      <c r="AP545" s="4">
        <f t="shared" si="31"/>
        <v>35267.06238</v>
      </c>
      <c r="AQ545" s="4">
        <f t="shared" si="32"/>
        <v>36913.8169</v>
      </c>
      <c r="AR545" s="4">
        <f t="shared" si="33"/>
        <v>47382.01569</v>
      </c>
      <c r="AS545" s="4">
        <f t="shared" si="34"/>
        <v>60412.74493</v>
      </c>
      <c r="AT545" s="4">
        <f t="shared" si="35"/>
        <v>66582.09107</v>
      </c>
      <c r="AU545" s="4">
        <f>AP545*'Ejercicio 3 - TIR'!$D$5</f>
        <v>17633.53119</v>
      </c>
      <c r="AV545" s="4">
        <f>AQ545*'Ejercicio 3 - TIR'!$D$5</f>
        <v>18456.90845</v>
      </c>
      <c r="AW545" s="4">
        <f>AR545*'Ejercicio 3 - TIR'!$D$5</f>
        <v>23691.00785</v>
      </c>
      <c r="AX545" s="4">
        <f>AS545*'Ejercicio 3 - TIR'!$D$5</f>
        <v>30206.37247</v>
      </c>
      <c r="AY545" s="4">
        <f>AT545*'Ejercicio 3 - TIR'!$D$5</f>
        <v>33291.04553</v>
      </c>
      <c r="AZ545" s="4">
        <f t="shared" ref="AZ545:BD545" si="1670">AJ545-AU545-AE545</f>
        <v>27816.27188</v>
      </c>
      <c r="BA545" s="4">
        <f t="shared" si="1670"/>
        <v>27886.75114</v>
      </c>
      <c r="BB545" s="4">
        <f t="shared" si="1670"/>
        <v>32139.15437</v>
      </c>
      <c r="BC545" s="4">
        <f t="shared" si="1670"/>
        <v>37377.32524</v>
      </c>
      <c r="BD545" s="4">
        <f t="shared" si="1670"/>
        <v>38823.72457</v>
      </c>
      <c r="BE545" s="4">
        <f t="shared" ref="BE545:BI545" si="1671">AZ545/Z545</f>
        <v>24592.68559</v>
      </c>
      <c r="BF545" s="4">
        <f t="shared" si="1671"/>
        <v>21056.49305</v>
      </c>
      <c r="BG545" s="4">
        <f t="shared" si="1671"/>
        <v>20387.4572</v>
      </c>
      <c r="BH545" s="4">
        <f t="shared" si="1671"/>
        <v>19627.60665</v>
      </c>
      <c r="BI545" s="4">
        <f t="shared" si="1671"/>
        <v>16698.85156</v>
      </c>
      <c r="BJ545" s="4">
        <f t="shared" si="38"/>
        <v>78140.72539</v>
      </c>
      <c r="BK545" s="4">
        <f t="shared" si="39"/>
        <v>33916.8115</v>
      </c>
      <c r="BL545" s="4">
        <f t="shared" si="40"/>
        <v>112057.5369</v>
      </c>
      <c r="BM545" s="4">
        <f>BK545*'Ejercicio 3 - TIR'!$D$5</f>
        <v>16958.40575</v>
      </c>
      <c r="BN545" s="4">
        <f t="shared" si="41"/>
        <v>95099.13114</v>
      </c>
      <c r="BO545" s="4">
        <f t="shared" si="42"/>
        <v>40904.0166</v>
      </c>
      <c r="BP545" s="4">
        <f t="shared" si="43"/>
        <v>-106551.3271</v>
      </c>
      <c r="BQ545" s="4">
        <f t="shared" ref="BQ545:BT545" si="1672">BE545</f>
        <v>24592.68559</v>
      </c>
      <c r="BR545" s="4">
        <f t="shared" si="1672"/>
        <v>21056.49305</v>
      </c>
      <c r="BS545" s="4">
        <f t="shared" si="1672"/>
        <v>20387.4572</v>
      </c>
      <c r="BT545" s="4">
        <f t="shared" si="1672"/>
        <v>19627.60665</v>
      </c>
      <c r="BU545" s="4">
        <f t="shared" si="45"/>
        <v>57602.86816</v>
      </c>
      <c r="BV545" s="36">
        <f t="shared" si="46"/>
        <v>9.258032325</v>
      </c>
    </row>
    <row r="546" ht="15.0" customHeight="1">
      <c r="A546" s="2">
        <v>545.0</v>
      </c>
      <c r="B546" s="3">
        <f t="shared" si="4"/>
        <v>0.02507708717</v>
      </c>
      <c r="C546" s="4">
        <f>IF(B546&lt;=('Ejercicio 3 - TIR'!$D$13-'Ejercicio 3 - TIR'!$C$13)/('Ejercicio 3 - TIR'!$E$13-'Ejercicio 3 - TIR'!$C$13),'Ejercicio 3 - TIR'!$C$13+SQRT(('Ejercicio 3 - TIR'!$E$13-'Ejercicio 3 - TIR'!$C$13)*('Ejercicio 3 - TIR'!$D$13-'Ejercicio 3 - TIR'!$C$13)*B546),'Ejercicio 3 - TIR'!$E$13-SQRT(('Ejercicio 3 - TIR'!$E$13-'Ejercicio 3 - TIR'!$C$13)*('Ejercicio 3 - TIR'!$E$13-'Ejercicio 3 - TIR'!$D$13)*(1-B546)))</f>
        <v>63167.14933</v>
      </c>
      <c r="D546" s="3">
        <f t="shared" si="5"/>
        <v>0.6153468073</v>
      </c>
      <c r="E546" s="4">
        <f>IF(D546&lt;=('Ejercicio 3 - TIR'!$D$14-'Ejercicio 3 - TIR'!$C$14)/('Ejercicio 3 - TIR'!$E$14-'Ejercicio 3 - TIR'!$C$14),'Ejercicio 3 - TIR'!$C$14+SQRT(('Ejercicio 3 - TIR'!$E$14-'Ejercicio 3 - TIR'!$C$14)*('Ejercicio 3 - TIR'!$D$14-'Ejercicio 3 - TIR'!$C$14)*D546),'Ejercicio 3 - TIR'!$E$14-SQRT(('Ejercicio 3 - TIR'!$E$14-'Ejercicio 3 - TIR'!$C$14)*('Ejercicio 3 - TIR'!$E$14-'Ejercicio 3 - TIR'!$D$14)*(1-D546)))</f>
        <v>32404.08143</v>
      </c>
      <c r="F546" s="3">
        <f t="shared" si="6"/>
        <v>0.557760952</v>
      </c>
      <c r="G546" s="4">
        <f>IF(F546&lt;=('Ejercicio 3 - TIR'!$D$18-'Ejercicio 3 - TIR'!$C$18)/('Ejercicio 3 - TIR'!$E$18-'Ejercicio 3 - TIR'!$C$18),'Ejercicio 3 - TIR'!$C$18+SQRT(('Ejercicio 3 - TIR'!$E$18-'Ejercicio 3 - TIR'!$C$18)*('Ejercicio 3 - TIR'!$D$18-'Ejercicio 3 - TIR'!$C$18)*F546),'Ejercicio 3 - TIR'!$E$18-SQRT(('Ejercicio 3 - TIR'!$E$18-'Ejercicio 3 - TIR'!$C$18)*('Ejercicio 3 - TIR'!$E$18-'Ejercicio 3 - TIR'!$D$18)*(1-F546)))</f>
        <v>39146.81053</v>
      </c>
      <c r="H546" s="3">
        <f t="shared" si="7"/>
        <v>0.8182994766</v>
      </c>
      <c r="I546" s="4">
        <f>IF(H546&lt;=('Ejercicio 3 - TIR'!$D$18-'Ejercicio 3 - TIR'!$C$18)/('Ejercicio 3 - TIR'!$E$18-'Ejercicio 3 - TIR'!$C$18),'Ejercicio 3 - TIR'!$C$18+SQRT(('Ejercicio 3 - TIR'!$E$18-'Ejercicio 3 - TIR'!$C$18)*('Ejercicio 3 - TIR'!$D$18-'Ejercicio 3 - TIR'!$C$18)*H546),'Ejercicio 3 - TIR'!$E$18-SQRT(('Ejercicio 3 - TIR'!$E$18-'Ejercicio 3 - TIR'!$C$18)*('Ejercicio 3 - TIR'!$E$18-'Ejercicio 3 - TIR'!$D$18)*(1-H546)))</f>
        <v>41308.45029</v>
      </c>
      <c r="J546" s="3">
        <f t="shared" si="8"/>
        <v>0.7306630066</v>
      </c>
      <c r="K546" s="4">
        <f>IF(J546&lt;=('Ejercicio 3 - TIR'!$D$18-'Ejercicio 3 - TIR'!$C$18)/('Ejercicio 3 - TIR'!$E$18-'Ejercicio 3 - TIR'!$C$18),'Ejercicio 3 - TIR'!$C$18+SQRT(('Ejercicio 3 - TIR'!$E$18-'Ejercicio 3 - TIR'!$C$18)*('Ejercicio 3 - TIR'!$D$18-'Ejercicio 3 - TIR'!$C$18)*J546),'Ejercicio 3 - TIR'!$E$18-SQRT(('Ejercicio 3 - TIR'!$E$18-'Ejercicio 3 - TIR'!$C$18)*('Ejercicio 3 - TIR'!$E$18-'Ejercicio 3 - TIR'!$D$18)*(1-J546)))</f>
        <v>40505.52845</v>
      </c>
      <c r="L546" s="3">
        <f t="shared" si="9"/>
        <v>0.8452975861</v>
      </c>
      <c r="M546" s="4">
        <f>IF(L546&lt;=('Ejercicio 3 - TIR'!$D$18-'Ejercicio 3 - TIR'!$C$18)/('Ejercicio 3 - TIR'!$E$18-'Ejercicio 3 - TIR'!$C$18),'Ejercicio 3 - TIR'!$C$18+SQRT(('Ejercicio 3 - TIR'!$E$18-'Ejercicio 3 - TIR'!$C$18)*('Ejercicio 3 - TIR'!$D$18-'Ejercicio 3 - TIR'!$C$18)*L546),'Ejercicio 3 - TIR'!$E$18-SQRT(('Ejercicio 3 - TIR'!$E$18-'Ejercicio 3 - TIR'!$C$18)*('Ejercicio 3 - TIR'!$E$18-'Ejercicio 3 - TIR'!$D$18)*(1-L546)))</f>
        <v>41593.72916</v>
      </c>
      <c r="N546" s="3">
        <f t="shared" si="10"/>
        <v>0.373695212</v>
      </c>
      <c r="O546" s="4">
        <f>IF(N546&lt;=('Ejercicio 3 - TIR'!$D$18-'Ejercicio 3 - TIR'!$C$18)/('Ejercicio 3 - TIR'!$E$18-'Ejercicio 3 - TIR'!$C$18),'Ejercicio 3 - TIR'!$C$18+SQRT(('Ejercicio 3 - TIR'!$E$18-'Ejercicio 3 - TIR'!$C$18)*('Ejercicio 3 - TIR'!$D$18-'Ejercicio 3 - TIR'!$C$18)*N546),'Ejercicio 3 - TIR'!$E$18-SQRT(('Ejercicio 3 - TIR'!$E$18-'Ejercicio 3 - TIR'!$C$18)*('Ejercicio 3 - TIR'!$E$18-'Ejercicio 3 - TIR'!$D$18)*(1-N546)))</f>
        <v>37486.94075</v>
      </c>
      <c r="P546" s="3">
        <f t="shared" si="11"/>
        <v>0.1146892998</v>
      </c>
      <c r="Q546" s="7">
        <f>IF(P546&lt;=('Ejercicio 3 - TIR'!$D$22-'Ejercicio 3 - TIR'!$C$22)/('Ejercicio 3 - TIR'!$E$22-'Ejercicio 3 - TIR'!$C$22),'Ejercicio 3 - TIR'!$C$22+SQRT(('Ejercicio 3 - TIR'!$E$22-'Ejercicio 3 - TIR'!$C$22)*('Ejercicio 3 - TIR'!$D$22-'Ejercicio 3 - TIR'!$C$22)*P546),'Ejercicio 3 - TIR'!$E$22-SQRT(('Ejercicio 3 - TIR'!$E$22-'Ejercicio 3 - TIR'!$C$22)*('Ejercicio 3 - TIR'!$E$22-'Ejercicio 3 - TIR'!$D$22)*(1-P546)))</f>
        <v>0.1343680458</v>
      </c>
      <c r="R546" s="3">
        <f t="shared" si="12"/>
        <v>0.999463191</v>
      </c>
      <c r="S546" s="7">
        <f>IF(R546&lt;=('Ejercicio 3 - TIR'!$D$23-'Ejercicio 3 - TIR'!$C$23)/('Ejercicio 3 - TIR'!$E$23-'Ejercicio 3 - TIR'!$C$23),'Ejercicio 3 - TIR'!$C$23+SQRT(('Ejercicio 3 - TIR'!$E$23-'Ejercicio 3 - TIR'!$C$23)*('Ejercicio 3 - TIR'!$D$23-'Ejercicio 3 - TIR'!$C$23)*R546),'Ejercicio 3 - TIR'!$E$23-SQRT(('Ejercicio 3 - TIR'!$E$23-'Ejercicio 3 - TIR'!$C$23)*('Ejercicio 3 - TIR'!$E$23-'Ejercicio 3 - TIR'!$D$23)*(1-R546)))</f>
        <v>0.1790170167</v>
      </c>
      <c r="T546" s="3">
        <f t="shared" si="13"/>
        <v>0.641991019</v>
      </c>
      <c r="U546" s="7">
        <f>IF(T546&lt;=('Ejercicio 3 - TIR'!$D$24-'Ejercicio 3 - TIR'!$C$24)/('Ejercicio 3 - TIR'!$E$24-'Ejercicio 3 - TIR'!$C$24),'Ejercicio 3 - TIR'!$C$24+SQRT(('Ejercicio 3 - TIR'!$E$24-'Ejercicio 3 - TIR'!$C$24)*('Ejercicio 3 - TIR'!$D$24-'Ejercicio 3 - TIR'!$C$24)*T546),'Ejercicio 3 - TIR'!$E$24-SQRT(('Ejercicio 3 - TIR'!$E$24-'Ejercicio 3 - TIR'!$C$24)*('Ejercicio 3 - TIR'!$E$24-'Ejercicio 3 - TIR'!$D$24)*(1-T546)))</f>
        <v>0.1883389017</v>
      </c>
      <c r="V546" s="3">
        <f t="shared" si="14"/>
        <v>0.5316293313</v>
      </c>
      <c r="W546" s="7">
        <f>IF(V546&lt;=('Ejercicio 3 - TIR'!$D$25-'Ejercicio 3 - TIR'!$C$25)/('Ejercicio 3 - TIR'!$E$25-'Ejercicio 3 - TIR'!$C$25),'Ejercicio 3 - TIR'!$C$25+SQRT(('Ejercicio 3 - TIR'!$E$25-'Ejercicio 3 - TIR'!$C$25)*('Ejercicio 3 - TIR'!$D$25-'Ejercicio 3 - TIR'!$C$25)*V546),'Ejercicio 3 - TIR'!$E$25-SQRT(('Ejercicio 3 - TIR'!$E$25-'Ejercicio 3 - TIR'!$C$25)*('Ejercicio 3 - TIR'!$E$25-'Ejercicio 3 - TIR'!$D$25)*(1-V546)))</f>
        <v>0.2095117629</v>
      </c>
      <c r="X546" s="3">
        <f t="shared" si="15"/>
        <v>0.7545784692</v>
      </c>
      <c r="Y546" s="7">
        <f>IF(X546&lt;=('Ejercicio 3 - TIR'!$D$26-'Ejercicio 3 - TIR'!$C$26)/('Ejercicio 3 - TIR'!$E$26-'Ejercicio 3 - TIR'!$C$26),'Ejercicio 3 - TIR'!$C$26+SQRT(('Ejercicio 3 - TIR'!$E$26-'Ejercicio 3 - TIR'!$C$26)*('Ejercicio 3 - TIR'!$D$26-'Ejercicio 3 - TIR'!$C$26)*X546),'Ejercicio 3 - TIR'!$E$26-SQRT(('Ejercicio 3 - TIR'!$E$26-'Ejercicio 3 - TIR'!$C$26)*('Ejercicio 3 - TIR'!$E$26-'Ejercicio 3 - TIR'!$D$26)*(1-X546)))</f>
        <v>0.2435956559</v>
      </c>
      <c r="Z546" s="3">
        <f t="shared" si="16"/>
        <v>1.134368046</v>
      </c>
      <c r="AA546" s="3">
        <f t="shared" si="17"/>
        <v>1.337439229</v>
      </c>
      <c r="AB546" s="3">
        <f t="shared" si="18"/>
        <v>1.589331065</v>
      </c>
      <c r="AC546" s="3">
        <f t="shared" si="19"/>
        <v>1.922314618</v>
      </c>
      <c r="AD546" s="3">
        <f t="shared" si="20"/>
        <v>2.390582108</v>
      </c>
      <c r="AE546" s="2">
        <f t="shared" si="21"/>
        <v>4354.073097</v>
      </c>
      <c r="AF546" s="2">
        <f t="shared" si="22"/>
        <v>5133.526274</v>
      </c>
      <c r="AG546" s="2">
        <f t="shared" si="23"/>
        <v>6100.368974</v>
      </c>
      <c r="AH546" s="2">
        <f t="shared" si="24"/>
        <v>7378.468032</v>
      </c>
      <c r="AI546" s="2">
        <f t="shared" si="25"/>
        <v>9175.830792</v>
      </c>
      <c r="AJ546" s="4">
        <f t="shared" si="26"/>
        <v>44406.89096</v>
      </c>
      <c r="AK546" s="4">
        <f t="shared" si="27"/>
        <v>55247.54192</v>
      </c>
      <c r="AL546" s="4">
        <f t="shared" si="28"/>
        <v>64376.69466</v>
      </c>
      <c r="AM546" s="4">
        <f t="shared" si="29"/>
        <v>79956.23358</v>
      </c>
      <c r="AN546" s="4">
        <f t="shared" si="30"/>
        <v>89615.60985</v>
      </c>
      <c r="AO546" s="4">
        <f>C546/'Ejercicio 3 - TIR'!$D$7</f>
        <v>12633.42987</v>
      </c>
      <c r="AP546" s="4">
        <f t="shared" si="31"/>
        <v>31773.46109</v>
      </c>
      <c r="AQ546" s="4">
        <f t="shared" si="32"/>
        <v>42614.11205</v>
      </c>
      <c r="AR546" s="4">
        <f t="shared" si="33"/>
        <v>51743.26479</v>
      </c>
      <c r="AS546" s="4">
        <f t="shared" si="34"/>
        <v>67322.80371</v>
      </c>
      <c r="AT546" s="4">
        <f t="shared" si="35"/>
        <v>76982.17998</v>
      </c>
      <c r="AU546" s="4">
        <f>AP546*'Ejercicio 3 - TIR'!$D$5</f>
        <v>15886.73054</v>
      </c>
      <c r="AV546" s="4">
        <f>AQ546*'Ejercicio 3 - TIR'!$D$5</f>
        <v>21307.05603</v>
      </c>
      <c r="AW546" s="4">
        <f>AR546*'Ejercicio 3 - TIR'!$D$5</f>
        <v>25871.6324</v>
      </c>
      <c r="AX546" s="4">
        <f>AS546*'Ejercicio 3 - TIR'!$D$5</f>
        <v>33661.40186</v>
      </c>
      <c r="AY546" s="4">
        <f>AT546*'Ejercicio 3 - TIR'!$D$5</f>
        <v>38491.08999</v>
      </c>
      <c r="AZ546" s="4">
        <f t="shared" ref="AZ546:BD546" si="1673">AJ546-AU546-AE546</f>
        <v>24166.08731</v>
      </c>
      <c r="BA546" s="4">
        <f t="shared" si="1673"/>
        <v>28806.95962</v>
      </c>
      <c r="BB546" s="4">
        <f t="shared" si="1673"/>
        <v>32404.69329</v>
      </c>
      <c r="BC546" s="4">
        <f t="shared" si="1673"/>
        <v>38916.36369</v>
      </c>
      <c r="BD546" s="4">
        <f t="shared" si="1673"/>
        <v>41948.68907</v>
      </c>
      <c r="BE546" s="4">
        <f t="shared" ref="BE546:BI546" si="1674">AZ546/Z546</f>
        <v>21303.56845</v>
      </c>
      <c r="BF546" s="4">
        <f t="shared" si="1674"/>
        <v>21538.89238</v>
      </c>
      <c r="BG546" s="4">
        <f t="shared" si="1674"/>
        <v>20388.88814</v>
      </c>
      <c r="BH546" s="4">
        <f t="shared" si="1674"/>
        <v>20244.53403</v>
      </c>
      <c r="BI546" s="4">
        <f t="shared" si="1674"/>
        <v>17547.47888</v>
      </c>
      <c r="BJ546" s="4">
        <f t="shared" si="38"/>
        <v>77464.6173</v>
      </c>
      <c r="BK546" s="4">
        <f t="shared" si="39"/>
        <v>30201.2514</v>
      </c>
      <c r="BL546" s="4">
        <f t="shared" si="40"/>
        <v>107665.8687</v>
      </c>
      <c r="BM546" s="4">
        <f>BK546*'Ejercicio 3 - TIR'!$D$5</f>
        <v>15100.6257</v>
      </c>
      <c r="BN546" s="4">
        <f t="shared" si="41"/>
        <v>92565.243</v>
      </c>
      <c r="BO546" s="4">
        <f t="shared" si="42"/>
        <v>38720.79636</v>
      </c>
      <c r="BP546" s="4">
        <f t="shared" si="43"/>
        <v>-95571.23076</v>
      </c>
      <c r="BQ546" s="4">
        <f t="shared" ref="BQ546:BT546" si="1675">BE546</f>
        <v>21303.56845</v>
      </c>
      <c r="BR546" s="4">
        <f t="shared" si="1675"/>
        <v>21538.89238</v>
      </c>
      <c r="BS546" s="4">
        <f t="shared" si="1675"/>
        <v>20388.88814</v>
      </c>
      <c r="BT546" s="4">
        <f t="shared" si="1675"/>
        <v>20244.53403</v>
      </c>
      <c r="BU546" s="4">
        <f t="shared" si="45"/>
        <v>56268.27525</v>
      </c>
      <c r="BV546" s="36">
        <f t="shared" si="46"/>
        <v>11.97339467</v>
      </c>
    </row>
    <row r="547" ht="15.0" customHeight="1">
      <c r="A547" s="2">
        <v>546.0</v>
      </c>
      <c r="B547" s="3">
        <f t="shared" si="4"/>
        <v>0.7773723405</v>
      </c>
      <c r="C547" s="4">
        <f>IF(B547&lt;=('Ejercicio 3 - TIR'!$D$13-'Ejercicio 3 - TIR'!$C$13)/('Ejercicio 3 - TIR'!$E$13-'Ejercicio 3 - TIR'!$C$13),'Ejercicio 3 - TIR'!$C$13+SQRT(('Ejercicio 3 - TIR'!$E$13-'Ejercicio 3 - TIR'!$C$13)*('Ejercicio 3 - TIR'!$D$13-'Ejercicio 3 - TIR'!$C$13)*B547),'Ejercicio 3 - TIR'!$E$13-SQRT(('Ejercicio 3 - TIR'!$E$13-'Ejercicio 3 - TIR'!$C$13)*('Ejercicio 3 - TIR'!$E$13-'Ejercicio 3 - TIR'!$D$13)*(1-B547)))</f>
        <v>83655.17845</v>
      </c>
      <c r="D547" s="3">
        <f t="shared" si="5"/>
        <v>0.1911081412</v>
      </c>
      <c r="E547" s="4">
        <f>IF(D547&lt;=('Ejercicio 3 - TIR'!$D$14-'Ejercicio 3 - TIR'!$C$14)/('Ejercicio 3 - TIR'!$E$14-'Ejercicio 3 - TIR'!$C$14),'Ejercicio 3 - TIR'!$C$14+SQRT(('Ejercicio 3 - TIR'!$E$14-'Ejercicio 3 - TIR'!$C$14)*('Ejercicio 3 - TIR'!$D$14-'Ejercicio 3 - TIR'!$C$14)*D547),'Ejercicio 3 - TIR'!$E$14-SQRT(('Ejercicio 3 - TIR'!$E$14-'Ejercicio 3 - TIR'!$C$14)*('Ejercicio 3 - TIR'!$E$14-'Ejercicio 3 - TIR'!$D$14)*(1-D547)))</f>
        <v>28785.90948</v>
      </c>
      <c r="F547" s="3">
        <f t="shared" si="6"/>
        <v>0.7329601277</v>
      </c>
      <c r="G547" s="4">
        <f>IF(F547&lt;=('Ejercicio 3 - TIR'!$D$18-'Ejercicio 3 - TIR'!$C$18)/('Ejercicio 3 - TIR'!$E$18-'Ejercicio 3 - TIR'!$C$18),'Ejercicio 3 - TIR'!$C$18+SQRT(('Ejercicio 3 - TIR'!$E$18-'Ejercicio 3 - TIR'!$C$18)*('Ejercicio 3 - TIR'!$D$18-'Ejercicio 3 - TIR'!$C$18)*F547),'Ejercicio 3 - TIR'!$E$18-SQRT(('Ejercicio 3 - TIR'!$E$18-'Ejercicio 3 - TIR'!$C$18)*('Ejercicio 3 - TIR'!$E$18-'Ejercicio 3 - TIR'!$D$18)*(1-F547)))</f>
        <v>40524.73571</v>
      </c>
      <c r="H547" s="3">
        <f t="shared" si="7"/>
        <v>0.7518293712</v>
      </c>
      <c r="I547" s="4">
        <f>IF(H547&lt;=('Ejercicio 3 - TIR'!$D$18-'Ejercicio 3 - TIR'!$C$18)/('Ejercicio 3 - TIR'!$E$18-'Ejercicio 3 - TIR'!$C$18),'Ejercicio 3 - TIR'!$C$18+SQRT(('Ejercicio 3 - TIR'!$E$18-'Ejercicio 3 - TIR'!$C$18)*('Ejercicio 3 - TIR'!$D$18-'Ejercicio 3 - TIR'!$C$18)*H547),'Ejercicio 3 - TIR'!$E$18-SQRT(('Ejercicio 3 - TIR'!$E$18-'Ejercicio 3 - TIR'!$C$18)*('Ejercicio 3 - TIR'!$E$18-'Ejercicio 3 - TIR'!$D$18)*(1-H547)))</f>
        <v>40685.74489</v>
      </c>
      <c r="J547" s="3">
        <f t="shared" si="8"/>
        <v>0.6658161762</v>
      </c>
      <c r="K547" s="4">
        <f>IF(J547&lt;=('Ejercicio 3 - TIR'!$D$18-'Ejercicio 3 - TIR'!$C$18)/('Ejercicio 3 - TIR'!$E$18-'Ejercicio 3 - TIR'!$C$18),'Ejercicio 3 - TIR'!$C$18+SQRT(('Ejercicio 3 - TIR'!$E$18-'Ejercicio 3 - TIR'!$C$18)*('Ejercicio 3 - TIR'!$D$18-'Ejercicio 3 - TIR'!$C$18)*J547),'Ejercicio 3 - TIR'!$E$18-SQRT(('Ejercicio 3 - TIR'!$E$18-'Ejercicio 3 - TIR'!$C$18)*('Ejercicio 3 - TIR'!$E$18-'Ejercicio 3 - TIR'!$D$18)*(1-J547)))</f>
        <v>39993.61929</v>
      </c>
      <c r="L547" s="3">
        <f t="shared" si="9"/>
        <v>0.6132391505</v>
      </c>
      <c r="M547" s="4">
        <f>IF(L547&lt;=('Ejercicio 3 - TIR'!$D$18-'Ejercicio 3 - TIR'!$C$18)/('Ejercicio 3 - TIR'!$E$18-'Ejercicio 3 - TIR'!$C$18),'Ejercicio 3 - TIR'!$C$18+SQRT(('Ejercicio 3 - TIR'!$E$18-'Ejercicio 3 - TIR'!$C$18)*('Ejercicio 3 - TIR'!$D$18-'Ejercicio 3 - TIR'!$C$18)*L547),'Ejercicio 3 - TIR'!$E$18-SQRT(('Ejercicio 3 - TIR'!$E$18-'Ejercicio 3 - TIR'!$C$18)*('Ejercicio 3 - TIR'!$E$18-'Ejercicio 3 - TIR'!$D$18)*(1-L547)))</f>
        <v>39590.92658</v>
      </c>
      <c r="N547" s="3">
        <f t="shared" si="10"/>
        <v>0.5138716091</v>
      </c>
      <c r="O547" s="4">
        <f>IF(N547&lt;=('Ejercicio 3 - TIR'!$D$18-'Ejercicio 3 - TIR'!$C$18)/('Ejercicio 3 - TIR'!$E$18-'Ejercicio 3 - TIR'!$C$18),'Ejercicio 3 - TIR'!$C$18+SQRT(('Ejercicio 3 - TIR'!$E$18-'Ejercicio 3 - TIR'!$C$18)*('Ejercicio 3 - TIR'!$D$18-'Ejercicio 3 - TIR'!$C$18)*N547),'Ejercicio 3 - TIR'!$E$18-SQRT(('Ejercicio 3 - TIR'!$E$18-'Ejercicio 3 - TIR'!$C$18)*('Ejercicio 3 - TIR'!$E$18-'Ejercicio 3 - TIR'!$D$18)*(1-N547)))</f>
        <v>38779.56385</v>
      </c>
      <c r="P547" s="3">
        <f t="shared" si="11"/>
        <v>0.6458639662</v>
      </c>
      <c r="Q547" s="7">
        <f>IF(P547&lt;=('Ejercicio 3 - TIR'!$D$22-'Ejercicio 3 - TIR'!$C$22)/('Ejercicio 3 - TIR'!$E$22-'Ejercicio 3 - TIR'!$C$22),'Ejercicio 3 - TIR'!$C$22+SQRT(('Ejercicio 3 - TIR'!$E$22-'Ejercicio 3 - TIR'!$C$22)*('Ejercicio 3 - TIR'!$D$22-'Ejercicio 3 - TIR'!$C$22)*P547),'Ejercicio 3 - TIR'!$E$22-SQRT(('Ejercicio 3 - TIR'!$E$22-'Ejercicio 3 - TIR'!$C$22)*('Ejercicio 3 - TIR'!$E$22-'Ejercicio 3 - TIR'!$D$22)*(1-P547)))</f>
        <v>0.1547523296</v>
      </c>
      <c r="R547" s="3">
        <f t="shared" si="12"/>
        <v>0.09382099485</v>
      </c>
      <c r="S547" s="7">
        <f>IF(R547&lt;=('Ejercicio 3 - TIR'!$D$23-'Ejercicio 3 - TIR'!$C$23)/('Ejercicio 3 - TIR'!$E$23-'Ejercicio 3 - TIR'!$C$23),'Ejercicio 3 - TIR'!$C$23+SQRT(('Ejercicio 3 - TIR'!$E$23-'Ejercicio 3 - TIR'!$C$23)*('Ejercicio 3 - TIR'!$D$23-'Ejercicio 3 - TIR'!$C$23)*R547),'Ejercicio 3 - TIR'!$E$23-SQRT(('Ejercicio 3 - TIR'!$E$23-'Ejercicio 3 - TIR'!$C$23)*('Ejercicio 3 - TIR'!$E$23-'Ejercicio 3 - TIR'!$D$23)*(1-R547)))</f>
        <v>0.1329952988</v>
      </c>
      <c r="T547" s="3">
        <f t="shared" si="13"/>
        <v>0.6735024657</v>
      </c>
      <c r="U547" s="7">
        <f>IF(T547&lt;=('Ejercicio 3 - TIR'!$D$24-'Ejercicio 3 - TIR'!$C$24)/('Ejercicio 3 - TIR'!$E$24-'Ejercicio 3 - TIR'!$C$24),'Ejercicio 3 - TIR'!$C$24+SQRT(('Ejercicio 3 - TIR'!$E$24-'Ejercicio 3 - TIR'!$C$24)*('Ejercicio 3 - TIR'!$D$24-'Ejercicio 3 - TIR'!$C$24)*T547),'Ejercicio 3 - TIR'!$E$24-SQRT(('Ejercicio 3 - TIR'!$E$24-'Ejercicio 3 - TIR'!$C$24)*('Ejercicio 3 - TIR'!$E$24-'Ejercicio 3 - TIR'!$D$24)*(1-T547)))</f>
        <v>0.1897643737</v>
      </c>
      <c r="V547" s="3">
        <f t="shared" si="14"/>
        <v>0.1886162619</v>
      </c>
      <c r="W547" s="7">
        <f>IF(V547&lt;=('Ejercicio 3 - TIR'!$D$25-'Ejercicio 3 - TIR'!$C$25)/('Ejercicio 3 - TIR'!$E$25-'Ejercicio 3 - TIR'!$C$25),'Ejercicio 3 - TIR'!$C$25+SQRT(('Ejercicio 3 - TIR'!$E$25-'Ejercicio 3 - TIR'!$C$25)*('Ejercicio 3 - TIR'!$D$25-'Ejercicio 3 - TIR'!$C$25)*V547),'Ejercicio 3 - TIR'!$E$25-SQRT(('Ejercicio 3 - TIR'!$E$25-'Ejercicio 3 - TIR'!$C$25)*('Ejercicio 3 - TIR'!$E$25-'Ejercicio 3 - TIR'!$D$25)*(1-V547)))</f>
        <v>0.1962500082</v>
      </c>
      <c r="X547" s="3">
        <f t="shared" si="15"/>
        <v>0.1251723842</v>
      </c>
      <c r="Y547" s="7">
        <f>IF(X547&lt;=('Ejercicio 3 - TIR'!$D$26-'Ejercicio 3 - TIR'!$C$26)/('Ejercicio 3 - TIR'!$E$26-'Ejercicio 3 - TIR'!$C$26),'Ejercicio 3 - TIR'!$C$26+SQRT(('Ejercicio 3 - TIR'!$E$26-'Ejercicio 3 - TIR'!$C$26)*('Ejercicio 3 - TIR'!$D$26-'Ejercicio 3 - TIR'!$C$26)*X547),'Ejercicio 3 - TIR'!$E$26-SQRT(('Ejercicio 3 - TIR'!$E$26-'Ejercicio 3 - TIR'!$C$26)*('Ejercicio 3 - TIR'!$E$26-'Ejercicio 3 - TIR'!$D$26)*(1-X547)))</f>
        <v>0.2083838363</v>
      </c>
      <c r="Z547" s="3">
        <f t="shared" si="16"/>
        <v>1.15475233</v>
      </c>
      <c r="AA547" s="3">
        <f t="shared" si="17"/>
        <v>1.308328961</v>
      </c>
      <c r="AB547" s="3">
        <f t="shared" si="18"/>
        <v>1.556603187</v>
      </c>
      <c r="AC547" s="3">
        <f t="shared" si="19"/>
        <v>1.862086575</v>
      </c>
      <c r="AD547" s="3">
        <f t="shared" si="20"/>
        <v>2.250115319</v>
      </c>
      <c r="AE547" s="2">
        <f t="shared" si="21"/>
        <v>4454.686552</v>
      </c>
      <c r="AF547" s="2">
        <f t="shared" si="22"/>
        <v>5047.138921</v>
      </c>
      <c r="AG547" s="2">
        <f t="shared" si="23"/>
        <v>6004.906077</v>
      </c>
      <c r="AH547" s="2">
        <f t="shared" si="24"/>
        <v>7183.368944</v>
      </c>
      <c r="AI547" s="2">
        <f t="shared" si="25"/>
        <v>8680.266922</v>
      </c>
      <c r="AJ547" s="4">
        <f t="shared" si="26"/>
        <v>46796.03297</v>
      </c>
      <c r="AK547" s="4">
        <f t="shared" si="27"/>
        <v>53230.33833</v>
      </c>
      <c r="AL547" s="4">
        <f t="shared" si="28"/>
        <v>62254.19522</v>
      </c>
      <c r="AM547" s="4">
        <f t="shared" si="29"/>
        <v>73721.73286</v>
      </c>
      <c r="AN547" s="4">
        <f t="shared" si="30"/>
        <v>87258.49067</v>
      </c>
      <c r="AO547" s="4">
        <f>C547/'Ejercicio 3 - TIR'!$D$7</f>
        <v>16731.03569</v>
      </c>
      <c r="AP547" s="4">
        <f t="shared" si="31"/>
        <v>30064.99728</v>
      </c>
      <c r="AQ547" s="4">
        <f t="shared" si="32"/>
        <v>36499.30264</v>
      </c>
      <c r="AR547" s="4">
        <f t="shared" si="33"/>
        <v>45523.15953</v>
      </c>
      <c r="AS547" s="4">
        <f t="shared" si="34"/>
        <v>56990.69716</v>
      </c>
      <c r="AT547" s="4">
        <f t="shared" si="35"/>
        <v>70527.45497</v>
      </c>
      <c r="AU547" s="4">
        <f>AP547*'Ejercicio 3 - TIR'!$D$5</f>
        <v>15032.49864</v>
      </c>
      <c r="AV547" s="4">
        <f>AQ547*'Ejercicio 3 - TIR'!$D$5</f>
        <v>18249.65132</v>
      </c>
      <c r="AW547" s="4">
        <f>AR547*'Ejercicio 3 - TIR'!$D$5</f>
        <v>22761.57977</v>
      </c>
      <c r="AX547" s="4">
        <f>AS547*'Ejercicio 3 - TIR'!$D$5</f>
        <v>28495.34858</v>
      </c>
      <c r="AY547" s="4">
        <f>AT547*'Ejercicio 3 - TIR'!$D$5</f>
        <v>35263.72749</v>
      </c>
      <c r="AZ547" s="4">
        <f t="shared" ref="AZ547:BD547" si="1676">AJ547-AU547-AE547</f>
        <v>27308.84778</v>
      </c>
      <c r="BA547" s="4">
        <f t="shared" si="1676"/>
        <v>29933.54809</v>
      </c>
      <c r="BB547" s="4">
        <f t="shared" si="1676"/>
        <v>33487.70938</v>
      </c>
      <c r="BC547" s="4">
        <f t="shared" si="1676"/>
        <v>38043.01533</v>
      </c>
      <c r="BD547" s="4">
        <f t="shared" si="1676"/>
        <v>43314.49626</v>
      </c>
      <c r="BE547" s="4">
        <f t="shared" ref="BE547:BI547" si="1677">AZ547/Z547</f>
        <v>23649.0952</v>
      </c>
      <c r="BF547" s="4">
        <f t="shared" si="1677"/>
        <v>22879.2215</v>
      </c>
      <c r="BG547" s="4">
        <f t="shared" si="1677"/>
        <v>21513.32444</v>
      </c>
      <c r="BH547" s="4">
        <f t="shared" si="1677"/>
        <v>20430.31503</v>
      </c>
      <c r="BI547" s="4">
        <f t="shared" si="1677"/>
        <v>19249.90061</v>
      </c>
      <c r="BJ547" s="4">
        <f t="shared" si="38"/>
        <v>64771.61588</v>
      </c>
      <c r="BK547" s="4">
        <f t="shared" si="39"/>
        <v>37646.7597</v>
      </c>
      <c r="BL547" s="4">
        <f t="shared" si="40"/>
        <v>102418.3756</v>
      </c>
      <c r="BM547" s="4">
        <f>BK547*'Ejercicio 3 - TIR'!$D$5</f>
        <v>18823.37985</v>
      </c>
      <c r="BN547" s="4">
        <f t="shared" si="41"/>
        <v>83594.99573</v>
      </c>
      <c r="BO547" s="4">
        <f t="shared" si="42"/>
        <v>37151.42733</v>
      </c>
      <c r="BP547" s="4">
        <f t="shared" si="43"/>
        <v>-112441.0879</v>
      </c>
      <c r="BQ547" s="4">
        <f t="shared" ref="BQ547:BT547" si="1678">BE547</f>
        <v>23649.0952</v>
      </c>
      <c r="BR547" s="4">
        <f t="shared" si="1678"/>
        <v>22879.2215</v>
      </c>
      <c r="BS547" s="4">
        <f t="shared" si="1678"/>
        <v>21513.32444</v>
      </c>
      <c r="BT547" s="4">
        <f t="shared" si="1678"/>
        <v>20430.31503</v>
      </c>
      <c r="BU547" s="4">
        <f t="shared" si="45"/>
        <v>56401.32794</v>
      </c>
      <c r="BV547" s="36">
        <f t="shared" si="46"/>
        <v>7.86765051</v>
      </c>
    </row>
    <row r="548" ht="15.0" customHeight="1">
      <c r="A548" s="2">
        <v>547.0</v>
      </c>
      <c r="B548" s="3">
        <f t="shared" si="4"/>
        <v>0.7218286519</v>
      </c>
      <c r="C548" s="4">
        <f>IF(B548&lt;=('Ejercicio 3 - TIR'!$D$13-'Ejercicio 3 - TIR'!$C$13)/('Ejercicio 3 - TIR'!$E$13-'Ejercicio 3 - TIR'!$C$13),'Ejercicio 3 - TIR'!$C$13+SQRT(('Ejercicio 3 - TIR'!$E$13-'Ejercicio 3 - TIR'!$C$13)*('Ejercicio 3 - TIR'!$D$13-'Ejercicio 3 - TIR'!$C$13)*B548),'Ejercicio 3 - TIR'!$E$13-SQRT(('Ejercicio 3 - TIR'!$E$13-'Ejercicio 3 - TIR'!$C$13)*('Ejercicio 3 - TIR'!$E$13-'Ejercicio 3 - TIR'!$D$13)*(1-B548)))</f>
        <v>81729.65195</v>
      </c>
      <c r="D548" s="3">
        <f t="shared" si="5"/>
        <v>0.2420149442</v>
      </c>
      <c r="E548" s="4">
        <f>IF(D548&lt;=('Ejercicio 3 - TIR'!$D$14-'Ejercicio 3 - TIR'!$C$14)/('Ejercicio 3 - TIR'!$E$14-'Ejercicio 3 - TIR'!$C$14),'Ejercicio 3 - TIR'!$C$14+SQRT(('Ejercicio 3 - TIR'!$E$14-'Ejercicio 3 - TIR'!$C$14)*('Ejercicio 3 - TIR'!$D$14-'Ejercicio 3 - TIR'!$C$14)*D548),'Ejercicio 3 - TIR'!$E$14-SQRT(('Ejercicio 3 - TIR'!$E$14-'Ejercicio 3 - TIR'!$C$14)*('Ejercicio 3 - TIR'!$E$14-'Ejercicio 3 - TIR'!$D$14)*(1-D548)))</f>
        <v>29260.41322</v>
      </c>
      <c r="F548" s="3">
        <f t="shared" si="6"/>
        <v>0.8648063532</v>
      </c>
      <c r="G548" s="4">
        <f>IF(F548&lt;=('Ejercicio 3 - TIR'!$D$18-'Ejercicio 3 - TIR'!$C$18)/('Ejercicio 3 - TIR'!$E$18-'Ejercicio 3 - TIR'!$C$18),'Ejercicio 3 - TIR'!$C$18+SQRT(('Ejercicio 3 - TIR'!$E$18-'Ejercicio 3 - TIR'!$C$18)*('Ejercicio 3 - TIR'!$D$18-'Ejercicio 3 - TIR'!$C$18)*F548),'Ejercicio 3 - TIR'!$E$18-SQRT(('Ejercicio 3 - TIR'!$E$18-'Ejercicio 3 - TIR'!$C$18)*('Ejercicio 3 - TIR'!$E$18-'Ejercicio 3 - TIR'!$D$18)*(1-F548)))</f>
        <v>41815.73815</v>
      </c>
      <c r="H548" s="3">
        <f t="shared" si="7"/>
        <v>0.9433210943</v>
      </c>
      <c r="I548" s="4">
        <f>IF(H548&lt;=('Ejercicio 3 - TIR'!$D$18-'Ejercicio 3 - TIR'!$C$18)/('Ejercicio 3 - TIR'!$E$18-'Ejercicio 3 - TIR'!$C$18),'Ejercicio 3 - TIR'!$C$18+SQRT(('Ejercicio 3 - TIR'!$E$18-'Ejercicio 3 - TIR'!$C$18)*('Ejercicio 3 - TIR'!$D$18-'Ejercicio 3 - TIR'!$C$18)*H548),'Ejercicio 3 - TIR'!$E$18-SQRT(('Ejercicio 3 - TIR'!$E$18-'Ejercicio 3 - TIR'!$C$18)*('Ejercicio 3 - TIR'!$E$18-'Ejercicio 3 - TIR'!$D$18)*(1-H548)))</f>
        <v>42938.22457</v>
      </c>
      <c r="J548" s="3">
        <f t="shared" si="8"/>
        <v>0.09034703436</v>
      </c>
      <c r="K548" s="4">
        <f>IF(J548&lt;=('Ejercicio 3 - TIR'!$D$18-'Ejercicio 3 - TIR'!$C$18)/('Ejercicio 3 - TIR'!$E$18-'Ejercicio 3 - TIR'!$C$18),'Ejercicio 3 - TIR'!$C$18+SQRT(('Ejercicio 3 - TIR'!$E$18-'Ejercicio 3 - TIR'!$C$18)*('Ejercicio 3 - TIR'!$D$18-'Ejercicio 3 - TIR'!$C$18)*J548),'Ejercicio 3 - TIR'!$E$18-SQRT(('Ejercicio 3 - TIR'!$E$18-'Ejercicio 3 - TIR'!$C$18)*('Ejercicio 3 - TIR'!$E$18-'Ejercicio 3 - TIR'!$D$18)*(1-J548)))</f>
        <v>33681.31161</v>
      </c>
      <c r="L548" s="3">
        <f t="shared" si="9"/>
        <v>0.1442333244</v>
      </c>
      <c r="M548" s="4">
        <f>IF(L548&lt;=('Ejercicio 3 - TIR'!$D$18-'Ejercicio 3 - TIR'!$C$18)/('Ejercicio 3 - TIR'!$E$18-'Ejercicio 3 - TIR'!$C$18),'Ejercicio 3 - TIR'!$C$18+SQRT(('Ejercicio 3 - TIR'!$E$18-'Ejercicio 3 - TIR'!$C$18)*('Ejercicio 3 - TIR'!$D$18-'Ejercicio 3 - TIR'!$C$18)*L548),'Ejercicio 3 - TIR'!$E$18-SQRT(('Ejercicio 3 - TIR'!$E$18-'Ejercicio 3 - TIR'!$C$18)*('Ejercicio 3 - TIR'!$E$18-'Ejercicio 3 - TIR'!$D$18)*(1-L548)))</f>
        <v>34651.34375</v>
      </c>
      <c r="N548" s="3">
        <f t="shared" si="10"/>
        <v>0.3638473965</v>
      </c>
      <c r="O548" s="4">
        <f>IF(N548&lt;=('Ejercicio 3 - TIR'!$D$18-'Ejercicio 3 - TIR'!$C$18)/('Ejercicio 3 - TIR'!$E$18-'Ejercicio 3 - TIR'!$C$18),'Ejercicio 3 - TIR'!$C$18+SQRT(('Ejercicio 3 - TIR'!$E$18-'Ejercicio 3 - TIR'!$C$18)*('Ejercicio 3 - TIR'!$D$18-'Ejercicio 3 - TIR'!$C$18)*N548),'Ejercicio 3 - TIR'!$E$18-SQRT(('Ejercicio 3 - TIR'!$E$18-'Ejercicio 3 - TIR'!$C$18)*('Ejercicio 3 - TIR'!$E$18-'Ejercicio 3 - TIR'!$D$18)*(1-N548)))</f>
        <v>37387.6322</v>
      </c>
      <c r="P548" s="3">
        <f t="shared" si="11"/>
        <v>0.9268152695</v>
      </c>
      <c r="Q548" s="7">
        <f>IF(P548&lt;=('Ejercicio 3 - TIR'!$D$22-'Ejercicio 3 - TIR'!$C$22)/('Ejercicio 3 - TIR'!$E$22-'Ejercicio 3 - TIR'!$C$22),'Ejercicio 3 - TIR'!$C$22+SQRT(('Ejercicio 3 - TIR'!$E$22-'Ejercicio 3 - TIR'!$C$22)*('Ejercicio 3 - TIR'!$D$22-'Ejercicio 3 - TIR'!$C$22)*P548),'Ejercicio 3 - TIR'!$E$22-SQRT(('Ejercicio 3 - TIR'!$E$22-'Ejercicio 3 - TIR'!$C$22)*('Ejercicio 3 - TIR'!$E$22-'Ejercicio 3 - TIR'!$D$22)*(1-P548)))</f>
        <v>0.1685225214</v>
      </c>
      <c r="R548" s="3">
        <f t="shared" si="12"/>
        <v>0.05526450234</v>
      </c>
      <c r="S548" s="7">
        <f>IF(R548&lt;=('Ejercicio 3 - TIR'!$D$23-'Ejercicio 3 - TIR'!$C$23)/('Ejercicio 3 - TIR'!$E$23-'Ejercicio 3 - TIR'!$C$23),'Ejercicio 3 - TIR'!$C$23+SQRT(('Ejercicio 3 - TIR'!$E$23-'Ejercicio 3 - TIR'!$C$23)*('Ejercicio 3 - TIR'!$D$23-'Ejercicio 3 - TIR'!$C$23)*R548),'Ejercicio 3 - TIR'!$E$23-SQRT(('Ejercicio 3 - TIR'!$E$23-'Ejercicio 3 - TIR'!$C$23)*('Ejercicio 3 - TIR'!$E$23-'Ejercicio 3 - TIR'!$D$23)*(1-R548)))</f>
        <v>0.1299737708</v>
      </c>
      <c r="T548" s="3">
        <f t="shared" si="13"/>
        <v>0.3432883718</v>
      </c>
      <c r="U548" s="7">
        <f>IF(T548&lt;=('Ejercicio 3 - TIR'!$D$24-'Ejercicio 3 - TIR'!$C$24)/('Ejercicio 3 - TIR'!$E$24-'Ejercicio 3 - TIR'!$C$24),'Ejercicio 3 - TIR'!$C$24+SQRT(('Ejercicio 3 - TIR'!$E$24-'Ejercicio 3 - TIR'!$C$24)*('Ejercicio 3 - TIR'!$D$24-'Ejercicio 3 - TIR'!$C$24)*T548),'Ejercicio 3 - TIR'!$E$24-SQRT(('Ejercicio 3 - TIR'!$E$24-'Ejercicio 3 - TIR'!$C$24)*('Ejercicio 3 - TIR'!$E$24-'Ejercicio 3 - TIR'!$D$24)*(1-T548)))</f>
        <v>0.1768496849</v>
      </c>
      <c r="V548" s="3">
        <f t="shared" si="14"/>
        <v>0.110349817</v>
      </c>
      <c r="W548" s="7">
        <f>IF(V548&lt;=('Ejercicio 3 - TIR'!$D$25-'Ejercicio 3 - TIR'!$C$25)/('Ejercicio 3 - TIR'!$E$25-'Ejercicio 3 - TIR'!$C$25),'Ejercicio 3 - TIR'!$C$25+SQRT(('Ejercicio 3 - TIR'!$E$25-'Ejercicio 3 - TIR'!$C$25)*('Ejercicio 3 - TIR'!$D$25-'Ejercicio 3 - TIR'!$C$25)*V548),'Ejercicio 3 - TIR'!$E$25-SQRT(('Ejercicio 3 - TIR'!$E$25-'Ejercicio 3 - TIR'!$C$25)*('Ejercicio 3 - TIR'!$E$25-'Ejercicio 3 - TIR'!$D$25)*(1-V548)))</f>
        <v>0.1924293903</v>
      </c>
      <c r="X548" s="3">
        <f t="shared" si="15"/>
        <v>0.8548442569</v>
      </c>
      <c r="Y548" s="7">
        <f>IF(X548&lt;=('Ejercicio 3 - TIR'!$D$26-'Ejercicio 3 - TIR'!$C$26)/('Ejercicio 3 - TIR'!$E$26-'Ejercicio 3 - TIR'!$C$26),'Ejercicio 3 - TIR'!$C$26+SQRT(('Ejercicio 3 - TIR'!$E$26-'Ejercicio 3 - TIR'!$C$26)*('Ejercicio 3 - TIR'!$D$26-'Ejercicio 3 - TIR'!$C$26)*X548),'Ejercicio 3 - TIR'!$E$26-SQRT(('Ejercicio 3 - TIR'!$E$26-'Ejercicio 3 - TIR'!$C$26)*('Ejercicio 3 - TIR'!$E$26-'Ejercicio 3 - TIR'!$D$26)*(1-X548)))</f>
        <v>0.2520028392</v>
      </c>
      <c r="Z548" s="3">
        <f t="shared" si="16"/>
        <v>1.168522521</v>
      </c>
      <c r="AA548" s="3">
        <f t="shared" si="17"/>
        <v>1.3203998</v>
      </c>
      <c r="AB548" s="3">
        <f t="shared" si="18"/>
        <v>1.553912088</v>
      </c>
      <c r="AC548" s="3">
        <f t="shared" si="19"/>
        <v>1.852930444</v>
      </c>
      <c r="AD548" s="3">
        <f t="shared" si="20"/>
        <v>2.319874177</v>
      </c>
      <c r="AE548" s="2">
        <f t="shared" si="21"/>
        <v>4931.038613</v>
      </c>
      <c r="AF548" s="2">
        <f t="shared" si="22"/>
        <v>5571.944296</v>
      </c>
      <c r="AG548" s="2">
        <f t="shared" si="23"/>
        <v>6557.340889</v>
      </c>
      <c r="AH548" s="2">
        <f t="shared" si="24"/>
        <v>7819.165999</v>
      </c>
      <c r="AI548" s="2">
        <f t="shared" si="25"/>
        <v>9789.618031</v>
      </c>
      <c r="AJ548" s="4">
        <f t="shared" si="26"/>
        <v>48862.63178</v>
      </c>
      <c r="AK548" s="4">
        <f t="shared" si="27"/>
        <v>56695.62313</v>
      </c>
      <c r="AL548" s="4">
        <f t="shared" si="28"/>
        <v>52337.79726</v>
      </c>
      <c r="AM548" s="4">
        <f t="shared" si="29"/>
        <v>64206.52976</v>
      </c>
      <c r="AN548" s="4">
        <f t="shared" si="30"/>
        <v>86734.60247</v>
      </c>
      <c r="AO548" s="4">
        <f>C548/'Ejercicio 3 - TIR'!$D$7</f>
        <v>16345.93039</v>
      </c>
      <c r="AP548" s="4">
        <f t="shared" si="31"/>
        <v>32516.70139</v>
      </c>
      <c r="AQ548" s="4">
        <f t="shared" si="32"/>
        <v>40349.69273</v>
      </c>
      <c r="AR548" s="4">
        <f t="shared" si="33"/>
        <v>35991.86687</v>
      </c>
      <c r="AS548" s="4">
        <f t="shared" si="34"/>
        <v>47860.59937</v>
      </c>
      <c r="AT548" s="4">
        <f t="shared" si="35"/>
        <v>70388.67208</v>
      </c>
      <c r="AU548" s="4">
        <f>AP548*'Ejercicio 3 - TIR'!$D$5</f>
        <v>16258.3507</v>
      </c>
      <c r="AV548" s="4">
        <f>AQ548*'Ejercicio 3 - TIR'!$D$5</f>
        <v>20174.84637</v>
      </c>
      <c r="AW548" s="4">
        <f>AR548*'Ejercicio 3 - TIR'!$D$5</f>
        <v>17995.93343</v>
      </c>
      <c r="AX548" s="4">
        <f>AS548*'Ejercicio 3 - TIR'!$D$5</f>
        <v>23930.29969</v>
      </c>
      <c r="AY548" s="4">
        <f>AT548*'Ejercicio 3 - TIR'!$D$5</f>
        <v>35194.33604</v>
      </c>
      <c r="AZ548" s="4">
        <f t="shared" ref="AZ548:BD548" si="1679">AJ548-AU548-AE548</f>
        <v>27673.24247</v>
      </c>
      <c r="BA548" s="4">
        <f t="shared" si="1679"/>
        <v>30948.83246</v>
      </c>
      <c r="BB548" s="4">
        <f t="shared" si="1679"/>
        <v>27784.52294</v>
      </c>
      <c r="BC548" s="4">
        <f t="shared" si="1679"/>
        <v>32457.06408</v>
      </c>
      <c r="BD548" s="4">
        <f t="shared" si="1679"/>
        <v>41750.6484</v>
      </c>
      <c r="BE548" s="4">
        <f t="shared" ref="BE548:BI548" si="1680">AZ548/Z548</f>
        <v>23682.24999</v>
      </c>
      <c r="BF548" s="4">
        <f t="shared" si="1680"/>
        <v>23438.98603</v>
      </c>
      <c r="BG548" s="4">
        <f t="shared" si="1680"/>
        <v>17880.3699</v>
      </c>
      <c r="BH548" s="4">
        <f t="shared" si="1680"/>
        <v>17516.61223</v>
      </c>
      <c r="BI548" s="4">
        <f t="shared" si="1680"/>
        <v>17996.94519</v>
      </c>
      <c r="BJ548" s="4">
        <f t="shared" si="38"/>
        <v>67880.47704</v>
      </c>
      <c r="BK548" s="4">
        <f t="shared" si="39"/>
        <v>37920.50181</v>
      </c>
      <c r="BL548" s="4">
        <f t="shared" si="40"/>
        <v>105800.9788</v>
      </c>
      <c r="BM548" s="4">
        <f>BK548*'Ejercicio 3 - TIR'!$D$5</f>
        <v>18960.25091</v>
      </c>
      <c r="BN548" s="4">
        <f t="shared" si="41"/>
        <v>86840.72794</v>
      </c>
      <c r="BO548" s="4">
        <f t="shared" si="42"/>
        <v>37433.37842</v>
      </c>
      <c r="BP548" s="4">
        <f t="shared" si="43"/>
        <v>-110990.0652</v>
      </c>
      <c r="BQ548" s="4">
        <f t="shared" ref="BQ548:BT548" si="1681">BE548</f>
        <v>23682.24999</v>
      </c>
      <c r="BR548" s="4">
        <f t="shared" si="1681"/>
        <v>23438.98603</v>
      </c>
      <c r="BS548" s="4">
        <f t="shared" si="1681"/>
        <v>17880.3699</v>
      </c>
      <c r="BT548" s="4">
        <f t="shared" si="1681"/>
        <v>17516.61223</v>
      </c>
      <c r="BU548" s="4">
        <f t="shared" si="45"/>
        <v>55430.3236</v>
      </c>
      <c r="BV548" s="36">
        <f t="shared" si="46"/>
        <v>6.731303865</v>
      </c>
    </row>
    <row r="549" ht="15.0" customHeight="1">
      <c r="A549" s="2">
        <v>548.0</v>
      </c>
      <c r="B549" s="3">
        <f t="shared" si="4"/>
        <v>0.692091691</v>
      </c>
      <c r="C549" s="4">
        <f>IF(B549&lt;=('Ejercicio 3 - TIR'!$D$13-'Ejercicio 3 - TIR'!$C$13)/('Ejercicio 3 - TIR'!$E$13-'Ejercicio 3 - TIR'!$C$13),'Ejercicio 3 - TIR'!$C$13+SQRT(('Ejercicio 3 - TIR'!$E$13-'Ejercicio 3 - TIR'!$C$13)*('Ejercicio 3 - TIR'!$D$13-'Ejercicio 3 - TIR'!$C$13)*B549),'Ejercicio 3 - TIR'!$E$13-SQRT(('Ejercicio 3 - TIR'!$E$13-'Ejercicio 3 - TIR'!$C$13)*('Ejercicio 3 - TIR'!$E$13-'Ejercicio 3 - TIR'!$D$13)*(1-B549)))</f>
        <v>80777.87809</v>
      </c>
      <c r="D549" s="3">
        <f t="shared" si="5"/>
        <v>0.2161449232</v>
      </c>
      <c r="E549" s="4">
        <f>IF(D549&lt;=('Ejercicio 3 - TIR'!$D$14-'Ejercicio 3 - TIR'!$C$14)/('Ejercicio 3 - TIR'!$E$14-'Ejercicio 3 - TIR'!$C$14),'Ejercicio 3 - TIR'!$C$14+SQRT(('Ejercicio 3 - TIR'!$E$14-'Ejercicio 3 - TIR'!$C$14)*('Ejercicio 3 - TIR'!$D$14-'Ejercicio 3 - TIR'!$C$14)*D549),'Ejercicio 3 - TIR'!$E$14-SQRT(('Ejercicio 3 - TIR'!$E$14-'Ejercicio 3 - TIR'!$C$14)*('Ejercicio 3 - TIR'!$E$14-'Ejercicio 3 - TIR'!$D$14)*(1-D549)))</f>
        <v>29026.27238</v>
      </c>
      <c r="F549" s="3">
        <f t="shared" si="6"/>
        <v>0.7185181197</v>
      </c>
      <c r="G549" s="4">
        <f>IF(F549&lt;=('Ejercicio 3 - TIR'!$D$18-'Ejercicio 3 - TIR'!$C$18)/('Ejercicio 3 - TIR'!$E$18-'Ejercicio 3 - TIR'!$C$18),'Ejercicio 3 - TIR'!$C$18+SQRT(('Ejercicio 3 - TIR'!$E$18-'Ejercicio 3 - TIR'!$C$18)*('Ejercicio 3 - TIR'!$D$18-'Ejercicio 3 - TIR'!$C$18)*F549),'Ejercicio 3 - TIR'!$E$18-SQRT(('Ejercicio 3 - TIR'!$E$18-'Ejercicio 3 - TIR'!$C$18)*('Ejercicio 3 - TIR'!$E$18-'Ejercicio 3 - TIR'!$D$18)*(1-F549)))</f>
        <v>40405.31383</v>
      </c>
      <c r="H549" s="3">
        <f t="shared" si="7"/>
        <v>0.3418841622</v>
      </c>
      <c r="I549" s="4">
        <f>IF(H549&lt;=('Ejercicio 3 - TIR'!$D$18-'Ejercicio 3 - TIR'!$C$18)/('Ejercicio 3 - TIR'!$E$18-'Ejercicio 3 - TIR'!$C$18),'Ejercicio 3 - TIR'!$C$18+SQRT(('Ejercicio 3 - TIR'!$E$18-'Ejercicio 3 - TIR'!$C$18)*('Ejercicio 3 - TIR'!$D$18-'Ejercicio 3 - TIR'!$C$18)*H549),'Ejercicio 3 - TIR'!$E$18-SQRT(('Ejercicio 3 - TIR'!$E$18-'Ejercicio 3 - TIR'!$C$18)*('Ejercicio 3 - TIR'!$E$18-'Ejercicio 3 - TIR'!$D$18)*(1-H549)))</f>
        <v>37161.18875</v>
      </c>
      <c r="J549" s="3">
        <f t="shared" si="8"/>
        <v>0.8420359889</v>
      </c>
      <c r="K549" s="4">
        <f>IF(J549&lt;=('Ejercicio 3 - TIR'!$D$18-'Ejercicio 3 - TIR'!$C$18)/('Ejercicio 3 - TIR'!$E$18-'Ejercicio 3 - TIR'!$C$18),'Ejercicio 3 - TIR'!$C$18+SQRT(('Ejercicio 3 - TIR'!$E$18-'Ejercicio 3 - TIR'!$C$18)*('Ejercicio 3 - TIR'!$D$18-'Ejercicio 3 - TIR'!$C$18)*J549),'Ejercicio 3 - TIR'!$E$18-SQRT(('Ejercicio 3 - TIR'!$E$18-'Ejercicio 3 - TIR'!$C$18)*('Ejercicio 3 - TIR'!$E$18-'Ejercicio 3 - TIR'!$D$18)*(1-J549)))</f>
        <v>41558.00918</v>
      </c>
      <c r="L549" s="3">
        <f t="shared" si="9"/>
        <v>0.6896349307</v>
      </c>
      <c r="M549" s="4">
        <f>IF(L549&lt;=('Ejercicio 3 - TIR'!$D$18-'Ejercicio 3 - TIR'!$C$18)/('Ejercicio 3 - TIR'!$E$18-'Ejercicio 3 - TIR'!$C$18),'Ejercicio 3 - TIR'!$C$18+SQRT(('Ejercicio 3 - TIR'!$E$18-'Ejercicio 3 - TIR'!$C$18)*('Ejercicio 3 - TIR'!$D$18-'Ejercicio 3 - TIR'!$C$18)*L549),'Ejercicio 3 - TIR'!$E$18-SQRT(('Ejercicio 3 - TIR'!$E$18-'Ejercicio 3 - TIR'!$C$18)*('Ejercicio 3 - TIR'!$E$18-'Ejercicio 3 - TIR'!$D$18)*(1-L549)))</f>
        <v>40175.33626</v>
      </c>
      <c r="N549" s="3">
        <f t="shared" si="10"/>
        <v>0.6300280752</v>
      </c>
      <c r="O549" s="4">
        <f>IF(N549&lt;=('Ejercicio 3 - TIR'!$D$18-'Ejercicio 3 - TIR'!$C$18)/('Ejercicio 3 - TIR'!$E$18-'Ejercicio 3 - TIR'!$C$18),'Ejercicio 3 - TIR'!$C$18+SQRT(('Ejercicio 3 - TIR'!$E$18-'Ejercicio 3 - TIR'!$C$18)*('Ejercicio 3 - TIR'!$D$18-'Ejercicio 3 - TIR'!$C$18)*N549),'Ejercicio 3 - TIR'!$E$18-SQRT(('Ejercicio 3 - TIR'!$E$18-'Ejercicio 3 - TIR'!$C$18)*('Ejercicio 3 - TIR'!$E$18-'Ejercicio 3 - TIR'!$D$18)*(1-N549)))</f>
        <v>39721.32765</v>
      </c>
      <c r="P549" s="3">
        <f t="shared" si="11"/>
        <v>0.4941032045</v>
      </c>
      <c r="Q549" s="7">
        <f>IF(P549&lt;=('Ejercicio 3 - TIR'!$D$22-'Ejercicio 3 - TIR'!$C$22)/('Ejercicio 3 - TIR'!$E$22-'Ejercicio 3 - TIR'!$C$22),'Ejercicio 3 - TIR'!$C$22+SQRT(('Ejercicio 3 - TIR'!$E$22-'Ejercicio 3 - TIR'!$C$22)*('Ejercicio 3 - TIR'!$D$22-'Ejercicio 3 - TIR'!$C$22)*P549),'Ejercicio 3 - TIR'!$E$22-SQRT(('Ejercicio 3 - TIR'!$E$22-'Ejercicio 3 - TIR'!$C$22)*('Ejercicio 3 - TIR'!$E$22-'Ejercicio 3 - TIR'!$D$22)*(1-P549)))</f>
        <v>0.1498225715</v>
      </c>
      <c r="R549" s="3">
        <f t="shared" si="12"/>
        <v>0.3031499791</v>
      </c>
      <c r="S549" s="7">
        <f>IF(R549&lt;=('Ejercicio 3 - TIR'!$D$23-'Ejercicio 3 - TIR'!$C$23)/('Ejercicio 3 - TIR'!$E$23-'Ejercicio 3 - TIR'!$C$23),'Ejercicio 3 - TIR'!$C$23+SQRT(('Ejercicio 3 - TIR'!$E$23-'Ejercicio 3 - TIR'!$C$23)*('Ejercicio 3 - TIR'!$D$23-'Ejercicio 3 - TIR'!$C$23)*R549),'Ejercicio 3 - TIR'!$E$23-SQRT(('Ejercicio 3 - TIR'!$E$23-'Ejercicio 3 - TIR'!$C$23)*('Ejercicio 3 - TIR'!$E$23-'Ejercicio 3 - TIR'!$D$23)*(1-R549)))</f>
        <v>0.1433595797</v>
      </c>
      <c r="T549" s="3">
        <f t="shared" si="13"/>
        <v>0.960696399</v>
      </c>
      <c r="U549" s="7">
        <f>IF(T549&lt;=('Ejercicio 3 - TIR'!$D$24-'Ejercicio 3 - TIR'!$C$24)/('Ejercicio 3 - TIR'!$E$24-'Ejercicio 3 - TIR'!$C$24),'Ejercicio 3 - TIR'!$C$24+SQRT(('Ejercicio 3 - TIR'!$E$24-'Ejercicio 3 - TIR'!$C$24)*('Ejercicio 3 - TIR'!$D$24-'Ejercicio 3 - TIR'!$C$24)*T549),'Ejercicio 3 - TIR'!$E$24-SQRT(('Ejercicio 3 - TIR'!$E$24-'Ejercicio 3 - TIR'!$C$24)*('Ejercicio 3 - TIR'!$E$24-'Ejercicio 3 - TIR'!$D$24)*(1-T549)))</f>
        <v>0.2095095242</v>
      </c>
      <c r="V549" s="3">
        <f t="shared" si="14"/>
        <v>0.07428890775</v>
      </c>
      <c r="W549" s="7">
        <f>IF(V549&lt;=('Ejercicio 3 - TIR'!$D$25-'Ejercicio 3 - TIR'!$C$25)/('Ejercicio 3 - TIR'!$E$25-'Ejercicio 3 - TIR'!$C$25),'Ejercicio 3 - TIR'!$C$25+SQRT(('Ejercicio 3 - TIR'!$E$25-'Ejercicio 3 - TIR'!$C$25)*('Ejercicio 3 - TIR'!$D$25-'Ejercicio 3 - TIR'!$C$25)*V549),'Ejercicio 3 - TIR'!$E$25-SQRT(('Ejercicio 3 - TIR'!$E$25-'Ejercicio 3 - TIR'!$C$25)*('Ejercicio 3 - TIR'!$E$25-'Ejercicio 3 - TIR'!$D$25)*(1-V549)))</f>
        <v>0.1901982582</v>
      </c>
      <c r="X549" s="3">
        <f t="shared" si="15"/>
        <v>0.7001852981</v>
      </c>
      <c r="Y549" s="7">
        <f>IF(X549&lt;=('Ejercicio 3 - TIR'!$D$26-'Ejercicio 3 - TIR'!$C$26)/('Ejercicio 3 - TIR'!$E$26-'Ejercicio 3 - TIR'!$C$26),'Ejercicio 3 - TIR'!$C$26+SQRT(('Ejercicio 3 - TIR'!$E$26-'Ejercicio 3 - TIR'!$C$26)*('Ejercicio 3 - TIR'!$D$26-'Ejercicio 3 - TIR'!$C$26)*X549),'Ejercicio 3 - TIR'!$E$26-SQRT(('Ejercicio 3 - TIR'!$E$26-'Ejercicio 3 - TIR'!$C$26)*('Ejercicio 3 - TIR'!$E$26-'Ejercicio 3 - TIR'!$D$26)*(1-X549)))</f>
        <v>0.2397632085</v>
      </c>
      <c r="Z549" s="3">
        <f t="shared" si="16"/>
        <v>1.149822571</v>
      </c>
      <c r="AA549" s="3">
        <f t="shared" si="17"/>
        <v>1.314660652</v>
      </c>
      <c r="AB549" s="3">
        <f t="shared" si="18"/>
        <v>1.59009458</v>
      </c>
      <c r="AC549" s="3">
        <f t="shared" si="19"/>
        <v>1.892527799</v>
      </c>
      <c r="AD549" s="3">
        <f t="shared" si="20"/>
        <v>2.346286336</v>
      </c>
      <c r="AE549" s="2">
        <f t="shared" si="21"/>
        <v>4348.790767</v>
      </c>
      <c r="AF549" s="2">
        <f t="shared" si="22"/>
        <v>4972.231583</v>
      </c>
      <c r="AG549" s="2">
        <f t="shared" si="23"/>
        <v>6013.961457</v>
      </c>
      <c r="AH549" s="2">
        <f t="shared" si="24"/>
        <v>7157.806451</v>
      </c>
      <c r="AI549" s="2">
        <f t="shared" si="25"/>
        <v>8873.985091</v>
      </c>
      <c r="AJ549" s="4">
        <f t="shared" si="26"/>
        <v>46458.94185</v>
      </c>
      <c r="AK549" s="4">
        <f t="shared" si="27"/>
        <v>48854.35263</v>
      </c>
      <c r="AL549" s="4">
        <f t="shared" si="28"/>
        <v>66081.16513</v>
      </c>
      <c r="AM549" s="4">
        <f t="shared" si="29"/>
        <v>76032.94071</v>
      </c>
      <c r="AN549" s="4">
        <f t="shared" si="30"/>
        <v>93197.60833</v>
      </c>
      <c r="AO549" s="4">
        <f>C549/'Ejercicio 3 - TIR'!$D$7</f>
        <v>16155.57562</v>
      </c>
      <c r="AP549" s="4">
        <f t="shared" si="31"/>
        <v>30303.36623</v>
      </c>
      <c r="AQ549" s="4">
        <f t="shared" si="32"/>
        <v>32698.77702</v>
      </c>
      <c r="AR549" s="4">
        <f t="shared" si="33"/>
        <v>49925.58952</v>
      </c>
      <c r="AS549" s="4">
        <f t="shared" si="34"/>
        <v>59877.3651</v>
      </c>
      <c r="AT549" s="4">
        <f t="shared" si="35"/>
        <v>77042.03271</v>
      </c>
      <c r="AU549" s="4">
        <f>AP549*'Ejercicio 3 - TIR'!$D$5</f>
        <v>15151.68311</v>
      </c>
      <c r="AV549" s="4">
        <f>AQ549*'Ejercicio 3 - TIR'!$D$5</f>
        <v>16349.38851</v>
      </c>
      <c r="AW549" s="4">
        <f>AR549*'Ejercicio 3 - TIR'!$D$5</f>
        <v>24962.79476</v>
      </c>
      <c r="AX549" s="4">
        <f>AS549*'Ejercicio 3 - TIR'!$D$5</f>
        <v>29938.68255</v>
      </c>
      <c r="AY549" s="4">
        <f>AT549*'Ejercicio 3 - TIR'!$D$5</f>
        <v>38521.01636</v>
      </c>
      <c r="AZ549" s="4">
        <f t="shared" ref="AZ549:BD549" si="1682">AJ549-AU549-AE549</f>
        <v>26958.46796</v>
      </c>
      <c r="BA549" s="4">
        <f t="shared" si="1682"/>
        <v>27532.73254</v>
      </c>
      <c r="BB549" s="4">
        <f t="shared" si="1682"/>
        <v>35104.40892</v>
      </c>
      <c r="BC549" s="4">
        <f t="shared" si="1682"/>
        <v>38936.45171</v>
      </c>
      <c r="BD549" s="4">
        <f t="shared" si="1682"/>
        <v>45802.60688</v>
      </c>
      <c r="BE549" s="4">
        <f t="shared" ref="BE549:BI549" si="1683">AZ549/Z549</f>
        <v>23445.7634</v>
      </c>
      <c r="BF549" s="4">
        <f t="shared" si="1683"/>
        <v>20942.84369</v>
      </c>
      <c r="BG549" s="4">
        <f t="shared" si="1683"/>
        <v>22076.93138</v>
      </c>
      <c r="BH549" s="4">
        <f t="shared" si="1683"/>
        <v>20573.7806</v>
      </c>
      <c r="BI549" s="4">
        <f t="shared" si="1683"/>
        <v>19521.32021</v>
      </c>
      <c r="BJ549" s="4">
        <f t="shared" si="38"/>
        <v>68103.94627</v>
      </c>
      <c r="BK549" s="4">
        <f t="shared" si="39"/>
        <v>37905.60633</v>
      </c>
      <c r="BL549" s="4">
        <f t="shared" si="40"/>
        <v>106009.5526</v>
      </c>
      <c r="BM549" s="4">
        <f>BK549*'Ejercicio 3 - TIR'!$D$5</f>
        <v>18952.80316</v>
      </c>
      <c r="BN549" s="4">
        <f t="shared" si="41"/>
        <v>87056.74944</v>
      </c>
      <c r="BO549" s="4">
        <f t="shared" si="42"/>
        <v>37104.06018</v>
      </c>
      <c r="BP549" s="4">
        <f t="shared" si="43"/>
        <v>-109804.1505</v>
      </c>
      <c r="BQ549" s="4">
        <f t="shared" ref="BQ549:BT549" si="1684">BE549</f>
        <v>23445.7634</v>
      </c>
      <c r="BR549" s="4">
        <f t="shared" si="1684"/>
        <v>20942.84369</v>
      </c>
      <c r="BS549" s="4">
        <f t="shared" si="1684"/>
        <v>22076.93138</v>
      </c>
      <c r="BT549" s="4">
        <f t="shared" si="1684"/>
        <v>20573.7806</v>
      </c>
      <c r="BU549" s="4">
        <f t="shared" si="45"/>
        <v>56625.3804</v>
      </c>
      <c r="BV549" s="36">
        <f t="shared" si="46"/>
        <v>8.313146826</v>
      </c>
    </row>
    <row r="550" ht="15.0" customHeight="1">
      <c r="A550" s="2">
        <v>549.0</v>
      </c>
      <c r="B550" s="3">
        <f t="shared" si="4"/>
        <v>0.4177333056</v>
      </c>
      <c r="C550" s="4">
        <f>IF(B550&lt;=('Ejercicio 3 - TIR'!$D$13-'Ejercicio 3 - TIR'!$C$13)/('Ejercicio 3 - TIR'!$E$13-'Ejercicio 3 - TIR'!$C$13),'Ejercicio 3 - TIR'!$C$13+SQRT(('Ejercicio 3 - TIR'!$E$13-'Ejercicio 3 - TIR'!$C$13)*('Ejercicio 3 - TIR'!$D$13-'Ejercicio 3 - TIR'!$C$13)*B550),'Ejercicio 3 - TIR'!$E$13-SQRT(('Ejercicio 3 - TIR'!$E$13-'Ejercicio 3 - TIR'!$C$13)*('Ejercicio 3 - TIR'!$E$13-'Ejercicio 3 - TIR'!$D$13)*(1-B550)))</f>
        <v>73566.68705</v>
      </c>
      <c r="D550" s="3">
        <f t="shared" si="5"/>
        <v>0.2276030009</v>
      </c>
      <c r="E550" s="4">
        <f>IF(D550&lt;=('Ejercicio 3 - TIR'!$D$14-'Ejercicio 3 - TIR'!$C$14)/('Ejercicio 3 - TIR'!$E$14-'Ejercicio 3 - TIR'!$C$14),'Ejercicio 3 - TIR'!$C$14+SQRT(('Ejercicio 3 - TIR'!$E$14-'Ejercicio 3 - TIR'!$C$14)*('Ejercicio 3 - TIR'!$D$14-'Ejercicio 3 - TIR'!$C$14)*D550),'Ejercicio 3 - TIR'!$E$14-SQRT(('Ejercicio 3 - TIR'!$E$14-'Ejercicio 3 - TIR'!$C$14)*('Ejercicio 3 - TIR'!$E$14-'Ejercicio 3 - TIR'!$D$14)*(1-D550)))</f>
        <v>29131.61289</v>
      </c>
      <c r="F550" s="3">
        <f t="shared" si="6"/>
        <v>0.976462996</v>
      </c>
      <c r="G550" s="4">
        <f>IF(F550&lt;=('Ejercicio 3 - TIR'!$D$18-'Ejercicio 3 - TIR'!$C$18)/('Ejercicio 3 - TIR'!$E$18-'Ejercicio 3 - TIR'!$C$18),'Ejercicio 3 - TIR'!$C$18+SQRT(('Ejercicio 3 - TIR'!$E$18-'Ejercicio 3 - TIR'!$C$18)*('Ejercicio 3 - TIR'!$D$18-'Ejercicio 3 - TIR'!$C$18)*F550),'Ejercicio 3 - TIR'!$E$18-SQRT(('Ejercicio 3 - TIR'!$E$18-'Ejercicio 3 - TIR'!$C$18)*('Ejercicio 3 - TIR'!$E$18-'Ejercicio 3 - TIR'!$D$18)*(1-F550)))</f>
        <v>43671.36337</v>
      </c>
      <c r="H550" s="3">
        <f t="shared" si="7"/>
        <v>0.8022093</v>
      </c>
      <c r="I550" s="4">
        <f>IF(H550&lt;=('Ejercicio 3 - TIR'!$D$18-'Ejercicio 3 - TIR'!$C$18)/('Ejercicio 3 - TIR'!$E$18-'Ejercicio 3 - TIR'!$C$18),'Ejercicio 3 - TIR'!$C$18+SQRT(('Ejercicio 3 - TIR'!$E$18-'Ejercicio 3 - TIR'!$C$18)*('Ejercicio 3 - TIR'!$D$18-'Ejercicio 3 - TIR'!$C$18)*H550),'Ejercicio 3 - TIR'!$E$18-SQRT(('Ejercicio 3 - TIR'!$E$18-'Ejercicio 3 - TIR'!$C$18)*('Ejercicio 3 - TIR'!$E$18-'Ejercicio 3 - TIR'!$D$18)*(1-H550)))</f>
        <v>41148.46751</v>
      </c>
      <c r="J550" s="3">
        <f t="shared" si="8"/>
        <v>0.1512204858</v>
      </c>
      <c r="K550" s="4">
        <f>IF(J550&lt;=('Ejercicio 3 - TIR'!$D$18-'Ejercicio 3 - TIR'!$C$18)/('Ejercicio 3 - TIR'!$E$18-'Ejercicio 3 - TIR'!$C$18),'Ejercicio 3 - TIR'!$C$18+SQRT(('Ejercicio 3 - TIR'!$E$18-'Ejercicio 3 - TIR'!$C$18)*('Ejercicio 3 - TIR'!$D$18-'Ejercicio 3 - TIR'!$C$18)*J550),'Ejercicio 3 - TIR'!$E$18-SQRT(('Ejercicio 3 - TIR'!$E$18-'Ejercicio 3 - TIR'!$C$18)*('Ejercicio 3 - TIR'!$E$18-'Ejercicio 3 - TIR'!$D$18)*(1-J550)))</f>
        <v>34762.67497</v>
      </c>
      <c r="L550" s="3">
        <f t="shared" si="9"/>
        <v>0.9380210942</v>
      </c>
      <c r="M550" s="4">
        <f>IF(L550&lt;=('Ejercicio 3 - TIR'!$D$18-'Ejercicio 3 - TIR'!$C$18)/('Ejercicio 3 - TIR'!$E$18-'Ejercicio 3 - TIR'!$C$18),'Ejercicio 3 - TIR'!$C$18+SQRT(('Ejercicio 3 - TIR'!$E$18-'Ejercicio 3 - TIR'!$C$18)*('Ejercicio 3 - TIR'!$D$18-'Ejercicio 3 - TIR'!$C$18)*L550),'Ejercicio 3 - TIR'!$E$18-SQRT(('Ejercicio 3 - TIR'!$E$18-'Ejercicio 3 - TIR'!$C$18)*('Ejercicio 3 - TIR'!$E$18-'Ejercicio 3 - TIR'!$D$18)*(1-L550)))</f>
        <v>42843.981</v>
      </c>
      <c r="N550" s="3">
        <f t="shared" si="10"/>
        <v>0.4584236824</v>
      </c>
      <c r="O550" s="4">
        <f>IF(N550&lt;=('Ejercicio 3 - TIR'!$D$18-'Ejercicio 3 - TIR'!$C$18)/('Ejercicio 3 - TIR'!$E$18-'Ejercicio 3 - TIR'!$C$18),'Ejercicio 3 - TIR'!$C$18+SQRT(('Ejercicio 3 - TIR'!$E$18-'Ejercicio 3 - TIR'!$C$18)*('Ejercicio 3 - TIR'!$D$18-'Ejercicio 3 - TIR'!$C$18)*N550),'Ejercicio 3 - TIR'!$E$18-SQRT(('Ejercicio 3 - TIR'!$E$18-'Ejercicio 3 - TIR'!$C$18)*('Ejercicio 3 - TIR'!$E$18-'Ejercicio 3 - TIR'!$D$18)*(1-N550)))</f>
        <v>38292.37917</v>
      </c>
      <c r="P550" s="3">
        <f t="shared" si="11"/>
        <v>0.3178688138</v>
      </c>
      <c r="Q550" s="7">
        <f>IF(P550&lt;=('Ejercicio 3 - TIR'!$D$22-'Ejercicio 3 - TIR'!$C$22)/('Ejercicio 3 - TIR'!$E$22-'Ejercicio 3 - TIR'!$C$22),'Ejercicio 3 - TIR'!$C$22+SQRT(('Ejercicio 3 - TIR'!$E$22-'Ejercicio 3 - TIR'!$C$22)*('Ejercicio 3 - TIR'!$D$22-'Ejercicio 3 - TIR'!$C$22)*P550),'Ejercicio 3 - TIR'!$E$22-SQRT(('Ejercicio 3 - TIR'!$E$22-'Ejercicio 3 - TIR'!$C$22)*('Ejercicio 3 - TIR'!$E$22-'Ejercicio 3 - TIR'!$D$22)*(1-P550)))</f>
        <v>0.143919947</v>
      </c>
      <c r="R550" s="3">
        <f t="shared" si="12"/>
        <v>0.8866815553</v>
      </c>
      <c r="S550" s="7">
        <f>IF(R550&lt;=('Ejercicio 3 - TIR'!$D$23-'Ejercicio 3 - TIR'!$C$23)/('Ejercicio 3 - TIR'!$E$23-'Ejercicio 3 - TIR'!$C$23),'Ejercicio 3 - TIR'!$C$23+SQRT(('Ejercicio 3 - TIR'!$E$23-'Ejercicio 3 - TIR'!$C$23)*('Ejercicio 3 - TIR'!$D$23-'Ejercicio 3 - TIR'!$C$23)*R550),'Ejercicio 3 - TIR'!$E$23-SQRT(('Ejercicio 3 - TIR'!$E$23-'Ejercicio 3 - TIR'!$C$23)*('Ejercicio 3 - TIR'!$E$23-'Ejercicio 3 - TIR'!$D$23)*(1-R550)))</f>
        <v>0.1657180813</v>
      </c>
      <c r="T550" s="3">
        <f t="shared" si="13"/>
        <v>0.04396318864</v>
      </c>
      <c r="U550" s="7">
        <f>IF(T550&lt;=('Ejercicio 3 - TIR'!$D$24-'Ejercicio 3 - TIR'!$C$24)/('Ejercicio 3 - TIR'!$E$24-'Ejercicio 3 - TIR'!$C$24),'Ejercicio 3 - TIR'!$C$24+SQRT(('Ejercicio 3 - TIR'!$E$24-'Ejercicio 3 - TIR'!$C$24)*('Ejercicio 3 - TIR'!$D$24-'Ejercicio 3 - TIR'!$C$24)*T550),'Ejercicio 3 - TIR'!$E$24-SQRT(('Ejercicio 3 - TIR'!$E$24-'Ejercicio 3 - TIR'!$C$24)*('Ejercicio 3 - TIR'!$E$24-'Ejercicio 3 - TIR'!$D$24)*(1-T550)))</f>
        <v>0.15960847</v>
      </c>
      <c r="V550" s="3">
        <f t="shared" si="14"/>
        <v>0.2218369194</v>
      </c>
      <c r="W550" s="7">
        <f>IF(V550&lt;=('Ejercicio 3 - TIR'!$D$25-'Ejercicio 3 - TIR'!$C$25)/('Ejercicio 3 - TIR'!$E$25-'Ejercicio 3 - TIR'!$C$25),'Ejercicio 3 - TIR'!$C$25+SQRT(('Ejercicio 3 - TIR'!$E$25-'Ejercicio 3 - TIR'!$C$25)*('Ejercicio 3 - TIR'!$D$25-'Ejercicio 3 - TIR'!$C$25)*V550),'Ejercicio 3 - TIR'!$E$25-SQRT(('Ejercicio 3 - TIR'!$E$25-'Ejercicio 3 - TIR'!$C$25)*('Ejercicio 3 - TIR'!$E$25-'Ejercicio 3 - TIR'!$D$25)*(1-V550)))</f>
        <v>0.1976230442</v>
      </c>
      <c r="X550" s="3">
        <f t="shared" si="15"/>
        <v>0.01176632613</v>
      </c>
      <c r="Y550" s="7">
        <f>IF(X550&lt;=('Ejercicio 3 - TIR'!$D$26-'Ejercicio 3 - TIR'!$C$26)/('Ejercicio 3 - TIR'!$E$26-'Ejercicio 3 - TIR'!$C$26),'Ejercicio 3 - TIR'!$C$26+SQRT(('Ejercicio 3 - TIR'!$E$26-'Ejercicio 3 - TIR'!$C$26)*('Ejercicio 3 - TIR'!$D$26-'Ejercicio 3 - TIR'!$C$26)*X550),'Ejercicio 3 - TIR'!$E$26-SQRT(('Ejercicio 3 - TIR'!$E$26-'Ejercicio 3 - TIR'!$C$26)*('Ejercicio 3 - TIR'!$E$26-'Ejercicio 3 - TIR'!$D$26)*(1-X550)))</f>
        <v>0.1956364067</v>
      </c>
      <c r="Z550" s="3">
        <f t="shared" si="16"/>
        <v>1.143919947</v>
      </c>
      <c r="AA550" s="3">
        <f t="shared" si="17"/>
        <v>1.333488166</v>
      </c>
      <c r="AB550" s="3">
        <f t="shared" si="18"/>
        <v>1.546324172</v>
      </c>
      <c r="AC550" s="3">
        <f t="shared" si="19"/>
        <v>1.851913462</v>
      </c>
      <c r="AD550" s="3">
        <f t="shared" si="20"/>
        <v>2.214215157</v>
      </c>
      <c r="AE550" s="2">
        <f t="shared" si="21"/>
        <v>4192.620183</v>
      </c>
      <c r="AF550" s="2">
        <f t="shared" si="22"/>
        <v>4887.413156</v>
      </c>
      <c r="AG550" s="2">
        <f t="shared" si="23"/>
        <v>5667.485692</v>
      </c>
      <c r="AH550" s="2">
        <f t="shared" si="24"/>
        <v>6787.511467</v>
      </c>
      <c r="AI550" s="2">
        <f t="shared" si="25"/>
        <v>8115.395821</v>
      </c>
      <c r="AJ550" s="4">
        <f t="shared" si="26"/>
        <v>49956.54367</v>
      </c>
      <c r="AK550" s="4">
        <f t="shared" si="27"/>
        <v>54870.99447</v>
      </c>
      <c r="AL550" s="4">
        <f t="shared" si="28"/>
        <v>53754.36458</v>
      </c>
      <c r="AM550" s="4">
        <f t="shared" si="29"/>
        <v>79343.34517</v>
      </c>
      <c r="AN550" s="4">
        <f t="shared" si="30"/>
        <v>84787.56637</v>
      </c>
      <c r="AO550" s="4">
        <f>C550/'Ejercicio 3 - TIR'!$D$7</f>
        <v>14713.33741</v>
      </c>
      <c r="AP550" s="4">
        <f t="shared" si="31"/>
        <v>35243.20626</v>
      </c>
      <c r="AQ550" s="4">
        <f t="shared" si="32"/>
        <v>40157.65706</v>
      </c>
      <c r="AR550" s="4">
        <f t="shared" si="33"/>
        <v>39041.02717</v>
      </c>
      <c r="AS550" s="4">
        <f t="shared" si="34"/>
        <v>64630.00776</v>
      </c>
      <c r="AT550" s="4">
        <f t="shared" si="35"/>
        <v>70074.22896</v>
      </c>
      <c r="AU550" s="4">
        <f>AP550*'Ejercicio 3 - TIR'!$D$5</f>
        <v>17621.60313</v>
      </c>
      <c r="AV550" s="4">
        <f>AQ550*'Ejercicio 3 - TIR'!$D$5</f>
        <v>20078.82853</v>
      </c>
      <c r="AW550" s="4">
        <f>AR550*'Ejercicio 3 - TIR'!$D$5</f>
        <v>19520.51359</v>
      </c>
      <c r="AX550" s="4">
        <f>AS550*'Ejercicio 3 - TIR'!$D$5</f>
        <v>32315.00388</v>
      </c>
      <c r="AY550" s="4">
        <f>AT550*'Ejercicio 3 - TIR'!$D$5</f>
        <v>35037.11448</v>
      </c>
      <c r="AZ550" s="4">
        <f t="shared" ref="AZ550:BD550" si="1685">AJ550-AU550-AE550</f>
        <v>28142.32036</v>
      </c>
      <c r="BA550" s="4">
        <f t="shared" si="1685"/>
        <v>29904.75278</v>
      </c>
      <c r="BB550" s="4">
        <f t="shared" si="1685"/>
        <v>28566.3653</v>
      </c>
      <c r="BC550" s="4">
        <f t="shared" si="1685"/>
        <v>40240.82983</v>
      </c>
      <c r="BD550" s="4">
        <f t="shared" si="1685"/>
        <v>41635.05607</v>
      </c>
      <c r="BE550" s="4">
        <f t="shared" ref="BE550:BI550" si="1686">AZ550/Z550</f>
        <v>24601.65192</v>
      </c>
      <c r="BF550" s="4">
        <f t="shared" si="1686"/>
        <v>22425.96039</v>
      </c>
      <c r="BG550" s="4">
        <f t="shared" si="1686"/>
        <v>18473.72357</v>
      </c>
      <c r="BH550" s="4">
        <f t="shared" si="1686"/>
        <v>21729.32518</v>
      </c>
      <c r="BI550" s="4">
        <f t="shared" si="1686"/>
        <v>18803.52771</v>
      </c>
      <c r="BJ550" s="4">
        <f t="shared" si="38"/>
        <v>64503.65881</v>
      </c>
      <c r="BK550" s="4">
        <f t="shared" si="39"/>
        <v>32578.49471</v>
      </c>
      <c r="BL550" s="4">
        <f t="shared" si="40"/>
        <v>97082.15352</v>
      </c>
      <c r="BM550" s="4">
        <f>BK550*'Ejercicio 3 - TIR'!$D$5</f>
        <v>16289.24735</v>
      </c>
      <c r="BN550" s="4">
        <f t="shared" si="41"/>
        <v>80792.90617</v>
      </c>
      <c r="BO550" s="4">
        <f t="shared" si="42"/>
        <v>36488.28159</v>
      </c>
      <c r="BP550" s="4">
        <f t="shared" si="43"/>
        <v>-102698.2999</v>
      </c>
      <c r="BQ550" s="4">
        <f t="shared" ref="BQ550:BT550" si="1687">BE550</f>
        <v>24601.65192</v>
      </c>
      <c r="BR550" s="4">
        <f t="shared" si="1687"/>
        <v>22425.96039</v>
      </c>
      <c r="BS550" s="4">
        <f t="shared" si="1687"/>
        <v>18473.72357</v>
      </c>
      <c r="BT550" s="4">
        <f t="shared" si="1687"/>
        <v>21729.32518</v>
      </c>
      <c r="BU550" s="4">
        <f t="shared" si="45"/>
        <v>55291.80931</v>
      </c>
      <c r="BV550" s="36">
        <f t="shared" si="46"/>
        <v>10.41914855</v>
      </c>
    </row>
    <row r="551" ht="15.0" customHeight="1">
      <c r="A551" s="2">
        <v>550.0</v>
      </c>
      <c r="B551" s="3">
        <f t="shared" si="4"/>
        <v>0.2240676617</v>
      </c>
      <c r="C551" s="4">
        <f>IF(B551&lt;=('Ejercicio 3 - TIR'!$D$13-'Ejercicio 3 - TIR'!$C$13)/('Ejercicio 3 - TIR'!$E$13-'Ejercicio 3 - TIR'!$C$13),'Ejercicio 3 - TIR'!$C$13+SQRT(('Ejercicio 3 - TIR'!$E$13-'Ejercicio 3 - TIR'!$C$13)*('Ejercicio 3 - TIR'!$D$13-'Ejercicio 3 - TIR'!$C$13)*B551),'Ejercicio 3 - TIR'!$E$13-SQRT(('Ejercicio 3 - TIR'!$E$13-'Ejercicio 3 - TIR'!$C$13)*('Ejercicio 3 - TIR'!$E$13-'Ejercicio 3 - TIR'!$D$13)*(1-B551)))</f>
        <v>69467.15716</v>
      </c>
      <c r="D551" s="3">
        <f t="shared" si="5"/>
        <v>0.5950573067</v>
      </c>
      <c r="E551" s="4">
        <f>IF(D551&lt;=('Ejercicio 3 - TIR'!$D$14-'Ejercicio 3 - TIR'!$C$14)/('Ejercicio 3 - TIR'!$E$14-'Ejercicio 3 - TIR'!$C$14),'Ejercicio 3 - TIR'!$C$14+SQRT(('Ejercicio 3 - TIR'!$E$14-'Ejercicio 3 - TIR'!$C$14)*('Ejercicio 3 - TIR'!$D$14-'Ejercicio 3 - TIR'!$C$14)*D551),'Ejercicio 3 - TIR'!$E$14-SQRT(('Ejercicio 3 - TIR'!$E$14-'Ejercicio 3 - TIR'!$C$14)*('Ejercicio 3 - TIR'!$E$14-'Ejercicio 3 - TIR'!$D$14)*(1-D551)))</f>
        <v>32206.32282</v>
      </c>
      <c r="F551" s="3">
        <f t="shared" si="6"/>
        <v>0.3986363506</v>
      </c>
      <c r="G551" s="4">
        <f>IF(F551&lt;=('Ejercicio 3 - TIR'!$D$18-'Ejercicio 3 - TIR'!$C$18)/('Ejercicio 3 - TIR'!$E$18-'Ejercicio 3 - TIR'!$C$18),'Ejercicio 3 - TIR'!$C$18+SQRT(('Ejercicio 3 - TIR'!$E$18-'Ejercicio 3 - TIR'!$C$18)*('Ejercicio 3 - TIR'!$D$18-'Ejercicio 3 - TIR'!$C$18)*F551),'Ejercicio 3 - TIR'!$E$18-SQRT(('Ejercicio 3 - TIR'!$E$18-'Ejercicio 3 - TIR'!$C$18)*('Ejercicio 3 - TIR'!$E$18-'Ejercicio 3 - TIR'!$D$18)*(1-F551)))</f>
        <v>37732.75194</v>
      </c>
      <c r="H551" s="3">
        <f t="shared" si="7"/>
        <v>0.4053929296</v>
      </c>
      <c r="I551" s="4">
        <f>IF(H551&lt;=('Ejercicio 3 - TIR'!$D$18-'Ejercicio 3 - TIR'!$C$18)/('Ejercicio 3 - TIR'!$E$18-'Ejercicio 3 - TIR'!$C$18),'Ejercicio 3 - TIR'!$C$18+SQRT(('Ejercicio 3 - TIR'!$E$18-'Ejercicio 3 - TIR'!$C$18)*('Ejercicio 3 - TIR'!$D$18-'Ejercicio 3 - TIR'!$C$18)*H551),'Ejercicio 3 - TIR'!$E$18-SQRT(('Ejercicio 3 - TIR'!$E$18-'Ejercicio 3 - TIR'!$C$18)*('Ejercicio 3 - TIR'!$E$18-'Ejercicio 3 - TIR'!$D$18)*(1-H551)))</f>
        <v>37798.00868</v>
      </c>
      <c r="J551" s="3">
        <f t="shared" si="8"/>
        <v>0.5859589432</v>
      </c>
      <c r="K551" s="4">
        <f>IF(J551&lt;=('Ejercicio 3 - TIR'!$D$18-'Ejercicio 3 - TIR'!$C$18)/('Ejercicio 3 - TIR'!$E$18-'Ejercicio 3 - TIR'!$C$18),'Ejercicio 3 - TIR'!$C$18+SQRT(('Ejercicio 3 - TIR'!$E$18-'Ejercicio 3 - TIR'!$C$18)*('Ejercicio 3 - TIR'!$D$18-'Ejercicio 3 - TIR'!$C$18)*J551),'Ejercicio 3 - TIR'!$E$18-SQRT(('Ejercicio 3 - TIR'!$E$18-'Ejercicio 3 - TIR'!$C$18)*('Ejercicio 3 - TIR'!$E$18-'Ejercicio 3 - TIR'!$D$18)*(1-J551)))</f>
        <v>39375.17154</v>
      </c>
      <c r="L551" s="3">
        <f t="shared" si="9"/>
        <v>0.6134391825</v>
      </c>
      <c r="M551" s="4">
        <f>IF(L551&lt;=('Ejercicio 3 - TIR'!$D$18-'Ejercicio 3 - TIR'!$C$18)/('Ejercicio 3 - TIR'!$E$18-'Ejercicio 3 - TIR'!$C$18),'Ejercicio 3 - TIR'!$C$18+SQRT(('Ejercicio 3 - TIR'!$E$18-'Ejercicio 3 - TIR'!$C$18)*('Ejercicio 3 - TIR'!$D$18-'Ejercicio 3 - TIR'!$C$18)*L551),'Ejercicio 3 - TIR'!$E$18-SQRT(('Ejercicio 3 - TIR'!$E$18-'Ejercicio 3 - TIR'!$C$18)*('Ejercicio 3 - TIR'!$E$18-'Ejercicio 3 - TIR'!$D$18)*(1-L551)))</f>
        <v>39592.49068</v>
      </c>
      <c r="N551" s="3">
        <f t="shared" si="10"/>
        <v>0.3873855845</v>
      </c>
      <c r="O551" s="4">
        <f>IF(N551&lt;=('Ejercicio 3 - TIR'!$D$18-'Ejercicio 3 - TIR'!$C$18)/('Ejercicio 3 - TIR'!$E$18-'Ejercicio 3 - TIR'!$C$18),'Ejercicio 3 - TIR'!$C$18+SQRT(('Ejercicio 3 - TIR'!$E$18-'Ejercicio 3 - TIR'!$C$18)*('Ejercicio 3 - TIR'!$D$18-'Ejercicio 3 - TIR'!$C$18)*N551),'Ejercicio 3 - TIR'!$E$18-SQRT(('Ejercicio 3 - TIR'!$E$18-'Ejercicio 3 - TIR'!$C$18)*('Ejercicio 3 - TIR'!$E$18-'Ejercicio 3 - TIR'!$D$18)*(1-N551)))</f>
        <v>37622.84971</v>
      </c>
      <c r="P551" s="3">
        <f t="shared" si="11"/>
        <v>0.05978596444</v>
      </c>
      <c r="Q551" s="7">
        <f>IF(P551&lt;=('Ejercicio 3 - TIR'!$D$22-'Ejercicio 3 - TIR'!$C$22)/('Ejercicio 3 - TIR'!$E$22-'Ejercicio 3 - TIR'!$C$22),'Ejercicio 3 - TIR'!$C$22+SQRT(('Ejercicio 3 - TIR'!$E$22-'Ejercicio 3 - TIR'!$C$22)*('Ejercicio 3 - TIR'!$D$22-'Ejercicio 3 - TIR'!$C$22)*P551),'Ejercicio 3 - TIR'!$E$22-SQRT(('Ejercicio 3 - TIR'!$E$22-'Ejercicio 3 - TIR'!$C$22)*('Ejercicio 3 - TIR'!$E$22-'Ejercicio 3 - TIR'!$D$22)*(1-P551)))</f>
        <v>0.1303737523</v>
      </c>
      <c r="R551" s="3">
        <f t="shared" si="12"/>
        <v>0.2935354332</v>
      </c>
      <c r="S551" s="7">
        <f>IF(R551&lt;=('Ejercicio 3 - TIR'!$D$23-'Ejercicio 3 - TIR'!$C$23)/('Ejercicio 3 - TIR'!$E$23-'Ejercicio 3 - TIR'!$C$23),'Ejercicio 3 - TIR'!$C$23+SQRT(('Ejercicio 3 - TIR'!$E$23-'Ejercicio 3 - TIR'!$C$23)*('Ejercicio 3 - TIR'!$D$23-'Ejercicio 3 - TIR'!$C$23)*R551),'Ejercicio 3 - TIR'!$E$23-SQRT(('Ejercicio 3 - TIR'!$E$23-'Ejercicio 3 - TIR'!$C$23)*('Ejercicio 3 - TIR'!$E$23-'Ejercicio 3 - TIR'!$D$23)*(1-R551)))</f>
        <v>0.142986165</v>
      </c>
      <c r="T551" s="3">
        <f t="shared" si="13"/>
        <v>0.7338595623</v>
      </c>
      <c r="U551" s="7">
        <f>IF(T551&lt;=('Ejercicio 3 - TIR'!$D$24-'Ejercicio 3 - TIR'!$C$24)/('Ejercicio 3 - TIR'!$E$24-'Ejercicio 3 - TIR'!$C$24),'Ejercicio 3 - TIR'!$C$24+SQRT(('Ejercicio 3 - TIR'!$E$24-'Ejercicio 3 - TIR'!$C$24)*('Ejercicio 3 - TIR'!$D$24-'Ejercicio 3 - TIR'!$C$24)*T551),'Ejercicio 3 - TIR'!$E$24-SQRT(('Ejercicio 3 - TIR'!$E$24-'Ejercicio 3 - TIR'!$C$24)*('Ejercicio 3 - TIR'!$E$24-'Ejercicio 3 - TIR'!$D$24)*(1-T551)))</f>
        <v>0.1927017725</v>
      </c>
      <c r="V551" s="3">
        <f t="shared" si="14"/>
        <v>0.9231579269</v>
      </c>
      <c r="W551" s="7">
        <f>IF(V551&lt;=('Ejercicio 3 - TIR'!$D$25-'Ejercicio 3 - TIR'!$C$25)/('Ejercicio 3 - TIR'!$E$25-'Ejercicio 3 - TIR'!$C$25),'Ejercicio 3 - TIR'!$C$25+SQRT(('Ejercicio 3 - TIR'!$E$25-'Ejercicio 3 - TIR'!$C$25)*('Ejercicio 3 - TIR'!$D$25-'Ejercicio 3 - TIR'!$C$25)*V551),'Ejercicio 3 - TIR'!$E$25-SQRT(('Ejercicio 3 - TIR'!$E$25-'Ejercicio 3 - TIR'!$C$25)*('Ejercicio 3 - TIR'!$E$25-'Ejercicio 3 - TIR'!$D$25)*(1-V551)))</f>
        <v>0.2336003885</v>
      </c>
      <c r="X551" s="3">
        <f t="shared" si="15"/>
        <v>0.1397368446</v>
      </c>
      <c r="Y551" s="7">
        <f>IF(X551&lt;=('Ejercicio 3 - TIR'!$D$26-'Ejercicio 3 - TIR'!$C$26)/('Ejercicio 3 - TIR'!$E$26-'Ejercicio 3 - TIR'!$C$26),'Ejercicio 3 - TIR'!$C$26+SQRT(('Ejercicio 3 - TIR'!$E$26-'Ejercicio 3 - TIR'!$C$26)*('Ejercicio 3 - TIR'!$D$26-'Ejercicio 3 - TIR'!$C$26)*X551),'Ejercicio 3 - TIR'!$E$26-SQRT(('Ejercicio 3 - TIR'!$E$26-'Ejercicio 3 - TIR'!$C$26)*('Ejercicio 3 - TIR'!$E$26-'Ejercicio 3 - TIR'!$D$26)*(1-X551)))</f>
        <v>0.2094239409</v>
      </c>
      <c r="Z551" s="3">
        <f t="shared" si="16"/>
        <v>1.130373752</v>
      </c>
      <c r="AA551" s="3">
        <f t="shared" si="17"/>
        <v>1.29200156</v>
      </c>
      <c r="AB551" s="3">
        <f t="shared" si="18"/>
        <v>1.540972551</v>
      </c>
      <c r="AC551" s="3">
        <f t="shared" si="19"/>
        <v>1.900944337</v>
      </c>
      <c r="AD551" s="3">
        <f t="shared" si="20"/>
        <v>2.299047592</v>
      </c>
      <c r="AE551" s="2">
        <f t="shared" si="21"/>
        <v>4198.859153</v>
      </c>
      <c r="AF551" s="2">
        <f t="shared" si="22"/>
        <v>4799.23792</v>
      </c>
      <c r="AG551" s="2">
        <f t="shared" si="23"/>
        <v>5724.059574</v>
      </c>
      <c r="AH551" s="2">
        <f t="shared" si="24"/>
        <v>7061.202114</v>
      </c>
      <c r="AI551" s="2">
        <f t="shared" si="25"/>
        <v>8539.986889</v>
      </c>
      <c r="AJ551" s="4">
        <f t="shared" si="26"/>
        <v>42652.1124</v>
      </c>
      <c r="AK551" s="4">
        <f t="shared" si="27"/>
        <v>48835.08619</v>
      </c>
      <c r="AL551" s="4">
        <f t="shared" si="28"/>
        <v>60676.05853</v>
      </c>
      <c r="AM551" s="4">
        <f t="shared" si="29"/>
        <v>75263.12095</v>
      </c>
      <c r="AN551" s="4">
        <f t="shared" si="30"/>
        <v>86496.72202</v>
      </c>
      <c r="AO551" s="4">
        <f>C551/'Ejercicio 3 - TIR'!$D$7</f>
        <v>13893.43143</v>
      </c>
      <c r="AP551" s="4">
        <f t="shared" si="31"/>
        <v>28758.68096</v>
      </c>
      <c r="AQ551" s="4">
        <f t="shared" si="32"/>
        <v>34941.65476</v>
      </c>
      <c r="AR551" s="4">
        <f t="shared" si="33"/>
        <v>46782.6271</v>
      </c>
      <c r="AS551" s="4">
        <f t="shared" si="34"/>
        <v>61369.68952</v>
      </c>
      <c r="AT551" s="4">
        <f t="shared" si="35"/>
        <v>72603.29059</v>
      </c>
      <c r="AU551" s="4">
        <f>AP551*'Ejercicio 3 - TIR'!$D$5</f>
        <v>14379.34048</v>
      </c>
      <c r="AV551" s="4">
        <f>AQ551*'Ejercicio 3 - TIR'!$D$5</f>
        <v>17470.82738</v>
      </c>
      <c r="AW551" s="4">
        <f>AR551*'Ejercicio 3 - TIR'!$D$5</f>
        <v>23391.31355</v>
      </c>
      <c r="AX551" s="4">
        <f>AS551*'Ejercicio 3 - TIR'!$D$5</f>
        <v>30684.84476</v>
      </c>
      <c r="AY551" s="4">
        <f>AT551*'Ejercicio 3 - TIR'!$D$5</f>
        <v>36301.6453</v>
      </c>
      <c r="AZ551" s="4">
        <f t="shared" ref="AZ551:BD551" si="1688">AJ551-AU551-AE551</f>
        <v>24073.91276</v>
      </c>
      <c r="BA551" s="4">
        <f t="shared" si="1688"/>
        <v>26565.02089</v>
      </c>
      <c r="BB551" s="4">
        <f t="shared" si="1688"/>
        <v>31560.68541</v>
      </c>
      <c r="BC551" s="4">
        <f t="shared" si="1688"/>
        <v>37517.07408</v>
      </c>
      <c r="BD551" s="4">
        <f t="shared" si="1688"/>
        <v>41655.08984</v>
      </c>
      <c r="BE551" s="4">
        <f t="shared" ref="BE551:BI551" si="1689">AZ551/Z551</f>
        <v>21297.3034</v>
      </c>
      <c r="BF551" s="4">
        <f t="shared" si="1689"/>
        <v>20561.13685</v>
      </c>
      <c r="BG551" s="4">
        <f t="shared" si="1689"/>
        <v>20481.01726</v>
      </c>
      <c r="BH551" s="4">
        <f t="shared" si="1689"/>
        <v>19736.01927</v>
      </c>
      <c r="BI551" s="4">
        <f t="shared" si="1689"/>
        <v>18118.41129</v>
      </c>
      <c r="BJ551" s="4">
        <f t="shared" si="38"/>
        <v>74043.86892</v>
      </c>
      <c r="BK551" s="4">
        <f t="shared" si="39"/>
        <v>31941.66008</v>
      </c>
      <c r="BL551" s="4">
        <f t="shared" si="40"/>
        <v>105985.529</v>
      </c>
      <c r="BM551" s="4">
        <f>BK551*'Ejercicio 3 - TIR'!$D$5</f>
        <v>15970.83004</v>
      </c>
      <c r="BN551" s="4">
        <f t="shared" si="41"/>
        <v>90014.69896</v>
      </c>
      <c r="BO551" s="4">
        <f t="shared" si="42"/>
        <v>39153.03854</v>
      </c>
      <c r="BP551" s="4">
        <f t="shared" si="43"/>
        <v>-101673.48</v>
      </c>
      <c r="BQ551" s="4">
        <f t="shared" ref="BQ551:BT551" si="1690">BE551</f>
        <v>21297.3034</v>
      </c>
      <c r="BR551" s="4">
        <f t="shared" si="1690"/>
        <v>20561.13685</v>
      </c>
      <c r="BS551" s="4">
        <f t="shared" si="1690"/>
        <v>20481.01726</v>
      </c>
      <c r="BT551" s="4">
        <f t="shared" si="1690"/>
        <v>19736.01927</v>
      </c>
      <c r="BU551" s="4">
        <f t="shared" si="45"/>
        <v>57271.44982</v>
      </c>
      <c r="BV551" s="36">
        <f t="shared" si="46"/>
        <v>9.706121849</v>
      </c>
    </row>
    <row r="552" ht="15.0" customHeight="1">
      <c r="A552" s="2">
        <v>551.0</v>
      </c>
      <c r="B552" s="3">
        <f t="shared" si="4"/>
        <v>0.9277713219</v>
      </c>
      <c r="C552" s="4">
        <f>IF(B552&lt;=('Ejercicio 3 - TIR'!$D$13-'Ejercicio 3 - TIR'!$C$13)/('Ejercicio 3 - TIR'!$E$13-'Ejercicio 3 - TIR'!$C$13),'Ejercicio 3 - TIR'!$C$13+SQRT(('Ejercicio 3 - TIR'!$E$13-'Ejercicio 3 - TIR'!$C$13)*('Ejercicio 3 - TIR'!$D$13-'Ejercicio 3 - TIR'!$C$13)*B552),'Ejercicio 3 - TIR'!$E$13-SQRT(('Ejercicio 3 - TIR'!$E$13-'Ejercicio 3 - TIR'!$C$13)*('Ejercicio 3 - TIR'!$E$13-'Ejercicio 3 - TIR'!$D$13)*(1-B552)))</f>
        <v>90690.09056</v>
      </c>
      <c r="D552" s="3">
        <f t="shared" si="5"/>
        <v>0.2890219376</v>
      </c>
      <c r="E552" s="4">
        <f>IF(D552&lt;=('Ejercicio 3 - TIR'!$D$14-'Ejercicio 3 - TIR'!$C$14)/('Ejercicio 3 - TIR'!$E$14-'Ejercicio 3 - TIR'!$C$14),'Ejercicio 3 - TIR'!$C$14+SQRT(('Ejercicio 3 - TIR'!$E$14-'Ejercicio 3 - TIR'!$C$14)*('Ejercicio 3 - TIR'!$D$14-'Ejercicio 3 - TIR'!$C$14)*D552),'Ejercicio 3 - TIR'!$E$14-SQRT(('Ejercicio 3 - TIR'!$E$14-'Ejercicio 3 - TIR'!$C$14)*('Ejercicio 3 - TIR'!$E$14-'Ejercicio 3 - TIR'!$D$14)*(1-D552)))</f>
        <v>29655.81844</v>
      </c>
      <c r="F552" s="3">
        <f t="shared" si="6"/>
        <v>0.8603540704</v>
      </c>
      <c r="G552" s="4">
        <f>IF(F552&lt;=('Ejercicio 3 - TIR'!$D$18-'Ejercicio 3 - TIR'!$C$18)/('Ejercicio 3 - TIR'!$E$18-'Ejercicio 3 - TIR'!$C$18),'Ejercicio 3 - TIR'!$C$18+SQRT(('Ejercicio 3 - TIR'!$E$18-'Ejercicio 3 - TIR'!$C$18)*('Ejercicio 3 - TIR'!$D$18-'Ejercicio 3 - TIR'!$C$18)*F552),'Ejercicio 3 - TIR'!$E$18-SQRT(('Ejercicio 3 - TIR'!$E$18-'Ejercicio 3 - TIR'!$C$18)*('Ejercicio 3 - TIR'!$E$18-'Ejercicio 3 - TIR'!$D$18)*(1-F552)))</f>
        <v>41763.72981</v>
      </c>
      <c r="H552" s="3">
        <f t="shared" si="7"/>
        <v>0.6814440719</v>
      </c>
      <c r="I552" s="4">
        <f>IF(H552&lt;=('Ejercicio 3 - TIR'!$D$18-'Ejercicio 3 - TIR'!$C$18)/('Ejercicio 3 - TIR'!$E$18-'Ejercicio 3 - TIR'!$C$18),'Ejercicio 3 - TIR'!$C$18+SQRT(('Ejercicio 3 - TIR'!$E$18-'Ejercicio 3 - TIR'!$C$18)*('Ejercicio 3 - TIR'!$D$18-'Ejercicio 3 - TIR'!$C$18)*H552),'Ejercicio 3 - TIR'!$E$18-SQRT(('Ejercicio 3 - TIR'!$E$18-'Ejercicio 3 - TIR'!$C$18)*('Ejercicio 3 - TIR'!$E$18-'Ejercicio 3 - TIR'!$D$18)*(1-H552)))</f>
        <v>40112.08689</v>
      </c>
      <c r="J552" s="3">
        <f t="shared" si="8"/>
        <v>0.7524783324</v>
      </c>
      <c r="K552" s="4">
        <f>IF(J552&lt;=('Ejercicio 3 - TIR'!$D$18-'Ejercicio 3 - TIR'!$C$18)/('Ejercicio 3 - TIR'!$E$18-'Ejercicio 3 - TIR'!$C$18),'Ejercicio 3 - TIR'!$C$18+SQRT(('Ejercicio 3 - TIR'!$E$18-'Ejercicio 3 - TIR'!$C$18)*('Ejercicio 3 - TIR'!$D$18-'Ejercicio 3 - TIR'!$C$18)*J552),'Ejercicio 3 - TIR'!$E$18-SQRT(('Ejercicio 3 - TIR'!$E$18-'Ejercicio 3 - TIR'!$C$18)*('Ejercicio 3 - TIR'!$E$18-'Ejercicio 3 - TIR'!$D$18)*(1-J552)))</f>
        <v>40691.38943</v>
      </c>
      <c r="L552" s="3">
        <f t="shared" si="9"/>
        <v>0.007460856248</v>
      </c>
      <c r="M552" s="4">
        <f>IF(L552&lt;=('Ejercicio 3 - TIR'!$D$18-'Ejercicio 3 - TIR'!$C$18)/('Ejercicio 3 - TIR'!$E$18-'Ejercicio 3 - TIR'!$C$18),'Ejercicio 3 - TIR'!$C$18+SQRT(('Ejercicio 3 - TIR'!$E$18-'Ejercicio 3 - TIR'!$C$18)*('Ejercicio 3 - TIR'!$D$18-'Ejercicio 3 - TIR'!$C$18)*L552),'Ejercicio 3 - TIR'!$E$18-SQRT(('Ejercicio 3 - TIR'!$E$18-'Ejercicio 3 - TIR'!$C$18)*('Ejercicio 3 - TIR'!$E$18-'Ejercicio 3 - TIR'!$D$18)*(1-L552)))</f>
        <v>31057.88867</v>
      </c>
      <c r="N552" s="3">
        <f t="shared" si="10"/>
        <v>0.7060389775</v>
      </c>
      <c r="O552" s="4">
        <f>IF(N552&lt;=('Ejercicio 3 - TIR'!$D$18-'Ejercicio 3 - TIR'!$C$18)/('Ejercicio 3 - TIR'!$E$18-'Ejercicio 3 - TIR'!$C$18),'Ejercicio 3 - TIR'!$C$18+SQRT(('Ejercicio 3 - TIR'!$E$18-'Ejercicio 3 - TIR'!$C$18)*('Ejercicio 3 - TIR'!$D$18-'Ejercicio 3 - TIR'!$C$18)*N552),'Ejercicio 3 - TIR'!$E$18-SQRT(('Ejercicio 3 - TIR'!$E$18-'Ejercicio 3 - TIR'!$C$18)*('Ejercicio 3 - TIR'!$E$18-'Ejercicio 3 - TIR'!$D$18)*(1-N552)))</f>
        <v>40304.56853</v>
      </c>
      <c r="P552" s="3">
        <f t="shared" si="11"/>
        <v>0.6930658457</v>
      </c>
      <c r="Q552" s="7">
        <f>IF(P552&lt;=('Ejercicio 3 - TIR'!$D$22-'Ejercicio 3 - TIR'!$C$22)/('Ejercicio 3 - TIR'!$E$22-'Ejercicio 3 - TIR'!$C$22),'Ejercicio 3 - TIR'!$C$22+SQRT(('Ejercicio 3 - TIR'!$E$22-'Ejercicio 3 - TIR'!$C$22)*('Ejercicio 3 - TIR'!$D$22-'Ejercicio 3 - TIR'!$C$22)*P552),'Ejercicio 3 - TIR'!$E$22-SQRT(('Ejercicio 3 - TIR'!$E$22-'Ejercicio 3 - TIR'!$C$22)*('Ejercicio 3 - TIR'!$E$22-'Ejercicio 3 - TIR'!$D$22)*(1-P552)))</f>
        <v>0.1564950755</v>
      </c>
      <c r="R552" s="3">
        <f t="shared" si="12"/>
        <v>0.2251184512</v>
      </c>
      <c r="S552" s="7">
        <f>IF(R552&lt;=('Ejercicio 3 - TIR'!$D$23-'Ejercicio 3 - TIR'!$C$23)/('Ejercicio 3 - TIR'!$E$23-'Ejercicio 3 - TIR'!$C$23),'Ejercicio 3 - TIR'!$C$23+SQRT(('Ejercicio 3 - TIR'!$E$23-'Ejercicio 3 - TIR'!$C$23)*('Ejercicio 3 - TIR'!$D$23-'Ejercicio 3 - TIR'!$C$23)*R552),'Ejercicio 3 - TIR'!$E$23-SQRT(('Ejercicio 3 - TIR'!$E$23-'Ejercicio 3 - TIR'!$C$23)*('Ejercicio 3 - TIR'!$E$23-'Ejercicio 3 - TIR'!$D$23)*(1-R552)))</f>
        <v>0.1401299084</v>
      </c>
      <c r="T552" s="3">
        <f t="shared" si="13"/>
        <v>0.3131900644</v>
      </c>
      <c r="U552" s="7">
        <f>IF(T552&lt;=('Ejercicio 3 - TIR'!$D$24-'Ejercicio 3 - TIR'!$C$24)/('Ejercicio 3 - TIR'!$E$24-'Ejercicio 3 - TIR'!$C$24),'Ejercicio 3 - TIR'!$C$24+SQRT(('Ejercicio 3 - TIR'!$E$24-'Ejercicio 3 - TIR'!$C$24)*('Ejercicio 3 - TIR'!$D$24-'Ejercicio 3 - TIR'!$C$24)*T552),'Ejercicio 3 - TIR'!$E$24-SQRT(('Ejercicio 3 - TIR'!$E$24-'Ejercicio 3 - TIR'!$C$24)*('Ejercicio 3 - TIR'!$E$24-'Ejercicio 3 - TIR'!$D$24)*(1-T552)))</f>
        <v>0.1756456455</v>
      </c>
      <c r="V552" s="3">
        <f t="shared" si="14"/>
        <v>0.7807756131</v>
      </c>
      <c r="W552" s="7">
        <f>IF(V552&lt;=('Ejercicio 3 - TIR'!$D$25-'Ejercicio 3 - TIR'!$C$25)/('Ejercicio 3 - TIR'!$E$25-'Ejercicio 3 - TIR'!$C$25),'Ejercicio 3 - TIR'!$C$25+SQRT(('Ejercicio 3 - TIR'!$E$25-'Ejercicio 3 - TIR'!$C$25)*('Ejercicio 3 - TIR'!$D$25-'Ejercicio 3 - TIR'!$C$25)*V552),'Ejercicio 3 - TIR'!$E$25-SQRT(('Ejercicio 3 - TIR'!$E$25-'Ejercicio 3 - TIR'!$C$25)*('Ejercicio 3 - TIR'!$E$25-'Ejercicio 3 - TIR'!$D$25)*(1-V552)))</f>
        <v>0.2223000839</v>
      </c>
      <c r="X552" s="3">
        <f t="shared" si="15"/>
        <v>0.4865689686</v>
      </c>
      <c r="Y552" s="7">
        <f>IF(X552&lt;=('Ejercicio 3 - TIR'!$D$26-'Ejercicio 3 - TIR'!$C$26)/('Ejercicio 3 - TIR'!$E$26-'Ejercicio 3 - TIR'!$C$26),'Ejercicio 3 - TIR'!$C$26+SQRT(('Ejercicio 3 - TIR'!$E$26-'Ejercicio 3 - TIR'!$C$26)*('Ejercicio 3 - TIR'!$D$26-'Ejercicio 3 - TIR'!$C$26)*X552),'Ejercicio 3 - TIR'!$E$26-SQRT(('Ejercicio 3 - TIR'!$E$26-'Ejercicio 3 - TIR'!$C$26)*('Ejercicio 3 - TIR'!$E$26-'Ejercicio 3 - TIR'!$D$26)*(1-X552)))</f>
        <v>0.2273452037</v>
      </c>
      <c r="Z552" s="3">
        <f t="shared" si="16"/>
        <v>1.156495075</v>
      </c>
      <c r="AA552" s="3">
        <f t="shared" si="17"/>
        <v>1.318554624</v>
      </c>
      <c r="AB552" s="3">
        <f t="shared" si="18"/>
        <v>1.550153003</v>
      </c>
      <c r="AC552" s="3">
        <f t="shared" si="19"/>
        <v>1.894752145</v>
      </c>
      <c r="AD552" s="3">
        <f t="shared" si="20"/>
        <v>2.325514958</v>
      </c>
      <c r="AE552" s="2">
        <f t="shared" si="21"/>
        <v>4640.989544</v>
      </c>
      <c r="AF552" s="2">
        <f t="shared" si="22"/>
        <v>5291.330984</v>
      </c>
      <c r="AG552" s="2">
        <f t="shared" si="23"/>
        <v>6220.73023</v>
      </c>
      <c r="AH552" s="2">
        <f t="shared" si="24"/>
        <v>7603.599082</v>
      </c>
      <c r="AI552" s="2">
        <f t="shared" si="25"/>
        <v>9332.240864</v>
      </c>
      <c r="AJ552" s="4">
        <f t="shared" si="26"/>
        <v>48299.54786</v>
      </c>
      <c r="AK552" s="4">
        <f t="shared" si="27"/>
        <v>52889.97766</v>
      </c>
      <c r="AL552" s="4">
        <f t="shared" si="28"/>
        <v>63077.8795</v>
      </c>
      <c r="AM552" s="4">
        <f t="shared" si="29"/>
        <v>58847.00118</v>
      </c>
      <c r="AN552" s="4">
        <f t="shared" si="30"/>
        <v>93728.87698</v>
      </c>
      <c r="AO552" s="4">
        <f>C552/'Ejercicio 3 - TIR'!$D$7</f>
        <v>18138.01811</v>
      </c>
      <c r="AP552" s="4">
        <f t="shared" si="31"/>
        <v>30161.52975</v>
      </c>
      <c r="AQ552" s="4">
        <f t="shared" si="32"/>
        <v>34751.95955</v>
      </c>
      <c r="AR552" s="4">
        <f t="shared" si="33"/>
        <v>44939.86139</v>
      </c>
      <c r="AS552" s="4">
        <f t="shared" si="34"/>
        <v>40708.98307</v>
      </c>
      <c r="AT552" s="4">
        <f t="shared" si="35"/>
        <v>75590.85886</v>
      </c>
      <c r="AU552" s="4">
        <f>AP552*'Ejercicio 3 - TIR'!$D$5</f>
        <v>15080.76487</v>
      </c>
      <c r="AV552" s="4">
        <f>AQ552*'Ejercicio 3 - TIR'!$D$5</f>
        <v>17375.97977</v>
      </c>
      <c r="AW552" s="4">
        <f>AR552*'Ejercicio 3 - TIR'!$D$5</f>
        <v>22469.93069</v>
      </c>
      <c r="AX552" s="4">
        <f>AS552*'Ejercicio 3 - TIR'!$D$5</f>
        <v>20354.49153</v>
      </c>
      <c r="AY552" s="4">
        <f>AT552*'Ejercicio 3 - TIR'!$D$5</f>
        <v>37795.42943</v>
      </c>
      <c r="AZ552" s="4">
        <f t="shared" ref="AZ552:BD552" si="1691">AJ552-AU552-AE552</f>
        <v>28577.79344</v>
      </c>
      <c r="BA552" s="4">
        <f t="shared" si="1691"/>
        <v>30222.6669</v>
      </c>
      <c r="BB552" s="4">
        <f t="shared" si="1691"/>
        <v>34387.21858</v>
      </c>
      <c r="BC552" s="4">
        <f t="shared" si="1691"/>
        <v>30888.91056</v>
      </c>
      <c r="BD552" s="4">
        <f t="shared" si="1691"/>
        <v>46601.20668</v>
      </c>
      <c r="BE552" s="4">
        <f t="shared" ref="BE552:BI552" si="1692">AZ552/Z552</f>
        <v>24710.69186</v>
      </c>
      <c r="BF552" s="4">
        <f t="shared" si="1692"/>
        <v>22921.05791</v>
      </c>
      <c r="BG552" s="4">
        <f t="shared" si="1692"/>
        <v>22183.11258</v>
      </c>
      <c r="BH552" s="4">
        <f t="shared" si="1692"/>
        <v>16302.34891</v>
      </c>
      <c r="BI552" s="4">
        <f t="shared" si="1692"/>
        <v>20039.09135</v>
      </c>
      <c r="BJ552" s="4">
        <f t="shared" si="38"/>
        <v>68965.04935</v>
      </c>
      <c r="BK552" s="4">
        <f t="shared" si="39"/>
        <v>42180.23242</v>
      </c>
      <c r="BL552" s="4">
        <f t="shared" si="40"/>
        <v>111145.2818</v>
      </c>
      <c r="BM552" s="4">
        <f>BK552*'Ejercicio 3 - TIR'!$D$5</f>
        <v>21090.11621</v>
      </c>
      <c r="BN552" s="4">
        <f t="shared" si="41"/>
        <v>90055.16557</v>
      </c>
      <c r="BO552" s="4">
        <f t="shared" si="42"/>
        <v>38724.82749</v>
      </c>
      <c r="BP552" s="4">
        <f t="shared" si="43"/>
        <v>-120345.909</v>
      </c>
      <c r="BQ552" s="4">
        <f t="shared" ref="BQ552:BT552" si="1693">BE552</f>
        <v>24710.69186</v>
      </c>
      <c r="BR552" s="4">
        <f t="shared" si="1693"/>
        <v>22921.05791</v>
      </c>
      <c r="BS552" s="4">
        <f t="shared" si="1693"/>
        <v>22183.11258</v>
      </c>
      <c r="BT552" s="4">
        <f t="shared" si="1693"/>
        <v>16302.34891</v>
      </c>
      <c r="BU552" s="4">
        <f t="shared" si="45"/>
        <v>58763.91885</v>
      </c>
      <c r="BV552" s="36">
        <f t="shared" si="46"/>
        <v>5.681575101</v>
      </c>
    </row>
    <row r="553" ht="15.0" customHeight="1">
      <c r="A553" s="2">
        <v>552.0</v>
      </c>
      <c r="B553" s="3">
        <f t="shared" si="4"/>
        <v>0.7029444423</v>
      </c>
      <c r="C553" s="4">
        <f>IF(B553&lt;=('Ejercicio 3 - TIR'!$D$13-'Ejercicio 3 - TIR'!$C$13)/('Ejercicio 3 - TIR'!$E$13-'Ejercicio 3 - TIR'!$C$13),'Ejercicio 3 - TIR'!$C$13+SQRT(('Ejercicio 3 - TIR'!$E$13-'Ejercicio 3 - TIR'!$C$13)*('Ejercicio 3 - TIR'!$D$13-'Ejercicio 3 - TIR'!$C$13)*B553),'Ejercicio 3 - TIR'!$E$13-SQRT(('Ejercicio 3 - TIR'!$E$13-'Ejercicio 3 - TIR'!$C$13)*('Ejercicio 3 - TIR'!$E$13-'Ejercicio 3 - TIR'!$D$13)*(1-B553)))</f>
        <v>81119.67508</v>
      </c>
      <c r="D553" s="3">
        <f t="shared" si="5"/>
        <v>0.1236151542</v>
      </c>
      <c r="E553" s="4">
        <f>IF(D553&lt;=('Ejercicio 3 - TIR'!$D$14-'Ejercicio 3 - TIR'!$C$14)/('Ejercicio 3 - TIR'!$E$14-'Ejercicio 3 - TIR'!$C$14),'Ejercicio 3 - TIR'!$C$14+SQRT(('Ejercicio 3 - TIR'!$E$14-'Ejercicio 3 - TIR'!$C$14)*('Ejercicio 3 - TIR'!$D$14-'Ejercicio 3 - TIR'!$C$14)*D553),'Ejercicio 3 - TIR'!$E$14-SQRT(('Ejercicio 3 - TIR'!$E$14-'Ejercicio 3 - TIR'!$C$14)*('Ejercicio 3 - TIR'!$E$14-'Ejercicio 3 - TIR'!$D$14)*(1-D553)))</f>
        <v>28044.85411</v>
      </c>
      <c r="F553" s="3">
        <f t="shared" si="6"/>
        <v>0.8816083707</v>
      </c>
      <c r="G553" s="4">
        <f>IF(F553&lt;=('Ejercicio 3 - TIR'!$D$18-'Ejercicio 3 - TIR'!$C$18)/('Ejercicio 3 - TIR'!$E$18-'Ejercicio 3 - TIR'!$C$18),'Ejercicio 3 - TIR'!$C$18+SQRT(('Ejercicio 3 - TIR'!$E$18-'Ejercicio 3 - TIR'!$C$18)*('Ejercicio 3 - TIR'!$D$18-'Ejercicio 3 - TIR'!$C$18)*F553),'Ejercicio 3 - TIR'!$E$18-SQRT(('Ejercicio 3 - TIR'!$E$18-'Ejercicio 3 - TIR'!$C$18)*('Ejercicio 3 - TIR'!$E$18-'Ejercicio 3 - TIR'!$D$18)*(1-F553)))</f>
        <v>42020.17246</v>
      </c>
      <c r="H553" s="3">
        <f t="shared" si="7"/>
        <v>0.3125322406</v>
      </c>
      <c r="I553" s="4">
        <f>IF(H553&lt;=('Ejercicio 3 - TIR'!$D$18-'Ejercicio 3 - TIR'!$C$18)/('Ejercicio 3 - TIR'!$E$18-'Ejercicio 3 - TIR'!$C$18),'Ejercicio 3 - TIR'!$C$18+SQRT(('Ejercicio 3 - TIR'!$E$18-'Ejercicio 3 - TIR'!$C$18)*('Ejercicio 3 - TIR'!$D$18-'Ejercicio 3 - TIR'!$C$18)*H553),'Ejercicio 3 - TIR'!$E$18-SQRT(('Ejercicio 3 - TIR'!$E$18-'Ejercicio 3 - TIR'!$C$18)*('Ejercicio 3 - TIR'!$E$18-'Ejercicio 3 - TIR'!$D$18)*(1-H553)))</f>
        <v>36846.88514</v>
      </c>
      <c r="J553" s="3">
        <f t="shared" si="8"/>
        <v>0.104975951</v>
      </c>
      <c r="K553" s="4">
        <f>IF(J553&lt;=('Ejercicio 3 - TIR'!$D$18-'Ejercicio 3 - TIR'!$C$18)/('Ejercicio 3 - TIR'!$E$18-'Ejercicio 3 - TIR'!$C$18),'Ejercicio 3 - TIR'!$C$18+SQRT(('Ejercicio 3 - TIR'!$E$18-'Ejercicio 3 - TIR'!$C$18)*('Ejercicio 3 - TIR'!$D$18-'Ejercicio 3 - TIR'!$C$18)*J553),'Ejercicio 3 - TIR'!$E$18-SQRT(('Ejercicio 3 - TIR'!$E$18-'Ejercicio 3 - TIR'!$C$18)*('Ejercicio 3 - TIR'!$E$18-'Ejercicio 3 - TIR'!$D$18)*(1-J553)))</f>
        <v>33968.17246</v>
      </c>
      <c r="L553" s="3">
        <f t="shared" si="9"/>
        <v>0.1652890917</v>
      </c>
      <c r="M553" s="4">
        <f>IF(L553&lt;=('Ejercicio 3 - TIR'!$D$18-'Ejercicio 3 - TIR'!$C$18)/('Ejercicio 3 - TIR'!$E$18-'Ejercicio 3 - TIR'!$C$18),'Ejercicio 3 - TIR'!$C$18+SQRT(('Ejercicio 3 - TIR'!$E$18-'Ejercicio 3 - TIR'!$C$18)*('Ejercicio 3 - TIR'!$D$18-'Ejercicio 3 - TIR'!$C$18)*L553),'Ejercicio 3 - TIR'!$E$18-SQRT(('Ejercicio 3 - TIR'!$E$18-'Ejercicio 3 - TIR'!$C$18)*('Ejercicio 3 - TIR'!$E$18-'Ejercicio 3 - TIR'!$D$18)*(1-L553)))</f>
        <v>34979.2935</v>
      </c>
      <c r="N553" s="3">
        <f t="shared" si="10"/>
        <v>0.8330082048</v>
      </c>
      <c r="O553" s="4">
        <f>IF(N553&lt;=('Ejercicio 3 - TIR'!$D$18-'Ejercicio 3 - TIR'!$C$18)/('Ejercicio 3 - TIR'!$E$18-'Ejercicio 3 - TIR'!$C$18),'Ejercicio 3 - TIR'!$C$18+SQRT(('Ejercicio 3 - TIR'!$E$18-'Ejercicio 3 - TIR'!$C$18)*('Ejercicio 3 - TIR'!$D$18-'Ejercicio 3 - TIR'!$C$18)*N553),'Ejercicio 3 - TIR'!$E$18-SQRT(('Ejercicio 3 - TIR'!$E$18-'Ejercicio 3 - TIR'!$C$18)*('Ejercicio 3 - TIR'!$E$18-'Ejercicio 3 - TIR'!$D$18)*(1-N553)))</f>
        <v>41461.01927</v>
      </c>
      <c r="P553" s="3">
        <f t="shared" si="11"/>
        <v>0.6148988879</v>
      </c>
      <c r="Q553" s="7">
        <f>IF(P553&lt;=('Ejercicio 3 - TIR'!$D$22-'Ejercicio 3 - TIR'!$C$22)/('Ejercicio 3 - TIR'!$E$22-'Ejercicio 3 - TIR'!$C$22),'Ejercicio 3 - TIR'!$C$22+SQRT(('Ejercicio 3 - TIR'!$E$22-'Ejercicio 3 - TIR'!$C$22)*('Ejercicio 3 - TIR'!$D$22-'Ejercicio 3 - TIR'!$C$22)*P553),'Ejercicio 3 - TIR'!$E$22-SQRT(('Ejercicio 3 - TIR'!$E$22-'Ejercicio 3 - TIR'!$C$22)*('Ejercicio 3 - TIR'!$E$22-'Ejercicio 3 - TIR'!$D$22)*(1-P553)))</f>
        <v>0.1536716502</v>
      </c>
      <c r="R553" s="3">
        <f t="shared" si="12"/>
        <v>0.8555824318</v>
      </c>
      <c r="S553" s="7">
        <f>IF(R553&lt;=('Ejercicio 3 - TIR'!$D$23-'Ejercicio 3 - TIR'!$C$23)/('Ejercicio 3 - TIR'!$E$23-'Ejercicio 3 - TIR'!$C$23),'Ejercicio 3 - TIR'!$C$23+SQRT(('Ejercicio 3 - TIR'!$E$23-'Ejercicio 3 - TIR'!$C$23)*('Ejercicio 3 - TIR'!$D$23-'Ejercicio 3 - TIR'!$C$23)*R553),'Ejercicio 3 - TIR'!$E$23-SQRT(('Ejercicio 3 - TIR'!$E$23-'Ejercicio 3 - TIR'!$C$23)*('Ejercicio 3 - TIR'!$E$23-'Ejercicio 3 - TIR'!$D$23)*(1-R553)))</f>
        <v>0.1638769847</v>
      </c>
      <c r="T553" s="3">
        <f t="shared" si="13"/>
        <v>0.01271575609</v>
      </c>
      <c r="U553" s="7">
        <f>IF(T553&lt;=('Ejercicio 3 - TIR'!$D$24-'Ejercicio 3 - TIR'!$C$24)/('Ejercicio 3 - TIR'!$E$24-'Ejercicio 3 - TIR'!$C$24),'Ejercicio 3 - TIR'!$C$24+SQRT(('Ejercicio 3 - TIR'!$E$24-'Ejercicio 3 - TIR'!$C$24)*('Ejercicio 3 - TIR'!$D$24-'Ejercicio 3 - TIR'!$C$24)*T553),'Ejercicio 3 - TIR'!$E$24-SQRT(('Ejercicio 3 - TIR'!$E$24-'Ejercicio 3 - TIR'!$C$24)*('Ejercicio 3 - TIR'!$E$24-'Ejercicio 3 - TIR'!$D$24)*(1-T553)))</f>
        <v>0.1551675031</v>
      </c>
      <c r="V553" s="3">
        <f t="shared" si="14"/>
        <v>0.4546931232</v>
      </c>
      <c r="W553" s="7">
        <f>IF(V553&lt;=('Ejercicio 3 - TIR'!$D$25-'Ejercicio 3 - TIR'!$C$25)/('Ejercicio 3 - TIR'!$E$25-'Ejercicio 3 - TIR'!$C$25),'Ejercicio 3 - TIR'!$C$25+SQRT(('Ejercicio 3 - TIR'!$E$25-'Ejercicio 3 - TIR'!$C$25)*('Ejercicio 3 - TIR'!$D$25-'Ejercicio 3 - TIR'!$C$25)*V553),'Ejercicio 3 - TIR'!$E$25-SQRT(('Ejercicio 3 - TIR'!$E$25-'Ejercicio 3 - TIR'!$C$25)*('Ejercicio 3 - TIR'!$E$25-'Ejercicio 3 - TIR'!$D$25)*(1-V553)))</f>
        <v>0.20631277</v>
      </c>
      <c r="X553" s="3">
        <f t="shared" si="15"/>
        <v>0.9488387752</v>
      </c>
      <c r="Y553" s="7">
        <f>IF(X553&lt;=('Ejercicio 3 - TIR'!$D$26-'Ejercicio 3 - TIR'!$C$26)/('Ejercicio 3 - TIR'!$E$26-'Ejercicio 3 - TIR'!$C$26),'Ejercicio 3 - TIR'!$C$26+SQRT(('Ejercicio 3 - TIR'!$E$26-'Ejercicio 3 - TIR'!$C$26)*('Ejercicio 3 - TIR'!$D$26-'Ejercicio 3 - TIR'!$C$26)*X553),'Ejercicio 3 - TIR'!$E$26-SQRT(('Ejercicio 3 - TIR'!$E$26-'Ejercicio 3 - TIR'!$C$26)*('Ejercicio 3 - TIR'!$E$26-'Ejercicio 3 - TIR'!$D$26)*(1-X553)))</f>
        <v>0.2633786098</v>
      </c>
      <c r="Z553" s="3">
        <f t="shared" si="16"/>
        <v>1.15367165</v>
      </c>
      <c r="AA553" s="3">
        <f t="shared" si="17"/>
        <v>1.342731882</v>
      </c>
      <c r="AB553" s="3">
        <f t="shared" si="18"/>
        <v>1.551080235</v>
      </c>
      <c r="AC553" s="3">
        <f t="shared" si="19"/>
        <v>1.871087895</v>
      </c>
      <c r="AD553" s="3">
        <f t="shared" si="20"/>
        <v>2.363892423</v>
      </c>
      <c r="AE553" s="2">
        <f t="shared" si="21"/>
        <v>4309.699012</v>
      </c>
      <c r="AF553" s="2">
        <f t="shared" si="22"/>
        <v>5015.959491</v>
      </c>
      <c r="AG553" s="2">
        <f t="shared" si="23"/>
        <v>5794.2734</v>
      </c>
      <c r="AH553" s="2">
        <f t="shared" si="24"/>
        <v>6989.705996</v>
      </c>
      <c r="AI553" s="2">
        <f t="shared" si="25"/>
        <v>8830.645043</v>
      </c>
      <c r="AJ553" s="4">
        <f t="shared" si="26"/>
        <v>48477.4817</v>
      </c>
      <c r="AK553" s="4">
        <f t="shared" si="27"/>
        <v>49475.48741</v>
      </c>
      <c r="AL553" s="4">
        <f t="shared" si="28"/>
        <v>52687.36091</v>
      </c>
      <c r="AM553" s="4">
        <f t="shared" si="29"/>
        <v>65449.33263</v>
      </c>
      <c r="AN553" s="4">
        <f t="shared" si="30"/>
        <v>98009.38929</v>
      </c>
      <c r="AO553" s="4">
        <f>C553/'Ejercicio 3 - TIR'!$D$7</f>
        <v>16223.93502</v>
      </c>
      <c r="AP553" s="4">
        <f t="shared" si="31"/>
        <v>32253.54668</v>
      </c>
      <c r="AQ553" s="4">
        <f t="shared" si="32"/>
        <v>33251.5524</v>
      </c>
      <c r="AR553" s="4">
        <f t="shared" si="33"/>
        <v>36463.4259</v>
      </c>
      <c r="AS553" s="4">
        <f t="shared" si="34"/>
        <v>49225.39761</v>
      </c>
      <c r="AT553" s="4">
        <f t="shared" si="35"/>
        <v>81785.45428</v>
      </c>
      <c r="AU553" s="4">
        <f>AP553*'Ejercicio 3 - TIR'!$D$5</f>
        <v>16126.77334</v>
      </c>
      <c r="AV553" s="4">
        <f>AQ553*'Ejercicio 3 - TIR'!$D$5</f>
        <v>16625.7762</v>
      </c>
      <c r="AW553" s="4">
        <f>AR553*'Ejercicio 3 - TIR'!$D$5</f>
        <v>18231.71295</v>
      </c>
      <c r="AX553" s="4">
        <f>AS553*'Ejercicio 3 - TIR'!$D$5</f>
        <v>24612.69881</v>
      </c>
      <c r="AY553" s="4">
        <f>AT553*'Ejercicio 3 - TIR'!$D$5</f>
        <v>40892.72714</v>
      </c>
      <c r="AZ553" s="4">
        <f t="shared" ref="AZ553:BD553" si="1694">AJ553-AU553-AE553</f>
        <v>28041.00935</v>
      </c>
      <c r="BA553" s="4">
        <f t="shared" si="1694"/>
        <v>27833.75172</v>
      </c>
      <c r="BB553" s="4">
        <f t="shared" si="1694"/>
        <v>28661.37456</v>
      </c>
      <c r="BC553" s="4">
        <f t="shared" si="1694"/>
        <v>33846.92783</v>
      </c>
      <c r="BD553" s="4">
        <f t="shared" si="1694"/>
        <v>48286.01711</v>
      </c>
      <c r="BE553" s="4">
        <f t="shared" ref="BE553:BI553" si="1695">AZ553/Z553</f>
        <v>24305.88404</v>
      </c>
      <c r="BF553" s="4">
        <f t="shared" si="1695"/>
        <v>20729.19553</v>
      </c>
      <c r="BG553" s="4">
        <f t="shared" si="1695"/>
        <v>18478.33137</v>
      </c>
      <c r="BH553" s="4">
        <f t="shared" si="1695"/>
        <v>18089.43766</v>
      </c>
      <c r="BI553" s="4">
        <f t="shared" si="1695"/>
        <v>20426.48669</v>
      </c>
      <c r="BJ553" s="4">
        <f t="shared" si="38"/>
        <v>66295.01814</v>
      </c>
      <c r="BK553" s="4">
        <f t="shared" si="39"/>
        <v>38351.63705</v>
      </c>
      <c r="BL553" s="4">
        <f t="shared" si="40"/>
        <v>104646.6552</v>
      </c>
      <c r="BM553" s="4">
        <f>BK553*'Ejercicio 3 - TIR'!$D$5</f>
        <v>19175.81853</v>
      </c>
      <c r="BN553" s="4">
        <f t="shared" si="41"/>
        <v>85470.83667</v>
      </c>
      <c r="BO553" s="4">
        <f t="shared" si="42"/>
        <v>36156.82162</v>
      </c>
      <c r="BP553" s="4">
        <f t="shared" si="43"/>
        <v>-109164.5292</v>
      </c>
      <c r="BQ553" s="4">
        <f t="shared" ref="BQ553:BT553" si="1696">BE553</f>
        <v>24305.88404</v>
      </c>
      <c r="BR553" s="4">
        <f t="shared" si="1696"/>
        <v>20729.19553</v>
      </c>
      <c r="BS553" s="4">
        <f t="shared" si="1696"/>
        <v>18478.33137</v>
      </c>
      <c r="BT553" s="4">
        <f t="shared" si="1696"/>
        <v>18089.43766</v>
      </c>
      <c r="BU553" s="4">
        <f t="shared" si="45"/>
        <v>56583.30831</v>
      </c>
      <c r="BV553" s="36">
        <f t="shared" si="46"/>
        <v>7.263641421</v>
      </c>
    </row>
    <row r="554" ht="15.0" customHeight="1">
      <c r="A554" s="2">
        <v>553.0</v>
      </c>
      <c r="B554" s="3">
        <f t="shared" si="4"/>
        <v>0.07343852752</v>
      </c>
      <c r="C554" s="4">
        <f>IF(B554&lt;=('Ejercicio 3 - TIR'!$D$13-'Ejercicio 3 - TIR'!$C$13)/('Ejercicio 3 - TIR'!$E$13-'Ejercicio 3 - TIR'!$C$13),'Ejercicio 3 - TIR'!$C$13+SQRT(('Ejercicio 3 - TIR'!$E$13-'Ejercicio 3 - TIR'!$C$13)*('Ejercicio 3 - TIR'!$D$13-'Ejercicio 3 - TIR'!$C$13)*B554),'Ejercicio 3 - TIR'!$E$13-SQRT(('Ejercicio 3 - TIR'!$E$13-'Ejercicio 3 - TIR'!$C$13)*('Ejercicio 3 - TIR'!$E$13-'Ejercicio 3 - TIR'!$D$13)*(1-B554)))</f>
        <v>65419.90876</v>
      </c>
      <c r="D554" s="3">
        <f t="shared" si="5"/>
        <v>0.9069429247</v>
      </c>
      <c r="E554" s="4">
        <f>IF(D554&lt;=('Ejercicio 3 - TIR'!$D$14-'Ejercicio 3 - TIR'!$C$14)/('Ejercicio 3 - TIR'!$E$14-'Ejercicio 3 - TIR'!$C$14),'Ejercicio 3 - TIR'!$C$14+SQRT(('Ejercicio 3 - TIR'!$E$14-'Ejercicio 3 - TIR'!$C$14)*('Ejercicio 3 - TIR'!$D$14-'Ejercicio 3 - TIR'!$C$14)*D554),'Ejercicio 3 - TIR'!$E$14-SQRT(('Ejercicio 3 - TIR'!$E$14-'Ejercicio 3 - TIR'!$C$14)*('Ejercicio 3 - TIR'!$E$14-'Ejercicio 3 - TIR'!$D$14)*(1-D554)))</f>
        <v>36263.8842</v>
      </c>
      <c r="F554" s="3">
        <f t="shared" si="6"/>
        <v>0.4004572482</v>
      </c>
      <c r="G554" s="4">
        <f>IF(F554&lt;=('Ejercicio 3 - TIR'!$D$18-'Ejercicio 3 - TIR'!$C$18)/('Ejercicio 3 - TIR'!$E$18-'Ejercicio 3 - TIR'!$C$18),'Ejercicio 3 - TIR'!$C$18+SQRT(('Ejercicio 3 - TIR'!$E$18-'Ejercicio 3 - TIR'!$C$18)*('Ejercicio 3 - TIR'!$D$18-'Ejercicio 3 - TIR'!$C$18)*F554),'Ejercicio 3 - TIR'!$E$18-SQRT(('Ejercicio 3 - TIR'!$E$18-'Ejercicio 3 - TIR'!$C$18)*('Ejercicio 3 - TIR'!$E$18-'Ejercicio 3 - TIR'!$D$18)*(1-F554)))</f>
        <v>37750.39271</v>
      </c>
      <c r="H554" s="3">
        <f t="shared" si="7"/>
        <v>0.004945621912</v>
      </c>
      <c r="I554" s="4">
        <f>IF(H554&lt;=('Ejercicio 3 - TIR'!$D$18-'Ejercicio 3 - TIR'!$C$18)/('Ejercicio 3 - TIR'!$E$18-'Ejercicio 3 - TIR'!$C$18),'Ejercicio 3 - TIR'!$C$18+SQRT(('Ejercicio 3 - TIR'!$E$18-'Ejercicio 3 - TIR'!$C$18)*('Ejercicio 3 - TIR'!$D$18-'Ejercicio 3 - TIR'!$C$18)*H554),'Ejercicio 3 - TIR'!$E$18-SQRT(('Ejercicio 3 - TIR'!$E$18-'Ejercicio 3 - TIR'!$C$18)*('Ejercicio 3 - TIR'!$E$18-'Ejercicio 3 - TIR'!$D$18)*(1-H554)))</f>
        <v>30861.30325</v>
      </c>
      <c r="J554" s="3">
        <f t="shared" si="8"/>
        <v>0.2094504475</v>
      </c>
      <c r="K554" s="4">
        <f>IF(J554&lt;=('Ejercicio 3 - TIR'!$D$18-'Ejercicio 3 - TIR'!$C$18)/('Ejercicio 3 - TIR'!$E$18-'Ejercicio 3 - TIR'!$C$18),'Ejercicio 3 - TIR'!$C$18+SQRT(('Ejercicio 3 - TIR'!$E$18-'Ejercicio 3 - TIR'!$C$18)*('Ejercicio 3 - TIR'!$D$18-'Ejercicio 3 - TIR'!$C$18)*J554),'Ejercicio 3 - TIR'!$E$18-SQRT(('Ejercicio 3 - TIR'!$E$18-'Ejercicio 3 - TIR'!$C$18)*('Ejercicio 3 - TIR'!$E$18-'Ejercicio 3 - TIR'!$D$18)*(1-J554)))</f>
        <v>35605.13757</v>
      </c>
      <c r="L554" s="3">
        <f t="shared" si="9"/>
        <v>0.1783862577</v>
      </c>
      <c r="M554" s="4">
        <f>IF(L554&lt;=('Ejercicio 3 - TIR'!$D$18-'Ejercicio 3 - TIR'!$C$18)/('Ejercicio 3 - TIR'!$E$18-'Ejercicio 3 - TIR'!$C$18),'Ejercicio 3 - TIR'!$C$18+SQRT(('Ejercicio 3 - TIR'!$E$18-'Ejercicio 3 - TIR'!$C$18)*('Ejercicio 3 - TIR'!$D$18-'Ejercicio 3 - TIR'!$C$18)*L554),'Ejercicio 3 - TIR'!$E$18-SQRT(('Ejercicio 3 - TIR'!$E$18-'Ejercicio 3 - TIR'!$C$18)*('Ejercicio 3 - TIR'!$E$18-'Ejercicio 3 - TIR'!$D$18)*(1-L554)))</f>
        <v>35172.80762</v>
      </c>
      <c r="N554" s="3">
        <f t="shared" si="10"/>
        <v>0.8630156924</v>
      </c>
      <c r="O554" s="4">
        <f>IF(N554&lt;=('Ejercicio 3 - TIR'!$D$18-'Ejercicio 3 - TIR'!$C$18)/('Ejercicio 3 - TIR'!$E$18-'Ejercicio 3 - TIR'!$C$18),'Ejercicio 3 - TIR'!$C$18+SQRT(('Ejercicio 3 - TIR'!$E$18-'Ejercicio 3 - TIR'!$C$18)*('Ejercicio 3 - TIR'!$D$18-'Ejercicio 3 - TIR'!$C$18)*N554),'Ejercicio 3 - TIR'!$E$18-SQRT(('Ejercicio 3 - TIR'!$E$18-'Ejercicio 3 - TIR'!$C$18)*('Ejercicio 3 - TIR'!$E$18-'Ejercicio 3 - TIR'!$D$18)*(1-N554)))</f>
        <v>41794.7195</v>
      </c>
      <c r="P554" s="3">
        <f t="shared" si="11"/>
        <v>0.2238262482</v>
      </c>
      <c r="Q554" s="7">
        <f>IF(P554&lt;=('Ejercicio 3 - TIR'!$D$22-'Ejercicio 3 - TIR'!$C$22)/('Ejercicio 3 - TIR'!$E$22-'Ejercicio 3 - TIR'!$C$22),'Ejercicio 3 - TIR'!$C$22+SQRT(('Ejercicio 3 - TIR'!$E$22-'Ejercicio 3 - TIR'!$C$22)*('Ejercicio 3 - TIR'!$D$22-'Ejercicio 3 - TIR'!$C$22)*P554),'Ejercicio 3 - TIR'!$E$22-SQRT(('Ejercicio 3 - TIR'!$E$22-'Ejercicio 3 - TIR'!$C$22)*('Ejercicio 3 - TIR'!$E$22-'Ejercicio 3 - TIR'!$D$22)*(1-P554)))</f>
        <v>0.1400720514</v>
      </c>
      <c r="R554" s="3">
        <f t="shared" si="12"/>
        <v>0.4505268739</v>
      </c>
      <c r="S554" s="7">
        <f>IF(R554&lt;=('Ejercicio 3 - TIR'!$D$23-'Ejercicio 3 - TIR'!$C$23)/('Ejercicio 3 - TIR'!$E$23-'Ejercicio 3 - TIR'!$C$23),'Ejercicio 3 - TIR'!$C$23+SQRT(('Ejercicio 3 - TIR'!$E$23-'Ejercicio 3 - TIR'!$C$23)*('Ejercicio 3 - TIR'!$D$23-'Ejercicio 3 - TIR'!$C$23)*R554),'Ejercicio 3 - TIR'!$E$23-SQRT(('Ejercicio 3 - TIR'!$E$23-'Ejercicio 3 - TIR'!$C$23)*('Ejercicio 3 - TIR'!$E$23-'Ejercicio 3 - TIR'!$D$23)*(1-R554)))</f>
        <v>0.1484771553</v>
      </c>
      <c r="T554" s="3">
        <f t="shared" si="13"/>
        <v>0.3163826247</v>
      </c>
      <c r="U554" s="7">
        <f>IF(T554&lt;=('Ejercicio 3 - TIR'!$D$24-'Ejercicio 3 - TIR'!$C$24)/('Ejercicio 3 - TIR'!$E$24-'Ejercicio 3 - TIR'!$C$24),'Ejercicio 3 - TIR'!$C$24+SQRT(('Ejercicio 3 - TIR'!$E$24-'Ejercicio 3 - TIR'!$C$24)*('Ejercicio 3 - TIR'!$D$24-'Ejercicio 3 - TIR'!$C$24)*T554),'Ejercicio 3 - TIR'!$E$24-SQRT(('Ejercicio 3 - TIR'!$E$24-'Ejercicio 3 - TIR'!$C$24)*('Ejercicio 3 - TIR'!$E$24-'Ejercicio 3 - TIR'!$D$24)*(1-T554)))</f>
        <v>0.1757760259</v>
      </c>
      <c r="V554" s="3">
        <f t="shared" si="14"/>
        <v>0.05360672282</v>
      </c>
      <c r="W554" s="7">
        <f>IF(V554&lt;=('Ejercicio 3 - TIR'!$D$25-'Ejercicio 3 - TIR'!$C$25)/('Ejercicio 3 - TIR'!$E$25-'Ejercicio 3 - TIR'!$C$25),'Ejercicio 3 - TIR'!$C$25+SQRT(('Ejercicio 3 - TIR'!$E$25-'Ejercicio 3 - TIR'!$C$25)*('Ejercicio 3 - TIR'!$D$25-'Ejercicio 3 - TIR'!$C$25)*V554),'Ejercicio 3 - TIR'!$E$25-SQRT(('Ejercicio 3 - TIR'!$E$25-'Ejercicio 3 - TIR'!$C$25)*('Ejercicio 3 - TIR'!$E$25-'Ejercicio 3 - TIR'!$D$25)*(1-V554)))</f>
        <v>0.1886631064</v>
      </c>
      <c r="X554" s="3">
        <f t="shared" si="15"/>
        <v>0.3865284083</v>
      </c>
      <c r="Y554" s="7">
        <f>IF(X554&lt;=('Ejercicio 3 - TIR'!$D$26-'Ejercicio 3 - TIR'!$C$26)/('Ejercicio 3 - TIR'!$E$26-'Ejercicio 3 - TIR'!$C$26),'Ejercicio 3 - TIR'!$C$26+SQRT(('Ejercicio 3 - TIR'!$E$26-'Ejercicio 3 - TIR'!$C$26)*('Ejercicio 3 - TIR'!$D$26-'Ejercicio 3 - TIR'!$C$26)*X554),'Ejercicio 3 - TIR'!$E$26-SQRT(('Ejercicio 3 - TIR'!$E$26-'Ejercicio 3 - TIR'!$C$26)*('Ejercicio 3 - TIR'!$E$26-'Ejercicio 3 - TIR'!$D$26)*(1-X554)))</f>
        <v>0.2224435356</v>
      </c>
      <c r="Z554" s="3">
        <f t="shared" si="16"/>
        <v>1.140072051</v>
      </c>
      <c r="AA554" s="3">
        <f t="shared" si="17"/>
        <v>1.309346706</v>
      </c>
      <c r="AB554" s="3">
        <f t="shared" si="18"/>
        <v>1.539498467</v>
      </c>
      <c r="AC554" s="3">
        <f t="shared" si="19"/>
        <v>1.82994503</v>
      </c>
      <c r="AD554" s="3">
        <f t="shared" si="20"/>
        <v>2.237004472</v>
      </c>
      <c r="AE554" s="2">
        <f t="shared" si="21"/>
        <v>5079.556651</v>
      </c>
      <c r="AF554" s="2">
        <f t="shared" si="22"/>
        <v>5833.754772</v>
      </c>
      <c r="AG554" s="2">
        <f t="shared" si="23"/>
        <v>6859.189002</v>
      </c>
      <c r="AH554" s="2">
        <f t="shared" si="24"/>
        <v>8153.264907</v>
      </c>
      <c r="AI554" s="2">
        <f t="shared" si="25"/>
        <v>9966.905979</v>
      </c>
      <c r="AJ554" s="4">
        <f t="shared" si="26"/>
        <v>43038.16766</v>
      </c>
      <c r="AK554" s="4">
        <f t="shared" si="27"/>
        <v>40408.14576</v>
      </c>
      <c r="AL554" s="4">
        <f t="shared" si="28"/>
        <v>54814.0547</v>
      </c>
      <c r="AM554" s="4">
        <f t="shared" si="29"/>
        <v>64364.30449</v>
      </c>
      <c r="AN554" s="4">
        <f t="shared" si="30"/>
        <v>93494.97445</v>
      </c>
      <c r="AO554" s="4">
        <f>C554/'Ejercicio 3 - TIR'!$D$7</f>
        <v>13083.98175</v>
      </c>
      <c r="AP554" s="4">
        <f t="shared" si="31"/>
        <v>29954.18591</v>
      </c>
      <c r="AQ554" s="4">
        <f t="shared" si="32"/>
        <v>27324.16401</v>
      </c>
      <c r="AR554" s="4">
        <f t="shared" si="33"/>
        <v>41730.07295</v>
      </c>
      <c r="AS554" s="4">
        <f t="shared" si="34"/>
        <v>51280.32274</v>
      </c>
      <c r="AT554" s="4">
        <f t="shared" si="35"/>
        <v>80410.9927</v>
      </c>
      <c r="AU554" s="4">
        <f>AP554*'Ejercicio 3 - TIR'!$D$5</f>
        <v>14977.09295</v>
      </c>
      <c r="AV554" s="4">
        <f>AQ554*'Ejercicio 3 - TIR'!$D$5</f>
        <v>13662.08201</v>
      </c>
      <c r="AW554" s="4">
        <f>AR554*'Ejercicio 3 - TIR'!$D$5</f>
        <v>20865.03647</v>
      </c>
      <c r="AX554" s="4">
        <f>AS554*'Ejercicio 3 - TIR'!$D$5</f>
        <v>25640.16137</v>
      </c>
      <c r="AY554" s="4">
        <f>AT554*'Ejercicio 3 - TIR'!$D$5</f>
        <v>40205.49635</v>
      </c>
      <c r="AZ554" s="4">
        <f t="shared" ref="AZ554:BD554" si="1697">AJ554-AU554-AE554</f>
        <v>22981.51806</v>
      </c>
      <c r="BA554" s="4">
        <f t="shared" si="1697"/>
        <v>20912.30899</v>
      </c>
      <c r="BB554" s="4">
        <f t="shared" si="1697"/>
        <v>27089.82922</v>
      </c>
      <c r="BC554" s="4">
        <f t="shared" si="1697"/>
        <v>30570.87822</v>
      </c>
      <c r="BD554" s="4">
        <f t="shared" si="1697"/>
        <v>43322.57212</v>
      </c>
      <c r="BE554" s="4">
        <f t="shared" ref="BE554:BI554" si="1698">AZ554/Z554</f>
        <v>20157.95232</v>
      </c>
      <c r="BF554" s="4">
        <f t="shared" si="1698"/>
        <v>15971.55962</v>
      </c>
      <c r="BG554" s="4">
        <f t="shared" si="1698"/>
        <v>17596.52887</v>
      </c>
      <c r="BH554" s="4">
        <f t="shared" si="1698"/>
        <v>16705.89975</v>
      </c>
      <c r="BI554" s="4">
        <f t="shared" si="1698"/>
        <v>19366.33237</v>
      </c>
      <c r="BJ554" s="4">
        <f t="shared" si="38"/>
        <v>81122.47114</v>
      </c>
      <c r="BK554" s="4">
        <f t="shared" si="39"/>
        <v>29268.9257</v>
      </c>
      <c r="BL554" s="4">
        <f t="shared" si="40"/>
        <v>110391.3968</v>
      </c>
      <c r="BM554" s="4">
        <f>BK554*'Ejercicio 3 - TIR'!$D$5</f>
        <v>14634.46285</v>
      </c>
      <c r="BN554" s="4">
        <f t="shared" si="41"/>
        <v>95756.93399</v>
      </c>
      <c r="BO554" s="4">
        <f t="shared" si="42"/>
        <v>42805.87507</v>
      </c>
      <c r="BP554" s="4">
        <f t="shared" si="43"/>
        <v>-101683.793</v>
      </c>
      <c r="BQ554" s="4">
        <f t="shared" ref="BQ554:BT554" si="1699">BE554</f>
        <v>20157.95232</v>
      </c>
      <c r="BR554" s="4">
        <f t="shared" si="1699"/>
        <v>15971.55962</v>
      </c>
      <c r="BS554" s="4">
        <f t="shared" si="1699"/>
        <v>17596.52887</v>
      </c>
      <c r="BT554" s="4">
        <f t="shared" si="1699"/>
        <v>16705.89975</v>
      </c>
      <c r="BU554" s="4">
        <f t="shared" si="45"/>
        <v>62172.20744</v>
      </c>
      <c r="BV554" s="36">
        <f t="shared" si="46"/>
        <v>7.764481074</v>
      </c>
    </row>
    <row r="555" ht="15.0" customHeight="1">
      <c r="A555" s="2">
        <v>554.0</v>
      </c>
      <c r="B555" s="3">
        <f t="shared" si="4"/>
        <v>0.6449549216</v>
      </c>
      <c r="C555" s="4">
        <f>IF(B555&lt;=('Ejercicio 3 - TIR'!$D$13-'Ejercicio 3 - TIR'!$C$13)/('Ejercicio 3 - TIR'!$E$13-'Ejercicio 3 - TIR'!$C$13),'Ejercicio 3 - TIR'!$C$13+SQRT(('Ejercicio 3 - TIR'!$E$13-'Ejercicio 3 - TIR'!$C$13)*('Ejercicio 3 - TIR'!$D$13-'Ejercicio 3 - TIR'!$C$13)*B555),'Ejercicio 3 - TIR'!$E$13-SQRT(('Ejercicio 3 - TIR'!$E$13-'Ejercicio 3 - TIR'!$C$13)*('Ejercicio 3 - TIR'!$E$13-'Ejercicio 3 - TIR'!$D$13)*(1-B555)))</f>
        <v>79358.92217</v>
      </c>
      <c r="D555" s="3">
        <f t="shared" si="5"/>
        <v>0.8489231144</v>
      </c>
      <c r="E555" s="4">
        <f>IF(D555&lt;=('Ejercicio 3 - TIR'!$D$14-'Ejercicio 3 - TIR'!$C$14)/('Ejercicio 3 - TIR'!$E$14-'Ejercicio 3 - TIR'!$C$14),'Ejercicio 3 - TIR'!$C$14+SQRT(('Ejercicio 3 - TIR'!$E$14-'Ejercicio 3 - TIR'!$C$14)*('Ejercicio 3 - TIR'!$D$14-'Ejercicio 3 - TIR'!$C$14)*D555),'Ejercicio 3 - TIR'!$E$14-SQRT(('Ejercicio 3 - TIR'!$E$14-'Ejercicio 3 - TIR'!$C$14)*('Ejercicio 3 - TIR'!$E$14-'Ejercicio 3 - TIR'!$D$14)*(1-D555)))</f>
        <v>35239.5869</v>
      </c>
      <c r="F555" s="3">
        <f t="shared" si="6"/>
        <v>0.6988680379</v>
      </c>
      <c r="G555" s="4">
        <f>IF(F555&lt;=('Ejercicio 3 - TIR'!$D$18-'Ejercicio 3 - TIR'!$C$18)/('Ejercicio 3 - TIR'!$E$18-'Ejercicio 3 - TIR'!$C$18),'Ejercicio 3 - TIR'!$C$18+SQRT(('Ejercicio 3 - TIR'!$E$18-'Ejercicio 3 - TIR'!$C$18)*('Ejercicio 3 - TIR'!$D$18-'Ejercicio 3 - TIR'!$C$18)*F555),'Ejercicio 3 - TIR'!$E$18-SQRT(('Ejercicio 3 - TIR'!$E$18-'Ejercicio 3 - TIR'!$C$18)*('Ejercicio 3 - TIR'!$E$18-'Ejercicio 3 - TIR'!$D$18)*(1-F555)))</f>
        <v>40247.64299</v>
      </c>
      <c r="H555" s="3">
        <f t="shared" si="7"/>
        <v>0.0575272555</v>
      </c>
      <c r="I555" s="4">
        <f>IF(H555&lt;=('Ejercicio 3 - TIR'!$D$18-'Ejercicio 3 - TIR'!$C$18)/('Ejercicio 3 - TIR'!$E$18-'Ejercicio 3 - TIR'!$C$18),'Ejercicio 3 - TIR'!$C$18+SQRT(('Ejercicio 3 - TIR'!$E$18-'Ejercicio 3 - TIR'!$C$18)*('Ejercicio 3 - TIR'!$D$18-'Ejercicio 3 - TIR'!$C$18)*H555),'Ejercicio 3 - TIR'!$E$18-SQRT(('Ejercicio 3 - TIR'!$E$18-'Ejercicio 3 - TIR'!$C$18)*('Ejercicio 3 - TIR'!$E$18-'Ejercicio 3 - TIR'!$D$18)*(1-H555)))</f>
        <v>32937.53099</v>
      </c>
      <c r="J555" s="3">
        <f t="shared" si="8"/>
        <v>0.3601190352</v>
      </c>
      <c r="K555" s="4">
        <f>IF(J555&lt;=('Ejercicio 3 - TIR'!$D$18-'Ejercicio 3 - TIR'!$C$18)/('Ejercicio 3 - TIR'!$E$18-'Ejercicio 3 - TIR'!$C$18),'Ejercicio 3 - TIR'!$C$18+SQRT(('Ejercicio 3 - TIR'!$E$18-'Ejercicio 3 - TIR'!$C$18)*('Ejercicio 3 - TIR'!$D$18-'Ejercicio 3 - TIR'!$C$18)*J555),'Ejercicio 3 - TIR'!$E$18-SQRT(('Ejercicio 3 - TIR'!$E$18-'Ejercicio 3 - TIR'!$C$18)*('Ejercicio 3 - TIR'!$E$18-'Ejercicio 3 - TIR'!$D$18)*(1-J555)))</f>
        <v>37349.68403</v>
      </c>
      <c r="L555" s="3">
        <f t="shared" si="9"/>
        <v>0.002361168041</v>
      </c>
      <c r="M555" s="4">
        <f>IF(L555&lt;=('Ejercicio 3 - TIR'!$D$18-'Ejercicio 3 - TIR'!$C$18)/('Ejercicio 3 - TIR'!$E$18-'Ejercicio 3 - TIR'!$C$18),'Ejercicio 3 - TIR'!$C$18+SQRT(('Ejercicio 3 - TIR'!$E$18-'Ejercicio 3 - TIR'!$C$18)*('Ejercicio 3 - TIR'!$D$18-'Ejercicio 3 - TIR'!$C$18)*L555),'Ejercicio 3 - TIR'!$E$18-SQRT(('Ejercicio 3 - TIR'!$E$18-'Ejercicio 3 - TIR'!$C$18)*('Ejercicio 3 - TIR'!$E$18-'Ejercicio 3 - TIR'!$D$18)*(1-L555)))</f>
        <v>30595.12621</v>
      </c>
      <c r="N555" s="3">
        <f t="shared" si="10"/>
        <v>0.4238629243</v>
      </c>
      <c r="O555" s="4">
        <f>IF(N555&lt;=('Ejercicio 3 - TIR'!$D$18-'Ejercicio 3 - TIR'!$C$18)/('Ejercicio 3 - TIR'!$E$18-'Ejercicio 3 - TIR'!$C$18),'Ejercicio 3 - TIR'!$C$18+SQRT(('Ejercicio 3 - TIR'!$E$18-'Ejercicio 3 - TIR'!$C$18)*('Ejercicio 3 - TIR'!$D$18-'Ejercicio 3 - TIR'!$C$18)*N555),'Ejercicio 3 - TIR'!$E$18-SQRT(('Ejercicio 3 - TIR'!$E$18-'Ejercicio 3 - TIR'!$C$18)*('Ejercicio 3 - TIR'!$E$18-'Ejercicio 3 - TIR'!$D$18)*(1-N555)))</f>
        <v>37973.67159</v>
      </c>
      <c r="P555" s="3">
        <f t="shared" si="11"/>
        <v>0.7423596326</v>
      </c>
      <c r="Q555" s="7">
        <f>IF(P555&lt;=('Ejercicio 3 - TIR'!$D$22-'Ejercicio 3 - TIR'!$C$22)/('Ejercicio 3 - TIR'!$E$22-'Ejercicio 3 - TIR'!$C$22),'Ejercicio 3 - TIR'!$C$22+SQRT(('Ejercicio 3 - TIR'!$E$22-'Ejercicio 3 - TIR'!$C$22)*('Ejercicio 3 - TIR'!$D$22-'Ejercicio 3 - TIR'!$C$22)*P555),'Ejercicio 3 - TIR'!$E$22-SQRT(('Ejercicio 3 - TIR'!$E$22-'Ejercicio 3 - TIR'!$C$22)*('Ejercicio 3 - TIR'!$E$22-'Ejercicio 3 - TIR'!$D$22)*(1-P555)))</f>
        <v>0.1584650827</v>
      </c>
      <c r="R555" s="3">
        <f t="shared" si="12"/>
        <v>0.04425802792</v>
      </c>
      <c r="S555" s="7">
        <f>IF(R555&lt;=('Ejercicio 3 - TIR'!$D$23-'Ejercicio 3 - TIR'!$C$23)/('Ejercicio 3 - TIR'!$E$23-'Ejercicio 3 - TIR'!$C$23),'Ejercicio 3 - TIR'!$C$23+SQRT(('Ejercicio 3 - TIR'!$E$23-'Ejercicio 3 - TIR'!$C$23)*('Ejercicio 3 - TIR'!$D$23-'Ejercicio 3 - TIR'!$C$23)*R555),'Ejercicio 3 - TIR'!$E$23-SQRT(('Ejercicio 3 - TIR'!$E$23-'Ejercicio 3 - TIR'!$C$23)*('Ejercicio 3 - TIR'!$E$23-'Ejercicio 3 - TIR'!$D$23)*(1-R555)))</f>
        <v>0.1289254944</v>
      </c>
      <c r="T555" s="3">
        <f t="shared" si="13"/>
        <v>0.6869615761</v>
      </c>
      <c r="U555" s="7">
        <f>IF(T555&lt;=('Ejercicio 3 - TIR'!$D$24-'Ejercicio 3 - TIR'!$C$24)/('Ejercicio 3 - TIR'!$E$24-'Ejercicio 3 - TIR'!$C$24),'Ejercicio 3 - TIR'!$C$24+SQRT(('Ejercicio 3 - TIR'!$E$24-'Ejercicio 3 - TIR'!$C$24)*('Ejercicio 3 - TIR'!$D$24-'Ejercicio 3 - TIR'!$C$24)*T555),'Ejercicio 3 - TIR'!$E$24-SQRT(('Ejercicio 3 - TIR'!$E$24-'Ejercicio 3 - TIR'!$C$24)*('Ejercicio 3 - TIR'!$E$24-'Ejercicio 3 - TIR'!$D$24)*(1-T555)))</f>
        <v>0.1903941292</v>
      </c>
      <c r="V555" s="3">
        <f t="shared" si="14"/>
        <v>0.2184442134</v>
      </c>
      <c r="W555" s="7">
        <f>IF(V555&lt;=('Ejercicio 3 - TIR'!$D$25-'Ejercicio 3 - TIR'!$C$25)/('Ejercicio 3 - TIR'!$E$25-'Ejercicio 3 - TIR'!$C$25),'Ejercicio 3 - TIR'!$C$25+SQRT(('Ejercicio 3 - TIR'!$E$25-'Ejercicio 3 - TIR'!$C$25)*('Ejercicio 3 - TIR'!$D$25-'Ejercicio 3 - TIR'!$C$25)*V555),'Ejercicio 3 - TIR'!$E$25-SQRT(('Ejercicio 3 - TIR'!$E$25-'Ejercicio 3 - TIR'!$C$25)*('Ejercicio 3 - TIR'!$E$25-'Ejercicio 3 - TIR'!$D$25)*(1-V555)))</f>
        <v>0.1974877643</v>
      </c>
      <c r="X555" s="3">
        <f t="shared" si="15"/>
        <v>0.7695414612</v>
      </c>
      <c r="Y555" s="7">
        <f>IF(X555&lt;=('Ejercicio 3 - TIR'!$D$26-'Ejercicio 3 - TIR'!$C$26)/('Ejercicio 3 - TIR'!$E$26-'Ejercicio 3 - TIR'!$C$26),'Ejercicio 3 - TIR'!$C$26+SQRT(('Ejercicio 3 - TIR'!$E$26-'Ejercicio 3 - TIR'!$C$26)*('Ejercicio 3 - TIR'!$D$26-'Ejercicio 3 - TIR'!$C$26)*X555),'Ejercicio 3 - TIR'!$E$26-SQRT(('Ejercicio 3 - TIR'!$E$26-'Ejercicio 3 - TIR'!$C$26)*('Ejercicio 3 - TIR'!$E$26-'Ejercicio 3 - TIR'!$D$26)*(1-X555)))</f>
        <v>0.244722867</v>
      </c>
      <c r="Z555" s="3">
        <f t="shared" si="16"/>
        <v>1.158465083</v>
      </c>
      <c r="AA555" s="3">
        <f t="shared" si="17"/>
        <v>1.307820766</v>
      </c>
      <c r="AB555" s="3">
        <f t="shared" si="18"/>
        <v>1.556822162</v>
      </c>
      <c r="AC555" s="3">
        <f t="shared" si="19"/>
        <v>1.86427549</v>
      </c>
      <c r="AD555" s="3">
        <f t="shared" si="20"/>
        <v>2.320506333</v>
      </c>
      <c r="AE555" s="2">
        <f t="shared" si="21"/>
        <v>5584.244055</v>
      </c>
      <c r="AF555" s="2">
        <f t="shared" si="22"/>
        <v>6304.19548</v>
      </c>
      <c r="AG555" s="2">
        <f t="shared" si="23"/>
        <v>7504.477289</v>
      </c>
      <c r="AH555" s="2">
        <f t="shared" si="24"/>
        <v>8986.51973</v>
      </c>
      <c r="AI555" s="2">
        <f t="shared" si="25"/>
        <v>11185.7266</v>
      </c>
      <c r="AJ555" s="4">
        <f t="shared" si="26"/>
        <v>46625.48907</v>
      </c>
      <c r="AK555" s="4">
        <f t="shared" si="27"/>
        <v>43076.38702</v>
      </c>
      <c r="AL555" s="4">
        <f t="shared" si="28"/>
        <v>58146.81584</v>
      </c>
      <c r="AM555" s="4">
        <f t="shared" si="29"/>
        <v>57037.74392</v>
      </c>
      <c r="AN555" s="4">
        <f t="shared" si="30"/>
        <v>88118.14543</v>
      </c>
      <c r="AO555" s="4">
        <f>C555/'Ejercicio 3 - TIR'!$D$7</f>
        <v>15871.78443</v>
      </c>
      <c r="AP555" s="4">
        <f t="shared" si="31"/>
        <v>30753.70463</v>
      </c>
      <c r="AQ555" s="4">
        <f t="shared" si="32"/>
        <v>27204.60259</v>
      </c>
      <c r="AR555" s="4">
        <f t="shared" si="33"/>
        <v>42275.03141</v>
      </c>
      <c r="AS555" s="4">
        <f t="shared" si="34"/>
        <v>41165.95948</v>
      </c>
      <c r="AT555" s="4">
        <f t="shared" si="35"/>
        <v>72246.36099</v>
      </c>
      <c r="AU555" s="4">
        <f>AP555*'Ejercicio 3 - TIR'!$D$5</f>
        <v>15376.85232</v>
      </c>
      <c r="AV555" s="4">
        <f>AQ555*'Ejercicio 3 - TIR'!$D$5</f>
        <v>13602.30129</v>
      </c>
      <c r="AW555" s="4">
        <f>AR555*'Ejercicio 3 - TIR'!$D$5</f>
        <v>21137.5157</v>
      </c>
      <c r="AX555" s="4">
        <f>AS555*'Ejercicio 3 - TIR'!$D$5</f>
        <v>20582.97974</v>
      </c>
      <c r="AY555" s="4">
        <f>AT555*'Ejercicio 3 - TIR'!$D$5</f>
        <v>36123.1805</v>
      </c>
      <c r="AZ555" s="4">
        <f t="shared" ref="AZ555:BD555" si="1700">AJ555-AU555-AE555</f>
        <v>25664.3927</v>
      </c>
      <c r="BA555" s="4">
        <f t="shared" si="1700"/>
        <v>23169.89025</v>
      </c>
      <c r="BB555" s="4">
        <f t="shared" si="1700"/>
        <v>29504.82285</v>
      </c>
      <c r="BC555" s="4">
        <f t="shared" si="1700"/>
        <v>27468.24445</v>
      </c>
      <c r="BD555" s="4">
        <f t="shared" si="1700"/>
        <v>40809.23833</v>
      </c>
      <c r="BE555" s="4">
        <f t="shared" ref="BE555:BI555" si="1701">AZ555/Z555</f>
        <v>22153.79046</v>
      </c>
      <c r="BF555" s="4">
        <f t="shared" si="1701"/>
        <v>17716.41103</v>
      </c>
      <c r="BG555" s="4">
        <f t="shared" si="1701"/>
        <v>18951.95454</v>
      </c>
      <c r="BH555" s="4">
        <f t="shared" si="1701"/>
        <v>14734.00503</v>
      </c>
      <c r="BI555" s="4">
        <f t="shared" si="1701"/>
        <v>17586.35076</v>
      </c>
      <c r="BJ555" s="4">
        <f t="shared" si="38"/>
        <v>81773.68459</v>
      </c>
      <c r="BK555" s="4">
        <f t="shared" si="39"/>
        <v>36830.5763</v>
      </c>
      <c r="BL555" s="4">
        <f t="shared" si="40"/>
        <v>118604.2609</v>
      </c>
      <c r="BM555" s="4">
        <f>BK555*'Ejercicio 3 - TIR'!$D$5</f>
        <v>18415.28815</v>
      </c>
      <c r="BN555" s="4">
        <f t="shared" si="41"/>
        <v>100188.9727</v>
      </c>
      <c r="BO555" s="4">
        <f t="shared" si="42"/>
        <v>43175.47912</v>
      </c>
      <c r="BP555" s="4">
        <f t="shared" si="43"/>
        <v>-114598.5091</v>
      </c>
      <c r="BQ555" s="4">
        <f t="shared" ref="BQ555:BT555" si="1702">BE555</f>
        <v>22153.79046</v>
      </c>
      <c r="BR555" s="4">
        <f t="shared" si="1702"/>
        <v>17716.41103</v>
      </c>
      <c r="BS555" s="4">
        <f t="shared" si="1702"/>
        <v>18951.95454</v>
      </c>
      <c r="BT555" s="4">
        <f t="shared" si="1702"/>
        <v>14734.00503</v>
      </c>
      <c r="BU555" s="4">
        <f t="shared" si="45"/>
        <v>60761.82988</v>
      </c>
      <c r="BV555" s="36">
        <f t="shared" si="46"/>
        <v>4.64435753</v>
      </c>
    </row>
    <row r="556" ht="15.0" customHeight="1">
      <c r="A556" s="2">
        <v>555.0</v>
      </c>
      <c r="B556" s="3">
        <f t="shared" si="4"/>
        <v>0.2491488691</v>
      </c>
      <c r="C556" s="4">
        <f>IF(B556&lt;=('Ejercicio 3 - TIR'!$D$13-'Ejercicio 3 - TIR'!$C$13)/('Ejercicio 3 - TIR'!$E$13-'Ejercicio 3 - TIR'!$C$13),'Ejercicio 3 - TIR'!$C$13+SQRT(('Ejercicio 3 - TIR'!$E$13-'Ejercicio 3 - TIR'!$C$13)*('Ejercicio 3 - TIR'!$D$13-'Ejercicio 3 - TIR'!$C$13)*B556),'Ejercicio 3 - TIR'!$E$13-SQRT(('Ejercicio 3 - TIR'!$E$13-'Ejercicio 3 - TIR'!$C$13)*('Ejercicio 3 - TIR'!$E$13-'Ejercicio 3 - TIR'!$D$13)*(1-B556)))</f>
        <v>69982.96287</v>
      </c>
      <c r="D556" s="3">
        <f t="shared" si="5"/>
        <v>0.5031290272</v>
      </c>
      <c r="E556" s="4">
        <f>IF(D556&lt;=('Ejercicio 3 - TIR'!$D$14-'Ejercicio 3 - TIR'!$C$14)/('Ejercicio 3 - TIR'!$E$14-'Ejercicio 3 - TIR'!$C$14),'Ejercicio 3 - TIR'!$C$14+SQRT(('Ejercicio 3 - TIR'!$E$14-'Ejercicio 3 - TIR'!$C$14)*('Ejercicio 3 - TIR'!$D$14-'Ejercicio 3 - TIR'!$C$14)*D556),'Ejercicio 3 - TIR'!$E$14-SQRT(('Ejercicio 3 - TIR'!$E$14-'Ejercicio 3 - TIR'!$C$14)*('Ejercicio 3 - TIR'!$E$14-'Ejercicio 3 - TIR'!$D$14)*(1-D556)))</f>
        <v>31366.88666</v>
      </c>
      <c r="F556" s="3">
        <f t="shared" si="6"/>
        <v>0.6041622816</v>
      </c>
      <c r="G556" s="4">
        <f>IF(F556&lt;=('Ejercicio 3 - TIR'!$D$18-'Ejercicio 3 - TIR'!$C$18)/('Ejercicio 3 - TIR'!$E$18-'Ejercicio 3 - TIR'!$C$18),'Ejercicio 3 - TIR'!$C$18+SQRT(('Ejercicio 3 - TIR'!$E$18-'Ejercicio 3 - TIR'!$C$18)*('Ejercicio 3 - TIR'!$D$18-'Ejercicio 3 - TIR'!$C$18)*F556),'Ejercicio 3 - TIR'!$E$18-SQRT(('Ejercicio 3 - TIR'!$E$18-'Ejercicio 3 - TIR'!$C$18)*('Ejercicio 3 - TIR'!$E$18-'Ejercicio 3 - TIR'!$D$18)*(1-F556)))</f>
        <v>39519.68183</v>
      </c>
      <c r="H556" s="3">
        <f t="shared" si="7"/>
        <v>0.5606989341</v>
      </c>
      <c r="I556" s="4">
        <f>IF(H556&lt;=('Ejercicio 3 - TIR'!$D$18-'Ejercicio 3 - TIR'!$C$18)/('Ejercicio 3 - TIR'!$E$18-'Ejercicio 3 - TIR'!$C$18),'Ejercicio 3 - TIR'!$C$18+SQRT(('Ejercicio 3 - TIR'!$E$18-'Ejercicio 3 - TIR'!$C$18)*('Ejercicio 3 - TIR'!$D$18-'Ejercicio 3 - TIR'!$C$18)*H556),'Ejercicio 3 - TIR'!$E$18-SQRT(('Ejercicio 3 - TIR'!$E$18-'Ejercicio 3 - TIR'!$C$18)*('Ejercicio 3 - TIR'!$E$18-'Ejercicio 3 - TIR'!$D$18)*(1-H556)))</f>
        <v>39170.8691</v>
      </c>
      <c r="J556" s="3">
        <f t="shared" si="8"/>
        <v>0.8863049845</v>
      </c>
      <c r="K556" s="4">
        <f>IF(J556&lt;=('Ejercicio 3 - TIR'!$D$18-'Ejercicio 3 - TIR'!$C$18)/('Ejercicio 3 - TIR'!$E$18-'Ejercicio 3 - TIR'!$C$18),'Ejercicio 3 - TIR'!$C$18+SQRT(('Ejercicio 3 - TIR'!$E$18-'Ejercicio 3 - TIR'!$C$18)*('Ejercicio 3 - TIR'!$D$18-'Ejercicio 3 - TIR'!$C$18)*J556),'Ejercicio 3 - TIR'!$E$18-SQRT(('Ejercicio 3 - TIR'!$E$18-'Ejercicio 3 - TIR'!$C$18)*('Ejercicio 3 - TIR'!$E$18-'Ejercicio 3 - TIR'!$D$18)*(1-J556)))</f>
        <v>42079.87566</v>
      </c>
      <c r="L556" s="3">
        <f t="shared" si="9"/>
        <v>0.6692528236</v>
      </c>
      <c r="M556" s="4">
        <f>IF(L556&lt;=('Ejercicio 3 - TIR'!$D$18-'Ejercicio 3 - TIR'!$C$18)/('Ejercicio 3 - TIR'!$E$18-'Ejercicio 3 - TIR'!$C$18),'Ejercicio 3 - TIR'!$C$18+SQRT(('Ejercicio 3 - TIR'!$E$18-'Ejercicio 3 - TIR'!$C$18)*('Ejercicio 3 - TIR'!$D$18-'Ejercicio 3 - TIR'!$C$18)*L556),'Ejercicio 3 - TIR'!$E$18-SQRT(('Ejercicio 3 - TIR'!$E$18-'Ejercicio 3 - TIR'!$C$18)*('Ejercicio 3 - TIR'!$E$18-'Ejercicio 3 - TIR'!$D$18)*(1-L556)))</f>
        <v>40019.43394</v>
      </c>
      <c r="N556" s="3">
        <f t="shared" si="10"/>
        <v>0.8125828772</v>
      </c>
      <c r="O556" s="4">
        <f>IF(N556&lt;=('Ejercicio 3 - TIR'!$D$18-'Ejercicio 3 - TIR'!$C$18)/('Ejercicio 3 - TIR'!$E$18-'Ejercicio 3 - TIR'!$C$18),'Ejercicio 3 - TIR'!$C$18+SQRT(('Ejercicio 3 - TIR'!$E$18-'Ejercicio 3 - TIR'!$C$18)*('Ejercicio 3 - TIR'!$D$18-'Ejercicio 3 - TIR'!$C$18)*N556),'Ejercicio 3 - TIR'!$E$18-SQRT(('Ejercicio 3 - TIR'!$E$18-'Ejercicio 3 - TIR'!$C$18)*('Ejercicio 3 - TIR'!$E$18-'Ejercicio 3 - TIR'!$D$18)*(1-N556)))</f>
        <v>41250.82886</v>
      </c>
      <c r="P556" s="3">
        <f t="shared" si="11"/>
        <v>0.2688553977</v>
      </c>
      <c r="Q556" s="7">
        <f>IF(P556&lt;=('Ejercicio 3 - TIR'!$D$22-'Ejercicio 3 - TIR'!$C$22)/('Ejercicio 3 - TIR'!$E$22-'Ejercicio 3 - TIR'!$C$22),'Ejercicio 3 - TIR'!$C$22+SQRT(('Ejercicio 3 - TIR'!$E$22-'Ejercicio 3 - TIR'!$C$22)*('Ejercicio 3 - TIR'!$D$22-'Ejercicio 3 - TIR'!$C$22)*P556),'Ejercicio 3 - TIR'!$E$22-SQRT(('Ejercicio 3 - TIR'!$E$22-'Ejercicio 3 - TIR'!$C$22)*('Ejercicio 3 - TIR'!$E$22-'Ejercicio 3 - TIR'!$D$22)*(1-P556)))</f>
        <v>0.1419986299</v>
      </c>
      <c r="R556" s="3">
        <f t="shared" si="12"/>
        <v>0.3438108396</v>
      </c>
      <c r="S556" s="7">
        <f>IF(R556&lt;=('Ejercicio 3 - TIR'!$D$23-'Ejercicio 3 - TIR'!$C$23)/('Ejercicio 3 - TIR'!$E$23-'Ejercicio 3 - TIR'!$C$23),'Ejercicio 3 - TIR'!$C$23+SQRT(('Ejercicio 3 - TIR'!$E$23-'Ejercicio 3 - TIR'!$C$23)*('Ejercicio 3 - TIR'!$D$23-'Ejercicio 3 - TIR'!$C$23)*R556),'Ejercicio 3 - TIR'!$E$23-SQRT(('Ejercicio 3 - TIR'!$E$23-'Ejercicio 3 - TIR'!$C$23)*('Ejercicio 3 - TIR'!$E$23-'Ejercicio 3 - TIR'!$D$23)*(1-R556)))</f>
        <v>0.1448768871</v>
      </c>
      <c r="T556" s="3">
        <f t="shared" si="13"/>
        <v>0.3931576206</v>
      </c>
      <c r="U556" s="7">
        <f>IF(T556&lt;=('Ejercicio 3 - TIR'!$D$24-'Ejercicio 3 - TIR'!$C$24)/('Ejercicio 3 - TIR'!$E$24-'Ejercicio 3 - TIR'!$C$24),'Ejercicio 3 - TIR'!$C$24+SQRT(('Ejercicio 3 - TIR'!$E$24-'Ejercicio 3 - TIR'!$C$24)*('Ejercicio 3 - TIR'!$D$24-'Ejercicio 3 - TIR'!$C$24)*T556),'Ejercicio 3 - TIR'!$E$24-SQRT(('Ejercicio 3 - TIR'!$E$24-'Ejercicio 3 - TIR'!$C$24)*('Ejercicio 3 - TIR'!$E$24-'Ejercicio 3 - TIR'!$D$24)*(1-T556)))</f>
        <v>0.1787337955</v>
      </c>
      <c r="V556" s="3">
        <f t="shared" si="14"/>
        <v>0.4867062637</v>
      </c>
      <c r="W556" s="7">
        <f>IF(V556&lt;=('Ejercicio 3 - TIR'!$D$25-'Ejercicio 3 - TIR'!$C$25)/('Ejercicio 3 - TIR'!$E$25-'Ejercicio 3 - TIR'!$C$25),'Ejercicio 3 - TIR'!$C$25+SQRT(('Ejercicio 3 - TIR'!$E$25-'Ejercicio 3 - TIR'!$C$25)*('Ejercicio 3 - TIR'!$D$25-'Ejercicio 3 - TIR'!$C$25)*V556),'Ejercicio 3 - TIR'!$E$25-SQRT(('Ejercicio 3 - TIR'!$E$25-'Ejercicio 3 - TIR'!$C$25)*('Ejercicio 3 - TIR'!$E$25-'Ejercicio 3 - TIR'!$D$25)*(1-V556)))</f>
        <v>0.2076145299</v>
      </c>
      <c r="X556" s="3">
        <f t="shared" si="15"/>
        <v>0.8640682823</v>
      </c>
      <c r="Y556" s="7">
        <f>IF(X556&lt;=('Ejercicio 3 - TIR'!$D$26-'Ejercicio 3 - TIR'!$C$26)/('Ejercicio 3 - TIR'!$E$26-'Ejercicio 3 - TIR'!$C$26),'Ejercicio 3 - TIR'!$C$26+SQRT(('Ejercicio 3 - TIR'!$E$26-'Ejercicio 3 - TIR'!$C$26)*('Ejercicio 3 - TIR'!$D$26-'Ejercicio 3 - TIR'!$C$26)*X556),'Ejercicio 3 - TIR'!$E$26-SQRT(('Ejercicio 3 - TIR'!$E$26-'Ejercicio 3 - TIR'!$C$26)*('Ejercicio 3 - TIR'!$E$26-'Ejercicio 3 - TIR'!$D$26)*(1-X556)))</f>
        <v>0.2529069884</v>
      </c>
      <c r="Z556" s="3">
        <f t="shared" si="16"/>
        <v>1.14199863</v>
      </c>
      <c r="AA556" s="3">
        <f t="shared" si="17"/>
        <v>1.307447836</v>
      </c>
      <c r="AB556" s="3">
        <f t="shared" si="18"/>
        <v>1.541132951</v>
      </c>
      <c r="AC556" s="3">
        <f t="shared" si="19"/>
        <v>1.861094544</v>
      </c>
      <c r="AD556" s="3">
        <f t="shared" si="20"/>
        <v>2.33177836</v>
      </c>
      <c r="AE556" s="2">
        <f t="shared" si="21"/>
        <v>4454.054929</v>
      </c>
      <c r="AF556" s="2">
        <f t="shared" si="22"/>
        <v>5099.344542</v>
      </c>
      <c r="AG556" s="2">
        <f t="shared" si="23"/>
        <v>6010.769746</v>
      </c>
      <c r="AH556" s="2">
        <f t="shared" si="24"/>
        <v>7258.692882</v>
      </c>
      <c r="AI556" s="2">
        <f t="shared" si="25"/>
        <v>9094.467038</v>
      </c>
      <c r="AJ556" s="4">
        <f t="shared" si="26"/>
        <v>45131.42251</v>
      </c>
      <c r="AK556" s="4">
        <f t="shared" si="27"/>
        <v>51213.86806</v>
      </c>
      <c r="AL556" s="4">
        <f t="shared" si="28"/>
        <v>64850.68294</v>
      </c>
      <c r="AM556" s="4">
        <f t="shared" si="29"/>
        <v>74479.95015</v>
      </c>
      <c r="AN556" s="4">
        <f t="shared" si="30"/>
        <v>96187.79007</v>
      </c>
      <c r="AO556" s="4">
        <f>C556/'Ejercicio 3 - TIR'!$D$7</f>
        <v>13996.59257</v>
      </c>
      <c r="AP556" s="4">
        <f t="shared" si="31"/>
        <v>31134.82993</v>
      </c>
      <c r="AQ556" s="4">
        <f t="shared" si="32"/>
        <v>37217.27549</v>
      </c>
      <c r="AR556" s="4">
        <f t="shared" si="33"/>
        <v>50854.09036</v>
      </c>
      <c r="AS556" s="4">
        <f t="shared" si="34"/>
        <v>60483.35758</v>
      </c>
      <c r="AT556" s="4">
        <f t="shared" si="35"/>
        <v>82191.1975</v>
      </c>
      <c r="AU556" s="4">
        <f>AP556*'Ejercicio 3 - TIR'!$D$5</f>
        <v>15567.41497</v>
      </c>
      <c r="AV556" s="4">
        <f>AQ556*'Ejercicio 3 - TIR'!$D$5</f>
        <v>18608.63774</v>
      </c>
      <c r="AW556" s="4">
        <f>AR556*'Ejercicio 3 - TIR'!$D$5</f>
        <v>25427.04518</v>
      </c>
      <c r="AX556" s="4">
        <f>AS556*'Ejercicio 3 - TIR'!$D$5</f>
        <v>30241.67879</v>
      </c>
      <c r="AY556" s="4">
        <f>AT556*'Ejercicio 3 - TIR'!$D$5</f>
        <v>41095.59875</v>
      </c>
      <c r="AZ556" s="4">
        <f t="shared" ref="AZ556:BD556" si="1703">AJ556-AU556-AE556</f>
        <v>25109.95261</v>
      </c>
      <c r="BA556" s="4">
        <f t="shared" si="1703"/>
        <v>27505.88577</v>
      </c>
      <c r="BB556" s="4">
        <f t="shared" si="1703"/>
        <v>33412.86801</v>
      </c>
      <c r="BC556" s="4">
        <f t="shared" si="1703"/>
        <v>36979.57848</v>
      </c>
      <c r="BD556" s="4">
        <f t="shared" si="1703"/>
        <v>45997.72428</v>
      </c>
      <c r="BE556" s="4">
        <f t="shared" ref="BE556:BI556" si="1704">AZ556/Z556</f>
        <v>21987.72569</v>
      </c>
      <c r="BF556" s="4">
        <f t="shared" si="1704"/>
        <v>21037.84565</v>
      </c>
      <c r="BG556" s="4">
        <f t="shared" si="1704"/>
        <v>21680.71742</v>
      </c>
      <c r="BH556" s="4">
        <f t="shared" si="1704"/>
        <v>19869.80114</v>
      </c>
      <c r="BI556" s="4">
        <f t="shared" si="1704"/>
        <v>19726.45646</v>
      </c>
      <c r="BJ556" s="4">
        <f t="shared" si="38"/>
        <v>73140.62753</v>
      </c>
      <c r="BK556" s="4">
        <f t="shared" si="39"/>
        <v>32636.95168</v>
      </c>
      <c r="BL556" s="4">
        <f t="shared" si="40"/>
        <v>105777.5792</v>
      </c>
      <c r="BM556" s="4">
        <f>BK556*'Ejercicio 3 - TIR'!$D$5</f>
        <v>16318.47584</v>
      </c>
      <c r="BN556" s="4">
        <f t="shared" si="41"/>
        <v>89459.10337</v>
      </c>
      <c r="BO556" s="4">
        <f t="shared" si="42"/>
        <v>38365.18295</v>
      </c>
      <c r="BP556" s="4">
        <f t="shared" si="43"/>
        <v>-101349.8495</v>
      </c>
      <c r="BQ556" s="4">
        <f t="shared" ref="BQ556:BT556" si="1705">BE556</f>
        <v>21987.72569</v>
      </c>
      <c r="BR556" s="4">
        <f t="shared" si="1705"/>
        <v>21037.84565</v>
      </c>
      <c r="BS556" s="4">
        <f t="shared" si="1705"/>
        <v>21680.71742</v>
      </c>
      <c r="BT556" s="4">
        <f t="shared" si="1705"/>
        <v>19869.80114</v>
      </c>
      <c r="BU556" s="4">
        <f t="shared" si="45"/>
        <v>58091.63941</v>
      </c>
      <c r="BV556" s="36">
        <f t="shared" si="46"/>
        <v>10.64555153</v>
      </c>
    </row>
    <row r="557" ht="15.0" customHeight="1">
      <c r="A557" s="2">
        <v>556.0</v>
      </c>
      <c r="B557" s="3">
        <f t="shared" si="4"/>
        <v>0.7840904877</v>
      </c>
      <c r="C557" s="4">
        <f>IF(B557&lt;=('Ejercicio 3 - TIR'!$D$13-'Ejercicio 3 - TIR'!$C$13)/('Ejercicio 3 - TIR'!$E$13-'Ejercicio 3 - TIR'!$C$13),'Ejercicio 3 - TIR'!$C$13+SQRT(('Ejercicio 3 - TIR'!$E$13-'Ejercicio 3 - TIR'!$C$13)*('Ejercicio 3 - TIR'!$D$13-'Ejercicio 3 - TIR'!$C$13)*B557),'Ejercicio 3 - TIR'!$E$13-SQRT(('Ejercicio 3 - TIR'!$E$13-'Ejercicio 3 - TIR'!$C$13)*('Ejercicio 3 - TIR'!$E$13-'Ejercicio 3 - TIR'!$D$13)*(1-B557)))</f>
        <v>83903.68319</v>
      </c>
      <c r="D557" s="3">
        <f t="shared" si="5"/>
        <v>0.3518843513</v>
      </c>
      <c r="E557" s="4">
        <f>IF(D557&lt;=('Ejercicio 3 - TIR'!$D$14-'Ejercicio 3 - TIR'!$C$14)/('Ejercicio 3 - TIR'!$E$14-'Ejercicio 3 - TIR'!$C$14),'Ejercicio 3 - TIR'!$C$14+SQRT(('Ejercicio 3 - TIR'!$E$14-'Ejercicio 3 - TIR'!$C$14)*('Ejercicio 3 - TIR'!$D$14-'Ejercicio 3 - TIR'!$C$14)*D557),'Ejercicio 3 - TIR'!$E$14-SQRT(('Ejercicio 3 - TIR'!$E$14-'Ejercicio 3 - TIR'!$C$14)*('Ejercicio 3 - TIR'!$E$14-'Ejercicio 3 - TIR'!$D$14)*(1-D557)))</f>
        <v>30140.11423</v>
      </c>
      <c r="F557" s="3">
        <f t="shared" si="6"/>
        <v>0.4315250371</v>
      </c>
      <c r="G557" s="4">
        <f>IF(F557&lt;=('Ejercicio 3 - TIR'!$D$18-'Ejercicio 3 - TIR'!$C$18)/('Ejercicio 3 - TIR'!$E$18-'Ejercicio 3 - TIR'!$C$18),'Ejercicio 3 - TIR'!$C$18+SQRT(('Ejercicio 3 - TIR'!$E$18-'Ejercicio 3 - TIR'!$C$18)*('Ejercicio 3 - TIR'!$D$18-'Ejercicio 3 - TIR'!$C$18)*F557),'Ejercicio 3 - TIR'!$E$18-SQRT(('Ejercicio 3 - TIR'!$E$18-'Ejercicio 3 - TIR'!$C$18)*('Ejercicio 3 - TIR'!$E$18-'Ejercicio 3 - TIR'!$D$18)*(1-F557)))</f>
        <v>38045.4183</v>
      </c>
      <c r="H557" s="3">
        <f t="shared" si="7"/>
        <v>0.1567526829</v>
      </c>
      <c r="I557" s="4">
        <f>IF(H557&lt;=('Ejercicio 3 - TIR'!$D$18-'Ejercicio 3 - TIR'!$C$18)/('Ejercicio 3 - TIR'!$E$18-'Ejercicio 3 - TIR'!$C$18),'Ejercicio 3 - TIR'!$C$18+SQRT(('Ejercicio 3 - TIR'!$E$18-'Ejercicio 3 - TIR'!$C$18)*('Ejercicio 3 - TIR'!$D$18-'Ejercicio 3 - TIR'!$C$18)*H557),'Ejercicio 3 - TIR'!$E$18-SQRT(('Ejercicio 3 - TIR'!$E$18-'Ejercicio 3 - TIR'!$C$18)*('Ejercicio 3 - TIR'!$E$18-'Ejercicio 3 - TIR'!$D$18)*(1-H557)))</f>
        <v>34849.01046</v>
      </c>
      <c r="J557" s="3">
        <f t="shared" si="8"/>
        <v>0.3885640676</v>
      </c>
      <c r="K557" s="4">
        <f>IF(J557&lt;=('Ejercicio 3 - TIR'!$D$18-'Ejercicio 3 - TIR'!$C$18)/('Ejercicio 3 - TIR'!$E$18-'Ejercicio 3 - TIR'!$C$18),'Ejercicio 3 - TIR'!$C$18+SQRT(('Ejercicio 3 - TIR'!$E$18-'Ejercicio 3 - TIR'!$C$18)*('Ejercicio 3 - TIR'!$D$18-'Ejercicio 3 - TIR'!$C$18)*J557),'Ejercicio 3 - TIR'!$E$18-SQRT(('Ejercicio 3 - TIR'!$E$18-'Ejercicio 3 - TIR'!$C$18)*('Ejercicio 3 - TIR'!$E$18-'Ejercicio 3 - TIR'!$D$18)*(1-J557)))</f>
        <v>37634.43581</v>
      </c>
      <c r="L557" s="3">
        <f t="shared" si="9"/>
        <v>0.1740778703</v>
      </c>
      <c r="M557" s="4">
        <f>IF(L557&lt;=('Ejercicio 3 - TIR'!$D$18-'Ejercicio 3 - TIR'!$C$18)/('Ejercicio 3 - TIR'!$E$18-'Ejercicio 3 - TIR'!$C$18),'Ejercicio 3 - TIR'!$C$18+SQRT(('Ejercicio 3 - TIR'!$E$18-'Ejercicio 3 - TIR'!$C$18)*('Ejercicio 3 - TIR'!$D$18-'Ejercicio 3 - TIR'!$C$18)*L557),'Ejercicio 3 - TIR'!$E$18-SQRT(('Ejercicio 3 - TIR'!$E$18-'Ejercicio 3 - TIR'!$C$18)*('Ejercicio 3 - TIR'!$E$18-'Ejercicio 3 - TIR'!$D$18)*(1-L557)))</f>
        <v>35109.95896</v>
      </c>
      <c r="N557" s="3">
        <f t="shared" si="10"/>
        <v>0.511124839</v>
      </c>
      <c r="O557" s="4">
        <f>IF(N557&lt;=('Ejercicio 3 - TIR'!$D$18-'Ejercicio 3 - TIR'!$C$18)/('Ejercicio 3 - TIR'!$E$18-'Ejercicio 3 - TIR'!$C$18),'Ejercicio 3 - TIR'!$C$18+SQRT(('Ejercicio 3 - TIR'!$E$18-'Ejercicio 3 - TIR'!$C$18)*('Ejercicio 3 - TIR'!$D$18-'Ejercicio 3 - TIR'!$C$18)*N557),'Ejercicio 3 - TIR'!$E$18-SQRT(('Ejercicio 3 - TIR'!$E$18-'Ejercicio 3 - TIR'!$C$18)*('Ejercicio 3 - TIR'!$E$18-'Ejercicio 3 - TIR'!$D$18)*(1-N557)))</f>
        <v>38756.06794</v>
      </c>
      <c r="P557" s="3">
        <f t="shared" si="11"/>
        <v>0.9615319206</v>
      </c>
      <c r="Q557" s="7">
        <f>IF(P557&lt;=('Ejercicio 3 - TIR'!$D$22-'Ejercicio 3 - TIR'!$C$22)/('Ejercicio 3 - TIR'!$E$22-'Ejercicio 3 - TIR'!$C$22),'Ejercicio 3 - TIR'!$C$22+SQRT(('Ejercicio 3 - TIR'!$E$22-'Ejercicio 3 - TIR'!$C$22)*('Ejercicio 3 - TIR'!$D$22-'Ejercicio 3 - TIR'!$C$22)*P557),'Ejercicio 3 - TIR'!$E$22-SQRT(('Ejercicio 3 - TIR'!$E$22-'Ejercicio 3 - TIR'!$C$22)*('Ejercicio 3 - TIR'!$E$22-'Ejercicio 3 - TIR'!$D$22)*(1-P557)))</f>
        <v>0.1716787896</v>
      </c>
      <c r="R557" s="3">
        <f t="shared" si="12"/>
        <v>0.9060689891</v>
      </c>
      <c r="S557" s="7">
        <f>IF(R557&lt;=('Ejercicio 3 - TIR'!$D$23-'Ejercicio 3 - TIR'!$C$23)/('Ejercicio 3 - TIR'!$E$23-'Ejercicio 3 - TIR'!$C$23),'Ejercicio 3 - TIR'!$C$23+SQRT(('Ejercicio 3 - TIR'!$E$23-'Ejercicio 3 - TIR'!$C$23)*('Ejercicio 3 - TIR'!$D$23-'Ejercicio 3 - TIR'!$C$23)*R557),'Ejercicio 3 - TIR'!$E$23-SQRT(('Ejercicio 3 - TIR'!$E$23-'Ejercicio 3 - TIR'!$C$23)*('Ejercicio 3 - TIR'!$E$23-'Ejercicio 3 - TIR'!$D$23)*(1-R557)))</f>
        <v>0.1669970842</v>
      </c>
      <c r="T557" s="3">
        <f t="shared" si="13"/>
        <v>0.4840269021</v>
      </c>
      <c r="U557" s="7">
        <f>IF(T557&lt;=('Ejercicio 3 - TIR'!$D$24-'Ejercicio 3 - TIR'!$C$24)/('Ejercicio 3 - TIR'!$E$24-'Ejercicio 3 - TIR'!$C$24),'Ejercicio 3 - TIR'!$C$24+SQRT(('Ejercicio 3 - TIR'!$E$24-'Ejercicio 3 - TIR'!$C$24)*('Ejercicio 3 - TIR'!$D$24-'Ejercicio 3 - TIR'!$C$24)*T557),'Ejercicio 3 - TIR'!$E$24-SQRT(('Ejercicio 3 - TIR'!$E$24-'Ejercicio 3 - TIR'!$C$24)*('Ejercicio 3 - TIR'!$E$24-'Ejercicio 3 - TIR'!$D$24)*(1-T557)))</f>
        <v>0.181990466</v>
      </c>
      <c r="V557" s="3">
        <f t="shared" si="14"/>
        <v>0.5103956349</v>
      </c>
      <c r="W557" s="7">
        <f>IF(V557&lt;=('Ejercicio 3 - TIR'!$D$25-'Ejercicio 3 - TIR'!$C$25)/('Ejercicio 3 - TIR'!$E$25-'Ejercicio 3 - TIR'!$C$25),'Ejercicio 3 - TIR'!$C$25+SQRT(('Ejercicio 3 - TIR'!$E$25-'Ejercicio 3 - TIR'!$C$25)*('Ejercicio 3 - TIR'!$D$25-'Ejercicio 3 - TIR'!$C$25)*V557),'Ejercicio 3 - TIR'!$E$25-SQRT(('Ejercicio 3 - TIR'!$E$25-'Ejercicio 3 - TIR'!$C$25)*('Ejercicio 3 - TIR'!$E$25-'Ejercicio 3 - TIR'!$D$25)*(1-V557)))</f>
        <v>0.2086041635</v>
      </c>
      <c r="X557" s="3">
        <f t="shared" si="15"/>
        <v>0.9136113346</v>
      </c>
      <c r="Y557" s="7">
        <f>IF(X557&lt;=('Ejercicio 3 - TIR'!$D$26-'Ejercicio 3 - TIR'!$C$26)/('Ejercicio 3 - TIR'!$E$26-'Ejercicio 3 - TIR'!$C$26),'Ejercicio 3 - TIR'!$C$26+SQRT(('Ejercicio 3 - TIR'!$E$26-'Ejercicio 3 - TIR'!$C$26)*('Ejercicio 3 - TIR'!$D$26-'Ejercicio 3 - TIR'!$C$26)*X557),'Ejercicio 3 - TIR'!$E$26-SQRT(('Ejercicio 3 - TIR'!$E$26-'Ejercicio 3 - TIR'!$C$26)*('Ejercicio 3 - TIR'!$E$26-'Ejercicio 3 - TIR'!$D$26)*(1-X557)))</f>
        <v>0.2584014169</v>
      </c>
      <c r="Z557" s="3">
        <f t="shared" si="16"/>
        <v>1.17167879</v>
      </c>
      <c r="AA557" s="3">
        <f t="shared" si="17"/>
        <v>1.367345731</v>
      </c>
      <c r="AB557" s="3">
        <f t="shared" si="18"/>
        <v>1.616189618</v>
      </c>
      <c r="AC557" s="3">
        <f t="shared" si="19"/>
        <v>1.953333501</v>
      </c>
      <c r="AD557" s="3">
        <f t="shared" si="20"/>
        <v>2.458077645</v>
      </c>
      <c r="AE557" s="2">
        <f t="shared" si="21"/>
        <v>5174.41833</v>
      </c>
      <c r="AF557" s="2">
        <f t="shared" si="22"/>
        <v>6038.531103</v>
      </c>
      <c r="AG557" s="2">
        <f t="shared" si="23"/>
        <v>7137.486192</v>
      </c>
      <c r="AH557" s="2">
        <f t="shared" si="24"/>
        <v>8626.395529</v>
      </c>
      <c r="AI557" s="2">
        <f t="shared" si="25"/>
        <v>10855.46836</v>
      </c>
      <c r="AJ557" s="4">
        <f t="shared" si="26"/>
        <v>44577.00966</v>
      </c>
      <c r="AK557" s="4">
        <f t="shared" si="27"/>
        <v>47650.64568</v>
      </c>
      <c r="AL557" s="4">
        <f t="shared" si="28"/>
        <v>60824.38443</v>
      </c>
      <c r="AM557" s="4">
        <f t="shared" si="29"/>
        <v>68581.45905</v>
      </c>
      <c r="AN557" s="4">
        <f t="shared" si="30"/>
        <v>95265.42424</v>
      </c>
      <c r="AO557" s="4">
        <f>C557/'Ejercicio 3 - TIR'!$D$7</f>
        <v>16780.73664</v>
      </c>
      <c r="AP557" s="4">
        <f t="shared" si="31"/>
        <v>27796.27302</v>
      </c>
      <c r="AQ557" s="4">
        <f t="shared" si="32"/>
        <v>30869.90904</v>
      </c>
      <c r="AR557" s="4">
        <f t="shared" si="33"/>
        <v>44043.64779</v>
      </c>
      <c r="AS557" s="4">
        <f t="shared" si="34"/>
        <v>51800.72242</v>
      </c>
      <c r="AT557" s="4">
        <f t="shared" si="35"/>
        <v>78484.6876</v>
      </c>
      <c r="AU557" s="4">
        <f>AP557*'Ejercicio 3 - TIR'!$D$5</f>
        <v>13898.13651</v>
      </c>
      <c r="AV557" s="4">
        <f>AQ557*'Ejercicio 3 - TIR'!$D$5</f>
        <v>15434.95452</v>
      </c>
      <c r="AW557" s="4">
        <f>AR557*'Ejercicio 3 - TIR'!$D$5</f>
        <v>22021.8239</v>
      </c>
      <c r="AX557" s="4">
        <f>AS557*'Ejercicio 3 - TIR'!$D$5</f>
        <v>25900.36121</v>
      </c>
      <c r="AY557" s="4">
        <f>AT557*'Ejercicio 3 - TIR'!$D$5</f>
        <v>39242.3438</v>
      </c>
      <c r="AZ557" s="4">
        <f t="shared" ref="AZ557:BD557" si="1706">AJ557-AU557-AE557</f>
        <v>25504.45482</v>
      </c>
      <c r="BA557" s="4">
        <f t="shared" si="1706"/>
        <v>26177.16006</v>
      </c>
      <c r="BB557" s="4">
        <f t="shared" si="1706"/>
        <v>31665.07434</v>
      </c>
      <c r="BC557" s="4">
        <f t="shared" si="1706"/>
        <v>34054.70232</v>
      </c>
      <c r="BD557" s="4">
        <f t="shared" si="1706"/>
        <v>45167.61208</v>
      </c>
      <c r="BE557" s="4">
        <f t="shared" ref="BE557:BI557" si="1707">AZ557/Z557</f>
        <v>21767.44603</v>
      </c>
      <c r="BF557" s="4">
        <f t="shared" si="1707"/>
        <v>19144.5071</v>
      </c>
      <c r="BG557" s="4">
        <f t="shared" si="1707"/>
        <v>19592.42529</v>
      </c>
      <c r="BH557" s="4">
        <f t="shared" si="1707"/>
        <v>17434.14645</v>
      </c>
      <c r="BI557" s="4">
        <f t="shared" si="1707"/>
        <v>18375.17711</v>
      </c>
      <c r="BJ557" s="4">
        <f t="shared" si="38"/>
        <v>74086.74103</v>
      </c>
      <c r="BK557" s="4">
        <f t="shared" si="39"/>
        <v>41248.35361</v>
      </c>
      <c r="BL557" s="4">
        <f t="shared" si="40"/>
        <v>115335.0946</v>
      </c>
      <c r="BM557" s="4">
        <f>BK557*'Ejercicio 3 - TIR'!$D$5</f>
        <v>20624.1768</v>
      </c>
      <c r="BN557" s="4">
        <f t="shared" si="41"/>
        <v>94710.91784</v>
      </c>
      <c r="BO557" s="4">
        <f t="shared" si="42"/>
        <v>38530.48255</v>
      </c>
      <c r="BP557" s="4">
        <f t="shared" si="43"/>
        <v>-114043.7974</v>
      </c>
      <c r="BQ557" s="4">
        <f t="shared" ref="BQ557:BT557" si="1708">BE557</f>
        <v>21767.44603</v>
      </c>
      <c r="BR557" s="4">
        <f t="shared" si="1708"/>
        <v>19144.5071</v>
      </c>
      <c r="BS557" s="4">
        <f t="shared" si="1708"/>
        <v>19592.42529</v>
      </c>
      <c r="BT557" s="4">
        <f t="shared" si="1708"/>
        <v>17434.14645</v>
      </c>
      <c r="BU557" s="4">
        <f t="shared" si="45"/>
        <v>56905.65966</v>
      </c>
      <c r="BV557" s="36">
        <f t="shared" si="46"/>
        <v>4.974644051</v>
      </c>
    </row>
    <row r="558" ht="15.0" customHeight="1">
      <c r="A558" s="2">
        <v>557.0</v>
      </c>
      <c r="B558" s="3">
        <f t="shared" si="4"/>
        <v>0.1670367099</v>
      </c>
      <c r="C558" s="4">
        <f>IF(B558&lt;=('Ejercicio 3 - TIR'!$D$13-'Ejercicio 3 - TIR'!$C$13)/('Ejercicio 3 - TIR'!$E$13-'Ejercicio 3 - TIR'!$C$13),'Ejercicio 3 - TIR'!$C$13+SQRT(('Ejercicio 3 - TIR'!$E$13-'Ejercicio 3 - TIR'!$C$13)*('Ejercicio 3 - TIR'!$D$13-'Ejercicio 3 - TIR'!$C$13)*B558),'Ejercicio 3 - TIR'!$E$13-SQRT(('Ejercicio 3 - TIR'!$E$13-'Ejercicio 3 - TIR'!$C$13)*('Ejercicio 3 - TIR'!$E$13-'Ejercicio 3 - TIR'!$D$13)*(1-B558)))</f>
        <v>68174.02495</v>
      </c>
      <c r="D558" s="3">
        <f t="shared" si="5"/>
        <v>0.009586734525</v>
      </c>
      <c r="E558" s="4">
        <f>IF(D558&lt;=('Ejercicio 3 - TIR'!$D$14-'Ejercicio 3 - TIR'!$C$14)/('Ejercicio 3 - TIR'!$E$14-'Ejercicio 3 - TIR'!$C$14),'Ejercicio 3 - TIR'!$C$14+SQRT(('Ejercicio 3 - TIR'!$E$14-'Ejercicio 3 - TIR'!$C$14)*('Ejercicio 3 - TIR'!$D$14-'Ejercicio 3 - TIR'!$C$14)*D558),'Ejercicio 3 - TIR'!$E$14-SQRT(('Ejercicio 3 - TIR'!$E$14-'Ejercicio 3 - TIR'!$C$14)*('Ejercicio 3 - TIR'!$E$14-'Ejercicio 3 - TIR'!$D$14)*(1-D558)))</f>
        <v>25847.94168</v>
      </c>
      <c r="F558" s="3">
        <f t="shared" si="6"/>
        <v>0.2471486285</v>
      </c>
      <c r="G558" s="4">
        <f>IF(F558&lt;=('Ejercicio 3 - TIR'!$D$18-'Ejercicio 3 - TIR'!$C$18)/('Ejercicio 3 - TIR'!$E$18-'Ejercicio 3 - TIR'!$C$18),'Ejercicio 3 - TIR'!$C$18+SQRT(('Ejercicio 3 - TIR'!$E$18-'Ejercicio 3 - TIR'!$C$18)*('Ejercicio 3 - TIR'!$D$18-'Ejercicio 3 - TIR'!$C$18)*F558),'Ejercicio 3 - TIR'!$E$18-SQRT(('Ejercicio 3 - TIR'!$E$18-'Ejercicio 3 - TIR'!$C$18)*('Ejercicio 3 - TIR'!$E$18-'Ejercicio 3 - TIR'!$D$18)*(1-F558)))</f>
        <v>36088.70218</v>
      </c>
      <c r="H558" s="3">
        <f t="shared" si="7"/>
        <v>0.99299846</v>
      </c>
      <c r="I558" s="4">
        <f>IF(H558&lt;=('Ejercicio 3 - TIR'!$D$18-'Ejercicio 3 - TIR'!$C$18)/('Ejercicio 3 - TIR'!$E$18-'Ejercicio 3 - TIR'!$C$18),'Ejercicio 3 - TIR'!$C$18+SQRT(('Ejercicio 3 - TIR'!$E$18-'Ejercicio 3 - TIR'!$C$18)*('Ejercicio 3 - TIR'!$D$18-'Ejercicio 3 - TIR'!$C$18)*H558),'Ejercicio 3 - TIR'!$E$18-SQRT(('Ejercicio 3 - TIR'!$E$18-'Ejercicio 3 - TIR'!$C$18)*('Ejercicio 3 - TIR'!$E$18-'Ejercicio 3 - TIR'!$D$18)*(1-H558)))</f>
        <v>44275.35147</v>
      </c>
      <c r="J558" s="3">
        <f t="shared" si="8"/>
        <v>0.8431894404</v>
      </c>
      <c r="K558" s="4">
        <f>IF(J558&lt;=('Ejercicio 3 - TIR'!$D$18-'Ejercicio 3 - TIR'!$C$18)/('Ejercicio 3 - TIR'!$E$18-'Ejercicio 3 - TIR'!$C$18),'Ejercicio 3 - TIR'!$C$18+SQRT(('Ejercicio 3 - TIR'!$E$18-'Ejercicio 3 - TIR'!$C$18)*('Ejercicio 3 - TIR'!$D$18-'Ejercicio 3 - TIR'!$C$18)*J558),'Ejercicio 3 - TIR'!$E$18-SQRT(('Ejercicio 3 - TIR'!$E$18-'Ejercicio 3 - TIR'!$C$18)*('Ejercicio 3 - TIR'!$E$18-'Ejercicio 3 - TIR'!$D$18)*(1-J558)))</f>
        <v>41570.59889</v>
      </c>
      <c r="L558" s="3">
        <f t="shared" si="9"/>
        <v>0.7522185416</v>
      </c>
      <c r="M558" s="4">
        <f>IF(L558&lt;=('Ejercicio 3 - TIR'!$D$18-'Ejercicio 3 - TIR'!$C$18)/('Ejercicio 3 - TIR'!$E$18-'Ejercicio 3 - TIR'!$C$18),'Ejercicio 3 - TIR'!$C$18+SQRT(('Ejercicio 3 - TIR'!$E$18-'Ejercicio 3 - TIR'!$C$18)*('Ejercicio 3 - TIR'!$D$18-'Ejercicio 3 - TIR'!$C$18)*L558),'Ejercicio 3 - TIR'!$E$18-SQRT(('Ejercicio 3 - TIR'!$E$18-'Ejercicio 3 - TIR'!$C$18)*('Ejercicio 3 - TIR'!$E$18-'Ejercicio 3 - TIR'!$D$18)*(1-L558)))</f>
        <v>40689.12893</v>
      </c>
      <c r="N558" s="3">
        <f t="shared" si="10"/>
        <v>0.6660783294</v>
      </c>
      <c r="O558" s="4">
        <f>IF(N558&lt;=('Ejercicio 3 - TIR'!$D$18-'Ejercicio 3 - TIR'!$C$18)/('Ejercicio 3 - TIR'!$E$18-'Ejercicio 3 - TIR'!$C$18),'Ejercicio 3 - TIR'!$C$18+SQRT(('Ejercicio 3 - TIR'!$E$18-'Ejercicio 3 - TIR'!$C$18)*('Ejercicio 3 - TIR'!$D$18-'Ejercicio 3 - TIR'!$C$18)*N558),'Ejercicio 3 - TIR'!$E$18-SQRT(('Ejercicio 3 - TIR'!$E$18-'Ejercicio 3 - TIR'!$C$18)*('Ejercicio 3 - TIR'!$E$18-'Ejercicio 3 - TIR'!$D$18)*(1-N558)))</f>
        <v>39995.5865</v>
      </c>
      <c r="P558" s="3">
        <f t="shared" si="11"/>
        <v>0.9244129287</v>
      </c>
      <c r="Q558" s="7">
        <f>IF(P558&lt;=('Ejercicio 3 - TIR'!$D$22-'Ejercicio 3 - TIR'!$C$22)/('Ejercicio 3 - TIR'!$E$22-'Ejercicio 3 - TIR'!$C$22),'Ejercicio 3 - TIR'!$C$22+SQRT(('Ejercicio 3 - TIR'!$E$22-'Ejercicio 3 - TIR'!$C$22)*('Ejercicio 3 - TIR'!$D$22-'Ejercicio 3 - TIR'!$C$22)*P558),'Ejercicio 3 - TIR'!$E$22-SQRT(('Ejercicio 3 - TIR'!$E$22-'Ejercicio 3 - TIR'!$C$22)*('Ejercicio 3 - TIR'!$E$22-'Ejercicio 3 - TIR'!$D$22)*(1-P558)))</f>
        <v>0.1683356643</v>
      </c>
      <c r="R558" s="3">
        <f t="shared" si="12"/>
        <v>0.6934965233</v>
      </c>
      <c r="S558" s="7">
        <f>IF(R558&lt;=('Ejercicio 3 - TIR'!$D$23-'Ejercicio 3 - TIR'!$C$23)/('Ejercicio 3 - TIR'!$E$23-'Ejercicio 3 - TIR'!$C$23),'Ejercicio 3 - TIR'!$C$23+SQRT(('Ejercicio 3 - TIR'!$E$23-'Ejercicio 3 - TIR'!$C$23)*('Ejercicio 3 - TIR'!$D$23-'Ejercicio 3 - TIR'!$C$23)*R558),'Ejercicio 3 - TIR'!$E$23-SQRT(('Ejercicio 3 - TIR'!$E$23-'Ejercicio 3 - TIR'!$C$23)*('Ejercicio 3 - TIR'!$E$23-'Ejercicio 3 - TIR'!$D$23)*(1-R558)))</f>
        <v>0.1565115718</v>
      </c>
      <c r="T558" s="3">
        <f t="shared" si="13"/>
        <v>0.9417535821</v>
      </c>
      <c r="U558" s="7">
        <f>IF(T558&lt;=('Ejercicio 3 - TIR'!$D$24-'Ejercicio 3 - TIR'!$C$24)/('Ejercicio 3 - TIR'!$E$24-'Ejercicio 3 - TIR'!$C$24),'Ejercicio 3 - TIR'!$C$24+SQRT(('Ejercicio 3 - TIR'!$E$24-'Ejercicio 3 - TIR'!$C$24)*('Ejercicio 3 - TIR'!$D$24-'Ejercicio 3 - TIR'!$C$24)*T558),'Ejercicio 3 - TIR'!$E$24-SQRT(('Ejercicio 3 - TIR'!$E$24-'Ejercicio 3 - TIR'!$C$24)*('Ejercicio 3 - TIR'!$E$24-'Ejercicio 3 - TIR'!$D$24)*(1-T558)))</f>
        <v>0.2072293317</v>
      </c>
      <c r="V558" s="3">
        <f t="shared" si="14"/>
        <v>0.7195392952</v>
      </c>
      <c r="W558" s="7">
        <f>IF(V558&lt;=('Ejercicio 3 - TIR'!$D$25-'Ejercicio 3 - TIR'!$C$25)/('Ejercicio 3 - TIR'!$E$25-'Ejercicio 3 - TIR'!$C$25),'Ejercicio 3 - TIR'!$C$25+SQRT(('Ejercicio 3 - TIR'!$E$25-'Ejercicio 3 - TIR'!$C$25)*('Ejercicio 3 - TIR'!$D$25-'Ejercicio 3 - TIR'!$C$25)*V558),'Ejercicio 3 - TIR'!$E$25-SQRT(('Ejercicio 3 - TIR'!$E$25-'Ejercicio 3 - TIR'!$C$25)*('Ejercicio 3 - TIR'!$E$25-'Ejercicio 3 - TIR'!$D$25)*(1-V558)))</f>
        <v>0.2186693047</v>
      </c>
      <c r="X558" s="3">
        <f t="shared" si="15"/>
        <v>0.7548987789</v>
      </c>
      <c r="Y558" s="7">
        <f>IF(X558&lt;=('Ejercicio 3 - TIR'!$D$26-'Ejercicio 3 - TIR'!$C$26)/('Ejercicio 3 - TIR'!$E$26-'Ejercicio 3 - TIR'!$C$26),'Ejercicio 3 - TIR'!$C$26+SQRT(('Ejercicio 3 - TIR'!$E$26-'Ejercicio 3 - TIR'!$C$26)*('Ejercicio 3 - TIR'!$D$26-'Ejercicio 3 - TIR'!$C$26)*X558),'Ejercicio 3 - TIR'!$E$26-SQRT(('Ejercicio 3 - TIR'!$E$26-'Ejercicio 3 - TIR'!$C$26)*('Ejercicio 3 - TIR'!$E$26-'Ejercicio 3 - TIR'!$D$26)*(1-X558)))</f>
        <v>0.2436194201</v>
      </c>
      <c r="Z558" s="3">
        <f t="shared" si="16"/>
        <v>1.168335664</v>
      </c>
      <c r="AA558" s="3">
        <f t="shared" si="17"/>
        <v>1.351193715</v>
      </c>
      <c r="AB558" s="3">
        <f t="shared" si="18"/>
        <v>1.631200686</v>
      </c>
      <c r="AC558" s="3">
        <f t="shared" si="19"/>
        <v>1.987894206</v>
      </c>
      <c r="AD558" s="3">
        <f t="shared" si="20"/>
        <v>2.47218384</v>
      </c>
      <c r="AE558" s="2">
        <f t="shared" si="21"/>
        <v>4351.130432</v>
      </c>
      <c r="AF558" s="2">
        <f t="shared" si="22"/>
        <v>5032.132695</v>
      </c>
      <c r="AG558" s="2">
        <f t="shared" si="23"/>
        <v>6074.93819</v>
      </c>
      <c r="AH558" s="2">
        <f t="shared" si="24"/>
        <v>7403.340701</v>
      </c>
      <c r="AI558" s="2">
        <f t="shared" si="25"/>
        <v>9206.938269</v>
      </c>
      <c r="AJ558" s="4">
        <f t="shared" si="26"/>
        <v>42163.71784</v>
      </c>
      <c r="AK558" s="4">
        <f t="shared" si="27"/>
        <v>59824.57665</v>
      </c>
      <c r="AL558" s="4">
        <f t="shared" si="28"/>
        <v>67809.98943</v>
      </c>
      <c r="AM558" s="4">
        <f t="shared" si="29"/>
        <v>80885.68365</v>
      </c>
      <c r="AN558" s="4">
        <f t="shared" si="30"/>
        <v>98876.44259</v>
      </c>
      <c r="AO558" s="4">
        <f>C558/'Ejercicio 3 - TIR'!$D$7</f>
        <v>13634.80499</v>
      </c>
      <c r="AP558" s="4">
        <f t="shared" si="31"/>
        <v>28528.91285</v>
      </c>
      <c r="AQ558" s="4">
        <f t="shared" si="32"/>
        <v>46189.77166</v>
      </c>
      <c r="AR558" s="4">
        <f t="shared" si="33"/>
        <v>54175.18444</v>
      </c>
      <c r="AS558" s="4">
        <f t="shared" si="34"/>
        <v>67250.87865</v>
      </c>
      <c r="AT558" s="4">
        <f t="shared" si="35"/>
        <v>85241.6376</v>
      </c>
      <c r="AU558" s="4">
        <f>AP558*'Ejercicio 3 - TIR'!$D$5</f>
        <v>14264.45642</v>
      </c>
      <c r="AV558" s="4">
        <f>AQ558*'Ejercicio 3 - TIR'!$D$5</f>
        <v>23094.88583</v>
      </c>
      <c r="AW558" s="4">
        <f>AR558*'Ejercicio 3 - TIR'!$D$5</f>
        <v>27087.59222</v>
      </c>
      <c r="AX558" s="4">
        <f>AS558*'Ejercicio 3 - TIR'!$D$5</f>
        <v>33625.43933</v>
      </c>
      <c r="AY558" s="4">
        <f>AT558*'Ejercicio 3 - TIR'!$D$5</f>
        <v>42620.8188</v>
      </c>
      <c r="AZ558" s="4">
        <f t="shared" ref="AZ558:BD558" si="1709">AJ558-AU558-AE558</f>
        <v>23548.13098</v>
      </c>
      <c r="BA558" s="4">
        <f t="shared" si="1709"/>
        <v>31697.55813</v>
      </c>
      <c r="BB558" s="4">
        <f t="shared" si="1709"/>
        <v>34647.45902</v>
      </c>
      <c r="BC558" s="4">
        <f t="shared" si="1709"/>
        <v>39856.90362</v>
      </c>
      <c r="BD558" s="4">
        <f t="shared" si="1709"/>
        <v>47048.68552</v>
      </c>
      <c r="BE558" s="4">
        <f t="shared" ref="BE558:BI558" si="1710">AZ558/Z558</f>
        <v>20155.27875</v>
      </c>
      <c r="BF558" s="4">
        <f t="shared" si="1710"/>
        <v>23458.92951</v>
      </c>
      <c r="BG558" s="4">
        <f t="shared" si="1710"/>
        <v>21240.46374</v>
      </c>
      <c r="BH558" s="4">
        <f t="shared" si="1710"/>
        <v>20049.81125</v>
      </c>
      <c r="BI558" s="4">
        <f t="shared" si="1710"/>
        <v>19031.22445</v>
      </c>
      <c r="BJ558" s="4">
        <f t="shared" si="38"/>
        <v>63900.8637</v>
      </c>
      <c r="BK558" s="4">
        <f t="shared" si="39"/>
        <v>33707.74456</v>
      </c>
      <c r="BL558" s="4">
        <f t="shared" si="40"/>
        <v>97608.60826</v>
      </c>
      <c r="BM558" s="4">
        <f>BK558*'Ejercicio 3 - TIR'!$D$5</f>
        <v>16853.87228</v>
      </c>
      <c r="BN558" s="4">
        <f t="shared" si="41"/>
        <v>80754.73598</v>
      </c>
      <c r="BO558" s="4">
        <f t="shared" si="42"/>
        <v>32665.34417</v>
      </c>
      <c r="BP558" s="4">
        <f t="shared" si="43"/>
        <v>-94021.96663</v>
      </c>
      <c r="BQ558" s="4">
        <f t="shared" ref="BQ558:BT558" si="1711">BE558</f>
        <v>20155.27875</v>
      </c>
      <c r="BR558" s="4">
        <f t="shared" si="1711"/>
        <v>23458.92951</v>
      </c>
      <c r="BS558" s="4">
        <f t="shared" si="1711"/>
        <v>21240.46374</v>
      </c>
      <c r="BT558" s="4">
        <f t="shared" si="1711"/>
        <v>20049.81125</v>
      </c>
      <c r="BU558" s="4">
        <f t="shared" si="45"/>
        <v>51696.56862</v>
      </c>
      <c r="BV558" s="36">
        <f t="shared" si="46"/>
        <v>11.95115029</v>
      </c>
    </row>
    <row r="559" ht="15.0" customHeight="1">
      <c r="A559" s="2">
        <v>558.0</v>
      </c>
      <c r="B559" s="3">
        <f t="shared" si="4"/>
        <v>0.1325305551</v>
      </c>
      <c r="C559" s="4">
        <f>IF(B559&lt;=('Ejercicio 3 - TIR'!$D$13-'Ejercicio 3 - TIR'!$C$13)/('Ejercicio 3 - TIR'!$E$13-'Ejercicio 3 - TIR'!$C$13),'Ejercicio 3 - TIR'!$C$13+SQRT(('Ejercicio 3 - TIR'!$E$13-'Ejercicio 3 - TIR'!$C$13)*('Ejercicio 3 - TIR'!$D$13-'Ejercicio 3 - TIR'!$C$13)*B559),'Ejercicio 3 - TIR'!$E$13-SQRT(('Ejercicio 3 - TIR'!$E$13-'Ejercicio 3 - TIR'!$C$13)*('Ejercicio 3 - TIR'!$E$13-'Ejercicio 3 - TIR'!$D$13)*(1-B559)))</f>
        <v>67280.94925</v>
      </c>
      <c r="D559" s="3">
        <f t="shared" si="5"/>
        <v>0.8229962559</v>
      </c>
      <c r="E559" s="4">
        <f>IF(D559&lt;=('Ejercicio 3 - TIR'!$D$14-'Ejercicio 3 - TIR'!$C$14)/('Ejercicio 3 - TIR'!$E$14-'Ejercicio 3 - TIR'!$C$14),'Ejercicio 3 - TIR'!$C$14+SQRT(('Ejercicio 3 - TIR'!$E$14-'Ejercicio 3 - TIR'!$C$14)*('Ejercicio 3 - TIR'!$D$14-'Ejercicio 3 - TIR'!$C$14)*D559),'Ejercicio 3 - TIR'!$E$14-SQRT(('Ejercicio 3 - TIR'!$E$14-'Ejercicio 3 - TIR'!$C$14)*('Ejercicio 3 - TIR'!$E$14-'Ejercicio 3 - TIR'!$D$14)*(1-D559)))</f>
        <v>34847.27629</v>
      </c>
      <c r="F559" s="3">
        <f t="shared" si="6"/>
        <v>0.7215128611</v>
      </c>
      <c r="G559" s="4">
        <f>IF(F559&lt;=('Ejercicio 3 - TIR'!$D$18-'Ejercicio 3 - TIR'!$C$18)/('Ejercicio 3 - TIR'!$E$18-'Ejercicio 3 - TIR'!$C$18),'Ejercicio 3 - TIR'!$C$18+SQRT(('Ejercicio 3 - TIR'!$E$18-'Ejercicio 3 - TIR'!$C$18)*('Ejercicio 3 - TIR'!$D$18-'Ejercicio 3 - TIR'!$C$18)*F559),'Ejercicio 3 - TIR'!$E$18-SQRT(('Ejercicio 3 - TIR'!$E$18-'Ejercicio 3 - TIR'!$C$18)*('Ejercicio 3 - TIR'!$E$18-'Ejercicio 3 - TIR'!$D$18)*(1-F559)))</f>
        <v>40429.82107</v>
      </c>
      <c r="H559" s="3">
        <f t="shared" si="7"/>
        <v>0.01790568953</v>
      </c>
      <c r="I559" s="4">
        <f>IF(H559&lt;=('Ejercicio 3 - TIR'!$D$18-'Ejercicio 3 - TIR'!$C$18)/('Ejercicio 3 - TIR'!$E$18-'Ejercicio 3 - TIR'!$C$18),'Ejercicio 3 - TIR'!$C$18+SQRT(('Ejercicio 3 - TIR'!$E$18-'Ejercicio 3 - TIR'!$C$18)*('Ejercicio 3 - TIR'!$D$18-'Ejercicio 3 - TIR'!$C$18)*H559),'Ejercicio 3 - TIR'!$E$18-SQRT(('Ejercicio 3 - TIR'!$E$18-'Ejercicio 3 - TIR'!$C$18)*('Ejercicio 3 - TIR'!$E$18-'Ejercicio 3 - TIR'!$D$18)*(1-H559)))</f>
        <v>31638.85735</v>
      </c>
      <c r="J559" s="3">
        <f t="shared" si="8"/>
        <v>0.5968110061</v>
      </c>
      <c r="K559" s="4">
        <f>IF(J559&lt;=('Ejercicio 3 - TIR'!$D$18-'Ejercicio 3 - TIR'!$C$18)/('Ejercicio 3 - TIR'!$E$18-'Ejercicio 3 - TIR'!$C$18),'Ejercicio 3 - TIR'!$C$18+SQRT(('Ejercicio 3 - TIR'!$E$18-'Ejercicio 3 - TIR'!$C$18)*('Ejercicio 3 - TIR'!$D$18-'Ejercicio 3 - TIR'!$C$18)*J559),'Ejercicio 3 - TIR'!$E$18-SQRT(('Ejercicio 3 - TIR'!$E$18-'Ejercicio 3 - TIR'!$C$18)*('Ejercicio 3 - TIR'!$E$18-'Ejercicio 3 - TIR'!$D$18)*(1-J559)))</f>
        <v>39461.58818</v>
      </c>
      <c r="L559" s="3">
        <f t="shared" si="9"/>
        <v>0.6892140183</v>
      </c>
      <c r="M559" s="4">
        <f>IF(L559&lt;=('Ejercicio 3 - TIR'!$D$18-'Ejercicio 3 - TIR'!$C$18)/('Ejercicio 3 - TIR'!$E$18-'Ejercicio 3 - TIR'!$C$18),'Ejercicio 3 - TIR'!$C$18+SQRT(('Ejercicio 3 - TIR'!$E$18-'Ejercicio 3 - TIR'!$C$18)*('Ejercicio 3 - TIR'!$D$18-'Ejercicio 3 - TIR'!$C$18)*L559),'Ejercicio 3 - TIR'!$E$18-SQRT(('Ejercicio 3 - TIR'!$E$18-'Ejercicio 3 - TIR'!$C$18)*('Ejercicio 3 - TIR'!$E$18-'Ejercicio 3 - TIR'!$D$18)*(1-L559)))</f>
        <v>40172.0658</v>
      </c>
      <c r="N559" s="3">
        <f t="shared" si="10"/>
        <v>0.9556883496</v>
      </c>
      <c r="O559" s="4">
        <f>IF(N559&lt;=('Ejercicio 3 - TIR'!$D$18-'Ejercicio 3 - TIR'!$C$18)/('Ejercicio 3 - TIR'!$E$18-'Ejercicio 3 - TIR'!$C$18),'Ejercicio 3 - TIR'!$C$18+SQRT(('Ejercicio 3 - TIR'!$E$18-'Ejercicio 3 - TIR'!$C$18)*('Ejercicio 3 - TIR'!$D$18-'Ejercicio 3 - TIR'!$C$18)*N559),'Ejercicio 3 - TIR'!$E$18-SQRT(('Ejercicio 3 - TIR'!$E$18-'Ejercicio 3 - TIR'!$C$18)*('Ejercicio 3 - TIR'!$E$18-'Ejercicio 3 - TIR'!$D$18)*(1-N559)))</f>
        <v>43176.98772</v>
      </c>
      <c r="P559" s="3">
        <f t="shared" si="11"/>
        <v>0.2318060826</v>
      </c>
      <c r="Q559" s="7">
        <f>IF(P559&lt;=('Ejercicio 3 - TIR'!$D$22-'Ejercicio 3 - TIR'!$C$22)/('Ejercicio 3 - TIR'!$E$22-'Ejercicio 3 - TIR'!$C$22),'Ejercicio 3 - TIR'!$C$22+SQRT(('Ejercicio 3 - TIR'!$E$22-'Ejercicio 3 - TIR'!$C$22)*('Ejercicio 3 - TIR'!$D$22-'Ejercicio 3 - TIR'!$C$22)*P559),'Ejercicio 3 - TIR'!$E$22-SQRT(('Ejercicio 3 - TIR'!$E$22-'Ejercicio 3 - TIR'!$C$22)*('Ejercicio 3 - TIR'!$E$22-'Ejercicio 3 - TIR'!$D$22)*(1-P559)))</f>
        <v>0.1404267214</v>
      </c>
      <c r="R559" s="3">
        <f t="shared" si="12"/>
        <v>0.4161867863</v>
      </c>
      <c r="S559" s="7">
        <f>IF(R559&lt;=('Ejercicio 3 - TIR'!$D$23-'Ejercicio 3 - TIR'!$C$23)/('Ejercicio 3 - TIR'!$E$23-'Ejercicio 3 - TIR'!$C$23),'Ejercicio 3 - TIR'!$C$23+SQRT(('Ejercicio 3 - TIR'!$E$23-'Ejercicio 3 - TIR'!$C$23)*('Ejercicio 3 - TIR'!$D$23-'Ejercicio 3 - TIR'!$C$23)*R559),'Ejercicio 3 - TIR'!$E$23-SQRT(('Ejercicio 3 - TIR'!$E$23-'Ejercicio 3 - TIR'!$C$23)*('Ejercicio 3 - TIR'!$E$23-'Ejercicio 3 - TIR'!$D$23)*(1-R559)))</f>
        <v>0.1473703529</v>
      </c>
      <c r="T559" s="3">
        <f t="shared" si="13"/>
        <v>0.2316546881</v>
      </c>
      <c r="U559" s="7">
        <f>IF(T559&lt;=('Ejercicio 3 - TIR'!$D$24-'Ejercicio 3 - TIR'!$C$24)/('Ejercicio 3 - TIR'!$E$24-'Ejercicio 3 - TIR'!$C$24),'Ejercicio 3 - TIR'!$C$24+SQRT(('Ejercicio 3 - TIR'!$E$24-'Ejercicio 3 - TIR'!$C$24)*('Ejercicio 3 - TIR'!$D$24-'Ejercicio 3 - TIR'!$C$24)*T559),'Ejercicio 3 - TIR'!$E$24-SQRT(('Ejercicio 3 - TIR'!$E$24-'Ejercicio 3 - TIR'!$C$24)*('Ejercicio 3 - TIR'!$E$24-'Ejercicio 3 - TIR'!$D$24)*(1-T559)))</f>
        <v>0.1720561748</v>
      </c>
      <c r="V559" s="3">
        <f t="shared" si="14"/>
        <v>0.8399721877</v>
      </c>
      <c r="W559" s="7">
        <f>IF(V559&lt;=('Ejercicio 3 - TIR'!$D$25-'Ejercicio 3 - TIR'!$C$25)/('Ejercicio 3 - TIR'!$E$25-'Ejercicio 3 - TIR'!$C$25),'Ejercicio 3 - TIR'!$C$25+SQRT(('Ejercicio 3 - TIR'!$E$25-'Ejercicio 3 - TIR'!$C$25)*('Ejercicio 3 - TIR'!$D$25-'Ejercicio 3 - TIR'!$C$25)*V559),'Ejercicio 3 - TIR'!$E$25-SQRT(('Ejercicio 3 - TIR'!$E$25-'Ejercicio 3 - TIR'!$C$25)*('Ejercicio 3 - TIR'!$E$25-'Ejercicio 3 - TIR'!$D$25)*(1-V559)))</f>
        <v>0.2263336242</v>
      </c>
      <c r="X559" s="3">
        <f t="shared" si="15"/>
        <v>0.5406191795</v>
      </c>
      <c r="Y559" s="7">
        <f>IF(X559&lt;=('Ejercicio 3 - TIR'!$D$26-'Ejercicio 3 - TIR'!$C$26)/('Ejercicio 3 - TIR'!$E$26-'Ejercicio 3 - TIR'!$C$26),'Ejercicio 3 - TIR'!$C$26+SQRT(('Ejercicio 3 - TIR'!$E$26-'Ejercicio 3 - TIR'!$C$26)*('Ejercicio 3 - TIR'!$D$26-'Ejercicio 3 - TIR'!$C$26)*X559),'Ejercicio 3 - TIR'!$E$26-SQRT(('Ejercicio 3 - TIR'!$E$26-'Ejercicio 3 - TIR'!$C$26)*('Ejercicio 3 - TIR'!$E$26-'Ejercicio 3 - TIR'!$D$26)*(1-X559)))</f>
        <v>0.2301938113</v>
      </c>
      <c r="Z559" s="3">
        <f t="shared" si="16"/>
        <v>1.140426721</v>
      </c>
      <c r="AA559" s="3">
        <f t="shared" si="17"/>
        <v>1.30849181</v>
      </c>
      <c r="AB559" s="3">
        <f t="shared" si="18"/>
        <v>1.533625905</v>
      </c>
      <c r="AC559" s="3">
        <f t="shared" si="19"/>
        <v>1.880737015</v>
      </c>
      <c r="AD559" s="3">
        <f t="shared" si="20"/>
        <v>2.313671036</v>
      </c>
      <c r="AE559" s="2">
        <f t="shared" si="21"/>
        <v>4893.48876</v>
      </c>
      <c r="AF559" s="2">
        <f t="shared" si="22"/>
        <v>5614.643926</v>
      </c>
      <c r="AG559" s="2">
        <f t="shared" si="23"/>
        <v>6580.678082</v>
      </c>
      <c r="AH559" s="2">
        <f t="shared" si="24"/>
        <v>8070.106802</v>
      </c>
      <c r="AI559" s="2">
        <f t="shared" si="25"/>
        <v>9927.795445</v>
      </c>
      <c r="AJ559" s="4">
        <f t="shared" si="26"/>
        <v>46107.2483</v>
      </c>
      <c r="AK559" s="4">
        <f t="shared" si="27"/>
        <v>41399.18572</v>
      </c>
      <c r="AL559" s="4">
        <f t="shared" si="28"/>
        <v>60519.3139</v>
      </c>
      <c r="AM559" s="4">
        <f t="shared" si="29"/>
        <v>75553.0911</v>
      </c>
      <c r="AN559" s="4">
        <f t="shared" si="30"/>
        <v>99897.34591</v>
      </c>
      <c r="AO559" s="4">
        <f>C559/'Ejercicio 3 - TIR'!$D$7</f>
        <v>13456.18985</v>
      </c>
      <c r="AP559" s="4">
        <f t="shared" si="31"/>
        <v>32651.05844</v>
      </c>
      <c r="AQ559" s="4">
        <f t="shared" si="32"/>
        <v>27942.99587</v>
      </c>
      <c r="AR559" s="4">
        <f t="shared" si="33"/>
        <v>47063.12405</v>
      </c>
      <c r="AS559" s="4">
        <f t="shared" si="34"/>
        <v>62096.90125</v>
      </c>
      <c r="AT559" s="4">
        <f t="shared" si="35"/>
        <v>86441.15606</v>
      </c>
      <c r="AU559" s="4">
        <f>AP559*'Ejercicio 3 - TIR'!$D$5</f>
        <v>16325.52922</v>
      </c>
      <c r="AV559" s="4">
        <f>AQ559*'Ejercicio 3 - TIR'!$D$5</f>
        <v>13971.49793</v>
      </c>
      <c r="AW559" s="4">
        <f>AR559*'Ejercicio 3 - TIR'!$D$5</f>
        <v>23531.56202</v>
      </c>
      <c r="AX559" s="4">
        <f>AS559*'Ejercicio 3 - TIR'!$D$5</f>
        <v>31048.45063</v>
      </c>
      <c r="AY559" s="4">
        <f>AT559*'Ejercicio 3 - TIR'!$D$5</f>
        <v>43220.57803</v>
      </c>
      <c r="AZ559" s="4">
        <f t="shared" ref="AZ559:BD559" si="1712">AJ559-AU559-AE559</f>
        <v>24888.23031</v>
      </c>
      <c r="BA559" s="4">
        <f t="shared" si="1712"/>
        <v>21813.04386</v>
      </c>
      <c r="BB559" s="4">
        <f t="shared" si="1712"/>
        <v>30407.07379</v>
      </c>
      <c r="BC559" s="4">
        <f t="shared" si="1712"/>
        <v>36434.53368</v>
      </c>
      <c r="BD559" s="4">
        <f t="shared" si="1712"/>
        <v>46748.97243</v>
      </c>
      <c r="BE559" s="4">
        <f t="shared" ref="BE559:BI559" si="1713">AZ559/Z559</f>
        <v>21823.61203</v>
      </c>
      <c r="BF559" s="4">
        <f t="shared" si="1713"/>
        <v>16670.37095</v>
      </c>
      <c r="BG559" s="4">
        <f t="shared" si="1713"/>
        <v>19826.91717</v>
      </c>
      <c r="BH559" s="4">
        <f t="shared" si="1713"/>
        <v>19372.47653</v>
      </c>
      <c r="BI559" s="4">
        <f t="shared" si="1713"/>
        <v>20205.5399</v>
      </c>
      <c r="BJ559" s="4">
        <f t="shared" si="38"/>
        <v>80625.13384</v>
      </c>
      <c r="BK559" s="4">
        <f t="shared" si="39"/>
        <v>31133.19671</v>
      </c>
      <c r="BL559" s="4">
        <f t="shared" si="40"/>
        <v>111758.3306</v>
      </c>
      <c r="BM559" s="4">
        <f>BK559*'Ejercicio 3 - TIR'!$D$5</f>
        <v>15566.59836</v>
      </c>
      <c r="BN559" s="4">
        <f t="shared" si="41"/>
        <v>96191.7322</v>
      </c>
      <c r="BO559" s="4">
        <f t="shared" si="42"/>
        <v>41575.37122</v>
      </c>
      <c r="BP559" s="4">
        <f t="shared" si="43"/>
        <v>-102128.2255</v>
      </c>
      <c r="BQ559" s="4">
        <f t="shared" ref="BQ559:BT559" si="1714">BE559</f>
        <v>21823.61203</v>
      </c>
      <c r="BR559" s="4">
        <f t="shared" si="1714"/>
        <v>16670.37095</v>
      </c>
      <c r="BS559" s="4">
        <f t="shared" si="1714"/>
        <v>19826.91717</v>
      </c>
      <c r="BT559" s="4">
        <f t="shared" si="1714"/>
        <v>19372.47653</v>
      </c>
      <c r="BU559" s="4">
        <f t="shared" si="45"/>
        <v>61780.91112</v>
      </c>
      <c r="BV559" s="36">
        <f t="shared" si="46"/>
        <v>9.349433385</v>
      </c>
    </row>
    <row r="560" ht="15.0" customHeight="1">
      <c r="A560" s="2">
        <v>559.0</v>
      </c>
      <c r="B560" s="3">
        <f t="shared" si="4"/>
        <v>0.9235538677</v>
      </c>
      <c r="C560" s="4">
        <f>IF(B560&lt;=('Ejercicio 3 - TIR'!$D$13-'Ejercicio 3 - TIR'!$C$13)/('Ejercicio 3 - TIR'!$E$13-'Ejercicio 3 - TIR'!$C$13),'Ejercicio 3 - TIR'!$C$13+SQRT(('Ejercicio 3 - TIR'!$E$13-'Ejercicio 3 - TIR'!$C$13)*('Ejercicio 3 - TIR'!$D$13-'Ejercicio 3 - TIR'!$C$13)*B560),'Ejercicio 3 - TIR'!$E$13-SQRT(('Ejercicio 3 - TIR'!$E$13-'Ejercicio 3 - TIR'!$C$13)*('Ejercicio 3 - TIR'!$E$13-'Ejercicio 3 - TIR'!$D$13)*(1-B560)))</f>
        <v>90422.14226</v>
      </c>
      <c r="D560" s="3">
        <f t="shared" si="5"/>
        <v>0.009964934997</v>
      </c>
      <c r="E560" s="4">
        <f>IF(D560&lt;=('Ejercicio 3 - TIR'!$D$14-'Ejercicio 3 - TIR'!$C$14)/('Ejercicio 3 - TIR'!$E$14-'Ejercicio 3 - TIR'!$C$14),'Ejercicio 3 - TIR'!$C$14+SQRT(('Ejercicio 3 - TIR'!$E$14-'Ejercicio 3 - TIR'!$C$14)*('Ejercicio 3 - TIR'!$D$14-'Ejercicio 3 - TIR'!$C$14)*D560),'Ejercicio 3 - TIR'!$E$14-SQRT(('Ejercicio 3 - TIR'!$E$14-'Ejercicio 3 - TIR'!$C$14)*('Ejercicio 3 - TIR'!$E$14-'Ejercicio 3 - TIR'!$D$14)*(1-D560)))</f>
        <v>25864.50571</v>
      </c>
      <c r="F560" s="3">
        <f t="shared" si="6"/>
        <v>0.8542082487</v>
      </c>
      <c r="G560" s="4">
        <f>IF(F560&lt;=('Ejercicio 3 - TIR'!$D$18-'Ejercicio 3 - TIR'!$C$18)/('Ejercicio 3 - TIR'!$E$18-'Ejercicio 3 - TIR'!$C$18),'Ejercicio 3 - TIR'!$C$18+SQRT(('Ejercicio 3 - TIR'!$E$18-'Ejercicio 3 - TIR'!$C$18)*('Ejercicio 3 - TIR'!$D$18-'Ejercicio 3 - TIR'!$C$18)*F560),'Ejercicio 3 - TIR'!$E$18-SQRT(('Ejercicio 3 - TIR'!$E$18-'Ejercicio 3 - TIR'!$C$18)*('Ejercicio 3 - TIR'!$E$18-'Ejercicio 3 - TIR'!$D$18)*(1-F560)))</f>
        <v>41693.28239</v>
      </c>
      <c r="H560" s="3">
        <f t="shared" si="7"/>
        <v>0.04429896914</v>
      </c>
      <c r="I560" s="4">
        <f>IF(H560&lt;=('Ejercicio 3 - TIR'!$D$18-'Ejercicio 3 - TIR'!$C$18)/('Ejercicio 3 - TIR'!$E$18-'Ejercicio 3 - TIR'!$C$18),'Ejercicio 3 - TIR'!$C$18+SQRT(('Ejercicio 3 - TIR'!$E$18-'Ejercicio 3 - TIR'!$C$18)*('Ejercicio 3 - TIR'!$D$18-'Ejercicio 3 - TIR'!$C$18)*H560),'Ejercicio 3 - TIR'!$E$18-SQRT(('Ejercicio 3 - TIR'!$E$18-'Ejercicio 3 - TIR'!$C$18)*('Ejercicio 3 - TIR'!$E$18-'Ejercicio 3 - TIR'!$D$18)*(1-H560)))</f>
        <v>32577.75976</v>
      </c>
      <c r="J560" s="3">
        <f t="shared" si="8"/>
        <v>0.6833210439</v>
      </c>
      <c r="K560" s="4">
        <f>IF(J560&lt;=('Ejercicio 3 - TIR'!$D$18-'Ejercicio 3 - TIR'!$C$18)/('Ejercicio 3 - TIR'!$E$18-'Ejercicio 3 - TIR'!$C$18),'Ejercicio 3 - TIR'!$C$18+SQRT(('Ejercicio 3 - TIR'!$E$18-'Ejercicio 3 - TIR'!$C$18)*('Ejercicio 3 - TIR'!$D$18-'Ejercicio 3 - TIR'!$C$18)*J560),'Ejercicio 3 - TIR'!$E$18-SQRT(('Ejercicio 3 - TIR'!$E$18-'Ejercicio 3 - TIR'!$C$18)*('Ejercicio 3 - TIR'!$E$18-'Ejercicio 3 - TIR'!$D$18)*(1-J560)))</f>
        <v>40126.50826</v>
      </c>
      <c r="L560" s="3">
        <f t="shared" si="9"/>
        <v>0.7379179283</v>
      </c>
      <c r="M560" s="4">
        <f>IF(L560&lt;=('Ejercicio 3 - TIR'!$D$18-'Ejercicio 3 - TIR'!$C$18)/('Ejercicio 3 - TIR'!$E$18-'Ejercicio 3 - TIR'!$C$18),'Ejercicio 3 - TIR'!$C$18+SQRT(('Ejercicio 3 - TIR'!$E$18-'Ejercicio 3 - TIR'!$C$18)*('Ejercicio 3 - TIR'!$D$18-'Ejercicio 3 - TIR'!$C$18)*L560),'Ejercicio 3 - TIR'!$E$18-SQRT(('Ejercicio 3 - TIR'!$E$18-'Ejercicio 3 - TIR'!$C$18)*('Ejercicio 3 - TIR'!$E$18-'Ejercicio 3 - TIR'!$D$18)*(1-L560)))</f>
        <v>40566.47371</v>
      </c>
      <c r="N560" s="3">
        <f t="shared" si="10"/>
        <v>0.8717075802</v>
      </c>
      <c r="O560" s="4">
        <f>IF(N560&lt;=('Ejercicio 3 - TIR'!$D$18-'Ejercicio 3 - TIR'!$C$18)/('Ejercicio 3 - TIR'!$E$18-'Ejercicio 3 - TIR'!$C$18),'Ejercicio 3 - TIR'!$C$18+SQRT(('Ejercicio 3 - TIR'!$E$18-'Ejercicio 3 - TIR'!$C$18)*('Ejercicio 3 - TIR'!$D$18-'Ejercicio 3 - TIR'!$C$18)*N560),'Ejercicio 3 - TIR'!$E$18-SQRT(('Ejercicio 3 - TIR'!$E$18-'Ejercicio 3 - TIR'!$C$18)*('Ejercicio 3 - TIR'!$E$18-'Ejercicio 3 - TIR'!$D$18)*(1-N560)))</f>
        <v>41898.07616</v>
      </c>
      <c r="P560" s="3">
        <f t="shared" si="11"/>
        <v>0.9628406104</v>
      </c>
      <c r="Q560" s="7">
        <f>IF(P560&lt;=('Ejercicio 3 - TIR'!$D$22-'Ejercicio 3 - TIR'!$C$22)/('Ejercicio 3 - TIR'!$E$22-'Ejercicio 3 - TIR'!$C$22),'Ejercicio 3 - TIR'!$C$22+SQRT(('Ejercicio 3 - TIR'!$E$22-'Ejercicio 3 - TIR'!$C$22)*('Ejercicio 3 - TIR'!$D$22-'Ejercicio 3 - TIR'!$C$22)*P560),'Ejercicio 3 - TIR'!$E$22-SQRT(('Ejercicio 3 - TIR'!$E$22-'Ejercicio 3 - TIR'!$C$22)*('Ejercicio 3 - TIR'!$E$22-'Ejercicio 3 - TIR'!$D$22)*(1-P560)))</f>
        <v>0.1718215587</v>
      </c>
      <c r="R560" s="3">
        <f t="shared" si="12"/>
        <v>0.754920172</v>
      </c>
      <c r="S560" s="7">
        <f>IF(R560&lt;=('Ejercicio 3 - TIR'!$D$23-'Ejercicio 3 - TIR'!$C$23)/('Ejercicio 3 - TIR'!$E$23-'Ejercicio 3 - TIR'!$C$23),'Ejercicio 3 - TIR'!$C$23+SQRT(('Ejercicio 3 - TIR'!$E$23-'Ejercicio 3 - TIR'!$C$23)*('Ejercicio 3 - TIR'!$D$23-'Ejercicio 3 - TIR'!$C$23)*R560),'Ejercicio 3 - TIR'!$E$23-SQRT(('Ejercicio 3 - TIR'!$E$23-'Ejercicio 3 - TIR'!$C$23)*('Ejercicio 3 - TIR'!$E$23-'Ejercicio 3 - TIR'!$D$23)*(1-R560)))</f>
        <v>0.1589965791</v>
      </c>
      <c r="T560" s="3">
        <f t="shared" si="13"/>
        <v>0.3405024481</v>
      </c>
      <c r="U560" s="7">
        <f>IF(T560&lt;=('Ejercicio 3 - TIR'!$D$24-'Ejercicio 3 - TIR'!$C$24)/('Ejercicio 3 - TIR'!$E$24-'Ejercicio 3 - TIR'!$C$24),'Ejercicio 3 - TIR'!$C$24+SQRT(('Ejercicio 3 - TIR'!$E$24-'Ejercicio 3 - TIR'!$C$24)*('Ejercicio 3 - TIR'!$D$24-'Ejercicio 3 - TIR'!$C$24)*T560),'Ejercicio 3 - TIR'!$E$24-SQRT(('Ejercicio 3 - TIR'!$E$24-'Ejercicio 3 - TIR'!$C$24)*('Ejercicio 3 - TIR'!$E$24-'Ejercicio 3 - TIR'!$D$24)*(1-T560)))</f>
        <v>0.176740515</v>
      </c>
      <c r="V560" s="3">
        <f t="shared" si="14"/>
        <v>0.4263964196</v>
      </c>
      <c r="W560" s="7">
        <f>IF(V560&lt;=('Ejercicio 3 - TIR'!$D$25-'Ejercicio 3 - TIR'!$C$25)/('Ejercicio 3 - TIR'!$E$25-'Ejercicio 3 - TIR'!$C$25),'Ejercicio 3 - TIR'!$C$25+SQRT(('Ejercicio 3 - TIR'!$E$25-'Ejercicio 3 - TIR'!$C$25)*('Ejercicio 3 - TIR'!$D$25-'Ejercicio 3 - TIR'!$C$25)*V560),'Ejercicio 3 - TIR'!$E$25-SQRT(('Ejercicio 3 - TIR'!$E$25-'Ejercicio 3 - TIR'!$C$25)*('Ejercicio 3 - TIR'!$E$25-'Ejercicio 3 - TIR'!$D$25)*(1-V560)))</f>
        <v>0.2051936106</v>
      </c>
      <c r="X560" s="3">
        <f t="shared" si="15"/>
        <v>0.5799817474</v>
      </c>
      <c r="Y560" s="7">
        <f>IF(X560&lt;=('Ejercicio 3 - TIR'!$D$26-'Ejercicio 3 - TIR'!$C$26)/('Ejercicio 3 - TIR'!$E$26-'Ejercicio 3 - TIR'!$C$26),'Ejercicio 3 - TIR'!$C$26+SQRT(('Ejercicio 3 - TIR'!$E$26-'Ejercicio 3 - TIR'!$C$26)*('Ejercicio 3 - TIR'!$D$26-'Ejercicio 3 - TIR'!$C$26)*X560),'Ejercicio 3 - TIR'!$E$26-SQRT(('Ejercicio 3 - TIR'!$E$26-'Ejercicio 3 - TIR'!$C$26)*('Ejercicio 3 - TIR'!$E$26-'Ejercicio 3 - TIR'!$D$26)*(1-X560)))</f>
        <v>0.2323754416</v>
      </c>
      <c r="Z560" s="3">
        <f t="shared" si="16"/>
        <v>1.171821559</v>
      </c>
      <c r="AA560" s="3">
        <f t="shared" si="17"/>
        <v>1.358137178</v>
      </c>
      <c r="AB560" s="3">
        <f t="shared" si="18"/>
        <v>1.598175042</v>
      </c>
      <c r="AC560" s="3">
        <f t="shared" si="19"/>
        <v>1.926110349</v>
      </c>
      <c r="AD560" s="3">
        <f t="shared" si="20"/>
        <v>2.373691092</v>
      </c>
      <c r="AE560" s="2">
        <f t="shared" si="21"/>
        <v>4444.079688</v>
      </c>
      <c r="AF560" s="2">
        <f t="shared" si="22"/>
        <v>5150.673155</v>
      </c>
      <c r="AG560" s="2">
        <f t="shared" si="23"/>
        <v>6061.005781</v>
      </c>
      <c r="AH560" s="2">
        <f t="shared" si="24"/>
        <v>7304.685441</v>
      </c>
      <c r="AI560" s="2">
        <f t="shared" si="25"/>
        <v>9002.114946</v>
      </c>
      <c r="AJ560" s="4">
        <f t="shared" si="26"/>
        <v>48857.08716</v>
      </c>
      <c r="AK560" s="4">
        <f t="shared" si="27"/>
        <v>44245.0667</v>
      </c>
      <c r="AL560" s="4">
        <f t="shared" si="28"/>
        <v>64129.18403</v>
      </c>
      <c r="AM560" s="4">
        <f t="shared" si="29"/>
        <v>78135.50485</v>
      </c>
      <c r="AN560" s="4">
        <f t="shared" si="30"/>
        <v>99453.09018</v>
      </c>
      <c r="AO560" s="4">
        <f>C560/'Ejercicio 3 - TIR'!$D$7</f>
        <v>18084.42845</v>
      </c>
      <c r="AP560" s="4">
        <f t="shared" si="31"/>
        <v>30772.65871</v>
      </c>
      <c r="AQ560" s="4">
        <f t="shared" si="32"/>
        <v>26160.63825</v>
      </c>
      <c r="AR560" s="4">
        <f t="shared" si="33"/>
        <v>46044.75558</v>
      </c>
      <c r="AS560" s="4">
        <f t="shared" si="34"/>
        <v>60051.07639</v>
      </c>
      <c r="AT560" s="4">
        <f t="shared" si="35"/>
        <v>81368.66172</v>
      </c>
      <c r="AU560" s="4">
        <f>AP560*'Ejercicio 3 - TIR'!$D$5</f>
        <v>15386.32935</v>
      </c>
      <c r="AV560" s="4">
        <f>AQ560*'Ejercicio 3 - TIR'!$D$5</f>
        <v>13080.31912</v>
      </c>
      <c r="AW560" s="4">
        <f>AR560*'Ejercicio 3 - TIR'!$D$5</f>
        <v>23022.37779</v>
      </c>
      <c r="AX560" s="4">
        <f>AS560*'Ejercicio 3 - TIR'!$D$5</f>
        <v>30025.5382</v>
      </c>
      <c r="AY560" s="4">
        <f>AT560*'Ejercicio 3 - TIR'!$D$5</f>
        <v>40684.33086</v>
      </c>
      <c r="AZ560" s="4">
        <f t="shared" ref="AZ560:BD560" si="1715">AJ560-AU560-AE560</f>
        <v>29026.67812</v>
      </c>
      <c r="BA560" s="4">
        <f t="shared" si="1715"/>
        <v>26014.07442</v>
      </c>
      <c r="BB560" s="4">
        <f t="shared" si="1715"/>
        <v>35045.80046</v>
      </c>
      <c r="BC560" s="4">
        <f t="shared" si="1715"/>
        <v>40805.28121</v>
      </c>
      <c r="BD560" s="4">
        <f t="shared" si="1715"/>
        <v>49766.64437</v>
      </c>
      <c r="BE560" s="4">
        <f t="shared" ref="BE560:BI560" si="1716">AZ560/Z560</f>
        <v>24770.56161</v>
      </c>
      <c r="BF560" s="4">
        <f t="shared" si="1716"/>
        <v>19154.23187</v>
      </c>
      <c r="BG560" s="4">
        <f t="shared" si="1716"/>
        <v>21928.63706</v>
      </c>
      <c r="BH560" s="4">
        <f t="shared" si="1716"/>
        <v>21185.32888</v>
      </c>
      <c r="BI560" s="4">
        <f t="shared" si="1716"/>
        <v>20965.9313</v>
      </c>
      <c r="BJ560" s="4">
        <f t="shared" si="38"/>
        <v>61394.34681</v>
      </c>
      <c r="BK560" s="4">
        <f t="shared" si="39"/>
        <v>42926.84673</v>
      </c>
      <c r="BL560" s="4">
        <f t="shared" si="40"/>
        <v>104321.1935</v>
      </c>
      <c r="BM560" s="4">
        <f>BK560*'Ejercicio 3 - TIR'!$D$5</f>
        <v>21463.42336</v>
      </c>
      <c r="BN560" s="4">
        <f t="shared" si="41"/>
        <v>82857.77018</v>
      </c>
      <c r="BO560" s="4">
        <f t="shared" si="42"/>
        <v>34906.71994</v>
      </c>
      <c r="BP560" s="4">
        <f t="shared" si="43"/>
        <v>-116286.648</v>
      </c>
      <c r="BQ560" s="4">
        <f t="shared" ref="BQ560:BT560" si="1717">BE560</f>
        <v>24770.56161</v>
      </c>
      <c r="BR560" s="4">
        <f t="shared" si="1717"/>
        <v>19154.23187</v>
      </c>
      <c r="BS560" s="4">
        <f t="shared" si="1717"/>
        <v>21928.63706</v>
      </c>
      <c r="BT560" s="4">
        <f t="shared" si="1717"/>
        <v>21185.32888</v>
      </c>
      <c r="BU560" s="4">
        <f t="shared" si="45"/>
        <v>55872.65124</v>
      </c>
      <c r="BV560" s="36">
        <f t="shared" si="46"/>
        <v>6.294693251</v>
      </c>
    </row>
    <row r="561" ht="15.0" customHeight="1">
      <c r="A561" s="2">
        <v>560.0</v>
      </c>
      <c r="B561" s="3">
        <f t="shared" si="4"/>
        <v>0.7172308785</v>
      </c>
      <c r="C561" s="4">
        <f>IF(B561&lt;=('Ejercicio 3 - TIR'!$D$13-'Ejercicio 3 - TIR'!$C$13)/('Ejercicio 3 - TIR'!$E$13-'Ejercicio 3 - TIR'!$C$13),'Ejercicio 3 - TIR'!$C$13+SQRT(('Ejercicio 3 - TIR'!$E$13-'Ejercicio 3 - TIR'!$C$13)*('Ejercicio 3 - TIR'!$D$13-'Ejercicio 3 - TIR'!$C$13)*B561),'Ejercicio 3 - TIR'!$E$13-SQRT(('Ejercicio 3 - TIR'!$E$13-'Ejercicio 3 - TIR'!$C$13)*('Ejercicio 3 - TIR'!$E$13-'Ejercicio 3 - TIR'!$D$13)*(1-B561)))</f>
        <v>81579.27944</v>
      </c>
      <c r="D561" s="3">
        <f t="shared" si="5"/>
        <v>0.2715366885</v>
      </c>
      <c r="E561" s="4">
        <f>IF(D561&lt;=('Ejercicio 3 - TIR'!$D$14-'Ejercicio 3 - TIR'!$C$14)/('Ejercicio 3 - TIR'!$E$14-'Ejercicio 3 - TIR'!$C$14),'Ejercicio 3 - TIR'!$C$14+SQRT(('Ejercicio 3 - TIR'!$E$14-'Ejercicio 3 - TIR'!$C$14)*('Ejercicio 3 - TIR'!$D$14-'Ejercicio 3 - TIR'!$C$14)*D561),'Ejercicio 3 - TIR'!$E$14-SQRT(('Ejercicio 3 - TIR'!$E$14-'Ejercicio 3 - TIR'!$C$14)*('Ejercicio 3 - TIR'!$E$14-'Ejercicio 3 - TIR'!$D$14)*(1-D561)))</f>
        <v>29512.78757</v>
      </c>
      <c r="F561" s="3">
        <f t="shared" si="6"/>
        <v>0.6702963018</v>
      </c>
      <c r="G561" s="4">
        <f>IF(F561&lt;=('Ejercicio 3 - TIR'!$D$18-'Ejercicio 3 - TIR'!$C$18)/('Ejercicio 3 - TIR'!$E$18-'Ejercicio 3 - TIR'!$C$18),'Ejercicio 3 - TIR'!$C$18+SQRT(('Ejercicio 3 - TIR'!$E$18-'Ejercicio 3 - TIR'!$C$18)*('Ejercicio 3 - TIR'!$D$18-'Ejercicio 3 - TIR'!$C$18)*F561),'Ejercicio 3 - TIR'!$E$18-SQRT(('Ejercicio 3 - TIR'!$E$18-'Ejercicio 3 - TIR'!$C$18)*('Ejercicio 3 - TIR'!$E$18-'Ejercicio 3 - TIR'!$D$18)*(1-F561)))</f>
        <v>40027.29678</v>
      </c>
      <c r="H561" s="3">
        <f t="shared" si="7"/>
        <v>0.1033113874</v>
      </c>
      <c r="I561" s="4">
        <f>IF(H561&lt;=('Ejercicio 3 - TIR'!$D$18-'Ejercicio 3 - TIR'!$C$18)/('Ejercicio 3 - TIR'!$E$18-'Ejercicio 3 - TIR'!$C$18),'Ejercicio 3 - TIR'!$C$18+SQRT(('Ejercicio 3 - TIR'!$E$18-'Ejercicio 3 - TIR'!$C$18)*('Ejercicio 3 - TIR'!$D$18-'Ejercicio 3 - TIR'!$C$18)*H561),'Ejercicio 3 - TIR'!$E$18-SQRT(('Ejercicio 3 - TIR'!$E$18-'Ejercicio 3 - TIR'!$C$18)*('Ejercicio 3 - TIR'!$E$18-'Ejercicio 3 - TIR'!$D$18)*(1-H561)))</f>
        <v>33936.58584</v>
      </c>
      <c r="J561" s="3">
        <f t="shared" si="8"/>
        <v>0.01244390896</v>
      </c>
      <c r="K561" s="4">
        <f>IF(J561&lt;=('Ejercicio 3 - TIR'!$D$18-'Ejercicio 3 - TIR'!$C$18)/('Ejercicio 3 - TIR'!$E$18-'Ejercicio 3 - TIR'!$C$18),'Ejercicio 3 - TIR'!$C$18+SQRT(('Ejercicio 3 - TIR'!$E$18-'Ejercicio 3 - TIR'!$C$18)*('Ejercicio 3 - TIR'!$D$18-'Ejercicio 3 - TIR'!$C$18)*J561),'Ejercicio 3 - TIR'!$E$18-SQRT(('Ejercicio 3 - TIR'!$E$18-'Ejercicio 3 - TIR'!$C$18)*('Ejercicio 3 - TIR'!$E$18-'Ejercicio 3 - TIR'!$D$18)*(1-J561)))</f>
        <v>31366.23071</v>
      </c>
      <c r="L561" s="3">
        <f t="shared" si="9"/>
        <v>0.8193717138</v>
      </c>
      <c r="M561" s="4">
        <f>IF(L561&lt;=('Ejercicio 3 - TIR'!$D$18-'Ejercicio 3 - TIR'!$C$18)/('Ejercicio 3 - TIR'!$E$18-'Ejercicio 3 - TIR'!$C$18),'Ejercicio 3 - TIR'!$C$18+SQRT(('Ejercicio 3 - TIR'!$E$18-'Ejercicio 3 - TIR'!$C$18)*('Ejercicio 3 - TIR'!$D$18-'Ejercicio 3 - TIR'!$C$18)*L561),'Ejercicio 3 - TIR'!$E$18-SQRT(('Ejercicio 3 - TIR'!$E$18-'Ejercicio 3 - TIR'!$C$18)*('Ejercicio 3 - TIR'!$E$18-'Ejercicio 3 - TIR'!$D$18)*(1-L561)))</f>
        <v>41319.35855</v>
      </c>
      <c r="N561" s="3">
        <f t="shared" si="10"/>
        <v>0.9766472445</v>
      </c>
      <c r="O561" s="4">
        <f>IF(N561&lt;=('Ejercicio 3 - TIR'!$D$18-'Ejercicio 3 - TIR'!$C$18)/('Ejercicio 3 - TIR'!$E$18-'Ejercicio 3 - TIR'!$C$18),'Ejercicio 3 - TIR'!$C$18+SQRT(('Ejercicio 3 - TIR'!$E$18-'Ejercicio 3 - TIR'!$C$18)*('Ejercicio 3 - TIR'!$D$18-'Ejercicio 3 - TIR'!$C$18)*N561),'Ejercicio 3 - TIR'!$E$18-SQRT(('Ejercicio 3 - TIR'!$E$18-'Ejercicio 3 - TIR'!$C$18)*('Ejercicio 3 - TIR'!$E$18-'Ejercicio 3 - TIR'!$D$18)*(1-N561)))</f>
        <v>43676.57389</v>
      </c>
      <c r="P561" s="3">
        <f t="shared" si="11"/>
        <v>0.2600283638</v>
      </c>
      <c r="Q561" s="7">
        <f>IF(P561&lt;=('Ejercicio 3 - TIR'!$D$22-'Ejercicio 3 - TIR'!$C$22)/('Ejercicio 3 - TIR'!$E$22-'Ejercicio 3 - TIR'!$C$22),'Ejercicio 3 - TIR'!$C$22+SQRT(('Ejercicio 3 - TIR'!$E$22-'Ejercicio 3 - TIR'!$C$22)*('Ejercicio 3 - TIR'!$D$22-'Ejercicio 3 - TIR'!$C$22)*P561),'Ejercicio 3 - TIR'!$E$22-SQRT(('Ejercicio 3 - TIR'!$E$22-'Ejercicio 3 - TIR'!$C$22)*('Ejercicio 3 - TIR'!$E$22-'Ejercicio 3 - TIR'!$D$22)*(1-P561)))</f>
        <v>0.1416344876</v>
      </c>
      <c r="R561" s="3">
        <f t="shared" si="12"/>
        <v>0.4700497033</v>
      </c>
      <c r="S561" s="7">
        <f>IF(R561&lt;=('Ejercicio 3 - TIR'!$D$23-'Ejercicio 3 - TIR'!$C$23)/('Ejercicio 3 - TIR'!$E$23-'Ejercicio 3 - TIR'!$C$23),'Ejercicio 3 - TIR'!$C$23+SQRT(('Ejercicio 3 - TIR'!$E$23-'Ejercicio 3 - TIR'!$C$23)*('Ejercicio 3 - TIR'!$D$23-'Ejercicio 3 - TIR'!$C$23)*R561),'Ejercicio 3 - TIR'!$E$23-SQRT(('Ejercicio 3 - TIR'!$E$23-'Ejercicio 3 - TIR'!$C$23)*('Ejercicio 3 - TIR'!$E$23-'Ejercicio 3 - TIR'!$D$23)*(1-R561)))</f>
        <v>0.1490876171</v>
      </c>
      <c r="T561" s="3">
        <f t="shared" si="13"/>
        <v>0.960803683</v>
      </c>
      <c r="U561" s="7">
        <f>IF(T561&lt;=('Ejercicio 3 - TIR'!$D$24-'Ejercicio 3 - TIR'!$C$24)/('Ejercicio 3 - TIR'!$E$24-'Ejercicio 3 - TIR'!$C$24),'Ejercicio 3 - TIR'!$C$24+SQRT(('Ejercicio 3 - TIR'!$E$24-'Ejercicio 3 - TIR'!$C$24)*('Ejercicio 3 - TIR'!$D$24-'Ejercicio 3 - TIR'!$C$24)*T561),'Ejercicio 3 - TIR'!$E$24-SQRT(('Ejercicio 3 - TIR'!$E$24-'Ejercicio 3 - TIR'!$C$24)*('Ejercicio 3 - TIR'!$E$24-'Ejercicio 3 - TIR'!$D$24)*(1-T561)))</f>
        <v>0.2095238515</v>
      </c>
      <c r="V561" s="3">
        <f t="shared" si="14"/>
        <v>0.6638996497</v>
      </c>
      <c r="W561" s="7">
        <f>IF(V561&lt;=('Ejercicio 3 - TIR'!$D$25-'Ejercicio 3 - TIR'!$C$25)/('Ejercicio 3 - TIR'!$E$25-'Ejercicio 3 - TIR'!$C$25),'Ejercicio 3 - TIR'!$C$25+SQRT(('Ejercicio 3 - TIR'!$E$25-'Ejercicio 3 - TIR'!$C$25)*('Ejercicio 3 - TIR'!$D$25-'Ejercicio 3 - TIR'!$C$25)*V561),'Ejercicio 3 - TIR'!$E$25-SQRT(('Ejercicio 3 - TIR'!$E$25-'Ejercicio 3 - TIR'!$C$25)*('Ejercicio 3 - TIR'!$E$25-'Ejercicio 3 - TIR'!$D$25)*(1-V561)))</f>
        <v>0.215702023</v>
      </c>
      <c r="X561" s="3">
        <f t="shared" si="15"/>
        <v>0.5255700501</v>
      </c>
      <c r="Y561" s="7">
        <f>IF(X561&lt;=('Ejercicio 3 - TIR'!$D$26-'Ejercicio 3 - TIR'!$C$26)/('Ejercicio 3 - TIR'!$E$26-'Ejercicio 3 - TIR'!$C$26),'Ejercicio 3 - TIR'!$C$26+SQRT(('Ejercicio 3 - TIR'!$E$26-'Ejercicio 3 - TIR'!$C$26)*('Ejercicio 3 - TIR'!$D$26-'Ejercicio 3 - TIR'!$C$26)*X561),'Ejercicio 3 - TIR'!$E$26-SQRT(('Ejercicio 3 - TIR'!$E$26-'Ejercicio 3 - TIR'!$C$26)*('Ejercicio 3 - TIR'!$E$26-'Ejercicio 3 - TIR'!$D$26)*(1-X561)))</f>
        <v>0.2293845702</v>
      </c>
      <c r="Z561" s="3">
        <f t="shared" si="16"/>
        <v>1.141634488</v>
      </c>
      <c r="AA561" s="3">
        <f t="shared" si="17"/>
        <v>1.311838053</v>
      </c>
      <c r="AB561" s="3">
        <f t="shared" si="18"/>
        <v>1.586699414</v>
      </c>
      <c r="AC561" s="3">
        <f t="shared" si="19"/>
        <v>1.928953688</v>
      </c>
      <c r="AD561" s="3">
        <f t="shared" si="20"/>
        <v>2.371425901</v>
      </c>
      <c r="AE561" s="2">
        <f t="shared" si="21"/>
        <v>4180.028546</v>
      </c>
      <c r="AF561" s="2">
        <f t="shared" si="22"/>
        <v>4803.219041</v>
      </c>
      <c r="AG561" s="2">
        <f t="shared" si="23"/>
        <v>5809.607994</v>
      </c>
      <c r="AH561" s="2">
        <f t="shared" si="24"/>
        <v>7062.752191</v>
      </c>
      <c r="AI561" s="2">
        <f t="shared" si="25"/>
        <v>8682.838567</v>
      </c>
      <c r="AJ561" s="4">
        <f t="shared" si="26"/>
        <v>45696.54244</v>
      </c>
      <c r="AK561" s="4">
        <f t="shared" si="27"/>
        <v>44519.3047</v>
      </c>
      <c r="AL561" s="4">
        <f t="shared" si="28"/>
        <v>49768.77989</v>
      </c>
      <c r="AM561" s="4">
        <f t="shared" si="29"/>
        <v>79703.12906</v>
      </c>
      <c r="AN561" s="4">
        <f t="shared" si="30"/>
        <v>103575.7586</v>
      </c>
      <c r="AO561" s="4">
        <f>C561/'Ejercicio 3 - TIR'!$D$7</f>
        <v>16315.85589</v>
      </c>
      <c r="AP561" s="4">
        <f t="shared" si="31"/>
        <v>29380.68656</v>
      </c>
      <c r="AQ561" s="4">
        <f t="shared" si="32"/>
        <v>28203.44881</v>
      </c>
      <c r="AR561" s="4">
        <f t="shared" si="33"/>
        <v>33452.924</v>
      </c>
      <c r="AS561" s="4">
        <f t="shared" si="34"/>
        <v>63387.27317</v>
      </c>
      <c r="AT561" s="4">
        <f t="shared" si="35"/>
        <v>87259.90269</v>
      </c>
      <c r="AU561" s="4">
        <f>AP561*'Ejercicio 3 - TIR'!$D$5</f>
        <v>14690.34328</v>
      </c>
      <c r="AV561" s="4">
        <f>AQ561*'Ejercicio 3 - TIR'!$D$5</f>
        <v>14101.7244</v>
      </c>
      <c r="AW561" s="4">
        <f>AR561*'Ejercicio 3 - TIR'!$D$5</f>
        <v>16726.462</v>
      </c>
      <c r="AX561" s="4">
        <f>AS561*'Ejercicio 3 - TIR'!$D$5</f>
        <v>31693.63659</v>
      </c>
      <c r="AY561" s="4">
        <f>AT561*'Ejercicio 3 - TIR'!$D$5</f>
        <v>43629.95135</v>
      </c>
      <c r="AZ561" s="4">
        <f t="shared" ref="AZ561:BD561" si="1718">AJ561-AU561-AE561</f>
        <v>26826.17062</v>
      </c>
      <c r="BA561" s="4">
        <f t="shared" si="1718"/>
        <v>25614.36125</v>
      </c>
      <c r="BB561" s="4">
        <f t="shared" si="1718"/>
        <v>27232.7099</v>
      </c>
      <c r="BC561" s="4">
        <f t="shared" si="1718"/>
        <v>40946.74028</v>
      </c>
      <c r="BD561" s="4">
        <f t="shared" si="1718"/>
        <v>51262.96867</v>
      </c>
      <c r="BE561" s="4">
        <f t="shared" ref="BE561:BI561" si="1719">AZ561/Z561</f>
        <v>23498.03804</v>
      </c>
      <c r="BF561" s="4">
        <f t="shared" si="1719"/>
        <v>19525.55134</v>
      </c>
      <c r="BG561" s="4">
        <f t="shared" si="1719"/>
        <v>17163.11839</v>
      </c>
      <c r="BH561" s="4">
        <f t="shared" si="1719"/>
        <v>21227.43565</v>
      </c>
      <c r="BI561" s="4">
        <f t="shared" si="1719"/>
        <v>21616.93884</v>
      </c>
      <c r="BJ561" s="4">
        <f t="shared" si="38"/>
        <v>69987.38884</v>
      </c>
      <c r="BK561" s="4">
        <f t="shared" si="39"/>
        <v>38691.84325</v>
      </c>
      <c r="BL561" s="4">
        <f t="shared" si="40"/>
        <v>108679.2321</v>
      </c>
      <c r="BM561" s="4">
        <f>BK561*'Ejercicio 3 - TIR'!$D$5</f>
        <v>19345.92162</v>
      </c>
      <c r="BN561" s="4">
        <f t="shared" si="41"/>
        <v>89333.31046</v>
      </c>
      <c r="BO561" s="4">
        <f t="shared" si="42"/>
        <v>37670.71551</v>
      </c>
      <c r="BP561" s="4">
        <f t="shared" si="43"/>
        <v>-111092.067</v>
      </c>
      <c r="BQ561" s="4">
        <f t="shared" ref="BQ561:BT561" si="1720">BE561</f>
        <v>23498.03804</v>
      </c>
      <c r="BR561" s="4">
        <f t="shared" si="1720"/>
        <v>19525.55134</v>
      </c>
      <c r="BS561" s="4">
        <f t="shared" si="1720"/>
        <v>17163.11839</v>
      </c>
      <c r="BT561" s="4">
        <f t="shared" si="1720"/>
        <v>21227.43565</v>
      </c>
      <c r="BU561" s="4">
        <f t="shared" si="45"/>
        <v>59287.65436</v>
      </c>
      <c r="BV561" s="36">
        <f t="shared" si="46"/>
        <v>7.114361177</v>
      </c>
    </row>
    <row r="562" ht="15.0" customHeight="1">
      <c r="A562" s="2">
        <v>561.0</v>
      </c>
      <c r="B562" s="3">
        <f t="shared" si="4"/>
        <v>0.872384949</v>
      </c>
      <c r="C562" s="4">
        <f>IF(B562&lt;=('Ejercicio 3 - TIR'!$D$13-'Ejercicio 3 - TIR'!$C$13)/('Ejercicio 3 - TIR'!$E$13-'Ejercicio 3 - TIR'!$C$13),'Ejercicio 3 - TIR'!$C$13+SQRT(('Ejercicio 3 - TIR'!$E$13-'Ejercicio 3 - TIR'!$C$13)*('Ejercicio 3 - TIR'!$D$13-'Ejercicio 3 - TIR'!$C$13)*B562),'Ejercicio 3 - TIR'!$E$13-SQRT(('Ejercicio 3 - TIR'!$E$13-'Ejercicio 3 - TIR'!$C$13)*('Ejercicio 3 - TIR'!$E$13-'Ejercicio 3 - TIR'!$D$13)*(1-B562)))</f>
        <v>87625.10359</v>
      </c>
      <c r="D562" s="3">
        <f t="shared" si="5"/>
        <v>0.2118190866</v>
      </c>
      <c r="E562" s="4">
        <f>IF(D562&lt;=('Ejercicio 3 - TIR'!$D$14-'Ejercicio 3 - TIR'!$C$14)/('Ejercicio 3 - TIR'!$E$14-'Ejercicio 3 - TIR'!$C$14),'Ejercicio 3 - TIR'!$C$14+SQRT(('Ejercicio 3 - TIR'!$E$14-'Ejercicio 3 - TIR'!$C$14)*('Ejercicio 3 - TIR'!$D$14-'Ejercicio 3 - TIR'!$C$14)*D562),'Ejercicio 3 - TIR'!$E$14-SQRT(('Ejercicio 3 - TIR'!$E$14-'Ejercicio 3 - TIR'!$C$14)*('Ejercicio 3 - TIR'!$E$14-'Ejercicio 3 - TIR'!$D$14)*(1-D562)))</f>
        <v>28985.77866</v>
      </c>
      <c r="F562" s="3">
        <f t="shared" si="6"/>
        <v>0.3700140321</v>
      </c>
      <c r="G562" s="4">
        <f>IF(F562&lt;=('Ejercicio 3 - TIR'!$D$18-'Ejercicio 3 - TIR'!$C$18)/('Ejercicio 3 - TIR'!$E$18-'Ejercicio 3 - TIR'!$C$18),'Ejercicio 3 - TIR'!$C$18+SQRT(('Ejercicio 3 - TIR'!$E$18-'Ejercicio 3 - TIR'!$C$18)*('Ejercicio 3 - TIR'!$D$18-'Ejercicio 3 - TIR'!$C$18)*F562),'Ejercicio 3 - TIR'!$E$18-SQRT(('Ejercicio 3 - TIR'!$E$18-'Ejercicio 3 - TIR'!$C$18)*('Ejercicio 3 - TIR'!$E$18-'Ejercicio 3 - TIR'!$D$18)*(1-F562)))</f>
        <v>37449.97348</v>
      </c>
      <c r="H562" s="3">
        <f t="shared" si="7"/>
        <v>0.004844633404</v>
      </c>
      <c r="I562" s="4">
        <f>IF(H562&lt;=('Ejercicio 3 - TIR'!$D$18-'Ejercicio 3 - TIR'!$C$18)/('Ejercicio 3 - TIR'!$E$18-'Ejercicio 3 - TIR'!$C$18),'Ejercicio 3 - TIR'!$C$18+SQRT(('Ejercicio 3 - TIR'!$E$18-'Ejercicio 3 - TIR'!$C$18)*('Ejercicio 3 - TIR'!$D$18-'Ejercicio 3 - TIR'!$C$18)*H562),'Ejercicio 3 - TIR'!$E$18-SQRT(('Ejercicio 3 - TIR'!$E$18-'Ejercicio 3 - TIR'!$C$18)*('Ejercicio 3 - TIR'!$E$18-'Ejercicio 3 - TIR'!$D$18)*(1-H562)))</f>
        <v>30852.46408</v>
      </c>
      <c r="J562" s="3">
        <f t="shared" si="8"/>
        <v>0.8586593707</v>
      </c>
      <c r="K562" s="4">
        <f>IF(J562&lt;=('Ejercicio 3 - TIR'!$D$18-'Ejercicio 3 - TIR'!$C$18)/('Ejercicio 3 - TIR'!$E$18-'Ejercicio 3 - TIR'!$C$18),'Ejercicio 3 - TIR'!$C$18+SQRT(('Ejercicio 3 - TIR'!$E$18-'Ejercicio 3 - TIR'!$C$18)*('Ejercicio 3 - TIR'!$D$18-'Ejercicio 3 - TIR'!$C$18)*J562),'Ejercicio 3 - TIR'!$E$18-SQRT(('Ejercicio 3 - TIR'!$E$18-'Ejercicio 3 - TIR'!$C$18)*('Ejercicio 3 - TIR'!$E$18-'Ejercicio 3 - TIR'!$D$18)*(1-J562)))</f>
        <v>41744.15185</v>
      </c>
      <c r="L562" s="3">
        <f t="shared" si="9"/>
        <v>0.2268119717</v>
      </c>
      <c r="M562" s="4">
        <f>IF(L562&lt;=('Ejercicio 3 - TIR'!$D$18-'Ejercicio 3 - TIR'!$C$18)/('Ejercicio 3 - TIR'!$E$18-'Ejercicio 3 - TIR'!$C$18),'Ejercicio 3 - TIR'!$C$18+SQRT(('Ejercicio 3 - TIR'!$E$18-'Ejercicio 3 - TIR'!$C$18)*('Ejercicio 3 - TIR'!$D$18-'Ejercicio 3 - TIR'!$C$18)*L562),'Ejercicio 3 - TIR'!$E$18-SQRT(('Ejercicio 3 - TIR'!$E$18-'Ejercicio 3 - TIR'!$C$18)*('Ejercicio 3 - TIR'!$E$18-'Ejercicio 3 - TIR'!$D$18)*(1-L562)))</f>
        <v>35832.82057</v>
      </c>
      <c r="N562" s="3">
        <f t="shared" si="10"/>
        <v>0.02928134036</v>
      </c>
      <c r="O562" s="4">
        <f>IF(N562&lt;=('Ejercicio 3 - TIR'!$D$18-'Ejercicio 3 - TIR'!$C$18)/('Ejercicio 3 - TIR'!$E$18-'Ejercicio 3 - TIR'!$C$18),'Ejercicio 3 - TIR'!$C$18+SQRT(('Ejercicio 3 - TIR'!$E$18-'Ejercicio 3 - TIR'!$C$18)*('Ejercicio 3 - TIR'!$D$18-'Ejercicio 3 - TIR'!$C$18)*N562),'Ejercicio 3 - TIR'!$E$18-SQRT(('Ejercicio 3 - TIR'!$E$18-'Ejercicio 3 - TIR'!$C$18)*('Ejercicio 3 - TIR'!$E$18-'Ejercicio 3 - TIR'!$D$18)*(1-N562)))</f>
        <v>32095.75787</v>
      </c>
      <c r="P562" s="3">
        <f t="shared" si="11"/>
        <v>0.872098789</v>
      </c>
      <c r="Q562" s="7">
        <f>IF(P562&lt;=('Ejercicio 3 - TIR'!$D$22-'Ejercicio 3 - TIR'!$C$22)/('Ejercicio 3 - TIR'!$E$22-'Ejercicio 3 - TIR'!$C$22),'Ejercicio 3 - TIR'!$C$22+SQRT(('Ejercicio 3 - TIR'!$E$22-'Ejercicio 3 - TIR'!$C$22)*('Ejercicio 3 - TIR'!$D$22-'Ejercicio 3 - TIR'!$C$22)*P562),'Ejercicio 3 - TIR'!$E$22-SQRT(('Ejercicio 3 - TIR'!$E$22-'Ejercicio 3 - TIR'!$C$22)*('Ejercicio 3 - TIR'!$E$22-'Ejercicio 3 - TIR'!$D$22)*(1-P562)))</f>
        <v>0.1648269258</v>
      </c>
      <c r="R562" s="3">
        <f t="shared" si="12"/>
        <v>0.7353009132</v>
      </c>
      <c r="S562" s="7">
        <f>IF(R562&lt;=('Ejercicio 3 - TIR'!$D$23-'Ejercicio 3 - TIR'!$C$23)/('Ejercicio 3 - TIR'!$E$23-'Ejercicio 3 - TIR'!$C$23),'Ejercicio 3 - TIR'!$C$23+SQRT(('Ejercicio 3 - TIR'!$E$23-'Ejercicio 3 - TIR'!$C$23)*('Ejercicio 3 - TIR'!$D$23-'Ejercicio 3 - TIR'!$C$23)*R562),'Ejercicio 3 - TIR'!$E$23-SQRT(('Ejercicio 3 - TIR'!$E$23-'Ejercicio 3 - TIR'!$C$23)*('Ejercicio 3 - TIR'!$E$23-'Ejercicio 3 - TIR'!$D$23)*(1-R562)))</f>
        <v>0.1581720739</v>
      </c>
      <c r="T562" s="3">
        <f t="shared" si="13"/>
        <v>0.1741272409</v>
      </c>
      <c r="U562" s="7">
        <f>IF(T562&lt;=('Ejercicio 3 - TIR'!$D$24-'Ejercicio 3 - TIR'!$C$24)/('Ejercicio 3 - TIR'!$E$24-'Ejercicio 3 - TIR'!$C$24),'Ejercicio 3 - TIR'!$C$24+SQRT(('Ejercicio 3 - TIR'!$E$24-'Ejercicio 3 - TIR'!$C$24)*('Ejercicio 3 - TIR'!$D$24-'Ejercicio 3 - TIR'!$C$24)*T562),'Ejercicio 3 - TIR'!$E$24-SQRT(('Ejercicio 3 - TIR'!$E$24-'Ejercicio 3 - TIR'!$C$24)*('Ejercicio 3 - TIR'!$E$24-'Ejercicio 3 - TIR'!$D$24)*(1-T562)))</f>
        <v>0.1691224268</v>
      </c>
      <c r="V562" s="3">
        <f t="shared" si="14"/>
        <v>0.170181346</v>
      </c>
      <c r="W562" s="7">
        <f>IF(V562&lt;=('Ejercicio 3 - TIR'!$D$25-'Ejercicio 3 - TIR'!$C$25)/('Ejercicio 3 - TIR'!$E$25-'Ejercicio 3 - TIR'!$C$25),'Ejercicio 3 - TIR'!$C$25+SQRT(('Ejercicio 3 - TIR'!$E$25-'Ejercicio 3 - TIR'!$C$25)*('Ejercicio 3 - TIR'!$D$25-'Ejercicio 3 - TIR'!$C$25)*V562),'Ejercicio 3 - TIR'!$E$25-SQRT(('Ejercicio 3 - TIR'!$E$25-'Ejercicio 3 - TIR'!$C$25)*('Ejercicio 3 - TIR'!$E$25-'Ejercicio 3 - TIR'!$D$25)*(1-V562)))</f>
        <v>0.1954354749</v>
      </c>
      <c r="X562" s="3">
        <f t="shared" si="15"/>
        <v>0.01927380492</v>
      </c>
      <c r="Y562" s="7">
        <f>IF(X562&lt;=('Ejercicio 3 - TIR'!$D$26-'Ejercicio 3 - TIR'!$C$26)/('Ejercicio 3 - TIR'!$E$26-'Ejercicio 3 - TIR'!$C$26),'Ejercicio 3 - TIR'!$C$26+SQRT(('Ejercicio 3 - TIR'!$E$26-'Ejercicio 3 - TIR'!$C$26)*('Ejercicio 3 - TIR'!$D$26-'Ejercicio 3 - TIR'!$C$26)*X562),'Ejercicio 3 - TIR'!$E$26-SQRT(('Ejercicio 3 - TIR'!$E$26-'Ejercicio 3 - TIR'!$C$26)*('Ejercicio 3 - TIR'!$E$26-'Ejercicio 3 - TIR'!$D$26)*(1-X562)))</f>
        <v>0.1972138251</v>
      </c>
      <c r="Z562" s="3">
        <f t="shared" si="16"/>
        <v>1.164826926</v>
      </c>
      <c r="AA562" s="3">
        <f t="shared" si="17"/>
        <v>1.349070016</v>
      </c>
      <c r="AB562" s="3">
        <f t="shared" si="18"/>
        <v>1.577228012</v>
      </c>
      <c r="AC562" s="3">
        <f t="shared" si="19"/>
        <v>1.885474317</v>
      </c>
      <c r="AD562" s="3">
        <f t="shared" si="20"/>
        <v>2.257315919</v>
      </c>
      <c r="AE562" s="2">
        <f t="shared" si="21"/>
        <v>4777.636789</v>
      </c>
      <c r="AF562" s="2">
        <f t="shared" si="22"/>
        <v>5533.325508</v>
      </c>
      <c r="AG562" s="2">
        <f t="shared" si="23"/>
        <v>6469.134946</v>
      </c>
      <c r="AH562" s="2">
        <f t="shared" si="24"/>
        <v>7733.433406</v>
      </c>
      <c r="AI562" s="2">
        <f t="shared" si="25"/>
        <v>9258.57339</v>
      </c>
      <c r="AJ562" s="4">
        <f t="shared" si="26"/>
        <v>43622.73748</v>
      </c>
      <c r="AK562" s="4">
        <f t="shared" si="27"/>
        <v>41622.13423</v>
      </c>
      <c r="AL562" s="4">
        <f t="shared" si="28"/>
        <v>65840.04561</v>
      </c>
      <c r="AM562" s="4">
        <f t="shared" si="29"/>
        <v>67561.86288</v>
      </c>
      <c r="AN562" s="4">
        <f t="shared" si="30"/>
        <v>72450.26518</v>
      </c>
      <c r="AO562" s="4">
        <f>C562/'Ejercicio 3 - TIR'!$D$7</f>
        <v>17525.02072</v>
      </c>
      <c r="AP562" s="4">
        <f t="shared" si="31"/>
        <v>26097.71676</v>
      </c>
      <c r="AQ562" s="4">
        <f t="shared" si="32"/>
        <v>24097.11351</v>
      </c>
      <c r="AR562" s="4">
        <f t="shared" si="33"/>
        <v>48315.02489</v>
      </c>
      <c r="AS562" s="4">
        <f t="shared" si="34"/>
        <v>50036.84216</v>
      </c>
      <c r="AT562" s="4">
        <f t="shared" si="35"/>
        <v>54925.24446</v>
      </c>
      <c r="AU562" s="4">
        <f>AP562*'Ejercicio 3 - TIR'!$D$5</f>
        <v>13048.85838</v>
      </c>
      <c r="AV562" s="4">
        <f>AQ562*'Ejercicio 3 - TIR'!$D$5</f>
        <v>12048.55675</v>
      </c>
      <c r="AW562" s="4">
        <f>AR562*'Ejercicio 3 - TIR'!$D$5</f>
        <v>24157.51245</v>
      </c>
      <c r="AX562" s="4">
        <f>AS562*'Ejercicio 3 - TIR'!$D$5</f>
        <v>25018.42108</v>
      </c>
      <c r="AY562" s="4">
        <f>AT562*'Ejercicio 3 - TIR'!$D$5</f>
        <v>27462.62223</v>
      </c>
      <c r="AZ562" s="4">
        <f t="shared" ref="AZ562:BD562" si="1721">AJ562-AU562-AE562</f>
        <v>25796.24231</v>
      </c>
      <c r="BA562" s="4">
        <f t="shared" si="1721"/>
        <v>24040.25196</v>
      </c>
      <c r="BB562" s="4">
        <f t="shared" si="1721"/>
        <v>35213.39822</v>
      </c>
      <c r="BC562" s="4">
        <f t="shared" si="1721"/>
        <v>34810.00839</v>
      </c>
      <c r="BD562" s="4">
        <f t="shared" si="1721"/>
        <v>35729.06956</v>
      </c>
      <c r="BE562" s="4">
        <f t="shared" ref="BE562:BI562" si="1722">AZ562/Z562</f>
        <v>22145.9873</v>
      </c>
      <c r="BF562" s="4">
        <f t="shared" si="1722"/>
        <v>17819.86974</v>
      </c>
      <c r="BG562" s="4">
        <f t="shared" si="1722"/>
        <v>22326.13038</v>
      </c>
      <c r="BH562" s="4">
        <f t="shared" si="1722"/>
        <v>18462.20236</v>
      </c>
      <c r="BI562" s="4">
        <f t="shared" si="1722"/>
        <v>15828.12102</v>
      </c>
      <c r="BJ562" s="4">
        <f t="shared" si="38"/>
        <v>65430.05959</v>
      </c>
      <c r="BK562" s="4">
        <f t="shared" si="39"/>
        <v>39559.50825</v>
      </c>
      <c r="BL562" s="4">
        <f t="shared" si="40"/>
        <v>104989.5678</v>
      </c>
      <c r="BM562" s="4">
        <f>BK562*'Ejercicio 3 - TIR'!$D$5</f>
        <v>19779.75413</v>
      </c>
      <c r="BN562" s="4">
        <f t="shared" si="41"/>
        <v>85209.81372</v>
      </c>
      <c r="BO562" s="4">
        <f t="shared" si="42"/>
        <v>37748.28901</v>
      </c>
      <c r="BP562" s="4">
        <f t="shared" si="43"/>
        <v>-116610.8822</v>
      </c>
      <c r="BQ562" s="4">
        <f t="shared" ref="BQ562:BT562" si="1723">BE562</f>
        <v>22145.9873</v>
      </c>
      <c r="BR562" s="4">
        <f t="shared" si="1723"/>
        <v>17819.86974</v>
      </c>
      <c r="BS562" s="4">
        <f t="shared" si="1723"/>
        <v>22326.13038</v>
      </c>
      <c r="BT562" s="4">
        <f t="shared" si="1723"/>
        <v>18462.20236</v>
      </c>
      <c r="BU562" s="4">
        <f t="shared" si="45"/>
        <v>53576.41004</v>
      </c>
      <c r="BV562" s="36">
        <f t="shared" si="46"/>
        <v>4.216985365</v>
      </c>
    </row>
    <row r="563" ht="15.0" customHeight="1">
      <c r="A563" s="2">
        <v>562.0</v>
      </c>
      <c r="B563" s="3">
        <f t="shared" si="4"/>
        <v>0.7491613456</v>
      </c>
      <c r="C563" s="4">
        <f>IF(B563&lt;=('Ejercicio 3 - TIR'!$D$13-'Ejercicio 3 - TIR'!$C$13)/('Ejercicio 3 - TIR'!$E$13-'Ejercicio 3 - TIR'!$C$13),'Ejercicio 3 - TIR'!$C$13+SQRT(('Ejercicio 3 - TIR'!$E$13-'Ejercicio 3 - TIR'!$C$13)*('Ejercicio 3 - TIR'!$D$13-'Ejercicio 3 - TIR'!$C$13)*B563),'Ejercicio 3 - TIR'!$E$13-SQRT(('Ejercicio 3 - TIR'!$E$13-'Ejercicio 3 - TIR'!$C$13)*('Ejercicio 3 - TIR'!$E$13-'Ejercicio 3 - TIR'!$D$13)*(1-B563)))</f>
        <v>82650.46441</v>
      </c>
      <c r="D563" s="3">
        <f t="shared" si="5"/>
        <v>0.08415112141</v>
      </c>
      <c r="E563" s="4">
        <f>IF(D563&lt;=('Ejercicio 3 - TIR'!$D$14-'Ejercicio 3 - TIR'!$C$14)/('Ejercicio 3 - TIR'!$E$14-'Ejercicio 3 - TIR'!$C$14),'Ejercicio 3 - TIR'!$C$14+SQRT(('Ejercicio 3 - TIR'!$E$14-'Ejercicio 3 - TIR'!$C$14)*('Ejercicio 3 - TIR'!$D$14-'Ejercicio 3 - TIR'!$C$14)*D563),'Ejercicio 3 - TIR'!$E$14-SQRT(('Ejercicio 3 - TIR'!$E$14-'Ejercicio 3 - TIR'!$C$14)*('Ejercicio 3 - TIR'!$E$14-'Ejercicio 3 - TIR'!$D$14)*(1-D563)))</f>
        <v>27512.23687</v>
      </c>
      <c r="F563" s="3">
        <f t="shared" si="6"/>
        <v>0.5360179154</v>
      </c>
      <c r="G563" s="4">
        <f>IF(F563&lt;=('Ejercicio 3 - TIR'!$D$18-'Ejercicio 3 - TIR'!$C$18)/('Ejercicio 3 - TIR'!$E$18-'Ejercicio 3 - TIR'!$C$18),'Ejercicio 3 - TIR'!$C$18+SQRT(('Ejercicio 3 - TIR'!$E$18-'Ejercicio 3 - TIR'!$C$18)*('Ejercicio 3 - TIR'!$D$18-'Ejercicio 3 - TIR'!$C$18)*F563),'Ejercicio 3 - TIR'!$E$18-SQRT(('Ejercicio 3 - TIR'!$E$18-'Ejercicio 3 - TIR'!$C$18)*('Ejercicio 3 - TIR'!$E$18-'Ejercicio 3 - TIR'!$D$18)*(1-F563)))</f>
        <v>38966.75456</v>
      </c>
      <c r="H563" s="3">
        <f t="shared" si="7"/>
        <v>0.4159622271</v>
      </c>
      <c r="I563" s="4">
        <f>IF(H563&lt;=('Ejercicio 3 - TIR'!$D$18-'Ejercicio 3 - TIR'!$C$18)/('Ejercicio 3 - TIR'!$E$18-'Ejercicio 3 - TIR'!$C$18),'Ejercicio 3 - TIR'!$C$18+SQRT(('Ejercicio 3 - TIR'!$E$18-'Ejercicio 3 - TIR'!$C$18)*('Ejercicio 3 - TIR'!$D$18-'Ejercicio 3 - TIR'!$C$18)*H563),'Ejercicio 3 - TIR'!$E$18-SQRT(('Ejercicio 3 - TIR'!$E$18-'Ejercicio 3 - TIR'!$C$18)*('Ejercicio 3 - TIR'!$E$18-'Ejercicio 3 - TIR'!$D$18)*(1-H563)))</f>
        <v>37899.00842</v>
      </c>
      <c r="J563" s="3">
        <f t="shared" si="8"/>
        <v>0.2511447267</v>
      </c>
      <c r="K563" s="4">
        <f>IF(J563&lt;=('Ejercicio 3 - TIR'!$D$18-'Ejercicio 3 - TIR'!$C$18)/('Ejercicio 3 - TIR'!$E$18-'Ejercicio 3 - TIR'!$C$18),'Ejercicio 3 - TIR'!$C$18+SQRT(('Ejercicio 3 - TIR'!$E$18-'Ejercicio 3 - TIR'!$C$18)*('Ejercicio 3 - TIR'!$D$18-'Ejercicio 3 - TIR'!$C$18)*J563),'Ejercicio 3 - TIR'!$E$18-SQRT(('Ejercicio 3 - TIR'!$E$18-'Ejercicio 3 - TIR'!$C$18)*('Ejercicio 3 - TIR'!$E$18-'Ejercicio 3 - TIR'!$D$18)*(1-J563)))</f>
        <v>36137.72833</v>
      </c>
      <c r="L563" s="3">
        <f t="shared" si="9"/>
        <v>0.4214231356</v>
      </c>
      <c r="M563" s="4">
        <f>IF(L563&lt;=('Ejercicio 3 - TIR'!$D$18-'Ejercicio 3 - TIR'!$C$18)/('Ejercicio 3 - TIR'!$E$18-'Ejercicio 3 - TIR'!$C$18),'Ejercicio 3 - TIR'!$C$18+SQRT(('Ejercicio 3 - TIR'!$E$18-'Ejercicio 3 - TIR'!$C$18)*('Ejercicio 3 - TIR'!$D$18-'Ejercicio 3 - TIR'!$C$18)*L563),'Ejercicio 3 - TIR'!$E$18-SQRT(('Ejercicio 3 - TIR'!$E$18-'Ejercicio 3 - TIR'!$C$18)*('Ejercicio 3 - TIR'!$E$18-'Ejercicio 3 - TIR'!$D$18)*(1-L563)))</f>
        <v>37950.68993</v>
      </c>
      <c r="N563" s="3">
        <f t="shared" si="10"/>
        <v>0.02661882834</v>
      </c>
      <c r="O563" s="4">
        <f>IF(N563&lt;=('Ejercicio 3 - TIR'!$D$18-'Ejercicio 3 - TIR'!$C$18)/('Ejercicio 3 - TIR'!$E$18-'Ejercicio 3 - TIR'!$C$18),'Ejercicio 3 - TIR'!$C$18+SQRT(('Ejercicio 3 - TIR'!$E$18-'Ejercicio 3 - TIR'!$C$18)*('Ejercicio 3 - TIR'!$D$18-'Ejercicio 3 - TIR'!$C$18)*N563),'Ejercicio 3 - TIR'!$E$18-SQRT(('Ejercicio 3 - TIR'!$E$18-'Ejercicio 3 - TIR'!$C$18)*('Ejercicio 3 - TIR'!$E$18-'Ejercicio 3 - TIR'!$D$18)*(1-N563)))</f>
        <v>31998.20526</v>
      </c>
      <c r="P563" s="3">
        <f t="shared" si="11"/>
        <v>0.5897820849</v>
      </c>
      <c r="Q563" s="7">
        <f>IF(P563&lt;=('Ejercicio 3 - TIR'!$D$22-'Ejercicio 3 - TIR'!$C$22)/('Ejercicio 3 - TIR'!$E$22-'Ejercicio 3 - TIR'!$C$22),'Ejercicio 3 - TIR'!$C$22+SQRT(('Ejercicio 3 - TIR'!$E$22-'Ejercicio 3 - TIR'!$C$22)*('Ejercicio 3 - TIR'!$D$22-'Ejercicio 3 - TIR'!$C$22)*P563),'Ejercicio 3 - TIR'!$E$22-SQRT(('Ejercicio 3 - TIR'!$E$22-'Ejercicio 3 - TIR'!$C$22)*('Ejercicio 3 - TIR'!$E$22-'Ejercicio 3 - TIR'!$D$22)*(1-P563)))</f>
        <v>0.1528266261</v>
      </c>
      <c r="R563" s="3">
        <f t="shared" si="12"/>
        <v>0.4519245079</v>
      </c>
      <c r="S563" s="7">
        <f>IF(R563&lt;=('Ejercicio 3 - TIR'!$D$23-'Ejercicio 3 - TIR'!$C$23)/('Ejercicio 3 - TIR'!$E$23-'Ejercicio 3 - TIR'!$C$23),'Ejercicio 3 - TIR'!$C$23+SQRT(('Ejercicio 3 - TIR'!$E$23-'Ejercicio 3 - TIR'!$C$23)*('Ejercicio 3 - TIR'!$D$23-'Ejercicio 3 - TIR'!$C$23)*R563),'Ejercicio 3 - TIR'!$E$23-SQRT(('Ejercicio 3 - TIR'!$E$23-'Ejercicio 3 - TIR'!$C$23)*('Ejercicio 3 - TIR'!$E$23-'Ejercicio 3 - TIR'!$D$23)*(1-R563)))</f>
        <v>0.1485212923</v>
      </c>
      <c r="T563" s="3">
        <f t="shared" si="13"/>
        <v>0.9636875869</v>
      </c>
      <c r="U563" s="7">
        <f>IF(T563&lt;=('Ejercicio 3 - TIR'!$D$24-'Ejercicio 3 - TIR'!$C$24)/('Ejercicio 3 - TIR'!$E$24-'Ejercicio 3 - TIR'!$C$24),'Ejercicio 3 - TIR'!$C$24+SQRT(('Ejercicio 3 - TIR'!$E$24-'Ejercicio 3 - TIR'!$C$24)*('Ejercicio 3 - TIR'!$D$24-'Ejercicio 3 - TIR'!$C$24)*T563),'Ejercicio 3 - TIR'!$E$24-SQRT(('Ejercicio 3 - TIR'!$E$24-'Ejercicio 3 - TIR'!$C$24)*('Ejercicio 3 - TIR'!$E$24-'Ejercicio 3 - TIR'!$D$24)*(1-T563)))</f>
        <v>0.2099166099</v>
      </c>
      <c r="V563" s="3">
        <f t="shared" si="14"/>
        <v>0.8294159755</v>
      </c>
      <c r="W563" s="7">
        <f>IF(V563&lt;=('Ejercicio 3 - TIR'!$D$25-'Ejercicio 3 - TIR'!$C$25)/('Ejercicio 3 - TIR'!$E$25-'Ejercicio 3 - TIR'!$C$25),'Ejercicio 3 - TIR'!$C$25+SQRT(('Ejercicio 3 - TIR'!$E$25-'Ejercicio 3 - TIR'!$C$25)*('Ejercicio 3 - TIR'!$D$25-'Ejercicio 3 - TIR'!$C$25)*V563),'Ejercicio 3 - TIR'!$E$25-SQRT(('Ejercicio 3 - TIR'!$E$25-'Ejercicio 3 - TIR'!$C$25)*('Ejercicio 3 - TIR'!$E$25-'Ejercicio 3 - TIR'!$D$25)*(1-V563)))</f>
        <v>0.2255655144</v>
      </c>
      <c r="X563" s="3">
        <f t="shared" si="15"/>
        <v>0.2091042476</v>
      </c>
      <c r="Y563" s="7">
        <f>IF(X563&lt;=('Ejercicio 3 - TIR'!$D$26-'Ejercicio 3 - TIR'!$C$26)/('Ejercicio 3 - TIR'!$E$26-'Ejercicio 3 - TIR'!$C$26),'Ejercicio 3 - TIR'!$C$26+SQRT(('Ejercicio 3 - TIR'!$E$26-'Ejercicio 3 - TIR'!$C$26)*('Ejercicio 3 - TIR'!$D$26-'Ejercicio 3 - TIR'!$C$26)*X563),'Ejercicio 3 - TIR'!$E$26-SQRT(('Ejercicio 3 - TIR'!$E$26-'Ejercicio 3 - TIR'!$C$26)*('Ejercicio 3 - TIR'!$E$26-'Ejercicio 3 - TIR'!$D$26)*(1-X563)))</f>
        <v>0.2137609231</v>
      </c>
      <c r="Z563" s="3">
        <f t="shared" si="16"/>
        <v>1.152826626</v>
      </c>
      <c r="AA563" s="3">
        <f t="shared" si="17"/>
        <v>1.324045926</v>
      </c>
      <c r="AB563" s="3">
        <f t="shared" si="18"/>
        <v>1.601985159</v>
      </c>
      <c r="AC563" s="3">
        <f t="shared" si="19"/>
        <v>1.963337765</v>
      </c>
      <c r="AD563" s="3">
        <f t="shared" si="20"/>
        <v>2.383022658</v>
      </c>
      <c r="AE563" s="2">
        <f t="shared" si="21"/>
        <v>4204.602339</v>
      </c>
      <c r="AF563" s="2">
        <f t="shared" si="22"/>
        <v>4829.075312</v>
      </c>
      <c r="AG563" s="2">
        <f t="shared" si="23"/>
        <v>5842.77843</v>
      </c>
      <c r="AH563" s="2">
        <f t="shared" si="24"/>
        <v>7160.707752</v>
      </c>
      <c r="AI563" s="2">
        <f t="shared" si="25"/>
        <v>8691.387251</v>
      </c>
      <c r="AJ563" s="4">
        <f t="shared" si="26"/>
        <v>44921.91219</v>
      </c>
      <c r="AK563" s="4">
        <f t="shared" si="27"/>
        <v>50180.02772</v>
      </c>
      <c r="AL563" s="4">
        <f t="shared" si="28"/>
        <v>57892.10445</v>
      </c>
      <c r="AM563" s="4">
        <f t="shared" si="29"/>
        <v>74510.02275</v>
      </c>
      <c r="AN563" s="4">
        <f t="shared" si="30"/>
        <v>76252.44815</v>
      </c>
      <c r="AO563" s="4">
        <f>C563/'Ejercicio 3 - TIR'!$D$7</f>
        <v>16530.09288</v>
      </c>
      <c r="AP563" s="4">
        <f t="shared" si="31"/>
        <v>28391.81931</v>
      </c>
      <c r="AQ563" s="4">
        <f t="shared" si="32"/>
        <v>33649.93484</v>
      </c>
      <c r="AR563" s="4">
        <f t="shared" si="33"/>
        <v>41362.01156</v>
      </c>
      <c r="AS563" s="4">
        <f t="shared" si="34"/>
        <v>57979.92986</v>
      </c>
      <c r="AT563" s="4">
        <f t="shared" si="35"/>
        <v>59722.35527</v>
      </c>
      <c r="AU563" s="4">
        <f>AP563*'Ejercicio 3 - TIR'!$D$5</f>
        <v>14195.90965</v>
      </c>
      <c r="AV563" s="4">
        <f>AQ563*'Ejercicio 3 - TIR'!$D$5</f>
        <v>16824.96742</v>
      </c>
      <c r="AW563" s="4">
        <f>AR563*'Ejercicio 3 - TIR'!$D$5</f>
        <v>20681.00578</v>
      </c>
      <c r="AX563" s="4">
        <f>AS563*'Ejercicio 3 - TIR'!$D$5</f>
        <v>28989.96493</v>
      </c>
      <c r="AY563" s="4">
        <f>AT563*'Ejercicio 3 - TIR'!$D$5</f>
        <v>29861.17763</v>
      </c>
      <c r="AZ563" s="4">
        <f t="shared" ref="AZ563:BD563" si="1724">AJ563-AU563-AE563</f>
        <v>26521.4002</v>
      </c>
      <c r="BA563" s="4">
        <f t="shared" si="1724"/>
        <v>28525.98499</v>
      </c>
      <c r="BB563" s="4">
        <f t="shared" si="1724"/>
        <v>31368.32023</v>
      </c>
      <c r="BC563" s="4">
        <f t="shared" si="1724"/>
        <v>38359.35006</v>
      </c>
      <c r="BD563" s="4">
        <f t="shared" si="1724"/>
        <v>37699.88326</v>
      </c>
      <c r="BE563" s="4">
        <f t="shared" ref="BE563:BI563" si="1725">AZ563/Z563</f>
        <v>23005.54099</v>
      </c>
      <c r="BF563" s="4">
        <f t="shared" si="1725"/>
        <v>21544.55855</v>
      </c>
      <c r="BG563" s="4">
        <f t="shared" si="1725"/>
        <v>19580.90564</v>
      </c>
      <c r="BH563" s="4">
        <f t="shared" si="1725"/>
        <v>19537.8252</v>
      </c>
      <c r="BI563" s="4">
        <f t="shared" si="1725"/>
        <v>15820.19505</v>
      </c>
      <c r="BJ563" s="4">
        <f t="shared" si="38"/>
        <v>65562.28384</v>
      </c>
      <c r="BK563" s="4">
        <f t="shared" si="39"/>
        <v>39391.58588</v>
      </c>
      <c r="BL563" s="4">
        <f t="shared" si="40"/>
        <v>104953.8697</v>
      </c>
      <c r="BM563" s="4">
        <f>BK563*'Ejercicio 3 - TIR'!$D$5</f>
        <v>19695.79294</v>
      </c>
      <c r="BN563" s="4">
        <f t="shared" si="41"/>
        <v>85258.07678</v>
      </c>
      <c r="BO563" s="4">
        <f t="shared" si="42"/>
        <v>35777.28331</v>
      </c>
      <c r="BP563" s="4">
        <f t="shared" si="43"/>
        <v>-110162.7013</v>
      </c>
      <c r="BQ563" s="4">
        <f t="shared" ref="BQ563:BT563" si="1726">BE563</f>
        <v>23005.54099</v>
      </c>
      <c r="BR563" s="4">
        <f t="shared" si="1726"/>
        <v>21544.55855</v>
      </c>
      <c r="BS563" s="4">
        <f t="shared" si="1726"/>
        <v>19580.90564</v>
      </c>
      <c r="BT563" s="4">
        <f t="shared" si="1726"/>
        <v>19537.8252</v>
      </c>
      <c r="BU563" s="4">
        <f t="shared" si="45"/>
        <v>51597.47837</v>
      </c>
      <c r="BV563" s="36">
        <f t="shared" si="46"/>
        <v>6.348794611</v>
      </c>
    </row>
    <row r="564" ht="15.0" customHeight="1">
      <c r="A564" s="2">
        <v>563.0</v>
      </c>
      <c r="B564" s="3">
        <f t="shared" si="4"/>
        <v>0.8520518989</v>
      </c>
      <c r="C564" s="4">
        <f>IF(B564&lt;=('Ejercicio 3 - TIR'!$D$13-'Ejercicio 3 - TIR'!$C$13)/('Ejercicio 3 - TIR'!$E$13-'Ejercicio 3 - TIR'!$C$13),'Ejercicio 3 - TIR'!$C$13+SQRT(('Ejercicio 3 - TIR'!$E$13-'Ejercicio 3 - TIR'!$C$13)*('Ejercicio 3 - TIR'!$D$13-'Ejercicio 3 - TIR'!$C$13)*B564),'Ejercicio 3 - TIR'!$E$13-SQRT(('Ejercicio 3 - TIR'!$E$13-'Ejercicio 3 - TIR'!$C$13)*('Ejercicio 3 - TIR'!$E$13-'Ejercicio 3 - TIR'!$D$13)*(1-B564)))</f>
        <v>86675.67183</v>
      </c>
      <c r="D564" s="3">
        <f t="shared" si="5"/>
        <v>0.4147340289</v>
      </c>
      <c r="E564" s="4">
        <f>IF(D564&lt;=('Ejercicio 3 - TIR'!$D$14-'Ejercicio 3 - TIR'!$C$14)/('Ejercicio 3 - TIR'!$E$14-'Ejercicio 3 - TIR'!$C$14),'Ejercicio 3 - TIR'!$C$14+SQRT(('Ejercicio 3 - TIR'!$E$14-'Ejercicio 3 - TIR'!$C$14)*('Ejercicio 3 - TIR'!$D$14-'Ejercicio 3 - TIR'!$C$14)*D564),'Ejercicio 3 - TIR'!$E$14-SQRT(('Ejercicio 3 - TIR'!$E$14-'Ejercicio 3 - TIR'!$C$14)*('Ejercicio 3 - TIR'!$E$14-'Ejercicio 3 - TIR'!$D$14)*(1-D564)))</f>
        <v>30630.37377</v>
      </c>
      <c r="F564" s="3">
        <f t="shared" si="6"/>
        <v>0.5133639706</v>
      </c>
      <c r="G564" s="4">
        <f>IF(F564&lt;=('Ejercicio 3 - TIR'!$D$18-'Ejercicio 3 - TIR'!$C$18)/('Ejercicio 3 - TIR'!$E$18-'Ejercicio 3 - TIR'!$C$18),'Ejercicio 3 - TIR'!$C$18+SQRT(('Ejercicio 3 - TIR'!$E$18-'Ejercicio 3 - TIR'!$C$18)*('Ejercicio 3 - TIR'!$D$18-'Ejercicio 3 - TIR'!$C$18)*F564),'Ejercicio 3 - TIR'!$E$18-SQRT(('Ejercicio 3 - TIR'!$E$18-'Ejercicio 3 - TIR'!$C$18)*('Ejercicio 3 - TIR'!$E$18-'Ejercicio 3 - TIR'!$D$18)*(1-F564)))</f>
        <v>38775.22624</v>
      </c>
      <c r="H564" s="3">
        <f t="shared" si="7"/>
        <v>0.5915577994</v>
      </c>
      <c r="I564" s="4">
        <f>IF(H564&lt;=('Ejercicio 3 - TIR'!$D$18-'Ejercicio 3 - TIR'!$C$18)/('Ejercicio 3 - TIR'!$E$18-'Ejercicio 3 - TIR'!$C$18),'Ejercicio 3 - TIR'!$C$18+SQRT(('Ejercicio 3 - TIR'!$E$18-'Ejercicio 3 - TIR'!$C$18)*('Ejercicio 3 - TIR'!$D$18-'Ejercicio 3 - TIR'!$C$18)*H564),'Ejercicio 3 - TIR'!$E$18-SQRT(('Ejercicio 3 - TIR'!$E$18-'Ejercicio 3 - TIR'!$C$18)*('Ejercicio 3 - TIR'!$E$18-'Ejercicio 3 - TIR'!$D$18)*(1-H564)))</f>
        <v>39419.85509</v>
      </c>
      <c r="J564" s="3">
        <f t="shared" si="8"/>
        <v>0.4705077183</v>
      </c>
      <c r="K564" s="4">
        <f>IF(J564&lt;=('Ejercicio 3 - TIR'!$D$18-'Ejercicio 3 - TIR'!$C$18)/('Ejercicio 3 - TIR'!$E$18-'Ejercicio 3 - TIR'!$C$18),'Ejercicio 3 - TIR'!$C$18+SQRT(('Ejercicio 3 - TIR'!$E$18-'Ejercicio 3 - TIR'!$C$18)*('Ejercicio 3 - TIR'!$D$18-'Ejercicio 3 - TIR'!$C$18)*J564),'Ejercicio 3 - TIR'!$E$18-SQRT(('Ejercicio 3 - TIR'!$E$18-'Ejercicio 3 - TIR'!$C$18)*('Ejercicio 3 - TIR'!$E$18-'Ejercicio 3 - TIR'!$D$18)*(1-J564)))</f>
        <v>38400.96172</v>
      </c>
      <c r="L564" s="3">
        <f t="shared" si="9"/>
        <v>0.2527401077</v>
      </c>
      <c r="M564" s="4">
        <f>IF(L564&lt;=('Ejercicio 3 - TIR'!$D$18-'Ejercicio 3 - TIR'!$C$18)/('Ejercicio 3 - TIR'!$E$18-'Ejercicio 3 - TIR'!$C$18),'Ejercicio 3 - TIR'!$C$18+SQRT(('Ejercicio 3 - TIR'!$E$18-'Ejercicio 3 - TIR'!$C$18)*('Ejercicio 3 - TIR'!$D$18-'Ejercicio 3 - TIR'!$C$18)*L564),'Ejercicio 3 - TIR'!$E$18-SQRT(('Ejercicio 3 - TIR'!$E$18-'Ejercicio 3 - TIR'!$C$18)*('Ejercicio 3 - TIR'!$E$18-'Ejercicio 3 - TIR'!$D$18)*(1-L564)))</f>
        <v>36157.19223</v>
      </c>
      <c r="N564" s="3">
        <f t="shared" si="10"/>
        <v>0.5877510277</v>
      </c>
      <c r="O564" s="4">
        <f>IF(N564&lt;=('Ejercicio 3 - TIR'!$D$18-'Ejercicio 3 - TIR'!$C$18)/('Ejercicio 3 - TIR'!$E$18-'Ejercicio 3 - TIR'!$C$18),'Ejercicio 3 - TIR'!$C$18+SQRT(('Ejercicio 3 - TIR'!$E$18-'Ejercicio 3 - TIR'!$C$18)*('Ejercicio 3 - TIR'!$D$18-'Ejercicio 3 - TIR'!$C$18)*N564),'Ejercicio 3 - TIR'!$E$18-SQRT(('Ejercicio 3 - TIR'!$E$18-'Ejercicio 3 - TIR'!$C$18)*('Ejercicio 3 - TIR'!$E$18-'Ejercicio 3 - TIR'!$D$18)*(1-N564)))</f>
        <v>39389.49701</v>
      </c>
      <c r="P564" s="3">
        <f t="shared" si="11"/>
        <v>0.8737378734</v>
      </c>
      <c r="Q564" s="7">
        <f>IF(P564&lt;=('Ejercicio 3 - TIR'!$D$22-'Ejercicio 3 - TIR'!$C$22)/('Ejercicio 3 - TIR'!$E$22-'Ejercicio 3 - TIR'!$C$22),'Ejercicio 3 - TIR'!$C$22+SQRT(('Ejercicio 3 - TIR'!$E$22-'Ejercicio 3 - TIR'!$C$22)*('Ejercicio 3 - TIR'!$D$22-'Ejercicio 3 - TIR'!$C$22)*P564),'Ejercicio 3 - TIR'!$E$22-SQRT(('Ejercicio 3 - TIR'!$E$22-'Ejercicio 3 - TIR'!$C$22)*('Ejercicio 3 - TIR'!$E$22-'Ejercicio 3 - TIR'!$D$22)*(1-P564)))</f>
        <v>0.1649244626</v>
      </c>
      <c r="R564" s="3">
        <f t="shared" si="12"/>
        <v>0.2196460194</v>
      </c>
      <c r="S564" s="7">
        <f>IF(R564&lt;=('Ejercicio 3 - TIR'!$D$23-'Ejercicio 3 - TIR'!$C$23)/('Ejercicio 3 - TIR'!$E$23-'Ejercicio 3 - TIR'!$C$23),'Ejercicio 3 - TIR'!$C$23+SQRT(('Ejercicio 3 - TIR'!$E$23-'Ejercicio 3 - TIR'!$C$23)*('Ejercicio 3 - TIR'!$D$23-'Ejercicio 3 - TIR'!$C$23)*R564),'Ejercicio 3 - TIR'!$E$23-SQRT(('Ejercicio 3 - TIR'!$E$23-'Ejercicio 3 - TIR'!$C$23)*('Ejercicio 3 - TIR'!$E$23-'Ejercicio 3 - TIR'!$D$23)*(1-R564)))</f>
        <v>0.1398837329</v>
      </c>
      <c r="T564" s="3">
        <f t="shared" si="13"/>
        <v>0.2417491001</v>
      </c>
      <c r="U564" s="7">
        <f>IF(T564&lt;=('Ejercicio 3 - TIR'!$D$24-'Ejercicio 3 - TIR'!$C$24)/('Ejercicio 3 - TIR'!$E$24-'Ejercicio 3 - TIR'!$C$24),'Ejercicio 3 - TIR'!$C$24+SQRT(('Ejercicio 3 - TIR'!$E$24-'Ejercicio 3 - TIR'!$C$24)*('Ejercicio 3 - TIR'!$D$24-'Ejercicio 3 - TIR'!$C$24)*T564),'Ejercicio 3 - TIR'!$E$24-SQRT(('Ejercicio 3 - TIR'!$E$24-'Ejercicio 3 - TIR'!$C$24)*('Ejercicio 3 - TIR'!$E$24-'Ejercicio 3 - TIR'!$D$24)*(1-T564)))</f>
        <v>0.1725316025</v>
      </c>
      <c r="V564" s="3">
        <f t="shared" si="14"/>
        <v>0.0189818461</v>
      </c>
      <c r="W564" s="7">
        <f>IF(V564&lt;=('Ejercicio 3 - TIR'!$D$25-'Ejercicio 3 - TIR'!$C$25)/('Ejercicio 3 - TIR'!$E$25-'Ejercicio 3 - TIR'!$C$25),'Ejercicio 3 - TIR'!$C$25+SQRT(('Ejercicio 3 - TIR'!$E$25-'Ejercicio 3 - TIR'!$C$25)*('Ejercicio 3 - TIR'!$D$25-'Ejercicio 3 - TIR'!$C$25)*V564),'Ejercicio 3 - TIR'!$E$25-SQRT(('Ejercicio 3 - TIR'!$E$25-'Ejercicio 3 - TIR'!$C$25)*('Ejercicio 3 - TIR'!$E$25-'Ejercicio 3 - TIR'!$D$25)*(1-V564)))</f>
        <v>0.1851550543</v>
      </c>
      <c r="X564" s="3">
        <f t="shared" si="15"/>
        <v>0.7812439215</v>
      </c>
      <c r="Y564" s="7">
        <f>IF(X564&lt;=('Ejercicio 3 - TIR'!$D$26-'Ejercicio 3 - TIR'!$C$26)/('Ejercicio 3 - TIR'!$E$26-'Ejercicio 3 - TIR'!$C$26),'Ejercicio 3 - TIR'!$C$26+SQRT(('Ejercicio 3 - TIR'!$E$26-'Ejercicio 3 - TIR'!$C$26)*('Ejercicio 3 - TIR'!$D$26-'Ejercicio 3 - TIR'!$C$26)*X564),'Ejercicio 3 - TIR'!$E$26-SQRT(('Ejercicio 3 - TIR'!$E$26-'Ejercicio 3 - TIR'!$C$26)*('Ejercicio 3 - TIR'!$E$26-'Ejercicio 3 - TIR'!$D$26)*(1-X564)))</f>
        <v>0.2456302048</v>
      </c>
      <c r="Z564" s="3">
        <f t="shared" si="16"/>
        <v>1.164924463</v>
      </c>
      <c r="AA564" s="3">
        <f t="shared" si="17"/>
        <v>1.327878445</v>
      </c>
      <c r="AB564" s="3">
        <f t="shared" si="18"/>
        <v>1.556979441</v>
      </c>
      <c r="AC564" s="3">
        <f t="shared" si="19"/>
        <v>1.845262054</v>
      </c>
      <c r="AD564" s="3">
        <f t="shared" si="20"/>
        <v>2.29851415</v>
      </c>
      <c r="AE564" s="2">
        <f t="shared" si="21"/>
        <v>5051.697934</v>
      </c>
      <c r="AF564" s="2">
        <f t="shared" si="22"/>
        <v>5758.348298</v>
      </c>
      <c r="AG564" s="2">
        <f t="shared" si="23"/>
        <v>6751.845358</v>
      </c>
      <c r="AH564" s="2">
        <f t="shared" si="24"/>
        <v>8001.983651</v>
      </c>
      <c r="AI564" s="2">
        <f t="shared" si="25"/>
        <v>9967.512534</v>
      </c>
      <c r="AJ564" s="4">
        <f t="shared" si="26"/>
        <v>45170.20959</v>
      </c>
      <c r="AK564" s="4">
        <f t="shared" si="27"/>
        <v>52344.77588</v>
      </c>
      <c r="AL564" s="4">
        <f t="shared" si="28"/>
        <v>59789.50791</v>
      </c>
      <c r="AM564" s="4">
        <f t="shared" si="29"/>
        <v>66719.4948</v>
      </c>
      <c r="AN564" s="4">
        <f t="shared" si="30"/>
        <v>90537.31625</v>
      </c>
      <c r="AO564" s="4">
        <f>C564/'Ejercicio 3 - TIR'!$D$7</f>
        <v>17335.13437</v>
      </c>
      <c r="AP564" s="4">
        <f t="shared" si="31"/>
        <v>27835.07523</v>
      </c>
      <c r="AQ564" s="4">
        <f t="shared" si="32"/>
        <v>35009.64151</v>
      </c>
      <c r="AR564" s="4">
        <f t="shared" si="33"/>
        <v>42454.37354</v>
      </c>
      <c r="AS564" s="4">
        <f t="shared" si="34"/>
        <v>49384.36043</v>
      </c>
      <c r="AT564" s="4">
        <f t="shared" si="35"/>
        <v>73202.18188</v>
      </c>
      <c r="AU564" s="4">
        <f>AP564*'Ejercicio 3 - TIR'!$D$5</f>
        <v>13917.53761</v>
      </c>
      <c r="AV564" s="4">
        <f>AQ564*'Ejercicio 3 - TIR'!$D$5</f>
        <v>17504.82076</v>
      </c>
      <c r="AW564" s="4">
        <f>AR564*'Ejercicio 3 - TIR'!$D$5</f>
        <v>21227.18677</v>
      </c>
      <c r="AX564" s="4">
        <f>AS564*'Ejercicio 3 - TIR'!$D$5</f>
        <v>24692.18022</v>
      </c>
      <c r="AY564" s="4">
        <f>AT564*'Ejercicio 3 - TIR'!$D$5</f>
        <v>36601.09094</v>
      </c>
      <c r="AZ564" s="4">
        <f t="shared" ref="AZ564:BD564" si="1727">AJ564-AU564-AE564</f>
        <v>26200.97404</v>
      </c>
      <c r="BA564" s="4">
        <f t="shared" si="1727"/>
        <v>29081.60682</v>
      </c>
      <c r="BB564" s="4">
        <f t="shared" si="1727"/>
        <v>31810.47578</v>
      </c>
      <c r="BC564" s="4">
        <f t="shared" si="1727"/>
        <v>34025.33093</v>
      </c>
      <c r="BD564" s="4">
        <f t="shared" si="1727"/>
        <v>43968.71277</v>
      </c>
      <c r="BE564" s="4">
        <f t="shared" ref="BE564:BI564" si="1728">AZ564/Z564</f>
        <v>22491.56481</v>
      </c>
      <c r="BF564" s="4">
        <f t="shared" si="1728"/>
        <v>21900.80495</v>
      </c>
      <c r="BG564" s="4">
        <f t="shared" si="1728"/>
        <v>20430.89006</v>
      </c>
      <c r="BH564" s="4">
        <f t="shared" si="1728"/>
        <v>18439.29476</v>
      </c>
      <c r="BI564" s="4">
        <f t="shared" si="1728"/>
        <v>19129.18951</v>
      </c>
      <c r="BJ564" s="4">
        <f t="shared" si="38"/>
        <v>70404.34754</v>
      </c>
      <c r="BK564" s="4">
        <f t="shared" si="39"/>
        <v>39845.05163</v>
      </c>
      <c r="BL564" s="4">
        <f t="shared" si="40"/>
        <v>110249.3992</v>
      </c>
      <c r="BM564" s="4">
        <f>BK564*'Ejercicio 3 - TIR'!$D$5</f>
        <v>19922.52582</v>
      </c>
      <c r="BN564" s="4">
        <f t="shared" si="41"/>
        <v>90326.87335</v>
      </c>
      <c r="BO564" s="4">
        <f t="shared" si="42"/>
        <v>39297.94095</v>
      </c>
      <c r="BP564" s="4">
        <f t="shared" si="43"/>
        <v>-117306.0456</v>
      </c>
      <c r="BQ564" s="4">
        <f t="shared" ref="BQ564:BT564" si="1729">BE564</f>
        <v>22491.56481</v>
      </c>
      <c r="BR564" s="4">
        <f t="shared" si="1729"/>
        <v>21900.80495</v>
      </c>
      <c r="BS564" s="4">
        <f t="shared" si="1729"/>
        <v>20430.89006</v>
      </c>
      <c r="BT564" s="4">
        <f t="shared" si="1729"/>
        <v>18439.29476</v>
      </c>
      <c r="BU564" s="4">
        <f t="shared" si="45"/>
        <v>58427.13047</v>
      </c>
      <c r="BV564" s="36">
        <f t="shared" si="46"/>
        <v>5.681486735</v>
      </c>
    </row>
    <row r="565" ht="15.0" customHeight="1">
      <c r="A565" s="2">
        <v>564.0</v>
      </c>
      <c r="B565" s="3">
        <f t="shared" si="4"/>
        <v>0.1328414732</v>
      </c>
      <c r="C565" s="4">
        <f>IF(B565&lt;=('Ejercicio 3 - TIR'!$D$13-'Ejercicio 3 - TIR'!$C$13)/('Ejercicio 3 - TIR'!$E$13-'Ejercicio 3 - TIR'!$C$13),'Ejercicio 3 - TIR'!$C$13+SQRT(('Ejercicio 3 - TIR'!$E$13-'Ejercicio 3 - TIR'!$C$13)*('Ejercicio 3 - TIR'!$D$13-'Ejercicio 3 - TIR'!$C$13)*B565),'Ejercicio 3 - TIR'!$E$13-SQRT(('Ejercicio 3 - TIR'!$E$13-'Ejercicio 3 - TIR'!$C$13)*('Ejercicio 3 - TIR'!$E$13-'Ejercicio 3 - TIR'!$D$13)*(1-B565)))</f>
        <v>67289.48484</v>
      </c>
      <c r="D565" s="3">
        <f t="shared" si="5"/>
        <v>0.1405827705</v>
      </c>
      <c r="E565" s="4">
        <f>IF(D565&lt;=('Ejercicio 3 - TIR'!$D$14-'Ejercicio 3 - TIR'!$C$14)/('Ejercicio 3 - TIR'!$E$14-'Ejercicio 3 - TIR'!$C$14),'Ejercicio 3 - TIR'!$C$14+SQRT(('Ejercicio 3 - TIR'!$E$14-'Ejercicio 3 - TIR'!$C$14)*('Ejercicio 3 - TIR'!$D$14-'Ejercicio 3 - TIR'!$C$14)*D565),'Ejercicio 3 - TIR'!$E$14-SQRT(('Ejercicio 3 - TIR'!$E$14-'Ejercicio 3 - TIR'!$C$14)*('Ejercicio 3 - TIR'!$E$14-'Ejercicio 3 - TIR'!$D$14)*(1-D565)))</f>
        <v>28247.1076</v>
      </c>
      <c r="F565" s="3">
        <f t="shared" si="6"/>
        <v>0.9878974582</v>
      </c>
      <c r="G565" s="4">
        <f>IF(F565&lt;=('Ejercicio 3 - TIR'!$D$18-'Ejercicio 3 - TIR'!$C$18)/('Ejercicio 3 - TIR'!$E$18-'Ejercicio 3 - TIR'!$C$18),'Ejercicio 3 - TIR'!$C$18+SQRT(('Ejercicio 3 - TIR'!$E$18-'Ejercicio 3 - TIR'!$C$18)*('Ejercicio 3 - TIR'!$D$18-'Ejercicio 3 - TIR'!$C$18)*F565),'Ejercicio 3 - TIR'!$E$18-SQRT(('Ejercicio 3 - TIR'!$E$18-'Ejercicio 3 - TIR'!$C$18)*('Ejercicio 3 - TIR'!$E$18-'Ejercicio 3 - TIR'!$D$18)*(1-F565)))</f>
        <v>44047.272</v>
      </c>
      <c r="H565" s="3">
        <f t="shared" si="7"/>
        <v>0.05665295064</v>
      </c>
      <c r="I565" s="4">
        <f>IF(H565&lt;=('Ejercicio 3 - TIR'!$D$18-'Ejercicio 3 - TIR'!$C$18)/('Ejercicio 3 - TIR'!$E$18-'Ejercicio 3 - TIR'!$C$18),'Ejercicio 3 - TIR'!$C$18+SQRT(('Ejercicio 3 - TIR'!$E$18-'Ejercicio 3 - TIR'!$C$18)*('Ejercicio 3 - TIR'!$D$18-'Ejercicio 3 - TIR'!$C$18)*H565),'Ejercicio 3 - TIR'!$E$18-SQRT(('Ejercicio 3 - TIR'!$E$18-'Ejercicio 3 - TIR'!$C$18)*('Ejercicio 3 - TIR'!$E$18-'Ejercicio 3 - TIR'!$D$18)*(1-H565)))</f>
        <v>32915.12308</v>
      </c>
      <c r="J565" s="3">
        <f t="shared" si="8"/>
        <v>0.562846847</v>
      </c>
      <c r="K565" s="4">
        <f>IF(J565&lt;=('Ejercicio 3 - TIR'!$D$18-'Ejercicio 3 - TIR'!$C$18)/('Ejercicio 3 - TIR'!$E$18-'Ejercicio 3 - TIR'!$C$18),'Ejercicio 3 - TIR'!$C$18+SQRT(('Ejercicio 3 - TIR'!$E$18-'Ejercicio 3 - TIR'!$C$18)*('Ejercicio 3 - TIR'!$D$18-'Ejercicio 3 - TIR'!$C$18)*J565),'Ejercicio 3 - TIR'!$E$18-SQRT(('Ejercicio 3 - TIR'!$E$18-'Ejercicio 3 - TIR'!$C$18)*('Ejercicio 3 - TIR'!$E$18-'Ejercicio 3 - TIR'!$D$18)*(1-J565)))</f>
        <v>39188.41809</v>
      </c>
      <c r="L565" s="3">
        <f t="shared" si="9"/>
        <v>0.07180750816</v>
      </c>
      <c r="M565" s="4">
        <f>IF(L565&lt;=('Ejercicio 3 - TIR'!$D$18-'Ejercicio 3 - TIR'!$C$18)/('Ejercicio 3 - TIR'!$E$18-'Ejercicio 3 - TIR'!$C$18),'Ejercicio 3 - TIR'!$C$18+SQRT(('Ejercicio 3 - TIR'!$E$18-'Ejercicio 3 - TIR'!$C$18)*('Ejercicio 3 - TIR'!$D$18-'Ejercicio 3 - TIR'!$C$18)*L565),'Ejercicio 3 - TIR'!$E$18-SQRT(('Ejercicio 3 - TIR'!$E$18-'Ejercicio 3 - TIR'!$C$18)*('Ejercicio 3 - TIR'!$E$18-'Ejercicio 3 - TIR'!$D$18)*(1-L565)))</f>
        <v>33281.9394</v>
      </c>
      <c r="N565" s="3">
        <f t="shared" si="10"/>
        <v>0.4167761005</v>
      </c>
      <c r="O565" s="4">
        <f>IF(N565&lt;=('Ejercicio 3 - TIR'!$D$18-'Ejercicio 3 - TIR'!$C$18)/('Ejercicio 3 - TIR'!$E$18-'Ejercicio 3 - TIR'!$C$18),'Ejercicio 3 - TIR'!$C$18+SQRT(('Ejercicio 3 - TIR'!$E$18-'Ejercicio 3 - TIR'!$C$18)*('Ejercicio 3 - TIR'!$D$18-'Ejercicio 3 - TIR'!$C$18)*N565),'Ejercicio 3 - TIR'!$E$18-SQRT(('Ejercicio 3 - TIR'!$E$18-'Ejercicio 3 - TIR'!$C$18)*('Ejercicio 3 - TIR'!$E$18-'Ejercicio 3 - TIR'!$D$18)*(1-N565)))</f>
        <v>37906.73226</v>
      </c>
      <c r="P565" s="3">
        <f t="shared" si="11"/>
        <v>0.313838574</v>
      </c>
      <c r="Q565" s="7">
        <f>IF(P565&lt;=('Ejercicio 3 - TIR'!$D$22-'Ejercicio 3 - TIR'!$C$22)/('Ejercicio 3 - TIR'!$E$22-'Ejercicio 3 - TIR'!$C$22),'Ejercicio 3 - TIR'!$C$22+SQRT(('Ejercicio 3 - TIR'!$E$22-'Ejercicio 3 - TIR'!$C$22)*('Ejercicio 3 - TIR'!$D$22-'Ejercicio 3 - TIR'!$C$22)*P565),'Ejercicio 3 - TIR'!$E$22-SQRT(('Ejercicio 3 - TIR'!$E$22-'Ejercicio 3 - TIR'!$C$22)*('Ejercicio 3 - TIR'!$E$22-'Ejercicio 3 - TIR'!$D$22)*(1-P565)))</f>
        <v>0.1437678235</v>
      </c>
      <c r="R565" s="3">
        <f t="shared" si="12"/>
        <v>0.2161766697</v>
      </c>
      <c r="S565" s="7">
        <f>IF(R565&lt;=('Ejercicio 3 - TIR'!$D$23-'Ejercicio 3 - TIR'!$C$23)/('Ejercicio 3 - TIR'!$E$23-'Ejercicio 3 - TIR'!$C$23),'Ejercicio 3 - TIR'!$C$23+SQRT(('Ejercicio 3 - TIR'!$E$23-'Ejercicio 3 - TIR'!$C$23)*('Ejercicio 3 - TIR'!$D$23-'Ejercicio 3 - TIR'!$C$23)*R565),'Ejercicio 3 - TIR'!$E$23-SQRT(('Ejercicio 3 - TIR'!$E$23-'Ejercicio 3 - TIR'!$C$23)*('Ejercicio 3 - TIR'!$E$23-'Ejercicio 3 - TIR'!$D$23)*(1-R565)))</f>
        <v>0.1397260743</v>
      </c>
      <c r="T565" s="3">
        <f t="shared" si="13"/>
        <v>0.2006062649</v>
      </c>
      <c r="U565" s="7">
        <f>IF(T565&lt;=('Ejercicio 3 - TIR'!$D$24-'Ejercicio 3 - TIR'!$C$24)/('Ejercicio 3 - TIR'!$E$24-'Ejercicio 3 - TIR'!$C$24),'Ejercicio 3 - TIR'!$C$24+SQRT(('Ejercicio 3 - TIR'!$E$24-'Ejercicio 3 - TIR'!$C$24)*('Ejercicio 3 - TIR'!$D$24-'Ejercicio 3 - TIR'!$C$24)*T565),'Ejercicio 3 - TIR'!$E$24-SQRT(('Ejercicio 3 - TIR'!$E$24-'Ejercicio 3 - TIR'!$C$24)*('Ejercicio 3 - TIR'!$E$24-'Ejercicio 3 - TIR'!$D$24)*(1-T565)))</f>
        <v>0.1705249399</v>
      </c>
      <c r="V565" s="3">
        <f t="shared" si="14"/>
        <v>0.9293724136</v>
      </c>
      <c r="W565" s="7">
        <f>IF(V565&lt;=('Ejercicio 3 - TIR'!$D$25-'Ejercicio 3 - TIR'!$C$25)/('Ejercicio 3 - TIR'!$E$25-'Ejercicio 3 - TIR'!$C$25),'Ejercicio 3 - TIR'!$C$25+SQRT(('Ejercicio 3 - TIR'!$E$25-'Ejercicio 3 - TIR'!$C$25)*('Ejercicio 3 - TIR'!$D$25-'Ejercicio 3 - TIR'!$C$25)*V565),'Ejercicio 3 - TIR'!$E$25-SQRT(('Ejercicio 3 - TIR'!$E$25-'Ejercicio 3 - TIR'!$C$25)*('Ejercicio 3 - TIR'!$E$25-'Ejercicio 3 - TIR'!$D$25)*(1-V565)))</f>
        <v>0.2342775144</v>
      </c>
      <c r="X565" s="3">
        <f t="shared" si="15"/>
        <v>0.9801691607</v>
      </c>
      <c r="Y565" s="7">
        <f>IF(X565&lt;=('Ejercicio 3 - TIR'!$D$26-'Ejercicio 3 - TIR'!$C$26)/('Ejercicio 3 - TIR'!$E$26-'Ejercicio 3 - TIR'!$C$26),'Ejercicio 3 - TIR'!$C$26+SQRT(('Ejercicio 3 - TIR'!$E$26-'Ejercicio 3 - TIR'!$C$26)*('Ejercicio 3 - TIR'!$D$26-'Ejercicio 3 - TIR'!$C$26)*X565),'Ejercicio 3 - TIR'!$E$26-SQRT(('Ejercicio 3 - TIR'!$E$26-'Ejercicio 3 - TIR'!$C$26)*('Ejercicio 3 - TIR'!$E$26-'Ejercicio 3 - TIR'!$D$26)*(1-X565)))</f>
        <v>0.2696517377</v>
      </c>
      <c r="Z565" s="3">
        <f t="shared" si="16"/>
        <v>1.143767823</v>
      </c>
      <c r="AA565" s="3">
        <f t="shared" si="17"/>
        <v>1.303582011</v>
      </c>
      <c r="AB565" s="3">
        <f t="shared" si="18"/>
        <v>1.525875255</v>
      </c>
      <c r="AC565" s="3">
        <f t="shared" si="19"/>
        <v>1.883353518</v>
      </c>
      <c r="AD565" s="3">
        <f t="shared" si="20"/>
        <v>2.391203066</v>
      </c>
      <c r="AE565" s="2">
        <f t="shared" si="21"/>
        <v>4061.02518</v>
      </c>
      <c r="AF565" s="2">
        <f t="shared" si="22"/>
        <v>4628.456286</v>
      </c>
      <c r="AG565" s="2">
        <f t="shared" si="23"/>
        <v>5417.723516</v>
      </c>
      <c r="AH565" s="2">
        <f t="shared" si="24"/>
        <v>6686.974315</v>
      </c>
      <c r="AI565" s="2">
        <f t="shared" si="25"/>
        <v>8490.128559</v>
      </c>
      <c r="AJ565" s="4">
        <f t="shared" si="26"/>
        <v>50379.85243</v>
      </c>
      <c r="AK565" s="4">
        <f t="shared" si="27"/>
        <v>42907.56235</v>
      </c>
      <c r="AL565" s="4">
        <f t="shared" si="28"/>
        <v>59796.63747</v>
      </c>
      <c r="AM565" s="4">
        <f t="shared" si="29"/>
        <v>62681.65764</v>
      </c>
      <c r="AN565" s="4">
        <f t="shared" si="30"/>
        <v>90642.69442</v>
      </c>
      <c r="AO565" s="4">
        <f>C565/'Ejercicio 3 - TIR'!$D$7</f>
        <v>13457.89697</v>
      </c>
      <c r="AP565" s="4">
        <f t="shared" si="31"/>
        <v>36921.95546</v>
      </c>
      <c r="AQ565" s="4">
        <f t="shared" si="32"/>
        <v>29449.66538</v>
      </c>
      <c r="AR565" s="4">
        <f t="shared" si="33"/>
        <v>46338.7405</v>
      </c>
      <c r="AS565" s="4">
        <f t="shared" si="34"/>
        <v>49223.76067</v>
      </c>
      <c r="AT565" s="4">
        <f t="shared" si="35"/>
        <v>77184.79745</v>
      </c>
      <c r="AU565" s="4">
        <f>AP565*'Ejercicio 3 - TIR'!$D$5</f>
        <v>18460.97773</v>
      </c>
      <c r="AV565" s="4">
        <f>AQ565*'Ejercicio 3 - TIR'!$D$5</f>
        <v>14724.83269</v>
      </c>
      <c r="AW565" s="4">
        <f>AR565*'Ejercicio 3 - TIR'!$D$5</f>
        <v>23169.37025</v>
      </c>
      <c r="AX565" s="4">
        <f>AS565*'Ejercicio 3 - TIR'!$D$5</f>
        <v>24611.88034</v>
      </c>
      <c r="AY565" s="4">
        <f>AT565*'Ejercicio 3 - TIR'!$D$5</f>
        <v>38592.39873</v>
      </c>
      <c r="AZ565" s="4">
        <f t="shared" ref="AZ565:BD565" si="1730">AJ565-AU565-AE565</f>
        <v>27857.84952</v>
      </c>
      <c r="BA565" s="4">
        <f t="shared" si="1730"/>
        <v>23554.27338</v>
      </c>
      <c r="BB565" s="4">
        <f t="shared" si="1730"/>
        <v>31209.5437</v>
      </c>
      <c r="BC565" s="4">
        <f t="shared" si="1730"/>
        <v>31382.80299</v>
      </c>
      <c r="BD565" s="4">
        <f t="shared" si="1730"/>
        <v>43560.16714</v>
      </c>
      <c r="BE565" s="4">
        <f t="shared" ref="BE565:BI565" si="1731">AZ565/Z565</f>
        <v>24356.21019</v>
      </c>
      <c r="BF565" s="4">
        <f t="shared" si="1731"/>
        <v>18068.88494</v>
      </c>
      <c r="BG565" s="4">
        <f t="shared" si="1731"/>
        <v>20453.5355</v>
      </c>
      <c r="BH565" s="4">
        <f t="shared" si="1731"/>
        <v>16663.25663</v>
      </c>
      <c r="BI565" s="4">
        <f t="shared" si="1731"/>
        <v>18216.84145</v>
      </c>
      <c r="BJ565" s="4">
        <f t="shared" si="38"/>
        <v>67544.57032</v>
      </c>
      <c r="BK565" s="4">
        <f t="shared" si="39"/>
        <v>32180.5645</v>
      </c>
      <c r="BL565" s="4">
        <f t="shared" si="40"/>
        <v>99725.13481</v>
      </c>
      <c r="BM565" s="4">
        <f>BK565*'Ejercicio 3 - TIR'!$D$5</f>
        <v>16090.28225</v>
      </c>
      <c r="BN565" s="4">
        <f t="shared" si="41"/>
        <v>83634.85257</v>
      </c>
      <c r="BO565" s="4">
        <f t="shared" si="42"/>
        <v>34976.05609</v>
      </c>
      <c r="BP565" s="4">
        <f t="shared" si="43"/>
        <v>-95536.59245</v>
      </c>
      <c r="BQ565" s="4">
        <f t="shared" ref="BQ565:BT565" si="1732">BE565</f>
        <v>24356.21019</v>
      </c>
      <c r="BR565" s="4">
        <f t="shared" si="1732"/>
        <v>18068.88494</v>
      </c>
      <c r="BS565" s="4">
        <f t="shared" si="1732"/>
        <v>20453.5355</v>
      </c>
      <c r="BT565" s="4">
        <f t="shared" si="1732"/>
        <v>16663.25663</v>
      </c>
      <c r="BU565" s="4">
        <f t="shared" si="45"/>
        <v>53192.89754</v>
      </c>
      <c r="BV565" s="36">
        <f t="shared" si="46"/>
        <v>10.47358046</v>
      </c>
    </row>
    <row r="566" ht="15.0" customHeight="1">
      <c r="A566" s="2">
        <v>565.0</v>
      </c>
      <c r="B566" s="3">
        <f t="shared" si="4"/>
        <v>0.15099389</v>
      </c>
      <c r="C566" s="4">
        <f>IF(B566&lt;=('Ejercicio 3 - TIR'!$D$13-'Ejercicio 3 - TIR'!$C$13)/('Ejercicio 3 - TIR'!$E$13-'Ejercicio 3 - TIR'!$C$13),'Ejercicio 3 - TIR'!$C$13+SQRT(('Ejercicio 3 - TIR'!$E$13-'Ejercicio 3 - TIR'!$C$13)*('Ejercicio 3 - TIR'!$D$13-'Ejercicio 3 - TIR'!$C$13)*B566),'Ejercicio 3 - TIR'!$E$13-SQRT(('Ejercicio 3 - TIR'!$E$13-'Ejercicio 3 - TIR'!$C$13)*('Ejercicio 3 - TIR'!$E$13-'Ejercicio 3 - TIR'!$D$13)*(1-B566)))</f>
        <v>67771.58645</v>
      </c>
      <c r="D566" s="3">
        <f t="shared" si="5"/>
        <v>0.1092125874</v>
      </c>
      <c r="E566" s="4">
        <f>IF(D566&lt;=('Ejercicio 3 - TIR'!$D$14-'Ejercicio 3 - TIR'!$C$14)/('Ejercicio 3 - TIR'!$E$14-'Ejercicio 3 - TIR'!$C$14),'Ejercicio 3 - TIR'!$C$14+SQRT(('Ejercicio 3 - TIR'!$E$14-'Ejercicio 3 - TIR'!$C$14)*('Ejercicio 3 - TIR'!$D$14-'Ejercicio 3 - TIR'!$C$14)*D566),'Ejercicio 3 - TIR'!$E$14-SQRT(('Ejercicio 3 - TIR'!$E$14-'Ejercicio 3 - TIR'!$C$14)*('Ejercicio 3 - TIR'!$E$14-'Ejercicio 3 - TIR'!$D$14)*(1-D566)))</f>
        <v>27861.98254</v>
      </c>
      <c r="F566" s="3">
        <f t="shared" si="6"/>
        <v>0.05446855326</v>
      </c>
      <c r="G566" s="4">
        <f>IF(F566&lt;=('Ejercicio 3 - TIR'!$D$18-'Ejercicio 3 - TIR'!$C$18)/('Ejercicio 3 - TIR'!$E$18-'Ejercicio 3 - TIR'!$C$18),'Ejercicio 3 - TIR'!$C$18+SQRT(('Ejercicio 3 - TIR'!$E$18-'Ejercicio 3 - TIR'!$C$18)*('Ejercicio 3 - TIR'!$D$18-'Ejercicio 3 - TIR'!$C$18)*F566),'Ejercicio 3 - TIR'!$E$18-SQRT(('Ejercicio 3 - TIR'!$E$18-'Ejercicio 3 - TIR'!$C$18)*('Ejercicio 3 - TIR'!$E$18-'Ejercicio 3 - TIR'!$D$18)*(1-F566)))</f>
        <v>32858.37069</v>
      </c>
      <c r="H566" s="3">
        <f t="shared" si="7"/>
        <v>0.140453804</v>
      </c>
      <c r="I566" s="4">
        <f>IF(H566&lt;=('Ejercicio 3 - TIR'!$D$18-'Ejercicio 3 - TIR'!$C$18)/('Ejercicio 3 - TIR'!$E$18-'Ejercicio 3 - TIR'!$C$18),'Ejercicio 3 - TIR'!$C$18+SQRT(('Ejercicio 3 - TIR'!$E$18-'Ejercicio 3 - TIR'!$C$18)*('Ejercicio 3 - TIR'!$D$18-'Ejercicio 3 - TIR'!$C$18)*H566),'Ejercicio 3 - TIR'!$E$18-SQRT(('Ejercicio 3 - TIR'!$E$18-'Ejercicio 3 - TIR'!$C$18)*('Ejercicio 3 - TIR'!$E$18-'Ejercicio 3 - TIR'!$D$18)*(1-H566)))</f>
        <v>34589.9968</v>
      </c>
      <c r="J566" s="3">
        <f t="shared" si="8"/>
        <v>0.8215477004</v>
      </c>
      <c r="K566" s="4">
        <f>IF(J566&lt;=('Ejercicio 3 - TIR'!$D$18-'Ejercicio 3 - TIR'!$C$18)/('Ejercicio 3 - TIR'!$E$18-'Ejercicio 3 - TIR'!$C$18),'Ejercicio 3 - TIR'!$C$18+SQRT(('Ejercicio 3 - TIR'!$E$18-'Ejercicio 3 - TIR'!$C$18)*('Ejercicio 3 - TIR'!$D$18-'Ejercicio 3 - TIR'!$C$18)*J566),'Ejercicio 3 - TIR'!$E$18-SQRT(('Ejercicio 3 - TIR'!$E$18-'Ejercicio 3 - TIR'!$C$18)*('Ejercicio 3 - TIR'!$E$18-'Ejercicio 3 - TIR'!$D$18)*(1-J566)))</f>
        <v>41341.59564</v>
      </c>
      <c r="L566" s="3">
        <f t="shared" si="9"/>
        <v>0.8624556273</v>
      </c>
      <c r="M566" s="4">
        <f>IF(L566&lt;=('Ejercicio 3 - TIR'!$D$18-'Ejercicio 3 - TIR'!$C$18)/('Ejercicio 3 - TIR'!$E$18-'Ejercicio 3 - TIR'!$C$18),'Ejercicio 3 - TIR'!$C$18+SQRT(('Ejercicio 3 - TIR'!$E$18-'Ejercicio 3 - TIR'!$C$18)*('Ejercicio 3 - TIR'!$D$18-'Ejercicio 3 - TIR'!$C$18)*L566),'Ejercicio 3 - TIR'!$E$18-SQRT(('Ejercicio 3 - TIR'!$E$18-'Ejercicio 3 - TIR'!$C$18)*('Ejercicio 3 - TIR'!$E$18-'Ejercicio 3 - TIR'!$D$18)*(1-L566)))</f>
        <v>41788.17374</v>
      </c>
      <c r="N566" s="3">
        <f t="shared" si="10"/>
        <v>0.3591394906</v>
      </c>
      <c r="O566" s="4">
        <f>IF(N566&lt;=('Ejercicio 3 - TIR'!$D$18-'Ejercicio 3 - TIR'!$C$18)/('Ejercicio 3 - TIR'!$E$18-'Ejercicio 3 - TIR'!$C$18),'Ejercicio 3 - TIR'!$C$18+SQRT(('Ejercicio 3 - TIR'!$E$18-'Ejercicio 3 - TIR'!$C$18)*('Ejercicio 3 - TIR'!$D$18-'Ejercicio 3 - TIR'!$C$18)*N566),'Ejercicio 3 - TIR'!$E$18-SQRT(('Ejercicio 3 - TIR'!$E$18-'Ejercicio 3 - TIR'!$C$18)*('Ejercicio 3 - TIR'!$E$18-'Ejercicio 3 - TIR'!$D$18)*(1-N566)))</f>
        <v>37339.68144</v>
      </c>
      <c r="P566" s="3">
        <f t="shared" si="11"/>
        <v>0.5327580833</v>
      </c>
      <c r="Q566" s="7">
        <f>IF(P566&lt;=('Ejercicio 3 - TIR'!$D$22-'Ejercicio 3 - TIR'!$C$22)/('Ejercicio 3 - TIR'!$E$22-'Ejercicio 3 - TIR'!$C$22),'Ejercicio 3 - TIR'!$C$22+SQRT(('Ejercicio 3 - TIR'!$E$22-'Ejercicio 3 - TIR'!$C$22)*('Ejercicio 3 - TIR'!$D$22-'Ejercicio 3 - TIR'!$C$22)*P566),'Ejercicio 3 - TIR'!$E$22-SQRT(('Ejercicio 3 - TIR'!$E$22-'Ejercicio 3 - TIR'!$C$22)*('Ejercicio 3 - TIR'!$E$22-'Ejercicio 3 - TIR'!$D$22)*(1-P566)))</f>
        <v>0.1509993888</v>
      </c>
      <c r="R566" s="3">
        <f t="shared" si="12"/>
        <v>0.3083366834</v>
      </c>
      <c r="S566" s="7">
        <f>IF(R566&lt;=('Ejercicio 3 - TIR'!$D$23-'Ejercicio 3 - TIR'!$C$23)/('Ejercicio 3 - TIR'!$E$23-'Ejercicio 3 - TIR'!$C$23),'Ejercicio 3 - TIR'!$C$23+SQRT(('Ejercicio 3 - TIR'!$E$23-'Ejercicio 3 - TIR'!$C$23)*('Ejercicio 3 - TIR'!$D$23-'Ejercicio 3 - TIR'!$C$23)*R566),'Ejercicio 3 - TIR'!$E$23-SQRT(('Ejercicio 3 - TIR'!$E$23-'Ejercicio 3 - TIR'!$C$23)*('Ejercicio 3 - TIR'!$E$23-'Ejercicio 3 - TIR'!$D$23)*(1-R566)))</f>
        <v>0.143558566</v>
      </c>
      <c r="T566" s="3">
        <f t="shared" si="13"/>
        <v>0.9398843756</v>
      </c>
      <c r="U566" s="7">
        <f>IF(T566&lt;=('Ejercicio 3 - TIR'!$D$24-'Ejercicio 3 - TIR'!$C$24)/('Ejercicio 3 - TIR'!$E$24-'Ejercicio 3 - TIR'!$C$24),'Ejercicio 3 - TIR'!$C$24+SQRT(('Ejercicio 3 - TIR'!$E$24-'Ejercicio 3 - TIR'!$C$24)*('Ejercicio 3 - TIR'!$D$24-'Ejercicio 3 - TIR'!$C$24)*T566),'Ejercicio 3 - TIR'!$E$24-SQRT(('Ejercicio 3 - TIR'!$E$24-'Ejercicio 3 - TIR'!$C$24)*('Ejercicio 3 - TIR'!$E$24-'Ejercicio 3 - TIR'!$D$24)*(1-T566)))</f>
        <v>0.2070260358</v>
      </c>
      <c r="V566" s="3">
        <f t="shared" si="14"/>
        <v>0.1936779014</v>
      </c>
      <c r="W566" s="7">
        <f>IF(V566&lt;=('Ejercicio 3 - TIR'!$D$25-'Ejercicio 3 - TIR'!$C$25)/('Ejercicio 3 - TIR'!$E$25-'Ejercicio 3 - TIR'!$C$25),'Ejercicio 3 - TIR'!$C$25+SQRT(('Ejercicio 3 - TIR'!$E$25-'Ejercicio 3 - TIR'!$C$25)*('Ejercicio 3 - TIR'!$D$25-'Ejercicio 3 - TIR'!$C$25)*V566),'Ejercicio 3 - TIR'!$E$25-SQRT(('Ejercicio 3 - TIR'!$E$25-'Ejercicio 3 - TIR'!$C$25)*('Ejercicio 3 - TIR'!$E$25-'Ejercicio 3 - TIR'!$D$25)*(1-V566)))</f>
        <v>0.1964666044</v>
      </c>
      <c r="X566" s="3">
        <f t="shared" si="15"/>
        <v>0.8514305799</v>
      </c>
      <c r="Y566" s="7">
        <f>IF(X566&lt;=('Ejercicio 3 - TIR'!$D$26-'Ejercicio 3 - TIR'!$C$26)/('Ejercicio 3 - TIR'!$E$26-'Ejercicio 3 - TIR'!$C$26),'Ejercicio 3 - TIR'!$C$26+SQRT(('Ejercicio 3 - TIR'!$E$26-'Ejercicio 3 - TIR'!$C$26)*('Ejercicio 3 - TIR'!$D$26-'Ejercicio 3 - TIR'!$C$26)*X566),'Ejercicio 3 - TIR'!$E$26-SQRT(('Ejercicio 3 - TIR'!$E$26-'Ejercicio 3 - TIR'!$C$26)*('Ejercicio 3 - TIR'!$E$26-'Ejercicio 3 - TIR'!$D$26)*(1-X566)))</f>
        <v>0.2516755429</v>
      </c>
      <c r="Z566" s="3">
        <f t="shared" si="16"/>
        <v>1.150999389</v>
      </c>
      <c r="AA566" s="3">
        <f t="shared" si="17"/>
        <v>1.31623521</v>
      </c>
      <c r="AB566" s="3">
        <f t="shared" si="18"/>
        <v>1.588730168</v>
      </c>
      <c r="AC566" s="3">
        <f t="shared" si="19"/>
        <v>1.90086259</v>
      </c>
      <c r="AD566" s="3">
        <f t="shared" si="20"/>
        <v>2.379263214</v>
      </c>
      <c r="AE566" s="2">
        <f t="shared" si="21"/>
        <v>4207.142334</v>
      </c>
      <c r="AF566" s="2">
        <f t="shared" si="22"/>
        <v>4811.113654</v>
      </c>
      <c r="AG566" s="2">
        <f t="shared" si="23"/>
        <v>5807.139442</v>
      </c>
      <c r="AH566" s="2">
        <f t="shared" si="24"/>
        <v>6948.04841</v>
      </c>
      <c r="AI566" s="2">
        <f t="shared" si="25"/>
        <v>8696.702265</v>
      </c>
      <c r="AJ566" s="4">
        <f t="shared" si="26"/>
        <v>37819.96458</v>
      </c>
      <c r="AK566" s="4">
        <f t="shared" si="27"/>
        <v>45528.57171</v>
      </c>
      <c r="AL566" s="4">
        <f t="shared" si="28"/>
        <v>65680.64019</v>
      </c>
      <c r="AM566" s="4">
        <f t="shared" si="29"/>
        <v>79433.57615</v>
      </c>
      <c r="AN566" s="4">
        <f t="shared" si="30"/>
        <v>88840.93047</v>
      </c>
      <c r="AO566" s="4">
        <f>C566/'Ejercicio 3 - TIR'!$D$7</f>
        <v>13554.31729</v>
      </c>
      <c r="AP566" s="4">
        <f t="shared" si="31"/>
        <v>24265.64729</v>
      </c>
      <c r="AQ566" s="4">
        <f t="shared" si="32"/>
        <v>31974.25442</v>
      </c>
      <c r="AR566" s="4">
        <f t="shared" si="33"/>
        <v>52126.3229</v>
      </c>
      <c r="AS566" s="4">
        <f t="shared" si="34"/>
        <v>65879.25886</v>
      </c>
      <c r="AT566" s="4">
        <f t="shared" si="35"/>
        <v>75286.61318</v>
      </c>
      <c r="AU566" s="4">
        <f>AP566*'Ejercicio 3 - TIR'!$D$5</f>
        <v>12132.82364</v>
      </c>
      <c r="AV566" s="4">
        <f>AQ566*'Ejercicio 3 - TIR'!$D$5</f>
        <v>15987.12721</v>
      </c>
      <c r="AW566" s="4">
        <f>AR566*'Ejercicio 3 - TIR'!$D$5</f>
        <v>26063.16145</v>
      </c>
      <c r="AX566" s="4">
        <f>AS566*'Ejercicio 3 - TIR'!$D$5</f>
        <v>32939.62943</v>
      </c>
      <c r="AY566" s="4">
        <f>AT566*'Ejercicio 3 - TIR'!$D$5</f>
        <v>37643.30659</v>
      </c>
      <c r="AZ566" s="4">
        <f t="shared" ref="AZ566:BD566" si="1733">AJ566-AU566-AE566</f>
        <v>21479.9986</v>
      </c>
      <c r="BA566" s="4">
        <f t="shared" si="1733"/>
        <v>24730.33085</v>
      </c>
      <c r="BB566" s="4">
        <f t="shared" si="1733"/>
        <v>33810.3393</v>
      </c>
      <c r="BC566" s="4">
        <f t="shared" si="1733"/>
        <v>39545.89831</v>
      </c>
      <c r="BD566" s="4">
        <f t="shared" si="1733"/>
        <v>42500.92161</v>
      </c>
      <c r="BE566" s="4">
        <f t="shared" ref="BE566:BI566" si="1734">AZ566/Z566</f>
        <v>18662.04171</v>
      </c>
      <c r="BF566" s="4">
        <f t="shared" si="1734"/>
        <v>18788.68659</v>
      </c>
      <c r="BG566" s="4">
        <f t="shared" si="1734"/>
        <v>21281.36041</v>
      </c>
      <c r="BH566" s="4">
        <f t="shared" si="1734"/>
        <v>20804.1857</v>
      </c>
      <c r="BI566" s="4">
        <f t="shared" si="1734"/>
        <v>17863.06003</v>
      </c>
      <c r="BJ566" s="4">
        <f t="shared" si="38"/>
        <v>66290.99013</v>
      </c>
      <c r="BK566" s="4">
        <f t="shared" si="39"/>
        <v>32249.28852</v>
      </c>
      <c r="BL566" s="4">
        <f t="shared" si="40"/>
        <v>98540.27865</v>
      </c>
      <c r="BM566" s="4">
        <f>BK566*'Ejercicio 3 - TIR'!$D$5</f>
        <v>16124.64426</v>
      </c>
      <c r="BN566" s="4">
        <f t="shared" si="41"/>
        <v>82415.63439</v>
      </c>
      <c r="BO566" s="4">
        <f t="shared" si="42"/>
        <v>34639.14119</v>
      </c>
      <c r="BP566" s="4">
        <f t="shared" si="43"/>
        <v>-95633.56899</v>
      </c>
      <c r="BQ566" s="4">
        <f t="shared" ref="BQ566:BT566" si="1735">BE566</f>
        <v>18662.04171</v>
      </c>
      <c r="BR566" s="4">
        <f t="shared" si="1735"/>
        <v>18788.68659</v>
      </c>
      <c r="BS566" s="4">
        <f t="shared" si="1735"/>
        <v>21281.36041</v>
      </c>
      <c r="BT566" s="4">
        <f t="shared" si="1735"/>
        <v>20804.1857</v>
      </c>
      <c r="BU566" s="4">
        <f t="shared" si="45"/>
        <v>52502.20121</v>
      </c>
      <c r="BV566" s="36">
        <f t="shared" si="46"/>
        <v>9.881219027</v>
      </c>
    </row>
    <row r="567" ht="15.0" customHeight="1">
      <c r="A567" s="2">
        <v>566.0</v>
      </c>
      <c r="B567" s="3">
        <f t="shared" si="4"/>
        <v>0.9409586248</v>
      </c>
      <c r="C567" s="4">
        <f>IF(B567&lt;=('Ejercicio 3 - TIR'!$D$13-'Ejercicio 3 - TIR'!$C$13)/('Ejercicio 3 - TIR'!$E$13-'Ejercicio 3 - TIR'!$C$13),'Ejercicio 3 - TIR'!$C$13+SQRT(('Ejercicio 3 - TIR'!$E$13-'Ejercicio 3 - TIR'!$C$13)*('Ejercicio 3 - TIR'!$D$13-'Ejercicio 3 - TIR'!$C$13)*B567),'Ejercicio 3 - TIR'!$E$13-SQRT(('Ejercicio 3 - TIR'!$E$13-'Ejercicio 3 - TIR'!$C$13)*('Ejercicio 3 - TIR'!$E$13-'Ejercicio 3 - TIR'!$D$13)*(1-B567)))</f>
        <v>91582.77657</v>
      </c>
      <c r="D567" s="3">
        <f t="shared" si="5"/>
        <v>0.5137204913</v>
      </c>
      <c r="E567" s="4">
        <f>IF(D567&lt;=('Ejercicio 3 - TIR'!$D$14-'Ejercicio 3 - TIR'!$C$14)/('Ejercicio 3 - TIR'!$E$14-'Ejercicio 3 - TIR'!$C$14),'Ejercicio 3 - TIR'!$C$14+SQRT(('Ejercicio 3 - TIR'!$E$14-'Ejercicio 3 - TIR'!$C$14)*('Ejercicio 3 - TIR'!$D$14-'Ejercicio 3 - TIR'!$C$14)*D567),'Ejercicio 3 - TIR'!$E$14-SQRT(('Ejercicio 3 - TIR'!$E$14-'Ejercicio 3 - TIR'!$C$14)*('Ejercicio 3 - TIR'!$E$14-'Ejercicio 3 - TIR'!$D$14)*(1-D567)))</f>
        <v>31459.39544</v>
      </c>
      <c r="F567" s="3">
        <f t="shared" si="6"/>
        <v>0.86404976</v>
      </c>
      <c r="G567" s="4">
        <f>IF(F567&lt;=('Ejercicio 3 - TIR'!$D$18-'Ejercicio 3 - TIR'!$C$18)/('Ejercicio 3 - TIR'!$E$18-'Ejercicio 3 - TIR'!$C$18),'Ejercicio 3 - TIR'!$C$18+SQRT(('Ejercicio 3 - TIR'!$E$18-'Ejercicio 3 - TIR'!$C$18)*('Ejercicio 3 - TIR'!$D$18-'Ejercicio 3 - TIR'!$C$18)*F567),'Ejercicio 3 - TIR'!$E$18-SQRT(('Ejercicio 3 - TIR'!$E$18-'Ejercicio 3 - TIR'!$C$18)*('Ejercicio 3 - TIR'!$E$18-'Ejercicio 3 - TIR'!$D$18)*(1-F567)))</f>
        <v>41806.84044</v>
      </c>
      <c r="H567" s="3">
        <f t="shared" si="7"/>
        <v>0.9214692205</v>
      </c>
      <c r="I567" s="4">
        <f>IF(H567&lt;=('Ejercicio 3 - TIR'!$D$18-'Ejercicio 3 - TIR'!$C$18)/('Ejercicio 3 - TIR'!$E$18-'Ejercicio 3 - TIR'!$C$18),'Ejercicio 3 - TIR'!$C$18+SQRT(('Ejercicio 3 - TIR'!$E$18-'Ejercicio 3 - TIR'!$C$18)*('Ejercicio 3 - TIR'!$D$18-'Ejercicio 3 - TIR'!$C$18)*H567),'Ejercicio 3 - TIR'!$E$18-SQRT(('Ejercicio 3 - TIR'!$E$18-'Ejercicio 3 - TIR'!$C$18)*('Ejercicio 3 - TIR'!$E$18-'Ejercicio 3 - TIR'!$D$18)*(1-H567)))</f>
        <v>42573.10724</v>
      </c>
      <c r="J567" s="3">
        <f t="shared" si="8"/>
        <v>0.04098075258</v>
      </c>
      <c r="K567" s="4">
        <f>IF(J567&lt;=('Ejercicio 3 - TIR'!$D$18-'Ejercicio 3 - TIR'!$C$18)/('Ejercicio 3 - TIR'!$E$18-'Ejercicio 3 - TIR'!$C$18),'Ejercicio 3 - TIR'!$C$18+SQRT(('Ejercicio 3 - TIR'!$E$18-'Ejercicio 3 - TIR'!$C$18)*('Ejercicio 3 - TIR'!$D$18-'Ejercicio 3 - TIR'!$C$18)*J567),'Ejercicio 3 - TIR'!$E$18-SQRT(('Ejercicio 3 - TIR'!$E$18-'Ejercicio 3 - TIR'!$C$18)*('Ejercicio 3 - TIR'!$E$18-'Ejercicio 3 - TIR'!$D$18)*(1-J567)))</f>
        <v>32479.33719</v>
      </c>
      <c r="L567" s="3">
        <f t="shared" si="9"/>
        <v>0.6904308025</v>
      </c>
      <c r="M567" s="4">
        <f>IF(L567&lt;=('Ejercicio 3 - TIR'!$D$18-'Ejercicio 3 - TIR'!$C$18)/('Ejercicio 3 - TIR'!$E$18-'Ejercicio 3 - TIR'!$C$18),'Ejercicio 3 - TIR'!$C$18+SQRT(('Ejercicio 3 - TIR'!$E$18-'Ejercicio 3 - TIR'!$C$18)*('Ejercicio 3 - TIR'!$D$18-'Ejercicio 3 - TIR'!$C$18)*L567),'Ejercicio 3 - TIR'!$E$18-SQRT(('Ejercicio 3 - TIR'!$E$18-'Ejercicio 3 - TIR'!$C$18)*('Ejercicio 3 - TIR'!$E$18-'Ejercicio 3 - TIR'!$D$18)*(1-L567)))</f>
        <v>40181.52619</v>
      </c>
      <c r="N567" s="3">
        <f t="shared" si="10"/>
        <v>0.2297338826</v>
      </c>
      <c r="O567" s="4">
        <f>IF(N567&lt;=('Ejercicio 3 - TIR'!$D$18-'Ejercicio 3 - TIR'!$C$18)/('Ejercicio 3 - TIR'!$E$18-'Ejercicio 3 - TIR'!$C$18),'Ejercicio 3 - TIR'!$C$18+SQRT(('Ejercicio 3 - TIR'!$E$18-'Ejercicio 3 - TIR'!$C$18)*('Ejercicio 3 - TIR'!$D$18-'Ejercicio 3 - TIR'!$C$18)*N567),'Ejercicio 3 - TIR'!$E$18-SQRT(('Ejercicio 3 - TIR'!$E$18-'Ejercicio 3 - TIR'!$C$18)*('Ejercicio 3 - TIR'!$E$18-'Ejercicio 3 - TIR'!$D$18)*(1-N567)))</f>
        <v>35870.27107</v>
      </c>
      <c r="P567" s="3">
        <f t="shared" si="11"/>
        <v>0.7624226488</v>
      </c>
      <c r="Q567" s="7">
        <f>IF(P567&lt;=('Ejercicio 3 - TIR'!$D$22-'Ejercicio 3 - TIR'!$C$22)/('Ejercicio 3 - TIR'!$E$22-'Ejercicio 3 - TIR'!$C$22),'Ejercicio 3 - TIR'!$C$22+SQRT(('Ejercicio 3 - TIR'!$E$22-'Ejercicio 3 - TIR'!$C$22)*('Ejercicio 3 - TIR'!$D$22-'Ejercicio 3 - TIR'!$C$22)*P567),'Ejercicio 3 - TIR'!$E$22-SQRT(('Ejercicio 3 - TIR'!$E$22-'Ejercicio 3 - TIR'!$C$22)*('Ejercicio 3 - TIR'!$E$22-'Ejercicio 3 - TIR'!$D$22)*(1-P567)))</f>
        <v>0.1593205602</v>
      </c>
      <c r="R567" s="3">
        <f t="shared" si="12"/>
        <v>0.2899933972</v>
      </c>
      <c r="S567" s="7">
        <f>IF(R567&lt;=('Ejercicio 3 - TIR'!$D$23-'Ejercicio 3 - TIR'!$C$23)/('Ejercicio 3 - TIR'!$E$23-'Ejercicio 3 - TIR'!$C$23),'Ejercicio 3 - TIR'!$C$23+SQRT(('Ejercicio 3 - TIR'!$E$23-'Ejercicio 3 - TIR'!$C$23)*('Ejercicio 3 - TIR'!$D$23-'Ejercicio 3 - TIR'!$C$23)*R567),'Ejercicio 3 - TIR'!$E$23-SQRT(('Ejercicio 3 - TIR'!$E$23-'Ejercicio 3 - TIR'!$C$23)*('Ejercicio 3 - TIR'!$E$23-'Ejercicio 3 - TIR'!$D$23)*(1-R567)))</f>
        <v>0.1428470592</v>
      </c>
      <c r="T567" s="3">
        <f t="shared" si="13"/>
        <v>0.6495157948</v>
      </c>
      <c r="U567" s="7">
        <f>IF(T567&lt;=('Ejercicio 3 - TIR'!$D$24-'Ejercicio 3 - TIR'!$C$24)/('Ejercicio 3 - TIR'!$E$24-'Ejercicio 3 - TIR'!$C$24),'Ejercicio 3 - TIR'!$C$24+SQRT(('Ejercicio 3 - TIR'!$E$24-'Ejercicio 3 - TIR'!$C$24)*('Ejercicio 3 - TIR'!$D$24-'Ejercicio 3 - TIR'!$C$24)*T567),'Ejercicio 3 - TIR'!$E$24-SQRT(('Ejercicio 3 - TIR'!$E$24-'Ejercicio 3 - TIR'!$C$24)*('Ejercicio 3 - TIR'!$E$24-'Ejercicio 3 - TIR'!$D$24)*(1-T567)))</f>
        <v>0.1886734015</v>
      </c>
      <c r="V567" s="3">
        <f t="shared" si="14"/>
        <v>0.9649753802</v>
      </c>
      <c r="W567" s="7">
        <f>IF(V567&lt;=('Ejercicio 3 - TIR'!$D$25-'Ejercicio 3 - TIR'!$C$25)/('Ejercicio 3 - TIR'!$E$25-'Ejercicio 3 - TIR'!$C$25),'Ejercicio 3 - TIR'!$C$25+SQRT(('Ejercicio 3 - TIR'!$E$25-'Ejercicio 3 - TIR'!$C$25)*('Ejercicio 3 - TIR'!$D$25-'Ejercicio 3 - TIR'!$C$25)*V567),'Ejercicio 3 - TIR'!$E$25-SQRT(('Ejercicio 3 - TIR'!$E$25-'Ejercicio 3 - TIR'!$C$25)*('Ejercicio 3 - TIR'!$E$25-'Ejercicio 3 - TIR'!$D$25)*(1-V567)))</f>
        <v>0.2389281361</v>
      </c>
      <c r="X567" s="3">
        <f t="shared" si="15"/>
        <v>0.5928178653</v>
      </c>
      <c r="Y567" s="7">
        <f>IF(X567&lt;=('Ejercicio 3 - TIR'!$D$26-'Ejercicio 3 - TIR'!$C$26)/('Ejercicio 3 - TIR'!$E$26-'Ejercicio 3 - TIR'!$C$26),'Ejercicio 3 - TIR'!$C$26+SQRT(('Ejercicio 3 - TIR'!$E$26-'Ejercicio 3 - TIR'!$C$26)*('Ejercicio 3 - TIR'!$D$26-'Ejercicio 3 - TIR'!$C$26)*X567),'Ejercicio 3 - TIR'!$E$26-SQRT(('Ejercicio 3 - TIR'!$E$26-'Ejercicio 3 - TIR'!$C$26)*('Ejercicio 3 - TIR'!$E$26-'Ejercicio 3 - TIR'!$D$26)*(1-X567)))</f>
        <v>0.2331088118</v>
      </c>
      <c r="Z567" s="3">
        <f t="shared" si="16"/>
        <v>1.15932056</v>
      </c>
      <c r="AA567" s="3">
        <f t="shared" si="17"/>
        <v>1.324926093</v>
      </c>
      <c r="AB567" s="3">
        <f t="shared" si="18"/>
        <v>1.574904406</v>
      </c>
      <c r="AC567" s="3">
        <f t="shared" si="19"/>
        <v>1.95119338</v>
      </c>
      <c r="AD567" s="3">
        <f t="shared" si="20"/>
        <v>2.40603375</v>
      </c>
      <c r="AE567" s="2">
        <f t="shared" si="21"/>
        <v>5012.128503</v>
      </c>
      <c r="AF567" s="2">
        <f t="shared" si="22"/>
        <v>5728.09632</v>
      </c>
      <c r="AG567" s="2">
        <f t="shared" si="23"/>
        <v>6808.835737</v>
      </c>
      <c r="AH567" s="2">
        <f t="shared" si="24"/>
        <v>8435.658169</v>
      </c>
      <c r="AI567" s="2">
        <f t="shared" si="25"/>
        <v>10402.08442</v>
      </c>
      <c r="AJ567" s="4">
        <f t="shared" si="26"/>
        <v>48467.52967</v>
      </c>
      <c r="AK567" s="4">
        <f t="shared" si="27"/>
        <v>56406.22064</v>
      </c>
      <c r="AL567" s="4">
        <f t="shared" si="28"/>
        <v>51151.85122</v>
      </c>
      <c r="AM567" s="4">
        <f t="shared" si="29"/>
        <v>78401.9279</v>
      </c>
      <c r="AN567" s="4">
        <f t="shared" si="30"/>
        <v>86305.08281</v>
      </c>
      <c r="AO567" s="4">
        <f>C567/'Ejercicio 3 - TIR'!$D$7</f>
        <v>18316.55531</v>
      </c>
      <c r="AP567" s="4">
        <f t="shared" si="31"/>
        <v>30150.97436</v>
      </c>
      <c r="AQ567" s="4">
        <f t="shared" si="32"/>
        <v>38089.66532</v>
      </c>
      <c r="AR567" s="4">
        <f t="shared" si="33"/>
        <v>32835.29591</v>
      </c>
      <c r="AS567" s="4">
        <f t="shared" si="34"/>
        <v>60085.37258</v>
      </c>
      <c r="AT567" s="4">
        <f t="shared" si="35"/>
        <v>67988.5275</v>
      </c>
      <c r="AU567" s="4">
        <f>AP567*'Ejercicio 3 - TIR'!$D$5</f>
        <v>15075.48718</v>
      </c>
      <c r="AV567" s="4">
        <f>AQ567*'Ejercicio 3 - TIR'!$D$5</f>
        <v>19044.83266</v>
      </c>
      <c r="AW567" s="4">
        <f>AR567*'Ejercicio 3 - TIR'!$D$5</f>
        <v>16417.64795</v>
      </c>
      <c r="AX567" s="4">
        <f>AS567*'Ejercicio 3 - TIR'!$D$5</f>
        <v>30042.68629</v>
      </c>
      <c r="AY567" s="4">
        <f>AT567*'Ejercicio 3 - TIR'!$D$5</f>
        <v>33994.26375</v>
      </c>
      <c r="AZ567" s="4">
        <f t="shared" ref="AZ567:BD567" si="1736">AJ567-AU567-AE567</f>
        <v>28379.91399</v>
      </c>
      <c r="BA567" s="4">
        <f t="shared" si="1736"/>
        <v>31633.29166</v>
      </c>
      <c r="BB567" s="4">
        <f t="shared" si="1736"/>
        <v>27925.36753</v>
      </c>
      <c r="BC567" s="4">
        <f t="shared" si="1736"/>
        <v>39923.58344</v>
      </c>
      <c r="BD567" s="4">
        <f t="shared" si="1736"/>
        <v>41908.73464</v>
      </c>
      <c r="BE567" s="4">
        <f t="shared" ref="BE567:BI567" si="1737">AZ567/Z567</f>
        <v>24479.78149</v>
      </c>
      <c r="BF567" s="4">
        <f t="shared" si="1737"/>
        <v>23875.51413</v>
      </c>
      <c r="BG567" s="4">
        <f t="shared" si="1737"/>
        <v>17731.46829</v>
      </c>
      <c r="BH567" s="4">
        <f t="shared" si="1737"/>
        <v>20461.11055</v>
      </c>
      <c r="BI567" s="4">
        <f t="shared" si="1737"/>
        <v>17418.18237</v>
      </c>
      <c r="BJ567" s="4">
        <f t="shared" si="38"/>
        <v>75692.36718</v>
      </c>
      <c r="BK567" s="4">
        <f t="shared" si="39"/>
        <v>44070.25027</v>
      </c>
      <c r="BL567" s="4">
        <f t="shared" si="40"/>
        <v>119762.6175</v>
      </c>
      <c r="BM567" s="4">
        <f>BK567*'Ejercicio 3 - TIR'!$D$5</f>
        <v>22035.12514</v>
      </c>
      <c r="BN567" s="4">
        <f t="shared" si="41"/>
        <v>97727.49232</v>
      </c>
      <c r="BO567" s="4">
        <f t="shared" si="42"/>
        <v>40617.67309</v>
      </c>
      <c r="BP567" s="4">
        <f t="shared" si="43"/>
        <v>-123042.172</v>
      </c>
      <c r="BQ567" s="4">
        <f t="shared" ref="BQ567:BT567" si="1738">BE567</f>
        <v>24479.78149</v>
      </c>
      <c r="BR567" s="4">
        <f t="shared" si="1738"/>
        <v>23875.51413</v>
      </c>
      <c r="BS567" s="4">
        <f t="shared" si="1738"/>
        <v>17731.46829</v>
      </c>
      <c r="BT567" s="4">
        <f t="shared" si="1738"/>
        <v>20461.11055</v>
      </c>
      <c r="BU567" s="4">
        <f t="shared" si="45"/>
        <v>58035.85546</v>
      </c>
      <c r="BV567" s="36">
        <f t="shared" si="46"/>
        <v>4.884520088</v>
      </c>
    </row>
    <row r="568" ht="15.0" customHeight="1">
      <c r="A568" s="2">
        <v>567.0</v>
      </c>
      <c r="B568" s="3">
        <f t="shared" si="4"/>
        <v>0.7613689126</v>
      </c>
      <c r="C568" s="4">
        <f>IF(B568&lt;=('Ejercicio 3 - TIR'!$D$13-'Ejercicio 3 - TIR'!$C$13)/('Ejercicio 3 - TIR'!$E$13-'Ejercicio 3 - TIR'!$C$13),'Ejercicio 3 - TIR'!$C$13+SQRT(('Ejercicio 3 - TIR'!$E$13-'Ejercicio 3 - TIR'!$C$13)*('Ejercicio 3 - TIR'!$D$13-'Ejercicio 3 - TIR'!$C$13)*B568),'Ejercicio 3 - TIR'!$E$13-SQRT(('Ejercicio 3 - TIR'!$E$13-'Ejercicio 3 - TIR'!$C$13)*('Ejercicio 3 - TIR'!$E$13-'Ejercicio 3 - TIR'!$D$13)*(1-B568)))</f>
        <v>83077.90483</v>
      </c>
      <c r="D568" s="3">
        <f t="shared" si="5"/>
        <v>0.6256642972</v>
      </c>
      <c r="E568" s="4">
        <f>IF(D568&lt;=('Ejercicio 3 - TIR'!$D$14-'Ejercicio 3 - TIR'!$C$14)/('Ejercicio 3 - TIR'!$E$14-'Ejercicio 3 - TIR'!$C$14),'Ejercicio 3 - TIR'!$C$14+SQRT(('Ejercicio 3 - TIR'!$E$14-'Ejercicio 3 - TIR'!$C$14)*('Ejercicio 3 - TIR'!$D$14-'Ejercicio 3 - TIR'!$C$14)*D568),'Ejercicio 3 - TIR'!$E$14-SQRT(('Ejercicio 3 - TIR'!$E$14-'Ejercicio 3 - TIR'!$C$14)*('Ejercicio 3 - TIR'!$E$14-'Ejercicio 3 - TIR'!$D$14)*(1-D568)))</f>
        <v>32506.64592</v>
      </c>
      <c r="F568" s="3">
        <f t="shared" si="6"/>
        <v>0.04586753787</v>
      </c>
      <c r="G568" s="4">
        <f>IF(F568&lt;=('Ejercicio 3 - TIR'!$D$18-'Ejercicio 3 - TIR'!$C$18)/('Ejercicio 3 - TIR'!$E$18-'Ejercicio 3 - TIR'!$C$18),'Ejercicio 3 - TIR'!$C$18+SQRT(('Ejercicio 3 - TIR'!$E$18-'Ejercicio 3 - TIR'!$C$18)*('Ejercicio 3 - TIR'!$D$18-'Ejercicio 3 - TIR'!$C$18)*F568),'Ejercicio 3 - TIR'!$E$18-SQRT(('Ejercicio 3 - TIR'!$E$18-'Ejercicio 3 - TIR'!$C$18)*('Ejercicio 3 - TIR'!$E$18-'Ejercicio 3 - TIR'!$D$18)*(1-F568)))</f>
        <v>32623.00032</v>
      </c>
      <c r="H568" s="3">
        <f t="shared" si="7"/>
        <v>0.1850840819</v>
      </c>
      <c r="I568" s="4">
        <f>IF(H568&lt;=('Ejercicio 3 - TIR'!$D$18-'Ejercicio 3 - TIR'!$C$18)/('Ejercicio 3 - TIR'!$E$18-'Ejercicio 3 - TIR'!$C$18),'Ejercicio 3 - TIR'!$C$18+SQRT(('Ejercicio 3 - TIR'!$E$18-'Ejercicio 3 - TIR'!$C$18)*('Ejercicio 3 - TIR'!$D$18-'Ejercicio 3 - TIR'!$C$18)*H568),'Ejercicio 3 - TIR'!$E$18-SQRT(('Ejercicio 3 - TIR'!$E$18-'Ejercicio 3 - TIR'!$C$18)*('Ejercicio 3 - TIR'!$E$18-'Ejercicio 3 - TIR'!$D$18)*(1-H568)))</f>
        <v>35269.02385</v>
      </c>
      <c r="J568" s="3">
        <f t="shared" si="8"/>
        <v>0.9518892905</v>
      </c>
      <c r="K568" s="4">
        <f>IF(J568&lt;=('Ejercicio 3 - TIR'!$D$18-'Ejercicio 3 - TIR'!$C$18)/('Ejercicio 3 - TIR'!$E$18-'Ejercicio 3 - TIR'!$C$18),'Ejercicio 3 - TIR'!$C$18+SQRT(('Ejercicio 3 - TIR'!$E$18-'Ejercicio 3 - TIR'!$C$18)*('Ejercicio 3 - TIR'!$D$18-'Ejercicio 3 - TIR'!$C$18)*J568),'Ejercicio 3 - TIR'!$E$18-SQRT(('Ejercicio 3 - TIR'!$E$18-'Ejercicio 3 - TIR'!$C$18)*('Ejercicio 3 - TIR'!$E$18-'Ejercicio 3 - TIR'!$D$18)*(1-J568)))</f>
        <v>43100.44657</v>
      </c>
      <c r="L568" s="3">
        <f t="shared" si="9"/>
        <v>0.8294708234</v>
      </c>
      <c r="M568" s="4">
        <f>IF(L568&lt;=('Ejercicio 3 - TIR'!$D$18-'Ejercicio 3 - TIR'!$C$18)/('Ejercicio 3 - TIR'!$E$18-'Ejercicio 3 - TIR'!$C$18),'Ejercicio 3 - TIR'!$C$18+SQRT(('Ejercicio 3 - TIR'!$E$18-'Ejercicio 3 - TIR'!$C$18)*('Ejercicio 3 - TIR'!$D$18-'Ejercicio 3 - TIR'!$C$18)*L568),'Ejercicio 3 - TIR'!$E$18-SQRT(('Ejercicio 3 - TIR'!$E$18-'Ejercicio 3 - TIR'!$C$18)*('Ejercicio 3 - TIR'!$E$18-'Ejercicio 3 - TIR'!$D$18)*(1-L568)))</f>
        <v>41423.73264</v>
      </c>
      <c r="N568" s="3">
        <f t="shared" si="10"/>
        <v>0.5061019732</v>
      </c>
      <c r="O568" s="4">
        <f>IF(N568&lt;=('Ejercicio 3 - TIR'!$D$18-'Ejercicio 3 - TIR'!$C$18)/('Ejercicio 3 - TIR'!$E$18-'Ejercicio 3 - TIR'!$C$18),'Ejercicio 3 - TIR'!$C$18+SQRT(('Ejercicio 3 - TIR'!$E$18-'Ejercicio 3 - TIR'!$C$18)*('Ejercicio 3 - TIR'!$D$18-'Ejercicio 3 - TIR'!$C$18)*N568),'Ejercicio 3 - TIR'!$E$18-SQRT(('Ejercicio 3 - TIR'!$E$18-'Ejercicio 3 - TIR'!$C$18)*('Ejercicio 3 - TIR'!$E$18-'Ejercicio 3 - TIR'!$D$18)*(1-N568)))</f>
        <v>38712.93842</v>
      </c>
      <c r="P568" s="3">
        <f t="shared" si="11"/>
        <v>0.2561639303</v>
      </c>
      <c r="Q568" s="7">
        <f>IF(P568&lt;=('Ejercicio 3 - TIR'!$D$22-'Ejercicio 3 - TIR'!$C$22)/('Ejercicio 3 - TIR'!$E$22-'Ejercicio 3 - TIR'!$C$22),'Ejercicio 3 - TIR'!$C$22+SQRT(('Ejercicio 3 - TIR'!$E$22-'Ejercicio 3 - TIR'!$C$22)*('Ejercicio 3 - TIR'!$D$22-'Ejercicio 3 - TIR'!$C$22)*P568),'Ejercicio 3 - TIR'!$E$22-SQRT(('Ejercicio 3 - TIR'!$E$22-'Ejercicio 3 - TIR'!$C$22)*('Ejercicio 3 - TIR'!$E$22-'Ejercicio 3 - TIR'!$D$22)*(1-P568)))</f>
        <v>0.1414731245</v>
      </c>
      <c r="R568" s="3">
        <f t="shared" si="12"/>
        <v>0.2709364707</v>
      </c>
      <c r="S568" s="7">
        <f>IF(R568&lt;=('Ejercicio 3 - TIR'!$D$23-'Ejercicio 3 - TIR'!$C$23)/('Ejercicio 3 - TIR'!$E$23-'Ejercicio 3 - TIR'!$C$23),'Ejercicio 3 - TIR'!$C$23+SQRT(('Ejercicio 3 - TIR'!$E$23-'Ejercicio 3 - TIR'!$C$23)*('Ejercicio 3 - TIR'!$D$23-'Ejercicio 3 - TIR'!$C$23)*R568),'Ejercicio 3 - TIR'!$E$23-SQRT(('Ejercicio 3 - TIR'!$E$23-'Ejercicio 3 - TIR'!$C$23)*('Ejercicio 3 - TIR'!$E$23-'Ejercicio 3 - TIR'!$D$23)*(1-R568)))</f>
        <v>0.1420836058</v>
      </c>
      <c r="T568" s="3">
        <f t="shared" si="13"/>
        <v>0.3883751292</v>
      </c>
      <c r="U568" s="7">
        <f>IF(T568&lt;=('Ejercicio 3 - TIR'!$D$24-'Ejercicio 3 - TIR'!$C$24)/('Ejercicio 3 - TIR'!$E$24-'Ejercicio 3 - TIR'!$C$24),'Ejercicio 3 - TIR'!$C$24+SQRT(('Ejercicio 3 - TIR'!$E$24-'Ejercicio 3 - TIR'!$C$24)*('Ejercicio 3 - TIR'!$D$24-'Ejercicio 3 - TIR'!$C$24)*T568),'Ejercicio 3 - TIR'!$E$24-SQRT(('Ejercicio 3 - TIR'!$E$24-'Ejercicio 3 - TIR'!$C$24)*('Ejercicio 3 - TIR'!$E$24-'Ejercicio 3 - TIR'!$D$24)*(1-T568)))</f>
        <v>0.1785584974</v>
      </c>
      <c r="V568" s="3">
        <f t="shared" si="14"/>
        <v>0.9210942381</v>
      </c>
      <c r="W568" s="7">
        <f>IF(V568&lt;=('Ejercicio 3 - TIR'!$D$25-'Ejercicio 3 - TIR'!$C$25)/('Ejercicio 3 - TIR'!$E$25-'Ejercicio 3 - TIR'!$C$25),'Ejercicio 3 - TIR'!$C$25+SQRT(('Ejercicio 3 - TIR'!$E$25-'Ejercicio 3 - TIR'!$C$25)*('Ejercicio 3 - TIR'!$D$25-'Ejercicio 3 - TIR'!$C$25)*V568),'Ejercicio 3 - TIR'!$E$25-SQRT(('Ejercicio 3 - TIR'!$E$25-'Ejercicio 3 - TIR'!$C$25)*('Ejercicio 3 - TIR'!$E$25-'Ejercicio 3 - TIR'!$D$25)*(1-V568)))</f>
        <v>0.2333816316</v>
      </c>
      <c r="X568" s="3">
        <f t="shared" si="15"/>
        <v>0.5317740662</v>
      </c>
      <c r="Y568" s="7">
        <f>IF(X568&lt;=('Ejercicio 3 - TIR'!$D$26-'Ejercicio 3 - TIR'!$C$26)/('Ejercicio 3 - TIR'!$E$26-'Ejercicio 3 - TIR'!$C$26),'Ejercicio 3 - TIR'!$C$26+SQRT(('Ejercicio 3 - TIR'!$E$26-'Ejercicio 3 - TIR'!$C$26)*('Ejercicio 3 - TIR'!$D$26-'Ejercicio 3 - TIR'!$C$26)*X568),'Ejercicio 3 - TIR'!$E$26-SQRT(('Ejercicio 3 - TIR'!$E$26-'Ejercicio 3 - TIR'!$C$26)*('Ejercicio 3 - TIR'!$E$26-'Ejercicio 3 - TIR'!$D$26)*(1-X568)))</f>
        <v>0.2297166027</v>
      </c>
      <c r="Z568" s="3">
        <f t="shared" si="16"/>
        <v>1.141473124</v>
      </c>
      <c r="AA568" s="3">
        <f t="shared" si="17"/>
        <v>1.303657742</v>
      </c>
      <c r="AB568" s="3">
        <f t="shared" si="18"/>
        <v>1.536436909</v>
      </c>
      <c r="AC568" s="3">
        <f t="shared" si="19"/>
        <v>1.895013062</v>
      </c>
      <c r="AD568" s="3">
        <f t="shared" si="20"/>
        <v>2.330329025</v>
      </c>
      <c r="AE568" s="2">
        <f t="shared" si="21"/>
        <v>4598.816764</v>
      </c>
      <c r="AF568" s="2">
        <f t="shared" si="22"/>
        <v>5252.233232</v>
      </c>
      <c r="AG568" s="2">
        <f t="shared" si="23"/>
        <v>6190.064106</v>
      </c>
      <c r="AH568" s="2">
        <f t="shared" si="24"/>
        <v>7634.711367</v>
      </c>
      <c r="AI568" s="2">
        <f t="shared" si="25"/>
        <v>9388.531325</v>
      </c>
      <c r="AJ568" s="4">
        <f t="shared" si="26"/>
        <v>37238.27811</v>
      </c>
      <c r="AK568" s="4">
        <f t="shared" si="27"/>
        <v>45978.73599</v>
      </c>
      <c r="AL568" s="4">
        <f t="shared" si="28"/>
        <v>66221.11693</v>
      </c>
      <c r="AM568" s="4">
        <f t="shared" si="29"/>
        <v>78498.51444</v>
      </c>
      <c r="AN568" s="4">
        <f t="shared" si="30"/>
        <v>90213.88405</v>
      </c>
      <c r="AO568" s="4">
        <f>C568/'Ejercicio 3 - TIR'!$D$7</f>
        <v>16615.58097</v>
      </c>
      <c r="AP568" s="4">
        <f t="shared" si="31"/>
        <v>20622.69714</v>
      </c>
      <c r="AQ568" s="4">
        <f t="shared" si="32"/>
        <v>29363.15502</v>
      </c>
      <c r="AR568" s="4">
        <f t="shared" si="33"/>
        <v>49605.53596</v>
      </c>
      <c r="AS568" s="4">
        <f t="shared" si="34"/>
        <v>61882.93347</v>
      </c>
      <c r="AT568" s="4">
        <f t="shared" si="35"/>
        <v>73598.30309</v>
      </c>
      <c r="AU568" s="4">
        <f>AP568*'Ejercicio 3 - TIR'!$D$5</f>
        <v>10311.34857</v>
      </c>
      <c r="AV568" s="4">
        <f>AQ568*'Ejercicio 3 - TIR'!$D$5</f>
        <v>14681.57751</v>
      </c>
      <c r="AW568" s="4">
        <f>AR568*'Ejercicio 3 - TIR'!$D$5</f>
        <v>24802.76798</v>
      </c>
      <c r="AX568" s="4">
        <f>AS568*'Ejercicio 3 - TIR'!$D$5</f>
        <v>30941.46674</v>
      </c>
      <c r="AY568" s="4">
        <f>AT568*'Ejercicio 3 - TIR'!$D$5</f>
        <v>36799.15154</v>
      </c>
      <c r="AZ568" s="4">
        <f t="shared" ref="AZ568:BD568" si="1739">AJ568-AU568-AE568</f>
        <v>22328.11277</v>
      </c>
      <c r="BA568" s="4">
        <f t="shared" si="1739"/>
        <v>26044.92525</v>
      </c>
      <c r="BB568" s="4">
        <f t="shared" si="1739"/>
        <v>35228.28484</v>
      </c>
      <c r="BC568" s="4">
        <f t="shared" si="1739"/>
        <v>39922.33634</v>
      </c>
      <c r="BD568" s="4">
        <f t="shared" si="1739"/>
        <v>44026.20119</v>
      </c>
      <c r="BE568" s="4">
        <f t="shared" ref="BE568:BI568" si="1740">AZ568/Z568</f>
        <v>19560.7871</v>
      </c>
      <c r="BF568" s="4">
        <f t="shared" si="1740"/>
        <v>19978.34585</v>
      </c>
      <c r="BG568" s="4">
        <f t="shared" si="1740"/>
        <v>22928.55934</v>
      </c>
      <c r="BH568" s="4">
        <f t="shared" si="1740"/>
        <v>21067.05074</v>
      </c>
      <c r="BI568" s="4">
        <f t="shared" si="1740"/>
        <v>18892.69743</v>
      </c>
      <c r="BJ568" s="4">
        <f t="shared" si="38"/>
        <v>75751.18049</v>
      </c>
      <c r="BK568" s="4">
        <f t="shared" si="39"/>
        <v>38719.77059</v>
      </c>
      <c r="BL568" s="4">
        <f t="shared" si="40"/>
        <v>114470.9511</v>
      </c>
      <c r="BM568" s="4">
        <f>BK568*'Ejercicio 3 - TIR'!$D$5</f>
        <v>19359.8853</v>
      </c>
      <c r="BN568" s="4">
        <f t="shared" si="41"/>
        <v>95111.06579</v>
      </c>
      <c r="BO568" s="4">
        <f t="shared" si="42"/>
        <v>40814.4364</v>
      </c>
      <c r="BP568" s="4">
        <f t="shared" si="43"/>
        <v>-115584.5507</v>
      </c>
      <c r="BQ568" s="4">
        <f t="shared" ref="BQ568:BT568" si="1741">BE568</f>
        <v>19560.7871</v>
      </c>
      <c r="BR568" s="4">
        <f t="shared" si="1741"/>
        <v>19978.34585</v>
      </c>
      <c r="BS568" s="4">
        <f t="shared" si="1741"/>
        <v>22928.55934</v>
      </c>
      <c r="BT568" s="4">
        <f t="shared" si="1741"/>
        <v>21067.05074</v>
      </c>
      <c r="BU568" s="4">
        <f t="shared" si="45"/>
        <v>59707.13383</v>
      </c>
      <c r="BV568" s="36">
        <f t="shared" si="46"/>
        <v>6.320415414</v>
      </c>
    </row>
    <row r="569" ht="15.0" customHeight="1">
      <c r="A569" s="2">
        <v>568.0</v>
      </c>
      <c r="B569" s="3">
        <f t="shared" si="4"/>
        <v>0.4270077967</v>
      </c>
      <c r="C569" s="4">
        <f>IF(B569&lt;=('Ejercicio 3 - TIR'!$D$13-'Ejercicio 3 - TIR'!$C$13)/('Ejercicio 3 - TIR'!$E$13-'Ejercicio 3 - TIR'!$C$13),'Ejercicio 3 - TIR'!$C$13+SQRT(('Ejercicio 3 - TIR'!$E$13-'Ejercicio 3 - TIR'!$C$13)*('Ejercicio 3 - TIR'!$D$13-'Ejercicio 3 - TIR'!$C$13)*B569),'Ejercicio 3 - TIR'!$E$13-SQRT(('Ejercicio 3 - TIR'!$E$13-'Ejercicio 3 - TIR'!$C$13)*('Ejercicio 3 - TIR'!$E$13-'Ejercicio 3 - TIR'!$D$13)*(1-B569)))</f>
        <v>73778.05034</v>
      </c>
      <c r="D569" s="3">
        <f t="shared" si="5"/>
        <v>0.2808065265</v>
      </c>
      <c r="E569" s="4">
        <f>IF(D569&lt;=('Ejercicio 3 - TIR'!$D$14-'Ejercicio 3 - TIR'!$C$14)/('Ejercicio 3 - TIR'!$E$14-'Ejercicio 3 - TIR'!$C$14),'Ejercicio 3 - TIR'!$C$14+SQRT(('Ejercicio 3 - TIR'!$E$14-'Ejercicio 3 - TIR'!$C$14)*('Ejercicio 3 - TIR'!$D$14-'Ejercicio 3 - TIR'!$C$14)*D569),'Ejercicio 3 - TIR'!$E$14-SQRT(('Ejercicio 3 - TIR'!$E$14-'Ejercicio 3 - TIR'!$C$14)*('Ejercicio 3 - TIR'!$E$14-'Ejercicio 3 - TIR'!$D$14)*(1-D569)))</f>
        <v>29589.17089</v>
      </c>
      <c r="F569" s="3">
        <f t="shared" si="6"/>
        <v>0.4456927985</v>
      </c>
      <c r="G569" s="4">
        <f>IF(F569&lt;=('Ejercicio 3 - TIR'!$D$18-'Ejercicio 3 - TIR'!$C$18)/('Ejercicio 3 - TIR'!$E$18-'Ejercicio 3 - TIR'!$C$18),'Ejercicio 3 - TIR'!$C$18+SQRT(('Ejercicio 3 - TIR'!$E$18-'Ejercicio 3 - TIR'!$C$18)*('Ejercicio 3 - TIR'!$D$18-'Ejercicio 3 - TIR'!$C$18)*F569),'Ejercicio 3 - TIR'!$E$18-SQRT(('Ejercicio 3 - TIR'!$E$18-'Ejercicio 3 - TIR'!$C$18)*('Ejercicio 3 - TIR'!$E$18-'Ejercicio 3 - TIR'!$D$18)*(1-F569)))</f>
        <v>38176.42463</v>
      </c>
      <c r="H569" s="3">
        <f t="shared" si="7"/>
        <v>0.2584579814</v>
      </c>
      <c r="I569" s="4">
        <f>IF(H569&lt;=('Ejercicio 3 - TIR'!$D$18-'Ejercicio 3 - TIR'!$C$18)/('Ejercicio 3 - TIR'!$E$18-'Ejercicio 3 - TIR'!$C$18),'Ejercicio 3 - TIR'!$C$18+SQRT(('Ejercicio 3 - TIR'!$E$18-'Ejercicio 3 - TIR'!$C$18)*('Ejercicio 3 - TIR'!$D$18-'Ejercicio 3 - TIR'!$C$18)*H569),'Ejercicio 3 - TIR'!$E$18-SQRT(('Ejercicio 3 - TIR'!$E$18-'Ejercicio 3 - TIR'!$C$18)*('Ejercicio 3 - TIR'!$E$18-'Ejercicio 3 - TIR'!$D$18)*(1-H569)))</f>
        <v>36226.45141</v>
      </c>
      <c r="J569" s="3">
        <f t="shared" si="8"/>
        <v>0.3267228977</v>
      </c>
      <c r="K569" s="4">
        <f>IF(J569&lt;=('Ejercicio 3 - TIR'!$D$18-'Ejercicio 3 - TIR'!$C$18)/('Ejercicio 3 - TIR'!$E$18-'Ejercicio 3 - TIR'!$C$18),'Ejercicio 3 - TIR'!$C$18+SQRT(('Ejercicio 3 - TIR'!$E$18-'Ejercicio 3 - TIR'!$C$18)*('Ejercicio 3 - TIR'!$D$18-'Ejercicio 3 - TIR'!$C$18)*J569),'Ejercicio 3 - TIR'!$E$18-SQRT(('Ejercicio 3 - TIR'!$E$18-'Ejercicio 3 - TIR'!$C$18)*('Ejercicio 3 - TIR'!$E$18-'Ejercicio 3 - TIR'!$D$18)*(1-J569)))</f>
        <v>37000.60245</v>
      </c>
      <c r="L569" s="3">
        <f t="shared" si="9"/>
        <v>0.1938883881</v>
      </c>
      <c r="M569" s="4">
        <f>IF(L569&lt;=('Ejercicio 3 - TIR'!$D$18-'Ejercicio 3 - TIR'!$C$18)/('Ejercicio 3 - TIR'!$E$18-'Ejercicio 3 - TIR'!$C$18),'Ejercicio 3 - TIR'!$C$18+SQRT(('Ejercicio 3 - TIR'!$E$18-'Ejercicio 3 - TIR'!$C$18)*('Ejercicio 3 - TIR'!$D$18-'Ejercicio 3 - TIR'!$C$18)*L569),'Ejercicio 3 - TIR'!$E$18-SQRT(('Ejercicio 3 - TIR'!$E$18-'Ejercicio 3 - TIR'!$C$18)*('Ejercicio 3 - TIR'!$E$18-'Ejercicio 3 - TIR'!$D$18)*(1-L569)))</f>
        <v>35392.8896</v>
      </c>
      <c r="N569" s="3">
        <f t="shared" si="10"/>
        <v>0.5500450452</v>
      </c>
      <c r="O569" s="4">
        <f>IF(N569&lt;=('Ejercicio 3 - TIR'!$D$18-'Ejercicio 3 - TIR'!$C$18)/('Ejercicio 3 - TIR'!$E$18-'Ejercicio 3 - TIR'!$C$18),'Ejercicio 3 - TIR'!$C$18+SQRT(('Ejercicio 3 - TIR'!$E$18-'Ejercicio 3 - TIR'!$C$18)*('Ejercicio 3 - TIR'!$D$18-'Ejercicio 3 - TIR'!$C$18)*N569),'Ejercicio 3 - TIR'!$E$18-SQRT(('Ejercicio 3 - TIR'!$E$18-'Ejercicio 3 - TIR'!$C$18)*('Ejercicio 3 - TIR'!$E$18-'Ejercicio 3 - TIR'!$D$18)*(1-N569)))</f>
        <v>39083.323</v>
      </c>
      <c r="P569" s="3">
        <f t="shared" si="11"/>
        <v>0.6568113541</v>
      </c>
      <c r="Q569" s="7">
        <f>IF(P569&lt;=('Ejercicio 3 - TIR'!$D$22-'Ejercicio 3 - TIR'!$C$22)/('Ejercicio 3 - TIR'!$E$22-'Ejercicio 3 - TIR'!$C$22),'Ejercicio 3 - TIR'!$C$22+SQRT(('Ejercicio 3 - TIR'!$E$22-'Ejercicio 3 - TIR'!$C$22)*('Ejercicio 3 - TIR'!$D$22-'Ejercicio 3 - TIR'!$C$22)*P569),'Ejercicio 3 - TIR'!$E$22-SQRT(('Ejercicio 3 - TIR'!$E$22-'Ejercicio 3 - TIR'!$C$22)*('Ejercicio 3 - TIR'!$E$22-'Ejercicio 3 - TIR'!$D$22)*(1-P569)))</f>
        <v>0.1551456329</v>
      </c>
      <c r="R569" s="3">
        <f t="shared" si="12"/>
        <v>0.9040686045</v>
      </c>
      <c r="S569" s="7">
        <f>IF(R569&lt;=('Ejercicio 3 - TIR'!$D$23-'Ejercicio 3 - TIR'!$C$23)/('Ejercicio 3 - TIR'!$E$23-'Ejercicio 3 - TIR'!$C$23),'Ejercicio 3 - TIR'!$C$23+SQRT(('Ejercicio 3 - TIR'!$E$23-'Ejercicio 3 - TIR'!$C$23)*('Ejercicio 3 - TIR'!$D$23-'Ejercicio 3 - TIR'!$C$23)*R569),'Ejercicio 3 - TIR'!$E$23-SQRT(('Ejercicio 3 - TIR'!$E$23-'Ejercicio 3 - TIR'!$C$23)*('Ejercicio 3 - TIR'!$E$23-'Ejercicio 3 - TIR'!$D$23)*(1-R569)))</f>
        <v>0.1668593565</v>
      </c>
      <c r="T569" s="3">
        <f t="shared" si="13"/>
        <v>0.66656185</v>
      </c>
      <c r="U569" s="7">
        <f>IF(T569&lt;=('Ejercicio 3 - TIR'!$D$24-'Ejercicio 3 - TIR'!$C$24)/('Ejercicio 3 - TIR'!$E$24-'Ejercicio 3 - TIR'!$C$24),'Ejercicio 3 - TIR'!$C$24+SQRT(('Ejercicio 3 - TIR'!$E$24-'Ejercicio 3 - TIR'!$C$24)*('Ejercicio 3 - TIR'!$D$24-'Ejercicio 3 - TIR'!$C$24)*T569),'Ejercicio 3 - TIR'!$E$24-SQRT(('Ejercicio 3 - TIR'!$E$24-'Ejercicio 3 - TIR'!$C$24)*('Ejercicio 3 - TIR'!$E$24-'Ejercicio 3 - TIR'!$D$24)*(1-T569)))</f>
        <v>0.1894446924</v>
      </c>
      <c r="V569" s="3">
        <f t="shared" si="14"/>
        <v>0.8783349572</v>
      </c>
      <c r="W569" s="7">
        <f>IF(V569&lt;=('Ejercicio 3 - TIR'!$D$25-'Ejercicio 3 - TIR'!$C$25)/('Ejercicio 3 - TIR'!$E$25-'Ejercicio 3 - TIR'!$C$25),'Ejercicio 3 - TIR'!$C$25+SQRT(('Ejercicio 3 - TIR'!$E$25-'Ejercicio 3 - TIR'!$C$25)*('Ejercicio 3 - TIR'!$D$25-'Ejercicio 3 - TIR'!$C$25)*V569),'Ejercicio 3 - TIR'!$E$25-SQRT(('Ejercicio 3 - TIR'!$E$25-'Ejercicio 3 - TIR'!$C$25)*('Ejercicio 3 - TIR'!$E$25-'Ejercicio 3 - TIR'!$D$25)*(1-V569)))</f>
        <v>0.2293644082</v>
      </c>
      <c r="X569" s="3">
        <f t="shared" si="15"/>
        <v>0.9929691787</v>
      </c>
      <c r="Y569" s="7">
        <f>IF(X569&lt;=('Ejercicio 3 - TIR'!$D$26-'Ejercicio 3 - TIR'!$C$26)/('Ejercicio 3 - TIR'!$E$26-'Ejercicio 3 - TIR'!$C$26),'Ejercicio 3 - TIR'!$C$26+SQRT(('Ejercicio 3 - TIR'!$E$26-'Ejercicio 3 - TIR'!$C$26)*('Ejercicio 3 - TIR'!$D$26-'Ejercicio 3 - TIR'!$C$26)*X569),'Ejercicio 3 - TIR'!$E$26-SQRT(('Ejercicio 3 - TIR'!$E$26-'Ejercicio 3 - TIR'!$C$26)*('Ejercicio 3 - TIR'!$E$26-'Ejercicio 3 - TIR'!$D$26)*(1-X569)))</f>
        <v>0.2738383091</v>
      </c>
      <c r="Z569" s="3">
        <f t="shared" si="16"/>
        <v>1.155145633</v>
      </c>
      <c r="AA569" s="3">
        <f t="shared" si="17"/>
        <v>1.34789249</v>
      </c>
      <c r="AB569" s="3">
        <f t="shared" si="18"/>
        <v>1.603243568</v>
      </c>
      <c r="AC569" s="3">
        <f t="shared" si="19"/>
        <v>1.97097058</v>
      </c>
      <c r="AD569" s="3">
        <f t="shared" si="20"/>
        <v>2.510697831</v>
      </c>
      <c r="AE569" s="2">
        <f t="shared" si="21"/>
        <v>4590.630646</v>
      </c>
      <c r="AF569" s="2">
        <f t="shared" si="22"/>
        <v>5356.620322</v>
      </c>
      <c r="AG569" s="2">
        <f t="shared" si="23"/>
        <v>6371.403611</v>
      </c>
      <c r="AH569" s="2">
        <f t="shared" si="24"/>
        <v>7832.776829</v>
      </c>
      <c r="AI569" s="2">
        <f t="shared" si="25"/>
        <v>9977.691192</v>
      </c>
      <c r="AJ569" s="4">
        <f t="shared" si="26"/>
        <v>44099.3302</v>
      </c>
      <c r="AK569" s="4">
        <f t="shared" si="27"/>
        <v>48829.3618</v>
      </c>
      <c r="AL569" s="4">
        <f t="shared" si="28"/>
        <v>59320.97789</v>
      </c>
      <c r="AM569" s="4">
        <f t="shared" si="29"/>
        <v>69758.34415</v>
      </c>
      <c r="AN569" s="4">
        <f t="shared" si="30"/>
        <v>98126.4143</v>
      </c>
      <c r="AO569" s="4">
        <f>C569/'Ejercicio 3 - TIR'!$D$7</f>
        <v>14755.61007</v>
      </c>
      <c r="AP569" s="4">
        <f t="shared" si="31"/>
        <v>29343.72013</v>
      </c>
      <c r="AQ569" s="4">
        <f t="shared" si="32"/>
        <v>34073.75173</v>
      </c>
      <c r="AR569" s="4">
        <f t="shared" si="33"/>
        <v>44565.36782</v>
      </c>
      <c r="AS569" s="4">
        <f t="shared" si="34"/>
        <v>55002.73408</v>
      </c>
      <c r="AT569" s="4">
        <f t="shared" si="35"/>
        <v>83370.80423</v>
      </c>
      <c r="AU569" s="4">
        <f>AP569*'Ejercicio 3 - TIR'!$D$5</f>
        <v>14671.86006</v>
      </c>
      <c r="AV569" s="4">
        <f>AQ569*'Ejercicio 3 - TIR'!$D$5</f>
        <v>17036.87586</v>
      </c>
      <c r="AW569" s="4">
        <f>AR569*'Ejercicio 3 - TIR'!$D$5</f>
        <v>22282.68391</v>
      </c>
      <c r="AX569" s="4">
        <f>AS569*'Ejercicio 3 - TIR'!$D$5</f>
        <v>27501.36704</v>
      </c>
      <c r="AY569" s="4">
        <f>AT569*'Ejercicio 3 - TIR'!$D$5</f>
        <v>41685.40212</v>
      </c>
      <c r="AZ569" s="4">
        <f t="shared" ref="AZ569:BD569" si="1742">AJ569-AU569-AE569</f>
        <v>24836.83949</v>
      </c>
      <c r="BA569" s="4">
        <f t="shared" si="1742"/>
        <v>26435.86561</v>
      </c>
      <c r="BB569" s="4">
        <f t="shared" si="1742"/>
        <v>30666.89037</v>
      </c>
      <c r="BC569" s="4">
        <f t="shared" si="1742"/>
        <v>34424.20028</v>
      </c>
      <c r="BD569" s="4">
        <f t="shared" si="1742"/>
        <v>46463.32099</v>
      </c>
      <c r="BE569" s="4">
        <f t="shared" ref="BE569:BI569" si="1743">AZ569/Z569</f>
        <v>21501.04608</v>
      </c>
      <c r="BF569" s="4">
        <f t="shared" si="1743"/>
        <v>19612.74049</v>
      </c>
      <c r="BG569" s="4">
        <f t="shared" si="1743"/>
        <v>19128.02956</v>
      </c>
      <c r="BH569" s="4">
        <f t="shared" si="1743"/>
        <v>17465.60838</v>
      </c>
      <c r="BI569" s="4">
        <f t="shared" si="1743"/>
        <v>18506.13818</v>
      </c>
      <c r="BJ569" s="4">
        <f t="shared" si="38"/>
        <v>74289.46719</v>
      </c>
      <c r="BK569" s="4">
        <f t="shared" si="39"/>
        <v>37046.8782</v>
      </c>
      <c r="BL569" s="4">
        <f t="shared" si="40"/>
        <v>111336.3454</v>
      </c>
      <c r="BM569" s="4">
        <f>BK569*'Ejercicio 3 - TIR'!$D$5</f>
        <v>18523.4391</v>
      </c>
      <c r="BN569" s="4">
        <f t="shared" si="41"/>
        <v>92812.90629</v>
      </c>
      <c r="BO569" s="4">
        <f t="shared" si="42"/>
        <v>36966.97593</v>
      </c>
      <c r="BP569" s="4">
        <f t="shared" si="43"/>
        <v>-103367.2212</v>
      </c>
      <c r="BQ569" s="4">
        <f t="shared" ref="BQ569:BT569" si="1744">BE569</f>
        <v>21501.04608</v>
      </c>
      <c r="BR569" s="4">
        <f t="shared" si="1744"/>
        <v>19612.74049</v>
      </c>
      <c r="BS569" s="4">
        <f t="shared" si="1744"/>
        <v>19128.02956</v>
      </c>
      <c r="BT569" s="4">
        <f t="shared" si="1744"/>
        <v>17465.60838</v>
      </c>
      <c r="BU569" s="4">
        <f t="shared" si="45"/>
        <v>55473.11411</v>
      </c>
      <c r="BV569" s="36">
        <f t="shared" si="46"/>
        <v>7.725469845</v>
      </c>
    </row>
    <row r="570" ht="15.0" customHeight="1">
      <c r="A570" s="2">
        <v>569.0</v>
      </c>
      <c r="B570" s="3">
        <f t="shared" si="4"/>
        <v>0.3044324359</v>
      </c>
      <c r="C570" s="4">
        <f>IF(B570&lt;=('Ejercicio 3 - TIR'!$D$13-'Ejercicio 3 - TIR'!$C$13)/('Ejercicio 3 - TIR'!$E$13-'Ejercicio 3 - TIR'!$C$13),'Ejercicio 3 - TIR'!$C$13+SQRT(('Ejercicio 3 - TIR'!$E$13-'Ejercicio 3 - TIR'!$C$13)*('Ejercicio 3 - TIR'!$D$13-'Ejercicio 3 - TIR'!$C$13)*B570),'Ejercicio 3 - TIR'!$E$13-SQRT(('Ejercicio 3 - TIR'!$E$13-'Ejercicio 3 - TIR'!$C$13)*('Ejercicio 3 - TIR'!$E$13-'Ejercicio 3 - TIR'!$D$13)*(1-B570)))</f>
        <v>71109.15237</v>
      </c>
      <c r="D570" s="3">
        <f t="shared" si="5"/>
        <v>0.3683728665</v>
      </c>
      <c r="E570" s="4">
        <f>IF(D570&lt;=('Ejercicio 3 - TIR'!$D$14-'Ejercicio 3 - TIR'!$C$14)/('Ejercicio 3 - TIR'!$E$14-'Ejercicio 3 - TIR'!$C$14),'Ejercicio 3 - TIR'!$C$14+SQRT(('Ejercicio 3 - TIR'!$E$14-'Ejercicio 3 - TIR'!$C$14)*('Ejercicio 3 - TIR'!$D$14-'Ejercicio 3 - TIR'!$C$14)*D570),'Ejercicio 3 - TIR'!$E$14-SQRT(('Ejercicio 3 - TIR'!$E$14-'Ejercicio 3 - TIR'!$C$14)*('Ejercicio 3 - TIR'!$E$14-'Ejercicio 3 - TIR'!$D$14)*(1-D570)))</f>
        <v>30266.34344</v>
      </c>
      <c r="F570" s="3">
        <f t="shared" si="6"/>
        <v>0.07766674083</v>
      </c>
      <c r="G570" s="4">
        <f>IF(F570&lt;=('Ejercicio 3 - TIR'!$D$18-'Ejercicio 3 - TIR'!$C$18)/('Ejercicio 3 - TIR'!$E$18-'Ejercicio 3 - TIR'!$C$18),'Ejercicio 3 - TIR'!$C$18+SQRT(('Ejercicio 3 - TIR'!$E$18-'Ejercicio 3 - TIR'!$C$18)*('Ejercicio 3 - TIR'!$D$18-'Ejercicio 3 - TIR'!$C$18)*F570),'Ejercicio 3 - TIR'!$E$18-SQRT(('Ejercicio 3 - TIR'!$E$18-'Ejercicio 3 - TIR'!$C$18)*('Ejercicio 3 - TIR'!$E$18-'Ejercicio 3 - TIR'!$D$18)*(1-F570)))</f>
        <v>33413.21126</v>
      </c>
      <c r="H570" s="3">
        <f t="shared" si="7"/>
        <v>0.5987993467</v>
      </c>
      <c r="I570" s="4">
        <f>IF(H570&lt;=('Ejercicio 3 - TIR'!$D$18-'Ejercicio 3 - TIR'!$C$18)/('Ejercicio 3 - TIR'!$E$18-'Ejercicio 3 - TIR'!$C$18),'Ejercicio 3 - TIR'!$C$18+SQRT(('Ejercicio 3 - TIR'!$E$18-'Ejercicio 3 - TIR'!$C$18)*('Ejercicio 3 - TIR'!$D$18-'Ejercicio 3 - TIR'!$C$18)*H570),'Ejercicio 3 - TIR'!$E$18-SQRT(('Ejercicio 3 - TIR'!$E$18-'Ejercicio 3 - TIR'!$C$18)*('Ejercicio 3 - TIR'!$E$18-'Ejercicio 3 - TIR'!$D$18)*(1-H570)))</f>
        <v>39477.33623</v>
      </c>
      <c r="J570" s="3">
        <f t="shared" si="8"/>
        <v>0.2028187205</v>
      </c>
      <c r="K570" s="4">
        <f>IF(J570&lt;=('Ejercicio 3 - TIR'!$D$18-'Ejercicio 3 - TIR'!$C$18)/('Ejercicio 3 - TIR'!$E$18-'Ejercicio 3 - TIR'!$C$18),'Ejercicio 3 - TIR'!$C$18+SQRT(('Ejercicio 3 - TIR'!$E$18-'Ejercicio 3 - TIR'!$C$18)*('Ejercicio 3 - TIR'!$D$18-'Ejercicio 3 - TIR'!$C$18)*J570),'Ejercicio 3 - TIR'!$E$18-SQRT(('Ejercicio 3 - TIR'!$E$18-'Ejercicio 3 - TIR'!$C$18)*('Ejercicio 3 - TIR'!$E$18-'Ejercicio 3 - TIR'!$D$18)*(1-J570)))</f>
        <v>35515.68745</v>
      </c>
      <c r="L570" s="3">
        <f t="shared" si="9"/>
        <v>0.3580738105</v>
      </c>
      <c r="M570" s="4">
        <f>IF(L570&lt;=('Ejercicio 3 - TIR'!$D$18-'Ejercicio 3 - TIR'!$C$18)/('Ejercicio 3 - TIR'!$E$18-'Ejercicio 3 - TIR'!$C$18),'Ejercicio 3 - TIR'!$C$18+SQRT(('Ejercicio 3 - TIR'!$E$18-'Ejercicio 3 - TIR'!$C$18)*('Ejercicio 3 - TIR'!$D$18-'Ejercicio 3 - TIR'!$C$18)*L570),'Ejercicio 3 - TIR'!$E$18-SQRT(('Ejercicio 3 - TIR'!$E$18-'Ejercicio 3 - TIR'!$C$18)*('Ejercicio 3 - TIR'!$E$18-'Ejercicio 3 - TIR'!$D$18)*(1-L570)))</f>
        <v>37328.78377</v>
      </c>
      <c r="N570" s="3">
        <f t="shared" si="10"/>
        <v>0.804947312</v>
      </c>
      <c r="O570" s="4">
        <f>IF(N570&lt;=('Ejercicio 3 - TIR'!$D$18-'Ejercicio 3 - TIR'!$C$18)/('Ejercicio 3 - TIR'!$E$18-'Ejercicio 3 - TIR'!$C$18),'Ejercicio 3 - TIR'!$C$18+SQRT(('Ejercicio 3 - TIR'!$E$18-'Ejercicio 3 - TIR'!$C$18)*('Ejercicio 3 - TIR'!$D$18-'Ejercicio 3 - TIR'!$C$18)*N570),'Ejercicio 3 - TIR'!$E$18-SQRT(('Ejercicio 3 - TIR'!$E$18-'Ejercicio 3 - TIR'!$C$18)*('Ejercicio 3 - TIR'!$E$18-'Ejercicio 3 - TIR'!$D$18)*(1-N570)))</f>
        <v>41175.21875</v>
      </c>
      <c r="P570" s="3">
        <f t="shared" si="11"/>
        <v>0.7493017735</v>
      </c>
      <c r="Q570" s="7">
        <f>IF(P570&lt;=('Ejercicio 3 - TIR'!$D$22-'Ejercicio 3 - TIR'!$C$22)/('Ejercicio 3 - TIR'!$E$22-'Ejercicio 3 - TIR'!$C$22),'Ejercicio 3 - TIR'!$C$22+SQRT(('Ejercicio 3 - TIR'!$E$22-'Ejercicio 3 - TIR'!$C$22)*('Ejercicio 3 - TIR'!$D$22-'Ejercicio 3 - TIR'!$C$22)*P570),'Ejercicio 3 - TIR'!$E$22-SQRT(('Ejercicio 3 - TIR'!$E$22-'Ejercicio 3 - TIR'!$C$22)*('Ejercicio 3 - TIR'!$E$22-'Ejercicio 3 - TIR'!$D$22)*(1-P570)))</f>
        <v>0.158757194</v>
      </c>
      <c r="R570" s="3">
        <f t="shared" si="12"/>
        <v>0.5613578611</v>
      </c>
      <c r="S570" s="7">
        <f>IF(R570&lt;=('Ejercicio 3 - TIR'!$D$23-'Ejercicio 3 - TIR'!$C$23)/('Ejercicio 3 - TIR'!$E$23-'Ejercicio 3 - TIR'!$C$23),'Ejercicio 3 - TIR'!$C$23+SQRT(('Ejercicio 3 - TIR'!$E$23-'Ejercicio 3 - TIR'!$C$23)*('Ejercicio 3 - TIR'!$D$23-'Ejercicio 3 - TIR'!$C$23)*R570),'Ejercicio 3 - TIR'!$E$23-SQRT(('Ejercicio 3 - TIR'!$E$23-'Ejercicio 3 - TIR'!$C$23)*('Ejercicio 3 - TIR'!$E$23-'Ejercicio 3 - TIR'!$D$23)*(1-R570)))</f>
        <v>0.1519009635</v>
      </c>
      <c r="T570" s="3">
        <f t="shared" si="13"/>
        <v>0.6167236407</v>
      </c>
      <c r="U570" s="7">
        <f>IF(T570&lt;=('Ejercicio 3 - TIR'!$D$24-'Ejercicio 3 - TIR'!$C$24)/('Ejercicio 3 - TIR'!$E$24-'Ejercicio 3 - TIR'!$C$24),'Ejercicio 3 - TIR'!$C$24+SQRT(('Ejercicio 3 - TIR'!$E$24-'Ejercicio 3 - TIR'!$C$24)*('Ejercicio 3 - TIR'!$D$24-'Ejercicio 3 - TIR'!$C$24)*T570),'Ejercicio 3 - TIR'!$E$24-SQRT(('Ejercicio 3 - TIR'!$E$24-'Ejercicio 3 - TIR'!$C$24)*('Ejercicio 3 - TIR'!$E$24-'Ejercicio 3 - TIR'!$D$24)*(1-T570)))</f>
        <v>0.1872406684</v>
      </c>
      <c r="V570" s="3">
        <f t="shared" si="14"/>
        <v>0.1662931756</v>
      </c>
      <c r="W570" s="7">
        <f>IF(V570&lt;=('Ejercicio 3 - TIR'!$D$25-'Ejercicio 3 - TIR'!$C$25)/('Ejercicio 3 - TIR'!$E$25-'Ejercicio 3 - TIR'!$C$25),'Ejercicio 3 - TIR'!$C$25+SQRT(('Ejercicio 3 - TIR'!$E$25-'Ejercicio 3 - TIR'!$C$25)*('Ejercicio 3 - TIR'!$D$25-'Ejercicio 3 - TIR'!$C$25)*V570),'Ejercicio 3 - TIR'!$E$25-SQRT(('Ejercicio 3 - TIR'!$E$25-'Ejercicio 3 - TIR'!$C$25)*('Ejercicio 3 - TIR'!$E$25-'Ejercicio 3 - TIR'!$D$25)*(1-V570)))</f>
        <v>0.1952581272</v>
      </c>
      <c r="X570" s="3">
        <f t="shared" si="15"/>
        <v>0.3717339496</v>
      </c>
      <c r="Y570" s="7">
        <f>IF(X570&lt;=('Ejercicio 3 - TIR'!$D$26-'Ejercicio 3 - TIR'!$C$26)/('Ejercicio 3 - TIR'!$E$26-'Ejercicio 3 - TIR'!$C$26),'Ejercicio 3 - TIR'!$C$26+SQRT(('Ejercicio 3 - TIR'!$E$26-'Ejercicio 3 - TIR'!$C$26)*('Ejercicio 3 - TIR'!$D$26-'Ejercicio 3 - TIR'!$C$26)*X570),'Ejercicio 3 - TIR'!$E$26-SQRT(('Ejercicio 3 - TIR'!$E$26-'Ejercicio 3 - TIR'!$C$26)*('Ejercicio 3 - TIR'!$E$26-'Ejercicio 3 - TIR'!$D$26)*(1-X570)))</f>
        <v>0.2217536553</v>
      </c>
      <c r="Z570" s="3">
        <f t="shared" si="16"/>
        <v>1.158757194</v>
      </c>
      <c r="AA570" s="3">
        <f t="shared" si="17"/>
        <v>1.334773528</v>
      </c>
      <c r="AB570" s="3">
        <f t="shared" si="18"/>
        <v>1.584697416</v>
      </c>
      <c r="AC570" s="3">
        <f t="shared" si="19"/>
        <v>1.894122465</v>
      </c>
      <c r="AD570" s="3">
        <f t="shared" si="20"/>
        <v>2.314151046</v>
      </c>
      <c r="AE570" s="2">
        <f t="shared" si="21"/>
        <v>4804.999756</v>
      </c>
      <c r="AF570" s="2">
        <f t="shared" si="22"/>
        <v>5534.883849</v>
      </c>
      <c r="AG570" s="2">
        <f t="shared" si="23"/>
        <v>6571.239201</v>
      </c>
      <c r="AH570" s="2">
        <f t="shared" si="24"/>
        <v>7854.327061</v>
      </c>
      <c r="AI570" s="2">
        <f t="shared" si="25"/>
        <v>9596.052796</v>
      </c>
      <c r="AJ570" s="4">
        <f t="shared" si="26"/>
        <v>38717.79892</v>
      </c>
      <c r="AK570" s="4">
        <f t="shared" si="27"/>
        <v>52693.30336</v>
      </c>
      <c r="AL570" s="4">
        <f t="shared" si="28"/>
        <v>56281.61813</v>
      </c>
      <c r="AM570" s="4">
        <f t="shared" si="29"/>
        <v>70705.28795</v>
      </c>
      <c r="AN570" s="4">
        <f t="shared" si="30"/>
        <v>95285.67553</v>
      </c>
      <c r="AO570" s="4">
        <f>C570/'Ejercicio 3 - TIR'!$D$7</f>
        <v>14221.83047</v>
      </c>
      <c r="AP570" s="4">
        <f t="shared" si="31"/>
        <v>24495.96845</v>
      </c>
      <c r="AQ570" s="4">
        <f t="shared" si="32"/>
        <v>38471.47289</v>
      </c>
      <c r="AR570" s="4">
        <f t="shared" si="33"/>
        <v>42059.78765</v>
      </c>
      <c r="AS570" s="4">
        <f t="shared" si="34"/>
        <v>56483.45748</v>
      </c>
      <c r="AT570" s="4">
        <f t="shared" si="35"/>
        <v>81063.84506</v>
      </c>
      <c r="AU570" s="4">
        <f>AP570*'Ejercicio 3 - TIR'!$D$5</f>
        <v>12247.98423</v>
      </c>
      <c r="AV570" s="4">
        <f>AQ570*'Ejercicio 3 - TIR'!$D$5</f>
        <v>19235.73645</v>
      </c>
      <c r="AW570" s="4">
        <f>AR570*'Ejercicio 3 - TIR'!$D$5</f>
        <v>21029.89383</v>
      </c>
      <c r="AX570" s="4">
        <f>AS570*'Ejercicio 3 - TIR'!$D$5</f>
        <v>28241.72874</v>
      </c>
      <c r="AY570" s="4">
        <f>AT570*'Ejercicio 3 - TIR'!$D$5</f>
        <v>40531.92253</v>
      </c>
      <c r="AZ570" s="4">
        <f t="shared" ref="AZ570:BD570" si="1745">AJ570-AU570-AE570</f>
        <v>21664.81494</v>
      </c>
      <c r="BA570" s="4">
        <f t="shared" si="1745"/>
        <v>27922.68307</v>
      </c>
      <c r="BB570" s="4">
        <f t="shared" si="1745"/>
        <v>28680.4851</v>
      </c>
      <c r="BC570" s="4">
        <f t="shared" si="1745"/>
        <v>34609.23215</v>
      </c>
      <c r="BD570" s="4">
        <f t="shared" si="1745"/>
        <v>45157.70021</v>
      </c>
      <c r="BE570" s="4">
        <f t="shared" ref="BE570:BI570" si="1746">AZ570/Z570</f>
        <v>18696.59585</v>
      </c>
      <c r="BF570" s="4">
        <f t="shared" si="1746"/>
        <v>20919.41627</v>
      </c>
      <c r="BG570" s="4">
        <f t="shared" si="1746"/>
        <v>18098.39835</v>
      </c>
      <c r="BH570" s="4">
        <f t="shared" si="1746"/>
        <v>18271.90838</v>
      </c>
      <c r="BI570" s="4">
        <f t="shared" si="1746"/>
        <v>19513.72201</v>
      </c>
      <c r="BJ570" s="4">
        <f t="shared" si="38"/>
        <v>70040.89032</v>
      </c>
      <c r="BK570" s="4">
        <f t="shared" si="39"/>
        <v>32911.46386</v>
      </c>
      <c r="BL570" s="4">
        <f t="shared" si="40"/>
        <v>102952.3542</v>
      </c>
      <c r="BM570" s="4">
        <f>BK570*'Ejercicio 3 - TIR'!$D$5</f>
        <v>16455.73193</v>
      </c>
      <c r="BN570" s="4">
        <f t="shared" si="41"/>
        <v>86496.62225</v>
      </c>
      <c r="BO570" s="4">
        <f t="shared" si="42"/>
        <v>37377.25868</v>
      </c>
      <c r="BP570" s="4">
        <f t="shared" si="43"/>
        <v>-101375.4958</v>
      </c>
      <c r="BQ570" s="4">
        <f t="shared" ref="BQ570:BT570" si="1747">BE570</f>
        <v>18696.59585</v>
      </c>
      <c r="BR570" s="4">
        <f t="shared" si="1747"/>
        <v>20919.41627</v>
      </c>
      <c r="BS570" s="4">
        <f t="shared" si="1747"/>
        <v>18098.39835</v>
      </c>
      <c r="BT570" s="4">
        <f t="shared" si="1747"/>
        <v>18271.90838</v>
      </c>
      <c r="BU570" s="4">
        <f t="shared" si="45"/>
        <v>56890.98069</v>
      </c>
      <c r="BV570" s="36">
        <f t="shared" si="46"/>
        <v>8.122221449</v>
      </c>
    </row>
    <row r="571" ht="15.0" customHeight="1">
      <c r="A571" s="2">
        <v>570.0</v>
      </c>
      <c r="B571" s="3">
        <f t="shared" si="4"/>
        <v>0.3837289185</v>
      </c>
      <c r="C571" s="4">
        <f>IF(B571&lt;=('Ejercicio 3 - TIR'!$D$13-'Ejercicio 3 - TIR'!$C$13)/('Ejercicio 3 - TIR'!$E$13-'Ejercicio 3 - TIR'!$C$13),'Ejercicio 3 - TIR'!$C$13+SQRT(('Ejercicio 3 - TIR'!$E$13-'Ejercicio 3 - TIR'!$C$13)*('Ejercicio 3 - TIR'!$D$13-'Ejercicio 3 - TIR'!$C$13)*B571),'Ejercicio 3 - TIR'!$E$13-SQRT(('Ejercicio 3 - TIR'!$E$13-'Ejercicio 3 - TIR'!$C$13)*('Ejercicio 3 - TIR'!$E$13-'Ejercicio 3 - TIR'!$D$13)*(1-B571)))</f>
        <v>72805.78558</v>
      </c>
      <c r="D571" s="3">
        <f t="shared" si="5"/>
        <v>0.3957156045</v>
      </c>
      <c r="E571" s="4">
        <f>IF(D571&lt;=('Ejercicio 3 - TIR'!$D$14-'Ejercicio 3 - TIR'!$C$14)/('Ejercicio 3 - TIR'!$E$14-'Ejercicio 3 - TIR'!$C$14),'Ejercicio 3 - TIR'!$C$14+SQRT(('Ejercicio 3 - TIR'!$E$14-'Ejercicio 3 - TIR'!$C$14)*('Ejercicio 3 - TIR'!$D$14-'Ejercicio 3 - TIR'!$C$14)*D571),'Ejercicio 3 - TIR'!$E$14-SQRT(('Ejercicio 3 - TIR'!$E$14-'Ejercicio 3 - TIR'!$C$14)*('Ejercicio 3 - TIR'!$E$14-'Ejercicio 3 - TIR'!$D$14)*(1-D571)))</f>
        <v>30479.35615</v>
      </c>
      <c r="F571" s="3">
        <f t="shared" si="6"/>
        <v>0.1376452058</v>
      </c>
      <c r="G571" s="4">
        <f>IF(F571&lt;=('Ejercicio 3 - TIR'!$D$18-'Ejercicio 3 - TIR'!$C$18)/('Ejercicio 3 - TIR'!$E$18-'Ejercicio 3 - TIR'!$C$18),'Ejercicio 3 - TIR'!$C$18+SQRT(('Ejercicio 3 - TIR'!$E$18-'Ejercicio 3 - TIR'!$C$18)*('Ejercicio 3 - TIR'!$D$18-'Ejercicio 3 - TIR'!$C$18)*F571),'Ejercicio 3 - TIR'!$E$18-SQRT(('Ejercicio 3 - TIR'!$E$18-'Ejercicio 3 - TIR'!$C$18)*('Ejercicio 3 - TIR'!$E$18-'Ejercicio 3 - TIR'!$D$18)*(1-F571)))</f>
        <v>34543.87289</v>
      </c>
      <c r="H571" s="3">
        <f t="shared" si="7"/>
        <v>0.3987175181</v>
      </c>
      <c r="I571" s="4">
        <f>IF(H571&lt;=('Ejercicio 3 - TIR'!$D$18-'Ejercicio 3 - TIR'!$C$18)/('Ejercicio 3 - TIR'!$E$18-'Ejercicio 3 - TIR'!$C$18),'Ejercicio 3 - TIR'!$C$18+SQRT(('Ejercicio 3 - TIR'!$E$18-'Ejercicio 3 - TIR'!$C$18)*('Ejercicio 3 - TIR'!$D$18-'Ejercicio 3 - TIR'!$C$18)*H571),'Ejercicio 3 - TIR'!$E$18-SQRT(('Ejercicio 3 - TIR'!$E$18-'Ejercicio 3 - TIR'!$C$18)*('Ejercicio 3 - TIR'!$E$18-'Ejercicio 3 - TIR'!$D$18)*(1-H571)))</f>
        <v>37733.53915</v>
      </c>
      <c r="J571" s="3">
        <f t="shared" si="8"/>
        <v>0.7216757883</v>
      </c>
      <c r="K571" s="4">
        <f>IF(J571&lt;=('Ejercicio 3 - TIR'!$D$18-'Ejercicio 3 - TIR'!$C$18)/('Ejercicio 3 - TIR'!$E$18-'Ejercicio 3 - TIR'!$C$18),'Ejercicio 3 - TIR'!$C$18+SQRT(('Ejercicio 3 - TIR'!$E$18-'Ejercicio 3 - TIR'!$C$18)*('Ejercicio 3 - TIR'!$D$18-'Ejercicio 3 - TIR'!$C$18)*J571),'Ejercicio 3 - TIR'!$E$18-SQRT(('Ejercicio 3 - TIR'!$E$18-'Ejercicio 3 - TIR'!$C$18)*('Ejercicio 3 - TIR'!$E$18-'Ejercicio 3 - TIR'!$D$18)*(1-J571)))</f>
        <v>40431.15815</v>
      </c>
      <c r="L571" s="3">
        <f t="shared" si="9"/>
        <v>0.5499807284</v>
      </c>
      <c r="M571" s="4">
        <f>IF(L571&lt;=('Ejercicio 3 - TIR'!$D$18-'Ejercicio 3 - TIR'!$C$18)/('Ejercicio 3 - TIR'!$E$18-'Ejercicio 3 - TIR'!$C$18),'Ejercicio 3 - TIR'!$C$18+SQRT(('Ejercicio 3 - TIR'!$E$18-'Ejercicio 3 - TIR'!$C$18)*('Ejercicio 3 - TIR'!$D$18-'Ejercicio 3 - TIR'!$C$18)*L571),'Ejercicio 3 - TIR'!$E$18-SQRT(('Ejercicio 3 - TIR'!$E$18-'Ejercicio 3 - TIR'!$C$18)*('Ejercicio 3 - TIR'!$E$18-'Ejercicio 3 - TIR'!$D$18)*(1-L571)))</f>
        <v>39082.79193</v>
      </c>
      <c r="N571" s="3">
        <f t="shared" si="10"/>
        <v>0.3906702859</v>
      </c>
      <c r="O571" s="4">
        <f>IF(N571&lt;=('Ejercicio 3 - TIR'!$D$18-'Ejercicio 3 - TIR'!$C$18)/('Ejercicio 3 - TIR'!$E$18-'Ejercicio 3 - TIR'!$C$18),'Ejercicio 3 - TIR'!$C$18+SQRT(('Ejercicio 3 - TIR'!$E$18-'Ejercicio 3 - TIR'!$C$18)*('Ejercicio 3 - TIR'!$D$18-'Ejercicio 3 - TIR'!$C$18)*N571),'Ejercicio 3 - TIR'!$E$18-SQRT(('Ejercicio 3 - TIR'!$E$18-'Ejercicio 3 - TIR'!$C$18)*('Ejercicio 3 - TIR'!$E$18-'Ejercicio 3 - TIR'!$D$18)*(1-N571)))</f>
        <v>37655.09914</v>
      </c>
      <c r="P571" s="3">
        <f t="shared" si="11"/>
        <v>0.3483744985</v>
      </c>
      <c r="Q571" s="7">
        <f>IF(P571&lt;=('Ejercicio 3 - TIR'!$D$22-'Ejercicio 3 - TIR'!$C$22)/('Ejercicio 3 - TIR'!$E$22-'Ejercicio 3 - TIR'!$C$22),'Ejercicio 3 - TIR'!$C$22+SQRT(('Ejercicio 3 - TIR'!$E$22-'Ejercicio 3 - TIR'!$C$22)*('Ejercicio 3 - TIR'!$D$22-'Ejercicio 3 - TIR'!$C$22)*P571),'Ejercicio 3 - TIR'!$E$22-SQRT(('Ejercicio 3 - TIR'!$E$22-'Ejercicio 3 - TIR'!$C$22)*('Ejercicio 3 - TIR'!$E$22-'Ejercicio 3 - TIR'!$D$22)*(1-P571)))</f>
        <v>0.1450414476</v>
      </c>
      <c r="R571" s="3">
        <f t="shared" si="12"/>
        <v>0.6359535717</v>
      </c>
      <c r="S571" s="7">
        <f>IF(R571&lt;=('Ejercicio 3 - TIR'!$D$23-'Ejercicio 3 - TIR'!$C$23)/('Ejercicio 3 - TIR'!$E$23-'Ejercicio 3 - TIR'!$C$23),'Ejercicio 3 - TIR'!$C$23+SQRT(('Ejercicio 3 - TIR'!$E$23-'Ejercicio 3 - TIR'!$C$23)*('Ejercicio 3 - TIR'!$D$23-'Ejercicio 3 - TIR'!$C$23)*R571),'Ejercicio 3 - TIR'!$E$23-SQRT(('Ejercicio 3 - TIR'!$E$23-'Ejercicio 3 - TIR'!$C$23)*('Ejercicio 3 - TIR'!$E$23-'Ejercicio 3 - TIR'!$D$23)*(1-R571)))</f>
        <v>0.1544014928</v>
      </c>
      <c r="T571" s="3">
        <f t="shared" si="13"/>
        <v>0.917228528</v>
      </c>
      <c r="U571" s="7">
        <f>IF(T571&lt;=('Ejercicio 3 - TIR'!$D$24-'Ejercicio 3 - TIR'!$C$24)/('Ejercicio 3 - TIR'!$E$24-'Ejercicio 3 - TIR'!$C$24),'Ejercicio 3 - TIR'!$C$24+SQRT(('Ejercicio 3 - TIR'!$E$24-'Ejercicio 3 - TIR'!$C$24)*('Ejercicio 3 - TIR'!$D$24-'Ejercicio 3 - TIR'!$C$24)*T571),'Ejercicio 3 - TIR'!$E$24-SQRT(('Ejercicio 3 - TIR'!$E$24-'Ejercicio 3 - TIR'!$C$24)*('Ejercicio 3 - TIR'!$E$24-'Ejercicio 3 - TIR'!$D$24)*(1-T571)))</f>
        <v>0.2047763302</v>
      </c>
      <c r="V571" s="3">
        <f t="shared" si="14"/>
        <v>0.587272726</v>
      </c>
      <c r="W571" s="7">
        <f>IF(V571&lt;=('Ejercicio 3 - TIR'!$D$25-'Ejercicio 3 - TIR'!$C$25)/('Ejercicio 3 - TIR'!$E$25-'Ejercicio 3 - TIR'!$C$25),'Ejercicio 3 - TIR'!$C$25+SQRT(('Ejercicio 3 - TIR'!$E$25-'Ejercicio 3 - TIR'!$C$25)*('Ejercicio 3 - TIR'!$D$25-'Ejercicio 3 - TIR'!$C$25)*V571),'Ejercicio 3 - TIR'!$E$25-SQRT(('Ejercicio 3 - TIR'!$E$25-'Ejercicio 3 - TIR'!$C$25)*('Ejercicio 3 - TIR'!$E$25-'Ejercicio 3 - TIR'!$D$25)*(1-V571)))</f>
        <v>0.2119928236</v>
      </c>
      <c r="X571" s="3">
        <f t="shared" si="15"/>
        <v>0.3457331711</v>
      </c>
      <c r="Y571" s="7">
        <f>IF(X571&lt;=('Ejercicio 3 - TIR'!$D$26-'Ejercicio 3 - TIR'!$C$26)/('Ejercicio 3 - TIR'!$E$26-'Ejercicio 3 - TIR'!$C$26),'Ejercicio 3 - TIR'!$C$26+SQRT(('Ejercicio 3 - TIR'!$E$26-'Ejercicio 3 - TIR'!$C$26)*('Ejercicio 3 - TIR'!$D$26-'Ejercicio 3 - TIR'!$C$26)*X571),'Ejercicio 3 - TIR'!$E$26-SQRT(('Ejercicio 3 - TIR'!$E$26-'Ejercicio 3 - TIR'!$C$26)*('Ejercicio 3 - TIR'!$E$26-'Ejercicio 3 - TIR'!$D$26)*(1-X571)))</f>
        <v>0.2205606117</v>
      </c>
      <c r="Z571" s="3">
        <f t="shared" si="16"/>
        <v>1.145041448</v>
      </c>
      <c r="AA571" s="3">
        <f t="shared" si="17"/>
        <v>1.321837556</v>
      </c>
      <c r="AB571" s="3">
        <f t="shared" si="18"/>
        <v>1.5925186</v>
      </c>
      <c r="AC571" s="3">
        <f t="shared" si="19"/>
        <v>1.930121115</v>
      </c>
      <c r="AD571" s="3">
        <f t="shared" si="20"/>
        <v>2.355829809</v>
      </c>
      <c r="AE571" s="2">
        <f t="shared" si="21"/>
        <v>4420.769938</v>
      </c>
      <c r="AF571" s="2">
        <f t="shared" si="22"/>
        <v>5103.343415</v>
      </c>
      <c r="AG571" s="2">
        <f t="shared" si="23"/>
        <v>6148.387352</v>
      </c>
      <c r="AH571" s="2">
        <f t="shared" si="24"/>
        <v>7451.801347</v>
      </c>
      <c r="AI571" s="2">
        <f t="shared" si="25"/>
        <v>9095.375211</v>
      </c>
      <c r="AJ571" s="4">
        <f t="shared" si="26"/>
        <v>39554.16622</v>
      </c>
      <c r="AK571" s="4">
        <f t="shared" si="27"/>
        <v>49877.60918</v>
      </c>
      <c r="AL571" s="4">
        <f t="shared" si="28"/>
        <v>64387.37138</v>
      </c>
      <c r="AM571" s="4">
        <f t="shared" si="29"/>
        <v>75434.52194</v>
      </c>
      <c r="AN571" s="4">
        <f t="shared" si="30"/>
        <v>88709.00502</v>
      </c>
      <c r="AO571" s="4">
        <f>C571/'Ejercicio 3 - TIR'!$D$7</f>
        <v>14561.15712</v>
      </c>
      <c r="AP571" s="4">
        <f t="shared" si="31"/>
        <v>24993.00911</v>
      </c>
      <c r="AQ571" s="4">
        <f t="shared" si="32"/>
        <v>35316.45206</v>
      </c>
      <c r="AR571" s="4">
        <f t="shared" si="33"/>
        <v>49826.21427</v>
      </c>
      <c r="AS571" s="4">
        <f t="shared" si="34"/>
        <v>60873.36482</v>
      </c>
      <c r="AT571" s="4">
        <f t="shared" si="35"/>
        <v>74147.8479</v>
      </c>
      <c r="AU571" s="4">
        <f>AP571*'Ejercicio 3 - TIR'!$D$5</f>
        <v>12496.50455</v>
      </c>
      <c r="AV571" s="4">
        <f>AQ571*'Ejercicio 3 - TIR'!$D$5</f>
        <v>17658.22603</v>
      </c>
      <c r="AW571" s="4">
        <f>AR571*'Ejercicio 3 - TIR'!$D$5</f>
        <v>24913.10713</v>
      </c>
      <c r="AX571" s="4">
        <f>AS571*'Ejercicio 3 - TIR'!$D$5</f>
        <v>30436.68241</v>
      </c>
      <c r="AY571" s="4">
        <f>AT571*'Ejercicio 3 - TIR'!$D$5</f>
        <v>37073.92395</v>
      </c>
      <c r="AZ571" s="4">
        <f t="shared" ref="AZ571:BD571" si="1748">AJ571-AU571-AE571</f>
        <v>22636.89173</v>
      </c>
      <c r="BA571" s="4">
        <f t="shared" si="1748"/>
        <v>27116.03973</v>
      </c>
      <c r="BB571" s="4">
        <f t="shared" si="1748"/>
        <v>33325.8769</v>
      </c>
      <c r="BC571" s="4">
        <f t="shared" si="1748"/>
        <v>37546.03818</v>
      </c>
      <c r="BD571" s="4">
        <f t="shared" si="1748"/>
        <v>42539.70586</v>
      </c>
      <c r="BE571" s="4">
        <f t="shared" ref="BE571:BI571" si="1749">AZ571/Z571</f>
        <v>19769.49549</v>
      </c>
      <c r="BF571" s="4">
        <f t="shared" si="1749"/>
        <v>20513.89719</v>
      </c>
      <c r="BG571" s="4">
        <f t="shared" si="1749"/>
        <v>20926.52286</v>
      </c>
      <c r="BH571" s="4">
        <f t="shared" si="1749"/>
        <v>19452.68506</v>
      </c>
      <c r="BI571" s="4">
        <f t="shared" si="1749"/>
        <v>18057.20672</v>
      </c>
      <c r="BJ571" s="4">
        <f t="shared" si="38"/>
        <v>71804.17578</v>
      </c>
      <c r="BK571" s="4">
        <f t="shared" si="39"/>
        <v>34303.60799</v>
      </c>
      <c r="BL571" s="4">
        <f t="shared" si="40"/>
        <v>106107.7838</v>
      </c>
      <c r="BM571" s="4">
        <f>BK571*'Ejercicio 3 - TIR'!$D$5</f>
        <v>17151.80399</v>
      </c>
      <c r="BN571" s="4">
        <f t="shared" si="41"/>
        <v>88955.97977</v>
      </c>
      <c r="BO571" s="4">
        <f t="shared" si="42"/>
        <v>37759.93471</v>
      </c>
      <c r="BP571" s="4">
        <f t="shared" si="43"/>
        <v>-103285.1417</v>
      </c>
      <c r="BQ571" s="4">
        <f t="shared" ref="BQ571:BT571" si="1750">BE571</f>
        <v>19769.49549</v>
      </c>
      <c r="BR571" s="4">
        <f t="shared" si="1750"/>
        <v>20513.89719</v>
      </c>
      <c r="BS571" s="4">
        <f t="shared" si="1750"/>
        <v>20926.52286</v>
      </c>
      <c r="BT571" s="4">
        <f t="shared" si="1750"/>
        <v>19452.68506</v>
      </c>
      <c r="BU571" s="4">
        <f t="shared" si="45"/>
        <v>55817.14143</v>
      </c>
      <c r="BV571" s="36">
        <f t="shared" si="46"/>
        <v>8.469193622</v>
      </c>
    </row>
    <row r="572" ht="15.0" customHeight="1">
      <c r="A572" s="2">
        <v>571.0</v>
      </c>
      <c r="B572" s="3">
        <f t="shared" si="4"/>
        <v>0.8498287776</v>
      </c>
      <c r="C572" s="4">
        <f>IF(B572&lt;=('Ejercicio 3 - TIR'!$D$13-'Ejercicio 3 - TIR'!$C$13)/('Ejercicio 3 - TIR'!$E$13-'Ejercicio 3 - TIR'!$C$13),'Ejercicio 3 - TIR'!$C$13+SQRT(('Ejercicio 3 - TIR'!$E$13-'Ejercicio 3 - TIR'!$C$13)*('Ejercicio 3 - TIR'!$D$13-'Ejercicio 3 - TIR'!$C$13)*B572),'Ejercicio 3 - TIR'!$E$13-SQRT(('Ejercicio 3 - TIR'!$E$13-'Ejercicio 3 - TIR'!$C$13)*('Ejercicio 3 - TIR'!$E$13-'Ejercicio 3 - TIR'!$D$13)*(1-B572)))</f>
        <v>86575.93702</v>
      </c>
      <c r="D572" s="3">
        <f t="shared" si="5"/>
        <v>0.1482051759</v>
      </c>
      <c r="E572" s="4">
        <f>IF(D572&lt;=('Ejercicio 3 - TIR'!$D$14-'Ejercicio 3 - TIR'!$C$14)/('Ejercicio 3 - TIR'!$E$14-'Ejercicio 3 - TIR'!$C$14),'Ejercicio 3 - TIR'!$C$14+SQRT(('Ejercicio 3 - TIR'!$E$14-'Ejercicio 3 - TIR'!$C$14)*('Ejercicio 3 - TIR'!$D$14-'Ejercicio 3 - TIR'!$C$14)*D572),'Ejercicio 3 - TIR'!$E$14-SQRT(('Ejercicio 3 - TIR'!$E$14-'Ejercicio 3 - TIR'!$C$14)*('Ejercicio 3 - TIR'!$E$14-'Ejercicio 3 - TIR'!$D$14)*(1-D572)))</f>
        <v>28333.97483</v>
      </c>
      <c r="F572" s="3">
        <f t="shared" si="6"/>
        <v>0.6366999699</v>
      </c>
      <c r="G572" s="4">
        <f>IF(F572&lt;=('Ejercicio 3 - TIR'!$D$18-'Ejercicio 3 - TIR'!$C$18)/('Ejercicio 3 - TIR'!$E$18-'Ejercicio 3 - TIR'!$C$18),'Ejercicio 3 - TIR'!$C$18+SQRT(('Ejercicio 3 - TIR'!$E$18-'Ejercicio 3 - TIR'!$C$18)*('Ejercicio 3 - TIR'!$D$18-'Ejercicio 3 - TIR'!$C$18)*F572),'Ejercicio 3 - TIR'!$E$18-SQRT(('Ejercicio 3 - TIR'!$E$18-'Ejercicio 3 - TIR'!$C$18)*('Ejercicio 3 - TIR'!$E$18-'Ejercicio 3 - TIR'!$D$18)*(1-F572)))</f>
        <v>39772.66573</v>
      </c>
      <c r="H572" s="3">
        <f t="shared" si="7"/>
        <v>0.9081940168</v>
      </c>
      <c r="I572" s="4">
        <f>IF(H572&lt;=('Ejercicio 3 - TIR'!$D$18-'Ejercicio 3 - TIR'!$C$18)/('Ejercicio 3 - TIR'!$E$18-'Ejercicio 3 - TIR'!$C$18),'Ejercicio 3 - TIR'!$C$18+SQRT(('Ejercicio 3 - TIR'!$E$18-'Ejercicio 3 - TIR'!$C$18)*('Ejercicio 3 - TIR'!$D$18-'Ejercicio 3 - TIR'!$C$18)*H572),'Ejercicio 3 - TIR'!$E$18-SQRT(('Ejercicio 3 - TIR'!$E$18-'Ejercicio 3 - TIR'!$C$18)*('Ejercicio 3 - TIR'!$E$18-'Ejercicio 3 - TIR'!$D$18)*(1-H572)))</f>
        <v>42375.98614</v>
      </c>
      <c r="J572" s="3">
        <f t="shared" si="8"/>
        <v>0.5927749982</v>
      </c>
      <c r="K572" s="4">
        <f>IF(J572&lt;=('Ejercicio 3 - TIR'!$D$18-'Ejercicio 3 - TIR'!$C$18)/('Ejercicio 3 - TIR'!$E$18-'Ejercicio 3 - TIR'!$C$18),'Ejercicio 3 - TIR'!$C$18+SQRT(('Ejercicio 3 - TIR'!$E$18-'Ejercicio 3 - TIR'!$C$18)*('Ejercicio 3 - TIR'!$D$18-'Ejercicio 3 - TIR'!$C$18)*J572),'Ejercicio 3 - TIR'!$E$18-SQRT(('Ejercicio 3 - TIR'!$E$18-'Ejercicio 3 - TIR'!$C$18)*('Ejercicio 3 - TIR'!$E$18-'Ejercicio 3 - TIR'!$D$18)*(1-J572)))</f>
        <v>39429.54133</v>
      </c>
      <c r="L572" s="3">
        <f t="shared" si="9"/>
        <v>0.5761318354</v>
      </c>
      <c r="M572" s="4">
        <f>IF(L572&lt;=('Ejercicio 3 - TIR'!$D$18-'Ejercicio 3 - TIR'!$C$18)/('Ejercicio 3 - TIR'!$E$18-'Ejercicio 3 - TIR'!$C$18),'Ejercicio 3 - TIR'!$C$18+SQRT(('Ejercicio 3 - TIR'!$E$18-'Ejercicio 3 - TIR'!$C$18)*('Ejercicio 3 - TIR'!$D$18-'Ejercicio 3 - TIR'!$C$18)*L572),'Ejercicio 3 - TIR'!$E$18-SQRT(('Ejercicio 3 - TIR'!$E$18-'Ejercicio 3 - TIR'!$C$18)*('Ejercicio 3 - TIR'!$E$18-'Ejercicio 3 - TIR'!$D$18)*(1-L572)))</f>
        <v>39296.22371</v>
      </c>
      <c r="N572" s="3">
        <f t="shared" si="10"/>
        <v>0.0212325855</v>
      </c>
      <c r="O572" s="4">
        <f>IF(N572&lt;=('Ejercicio 3 - TIR'!$D$18-'Ejercicio 3 - TIR'!$C$18)/('Ejercicio 3 - TIR'!$E$18-'Ejercicio 3 - TIR'!$C$18),'Ejercicio 3 - TIR'!$C$18+SQRT(('Ejercicio 3 - TIR'!$E$18-'Ejercicio 3 - TIR'!$C$18)*('Ejercicio 3 - TIR'!$D$18-'Ejercicio 3 - TIR'!$C$18)*N572),'Ejercicio 3 - TIR'!$E$18-SQRT(('Ejercicio 3 - TIR'!$E$18-'Ejercicio 3 - TIR'!$C$18)*('Ejercicio 3 - TIR'!$E$18-'Ejercicio 3 - TIR'!$D$18)*(1-N572)))</f>
        <v>31784.6254</v>
      </c>
      <c r="P572" s="3">
        <f t="shared" si="11"/>
        <v>0.5175048434</v>
      </c>
      <c r="Q572" s="7">
        <f>IF(P572&lt;=('Ejercicio 3 - TIR'!$D$22-'Ejercicio 3 - TIR'!$C$22)/('Ejercicio 3 - TIR'!$E$22-'Ejercicio 3 - TIR'!$C$22),'Ejercicio 3 - TIR'!$C$22+SQRT(('Ejercicio 3 - TIR'!$E$22-'Ejercicio 3 - TIR'!$C$22)*('Ejercicio 3 - TIR'!$D$22-'Ejercicio 3 - TIR'!$C$22)*P572),'Ejercicio 3 - TIR'!$E$22-SQRT(('Ejercicio 3 - TIR'!$E$22-'Ejercicio 3 - TIR'!$C$22)*('Ejercicio 3 - TIR'!$E$22-'Ejercicio 3 - TIR'!$D$22)*(1-P572)))</f>
        <v>0.1505298239</v>
      </c>
      <c r="R572" s="3">
        <f t="shared" si="12"/>
        <v>0.9317374353</v>
      </c>
      <c r="S572" s="7">
        <f>IF(R572&lt;=('Ejercicio 3 - TIR'!$D$23-'Ejercicio 3 - TIR'!$C$23)/('Ejercicio 3 - TIR'!$E$23-'Ejercicio 3 - TIR'!$C$23),'Ejercicio 3 - TIR'!$C$23+SQRT(('Ejercicio 3 - TIR'!$E$23-'Ejercicio 3 - TIR'!$C$23)*('Ejercicio 3 - TIR'!$D$23-'Ejercicio 3 - TIR'!$C$23)*R572),'Ejercicio 3 - TIR'!$E$23-SQRT(('Ejercicio 3 - TIR'!$E$23-'Ejercicio 3 - TIR'!$C$23)*('Ejercicio 3 - TIR'!$E$23-'Ejercicio 3 - TIR'!$D$23)*(1-R572)))</f>
        <v>0.1689152079</v>
      </c>
      <c r="T572" s="3">
        <f t="shared" si="13"/>
        <v>0.7849218266</v>
      </c>
      <c r="U572" s="7">
        <f>IF(T572&lt;=('Ejercicio 3 - TIR'!$D$24-'Ejercicio 3 - TIR'!$C$24)/('Ejercicio 3 - TIR'!$E$24-'Ejercicio 3 - TIR'!$C$24),'Ejercicio 3 - TIR'!$C$24+SQRT(('Ejercicio 3 - TIR'!$E$24-'Ejercicio 3 - TIR'!$C$24)*('Ejercicio 3 - TIR'!$D$24-'Ejercicio 3 - TIR'!$C$24)*T572),'Ejercicio 3 - TIR'!$E$24-SQRT(('Ejercicio 3 - TIR'!$E$24-'Ejercicio 3 - TIR'!$C$24)*('Ejercicio 3 - TIR'!$E$24-'Ejercicio 3 - TIR'!$D$24)*(1-T572)))</f>
        <v>0.1954598516</v>
      </c>
      <c r="V572" s="3">
        <f t="shared" si="14"/>
        <v>0.2292525151</v>
      </c>
      <c r="W572" s="7">
        <f>IF(V572&lt;=('Ejercicio 3 - TIR'!$D$25-'Ejercicio 3 - TIR'!$C$25)/('Ejercicio 3 - TIR'!$E$25-'Ejercicio 3 - TIR'!$C$25),'Ejercicio 3 - TIR'!$C$25+SQRT(('Ejercicio 3 - TIR'!$E$25-'Ejercicio 3 - TIR'!$C$25)*('Ejercicio 3 - TIR'!$D$25-'Ejercicio 3 - TIR'!$C$25)*V572),'Ejercicio 3 - TIR'!$E$25-SQRT(('Ejercicio 3 - TIR'!$E$25-'Ejercicio 3 - TIR'!$C$25)*('Ejercicio 3 - TIR'!$E$25-'Ejercicio 3 - TIR'!$D$25)*(1-V572)))</f>
        <v>0.1979151757</v>
      </c>
      <c r="X572" s="3">
        <f t="shared" si="15"/>
        <v>0.9495045686</v>
      </c>
      <c r="Y572" s="7">
        <f>IF(X572&lt;=('Ejercicio 3 - TIR'!$D$26-'Ejercicio 3 - TIR'!$C$26)/('Ejercicio 3 - TIR'!$E$26-'Ejercicio 3 - TIR'!$C$26),'Ejercicio 3 - TIR'!$C$26+SQRT(('Ejercicio 3 - TIR'!$E$26-'Ejercicio 3 - TIR'!$C$26)*('Ejercicio 3 - TIR'!$D$26-'Ejercicio 3 - TIR'!$C$26)*X572),'Ejercicio 3 - TIR'!$E$26-SQRT(('Ejercicio 3 - TIR'!$E$26-'Ejercicio 3 - TIR'!$C$26)*('Ejercicio 3 - TIR'!$E$26-'Ejercicio 3 - TIR'!$D$26)*(1-X572)))</f>
        <v>0.2634871163</v>
      </c>
      <c r="Z572" s="3">
        <f t="shared" si="16"/>
        <v>1.150529824</v>
      </c>
      <c r="AA572" s="3">
        <f t="shared" si="17"/>
        <v>1.344871808</v>
      </c>
      <c r="AB572" s="3">
        <f t="shared" si="18"/>
        <v>1.607740252</v>
      </c>
      <c r="AC572" s="3">
        <f t="shared" si="19"/>
        <v>1.925936447</v>
      </c>
      <c r="AD572" s="3">
        <f t="shared" si="20"/>
        <v>2.433395887</v>
      </c>
      <c r="AE572" s="2">
        <f t="shared" si="21"/>
        <v>4265.108241</v>
      </c>
      <c r="AF572" s="2">
        <f t="shared" si="22"/>
        <v>4985.549886</v>
      </c>
      <c r="AG572" s="2">
        <f t="shared" si="23"/>
        <v>5960.024727</v>
      </c>
      <c r="AH572" s="2">
        <f t="shared" si="24"/>
        <v>7139.604068</v>
      </c>
      <c r="AI572" s="2">
        <f t="shared" si="25"/>
        <v>9020.797755</v>
      </c>
      <c r="AJ572" s="4">
        <f t="shared" si="26"/>
        <v>45759.6381</v>
      </c>
      <c r="AK572" s="4">
        <f t="shared" si="27"/>
        <v>56990.26911</v>
      </c>
      <c r="AL572" s="4">
        <f t="shared" si="28"/>
        <v>63392.46073</v>
      </c>
      <c r="AM572" s="4">
        <f t="shared" si="29"/>
        <v>75682.02947</v>
      </c>
      <c r="AN572" s="4">
        <f t="shared" si="30"/>
        <v>77344.57673</v>
      </c>
      <c r="AO572" s="4">
        <f>C572/'Ejercicio 3 - TIR'!$D$7</f>
        <v>17315.1874</v>
      </c>
      <c r="AP572" s="4">
        <f t="shared" si="31"/>
        <v>28444.45069</v>
      </c>
      <c r="AQ572" s="4">
        <f t="shared" si="32"/>
        <v>39675.0817</v>
      </c>
      <c r="AR572" s="4">
        <f t="shared" si="33"/>
        <v>46077.27332</v>
      </c>
      <c r="AS572" s="4">
        <f t="shared" si="34"/>
        <v>58366.84206</v>
      </c>
      <c r="AT572" s="4">
        <f t="shared" si="35"/>
        <v>60029.38933</v>
      </c>
      <c r="AU572" s="4">
        <f>AP572*'Ejercicio 3 - TIR'!$D$5</f>
        <v>14222.22535</v>
      </c>
      <c r="AV572" s="4">
        <f>AQ572*'Ejercicio 3 - TIR'!$D$5</f>
        <v>19837.54085</v>
      </c>
      <c r="AW572" s="4">
        <f>AR572*'Ejercicio 3 - TIR'!$D$5</f>
        <v>23038.63666</v>
      </c>
      <c r="AX572" s="4">
        <f>AS572*'Ejercicio 3 - TIR'!$D$5</f>
        <v>29183.42103</v>
      </c>
      <c r="AY572" s="4">
        <f>AT572*'Ejercicio 3 - TIR'!$D$5</f>
        <v>30014.69466</v>
      </c>
      <c r="AZ572" s="4">
        <f t="shared" ref="AZ572:BD572" si="1751">AJ572-AU572-AE572</f>
        <v>27272.30451</v>
      </c>
      <c r="BA572" s="4">
        <f t="shared" si="1751"/>
        <v>32167.17837</v>
      </c>
      <c r="BB572" s="4">
        <f t="shared" si="1751"/>
        <v>34393.79934</v>
      </c>
      <c r="BC572" s="4">
        <f t="shared" si="1751"/>
        <v>39359.00437</v>
      </c>
      <c r="BD572" s="4">
        <f t="shared" si="1751"/>
        <v>38309.08431</v>
      </c>
      <c r="BE572" s="4">
        <f t="shared" ref="BE572:BI572" si="1752">AZ572/Z572</f>
        <v>23704.12652</v>
      </c>
      <c r="BF572" s="4">
        <f t="shared" si="1752"/>
        <v>23918.39741</v>
      </c>
      <c r="BG572" s="4">
        <f t="shared" si="1752"/>
        <v>21392.63435</v>
      </c>
      <c r="BH572" s="4">
        <f t="shared" si="1752"/>
        <v>20436.29448</v>
      </c>
      <c r="BI572" s="4">
        <f t="shared" si="1752"/>
        <v>15743.0546</v>
      </c>
      <c r="BJ572" s="4">
        <f t="shared" si="38"/>
        <v>68947.77783</v>
      </c>
      <c r="BK572" s="4">
        <f t="shared" si="39"/>
        <v>42134.70582</v>
      </c>
      <c r="BL572" s="4">
        <f t="shared" si="40"/>
        <v>111082.4836</v>
      </c>
      <c r="BM572" s="4">
        <f>BK572*'Ejercicio 3 - TIR'!$D$5</f>
        <v>21067.35291</v>
      </c>
      <c r="BN572" s="4">
        <f t="shared" si="41"/>
        <v>90015.13074</v>
      </c>
      <c r="BO572" s="4">
        <f t="shared" si="42"/>
        <v>36991.56854</v>
      </c>
      <c r="BP572" s="4">
        <f t="shared" si="43"/>
        <v>-114909.9119</v>
      </c>
      <c r="BQ572" s="4">
        <f t="shared" ref="BQ572:BT572" si="1753">BE572</f>
        <v>23704.12652</v>
      </c>
      <c r="BR572" s="4">
        <f t="shared" si="1753"/>
        <v>23918.39741</v>
      </c>
      <c r="BS572" s="4">
        <f t="shared" si="1753"/>
        <v>21392.63435</v>
      </c>
      <c r="BT572" s="4">
        <f t="shared" si="1753"/>
        <v>20436.29448</v>
      </c>
      <c r="BU572" s="4">
        <f t="shared" si="45"/>
        <v>52734.62313</v>
      </c>
      <c r="BV572" s="36">
        <f t="shared" si="46"/>
        <v>6.649003745</v>
      </c>
    </row>
    <row r="573" ht="15.0" customHeight="1">
      <c r="A573" s="2">
        <v>572.0</v>
      </c>
      <c r="B573" s="3">
        <f t="shared" si="4"/>
        <v>0.8729249415</v>
      </c>
      <c r="C573" s="4">
        <f>IF(B573&lt;=('Ejercicio 3 - TIR'!$D$13-'Ejercicio 3 - TIR'!$C$13)/('Ejercicio 3 - TIR'!$E$13-'Ejercicio 3 - TIR'!$C$13),'Ejercicio 3 - TIR'!$C$13+SQRT(('Ejercicio 3 - TIR'!$E$13-'Ejercicio 3 - TIR'!$C$13)*('Ejercicio 3 - TIR'!$D$13-'Ejercicio 3 - TIR'!$C$13)*B573),'Ejercicio 3 - TIR'!$E$13-SQRT(('Ejercicio 3 - TIR'!$E$13-'Ejercicio 3 - TIR'!$C$13)*('Ejercicio 3 - TIR'!$E$13-'Ejercicio 3 - TIR'!$D$13)*(1-B573)))</f>
        <v>87651.31302</v>
      </c>
      <c r="D573" s="3">
        <f t="shared" si="5"/>
        <v>0.8024756137</v>
      </c>
      <c r="E573" s="4">
        <f>IF(D573&lt;=('Ejercicio 3 - TIR'!$D$14-'Ejercicio 3 - TIR'!$C$14)/('Ejercicio 3 - TIR'!$E$14-'Ejercicio 3 - TIR'!$C$14),'Ejercicio 3 - TIR'!$C$14+SQRT(('Ejercicio 3 - TIR'!$E$14-'Ejercicio 3 - TIR'!$C$14)*('Ejercicio 3 - TIR'!$D$14-'Ejercicio 3 - TIR'!$C$14)*D573),'Ejercicio 3 - TIR'!$E$14-SQRT(('Ejercicio 3 - TIR'!$E$14-'Ejercicio 3 - TIR'!$C$14)*('Ejercicio 3 - TIR'!$E$14-'Ejercicio 3 - TIR'!$D$14)*(1-D573)))</f>
        <v>34556.77872</v>
      </c>
      <c r="F573" s="3">
        <f t="shared" si="6"/>
        <v>0.2033459469</v>
      </c>
      <c r="G573" s="4">
        <f>IF(F573&lt;=('Ejercicio 3 - TIR'!$D$18-'Ejercicio 3 - TIR'!$C$18)/('Ejercicio 3 - TIR'!$E$18-'Ejercicio 3 - TIR'!$C$18),'Ejercicio 3 - TIR'!$C$18+SQRT(('Ejercicio 3 - TIR'!$E$18-'Ejercicio 3 - TIR'!$C$18)*('Ejercicio 3 - TIR'!$D$18-'Ejercicio 3 - TIR'!$C$18)*F573),'Ejercicio 3 - TIR'!$E$18-SQRT(('Ejercicio 3 - TIR'!$E$18-'Ejercicio 3 - TIR'!$C$18)*('Ejercicio 3 - TIR'!$E$18-'Ejercicio 3 - TIR'!$D$18)*(1-F573)))</f>
        <v>35522.8518</v>
      </c>
      <c r="H573" s="3">
        <f t="shared" si="7"/>
        <v>0.7791800496</v>
      </c>
      <c r="I573" s="4">
        <f>IF(H573&lt;=('Ejercicio 3 - TIR'!$D$18-'Ejercicio 3 - TIR'!$C$18)/('Ejercicio 3 - TIR'!$E$18-'Ejercicio 3 - TIR'!$C$18),'Ejercicio 3 - TIR'!$C$18+SQRT(('Ejercicio 3 - TIR'!$E$18-'Ejercicio 3 - TIR'!$C$18)*('Ejercicio 3 - TIR'!$D$18-'Ejercicio 3 - TIR'!$C$18)*H573),'Ejercicio 3 - TIR'!$E$18-SQRT(('Ejercicio 3 - TIR'!$E$18-'Ejercicio 3 - TIR'!$C$18)*('Ejercicio 3 - TIR'!$E$18-'Ejercicio 3 - TIR'!$D$18)*(1-H573)))</f>
        <v>40930.41817</v>
      </c>
      <c r="J573" s="3">
        <f t="shared" si="8"/>
        <v>0.9837687441</v>
      </c>
      <c r="K573" s="4">
        <f>IF(J573&lt;=('Ejercicio 3 - TIR'!$D$18-'Ejercicio 3 - TIR'!$C$18)/('Ejercicio 3 - TIR'!$E$18-'Ejercicio 3 - TIR'!$C$18),'Ejercicio 3 - TIR'!$C$18+SQRT(('Ejercicio 3 - TIR'!$E$18-'Ejercicio 3 - TIR'!$C$18)*('Ejercicio 3 - TIR'!$D$18-'Ejercicio 3 - TIR'!$C$18)*J573),'Ejercicio 3 - TIR'!$E$18-SQRT(('Ejercicio 3 - TIR'!$E$18-'Ejercicio 3 - TIR'!$C$18)*('Ejercicio 3 - TIR'!$E$18-'Ejercicio 3 - TIR'!$D$18)*(1-J573)))</f>
        <v>43896.66678</v>
      </c>
      <c r="L573" s="3">
        <f t="shared" si="9"/>
        <v>0.04180444859</v>
      </c>
      <c r="M573" s="4">
        <f>IF(L573&lt;=('Ejercicio 3 - TIR'!$D$18-'Ejercicio 3 - TIR'!$C$18)/('Ejercicio 3 - TIR'!$E$18-'Ejercicio 3 - TIR'!$C$18),'Ejercicio 3 - TIR'!$C$18+SQRT(('Ejercicio 3 - TIR'!$E$18-'Ejercicio 3 - TIR'!$C$18)*('Ejercicio 3 - TIR'!$D$18-'Ejercicio 3 - TIR'!$C$18)*L573),'Ejercicio 3 - TIR'!$E$18-SQRT(('Ejercicio 3 - TIR'!$E$18-'Ejercicio 3 - TIR'!$C$18)*('Ejercicio 3 - TIR'!$E$18-'Ejercicio 3 - TIR'!$D$18)*(1-L573)))</f>
        <v>32504.13005</v>
      </c>
      <c r="N573" s="3">
        <f t="shared" si="10"/>
        <v>0.7206735964</v>
      </c>
      <c r="O573" s="4">
        <f>IF(N573&lt;=('Ejercicio 3 - TIR'!$D$18-'Ejercicio 3 - TIR'!$C$18)/('Ejercicio 3 - TIR'!$E$18-'Ejercicio 3 - TIR'!$C$18),'Ejercicio 3 - TIR'!$C$18+SQRT(('Ejercicio 3 - TIR'!$E$18-'Ejercicio 3 - TIR'!$C$18)*('Ejercicio 3 - TIR'!$D$18-'Ejercicio 3 - TIR'!$C$18)*N573),'Ejercicio 3 - TIR'!$E$18-SQRT(('Ejercicio 3 - TIR'!$E$18-'Ejercicio 3 - TIR'!$C$18)*('Ejercicio 3 - TIR'!$E$18-'Ejercicio 3 - TIR'!$D$18)*(1-N573)))</f>
        <v>40422.93978</v>
      </c>
      <c r="P573" s="3">
        <f t="shared" si="11"/>
        <v>0.8962553234</v>
      </c>
      <c r="Q573" s="7">
        <f>IF(P573&lt;=('Ejercicio 3 - TIR'!$D$22-'Ejercicio 3 - TIR'!$C$22)/('Ejercicio 3 - TIR'!$E$22-'Ejercicio 3 - TIR'!$C$22),'Ejercicio 3 - TIR'!$C$22+SQRT(('Ejercicio 3 - TIR'!$E$22-'Ejercicio 3 - TIR'!$C$22)*('Ejercicio 3 - TIR'!$D$22-'Ejercicio 3 - TIR'!$C$22)*P573),'Ejercicio 3 - TIR'!$E$22-SQRT(('Ejercicio 3 - TIR'!$E$22-'Ejercicio 3 - TIR'!$C$22)*('Ejercicio 3 - TIR'!$E$22-'Ejercicio 3 - TIR'!$D$22)*(1-P573)))</f>
        <v>0.1663347002</v>
      </c>
      <c r="R573" s="3">
        <f t="shared" si="12"/>
        <v>0.2056953805</v>
      </c>
      <c r="S573" s="7">
        <f>IF(R573&lt;=('Ejercicio 3 - TIR'!$D$23-'Ejercicio 3 - TIR'!$C$23)/('Ejercicio 3 - TIR'!$E$23-'Ejercicio 3 - TIR'!$C$23),'Ejercicio 3 - TIR'!$C$23+SQRT(('Ejercicio 3 - TIR'!$E$23-'Ejercicio 3 - TIR'!$C$23)*('Ejercicio 3 - TIR'!$D$23-'Ejercicio 3 - TIR'!$C$23)*R573),'Ejercicio 3 - TIR'!$E$23-SQRT(('Ejercicio 3 - TIR'!$E$23-'Ejercicio 3 - TIR'!$C$23)*('Ejercicio 3 - TIR'!$E$23-'Ejercicio 3 - TIR'!$D$23)*(1-R573)))</f>
        <v>0.1392419252</v>
      </c>
      <c r="T573" s="3">
        <f t="shared" si="13"/>
        <v>0.3301238309</v>
      </c>
      <c r="U573" s="7">
        <f>IF(T573&lt;=('Ejercicio 3 - TIR'!$D$24-'Ejercicio 3 - TIR'!$C$24)/('Ejercicio 3 - TIR'!$E$24-'Ejercicio 3 - TIR'!$C$24),'Ejercicio 3 - TIR'!$C$24+SQRT(('Ejercicio 3 - TIR'!$E$24-'Ejercicio 3 - TIR'!$C$24)*('Ejercicio 3 - TIR'!$D$24-'Ejercicio 3 - TIR'!$C$24)*T573),'Ejercicio 3 - TIR'!$E$24-SQRT(('Ejercicio 3 - TIR'!$E$24-'Ejercicio 3 - TIR'!$C$24)*('Ejercicio 3 - TIR'!$E$24-'Ejercicio 3 - TIR'!$D$24)*(1-T573)))</f>
        <v>0.1763298318</v>
      </c>
      <c r="V573" s="3">
        <f t="shared" si="14"/>
        <v>0.7002853625</v>
      </c>
      <c r="W573" s="7">
        <f>IF(V573&lt;=('Ejercicio 3 - TIR'!$D$25-'Ejercicio 3 - TIR'!$C$25)/('Ejercicio 3 - TIR'!$E$25-'Ejercicio 3 - TIR'!$C$25),'Ejercicio 3 - TIR'!$C$25+SQRT(('Ejercicio 3 - TIR'!$E$25-'Ejercicio 3 - TIR'!$C$25)*('Ejercicio 3 - TIR'!$D$25-'Ejercicio 3 - TIR'!$C$25)*V573),'Ejercicio 3 - TIR'!$E$25-SQRT(('Ejercicio 3 - TIR'!$E$25-'Ejercicio 3 - TIR'!$C$25)*('Ejercicio 3 - TIR'!$E$25-'Ejercicio 3 - TIR'!$D$25)*(1-V573)))</f>
        <v>0.2176117115</v>
      </c>
      <c r="X573" s="3">
        <f t="shared" si="15"/>
        <v>0.6680509016</v>
      </c>
      <c r="Y573" s="7">
        <f>IF(X573&lt;=('Ejercicio 3 - TIR'!$D$26-'Ejercicio 3 - TIR'!$C$26)/('Ejercicio 3 - TIR'!$E$26-'Ejercicio 3 - TIR'!$C$26),'Ejercicio 3 - TIR'!$C$26+SQRT(('Ejercicio 3 - TIR'!$E$26-'Ejercicio 3 - TIR'!$C$26)*('Ejercicio 3 - TIR'!$D$26-'Ejercicio 3 - TIR'!$C$26)*X573),'Ejercicio 3 - TIR'!$E$26-SQRT(('Ejercicio 3 - TIR'!$E$26-'Ejercicio 3 - TIR'!$C$26)*('Ejercicio 3 - TIR'!$E$26-'Ejercicio 3 - TIR'!$D$26)*(1-X573)))</f>
        <v>0.2376617769</v>
      </c>
      <c r="Z573" s="3">
        <f t="shared" si="16"/>
        <v>1.1663347</v>
      </c>
      <c r="AA573" s="3">
        <f t="shared" si="17"/>
        <v>1.328737389</v>
      </c>
      <c r="AB573" s="3">
        <f t="shared" si="18"/>
        <v>1.56303343</v>
      </c>
      <c r="AC573" s="3">
        <f t="shared" si="19"/>
        <v>1.90316781</v>
      </c>
      <c r="AD573" s="3">
        <f t="shared" si="20"/>
        <v>2.355478053</v>
      </c>
      <c r="AE573" s="2">
        <f t="shared" si="21"/>
        <v>5747.991429</v>
      </c>
      <c r="AF573" s="2">
        <f t="shared" si="22"/>
        <v>6548.352821</v>
      </c>
      <c r="AG573" s="2">
        <f t="shared" si="23"/>
        <v>7703.022773</v>
      </c>
      <c r="AH573" s="2">
        <f t="shared" si="24"/>
        <v>9379.290742</v>
      </c>
      <c r="AI573" s="2">
        <f t="shared" si="25"/>
        <v>11608.38965</v>
      </c>
      <c r="AJ573" s="4">
        <f t="shared" si="26"/>
        <v>41431.53471</v>
      </c>
      <c r="AK573" s="4">
        <f t="shared" si="27"/>
        <v>54385.77698</v>
      </c>
      <c r="AL573" s="4">
        <f t="shared" si="28"/>
        <v>68611.95763</v>
      </c>
      <c r="AM573" s="4">
        <f t="shared" si="29"/>
        <v>61860.81398</v>
      </c>
      <c r="AN573" s="4">
        <f t="shared" si="30"/>
        <v>95215.34748</v>
      </c>
      <c r="AO573" s="4">
        <f>C573/'Ejercicio 3 - TIR'!$D$7</f>
        <v>17530.2626</v>
      </c>
      <c r="AP573" s="4">
        <f t="shared" si="31"/>
        <v>23901.2721</v>
      </c>
      <c r="AQ573" s="4">
        <f t="shared" si="32"/>
        <v>36855.51438</v>
      </c>
      <c r="AR573" s="4">
        <f t="shared" si="33"/>
        <v>51081.69503</v>
      </c>
      <c r="AS573" s="4">
        <f t="shared" si="34"/>
        <v>44330.55138</v>
      </c>
      <c r="AT573" s="4">
        <f t="shared" si="35"/>
        <v>77685.08488</v>
      </c>
      <c r="AU573" s="4">
        <f>AP573*'Ejercicio 3 - TIR'!$D$5</f>
        <v>11950.63605</v>
      </c>
      <c r="AV573" s="4">
        <f>AQ573*'Ejercicio 3 - TIR'!$D$5</f>
        <v>18427.75719</v>
      </c>
      <c r="AW573" s="4">
        <f>AR573*'Ejercicio 3 - TIR'!$D$5</f>
        <v>25540.84751</v>
      </c>
      <c r="AX573" s="4">
        <f>AS573*'Ejercicio 3 - TIR'!$D$5</f>
        <v>22165.27569</v>
      </c>
      <c r="AY573" s="4">
        <f>AT573*'Ejercicio 3 - TIR'!$D$5</f>
        <v>38842.54244</v>
      </c>
      <c r="AZ573" s="4">
        <f t="shared" ref="AZ573:BD573" si="1754">AJ573-AU573-AE573</f>
        <v>23732.90723</v>
      </c>
      <c r="BA573" s="4">
        <f t="shared" si="1754"/>
        <v>29409.66697</v>
      </c>
      <c r="BB573" s="4">
        <f t="shared" si="1754"/>
        <v>35368.08734</v>
      </c>
      <c r="BC573" s="4">
        <f t="shared" si="1754"/>
        <v>30316.24755</v>
      </c>
      <c r="BD573" s="4">
        <f t="shared" si="1754"/>
        <v>44764.4154</v>
      </c>
      <c r="BE573" s="4">
        <f t="shared" ref="BE573:BI573" si="1755">AZ573/Z573</f>
        <v>20348.28186</v>
      </c>
      <c r="BF573" s="4">
        <f t="shared" si="1755"/>
        <v>22133.54362</v>
      </c>
      <c r="BG573" s="4">
        <f t="shared" si="1755"/>
        <v>22627.85087</v>
      </c>
      <c r="BH573" s="4">
        <f t="shared" si="1755"/>
        <v>15929.36125</v>
      </c>
      <c r="BI573" s="4">
        <f t="shared" si="1755"/>
        <v>19004.38654</v>
      </c>
      <c r="BJ573" s="4">
        <f t="shared" si="38"/>
        <v>81397.73385</v>
      </c>
      <c r="BK573" s="4">
        <f t="shared" si="39"/>
        <v>41292.14883</v>
      </c>
      <c r="BL573" s="4">
        <f t="shared" si="40"/>
        <v>122689.8827</v>
      </c>
      <c r="BM573" s="4">
        <f>BK573*'Ejercicio 3 - TIR'!$D$5</f>
        <v>20646.07441</v>
      </c>
      <c r="BN573" s="4">
        <f t="shared" si="41"/>
        <v>102043.8083</v>
      </c>
      <c r="BO573" s="4">
        <f t="shared" si="42"/>
        <v>43321.91002</v>
      </c>
      <c r="BP573" s="4">
        <f t="shared" si="43"/>
        <v>-122208.0917</v>
      </c>
      <c r="BQ573" s="4">
        <f t="shared" ref="BQ573:BT573" si="1756">BE573</f>
        <v>20348.28186</v>
      </c>
      <c r="BR573" s="4">
        <f t="shared" si="1756"/>
        <v>22133.54362</v>
      </c>
      <c r="BS573" s="4">
        <f t="shared" si="1756"/>
        <v>22627.85087</v>
      </c>
      <c r="BT573" s="4">
        <f t="shared" si="1756"/>
        <v>15929.36125</v>
      </c>
      <c r="BU573" s="4">
        <f t="shared" si="45"/>
        <v>62326.29656</v>
      </c>
      <c r="BV573" s="36">
        <f t="shared" si="46"/>
        <v>4.681782705</v>
      </c>
    </row>
    <row r="574" ht="15.0" customHeight="1">
      <c r="A574" s="2">
        <v>573.0</v>
      </c>
      <c r="B574" s="3">
        <f t="shared" si="4"/>
        <v>0.3088376979</v>
      </c>
      <c r="C574" s="4">
        <f>IF(B574&lt;=('Ejercicio 3 - TIR'!$D$13-'Ejercicio 3 - TIR'!$C$13)/('Ejercicio 3 - TIR'!$E$13-'Ejercicio 3 - TIR'!$C$13),'Ejercicio 3 - TIR'!$C$13+SQRT(('Ejercicio 3 - TIR'!$E$13-'Ejercicio 3 - TIR'!$C$13)*('Ejercicio 3 - TIR'!$D$13-'Ejercicio 3 - TIR'!$C$13)*B574),'Ejercicio 3 - TIR'!$E$13-SQRT(('Ejercicio 3 - TIR'!$E$13-'Ejercicio 3 - TIR'!$C$13)*('Ejercicio 3 - TIR'!$E$13-'Ejercicio 3 - TIR'!$D$13)*(1-B574)))</f>
        <v>71200.78538</v>
      </c>
      <c r="D574" s="3">
        <f t="shared" si="5"/>
        <v>0.2679058766</v>
      </c>
      <c r="E574" s="4">
        <f>IF(D574&lt;=('Ejercicio 3 - TIR'!$D$14-'Ejercicio 3 - TIR'!$C$14)/('Ejercicio 3 - TIR'!$E$14-'Ejercicio 3 - TIR'!$C$14),'Ejercicio 3 - TIR'!$C$14+SQRT(('Ejercicio 3 - TIR'!$E$14-'Ejercicio 3 - TIR'!$C$14)*('Ejercicio 3 - TIR'!$D$14-'Ejercicio 3 - TIR'!$C$14)*D574),'Ejercicio 3 - TIR'!$E$14-SQRT(('Ejercicio 3 - TIR'!$E$14-'Ejercicio 3 - TIR'!$C$14)*('Ejercicio 3 - TIR'!$E$14-'Ejercicio 3 - TIR'!$D$14)*(1-D574)))</f>
        <v>29482.515</v>
      </c>
      <c r="F574" s="3">
        <f t="shared" si="6"/>
        <v>0.6122991432</v>
      </c>
      <c r="G574" s="4">
        <f>IF(F574&lt;=('Ejercicio 3 - TIR'!$D$18-'Ejercicio 3 - TIR'!$C$18)/('Ejercicio 3 - TIR'!$E$18-'Ejercicio 3 - TIR'!$C$18),'Ejercicio 3 - TIR'!$C$18+SQRT(('Ejercicio 3 - TIR'!$E$18-'Ejercicio 3 - TIR'!$C$18)*('Ejercicio 3 - TIR'!$D$18-'Ejercicio 3 - TIR'!$C$18)*F574),'Ejercicio 3 - TIR'!$E$18-SQRT(('Ejercicio 3 - TIR'!$E$18-'Ejercicio 3 - TIR'!$C$18)*('Ejercicio 3 - TIR'!$E$18-'Ejercicio 3 - TIR'!$D$18)*(1-F574)))</f>
        <v>39583.573</v>
      </c>
      <c r="H574" s="3">
        <f t="shared" si="7"/>
        <v>0.8117935716</v>
      </c>
      <c r="I574" s="4">
        <f>IF(H574&lt;=('Ejercicio 3 - TIR'!$D$18-'Ejercicio 3 - TIR'!$C$18)/('Ejercicio 3 - TIR'!$E$18-'Ejercicio 3 - TIR'!$C$18),'Ejercicio 3 - TIR'!$C$18+SQRT(('Ejercicio 3 - TIR'!$E$18-'Ejercicio 3 - TIR'!$C$18)*('Ejercicio 3 - TIR'!$D$18-'Ejercicio 3 - TIR'!$C$18)*H574),'Ejercicio 3 - TIR'!$E$18-SQRT(('Ejercicio 3 - TIR'!$E$18-'Ejercicio 3 - TIR'!$C$18)*('Ejercicio 3 - TIR'!$E$18-'Ejercicio 3 - TIR'!$D$18)*(1-H574)))</f>
        <v>41242.94236</v>
      </c>
      <c r="J574" s="3">
        <f t="shared" si="8"/>
        <v>0.8210347392</v>
      </c>
      <c r="K574" s="4">
        <f>IF(J574&lt;=('Ejercicio 3 - TIR'!$D$18-'Ejercicio 3 - TIR'!$C$18)/('Ejercicio 3 - TIR'!$E$18-'Ejercicio 3 - TIR'!$C$18),'Ejercicio 3 - TIR'!$C$18+SQRT(('Ejercicio 3 - TIR'!$E$18-'Ejercicio 3 - TIR'!$C$18)*('Ejercicio 3 - TIR'!$D$18-'Ejercicio 3 - TIR'!$C$18)*J574),'Ejercicio 3 - TIR'!$E$18-SQRT(('Ejercicio 3 - TIR'!$E$18-'Ejercicio 3 - TIR'!$C$18)*('Ejercicio 3 - TIR'!$E$18-'Ejercicio 3 - TIR'!$D$18)*(1-J574)))</f>
        <v>41336.34137</v>
      </c>
      <c r="L574" s="3">
        <f t="shared" si="9"/>
        <v>0.3911174167</v>
      </c>
      <c r="M574" s="4">
        <f>IF(L574&lt;=('Ejercicio 3 - TIR'!$D$18-'Ejercicio 3 - TIR'!$C$18)/('Ejercicio 3 - TIR'!$E$18-'Ejercicio 3 - TIR'!$C$18),'Ejercicio 3 - TIR'!$C$18+SQRT(('Ejercicio 3 - TIR'!$E$18-'Ejercicio 3 - TIR'!$C$18)*('Ejercicio 3 - TIR'!$D$18-'Ejercicio 3 - TIR'!$C$18)*L574),'Ejercicio 3 - TIR'!$E$18-SQRT(('Ejercicio 3 - TIR'!$E$18-'Ejercicio 3 - TIR'!$C$18)*('Ejercicio 3 - TIR'!$E$18-'Ejercicio 3 - TIR'!$D$18)*(1-L574)))</f>
        <v>37659.47861</v>
      </c>
      <c r="N574" s="3">
        <f t="shared" si="10"/>
        <v>0.8963630266</v>
      </c>
      <c r="O574" s="4">
        <f>IF(N574&lt;=('Ejercicio 3 - TIR'!$D$18-'Ejercicio 3 - TIR'!$C$18)/('Ejercicio 3 - TIR'!$E$18-'Ejercicio 3 - TIR'!$C$18),'Ejercicio 3 - TIR'!$C$18+SQRT(('Ejercicio 3 - TIR'!$E$18-'Ejercicio 3 - TIR'!$C$18)*('Ejercicio 3 - TIR'!$D$18-'Ejercicio 3 - TIR'!$C$18)*N574),'Ejercicio 3 - TIR'!$E$18-SQRT(('Ejercicio 3 - TIR'!$E$18-'Ejercicio 3 - TIR'!$C$18)*('Ejercicio 3 - TIR'!$E$18-'Ejercicio 3 - TIR'!$D$18)*(1-N574)))</f>
        <v>42212.03067</v>
      </c>
      <c r="P574" s="3">
        <f t="shared" si="11"/>
        <v>0.1880136175</v>
      </c>
      <c r="Q574" s="7">
        <f>IF(P574&lt;=('Ejercicio 3 - TIR'!$D$22-'Ejercicio 3 - TIR'!$C$22)/('Ejercicio 3 - TIR'!$E$22-'Ejercicio 3 - TIR'!$C$22),'Ejercicio 3 - TIR'!$C$22+SQRT(('Ejercicio 3 - TIR'!$E$22-'Ejercicio 3 - TIR'!$C$22)*('Ejercicio 3 - TIR'!$D$22-'Ejercicio 3 - TIR'!$C$22)*P574),'Ejercicio 3 - TIR'!$E$22-SQRT(('Ejercicio 3 - TIR'!$E$22-'Ejercicio 3 - TIR'!$C$22)*('Ejercicio 3 - TIR'!$E$22-'Ejercicio 3 - TIR'!$D$22)*(1-P574)))</f>
        <v>0.1383963179</v>
      </c>
      <c r="R574" s="3">
        <f t="shared" si="12"/>
        <v>0.2365610889</v>
      </c>
      <c r="S574" s="7">
        <f>IF(R574&lt;=('Ejercicio 3 - TIR'!$D$23-'Ejercicio 3 - TIR'!$C$23)/('Ejercicio 3 - TIR'!$E$23-'Ejercicio 3 - TIR'!$C$23),'Ejercicio 3 - TIR'!$C$23+SQRT(('Ejercicio 3 - TIR'!$E$23-'Ejercicio 3 - TIR'!$C$23)*('Ejercicio 3 - TIR'!$D$23-'Ejercicio 3 - TIR'!$C$23)*R574),'Ejercicio 3 - TIR'!$E$23-SQRT(('Ejercicio 3 - TIR'!$E$23-'Ejercicio 3 - TIR'!$C$23)*('Ejercicio 3 - TIR'!$E$23-'Ejercicio 3 - TIR'!$D$23)*(1-R574)))</f>
        <v>0.1406351632</v>
      </c>
      <c r="T574" s="3">
        <f t="shared" si="13"/>
        <v>0.5744303472</v>
      </c>
      <c r="U574" s="7">
        <f>IF(T574&lt;=('Ejercicio 3 - TIR'!$D$24-'Ejercicio 3 - TIR'!$C$24)/('Ejercicio 3 - TIR'!$E$24-'Ejercicio 3 - TIR'!$C$24),'Ejercicio 3 - TIR'!$C$24+SQRT(('Ejercicio 3 - TIR'!$E$24-'Ejercicio 3 - TIR'!$C$24)*('Ejercicio 3 - TIR'!$D$24-'Ejercicio 3 - TIR'!$C$24)*T574),'Ejercicio 3 - TIR'!$E$24-SQRT(('Ejercicio 3 - TIR'!$E$24-'Ejercicio 3 - TIR'!$C$24)*('Ejercicio 3 - TIR'!$E$24-'Ejercicio 3 - TIR'!$D$24)*(1-T574)))</f>
        <v>0.1854805123</v>
      </c>
      <c r="V574" s="3">
        <f t="shared" si="14"/>
        <v>0.8007354027</v>
      </c>
      <c r="W574" s="7">
        <f>IF(V574&lt;=('Ejercicio 3 - TIR'!$D$25-'Ejercicio 3 - TIR'!$C$25)/('Ejercicio 3 - TIR'!$E$25-'Ejercicio 3 - TIR'!$C$25),'Ejercicio 3 - TIR'!$C$25+SQRT(('Ejercicio 3 - TIR'!$E$25-'Ejercicio 3 - TIR'!$C$25)*('Ejercicio 3 - TIR'!$D$25-'Ejercicio 3 - TIR'!$C$25)*V574),'Ejercicio 3 - TIR'!$E$25-SQRT(('Ejercicio 3 - TIR'!$E$25-'Ejercicio 3 - TIR'!$C$25)*('Ejercicio 3 - TIR'!$E$25-'Ejercicio 3 - TIR'!$D$25)*(1-V574)))</f>
        <v>0.223591174</v>
      </c>
      <c r="X574" s="3">
        <f t="shared" si="15"/>
        <v>0.6598267092</v>
      </c>
      <c r="Y574" s="7">
        <f>IF(X574&lt;=('Ejercicio 3 - TIR'!$D$26-'Ejercicio 3 - TIR'!$C$26)/('Ejercicio 3 - TIR'!$E$26-'Ejercicio 3 - TIR'!$C$26),'Ejercicio 3 - TIR'!$C$26+SQRT(('Ejercicio 3 - TIR'!$E$26-'Ejercicio 3 - TIR'!$C$26)*('Ejercicio 3 - TIR'!$D$26-'Ejercicio 3 - TIR'!$C$26)*X574),'Ejercicio 3 - TIR'!$E$26-SQRT(('Ejercicio 3 - TIR'!$E$26-'Ejercicio 3 - TIR'!$C$26)*('Ejercicio 3 - TIR'!$E$26-'Ejercicio 3 - TIR'!$D$26)*(1-X574)))</f>
        <v>0.2371405113</v>
      </c>
      <c r="Z574" s="3">
        <f t="shared" si="16"/>
        <v>1.138396318</v>
      </c>
      <c r="AA574" s="3">
        <f t="shared" si="17"/>
        <v>1.29849487</v>
      </c>
      <c r="AB574" s="3">
        <f t="shared" si="18"/>
        <v>1.539340364</v>
      </c>
      <c r="AC574" s="3">
        <f t="shared" si="19"/>
        <v>1.883523283</v>
      </c>
      <c r="AD574" s="3">
        <f t="shared" si="20"/>
        <v>2.330182957</v>
      </c>
      <c r="AE574" s="2">
        <f t="shared" si="21"/>
        <v>4080.271518</v>
      </c>
      <c r="AF574" s="2">
        <f t="shared" si="22"/>
        <v>4654.101169</v>
      </c>
      <c r="AG574" s="2">
        <f t="shared" si="23"/>
        <v>5517.346238</v>
      </c>
      <c r="AH574" s="2">
        <f t="shared" si="24"/>
        <v>6750.976161</v>
      </c>
      <c r="AI574" s="2">
        <f t="shared" si="25"/>
        <v>8351.9061</v>
      </c>
      <c r="AJ574" s="4">
        <f t="shared" si="26"/>
        <v>45061.79375</v>
      </c>
      <c r="AK574" s="4">
        <f t="shared" si="27"/>
        <v>53553.74907</v>
      </c>
      <c r="AL574" s="4">
        <f t="shared" si="28"/>
        <v>63630.69875</v>
      </c>
      <c r="AM574" s="4">
        <f t="shared" si="29"/>
        <v>70932.50476</v>
      </c>
      <c r="AN574" s="4">
        <f t="shared" si="30"/>
        <v>98361.75444</v>
      </c>
      <c r="AO574" s="4">
        <f>C574/'Ejercicio 3 - TIR'!$D$7</f>
        <v>14240.15708</v>
      </c>
      <c r="AP574" s="4">
        <f t="shared" si="31"/>
        <v>30821.63668</v>
      </c>
      <c r="AQ574" s="4">
        <f t="shared" si="32"/>
        <v>39313.59199</v>
      </c>
      <c r="AR574" s="4">
        <f t="shared" si="33"/>
        <v>49390.54168</v>
      </c>
      <c r="AS574" s="4">
        <f t="shared" si="34"/>
        <v>56692.34769</v>
      </c>
      <c r="AT574" s="4">
        <f t="shared" si="35"/>
        <v>84121.59736</v>
      </c>
      <c r="AU574" s="4">
        <f>AP574*'Ejercicio 3 - TIR'!$D$5</f>
        <v>15410.81834</v>
      </c>
      <c r="AV574" s="4">
        <f>AQ574*'Ejercicio 3 - TIR'!$D$5</f>
        <v>19656.796</v>
      </c>
      <c r="AW574" s="4">
        <f>AR574*'Ejercicio 3 - TIR'!$D$5</f>
        <v>24695.27084</v>
      </c>
      <c r="AX574" s="4">
        <f>AS574*'Ejercicio 3 - TIR'!$D$5</f>
        <v>28346.17384</v>
      </c>
      <c r="AY574" s="4">
        <f>AT574*'Ejercicio 3 - TIR'!$D$5</f>
        <v>42060.79868</v>
      </c>
      <c r="AZ574" s="4">
        <f t="shared" ref="AZ574:BD574" si="1757">AJ574-AU574-AE574</f>
        <v>25570.7039</v>
      </c>
      <c r="BA574" s="4">
        <f t="shared" si="1757"/>
        <v>29242.8519</v>
      </c>
      <c r="BB574" s="4">
        <f t="shared" si="1757"/>
        <v>33418.08168</v>
      </c>
      <c r="BC574" s="4">
        <f t="shared" si="1757"/>
        <v>35835.35476</v>
      </c>
      <c r="BD574" s="4">
        <f t="shared" si="1757"/>
        <v>47949.04966</v>
      </c>
      <c r="BE574" s="4">
        <f t="shared" ref="BE574:BI574" si="1758">AZ574/Z574</f>
        <v>22462.04024</v>
      </c>
      <c r="BF574" s="4">
        <f t="shared" si="1758"/>
        <v>22520.57562</v>
      </c>
      <c r="BG574" s="4">
        <f t="shared" si="1758"/>
        <v>21709.35192</v>
      </c>
      <c r="BH574" s="4">
        <f t="shared" si="1758"/>
        <v>19025.7031</v>
      </c>
      <c r="BI574" s="4">
        <f t="shared" si="1758"/>
        <v>20577.37549</v>
      </c>
      <c r="BJ574" s="4">
        <f t="shared" si="38"/>
        <v>68699.65399</v>
      </c>
      <c r="BK574" s="4">
        <f t="shared" si="39"/>
        <v>33182.17132</v>
      </c>
      <c r="BL574" s="4">
        <f t="shared" si="40"/>
        <v>101881.8253</v>
      </c>
      <c r="BM574" s="4">
        <f>BK574*'Ejercicio 3 - TIR'!$D$5</f>
        <v>16591.08566</v>
      </c>
      <c r="BN574" s="4">
        <f t="shared" si="41"/>
        <v>85290.73965</v>
      </c>
      <c r="BO574" s="4">
        <f t="shared" si="42"/>
        <v>36602.59354</v>
      </c>
      <c r="BP574" s="4">
        <f t="shared" si="43"/>
        <v>-100683.3004</v>
      </c>
      <c r="BQ574" s="4">
        <f t="shared" ref="BQ574:BT574" si="1759">BE574</f>
        <v>22462.04024</v>
      </c>
      <c r="BR574" s="4">
        <f t="shared" si="1759"/>
        <v>22520.57562</v>
      </c>
      <c r="BS574" s="4">
        <f t="shared" si="1759"/>
        <v>21709.35192</v>
      </c>
      <c r="BT574" s="4">
        <f t="shared" si="1759"/>
        <v>19025.7031</v>
      </c>
      <c r="BU574" s="4">
        <f t="shared" si="45"/>
        <v>57179.96903</v>
      </c>
      <c r="BV574" s="36">
        <f t="shared" si="46"/>
        <v>11.05862711</v>
      </c>
    </row>
    <row r="575" ht="15.0" customHeight="1">
      <c r="A575" s="2">
        <v>574.0</v>
      </c>
      <c r="B575" s="3">
        <f t="shared" si="4"/>
        <v>0.139937712</v>
      </c>
      <c r="C575" s="4">
        <f>IF(B575&lt;=('Ejercicio 3 - TIR'!$D$13-'Ejercicio 3 - TIR'!$C$13)/('Ejercicio 3 - TIR'!$E$13-'Ejercicio 3 - TIR'!$C$13),'Ejercicio 3 - TIR'!$C$13+SQRT(('Ejercicio 3 - TIR'!$E$13-'Ejercicio 3 - TIR'!$C$13)*('Ejercicio 3 - TIR'!$D$13-'Ejercicio 3 - TIR'!$C$13)*B575),'Ejercicio 3 - TIR'!$E$13-SQRT(('Ejercicio 3 - TIR'!$E$13-'Ejercicio 3 - TIR'!$C$13)*('Ejercicio 3 - TIR'!$E$13-'Ejercicio 3 - TIR'!$D$13)*(1-B575)))</f>
        <v>67481.64987</v>
      </c>
      <c r="D575" s="3">
        <f t="shared" si="5"/>
        <v>0.7820630269</v>
      </c>
      <c r="E575" s="4">
        <f>IF(D575&lt;=('Ejercicio 3 - TIR'!$D$14-'Ejercicio 3 - TIR'!$C$14)/('Ejercicio 3 - TIR'!$E$14-'Ejercicio 3 - TIR'!$C$14),'Ejercicio 3 - TIR'!$C$14+SQRT(('Ejercicio 3 - TIR'!$E$14-'Ejercicio 3 - TIR'!$C$14)*('Ejercicio 3 - TIR'!$D$14-'Ejercicio 3 - TIR'!$C$14)*D575),'Ejercicio 3 - TIR'!$E$14-SQRT(('Ejercicio 3 - TIR'!$E$14-'Ejercicio 3 - TIR'!$C$14)*('Ejercicio 3 - TIR'!$E$14-'Ejercicio 3 - TIR'!$D$14)*(1-D575)))</f>
        <v>34282.43531</v>
      </c>
      <c r="F575" s="3">
        <f t="shared" si="6"/>
        <v>0.8042884963</v>
      </c>
      <c r="G575" s="4">
        <f>IF(F575&lt;=('Ejercicio 3 - TIR'!$D$18-'Ejercicio 3 - TIR'!$C$18)/('Ejercicio 3 - TIR'!$E$18-'Ejercicio 3 - TIR'!$C$18),'Ejercicio 3 - TIR'!$C$18+SQRT(('Ejercicio 3 - TIR'!$E$18-'Ejercicio 3 - TIR'!$C$18)*('Ejercicio 3 - TIR'!$D$18-'Ejercicio 3 - TIR'!$C$18)*F575),'Ejercicio 3 - TIR'!$E$18-SQRT(('Ejercicio 3 - TIR'!$E$18-'Ejercicio 3 - TIR'!$C$18)*('Ejercicio 3 - TIR'!$E$18-'Ejercicio 3 - TIR'!$D$18)*(1-F575)))</f>
        <v>41168.76485</v>
      </c>
      <c r="H575" s="3">
        <f t="shared" si="7"/>
        <v>0.5314387085</v>
      </c>
      <c r="I575" s="4">
        <f>IF(H575&lt;=('Ejercicio 3 - TIR'!$D$18-'Ejercicio 3 - TIR'!$C$18)/('Ejercicio 3 - TIR'!$E$18-'Ejercicio 3 - TIR'!$C$18),'Ejercicio 3 - TIR'!$C$18+SQRT(('Ejercicio 3 - TIR'!$E$18-'Ejercicio 3 - TIR'!$C$18)*('Ejercicio 3 - TIR'!$D$18-'Ejercicio 3 - TIR'!$C$18)*H575),'Ejercicio 3 - TIR'!$E$18-SQRT(('Ejercicio 3 - TIR'!$E$18-'Ejercicio 3 - TIR'!$C$18)*('Ejercicio 3 - TIR'!$E$18-'Ejercicio 3 - TIR'!$D$18)*(1-H575)))</f>
        <v>38928.37086</v>
      </c>
      <c r="J575" s="3">
        <f t="shared" si="8"/>
        <v>0.5592926504</v>
      </c>
      <c r="K575" s="4">
        <f>IF(J575&lt;=('Ejercicio 3 - TIR'!$D$18-'Ejercicio 3 - TIR'!$C$18)/('Ejercicio 3 - TIR'!$E$18-'Ejercicio 3 - TIR'!$C$18),'Ejercicio 3 - TIR'!$C$18+SQRT(('Ejercicio 3 - TIR'!$E$18-'Ejercicio 3 - TIR'!$C$18)*('Ejercicio 3 - TIR'!$D$18-'Ejercicio 3 - TIR'!$C$18)*J575),'Ejercicio 3 - TIR'!$E$18-SQRT(('Ejercicio 3 - TIR'!$E$18-'Ejercicio 3 - TIR'!$C$18)*('Ejercicio 3 - TIR'!$E$18-'Ejercicio 3 - TIR'!$D$18)*(1-J575)))</f>
        <v>39159.3612</v>
      </c>
      <c r="L575" s="3">
        <f t="shared" si="9"/>
        <v>0.1144953895</v>
      </c>
      <c r="M575" s="4">
        <f>IF(L575&lt;=('Ejercicio 3 - TIR'!$D$18-'Ejercicio 3 - TIR'!$C$18)/('Ejercicio 3 - TIR'!$E$18-'Ejercicio 3 - TIR'!$C$18),'Ejercicio 3 - TIR'!$C$18+SQRT(('Ejercicio 3 - TIR'!$E$18-'Ejercicio 3 - TIR'!$C$18)*('Ejercicio 3 - TIR'!$D$18-'Ejercicio 3 - TIR'!$C$18)*L575),'Ejercicio 3 - TIR'!$E$18-SQRT(('Ejercicio 3 - TIR'!$E$18-'Ejercicio 3 - TIR'!$C$18)*('Ejercicio 3 - TIR'!$E$18-'Ejercicio 3 - TIR'!$D$18)*(1-L575)))</f>
        <v>34144.18972</v>
      </c>
      <c r="N575" s="3">
        <f t="shared" si="10"/>
        <v>0.4164842998</v>
      </c>
      <c r="O575" s="4">
        <f>IF(N575&lt;=('Ejercicio 3 - TIR'!$D$18-'Ejercicio 3 - TIR'!$C$18)/('Ejercicio 3 - TIR'!$E$18-'Ejercicio 3 - TIR'!$C$18),'Ejercicio 3 - TIR'!$C$18+SQRT(('Ejercicio 3 - TIR'!$E$18-'Ejercicio 3 - TIR'!$C$18)*('Ejercicio 3 - TIR'!$D$18-'Ejercicio 3 - TIR'!$C$18)*N575),'Ejercicio 3 - TIR'!$E$18-SQRT(('Ejercicio 3 - TIR'!$E$18-'Ejercicio 3 - TIR'!$C$18)*('Ejercicio 3 - TIR'!$E$18-'Ejercicio 3 - TIR'!$D$18)*(1-N575)))</f>
        <v>37903.96388</v>
      </c>
      <c r="P575" s="3">
        <f t="shared" si="11"/>
        <v>0.7718980117</v>
      </c>
      <c r="Q575" s="7">
        <f>IF(P575&lt;=('Ejercicio 3 - TIR'!$D$22-'Ejercicio 3 - TIR'!$C$22)/('Ejercicio 3 - TIR'!$E$22-'Ejercicio 3 - TIR'!$C$22),'Ejercicio 3 - TIR'!$C$22+SQRT(('Ejercicio 3 - TIR'!$E$22-'Ejercicio 3 - TIR'!$C$22)*('Ejercicio 3 - TIR'!$D$22-'Ejercicio 3 - TIR'!$C$22)*P575),'Ejercicio 3 - TIR'!$E$22-SQRT(('Ejercicio 3 - TIR'!$E$22-'Ejercicio 3 - TIR'!$C$22)*('Ejercicio 3 - TIR'!$E$22-'Ejercicio 3 - TIR'!$D$22)*(1-P575)))</f>
        <v>0.1597371379</v>
      </c>
      <c r="R575" s="3">
        <f t="shared" si="12"/>
        <v>0.3819370553</v>
      </c>
      <c r="S575" s="7">
        <f>IF(R575&lt;=('Ejercicio 3 - TIR'!$D$23-'Ejercicio 3 - TIR'!$C$23)/('Ejercicio 3 - TIR'!$E$23-'Ejercicio 3 - TIR'!$C$23),'Ejercicio 3 - TIR'!$C$23+SQRT(('Ejercicio 3 - TIR'!$E$23-'Ejercicio 3 - TIR'!$C$23)*('Ejercicio 3 - TIR'!$D$23-'Ejercicio 3 - TIR'!$C$23)*R575),'Ejercicio 3 - TIR'!$E$23-SQRT(('Ejercicio 3 - TIR'!$E$23-'Ejercicio 3 - TIR'!$C$23)*('Ejercicio 3 - TIR'!$E$23-'Ejercicio 3 - TIR'!$D$23)*(1-R575)))</f>
        <v>0.1462199676</v>
      </c>
      <c r="T575" s="3">
        <f t="shared" si="13"/>
        <v>0.09314490649</v>
      </c>
      <c r="U575" s="7">
        <f>IF(T575&lt;=('Ejercicio 3 - TIR'!$D$24-'Ejercicio 3 - TIR'!$C$24)/('Ejercicio 3 - TIR'!$E$24-'Ejercicio 3 - TIR'!$C$24),'Ejercicio 3 - TIR'!$C$24+SQRT(('Ejercicio 3 - TIR'!$E$24-'Ejercicio 3 - TIR'!$C$24)*('Ejercicio 3 - TIR'!$D$24-'Ejercicio 3 - TIR'!$C$24)*T575),'Ejercicio 3 - TIR'!$E$24-SQRT(('Ejercicio 3 - TIR'!$E$24-'Ejercicio 3 - TIR'!$C$24)*('Ejercicio 3 - TIR'!$E$24-'Ejercicio 3 - TIR'!$D$24)*(1-T575)))</f>
        <v>0.1639858608</v>
      </c>
      <c r="V575" s="3">
        <f t="shared" si="14"/>
        <v>0.5720782188</v>
      </c>
      <c r="W575" s="7">
        <f>IF(V575&lt;=('Ejercicio 3 - TIR'!$D$25-'Ejercicio 3 - TIR'!$C$25)/('Ejercicio 3 - TIR'!$E$25-'Ejercicio 3 - TIR'!$C$25),'Ejercicio 3 - TIR'!$C$25+SQRT(('Ejercicio 3 - TIR'!$E$25-'Ejercicio 3 - TIR'!$C$25)*('Ejercicio 3 - TIR'!$D$25-'Ejercicio 3 - TIR'!$C$25)*V575),'Ejercicio 3 - TIR'!$E$25-SQRT(('Ejercicio 3 - TIR'!$E$25-'Ejercicio 3 - TIR'!$C$25)*('Ejercicio 3 - TIR'!$E$25-'Ejercicio 3 - TIR'!$D$25)*(1-V575)))</f>
        <v>0.2112995319</v>
      </c>
      <c r="X575" s="3">
        <f t="shared" si="15"/>
        <v>0.6343350023</v>
      </c>
      <c r="Y575" s="7">
        <f>IF(X575&lt;=('Ejercicio 3 - TIR'!$D$26-'Ejercicio 3 - TIR'!$C$26)/('Ejercicio 3 - TIR'!$E$26-'Ejercicio 3 - TIR'!$C$26),'Ejercicio 3 - TIR'!$C$26+SQRT(('Ejercicio 3 - TIR'!$E$26-'Ejercicio 3 - TIR'!$C$26)*('Ejercicio 3 - TIR'!$D$26-'Ejercicio 3 - TIR'!$C$26)*X575),'Ejercicio 3 - TIR'!$E$26-SQRT(('Ejercicio 3 - TIR'!$E$26-'Ejercicio 3 - TIR'!$C$26)*('Ejercicio 3 - TIR'!$E$26-'Ejercicio 3 - TIR'!$D$26)*(1-X575)))</f>
        <v>0.2355636299</v>
      </c>
      <c r="Z575" s="3">
        <f t="shared" si="16"/>
        <v>1.159737138</v>
      </c>
      <c r="AA575" s="3">
        <f t="shared" si="17"/>
        <v>1.329313865</v>
      </c>
      <c r="AB575" s="3">
        <f t="shared" si="18"/>
        <v>1.547302543</v>
      </c>
      <c r="AC575" s="3">
        <f t="shared" si="19"/>
        <v>1.874246846</v>
      </c>
      <c r="AD575" s="3">
        <f t="shared" si="20"/>
        <v>2.315751236</v>
      </c>
      <c r="AE575" s="2">
        <f t="shared" si="21"/>
        <v>5476.178098</v>
      </c>
      <c r="AF575" s="2">
        <f t="shared" si="22"/>
        <v>6276.904682</v>
      </c>
      <c r="AG575" s="2">
        <f t="shared" si="23"/>
        <v>7306.2283</v>
      </c>
      <c r="AH575" s="2">
        <f t="shared" si="24"/>
        <v>8850.030919</v>
      </c>
      <c r="AI575" s="2">
        <f t="shared" si="25"/>
        <v>10934.77633</v>
      </c>
      <c r="AJ575" s="4">
        <f t="shared" si="26"/>
        <v>47744.94552</v>
      </c>
      <c r="AK575" s="4">
        <f t="shared" si="27"/>
        <v>51748.02312</v>
      </c>
      <c r="AL575" s="4">
        <f t="shared" si="28"/>
        <v>60591.37917</v>
      </c>
      <c r="AM575" s="4">
        <f t="shared" si="29"/>
        <v>63994.63989</v>
      </c>
      <c r="AN575" s="4">
        <f t="shared" si="30"/>
        <v>87776.15122</v>
      </c>
      <c r="AO575" s="4">
        <f>C575/'Ejercicio 3 - TIR'!$D$7</f>
        <v>13496.32997</v>
      </c>
      <c r="AP575" s="4">
        <f t="shared" si="31"/>
        <v>34248.61554</v>
      </c>
      <c r="AQ575" s="4">
        <f t="shared" si="32"/>
        <v>38251.69314</v>
      </c>
      <c r="AR575" s="4">
        <f t="shared" si="33"/>
        <v>47095.04919</v>
      </c>
      <c r="AS575" s="4">
        <f t="shared" si="34"/>
        <v>50498.30992</v>
      </c>
      <c r="AT575" s="4">
        <f t="shared" si="35"/>
        <v>74279.82124</v>
      </c>
      <c r="AU575" s="4">
        <f>AP575*'Ejercicio 3 - TIR'!$D$5</f>
        <v>17124.30777</v>
      </c>
      <c r="AV575" s="4">
        <f>AQ575*'Ejercicio 3 - TIR'!$D$5</f>
        <v>19125.84657</v>
      </c>
      <c r="AW575" s="4">
        <f>AR575*'Ejercicio 3 - TIR'!$D$5</f>
        <v>23547.5246</v>
      </c>
      <c r="AX575" s="4">
        <f>AS575*'Ejercicio 3 - TIR'!$D$5</f>
        <v>25249.15496</v>
      </c>
      <c r="AY575" s="4">
        <f>AT575*'Ejercicio 3 - TIR'!$D$5</f>
        <v>37139.91062</v>
      </c>
      <c r="AZ575" s="4">
        <f t="shared" ref="AZ575:BD575" si="1760">AJ575-AU575-AE575</f>
        <v>25144.45965</v>
      </c>
      <c r="BA575" s="4">
        <f t="shared" si="1760"/>
        <v>26345.27186</v>
      </c>
      <c r="BB575" s="4">
        <f t="shared" si="1760"/>
        <v>29737.62627</v>
      </c>
      <c r="BC575" s="4">
        <f t="shared" si="1760"/>
        <v>29895.45401</v>
      </c>
      <c r="BD575" s="4">
        <f t="shared" si="1760"/>
        <v>39701.46427</v>
      </c>
      <c r="BE575" s="4">
        <f t="shared" ref="BE575:BI575" si="1761">AZ575/Z575</f>
        <v>21681.17138</v>
      </c>
      <c r="BF575" s="4">
        <f t="shared" si="1761"/>
        <v>19818.69938</v>
      </c>
      <c r="BG575" s="4">
        <f t="shared" si="1761"/>
        <v>19219.01208</v>
      </c>
      <c r="BH575" s="4">
        <f t="shared" si="1761"/>
        <v>15950.64923</v>
      </c>
      <c r="BI575" s="4">
        <f t="shared" si="1761"/>
        <v>17144.09719</v>
      </c>
      <c r="BJ575" s="4">
        <f t="shared" si="38"/>
        <v>79389.59196</v>
      </c>
      <c r="BK575" s="4">
        <f t="shared" si="39"/>
        <v>31254.14283</v>
      </c>
      <c r="BL575" s="4">
        <f t="shared" si="40"/>
        <v>110643.7348</v>
      </c>
      <c r="BM575" s="4">
        <f>BK575*'Ejercicio 3 - TIR'!$D$5</f>
        <v>15627.07141</v>
      </c>
      <c r="BN575" s="4">
        <f t="shared" si="41"/>
        <v>95016.66337</v>
      </c>
      <c r="BO575" s="4">
        <f t="shared" si="42"/>
        <v>41030.6003</v>
      </c>
      <c r="BP575" s="4">
        <f t="shared" si="43"/>
        <v>-101764.0852</v>
      </c>
      <c r="BQ575" s="4">
        <f t="shared" ref="BQ575:BT575" si="1762">BE575</f>
        <v>21681.17138</v>
      </c>
      <c r="BR575" s="4">
        <f t="shared" si="1762"/>
        <v>19818.69938</v>
      </c>
      <c r="BS575" s="4">
        <f t="shared" si="1762"/>
        <v>19219.01208</v>
      </c>
      <c r="BT575" s="4">
        <f t="shared" si="1762"/>
        <v>15950.64923</v>
      </c>
      <c r="BU575" s="4">
        <f t="shared" si="45"/>
        <v>58174.69749</v>
      </c>
      <c r="BV575" s="36">
        <f t="shared" si="46"/>
        <v>8.596045261</v>
      </c>
    </row>
    <row r="576" ht="15.0" customHeight="1">
      <c r="A576" s="2">
        <v>575.0</v>
      </c>
      <c r="B576" s="3">
        <f t="shared" si="4"/>
        <v>0.2835271188</v>
      </c>
      <c r="C576" s="4">
        <f>IF(B576&lt;=('Ejercicio 3 - TIR'!$D$13-'Ejercicio 3 - TIR'!$C$13)/('Ejercicio 3 - TIR'!$E$13-'Ejercicio 3 - TIR'!$C$13),'Ejercicio 3 - TIR'!$C$13+SQRT(('Ejercicio 3 - TIR'!$E$13-'Ejercicio 3 - TIR'!$C$13)*('Ejercicio 3 - TIR'!$D$13-'Ejercicio 3 - TIR'!$C$13)*B576),'Ejercicio 3 - TIR'!$E$13-SQRT(('Ejercicio 3 - TIR'!$E$13-'Ejercicio 3 - TIR'!$C$13)*('Ejercicio 3 - TIR'!$E$13-'Ejercicio 3 - TIR'!$D$13)*(1-B576)))</f>
        <v>70678.20849</v>
      </c>
      <c r="D576" s="3">
        <f t="shared" si="5"/>
        <v>0.6285701021</v>
      </c>
      <c r="E576" s="4">
        <f>IF(D576&lt;=('Ejercicio 3 - TIR'!$D$14-'Ejercicio 3 - TIR'!$C$14)/('Ejercicio 3 - TIR'!$E$14-'Ejercicio 3 - TIR'!$C$14),'Ejercicio 3 - TIR'!$C$14+SQRT(('Ejercicio 3 - TIR'!$E$14-'Ejercicio 3 - TIR'!$C$14)*('Ejercicio 3 - TIR'!$D$14-'Ejercicio 3 - TIR'!$C$14)*D576),'Ejercicio 3 - TIR'!$E$14-SQRT(('Ejercicio 3 - TIR'!$E$14-'Ejercicio 3 - TIR'!$C$14)*('Ejercicio 3 - TIR'!$E$14-'Ejercicio 3 - TIR'!$D$14)*(1-D576)))</f>
        <v>32535.7864</v>
      </c>
      <c r="F576" s="3">
        <f t="shared" si="6"/>
        <v>0.4095720911</v>
      </c>
      <c r="G576" s="4">
        <f>IF(F576&lt;=('Ejercicio 3 - TIR'!$D$18-'Ejercicio 3 - TIR'!$C$18)/('Ejercicio 3 - TIR'!$E$18-'Ejercicio 3 - TIR'!$C$18),'Ejercicio 3 - TIR'!$C$18+SQRT(('Ejercicio 3 - TIR'!$E$18-'Ejercicio 3 - TIR'!$C$18)*('Ejercicio 3 - TIR'!$D$18-'Ejercicio 3 - TIR'!$C$18)*F576),'Ejercicio 3 - TIR'!$E$18-SQRT(('Ejercicio 3 - TIR'!$E$18-'Ejercicio 3 - TIR'!$C$18)*('Ejercicio 3 - TIR'!$E$18-'Ejercicio 3 - TIR'!$D$18)*(1-F576)))</f>
        <v>37838.10013</v>
      </c>
      <c r="H576" s="3">
        <f t="shared" si="7"/>
        <v>0.5503549414</v>
      </c>
      <c r="I576" s="4">
        <f>IF(H576&lt;=('Ejercicio 3 - TIR'!$D$18-'Ejercicio 3 - TIR'!$C$18)/('Ejercicio 3 - TIR'!$E$18-'Ejercicio 3 - TIR'!$C$18),'Ejercicio 3 - TIR'!$C$18+SQRT(('Ejercicio 3 - TIR'!$E$18-'Ejercicio 3 - TIR'!$C$18)*('Ejercicio 3 - TIR'!$D$18-'Ejercicio 3 - TIR'!$C$18)*H576),'Ejercicio 3 - TIR'!$E$18-SQRT(('Ejercicio 3 - TIR'!$E$18-'Ejercicio 3 - TIR'!$C$18)*('Ejercicio 3 - TIR'!$E$18-'Ejercicio 3 - TIR'!$D$18)*(1-H576)))</f>
        <v>39085.88142</v>
      </c>
      <c r="J576" s="3">
        <f t="shared" si="8"/>
        <v>0.9116098959</v>
      </c>
      <c r="K576" s="4">
        <f>IF(J576&lt;=('Ejercicio 3 - TIR'!$D$18-'Ejercicio 3 - TIR'!$C$18)/('Ejercicio 3 - TIR'!$E$18-'Ejercicio 3 - TIR'!$C$18),'Ejercicio 3 - TIR'!$C$18+SQRT(('Ejercicio 3 - TIR'!$E$18-'Ejercicio 3 - TIR'!$C$18)*('Ejercicio 3 - TIR'!$D$18-'Ejercicio 3 - TIR'!$C$18)*J576),'Ejercicio 3 - TIR'!$E$18-SQRT(('Ejercicio 3 - TIR'!$E$18-'Ejercicio 3 - TIR'!$C$18)*('Ejercicio 3 - TIR'!$E$18-'Ejercicio 3 - TIR'!$D$18)*(1-J576)))</f>
        <v>42425.26549</v>
      </c>
      <c r="L576" s="3">
        <f t="shared" si="9"/>
        <v>0.4561608046</v>
      </c>
      <c r="M576" s="4">
        <f>IF(L576&lt;=('Ejercicio 3 - TIR'!$D$18-'Ejercicio 3 - TIR'!$C$18)/('Ejercicio 3 - TIR'!$E$18-'Ejercicio 3 - TIR'!$C$18),'Ejercicio 3 - TIR'!$C$18+SQRT(('Ejercicio 3 - TIR'!$E$18-'Ejercicio 3 - TIR'!$C$18)*('Ejercicio 3 - TIR'!$D$18-'Ejercicio 3 - TIR'!$C$18)*L576),'Ejercicio 3 - TIR'!$E$18-SQRT(('Ejercicio 3 - TIR'!$E$18-'Ejercicio 3 - TIR'!$C$18)*('Ejercicio 3 - TIR'!$E$18-'Ejercicio 3 - TIR'!$D$18)*(1-L576)))</f>
        <v>38271.88737</v>
      </c>
      <c r="N576" s="3">
        <f t="shared" si="10"/>
        <v>0.781964063</v>
      </c>
      <c r="O576" s="4">
        <f>IF(N576&lt;=('Ejercicio 3 - TIR'!$D$18-'Ejercicio 3 - TIR'!$C$18)/('Ejercicio 3 - TIR'!$E$18-'Ejercicio 3 - TIR'!$C$18),'Ejercicio 3 - TIR'!$C$18+SQRT(('Ejercicio 3 - TIR'!$E$18-'Ejercicio 3 - TIR'!$C$18)*('Ejercicio 3 - TIR'!$D$18-'Ejercicio 3 - TIR'!$C$18)*N576),'Ejercicio 3 - TIR'!$E$18-SQRT(('Ejercicio 3 - TIR'!$E$18-'Ejercicio 3 - TIR'!$C$18)*('Ejercicio 3 - TIR'!$E$18-'Ejercicio 3 - TIR'!$D$18)*(1-N576)))</f>
        <v>40956.15341</v>
      </c>
      <c r="P576" s="3">
        <f t="shared" si="11"/>
        <v>0.7220641715</v>
      </c>
      <c r="Q576" s="7">
        <f>IF(P576&lt;=('Ejercicio 3 - TIR'!$D$22-'Ejercicio 3 - TIR'!$C$22)/('Ejercicio 3 - TIR'!$E$22-'Ejercicio 3 - TIR'!$C$22),'Ejercicio 3 - TIR'!$C$22+SQRT(('Ejercicio 3 - TIR'!$E$22-'Ejercicio 3 - TIR'!$C$22)*('Ejercicio 3 - TIR'!$D$22-'Ejercicio 3 - TIR'!$C$22)*P576),'Ejercicio 3 - TIR'!$E$22-SQRT(('Ejercicio 3 - TIR'!$E$22-'Ejercicio 3 - TIR'!$C$22)*('Ejercicio 3 - TIR'!$E$22-'Ejercicio 3 - TIR'!$D$22)*(1-P576)))</f>
        <v>0.1576329597</v>
      </c>
      <c r="R576" s="3">
        <f t="shared" si="12"/>
        <v>0.9607236723</v>
      </c>
      <c r="S576" s="7">
        <f>IF(R576&lt;=('Ejercicio 3 - TIR'!$D$23-'Ejercicio 3 - TIR'!$C$23)/('Ejercicio 3 - TIR'!$E$23-'Ejercicio 3 - TIR'!$C$23),'Ejercicio 3 - TIR'!$C$23+SQRT(('Ejercicio 3 - TIR'!$E$23-'Ejercicio 3 - TIR'!$C$23)*('Ejercicio 3 - TIR'!$D$23-'Ejercicio 3 - TIR'!$C$23)*R576),'Ejercicio 3 - TIR'!$E$23-SQRT(('Ejercicio 3 - TIR'!$E$23-'Ejercicio 3 - TIR'!$C$23)*('Ejercicio 3 - TIR'!$E$23-'Ejercicio 3 - TIR'!$D$23)*(1-R576)))</f>
        <v>0.171591826</v>
      </c>
      <c r="T576" s="3">
        <f t="shared" si="13"/>
        <v>0.8649460453</v>
      </c>
      <c r="U576" s="7">
        <f>IF(T576&lt;=('Ejercicio 3 - TIR'!$D$24-'Ejercicio 3 - TIR'!$C$24)/('Ejercicio 3 - TIR'!$E$24-'Ejercicio 3 - TIR'!$C$24),'Ejercicio 3 - TIR'!$C$24+SQRT(('Ejercicio 3 - TIR'!$E$24-'Ejercicio 3 - TIR'!$C$24)*('Ejercicio 3 - TIR'!$D$24-'Ejercicio 3 - TIR'!$C$24)*T576),'Ejercicio 3 - TIR'!$E$24-SQRT(('Ejercicio 3 - TIR'!$E$24-'Ejercicio 3 - TIR'!$C$24)*('Ejercicio 3 - TIR'!$E$24-'Ejercicio 3 - TIR'!$D$24)*(1-T576)))</f>
        <v>0.2005538931</v>
      </c>
      <c r="V576" s="3">
        <f t="shared" si="14"/>
        <v>0.9806104179</v>
      </c>
      <c r="W576" s="7">
        <f>IF(V576&lt;=('Ejercicio 3 - TIR'!$D$25-'Ejercicio 3 - TIR'!$C$25)/('Ejercicio 3 - TIR'!$E$25-'Ejercicio 3 - TIR'!$C$25),'Ejercicio 3 - TIR'!$C$25+SQRT(('Ejercicio 3 - TIR'!$E$25-'Ejercicio 3 - TIR'!$C$25)*('Ejercicio 3 - TIR'!$D$25-'Ejercicio 3 - TIR'!$C$25)*V576),'Ejercicio 3 - TIR'!$E$25-SQRT(('Ejercicio 3 - TIR'!$E$25-'Ejercicio 3 - TIR'!$C$25)*('Ejercicio 3 - TIR'!$E$25-'Ejercicio 3 - TIR'!$D$25)*(1-V576)))</f>
        <v>0.2417620672</v>
      </c>
      <c r="X576" s="3">
        <f t="shared" si="15"/>
        <v>0.8924370045</v>
      </c>
      <c r="Y576" s="7">
        <f>IF(X576&lt;=('Ejercicio 3 - TIR'!$D$26-'Ejercicio 3 - TIR'!$C$26)/('Ejercicio 3 - TIR'!$E$26-'Ejercicio 3 - TIR'!$C$26),'Ejercicio 3 - TIR'!$C$26+SQRT(('Ejercicio 3 - TIR'!$E$26-'Ejercicio 3 - TIR'!$C$26)*('Ejercicio 3 - TIR'!$D$26-'Ejercicio 3 - TIR'!$C$26)*X576),'Ejercicio 3 - TIR'!$E$26-SQRT(('Ejercicio 3 - TIR'!$E$26-'Ejercicio 3 - TIR'!$C$26)*('Ejercicio 3 - TIR'!$E$26-'Ejercicio 3 - TIR'!$D$26)*(1-X576)))</f>
        <v>0.255899374</v>
      </c>
      <c r="Z576" s="3">
        <f t="shared" si="16"/>
        <v>1.15763296</v>
      </c>
      <c r="AA576" s="3">
        <f t="shared" si="17"/>
        <v>1.356273313</v>
      </c>
      <c r="AB576" s="3">
        <f t="shared" si="18"/>
        <v>1.628279206</v>
      </c>
      <c r="AC576" s="3">
        <f t="shared" si="19"/>
        <v>2.021935353</v>
      </c>
      <c r="AD576" s="3">
        <f t="shared" si="20"/>
        <v>2.539347344</v>
      </c>
      <c r="AE576" s="2">
        <f t="shared" si="21"/>
        <v>5128.712307</v>
      </c>
      <c r="AF576" s="2">
        <f t="shared" si="22"/>
        <v>6008.757416</v>
      </c>
      <c r="AG576" s="2">
        <f t="shared" si="23"/>
        <v>7213.837109</v>
      </c>
      <c r="AH576" s="2">
        <f t="shared" si="24"/>
        <v>8957.869281</v>
      </c>
      <c r="AI576" s="2">
        <f t="shared" si="25"/>
        <v>11250.18242</v>
      </c>
      <c r="AJ576" s="4">
        <f t="shared" si="26"/>
        <v>43802.63184</v>
      </c>
      <c r="AK576" s="4">
        <f t="shared" si="27"/>
        <v>53011.13789</v>
      </c>
      <c r="AL576" s="4">
        <f t="shared" si="28"/>
        <v>69080.17761</v>
      </c>
      <c r="AM576" s="4">
        <f t="shared" si="29"/>
        <v>77383.2821</v>
      </c>
      <c r="AN576" s="4">
        <f t="shared" si="30"/>
        <v>104001.8994</v>
      </c>
      <c r="AO576" s="4">
        <f>C576/'Ejercicio 3 - TIR'!$D$7</f>
        <v>14135.6417</v>
      </c>
      <c r="AP576" s="4">
        <f t="shared" si="31"/>
        <v>29666.99015</v>
      </c>
      <c r="AQ576" s="4">
        <f t="shared" si="32"/>
        <v>38875.49619</v>
      </c>
      <c r="AR576" s="4">
        <f t="shared" si="33"/>
        <v>54944.53591</v>
      </c>
      <c r="AS576" s="4">
        <f t="shared" si="34"/>
        <v>63247.64041</v>
      </c>
      <c r="AT576" s="4">
        <f t="shared" si="35"/>
        <v>89866.25768</v>
      </c>
      <c r="AU576" s="4">
        <f>AP576*'Ejercicio 3 - TIR'!$D$5</f>
        <v>14833.49507</v>
      </c>
      <c r="AV576" s="4">
        <f>AQ576*'Ejercicio 3 - TIR'!$D$5</f>
        <v>19437.7481</v>
      </c>
      <c r="AW576" s="4">
        <f>AR576*'Ejercicio 3 - TIR'!$D$5</f>
        <v>27472.26796</v>
      </c>
      <c r="AX576" s="4">
        <f>AS576*'Ejercicio 3 - TIR'!$D$5</f>
        <v>31623.8202</v>
      </c>
      <c r="AY576" s="4">
        <f>AT576*'Ejercicio 3 - TIR'!$D$5</f>
        <v>44933.12884</v>
      </c>
      <c r="AZ576" s="4">
        <f t="shared" ref="AZ576:BD576" si="1763">AJ576-AU576-AE576</f>
        <v>23840.42446</v>
      </c>
      <c r="BA576" s="4">
        <f t="shared" si="1763"/>
        <v>27564.63238</v>
      </c>
      <c r="BB576" s="4">
        <f t="shared" si="1763"/>
        <v>34394.07255</v>
      </c>
      <c r="BC576" s="4">
        <f t="shared" si="1763"/>
        <v>36801.59262</v>
      </c>
      <c r="BD576" s="4">
        <f t="shared" si="1763"/>
        <v>47818.58811</v>
      </c>
      <c r="BE576" s="4">
        <f t="shared" ref="BE576:BI576" si="1764">AZ576/Z576</f>
        <v>20594.11341</v>
      </c>
      <c r="BF576" s="4">
        <f t="shared" si="1764"/>
        <v>20323.80355</v>
      </c>
      <c r="BG576" s="4">
        <f t="shared" si="1764"/>
        <v>21122.95755</v>
      </c>
      <c r="BH576" s="4">
        <f t="shared" si="1764"/>
        <v>18201.17175</v>
      </c>
      <c r="BI576" s="4">
        <f t="shared" si="1764"/>
        <v>18831.05445</v>
      </c>
      <c r="BJ576" s="4">
        <f t="shared" si="38"/>
        <v>82619.66278</v>
      </c>
      <c r="BK576" s="4">
        <f t="shared" si="39"/>
        <v>35895.3042</v>
      </c>
      <c r="BL576" s="4">
        <f t="shared" si="40"/>
        <v>118514.967</v>
      </c>
      <c r="BM576" s="4">
        <f>BK576*'Ejercicio 3 - TIR'!$D$5</f>
        <v>17947.6521</v>
      </c>
      <c r="BN576" s="4">
        <f t="shared" si="41"/>
        <v>100567.3149</v>
      </c>
      <c r="BO576" s="4">
        <f t="shared" si="42"/>
        <v>39603.60725</v>
      </c>
      <c r="BP576" s="4">
        <f t="shared" si="43"/>
        <v>-103213.9949</v>
      </c>
      <c r="BQ576" s="4">
        <f t="shared" ref="BQ576:BT576" si="1765">BE576</f>
        <v>20594.11341</v>
      </c>
      <c r="BR576" s="4">
        <f t="shared" si="1765"/>
        <v>20323.80355</v>
      </c>
      <c r="BS576" s="4">
        <f t="shared" si="1765"/>
        <v>21122.95755</v>
      </c>
      <c r="BT576" s="4">
        <f t="shared" si="1765"/>
        <v>18201.17175</v>
      </c>
      <c r="BU576" s="4">
        <f t="shared" si="45"/>
        <v>58434.6617</v>
      </c>
      <c r="BV576" s="36">
        <f t="shared" si="46"/>
        <v>8.990265227</v>
      </c>
    </row>
    <row r="577" ht="15.0" customHeight="1">
      <c r="A577" s="2">
        <v>576.0</v>
      </c>
      <c r="B577" s="3">
        <f t="shared" si="4"/>
        <v>0.6111747645</v>
      </c>
      <c r="C577" s="4">
        <f>IF(B577&lt;=('Ejercicio 3 - TIR'!$D$13-'Ejercicio 3 - TIR'!$C$13)/('Ejercicio 3 - TIR'!$E$13-'Ejercicio 3 - TIR'!$C$13),'Ejercicio 3 - TIR'!$C$13+SQRT(('Ejercicio 3 - TIR'!$E$13-'Ejercicio 3 - TIR'!$C$13)*('Ejercicio 3 - TIR'!$D$13-'Ejercicio 3 - TIR'!$C$13)*B577),'Ejercicio 3 - TIR'!$E$13-SQRT(('Ejercicio 3 - TIR'!$E$13-'Ejercicio 3 - TIR'!$C$13)*('Ejercicio 3 - TIR'!$E$13-'Ejercicio 3 - TIR'!$D$13)*(1-B577)))</f>
        <v>78399.29902</v>
      </c>
      <c r="D577" s="3">
        <f t="shared" si="5"/>
        <v>0.8330126075</v>
      </c>
      <c r="E577" s="4">
        <f>IF(D577&lt;=('Ejercicio 3 - TIR'!$D$14-'Ejercicio 3 - TIR'!$C$14)/('Ejercicio 3 - TIR'!$E$14-'Ejercicio 3 - TIR'!$C$14),'Ejercicio 3 - TIR'!$C$14+SQRT(('Ejercicio 3 - TIR'!$E$14-'Ejercicio 3 - TIR'!$C$14)*('Ejercicio 3 - TIR'!$D$14-'Ejercicio 3 - TIR'!$C$14)*D577),'Ejercicio 3 - TIR'!$E$14-SQRT(('Ejercicio 3 - TIR'!$E$14-'Ejercicio 3 - TIR'!$C$14)*('Ejercicio 3 - TIR'!$E$14-'Ejercicio 3 - TIR'!$D$14)*(1-D577)))</f>
        <v>34995.19142</v>
      </c>
      <c r="F577" s="3">
        <f t="shared" si="6"/>
        <v>0.1412802625</v>
      </c>
      <c r="G577" s="4">
        <f>IF(F577&lt;=('Ejercicio 3 - TIR'!$D$18-'Ejercicio 3 - TIR'!$C$18)/('Ejercicio 3 - TIR'!$E$18-'Ejercicio 3 - TIR'!$C$18),'Ejercicio 3 - TIR'!$C$18+SQRT(('Ejercicio 3 - TIR'!$E$18-'Ejercicio 3 - TIR'!$C$18)*('Ejercicio 3 - TIR'!$D$18-'Ejercicio 3 - TIR'!$C$18)*F577),'Ejercicio 3 - TIR'!$E$18-SQRT(('Ejercicio 3 - TIR'!$E$18-'Ejercicio 3 - TIR'!$C$18)*('Ejercicio 3 - TIR'!$E$18-'Ejercicio 3 - TIR'!$D$18)*(1-F577)))</f>
        <v>34603.48122</v>
      </c>
      <c r="H577" s="3">
        <f t="shared" si="7"/>
        <v>0.713128521</v>
      </c>
      <c r="I577" s="4">
        <f>IF(H577&lt;=('Ejercicio 3 - TIR'!$D$18-'Ejercicio 3 - TIR'!$C$18)/('Ejercicio 3 - TIR'!$E$18-'Ejercicio 3 - TIR'!$C$18),'Ejercicio 3 - TIR'!$C$18+SQRT(('Ejercicio 3 - TIR'!$E$18-'Ejercicio 3 - TIR'!$C$18)*('Ejercicio 3 - TIR'!$D$18-'Ejercicio 3 - TIR'!$C$18)*H577),'Ejercicio 3 - TIR'!$E$18-SQRT(('Ejercicio 3 - TIR'!$E$18-'Ejercicio 3 - TIR'!$C$18)*('Ejercicio 3 - TIR'!$E$18-'Ejercicio 3 - TIR'!$D$18)*(1-H577)))</f>
        <v>40361.53464</v>
      </c>
      <c r="J577" s="3">
        <f t="shared" si="8"/>
        <v>0.07640318734</v>
      </c>
      <c r="K577" s="4">
        <f>IF(J577&lt;=('Ejercicio 3 - TIR'!$D$18-'Ejercicio 3 - TIR'!$C$18)/('Ejercicio 3 - TIR'!$E$18-'Ejercicio 3 - TIR'!$C$18),'Ejercicio 3 - TIR'!$C$18+SQRT(('Ejercicio 3 - TIR'!$E$18-'Ejercicio 3 - TIR'!$C$18)*('Ejercicio 3 - TIR'!$D$18-'Ejercicio 3 - TIR'!$C$18)*J577),'Ejercicio 3 - TIR'!$E$18-SQRT(('Ejercicio 3 - TIR'!$E$18-'Ejercicio 3 - TIR'!$C$18)*('Ejercicio 3 - TIR'!$E$18-'Ejercicio 3 - TIR'!$D$18)*(1-J577)))</f>
        <v>33385.33279</v>
      </c>
      <c r="L577" s="3">
        <f t="shared" si="9"/>
        <v>0.5360090985</v>
      </c>
      <c r="M577" s="4">
        <f>IF(L577&lt;=('Ejercicio 3 - TIR'!$D$18-'Ejercicio 3 - TIR'!$C$18)/('Ejercicio 3 - TIR'!$E$18-'Ejercicio 3 - TIR'!$C$18),'Ejercicio 3 - TIR'!$C$18+SQRT(('Ejercicio 3 - TIR'!$E$18-'Ejercicio 3 - TIR'!$C$18)*('Ejercicio 3 - TIR'!$D$18-'Ejercicio 3 - TIR'!$C$18)*L577),'Ejercicio 3 - TIR'!$E$18-SQRT(('Ejercicio 3 - TIR'!$E$18-'Ejercicio 3 - TIR'!$C$18)*('Ejercicio 3 - TIR'!$E$18-'Ejercicio 3 - TIR'!$D$18)*(1-L577)))</f>
        <v>38966.68081</v>
      </c>
      <c r="N577" s="3">
        <f t="shared" si="10"/>
        <v>0.618889645</v>
      </c>
      <c r="O577" s="4">
        <f>IF(N577&lt;=('Ejercicio 3 - TIR'!$D$18-'Ejercicio 3 - TIR'!$C$18)/('Ejercicio 3 - TIR'!$E$18-'Ejercicio 3 - TIR'!$C$18),'Ejercicio 3 - TIR'!$C$18+SQRT(('Ejercicio 3 - TIR'!$E$18-'Ejercicio 3 - TIR'!$C$18)*('Ejercicio 3 - TIR'!$D$18-'Ejercicio 3 - TIR'!$C$18)*N577),'Ejercicio 3 - TIR'!$E$18-SQRT(('Ejercicio 3 - TIR'!$E$18-'Ejercicio 3 - TIR'!$C$18)*('Ejercicio 3 - TIR'!$E$18-'Ejercicio 3 - TIR'!$D$18)*(1-N577)))</f>
        <v>39635.01151</v>
      </c>
      <c r="P577" s="3">
        <f t="shared" si="11"/>
        <v>0.9555910729</v>
      </c>
      <c r="Q577" s="7">
        <f>IF(P577&lt;=('Ejercicio 3 - TIR'!$D$22-'Ejercicio 3 - TIR'!$C$22)/('Ejercicio 3 - TIR'!$E$22-'Ejercicio 3 - TIR'!$C$22),'Ejercicio 3 - TIR'!$C$22+SQRT(('Ejercicio 3 - TIR'!$E$22-'Ejercicio 3 - TIR'!$C$22)*('Ejercicio 3 - TIR'!$D$22-'Ejercicio 3 - TIR'!$C$22)*P577),'Ejercicio 3 - TIR'!$E$22-SQRT(('Ejercicio 3 - TIR'!$E$22-'Ejercicio 3 - TIR'!$C$22)*('Ejercicio 3 - TIR'!$E$22-'Ejercicio 3 - TIR'!$D$22)*(1-P577)))</f>
        <v>0.1710593027</v>
      </c>
      <c r="R577" s="3">
        <f t="shared" si="12"/>
        <v>0.2663797323</v>
      </c>
      <c r="S577" s="7">
        <f>IF(R577&lt;=('Ejercicio 3 - TIR'!$D$23-'Ejercicio 3 - TIR'!$C$23)/('Ejercicio 3 - TIR'!$E$23-'Ejercicio 3 - TIR'!$C$23),'Ejercicio 3 - TIR'!$C$23+SQRT(('Ejercicio 3 - TIR'!$E$23-'Ejercicio 3 - TIR'!$C$23)*('Ejercicio 3 - TIR'!$D$23-'Ejercicio 3 - TIR'!$C$23)*R577),'Ejercicio 3 - TIR'!$E$23-SQRT(('Ejercicio 3 - TIR'!$E$23-'Ejercicio 3 - TIR'!$C$23)*('Ejercicio 3 - TIR'!$E$23-'Ejercicio 3 - TIR'!$D$23)*(1-R577)))</f>
        <v>0.1418971121</v>
      </c>
      <c r="T577" s="3">
        <f t="shared" si="13"/>
        <v>0.3698814858</v>
      </c>
      <c r="U577" s="7">
        <f>IF(T577&lt;=('Ejercicio 3 - TIR'!$D$24-'Ejercicio 3 - TIR'!$C$24)/('Ejercicio 3 - TIR'!$E$24-'Ejercicio 3 - TIR'!$C$24),'Ejercicio 3 - TIR'!$C$24+SQRT(('Ejercicio 3 - TIR'!$E$24-'Ejercicio 3 - TIR'!$C$24)*('Ejercicio 3 - TIR'!$D$24-'Ejercicio 3 - TIR'!$C$24)*T577),'Ejercicio 3 - TIR'!$E$24-SQRT(('Ejercicio 3 - TIR'!$E$24-'Ejercicio 3 - TIR'!$C$24)*('Ejercicio 3 - TIR'!$E$24-'Ejercicio 3 - TIR'!$D$24)*(1-T577)))</f>
        <v>0.1778702551</v>
      </c>
      <c r="V577" s="3">
        <f t="shared" si="14"/>
        <v>0.382211688</v>
      </c>
      <c r="W577" s="7">
        <f>IF(V577&lt;=('Ejercicio 3 - TIR'!$D$25-'Ejercicio 3 - TIR'!$C$25)/('Ejercicio 3 - TIR'!$E$25-'Ejercicio 3 - TIR'!$C$25),'Ejercicio 3 - TIR'!$C$25+SQRT(('Ejercicio 3 - TIR'!$E$25-'Ejercicio 3 - TIR'!$C$25)*('Ejercicio 3 - TIR'!$D$25-'Ejercicio 3 - TIR'!$C$25)*V577),'Ejercicio 3 - TIR'!$E$25-SQRT(('Ejercicio 3 - TIR'!$E$25-'Ejercicio 3 - TIR'!$C$25)*('Ejercicio 3 - TIR'!$E$25-'Ejercicio 3 - TIR'!$D$25)*(1-V577)))</f>
        <v>0.2034999022</v>
      </c>
      <c r="X577" s="3">
        <f t="shared" si="15"/>
        <v>0.5245648232</v>
      </c>
      <c r="Y577" s="7">
        <f>IF(X577&lt;=('Ejercicio 3 - TIR'!$D$26-'Ejercicio 3 - TIR'!$C$26)/('Ejercicio 3 - TIR'!$E$26-'Ejercicio 3 - TIR'!$C$26),'Ejercicio 3 - TIR'!$C$26+SQRT(('Ejercicio 3 - TIR'!$E$26-'Ejercicio 3 - TIR'!$C$26)*('Ejercicio 3 - TIR'!$D$26-'Ejercicio 3 - TIR'!$C$26)*X577),'Ejercicio 3 - TIR'!$E$26-SQRT(('Ejercicio 3 - TIR'!$E$26-'Ejercicio 3 - TIR'!$C$26)*('Ejercicio 3 - TIR'!$E$26-'Ejercicio 3 - TIR'!$D$26)*(1-X577)))</f>
        <v>0.2293309764</v>
      </c>
      <c r="Z577" s="3">
        <f t="shared" si="16"/>
        <v>1.171059303</v>
      </c>
      <c r="AA577" s="3">
        <f t="shared" si="17"/>
        <v>1.337229236</v>
      </c>
      <c r="AB577" s="3">
        <f t="shared" si="18"/>
        <v>1.575082541</v>
      </c>
      <c r="AC577" s="3">
        <f t="shared" si="19"/>
        <v>1.895611684</v>
      </c>
      <c r="AD577" s="3">
        <f t="shared" si="20"/>
        <v>2.330334163</v>
      </c>
      <c r="AE577" s="2">
        <f t="shared" si="21"/>
        <v>5986.253042</v>
      </c>
      <c r="AF577" s="2">
        <f t="shared" si="22"/>
        <v>6835.685061</v>
      </c>
      <c r="AG577" s="2">
        <f t="shared" si="23"/>
        <v>8051.550106</v>
      </c>
      <c r="AH577" s="2">
        <f t="shared" si="24"/>
        <v>9690.039766</v>
      </c>
      <c r="AI577" s="2">
        <f t="shared" si="25"/>
        <v>11912.26605</v>
      </c>
      <c r="AJ577" s="4">
        <f t="shared" si="26"/>
        <v>40522.72859</v>
      </c>
      <c r="AK577" s="4">
        <f t="shared" si="27"/>
        <v>53972.62412</v>
      </c>
      <c r="AL577" s="4">
        <f t="shared" si="28"/>
        <v>52584.65481</v>
      </c>
      <c r="AM577" s="4">
        <f t="shared" si="29"/>
        <v>73865.69544</v>
      </c>
      <c r="AN577" s="4">
        <f t="shared" si="30"/>
        <v>92362.82135</v>
      </c>
      <c r="AO577" s="4">
        <f>C577/'Ejercicio 3 - TIR'!$D$7</f>
        <v>15679.8598</v>
      </c>
      <c r="AP577" s="4">
        <f t="shared" si="31"/>
        <v>24842.86879</v>
      </c>
      <c r="AQ577" s="4">
        <f t="shared" si="32"/>
        <v>38292.76431</v>
      </c>
      <c r="AR577" s="4">
        <f t="shared" si="33"/>
        <v>36904.795</v>
      </c>
      <c r="AS577" s="4">
        <f t="shared" si="34"/>
        <v>58185.83564</v>
      </c>
      <c r="AT577" s="4">
        <f t="shared" si="35"/>
        <v>76682.96155</v>
      </c>
      <c r="AU577" s="4">
        <f>AP577*'Ejercicio 3 - TIR'!$D$5</f>
        <v>12421.43439</v>
      </c>
      <c r="AV577" s="4">
        <f>AQ577*'Ejercicio 3 - TIR'!$D$5</f>
        <v>19146.38216</v>
      </c>
      <c r="AW577" s="4">
        <f>AR577*'Ejercicio 3 - TIR'!$D$5</f>
        <v>18452.3975</v>
      </c>
      <c r="AX577" s="4">
        <f>AS577*'Ejercicio 3 - TIR'!$D$5</f>
        <v>29092.91782</v>
      </c>
      <c r="AY577" s="4">
        <f>AT577*'Ejercicio 3 - TIR'!$D$5</f>
        <v>38341.48077</v>
      </c>
      <c r="AZ577" s="4">
        <f t="shared" ref="AZ577:BD577" si="1766">AJ577-AU577-AE577</f>
        <v>22115.04116</v>
      </c>
      <c r="BA577" s="4">
        <f t="shared" si="1766"/>
        <v>27990.5569</v>
      </c>
      <c r="BB577" s="4">
        <f t="shared" si="1766"/>
        <v>26080.7072</v>
      </c>
      <c r="BC577" s="4">
        <f t="shared" si="1766"/>
        <v>35082.73786</v>
      </c>
      <c r="BD577" s="4">
        <f t="shared" si="1766"/>
        <v>42109.07453</v>
      </c>
      <c r="BE577" s="4">
        <f t="shared" ref="BE577:BI577" si="1767">AZ577/Z577</f>
        <v>18884.64667</v>
      </c>
      <c r="BF577" s="4">
        <f t="shared" si="1767"/>
        <v>20931.75661</v>
      </c>
      <c r="BG577" s="4">
        <f t="shared" si="1767"/>
        <v>16558.3114</v>
      </c>
      <c r="BH577" s="4">
        <f t="shared" si="1767"/>
        <v>18507.34417</v>
      </c>
      <c r="BI577" s="4">
        <f t="shared" si="1767"/>
        <v>18069.97263</v>
      </c>
      <c r="BJ577" s="4">
        <f t="shared" si="38"/>
        <v>81550.49011</v>
      </c>
      <c r="BK577" s="4">
        <f t="shared" si="39"/>
        <v>36539.31297</v>
      </c>
      <c r="BL577" s="4">
        <f t="shared" si="40"/>
        <v>118089.8031</v>
      </c>
      <c r="BM577" s="4">
        <f>BK577*'Ejercicio 3 - TIR'!$D$5</f>
        <v>18269.65648</v>
      </c>
      <c r="BN577" s="4">
        <f t="shared" si="41"/>
        <v>99820.14659</v>
      </c>
      <c r="BO577" s="4">
        <f t="shared" si="42"/>
        <v>42835.12133</v>
      </c>
      <c r="BP577" s="4">
        <f t="shared" si="43"/>
        <v>-113394.4904</v>
      </c>
      <c r="BQ577" s="4">
        <f t="shared" ref="BQ577:BT577" si="1768">BE577</f>
        <v>18884.64667</v>
      </c>
      <c r="BR577" s="4">
        <f t="shared" si="1768"/>
        <v>20931.75661</v>
      </c>
      <c r="BS577" s="4">
        <f t="shared" si="1768"/>
        <v>16558.3114</v>
      </c>
      <c r="BT577" s="4">
        <f t="shared" si="1768"/>
        <v>18507.34417</v>
      </c>
      <c r="BU577" s="4">
        <f t="shared" si="45"/>
        <v>60905.09395</v>
      </c>
      <c r="BV577" s="36">
        <f t="shared" si="46"/>
        <v>5.219167829</v>
      </c>
    </row>
    <row r="578" ht="15.0" customHeight="1">
      <c r="A578" s="2">
        <v>577.0</v>
      </c>
      <c r="B578" s="3">
        <f t="shared" si="4"/>
        <v>0.09147339577</v>
      </c>
      <c r="C578" s="4">
        <f>IF(B578&lt;=('Ejercicio 3 - TIR'!$D$13-'Ejercicio 3 - TIR'!$C$13)/('Ejercicio 3 - TIR'!$E$13-'Ejercicio 3 - TIR'!$C$13),'Ejercicio 3 - TIR'!$C$13+SQRT(('Ejercicio 3 - TIR'!$E$13-'Ejercicio 3 - TIR'!$C$13)*('Ejercicio 3 - TIR'!$D$13-'Ejercicio 3 - TIR'!$C$13)*B578),'Ejercicio 3 - TIR'!$E$13-SQRT(('Ejercicio 3 - TIR'!$E$13-'Ejercicio 3 - TIR'!$C$13)*('Ejercicio 3 - TIR'!$E$13-'Ejercicio 3 - TIR'!$D$13)*(1-B578)))</f>
        <v>66048.91381</v>
      </c>
      <c r="D578" s="3">
        <f t="shared" si="5"/>
        <v>0.2944092761</v>
      </c>
      <c r="E578" s="4">
        <f>IF(D578&lt;=('Ejercicio 3 - TIR'!$D$14-'Ejercicio 3 - TIR'!$C$14)/('Ejercicio 3 - TIR'!$E$14-'Ejercicio 3 - TIR'!$C$14),'Ejercicio 3 - TIR'!$C$14+SQRT(('Ejercicio 3 - TIR'!$E$14-'Ejercicio 3 - TIR'!$C$14)*('Ejercicio 3 - TIR'!$D$14-'Ejercicio 3 - TIR'!$C$14)*D578),'Ejercicio 3 - TIR'!$E$14-SQRT(('Ejercicio 3 - TIR'!$E$14-'Ejercicio 3 - TIR'!$C$14)*('Ejercicio 3 - TIR'!$E$14-'Ejercicio 3 - TIR'!$D$14)*(1-D578)))</f>
        <v>29699.01008</v>
      </c>
      <c r="F578" s="3">
        <f t="shared" si="6"/>
        <v>0.2710451603</v>
      </c>
      <c r="G578" s="4">
        <f>IF(F578&lt;=('Ejercicio 3 - TIR'!$D$18-'Ejercicio 3 - TIR'!$C$18)/('Ejercicio 3 - TIR'!$E$18-'Ejercicio 3 - TIR'!$C$18),'Ejercicio 3 - TIR'!$C$18+SQRT(('Ejercicio 3 - TIR'!$E$18-'Ejercicio 3 - TIR'!$C$18)*('Ejercicio 3 - TIR'!$D$18-'Ejercicio 3 - TIR'!$C$18)*F578),'Ejercicio 3 - TIR'!$E$18-SQRT(('Ejercicio 3 - TIR'!$E$18-'Ejercicio 3 - TIR'!$C$18)*('Ejercicio 3 - TIR'!$E$18-'Ejercicio 3 - TIR'!$D$18)*(1-F578)))</f>
        <v>36376.26647</v>
      </c>
      <c r="H578" s="3">
        <f t="shared" si="7"/>
        <v>0.5271680372</v>
      </c>
      <c r="I578" s="4">
        <f>IF(H578&lt;=('Ejercicio 3 - TIR'!$D$18-'Ejercicio 3 - TIR'!$C$18)/('Ejercicio 3 - TIR'!$E$18-'Ejercicio 3 - TIR'!$C$18),'Ejercicio 3 - TIR'!$C$18+SQRT(('Ejercicio 3 - TIR'!$E$18-'Ejercicio 3 - TIR'!$C$18)*('Ejercicio 3 - TIR'!$D$18-'Ejercicio 3 - TIR'!$C$18)*H578),'Ejercicio 3 - TIR'!$E$18-SQRT(('Ejercicio 3 - TIR'!$E$18-'Ejercicio 3 - TIR'!$C$18)*('Ejercicio 3 - TIR'!$E$18-'Ejercicio 3 - TIR'!$D$18)*(1-H578)))</f>
        <v>38892.42406</v>
      </c>
      <c r="J578" s="3">
        <f t="shared" si="8"/>
        <v>0.5145670022</v>
      </c>
      <c r="K578" s="4">
        <f>IF(J578&lt;=('Ejercicio 3 - TIR'!$D$18-'Ejercicio 3 - TIR'!$C$18)/('Ejercicio 3 - TIR'!$E$18-'Ejercicio 3 - TIR'!$C$18),'Ejercicio 3 - TIR'!$C$18+SQRT(('Ejercicio 3 - TIR'!$E$18-'Ejercicio 3 - TIR'!$C$18)*('Ejercicio 3 - TIR'!$D$18-'Ejercicio 3 - TIR'!$C$18)*J578),'Ejercicio 3 - TIR'!$E$18-SQRT(('Ejercicio 3 - TIR'!$E$18-'Ejercicio 3 - TIR'!$C$18)*('Ejercicio 3 - TIR'!$E$18-'Ejercicio 3 - TIR'!$D$18)*(1-J578)))</f>
        <v>38785.50228</v>
      </c>
      <c r="L578" s="3">
        <f t="shared" si="9"/>
        <v>0.890946497</v>
      </c>
      <c r="M578" s="4">
        <f>IF(L578&lt;=('Ejercicio 3 - TIR'!$D$18-'Ejercicio 3 - TIR'!$C$18)/('Ejercicio 3 - TIR'!$E$18-'Ejercicio 3 - TIR'!$C$18),'Ejercicio 3 - TIR'!$C$18+SQRT(('Ejercicio 3 - TIR'!$E$18-'Ejercicio 3 - TIR'!$C$18)*('Ejercicio 3 - TIR'!$D$18-'Ejercicio 3 - TIR'!$C$18)*L578),'Ejercicio 3 - TIR'!$E$18-SQRT(('Ejercicio 3 - TIR'!$E$18-'Ejercicio 3 - TIR'!$C$18)*('Ejercicio 3 - TIR'!$E$18-'Ejercicio 3 - TIR'!$D$18)*(1-L578)))</f>
        <v>42140.10267</v>
      </c>
      <c r="N578" s="3">
        <f t="shared" si="10"/>
        <v>0.3907408674</v>
      </c>
      <c r="O578" s="4">
        <f>IF(N578&lt;=('Ejercicio 3 - TIR'!$D$18-'Ejercicio 3 - TIR'!$C$18)/('Ejercicio 3 - TIR'!$E$18-'Ejercicio 3 - TIR'!$C$18),'Ejercicio 3 - TIR'!$C$18+SQRT(('Ejercicio 3 - TIR'!$E$18-'Ejercicio 3 - TIR'!$C$18)*('Ejercicio 3 - TIR'!$D$18-'Ejercicio 3 - TIR'!$C$18)*N578),'Ejercicio 3 - TIR'!$E$18-SQRT(('Ejercicio 3 - TIR'!$E$18-'Ejercicio 3 - TIR'!$C$18)*('Ejercicio 3 - TIR'!$E$18-'Ejercicio 3 - TIR'!$D$18)*(1-N578)))</f>
        <v>37655.79063</v>
      </c>
      <c r="P578" s="3">
        <f t="shared" si="11"/>
        <v>0.1935481187</v>
      </c>
      <c r="Q578" s="7">
        <f>IF(P578&lt;=('Ejercicio 3 - TIR'!$D$22-'Ejercicio 3 - TIR'!$C$22)/('Ejercicio 3 - TIR'!$E$22-'Ejercicio 3 - TIR'!$C$22),'Ejercicio 3 - TIR'!$C$22+SQRT(('Ejercicio 3 - TIR'!$E$22-'Ejercicio 3 - TIR'!$C$22)*('Ejercicio 3 - TIR'!$D$22-'Ejercicio 3 - TIR'!$C$22)*P578),'Ejercicio 3 - TIR'!$E$22-SQRT(('Ejercicio 3 - TIR'!$E$22-'Ejercicio 3 - TIR'!$C$22)*('Ejercicio 3 - TIR'!$E$22-'Ejercicio 3 - TIR'!$D$22)*(1-P578)))</f>
        <v>0.1386651176</v>
      </c>
      <c r="R578" s="3">
        <f t="shared" si="12"/>
        <v>0.9269023782</v>
      </c>
      <c r="S578" s="7">
        <f>IF(R578&lt;=('Ejercicio 3 - TIR'!$D$23-'Ejercicio 3 - TIR'!$C$23)/('Ejercicio 3 - TIR'!$E$23-'Ejercicio 3 - TIR'!$C$23),'Ejercicio 3 - TIR'!$C$23+SQRT(('Ejercicio 3 - TIR'!$E$23-'Ejercicio 3 - TIR'!$C$23)*('Ejercicio 3 - TIR'!$D$23-'Ejercicio 3 - TIR'!$C$23)*R578),'Ejercicio 3 - TIR'!$E$23-SQRT(('Ejercicio 3 - TIR'!$E$23-'Ejercicio 3 - TIR'!$C$23)*('Ejercicio 3 - TIR'!$E$23-'Ejercicio 3 - TIR'!$D$23)*(1-R578)))</f>
        <v>0.168529354</v>
      </c>
      <c r="T578" s="3">
        <f t="shared" si="13"/>
        <v>0.6901032795</v>
      </c>
      <c r="U578" s="7">
        <f>IF(T578&lt;=('Ejercicio 3 - TIR'!$D$24-'Ejercicio 3 - TIR'!$C$24)/('Ejercicio 3 - TIR'!$E$24-'Ejercicio 3 - TIR'!$C$24),'Ejercicio 3 - TIR'!$C$24+SQRT(('Ejercicio 3 - TIR'!$E$24-'Ejercicio 3 - TIR'!$C$24)*('Ejercicio 3 - TIR'!$D$24-'Ejercicio 3 - TIR'!$C$24)*T578),'Ejercicio 3 - TIR'!$E$24-SQRT(('Ejercicio 3 - TIR'!$E$24-'Ejercicio 3 - TIR'!$C$24)*('Ejercicio 3 - TIR'!$E$24-'Ejercicio 3 - TIR'!$D$24)*(1-T578)))</f>
        <v>0.1905430684</v>
      </c>
      <c r="V578" s="3">
        <f t="shared" si="14"/>
        <v>0.7358213533</v>
      </c>
      <c r="W578" s="7">
        <f>IF(V578&lt;=('Ejercicio 3 - TIR'!$D$25-'Ejercicio 3 - TIR'!$C$25)/('Ejercicio 3 - TIR'!$E$25-'Ejercicio 3 - TIR'!$C$25),'Ejercicio 3 - TIR'!$C$25+SQRT(('Ejercicio 3 - TIR'!$E$25-'Ejercicio 3 - TIR'!$C$25)*('Ejercicio 3 - TIR'!$D$25-'Ejercicio 3 - TIR'!$C$25)*V578),'Ejercicio 3 - TIR'!$E$25-SQRT(('Ejercicio 3 - TIR'!$E$25-'Ejercicio 3 - TIR'!$C$25)*('Ejercicio 3 - TIR'!$E$25-'Ejercicio 3 - TIR'!$D$25)*(1-V578)))</f>
        <v>0.2195923486</v>
      </c>
      <c r="X578" s="3">
        <f t="shared" si="15"/>
        <v>0.6961979606</v>
      </c>
      <c r="Y578" s="7">
        <f>IF(X578&lt;=('Ejercicio 3 - TIR'!$D$26-'Ejercicio 3 - TIR'!$C$26)/('Ejercicio 3 - TIR'!$E$26-'Ejercicio 3 - TIR'!$C$26),'Ejercicio 3 - TIR'!$C$26+SQRT(('Ejercicio 3 - TIR'!$E$26-'Ejercicio 3 - TIR'!$C$26)*('Ejercicio 3 - TIR'!$D$26-'Ejercicio 3 - TIR'!$C$26)*X578),'Ejercicio 3 - TIR'!$E$26-SQRT(('Ejercicio 3 - TIR'!$E$26-'Ejercicio 3 - TIR'!$C$26)*('Ejercicio 3 - TIR'!$E$26-'Ejercicio 3 - TIR'!$D$26)*(1-X578)))</f>
        <v>0.2394965309</v>
      </c>
      <c r="Z578" s="3">
        <f t="shared" si="16"/>
        <v>1.138665118</v>
      </c>
      <c r="AA578" s="3">
        <f t="shared" si="17"/>
        <v>1.330563614</v>
      </c>
      <c r="AB578" s="3">
        <f t="shared" si="18"/>
        <v>1.584093288</v>
      </c>
      <c r="AC578" s="3">
        <f t="shared" si="19"/>
        <v>1.931948054</v>
      </c>
      <c r="AD578" s="3">
        <f t="shared" si="20"/>
        <v>2.39464291</v>
      </c>
      <c r="AE578" s="2">
        <f t="shared" si="21"/>
        <v>4118.216724</v>
      </c>
      <c r="AF578" s="2">
        <f t="shared" si="22"/>
        <v>4812.257128</v>
      </c>
      <c r="AG578" s="2">
        <f t="shared" si="23"/>
        <v>5729.199367</v>
      </c>
      <c r="AH578" s="2">
        <f t="shared" si="24"/>
        <v>6987.287712</v>
      </c>
      <c r="AI578" s="2">
        <f t="shared" si="25"/>
        <v>8660.718879</v>
      </c>
      <c r="AJ578" s="4">
        <f t="shared" si="26"/>
        <v>41420.38573</v>
      </c>
      <c r="AK578" s="4">
        <f t="shared" si="27"/>
        <v>51748.84432</v>
      </c>
      <c r="AL578" s="4">
        <f t="shared" si="28"/>
        <v>61439.85384</v>
      </c>
      <c r="AM578" s="4">
        <f t="shared" si="29"/>
        <v>81412.48934</v>
      </c>
      <c r="AN578" s="4">
        <f t="shared" si="30"/>
        <v>90172.17205</v>
      </c>
      <c r="AO578" s="4">
        <f>C578/'Ejercicio 3 - TIR'!$D$7</f>
        <v>13209.78276</v>
      </c>
      <c r="AP578" s="4">
        <f t="shared" si="31"/>
        <v>28210.60297</v>
      </c>
      <c r="AQ578" s="4">
        <f t="shared" si="32"/>
        <v>38539.06156</v>
      </c>
      <c r="AR578" s="4">
        <f t="shared" si="33"/>
        <v>48230.07108</v>
      </c>
      <c r="AS578" s="4">
        <f t="shared" si="34"/>
        <v>68202.70658</v>
      </c>
      <c r="AT578" s="4">
        <f t="shared" si="35"/>
        <v>76962.38929</v>
      </c>
      <c r="AU578" s="4">
        <f>AP578*'Ejercicio 3 - TIR'!$D$5</f>
        <v>14105.30148</v>
      </c>
      <c r="AV578" s="4">
        <f>AQ578*'Ejercicio 3 - TIR'!$D$5</f>
        <v>19269.53078</v>
      </c>
      <c r="AW578" s="4">
        <f>AR578*'Ejercicio 3 - TIR'!$D$5</f>
        <v>24115.03554</v>
      </c>
      <c r="AX578" s="4">
        <f>AS578*'Ejercicio 3 - TIR'!$D$5</f>
        <v>34101.35329</v>
      </c>
      <c r="AY578" s="4">
        <f>AT578*'Ejercicio 3 - TIR'!$D$5</f>
        <v>38481.19464</v>
      </c>
      <c r="AZ578" s="4">
        <f t="shared" ref="AZ578:BD578" si="1769">AJ578-AU578-AE578</f>
        <v>23196.86752</v>
      </c>
      <c r="BA578" s="4">
        <f t="shared" si="1769"/>
        <v>27667.05641</v>
      </c>
      <c r="BB578" s="4">
        <f t="shared" si="1769"/>
        <v>31595.61893</v>
      </c>
      <c r="BC578" s="4">
        <f t="shared" si="1769"/>
        <v>40323.84834</v>
      </c>
      <c r="BD578" s="4">
        <f t="shared" si="1769"/>
        <v>43030.25853</v>
      </c>
      <c r="BE578" s="4">
        <f t="shared" ref="BE578:BI578" si="1770">AZ578/Z578</f>
        <v>20371.98397</v>
      </c>
      <c r="BF578" s="4">
        <f t="shared" si="1770"/>
        <v>20793.4864</v>
      </c>
      <c r="BG578" s="4">
        <f t="shared" si="1770"/>
        <v>19945.55445</v>
      </c>
      <c r="BH578" s="4">
        <f t="shared" si="1770"/>
        <v>20872.11831</v>
      </c>
      <c r="BI578" s="4">
        <f t="shared" si="1770"/>
        <v>17969.38422</v>
      </c>
      <c r="BJ578" s="4">
        <f t="shared" si="38"/>
        <v>71118.52392</v>
      </c>
      <c r="BK578" s="4">
        <f t="shared" si="39"/>
        <v>31632.71264</v>
      </c>
      <c r="BL578" s="4">
        <f t="shared" si="40"/>
        <v>102751.2366</v>
      </c>
      <c r="BM578" s="4">
        <f>BK578*'Ejercicio 3 - TIR'!$D$5</f>
        <v>15816.35632</v>
      </c>
      <c r="BN578" s="4">
        <f t="shared" si="41"/>
        <v>86934.88024</v>
      </c>
      <c r="BO578" s="4">
        <f t="shared" si="42"/>
        <v>36303.90146</v>
      </c>
      <c r="BP578" s="4">
        <f t="shared" si="43"/>
        <v>-95747.92389</v>
      </c>
      <c r="BQ578" s="4">
        <f t="shared" ref="BQ578:BT578" si="1771">BE578</f>
        <v>20371.98397</v>
      </c>
      <c r="BR578" s="4">
        <f t="shared" si="1771"/>
        <v>20793.4864</v>
      </c>
      <c r="BS578" s="4">
        <f t="shared" si="1771"/>
        <v>19945.55445</v>
      </c>
      <c r="BT578" s="4">
        <f t="shared" si="1771"/>
        <v>20872.11831</v>
      </c>
      <c r="BU578" s="4">
        <f t="shared" si="45"/>
        <v>54273.28568</v>
      </c>
      <c r="BV578" s="36">
        <f t="shared" si="46"/>
        <v>11.00831386</v>
      </c>
    </row>
    <row r="579" ht="15.0" customHeight="1">
      <c r="A579" s="2">
        <v>578.0</v>
      </c>
      <c r="B579" s="3">
        <f t="shared" si="4"/>
        <v>0.3737874511</v>
      </c>
      <c r="C579" s="4">
        <f>IF(B579&lt;=('Ejercicio 3 - TIR'!$D$13-'Ejercicio 3 - TIR'!$C$13)/('Ejercicio 3 - TIR'!$E$13-'Ejercicio 3 - TIR'!$C$13),'Ejercicio 3 - TIR'!$C$13+SQRT(('Ejercicio 3 - TIR'!$E$13-'Ejercicio 3 - TIR'!$C$13)*('Ejercicio 3 - TIR'!$D$13-'Ejercicio 3 - TIR'!$C$13)*B579),'Ejercicio 3 - TIR'!$E$13-SQRT(('Ejercicio 3 - TIR'!$E$13-'Ejercicio 3 - TIR'!$C$13)*('Ejercicio 3 - TIR'!$E$13-'Ejercicio 3 - TIR'!$D$13)*(1-B579)))</f>
        <v>72587.31938</v>
      </c>
      <c r="D579" s="3">
        <f t="shared" si="5"/>
        <v>0.4971933108</v>
      </c>
      <c r="E579" s="4">
        <f>IF(D579&lt;=('Ejercicio 3 - TIR'!$D$14-'Ejercicio 3 - TIR'!$C$14)/('Ejercicio 3 - TIR'!$E$14-'Ejercicio 3 - TIR'!$C$14),'Ejercicio 3 - TIR'!$C$14+SQRT(('Ejercicio 3 - TIR'!$E$14-'Ejercicio 3 - TIR'!$C$14)*('Ejercicio 3 - TIR'!$D$14-'Ejercicio 3 - TIR'!$C$14)*D579),'Ejercicio 3 - TIR'!$E$14-SQRT(('Ejercicio 3 - TIR'!$E$14-'Ejercicio 3 - TIR'!$C$14)*('Ejercicio 3 - TIR'!$E$14-'Ejercicio 3 - TIR'!$D$14)*(1-D579)))</f>
        <v>31315.47334</v>
      </c>
      <c r="F579" s="3">
        <f t="shared" si="6"/>
        <v>0.4814841625</v>
      </c>
      <c r="G579" s="4">
        <f>IF(F579&lt;=('Ejercicio 3 - TIR'!$D$18-'Ejercicio 3 - TIR'!$C$18)/('Ejercicio 3 - TIR'!$E$18-'Ejercicio 3 - TIR'!$C$18),'Ejercicio 3 - TIR'!$C$18+SQRT(('Ejercicio 3 - TIR'!$E$18-'Ejercicio 3 - TIR'!$C$18)*('Ejercicio 3 - TIR'!$D$18-'Ejercicio 3 - TIR'!$C$18)*F579),'Ejercicio 3 - TIR'!$E$18-SQRT(('Ejercicio 3 - TIR'!$E$18-'Ejercicio 3 - TIR'!$C$18)*('Ejercicio 3 - TIR'!$E$18-'Ejercicio 3 - TIR'!$D$18)*(1-F579)))</f>
        <v>38498.38952</v>
      </c>
      <c r="H579" s="3">
        <f t="shared" si="7"/>
        <v>0.3862737187</v>
      </c>
      <c r="I579" s="4">
        <f>IF(H579&lt;=('Ejercicio 3 - TIR'!$D$18-'Ejercicio 3 - TIR'!$C$18)/('Ejercicio 3 - TIR'!$E$18-'Ejercicio 3 - TIR'!$C$18),'Ejercicio 3 - TIR'!$C$18+SQRT(('Ejercicio 3 - TIR'!$E$18-'Ejercicio 3 - TIR'!$C$18)*('Ejercicio 3 - TIR'!$D$18-'Ejercicio 3 - TIR'!$C$18)*H579),'Ejercicio 3 - TIR'!$E$18-SQRT(('Ejercicio 3 - TIR'!$E$18-'Ejercicio 3 - TIR'!$C$18)*('Ejercicio 3 - TIR'!$E$18-'Ejercicio 3 - TIR'!$D$18)*(1-H579)))</f>
        <v>37611.90238</v>
      </c>
      <c r="J579" s="3">
        <f t="shared" si="8"/>
        <v>0.4603127923</v>
      </c>
      <c r="K579" s="4">
        <f>IF(J579&lt;=('Ejercicio 3 - TIR'!$D$18-'Ejercicio 3 - TIR'!$C$18)/('Ejercicio 3 - TIR'!$E$18-'Ejercicio 3 - TIR'!$C$18),'Ejercicio 3 - TIR'!$C$18+SQRT(('Ejercicio 3 - TIR'!$E$18-'Ejercicio 3 - TIR'!$C$18)*('Ejercicio 3 - TIR'!$D$18-'Ejercicio 3 - TIR'!$C$18)*J579),'Ejercicio 3 - TIR'!$E$18-SQRT(('Ejercicio 3 - TIR'!$E$18-'Ejercicio 3 - TIR'!$C$18)*('Ejercicio 3 - TIR'!$E$18-'Ejercicio 3 - TIR'!$D$18)*(1-J579)))</f>
        <v>38309.44757</v>
      </c>
      <c r="L579" s="3">
        <f t="shared" si="9"/>
        <v>0.8108189156</v>
      </c>
      <c r="M579" s="4">
        <f>IF(L579&lt;=('Ejercicio 3 - TIR'!$D$18-'Ejercicio 3 - TIR'!$C$18)/('Ejercicio 3 - TIR'!$E$18-'Ejercicio 3 - TIR'!$C$18),'Ejercicio 3 - TIR'!$C$18+SQRT(('Ejercicio 3 - TIR'!$E$18-'Ejercicio 3 - TIR'!$C$18)*('Ejercicio 3 - TIR'!$D$18-'Ejercicio 3 - TIR'!$C$18)*L579),'Ejercicio 3 - TIR'!$E$18-SQRT(('Ejercicio 3 - TIR'!$E$18-'Ejercicio 3 - TIR'!$C$18)*('Ejercicio 3 - TIR'!$E$18-'Ejercicio 3 - TIR'!$D$18)*(1-L579)))</f>
        <v>41233.22667</v>
      </c>
      <c r="N579" s="3">
        <f t="shared" si="10"/>
        <v>0.1236483793</v>
      </c>
      <c r="O579" s="4">
        <f>IF(N579&lt;=('Ejercicio 3 - TIR'!$D$18-'Ejercicio 3 - TIR'!$C$18)/('Ejercicio 3 - TIR'!$E$18-'Ejercicio 3 - TIR'!$C$18),'Ejercicio 3 - TIR'!$C$18+SQRT(('Ejercicio 3 - TIR'!$E$18-'Ejercicio 3 - TIR'!$C$18)*('Ejercicio 3 - TIR'!$D$18-'Ejercicio 3 - TIR'!$C$18)*N579),'Ejercicio 3 - TIR'!$E$18-SQRT(('Ejercicio 3 - TIR'!$E$18-'Ejercicio 3 - TIR'!$C$18)*('Ejercicio 3 - TIR'!$E$18-'Ejercicio 3 - TIR'!$D$18)*(1-N579)))</f>
        <v>34306.65263</v>
      </c>
      <c r="P579" s="3">
        <f t="shared" si="11"/>
        <v>0.539779079</v>
      </c>
      <c r="Q579" s="7">
        <f>IF(P579&lt;=('Ejercicio 3 - TIR'!$D$22-'Ejercicio 3 - TIR'!$C$22)/('Ejercicio 3 - TIR'!$E$22-'Ejercicio 3 - TIR'!$C$22),'Ejercicio 3 - TIR'!$C$22+SQRT(('Ejercicio 3 - TIR'!$E$22-'Ejercicio 3 - TIR'!$C$22)*('Ejercicio 3 - TIR'!$D$22-'Ejercicio 3 - TIR'!$C$22)*P579),'Ejercicio 3 - TIR'!$E$22-SQRT(('Ejercicio 3 - TIR'!$E$22-'Ejercicio 3 - TIR'!$C$22)*('Ejercicio 3 - TIR'!$E$22-'Ejercicio 3 - TIR'!$D$22)*(1-P579)))</f>
        <v>0.1512181019</v>
      </c>
      <c r="R579" s="3">
        <f t="shared" si="12"/>
        <v>0.0435733153</v>
      </c>
      <c r="S579" s="7">
        <f>IF(R579&lt;=('Ejercicio 3 - TIR'!$D$23-'Ejercicio 3 - TIR'!$C$23)/('Ejercicio 3 - TIR'!$E$23-'Ejercicio 3 - TIR'!$C$23),'Ejercicio 3 - TIR'!$C$23+SQRT(('Ejercicio 3 - TIR'!$E$23-'Ejercicio 3 - TIR'!$C$23)*('Ejercicio 3 - TIR'!$D$23-'Ejercicio 3 - TIR'!$C$23)*R579),'Ejercicio 3 - TIR'!$E$23-SQRT(('Ejercicio 3 - TIR'!$E$23-'Ejercicio 3 - TIR'!$C$23)*('Ejercicio 3 - TIR'!$E$23-'Ejercicio 3 - TIR'!$D$23)*(1-R579)))</f>
        <v>0.1288561824</v>
      </c>
      <c r="T579" s="3">
        <f t="shared" si="13"/>
        <v>0.968289076</v>
      </c>
      <c r="U579" s="7">
        <f>IF(T579&lt;=('Ejercicio 3 - TIR'!$D$24-'Ejercicio 3 - TIR'!$C$24)/('Ejercicio 3 - TIR'!$E$24-'Ejercicio 3 - TIR'!$C$24),'Ejercicio 3 - TIR'!$C$24+SQRT(('Ejercicio 3 - TIR'!$E$24-'Ejercicio 3 - TIR'!$C$24)*('Ejercicio 3 - TIR'!$D$24-'Ejercicio 3 - TIR'!$C$24)*T579),'Ejercicio 3 - TIR'!$E$24-SQRT(('Ejercicio 3 - TIR'!$E$24-'Ejercicio 3 - TIR'!$C$24)*('Ejercicio 3 - TIR'!$E$24-'Ejercicio 3 - TIR'!$D$24)*(1-T579)))</f>
        <v>0.2105771243</v>
      </c>
      <c r="V579" s="3">
        <f t="shared" si="14"/>
        <v>0.474308597</v>
      </c>
      <c r="W579" s="7">
        <f>IF(V579&lt;=('Ejercicio 3 - TIR'!$D$25-'Ejercicio 3 - TIR'!$C$25)/('Ejercicio 3 - TIR'!$E$25-'Ejercicio 3 - TIR'!$C$25),'Ejercicio 3 - TIR'!$C$25+SQRT(('Ejercicio 3 - TIR'!$E$25-'Ejercicio 3 - TIR'!$C$25)*('Ejercicio 3 - TIR'!$D$25-'Ejercicio 3 - TIR'!$C$25)*V579),'Ejercicio 3 - TIR'!$E$25-SQRT(('Ejercicio 3 - TIR'!$E$25-'Ejercicio 3 - TIR'!$C$25)*('Ejercicio 3 - TIR'!$E$25-'Ejercicio 3 - TIR'!$D$25)*(1-V579)))</f>
        <v>0.2071057124</v>
      </c>
      <c r="X579" s="3">
        <f t="shared" si="15"/>
        <v>0.1055530201</v>
      </c>
      <c r="Y579" s="7">
        <f>IF(X579&lt;=('Ejercicio 3 - TIR'!$D$26-'Ejercicio 3 - TIR'!$C$26)/('Ejercicio 3 - TIR'!$E$26-'Ejercicio 3 - TIR'!$C$26),'Ejercicio 3 - TIR'!$C$26+SQRT(('Ejercicio 3 - TIR'!$E$26-'Ejercicio 3 - TIR'!$C$26)*('Ejercicio 3 - TIR'!$D$26-'Ejercicio 3 - TIR'!$C$26)*X579),'Ejercicio 3 - TIR'!$E$26-SQRT(('Ejercicio 3 - TIR'!$E$26-'Ejercicio 3 - TIR'!$C$26)*('Ejercicio 3 - TIR'!$E$26-'Ejercicio 3 - TIR'!$D$26)*(1-X579)))</f>
        <v>0.2068817403</v>
      </c>
      <c r="Z579" s="3">
        <f t="shared" si="16"/>
        <v>1.151218102</v>
      </c>
      <c r="AA579" s="3">
        <f t="shared" si="17"/>
        <v>1.299559672</v>
      </c>
      <c r="AB579" s="3">
        <f t="shared" si="18"/>
        <v>1.57321721</v>
      </c>
      <c r="AC579" s="3">
        <f t="shared" si="19"/>
        <v>1.899039481</v>
      </c>
      <c r="AD579" s="3">
        <f t="shared" si="20"/>
        <v>2.291916074</v>
      </c>
      <c r="AE579" s="2">
        <f t="shared" si="21"/>
        <v>4735.466438</v>
      </c>
      <c r="AF579" s="2">
        <f t="shared" si="22"/>
        <v>5345.660566</v>
      </c>
      <c r="AG579" s="2">
        <f t="shared" si="23"/>
        <v>6471.334395</v>
      </c>
      <c r="AH579" s="2">
        <f t="shared" si="24"/>
        <v>7811.584715</v>
      </c>
      <c r="AI579" s="2">
        <f t="shared" si="25"/>
        <v>9427.658955</v>
      </c>
      <c r="AJ579" s="4">
        <f t="shared" si="26"/>
        <v>44320.04291</v>
      </c>
      <c r="AK579" s="4">
        <f t="shared" si="27"/>
        <v>48878.9115</v>
      </c>
      <c r="AL579" s="4">
        <f t="shared" si="28"/>
        <v>60269.08222</v>
      </c>
      <c r="AM579" s="4">
        <f t="shared" si="29"/>
        <v>78303.52538</v>
      </c>
      <c r="AN579" s="4">
        <f t="shared" si="30"/>
        <v>78627.96861</v>
      </c>
      <c r="AO579" s="4">
        <f>C579/'Ejercicio 3 - TIR'!$D$7</f>
        <v>14517.46388</v>
      </c>
      <c r="AP579" s="4">
        <f t="shared" si="31"/>
        <v>29802.57903</v>
      </c>
      <c r="AQ579" s="4">
        <f t="shared" si="32"/>
        <v>34361.44763</v>
      </c>
      <c r="AR579" s="4">
        <f t="shared" si="33"/>
        <v>45751.61835</v>
      </c>
      <c r="AS579" s="4">
        <f t="shared" si="34"/>
        <v>63786.0615</v>
      </c>
      <c r="AT579" s="4">
        <f t="shared" si="35"/>
        <v>64110.50473</v>
      </c>
      <c r="AU579" s="4">
        <f>AP579*'Ejercicio 3 - TIR'!$D$5</f>
        <v>14901.28951</v>
      </c>
      <c r="AV579" s="4">
        <f>AQ579*'Ejercicio 3 - TIR'!$D$5</f>
        <v>17180.72381</v>
      </c>
      <c r="AW579" s="4">
        <f>AR579*'Ejercicio 3 - TIR'!$D$5</f>
        <v>22875.80917</v>
      </c>
      <c r="AX579" s="4">
        <f>AS579*'Ejercicio 3 - TIR'!$D$5</f>
        <v>31893.03075</v>
      </c>
      <c r="AY579" s="4">
        <f>AT579*'Ejercicio 3 - TIR'!$D$5</f>
        <v>32055.25237</v>
      </c>
      <c r="AZ579" s="4">
        <f t="shared" ref="AZ579:BD579" si="1772">AJ579-AU579-AE579</f>
        <v>24683.28695</v>
      </c>
      <c r="BA579" s="4">
        <f t="shared" si="1772"/>
        <v>26352.52712</v>
      </c>
      <c r="BB579" s="4">
        <f t="shared" si="1772"/>
        <v>30921.93865</v>
      </c>
      <c r="BC579" s="4">
        <f t="shared" si="1772"/>
        <v>38598.90991</v>
      </c>
      <c r="BD579" s="4">
        <f t="shared" si="1772"/>
        <v>37145.05729</v>
      </c>
      <c r="BE579" s="4">
        <f t="shared" ref="BE579:BI579" si="1773">AZ579/Z579</f>
        <v>21441.01705</v>
      </c>
      <c r="BF579" s="4">
        <f t="shared" si="1773"/>
        <v>20278.04317</v>
      </c>
      <c r="BG579" s="4">
        <f t="shared" si="1773"/>
        <v>19655.22526</v>
      </c>
      <c r="BH579" s="4">
        <f t="shared" si="1773"/>
        <v>20325.49102</v>
      </c>
      <c r="BI579" s="4">
        <f t="shared" si="1773"/>
        <v>16206.98843</v>
      </c>
      <c r="BJ579" s="4">
        <f t="shared" si="38"/>
        <v>71772.4367</v>
      </c>
      <c r="BK579" s="4">
        <f t="shared" si="39"/>
        <v>33272.80881</v>
      </c>
      <c r="BL579" s="4">
        <f t="shared" si="40"/>
        <v>105045.2455</v>
      </c>
      <c r="BM579" s="4">
        <f>BK579*'Ejercicio 3 - TIR'!$D$5</f>
        <v>16636.40441</v>
      </c>
      <c r="BN579" s="4">
        <f t="shared" si="41"/>
        <v>88408.84111</v>
      </c>
      <c r="BO579" s="4">
        <f t="shared" si="42"/>
        <v>38574.20527</v>
      </c>
      <c r="BP579" s="4">
        <f t="shared" si="43"/>
        <v>-103902.7927</v>
      </c>
      <c r="BQ579" s="4">
        <f t="shared" ref="BQ579:BT579" si="1774">BE579</f>
        <v>21441.01705</v>
      </c>
      <c r="BR579" s="4">
        <f t="shared" si="1774"/>
        <v>20278.04317</v>
      </c>
      <c r="BS579" s="4">
        <f t="shared" si="1774"/>
        <v>19655.22526</v>
      </c>
      <c r="BT579" s="4">
        <f t="shared" si="1774"/>
        <v>20325.49102</v>
      </c>
      <c r="BU579" s="4">
        <f t="shared" si="45"/>
        <v>54781.1937</v>
      </c>
      <c r="BV579" s="36">
        <f t="shared" si="46"/>
        <v>8.363811884</v>
      </c>
    </row>
    <row r="580" ht="15.0" customHeight="1">
      <c r="A580" s="2">
        <v>579.0</v>
      </c>
      <c r="B580" s="3">
        <f t="shared" si="4"/>
        <v>0.06645297741</v>
      </c>
      <c r="C580" s="4">
        <f>IF(B580&lt;=('Ejercicio 3 - TIR'!$D$13-'Ejercicio 3 - TIR'!$C$13)/('Ejercicio 3 - TIR'!$E$13-'Ejercicio 3 - TIR'!$C$13),'Ejercicio 3 - TIR'!$C$13+SQRT(('Ejercicio 3 - TIR'!$E$13-'Ejercicio 3 - TIR'!$C$13)*('Ejercicio 3 - TIR'!$D$13-'Ejercicio 3 - TIR'!$C$13)*B580),'Ejercicio 3 - TIR'!$E$13-SQRT(('Ejercicio 3 - TIR'!$E$13-'Ejercicio 3 - TIR'!$C$13)*('Ejercicio 3 - TIR'!$E$13-'Ejercicio 3 - TIR'!$D$13)*(1-B580)))</f>
        <v>65155.695</v>
      </c>
      <c r="D580" s="3">
        <f t="shared" si="5"/>
        <v>0.2699457167</v>
      </c>
      <c r="E580" s="4">
        <f>IF(D580&lt;=('Ejercicio 3 - TIR'!$D$14-'Ejercicio 3 - TIR'!$C$14)/('Ejercicio 3 - TIR'!$E$14-'Ejercicio 3 - TIR'!$C$14),'Ejercicio 3 - TIR'!$C$14+SQRT(('Ejercicio 3 - TIR'!$E$14-'Ejercicio 3 - TIR'!$C$14)*('Ejercicio 3 - TIR'!$D$14-'Ejercicio 3 - TIR'!$C$14)*D580),'Ejercicio 3 - TIR'!$E$14-SQRT(('Ejercicio 3 - TIR'!$E$14-'Ejercicio 3 - TIR'!$C$14)*('Ejercicio 3 - TIR'!$E$14-'Ejercicio 3 - TIR'!$D$14)*(1-D580)))</f>
        <v>29499.54762</v>
      </c>
      <c r="F580" s="3">
        <f t="shared" si="6"/>
        <v>0.5514522125</v>
      </c>
      <c r="G580" s="4">
        <f>IF(F580&lt;=('Ejercicio 3 - TIR'!$D$18-'Ejercicio 3 - TIR'!$C$18)/('Ejercicio 3 - TIR'!$E$18-'Ejercicio 3 - TIR'!$C$18),'Ejercicio 3 - TIR'!$C$18+SQRT(('Ejercicio 3 - TIR'!$E$18-'Ejercicio 3 - TIR'!$C$18)*('Ejercicio 3 - TIR'!$D$18-'Ejercicio 3 - TIR'!$C$18)*F580),'Ejercicio 3 - TIR'!$E$18-SQRT(('Ejercicio 3 - TIR'!$E$18-'Ejercicio 3 - TIR'!$C$18)*('Ejercicio 3 - TIR'!$E$18-'Ejercicio 3 - TIR'!$D$18)*(1-F580)))</f>
        <v>39094.93441</v>
      </c>
      <c r="H580" s="3">
        <f t="shared" si="7"/>
        <v>0.438200824</v>
      </c>
      <c r="I580" s="4">
        <f>IF(H580&lt;=('Ejercicio 3 - TIR'!$D$18-'Ejercicio 3 - TIR'!$C$18)/('Ejercicio 3 - TIR'!$E$18-'Ejercicio 3 - TIR'!$C$18),'Ejercicio 3 - TIR'!$C$18+SQRT(('Ejercicio 3 - TIR'!$E$18-'Ejercicio 3 - TIR'!$C$18)*('Ejercicio 3 - TIR'!$D$18-'Ejercicio 3 - TIR'!$C$18)*H580),'Ejercicio 3 - TIR'!$E$18-SQRT(('Ejercicio 3 - TIR'!$E$18-'Ejercicio 3 - TIR'!$C$18)*('Ejercicio 3 - TIR'!$E$18-'Ejercicio 3 - TIR'!$D$18)*(1-H580)))</f>
        <v>38107.41165</v>
      </c>
      <c r="J580" s="3">
        <f t="shared" si="8"/>
        <v>0.3515842573</v>
      </c>
      <c r="K580" s="4">
        <f>IF(J580&lt;=('Ejercicio 3 - TIR'!$D$18-'Ejercicio 3 - TIR'!$C$18)/('Ejercicio 3 - TIR'!$E$18-'Ejercicio 3 - TIR'!$C$18),'Ejercicio 3 - TIR'!$C$18+SQRT(('Ejercicio 3 - TIR'!$E$18-'Ejercicio 3 - TIR'!$C$18)*('Ejercicio 3 - TIR'!$D$18-'Ejercicio 3 - TIR'!$C$18)*J580),'Ejercicio 3 - TIR'!$E$18-SQRT(('Ejercicio 3 - TIR'!$E$18-'Ejercicio 3 - TIR'!$C$18)*('Ejercicio 3 - TIR'!$E$18-'Ejercicio 3 - TIR'!$D$18)*(1-J580)))</f>
        <v>37262.06848</v>
      </c>
      <c r="L580" s="3">
        <f t="shared" si="9"/>
        <v>0.3706588444</v>
      </c>
      <c r="M580" s="4">
        <f>IF(L580&lt;=('Ejercicio 3 - TIR'!$D$18-'Ejercicio 3 - TIR'!$C$18)/('Ejercicio 3 - TIR'!$E$18-'Ejercicio 3 - TIR'!$C$18),'Ejercicio 3 - TIR'!$C$18+SQRT(('Ejercicio 3 - TIR'!$E$18-'Ejercicio 3 - TIR'!$C$18)*('Ejercicio 3 - TIR'!$D$18-'Ejercicio 3 - TIR'!$C$18)*L580),'Ejercicio 3 - TIR'!$E$18-SQRT(('Ejercicio 3 - TIR'!$E$18-'Ejercicio 3 - TIR'!$C$18)*('Ejercicio 3 - TIR'!$E$18-'Ejercicio 3 - TIR'!$D$18)*(1-L580)))</f>
        <v>37456.46207</v>
      </c>
      <c r="N580" s="3">
        <f t="shared" si="10"/>
        <v>0.4903336339</v>
      </c>
      <c r="O580" s="4">
        <f>IF(N580&lt;=('Ejercicio 3 - TIR'!$D$18-'Ejercicio 3 - TIR'!$C$18)/('Ejercicio 3 - TIR'!$E$18-'Ejercicio 3 - TIR'!$C$18),'Ejercicio 3 - TIR'!$C$18+SQRT(('Ejercicio 3 - TIR'!$E$18-'Ejercicio 3 - TIR'!$C$18)*('Ejercicio 3 - TIR'!$D$18-'Ejercicio 3 - TIR'!$C$18)*N580),'Ejercicio 3 - TIR'!$E$18-SQRT(('Ejercicio 3 - TIR'!$E$18-'Ejercicio 3 - TIR'!$C$18)*('Ejercicio 3 - TIR'!$E$18-'Ejercicio 3 - TIR'!$D$18)*(1-N580)))</f>
        <v>38576.13229</v>
      </c>
      <c r="P580" s="3">
        <f t="shared" si="11"/>
        <v>0.4484684915</v>
      </c>
      <c r="Q580" s="7">
        <f>IF(P580&lt;=('Ejercicio 3 - TIR'!$D$22-'Ejercicio 3 - TIR'!$C$22)/('Ejercicio 3 - TIR'!$E$22-'Ejercicio 3 - TIR'!$C$22),'Ejercicio 3 - TIR'!$C$22+SQRT(('Ejercicio 3 - TIR'!$E$22-'Ejercicio 3 - TIR'!$C$22)*('Ejercicio 3 - TIR'!$D$22-'Ejercicio 3 - TIR'!$C$22)*P580),'Ejercicio 3 - TIR'!$E$22-SQRT(('Ejercicio 3 - TIR'!$E$22-'Ejercicio 3 - TIR'!$C$22)*('Ejercicio 3 - TIR'!$E$22-'Ejercicio 3 - TIR'!$D$22)*(1-P580)))</f>
        <v>0.1484120271</v>
      </c>
      <c r="R580" s="3">
        <f t="shared" si="12"/>
        <v>0.4460992347</v>
      </c>
      <c r="S580" s="7">
        <f>IF(R580&lt;=('Ejercicio 3 - TIR'!$D$23-'Ejercicio 3 - TIR'!$C$23)/('Ejercicio 3 - TIR'!$E$23-'Ejercicio 3 - TIR'!$C$23),'Ejercicio 3 - TIR'!$C$23+SQRT(('Ejercicio 3 - TIR'!$E$23-'Ejercicio 3 - TIR'!$C$23)*('Ejercicio 3 - TIR'!$D$23-'Ejercicio 3 - TIR'!$C$23)*R580),'Ejercicio 3 - TIR'!$E$23-SQRT(('Ejercicio 3 - TIR'!$E$23-'Ejercicio 3 - TIR'!$C$23)*('Ejercicio 3 - TIR'!$E$23-'Ejercicio 3 - TIR'!$D$23)*(1-R580)))</f>
        <v>0.1483368774</v>
      </c>
      <c r="T580" s="3">
        <f t="shared" si="13"/>
        <v>0.3350092165</v>
      </c>
      <c r="U580" s="7">
        <f>IF(T580&lt;=('Ejercicio 3 - TIR'!$D$24-'Ejercicio 3 - TIR'!$C$24)/('Ejercicio 3 - TIR'!$E$24-'Ejercicio 3 - TIR'!$C$24),'Ejercicio 3 - TIR'!$C$24+SQRT(('Ejercicio 3 - TIR'!$E$24-'Ejercicio 3 - TIR'!$C$24)*('Ejercicio 3 - TIR'!$D$24-'Ejercicio 3 - TIR'!$C$24)*T580),'Ejercicio 3 - TIR'!$E$24-SQRT(('Ejercicio 3 - TIR'!$E$24-'Ejercicio 3 - TIR'!$C$24)*('Ejercicio 3 - TIR'!$E$24-'Ejercicio 3 - TIR'!$D$24)*(1-T580)))</f>
        <v>0.1765239393</v>
      </c>
      <c r="V580" s="3">
        <f t="shared" si="14"/>
        <v>0.09686583794</v>
      </c>
      <c r="W580" s="7">
        <f>IF(V580&lt;=('Ejercicio 3 - TIR'!$D$25-'Ejercicio 3 - TIR'!$C$25)/('Ejercicio 3 - TIR'!$E$25-'Ejercicio 3 - TIR'!$C$25),'Ejercicio 3 - TIR'!$C$25+SQRT(('Ejercicio 3 - TIR'!$E$25-'Ejercicio 3 - TIR'!$C$25)*('Ejercicio 3 - TIR'!$D$25-'Ejercicio 3 - TIR'!$C$25)*V580),'Ejercicio 3 - TIR'!$E$25-SQRT(('Ejercicio 3 - TIR'!$E$25-'Ejercicio 3 - TIR'!$C$25)*('Ejercicio 3 - TIR'!$E$25-'Ejercicio 3 - TIR'!$D$25)*(1-V580)))</f>
        <v>0.191645264</v>
      </c>
      <c r="X580" s="3">
        <f t="shared" si="15"/>
        <v>0.6881406946</v>
      </c>
      <c r="Y580" s="7">
        <f>IF(X580&lt;=('Ejercicio 3 - TIR'!$D$26-'Ejercicio 3 - TIR'!$C$26)/('Ejercicio 3 - TIR'!$E$26-'Ejercicio 3 - TIR'!$C$26),'Ejercicio 3 - TIR'!$C$26+SQRT(('Ejercicio 3 - TIR'!$E$26-'Ejercicio 3 - TIR'!$C$26)*('Ejercicio 3 - TIR'!$D$26-'Ejercicio 3 - TIR'!$C$26)*X580),'Ejercicio 3 - TIR'!$E$26-SQRT(('Ejercicio 3 - TIR'!$E$26-'Ejercicio 3 - TIR'!$C$26)*('Ejercicio 3 - TIR'!$E$26-'Ejercicio 3 - TIR'!$D$26)*(1-X580)))</f>
        <v>0.2389629405</v>
      </c>
      <c r="Z580" s="3">
        <f t="shared" si="16"/>
        <v>1.148412027</v>
      </c>
      <c r="AA580" s="3">
        <f t="shared" si="17"/>
        <v>1.318763881</v>
      </c>
      <c r="AB580" s="3">
        <f t="shared" si="18"/>
        <v>1.551557277</v>
      </c>
      <c r="AC580" s="3">
        <f t="shared" si="19"/>
        <v>1.84890588</v>
      </c>
      <c r="AD580" s="3">
        <f t="shared" si="20"/>
        <v>2.290725866</v>
      </c>
      <c r="AE580" s="2">
        <f t="shared" si="21"/>
        <v>4378.087661</v>
      </c>
      <c r="AF580" s="2">
        <f t="shared" si="22"/>
        <v>5027.519513</v>
      </c>
      <c r="AG580" s="2">
        <f t="shared" si="23"/>
        <v>5914.997063</v>
      </c>
      <c r="AH580" s="2">
        <f t="shared" si="24"/>
        <v>7048.578236</v>
      </c>
      <c r="AI580" s="2">
        <f t="shared" si="25"/>
        <v>8732.927218</v>
      </c>
      <c r="AJ580" s="4">
        <f t="shared" si="26"/>
        <v>44897.09287</v>
      </c>
      <c r="AK580" s="4">
        <f t="shared" si="27"/>
        <v>50254.67809</v>
      </c>
      <c r="AL580" s="4">
        <f t="shared" si="28"/>
        <v>57814.23349</v>
      </c>
      <c r="AM580" s="4">
        <f t="shared" si="29"/>
        <v>69253.47298</v>
      </c>
      <c r="AN580" s="4">
        <f t="shared" si="30"/>
        <v>88367.34406</v>
      </c>
      <c r="AO580" s="4">
        <f>C580/'Ejercicio 3 - TIR'!$D$7</f>
        <v>13031.139</v>
      </c>
      <c r="AP580" s="4">
        <f t="shared" si="31"/>
        <v>31865.95387</v>
      </c>
      <c r="AQ580" s="4">
        <f t="shared" si="32"/>
        <v>37223.53909</v>
      </c>
      <c r="AR580" s="4">
        <f t="shared" si="33"/>
        <v>44783.09449</v>
      </c>
      <c r="AS580" s="4">
        <f t="shared" si="34"/>
        <v>56222.33398</v>
      </c>
      <c r="AT580" s="4">
        <f t="shared" si="35"/>
        <v>75336.20506</v>
      </c>
      <c r="AU580" s="4">
        <f>AP580*'Ejercicio 3 - TIR'!$D$5</f>
        <v>15932.97694</v>
      </c>
      <c r="AV580" s="4">
        <f>AQ580*'Ejercicio 3 - TIR'!$D$5</f>
        <v>18611.76954</v>
      </c>
      <c r="AW580" s="4">
        <f>AR580*'Ejercicio 3 - TIR'!$D$5</f>
        <v>22391.54724</v>
      </c>
      <c r="AX580" s="4">
        <f>AS580*'Ejercicio 3 - TIR'!$D$5</f>
        <v>28111.16699</v>
      </c>
      <c r="AY580" s="4">
        <f>AT580*'Ejercicio 3 - TIR'!$D$5</f>
        <v>37668.10253</v>
      </c>
      <c r="AZ580" s="4">
        <f t="shared" ref="AZ580:BD580" si="1775">AJ580-AU580-AE580</f>
        <v>24586.02828</v>
      </c>
      <c r="BA580" s="4">
        <f t="shared" si="1775"/>
        <v>26615.38903</v>
      </c>
      <c r="BB580" s="4">
        <f t="shared" si="1775"/>
        <v>29507.68918</v>
      </c>
      <c r="BC580" s="4">
        <f t="shared" si="1775"/>
        <v>34093.72776</v>
      </c>
      <c r="BD580" s="4">
        <f t="shared" si="1775"/>
        <v>41966.31431</v>
      </c>
      <c r="BE580" s="4">
        <f t="shared" ref="BE580:BI580" si="1776">AZ580/Z580</f>
        <v>21408.71716</v>
      </c>
      <c r="BF580" s="4">
        <f t="shared" si="1776"/>
        <v>20182.07308</v>
      </c>
      <c r="BG580" s="4">
        <f t="shared" si="1776"/>
        <v>19018.11143</v>
      </c>
      <c r="BH580" s="4">
        <f t="shared" si="1776"/>
        <v>18439.94771</v>
      </c>
      <c r="BI580" s="4">
        <f t="shared" si="1776"/>
        <v>18320.09449</v>
      </c>
      <c r="BJ580" s="4">
        <f t="shared" si="38"/>
        <v>67575.37677</v>
      </c>
      <c r="BK580" s="4">
        <f t="shared" si="39"/>
        <v>29850.76718</v>
      </c>
      <c r="BL580" s="4">
        <f t="shared" si="40"/>
        <v>97426.14395</v>
      </c>
      <c r="BM580" s="4">
        <f>BK580*'Ejercicio 3 - TIR'!$D$5</f>
        <v>14925.38359</v>
      </c>
      <c r="BN580" s="4">
        <f t="shared" si="41"/>
        <v>82500.76036</v>
      </c>
      <c r="BO580" s="4">
        <f t="shared" si="42"/>
        <v>36015.11712</v>
      </c>
      <c r="BP580" s="4">
        <f t="shared" si="43"/>
        <v>-94655.24262</v>
      </c>
      <c r="BQ580" s="4">
        <f t="shared" ref="BQ580:BT580" si="1777">BE580</f>
        <v>21408.71716</v>
      </c>
      <c r="BR580" s="4">
        <f t="shared" si="1777"/>
        <v>20182.07308</v>
      </c>
      <c r="BS580" s="4">
        <f t="shared" si="1777"/>
        <v>19018.11143</v>
      </c>
      <c r="BT580" s="4">
        <f t="shared" si="1777"/>
        <v>18439.94771</v>
      </c>
      <c r="BU580" s="4">
        <f t="shared" si="45"/>
        <v>54335.2116</v>
      </c>
      <c r="BV580" s="36">
        <f t="shared" si="46"/>
        <v>10.74922514</v>
      </c>
    </row>
    <row r="581" ht="15.0" customHeight="1">
      <c r="A581" s="2">
        <v>580.0</v>
      </c>
      <c r="B581" s="3">
        <f t="shared" si="4"/>
        <v>0.2116824141</v>
      </c>
      <c r="C581" s="4">
        <f>IF(B581&lt;=('Ejercicio 3 - TIR'!$D$13-'Ejercicio 3 - TIR'!$C$13)/('Ejercicio 3 - TIR'!$E$13-'Ejercicio 3 - TIR'!$C$13),'Ejercicio 3 - TIR'!$C$13+SQRT(('Ejercicio 3 - TIR'!$E$13-'Ejercicio 3 - TIR'!$C$13)*('Ejercicio 3 - TIR'!$D$13-'Ejercicio 3 - TIR'!$C$13)*B581),'Ejercicio 3 - TIR'!$E$13-SQRT(('Ejercicio 3 - TIR'!$E$13-'Ejercicio 3 - TIR'!$C$13)*('Ejercicio 3 - TIR'!$E$13-'Ejercicio 3 - TIR'!$D$13)*(1-B581)))</f>
        <v>69201.79144</v>
      </c>
      <c r="D581" s="3">
        <f t="shared" si="5"/>
        <v>0.4015126749</v>
      </c>
      <c r="E581" s="4">
        <f>IF(D581&lt;=('Ejercicio 3 - TIR'!$D$14-'Ejercicio 3 - TIR'!$C$14)/('Ejercicio 3 - TIR'!$E$14-'Ejercicio 3 - TIR'!$C$14),'Ejercicio 3 - TIR'!$C$14+SQRT(('Ejercicio 3 - TIR'!$E$14-'Ejercicio 3 - TIR'!$C$14)*('Ejercicio 3 - TIR'!$D$14-'Ejercicio 3 - TIR'!$C$14)*D581),'Ejercicio 3 - TIR'!$E$14-SQRT(('Ejercicio 3 - TIR'!$E$14-'Ejercicio 3 - TIR'!$C$14)*('Ejercicio 3 - TIR'!$E$14-'Ejercicio 3 - TIR'!$D$14)*(1-D581)))</f>
        <v>30525.13331</v>
      </c>
      <c r="F581" s="3">
        <f t="shared" si="6"/>
        <v>0.4145596325</v>
      </c>
      <c r="G581" s="4">
        <f>IF(F581&lt;=('Ejercicio 3 - TIR'!$D$18-'Ejercicio 3 - TIR'!$C$18)/('Ejercicio 3 - TIR'!$E$18-'Ejercicio 3 - TIR'!$C$18),'Ejercicio 3 - TIR'!$C$18+SQRT(('Ejercicio 3 - TIR'!$E$18-'Ejercicio 3 - TIR'!$C$18)*('Ejercicio 3 - TIR'!$D$18-'Ejercicio 3 - TIR'!$C$18)*F581),'Ejercicio 3 - TIR'!$E$18-SQRT(('Ejercicio 3 - TIR'!$E$18-'Ejercicio 3 - TIR'!$C$18)*('Ejercicio 3 - TIR'!$E$18-'Ejercicio 3 - TIR'!$D$18)*(1-F581)))</f>
        <v>37885.67973</v>
      </c>
      <c r="H581" s="3">
        <f t="shared" si="7"/>
        <v>0.5219515314</v>
      </c>
      <c r="I581" s="4">
        <f>IF(H581&lt;=('Ejercicio 3 - TIR'!$D$18-'Ejercicio 3 - TIR'!$C$18)/('Ejercicio 3 - TIR'!$E$18-'Ejercicio 3 - TIR'!$C$18),'Ejercicio 3 - TIR'!$C$18+SQRT(('Ejercicio 3 - TIR'!$E$18-'Ejercicio 3 - TIR'!$C$18)*('Ejercicio 3 - TIR'!$D$18-'Ejercicio 3 - TIR'!$C$18)*H581),'Ejercicio 3 - TIR'!$E$18-SQRT(('Ejercicio 3 - TIR'!$E$18-'Ejercicio 3 - TIR'!$C$18)*('Ejercicio 3 - TIR'!$E$18-'Ejercicio 3 - TIR'!$D$18)*(1-H581)))</f>
        <v>38848.3179</v>
      </c>
      <c r="J581" s="3">
        <f t="shared" si="8"/>
        <v>0.5365293059</v>
      </c>
      <c r="K581" s="4">
        <f>IF(J581&lt;=('Ejercicio 3 - TIR'!$D$18-'Ejercicio 3 - TIR'!$C$18)/('Ejercicio 3 - TIR'!$E$18-'Ejercicio 3 - TIR'!$C$18),'Ejercicio 3 - TIR'!$C$18+SQRT(('Ejercicio 3 - TIR'!$E$18-'Ejercicio 3 - TIR'!$C$18)*('Ejercicio 3 - TIR'!$D$18-'Ejercicio 3 - TIR'!$C$18)*J581),'Ejercicio 3 - TIR'!$E$18-SQRT(('Ejercicio 3 - TIR'!$E$18-'Ejercicio 3 - TIR'!$C$18)*('Ejercicio 3 - TIR'!$E$18-'Ejercicio 3 - TIR'!$D$18)*(1-J581)))</f>
        <v>38971.03093</v>
      </c>
      <c r="L581" s="3">
        <f t="shared" si="9"/>
        <v>0.5383743048</v>
      </c>
      <c r="M581" s="4">
        <f>IF(L581&lt;=('Ejercicio 3 - TIR'!$D$18-'Ejercicio 3 - TIR'!$C$18)/('Ejercicio 3 - TIR'!$E$18-'Ejercicio 3 - TIR'!$C$18),'Ejercicio 3 - TIR'!$C$18+SQRT(('Ejercicio 3 - TIR'!$E$18-'Ejercicio 3 - TIR'!$C$18)*('Ejercicio 3 - TIR'!$D$18-'Ejercicio 3 - TIR'!$C$18)*L581),'Ejercicio 3 - TIR'!$E$18-SQRT(('Ejercicio 3 - TIR'!$E$18-'Ejercicio 3 - TIR'!$C$18)*('Ejercicio 3 - TIR'!$E$18-'Ejercicio 3 - TIR'!$D$18)*(1-L581)))</f>
        <v>38986.44233</v>
      </c>
      <c r="N581" s="3">
        <f t="shared" si="10"/>
        <v>0.94902991</v>
      </c>
      <c r="O581" s="4">
        <f>IF(N581&lt;=('Ejercicio 3 - TIR'!$D$18-'Ejercicio 3 - TIR'!$C$18)/('Ejercicio 3 - TIR'!$E$18-'Ejercicio 3 - TIR'!$C$18),'Ejercicio 3 - TIR'!$C$18+SQRT(('Ejercicio 3 - TIR'!$E$18-'Ejercicio 3 - TIR'!$C$18)*('Ejercicio 3 - TIR'!$D$18-'Ejercicio 3 - TIR'!$C$18)*N581),'Ejercicio 3 - TIR'!$E$18-SQRT(('Ejercicio 3 - TIR'!$E$18-'Ejercicio 3 - TIR'!$C$18)*('Ejercicio 3 - TIR'!$E$18-'Ejercicio 3 - TIR'!$D$18)*(1-N581)))</f>
        <v>43044.81286</v>
      </c>
      <c r="P581" s="3">
        <f t="shared" si="11"/>
        <v>0.7473857161</v>
      </c>
      <c r="Q581" s="7">
        <f>IF(P581&lt;=('Ejercicio 3 - TIR'!$D$22-'Ejercicio 3 - TIR'!$C$22)/('Ejercicio 3 - TIR'!$E$22-'Ejercicio 3 - TIR'!$C$22),'Ejercicio 3 - TIR'!$C$22+SQRT(('Ejercicio 3 - TIR'!$E$22-'Ejercicio 3 - TIR'!$C$22)*('Ejercicio 3 - TIR'!$D$22-'Ejercicio 3 - TIR'!$C$22)*P581),'Ejercicio 3 - TIR'!$E$22-SQRT(('Ejercicio 3 - TIR'!$E$22-'Ejercicio 3 - TIR'!$C$22)*('Ejercicio 3 - TIR'!$E$22-'Ejercicio 3 - TIR'!$D$22)*(1-P581)))</f>
        <v>0.1586761703</v>
      </c>
      <c r="R581" s="3">
        <f t="shared" si="12"/>
        <v>0.8701931351</v>
      </c>
      <c r="S581" s="7">
        <f>IF(R581&lt;=('Ejercicio 3 - TIR'!$D$23-'Ejercicio 3 - TIR'!$C$23)/('Ejercicio 3 - TIR'!$E$23-'Ejercicio 3 - TIR'!$C$23),'Ejercicio 3 - TIR'!$C$23+SQRT(('Ejercicio 3 - TIR'!$E$23-'Ejercicio 3 - TIR'!$C$23)*('Ejercicio 3 - TIR'!$D$23-'Ejercicio 3 - TIR'!$C$23)*R581),'Ejercicio 3 - TIR'!$E$23-SQRT(('Ejercicio 3 - TIR'!$E$23-'Ejercicio 3 - TIR'!$C$23)*('Ejercicio 3 - TIR'!$E$23-'Ejercicio 3 - TIR'!$D$23)*(1-R581)))</f>
        <v>0.1647143088</v>
      </c>
      <c r="T581" s="3">
        <f t="shared" si="13"/>
        <v>0.09018102699</v>
      </c>
      <c r="U581" s="7">
        <f>IF(T581&lt;=('Ejercicio 3 - TIR'!$D$24-'Ejercicio 3 - TIR'!$C$24)/('Ejercicio 3 - TIR'!$E$24-'Ejercicio 3 - TIR'!$C$24),'Ejercicio 3 - TIR'!$C$24+SQRT(('Ejercicio 3 - TIR'!$E$24-'Ejercicio 3 - TIR'!$C$24)*('Ejercicio 3 - TIR'!$D$24-'Ejercicio 3 - TIR'!$C$24)*T581),'Ejercicio 3 - TIR'!$E$24-SQRT(('Ejercicio 3 - TIR'!$E$24-'Ejercicio 3 - TIR'!$C$24)*('Ejercicio 3 - TIR'!$E$24-'Ejercicio 3 - TIR'!$D$24)*(1-T581)))</f>
        <v>0.1637615463</v>
      </c>
      <c r="V581" s="3">
        <f t="shared" si="14"/>
        <v>0.9147402127</v>
      </c>
      <c r="W581" s="7">
        <f>IF(V581&lt;=('Ejercicio 3 - TIR'!$D$25-'Ejercicio 3 - TIR'!$C$25)/('Ejercicio 3 - TIR'!$E$25-'Ejercicio 3 - TIR'!$C$25),'Ejercicio 3 - TIR'!$C$25+SQRT(('Ejercicio 3 - TIR'!$E$25-'Ejercicio 3 - TIR'!$C$25)*('Ejercicio 3 - TIR'!$D$25-'Ejercicio 3 - TIR'!$C$25)*V581),'Ejercicio 3 - TIR'!$E$25-SQRT(('Ejercicio 3 - TIR'!$E$25-'Ejercicio 3 - TIR'!$C$25)*('Ejercicio 3 - TIR'!$E$25-'Ejercicio 3 - TIR'!$D$25)*(1-V581)))</f>
        <v>0.2327254738</v>
      </c>
      <c r="X581" s="3">
        <f t="shared" si="15"/>
        <v>0.298145536</v>
      </c>
      <c r="Y581" s="7">
        <f>IF(X581&lt;=('Ejercicio 3 - TIR'!$D$26-'Ejercicio 3 - TIR'!$C$26)/('Ejercicio 3 - TIR'!$E$26-'Ejercicio 3 - TIR'!$C$26),'Ejercicio 3 - TIR'!$C$26+SQRT(('Ejercicio 3 - TIR'!$E$26-'Ejercicio 3 - TIR'!$C$26)*('Ejercicio 3 - TIR'!$D$26-'Ejercicio 3 - TIR'!$C$26)*X581),'Ejercicio 3 - TIR'!$E$26-SQRT(('Ejercicio 3 - TIR'!$E$26-'Ejercicio 3 - TIR'!$C$26)*('Ejercicio 3 - TIR'!$E$26-'Ejercicio 3 - TIR'!$D$26)*(1-X581)))</f>
        <v>0.2183723976</v>
      </c>
      <c r="Z581" s="3">
        <f t="shared" si="16"/>
        <v>1.15867617</v>
      </c>
      <c r="AA581" s="3">
        <f t="shared" si="17"/>
        <v>1.349526715</v>
      </c>
      <c r="AB581" s="3">
        <f t="shared" si="18"/>
        <v>1.570527296</v>
      </c>
      <c r="AC581" s="3">
        <f t="shared" si="19"/>
        <v>1.936029006</v>
      </c>
      <c r="AD581" s="3">
        <f t="shared" si="20"/>
        <v>2.358804301</v>
      </c>
      <c r="AE581" s="2">
        <f t="shared" si="21"/>
        <v>4843.611253</v>
      </c>
      <c r="AF581" s="2">
        <f t="shared" si="22"/>
        <v>5641.423333</v>
      </c>
      <c r="AG581" s="2">
        <f t="shared" si="23"/>
        <v>6565.271541</v>
      </c>
      <c r="AH581" s="2">
        <f t="shared" si="24"/>
        <v>8093.177471</v>
      </c>
      <c r="AI581" s="2">
        <f t="shared" si="25"/>
        <v>9860.50404</v>
      </c>
      <c r="AJ581" s="4">
        <f t="shared" si="26"/>
        <v>43897.23431</v>
      </c>
      <c r="AK581" s="4">
        <f t="shared" si="27"/>
        <v>52426.84284</v>
      </c>
      <c r="AL581" s="4">
        <f t="shared" si="28"/>
        <v>61205.06784</v>
      </c>
      <c r="AM581" s="4">
        <f t="shared" si="29"/>
        <v>75478.88317</v>
      </c>
      <c r="AN581" s="4">
        <f t="shared" si="30"/>
        <v>101534.2897</v>
      </c>
      <c r="AO581" s="4">
        <f>C581/'Ejercicio 3 - TIR'!$D$7</f>
        <v>13840.35829</v>
      </c>
      <c r="AP581" s="4">
        <f t="shared" si="31"/>
        <v>30056.87602</v>
      </c>
      <c r="AQ581" s="4">
        <f t="shared" si="32"/>
        <v>38586.48455</v>
      </c>
      <c r="AR581" s="4">
        <f t="shared" si="33"/>
        <v>47364.70955</v>
      </c>
      <c r="AS581" s="4">
        <f t="shared" si="34"/>
        <v>61638.52488</v>
      </c>
      <c r="AT581" s="4">
        <f t="shared" si="35"/>
        <v>87693.93144</v>
      </c>
      <c r="AU581" s="4">
        <f>AP581*'Ejercicio 3 - TIR'!$D$5</f>
        <v>15028.43801</v>
      </c>
      <c r="AV581" s="4">
        <f>AQ581*'Ejercicio 3 - TIR'!$D$5</f>
        <v>19293.24227</v>
      </c>
      <c r="AW581" s="4">
        <f>AR581*'Ejercicio 3 - TIR'!$D$5</f>
        <v>23682.35478</v>
      </c>
      <c r="AX581" s="4">
        <f>AS581*'Ejercicio 3 - TIR'!$D$5</f>
        <v>30819.26244</v>
      </c>
      <c r="AY581" s="4">
        <f>AT581*'Ejercicio 3 - TIR'!$D$5</f>
        <v>43846.96572</v>
      </c>
      <c r="AZ581" s="4">
        <f t="shared" ref="AZ581:BD581" si="1778">AJ581-AU581-AE581</f>
        <v>24025.18504</v>
      </c>
      <c r="BA581" s="4">
        <f t="shared" si="1778"/>
        <v>27492.17723</v>
      </c>
      <c r="BB581" s="4">
        <f t="shared" si="1778"/>
        <v>30957.44152</v>
      </c>
      <c r="BC581" s="4">
        <f t="shared" si="1778"/>
        <v>36566.44326</v>
      </c>
      <c r="BD581" s="4">
        <f t="shared" si="1778"/>
        <v>47826.81997</v>
      </c>
      <c r="BE581" s="4">
        <f t="shared" ref="BE581:BI581" si="1779">AZ581/Z581</f>
        <v>20735.02991</v>
      </c>
      <c r="BF581" s="4">
        <f t="shared" si="1779"/>
        <v>20371.71767</v>
      </c>
      <c r="BG581" s="4">
        <f t="shared" si="1779"/>
        <v>19711.49536</v>
      </c>
      <c r="BH581" s="4">
        <f t="shared" si="1779"/>
        <v>18887.34268</v>
      </c>
      <c r="BI581" s="4">
        <f t="shared" si="1779"/>
        <v>20275.87449</v>
      </c>
      <c r="BJ581" s="4">
        <f t="shared" si="38"/>
        <v>72002.81576</v>
      </c>
      <c r="BK581" s="4">
        <f t="shared" si="39"/>
        <v>32646.69666</v>
      </c>
      <c r="BL581" s="4">
        <f t="shared" si="40"/>
        <v>104649.5124</v>
      </c>
      <c r="BM581" s="4">
        <f>BK581*'Ejercicio 3 - TIR'!$D$5</f>
        <v>16323.34833</v>
      </c>
      <c r="BN581" s="4">
        <f t="shared" si="41"/>
        <v>88326.16409</v>
      </c>
      <c r="BO581" s="4">
        <f t="shared" si="42"/>
        <v>37445.31246</v>
      </c>
      <c r="BP581" s="4">
        <f t="shared" si="43"/>
        <v>-99726.92475</v>
      </c>
      <c r="BQ581" s="4">
        <f t="shared" ref="BQ581:BT581" si="1780">BE581</f>
        <v>20735.02991</v>
      </c>
      <c r="BR581" s="4">
        <f t="shared" si="1780"/>
        <v>20371.71767</v>
      </c>
      <c r="BS581" s="4">
        <f t="shared" si="1780"/>
        <v>19711.49536</v>
      </c>
      <c r="BT581" s="4">
        <f t="shared" si="1780"/>
        <v>18887.34268</v>
      </c>
      <c r="BU581" s="4">
        <f t="shared" si="45"/>
        <v>57721.18695</v>
      </c>
      <c r="BV581" s="36">
        <f t="shared" si="46"/>
        <v>9.835962074</v>
      </c>
    </row>
    <row r="582" ht="15.0" customHeight="1">
      <c r="A582" s="2">
        <v>581.0</v>
      </c>
      <c r="B582" s="3">
        <f t="shared" si="4"/>
        <v>0.3321301123</v>
      </c>
      <c r="C582" s="4">
        <f>IF(B582&lt;=('Ejercicio 3 - TIR'!$D$13-'Ejercicio 3 - TIR'!$C$13)/('Ejercicio 3 - TIR'!$E$13-'Ejercicio 3 - TIR'!$C$13),'Ejercicio 3 - TIR'!$C$13+SQRT(('Ejercicio 3 - TIR'!$E$13-'Ejercicio 3 - TIR'!$C$13)*('Ejercicio 3 - TIR'!$D$13-'Ejercicio 3 - TIR'!$C$13)*B582),'Ejercicio 3 - TIR'!$E$13-SQRT(('Ejercicio 3 - TIR'!$E$13-'Ejercicio 3 - TIR'!$C$13)*('Ejercicio 3 - TIR'!$E$13-'Ejercicio 3 - TIR'!$D$13)*(1-B582)))</f>
        <v>71690.21609</v>
      </c>
      <c r="D582" s="3">
        <f t="shared" si="5"/>
        <v>0.5696415384</v>
      </c>
      <c r="E582" s="4">
        <f>IF(D582&lt;=('Ejercicio 3 - TIR'!$D$14-'Ejercicio 3 - TIR'!$C$14)/('Ejercicio 3 - TIR'!$E$14-'Ejercicio 3 - TIR'!$C$14),'Ejercicio 3 - TIR'!$C$14+SQRT(('Ejercicio 3 - TIR'!$E$14-'Ejercicio 3 - TIR'!$C$14)*('Ejercicio 3 - TIR'!$D$14-'Ejercicio 3 - TIR'!$C$14)*D582),'Ejercicio 3 - TIR'!$E$14-SQRT(('Ejercicio 3 - TIR'!$E$14-'Ejercicio 3 - TIR'!$C$14)*('Ejercicio 3 - TIR'!$E$14-'Ejercicio 3 - TIR'!$D$14)*(1-D582)))</f>
        <v>31965.46397</v>
      </c>
      <c r="F582" s="3">
        <f t="shared" si="6"/>
        <v>0.3861954571</v>
      </c>
      <c r="G582" s="4">
        <f>IF(F582&lt;=('Ejercicio 3 - TIR'!$D$18-'Ejercicio 3 - TIR'!$C$18)/('Ejercicio 3 - TIR'!$E$18-'Ejercicio 3 - TIR'!$C$18),'Ejercicio 3 - TIR'!$C$18+SQRT(('Ejercicio 3 - TIR'!$E$18-'Ejercicio 3 - TIR'!$C$18)*('Ejercicio 3 - TIR'!$D$18-'Ejercicio 3 - TIR'!$C$18)*F582),'Ejercicio 3 - TIR'!$E$18-SQRT(('Ejercicio 3 - TIR'!$E$18-'Ejercicio 3 - TIR'!$C$18)*('Ejercicio 3 - TIR'!$E$18-'Ejercicio 3 - TIR'!$D$18)*(1-F582)))</f>
        <v>37611.13123</v>
      </c>
      <c r="H582" s="3">
        <f t="shared" si="7"/>
        <v>0.3781712625</v>
      </c>
      <c r="I582" s="4">
        <f>IF(H582&lt;=('Ejercicio 3 - TIR'!$D$18-'Ejercicio 3 - TIR'!$C$18)/('Ejercicio 3 - TIR'!$E$18-'Ejercicio 3 - TIR'!$C$18),'Ejercicio 3 - TIR'!$C$18+SQRT(('Ejercicio 3 - TIR'!$E$18-'Ejercicio 3 - TIR'!$C$18)*('Ejercicio 3 - TIR'!$D$18-'Ejercicio 3 - TIR'!$C$18)*H582),'Ejercicio 3 - TIR'!$E$18-SQRT(('Ejercicio 3 - TIR'!$E$18-'Ejercicio 3 - TIR'!$C$18)*('Ejercicio 3 - TIR'!$E$18-'Ejercicio 3 - TIR'!$D$18)*(1-H582)))</f>
        <v>37531.64586</v>
      </c>
      <c r="J582" s="3">
        <f t="shared" si="8"/>
        <v>0.1499281598</v>
      </c>
      <c r="K582" s="4">
        <f>IF(J582&lt;=('Ejercicio 3 - TIR'!$D$18-'Ejercicio 3 - TIR'!$C$18)/('Ejercicio 3 - TIR'!$E$18-'Ejercicio 3 - TIR'!$C$18),'Ejercicio 3 - TIR'!$C$18+SQRT(('Ejercicio 3 - TIR'!$E$18-'Ejercicio 3 - TIR'!$C$18)*('Ejercicio 3 - TIR'!$D$18-'Ejercicio 3 - TIR'!$C$18)*J582),'Ejercicio 3 - TIR'!$E$18-SQRT(('Ejercicio 3 - TIR'!$E$18-'Ejercicio 3 - TIR'!$C$18)*('Ejercicio 3 - TIR'!$E$18-'Ejercicio 3 - TIR'!$D$18)*(1-J582)))</f>
        <v>34742.28046</v>
      </c>
      <c r="L582" s="3">
        <f t="shared" si="9"/>
        <v>0.8452946912</v>
      </c>
      <c r="M582" s="4">
        <f>IF(L582&lt;=('Ejercicio 3 - TIR'!$D$18-'Ejercicio 3 - TIR'!$C$18)/('Ejercicio 3 - TIR'!$E$18-'Ejercicio 3 - TIR'!$C$18),'Ejercicio 3 - TIR'!$C$18+SQRT(('Ejercicio 3 - TIR'!$E$18-'Ejercicio 3 - TIR'!$C$18)*('Ejercicio 3 - TIR'!$D$18-'Ejercicio 3 - TIR'!$C$18)*L582),'Ejercicio 3 - TIR'!$E$18-SQRT(('Ejercicio 3 - TIR'!$E$18-'Ejercicio 3 - TIR'!$C$18)*('Ejercicio 3 - TIR'!$E$18-'Ejercicio 3 - TIR'!$D$18)*(1-L582)))</f>
        <v>41593.69729</v>
      </c>
      <c r="N582" s="3">
        <f t="shared" si="10"/>
        <v>0.9481619993</v>
      </c>
      <c r="O582" s="4">
        <f>IF(N582&lt;=('Ejercicio 3 - TIR'!$D$18-'Ejercicio 3 - TIR'!$C$18)/('Ejercicio 3 - TIR'!$E$18-'Ejercicio 3 - TIR'!$C$18),'Ejercicio 3 - TIR'!$C$18+SQRT(('Ejercicio 3 - TIR'!$E$18-'Ejercicio 3 - TIR'!$C$18)*('Ejercicio 3 - TIR'!$D$18-'Ejercicio 3 - TIR'!$C$18)*N582),'Ejercicio 3 - TIR'!$E$18-SQRT(('Ejercicio 3 - TIR'!$E$18-'Ejercicio 3 - TIR'!$C$18)*('Ejercicio 3 - TIR'!$E$18-'Ejercicio 3 - TIR'!$D$18)*(1-N582)))</f>
        <v>43028.23682</v>
      </c>
      <c r="P582" s="3">
        <f t="shared" si="11"/>
        <v>0.6138999746</v>
      </c>
      <c r="Q582" s="7">
        <f>IF(P582&lt;=('Ejercicio 3 - TIR'!$D$22-'Ejercicio 3 - TIR'!$C$22)/('Ejercicio 3 - TIR'!$E$22-'Ejercicio 3 - TIR'!$C$22),'Ejercicio 3 - TIR'!$C$22+SQRT(('Ejercicio 3 - TIR'!$E$22-'Ejercicio 3 - TIR'!$C$22)*('Ejercicio 3 - TIR'!$D$22-'Ejercicio 3 - TIR'!$C$22)*P582),'Ejercicio 3 - TIR'!$E$22-SQRT(('Ejercicio 3 - TIR'!$E$22-'Ejercicio 3 - TIR'!$C$22)*('Ejercicio 3 - TIR'!$E$22-'Ejercicio 3 - TIR'!$D$22)*(1-P582)))</f>
        <v>0.1536375258</v>
      </c>
      <c r="R582" s="3">
        <f t="shared" si="12"/>
        <v>0.04331492859</v>
      </c>
      <c r="S582" s="7">
        <f>IF(R582&lt;=('Ejercicio 3 - TIR'!$D$23-'Ejercicio 3 - TIR'!$C$23)/('Ejercicio 3 - TIR'!$E$23-'Ejercicio 3 - TIR'!$C$23),'Ejercicio 3 - TIR'!$C$23+SQRT(('Ejercicio 3 - TIR'!$E$23-'Ejercicio 3 - TIR'!$C$23)*('Ejercicio 3 - TIR'!$D$23-'Ejercicio 3 - TIR'!$C$23)*R582),'Ejercicio 3 - TIR'!$E$23-SQRT(('Ejercicio 3 - TIR'!$E$23-'Ejercicio 3 - TIR'!$C$23)*('Ejercicio 3 - TIR'!$E$23-'Ejercicio 3 - TIR'!$D$23)*(1-R582)))</f>
        <v>0.1288298851</v>
      </c>
      <c r="T582" s="3">
        <f t="shared" si="13"/>
        <v>0.6608674245</v>
      </c>
      <c r="U582" s="7">
        <f>IF(T582&lt;=('Ejercicio 3 - TIR'!$D$24-'Ejercicio 3 - TIR'!$C$24)/('Ejercicio 3 - TIR'!$E$24-'Ejercicio 3 - TIR'!$C$24),'Ejercicio 3 - TIR'!$C$24+SQRT(('Ejercicio 3 - TIR'!$E$24-'Ejercicio 3 - TIR'!$C$24)*('Ejercicio 3 - TIR'!$D$24-'Ejercicio 3 - TIR'!$C$24)*T582),'Ejercicio 3 - TIR'!$E$24-SQRT(('Ejercicio 3 - TIR'!$E$24-'Ejercicio 3 - TIR'!$C$24)*('Ejercicio 3 - TIR'!$E$24-'Ejercicio 3 - TIR'!$D$24)*(1-T582)))</f>
        <v>0.1891848866</v>
      </c>
      <c r="V582" s="3">
        <f t="shared" si="14"/>
        <v>0.1088692569</v>
      </c>
      <c r="W582" s="7">
        <f>IF(V582&lt;=('Ejercicio 3 - TIR'!$D$25-'Ejercicio 3 - TIR'!$C$25)/('Ejercicio 3 - TIR'!$E$25-'Ejercicio 3 - TIR'!$C$25),'Ejercicio 3 - TIR'!$C$25+SQRT(('Ejercicio 3 - TIR'!$E$25-'Ejercicio 3 - TIR'!$C$25)*('Ejercicio 3 - TIR'!$D$25-'Ejercicio 3 - TIR'!$C$25)*V582),'Ejercicio 3 - TIR'!$E$25-SQRT(('Ejercicio 3 - TIR'!$E$25-'Ejercicio 3 - TIR'!$C$25)*('Ejercicio 3 - TIR'!$E$25-'Ejercicio 3 - TIR'!$D$25)*(1-V582)))</f>
        <v>0.1923457264</v>
      </c>
      <c r="X582" s="3">
        <f t="shared" si="15"/>
        <v>0.3193780123</v>
      </c>
      <c r="Y582" s="7">
        <f>IF(X582&lt;=('Ejercicio 3 - TIR'!$D$26-'Ejercicio 3 - TIR'!$C$26)/('Ejercicio 3 - TIR'!$E$26-'Ejercicio 3 - TIR'!$C$26),'Ejercicio 3 - TIR'!$C$26+SQRT(('Ejercicio 3 - TIR'!$E$26-'Ejercicio 3 - TIR'!$C$26)*('Ejercicio 3 - TIR'!$D$26-'Ejercicio 3 - TIR'!$C$26)*X582),'Ejercicio 3 - TIR'!$E$26-SQRT(('Ejercicio 3 - TIR'!$E$26-'Ejercicio 3 - TIR'!$C$26)*('Ejercicio 3 - TIR'!$E$26-'Ejercicio 3 - TIR'!$D$26)*(1-X582)))</f>
        <v>0.2193652964</v>
      </c>
      <c r="Z582" s="3">
        <f t="shared" si="16"/>
        <v>1.153637526</v>
      </c>
      <c r="AA582" s="3">
        <f t="shared" si="17"/>
        <v>1.302260516</v>
      </c>
      <c r="AB582" s="3">
        <f t="shared" si="18"/>
        <v>1.548628524</v>
      </c>
      <c r="AC582" s="3">
        <f t="shared" si="19"/>
        <v>1.846500602</v>
      </c>
      <c r="AD582" s="3">
        <f t="shared" si="20"/>
        <v>2.251558754</v>
      </c>
      <c r="AE582" s="2">
        <f t="shared" si="21"/>
        <v>4911.094795</v>
      </c>
      <c r="AF582" s="2">
        <f t="shared" si="22"/>
        <v>5543.790574</v>
      </c>
      <c r="AG582" s="2">
        <f t="shared" si="23"/>
        <v>6592.591965</v>
      </c>
      <c r="AH582" s="2">
        <f t="shared" si="24"/>
        <v>7860.648855</v>
      </c>
      <c r="AI582" s="2">
        <f t="shared" si="25"/>
        <v>9585.002421</v>
      </c>
      <c r="AJ582" s="4">
        <f t="shared" si="26"/>
        <v>43389.61237</v>
      </c>
      <c r="AK582" s="4">
        <f t="shared" si="27"/>
        <v>48875.9805</v>
      </c>
      <c r="AL582" s="4">
        <f t="shared" si="28"/>
        <v>53802.8865</v>
      </c>
      <c r="AM582" s="4">
        <f t="shared" si="29"/>
        <v>76802.78709</v>
      </c>
      <c r="AN582" s="4">
        <f t="shared" si="30"/>
        <v>96880.60327</v>
      </c>
      <c r="AO582" s="4">
        <f>C582/'Ejercicio 3 - TIR'!$D$7</f>
        <v>14338.04322</v>
      </c>
      <c r="AP582" s="4">
        <f t="shared" si="31"/>
        <v>29051.56915</v>
      </c>
      <c r="AQ582" s="4">
        <f t="shared" si="32"/>
        <v>34537.93728</v>
      </c>
      <c r="AR582" s="4">
        <f t="shared" si="33"/>
        <v>39464.84329</v>
      </c>
      <c r="AS582" s="4">
        <f t="shared" si="34"/>
        <v>62464.74387</v>
      </c>
      <c r="AT582" s="4">
        <f t="shared" si="35"/>
        <v>82542.56005</v>
      </c>
      <c r="AU582" s="4">
        <f>AP582*'Ejercicio 3 - TIR'!$D$5</f>
        <v>14525.78458</v>
      </c>
      <c r="AV582" s="4">
        <f>AQ582*'Ejercicio 3 - TIR'!$D$5</f>
        <v>17268.96864</v>
      </c>
      <c r="AW582" s="4">
        <f>AR582*'Ejercicio 3 - TIR'!$D$5</f>
        <v>19732.42164</v>
      </c>
      <c r="AX582" s="4">
        <f>AS582*'Ejercicio 3 - TIR'!$D$5</f>
        <v>31232.37193</v>
      </c>
      <c r="AY582" s="4">
        <f>AT582*'Ejercicio 3 - TIR'!$D$5</f>
        <v>41271.28003</v>
      </c>
      <c r="AZ582" s="4">
        <f t="shared" ref="AZ582:BD582" si="1781">AJ582-AU582-AE582</f>
        <v>23952.733</v>
      </c>
      <c r="BA582" s="4">
        <f t="shared" si="1781"/>
        <v>26063.22128</v>
      </c>
      <c r="BB582" s="4">
        <f t="shared" si="1781"/>
        <v>27477.8729</v>
      </c>
      <c r="BC582" s="4">
        <f t="shared" si="1781"/>
        <v>37709.7663</v>
      </c>
      <c r="BD582" s="4">
        <f t="shared" si="1781"/>
        <v>46024.32082</v>
      </c>
      <c r="BE582" s="4">
        <f t="shared" ref="BE582:BI582" si="1782">AZ582/Z582</f>
        <v>20762.78941</v>
      </c>
      <c r="BF582" s="4">
        <f t="shared" si="1782"/>
        <v>20013.83054</v>
      </c>
      <c r="BG582" s="4">
        <f t="shared" si="1782"/>
        <v>17743.35967</v>
      </c>
      <c r="BH582" s="4">
        <f t="shared" si="1782"/>
        <v>20422.28757</v>
      </c>
      <c r="BI582" s="4">
        <f t="shared" si="1782"/>
        <v>20441.09253</v>
      </c>
      <c r="BJ582" s="4">
        <f t="shared" si="38"/>
        <v>71972.12022</v>
      </c>
      <c r="BK582" s="4">
        <f t="shared" si="39"/>
        <v>32282.94672</v>
      </c>
      <c r="BL582" s="4">
        <f t="shared" si="40"/>
        <v>104255.0669</v>
      </c>
      <c r="BM582" s="4">
        <f>BK582*'Ejercicio 3 - TIR'!$D$5</f>
        <v>16141.47336</v>
      </c>
      <c r="BN582" s="4">
        <f t="shared" si="41"/>
        <v>88113.59358</v>
      </c>
      <c r="BO582" s="4">
        <f t="shared" si="42"/>
        <v>39134.48558</v>
      </c>
      <c r="BP582" s="4">
        <f t="shared" si="43"/>
        <v>-103655.6801</v>
      </c>
      <c r="BQ582" s="4">
        <f t="shared" ref="BQ582:BT582" si="1783">BE582</f>
        <v>20762.78941</v>
      </c>
      <c r="BR582" s="4">
        <f t="shared" si="1783"/>
        <v>20013.83054</v>
      </c>
      <c r="BS582" s="4">
        <f t="shared" si="1783"/>
        <v>17743.35967</v>
      </c>
      <c r="BT582" s="4">
        <f t="shared" si="1783"/>
        <v>20422.28757</v>
      </c>
      <c r="BU582" s="4">
        <f t="shared" si="45"/>
        <v>59575.57811</v>
      </c>
      <c r="BV582" s="36">
        <f t="shared" si="46"/>
        <v>8.726134057</v>
      </c>
    </row>
    <row r="583" ht="15.0" customHeight="1">
      <c r="A583" s="2">
        <v>582.0</v>
      </c>
      <c r="B583" s="3">
        <f t="shared" si="4"/>
        <v>0.7709243697</v>
      </c>
      <c r="C583" s="4">
        <f>IF(B583&lt;=('Ejercicio 3 - TIR'!$D$13-'Ejercicio 3 - TIR'!$C$13)/('Ejercicio 3 - TIR'!$E$13-'Ejercicio 3 - TIR'!$C$13),'Ejercicio 3 - TIR'!$C$13+SQRT(('Ejercicio 3 - TIR'!$E$13-'Ejercicio 3 - TIR'!$C$13)*('Ejercicio 3 - TIR'!$D$13-'Ejercicio 3 - TIR'!$C$13)*B583),'Ejercicio 3 - TIR'!$E$13-SQRT(('Ejercicio 3 - TIR'!$E$13-'Ejercicio 3 - TIR'!$C$13)*('Ejercicio 3 - TIR'!$E$13-'Ejercicio 3 - TIR'!$D$13)*(1-B583)))</f>
        <v>83420.1702</v>
      </c>
      <c r="D583" s="3">
        <f t="shared" si="5"/>
        <v>0.2312305928</v>
      </c>
      <c r="E583" s="4">
        <f>IF(D583&lt;=('Ejercicio 3 - TIR'!$D$14-'Ejercicio 3 - TIR'!$C$14)/('Ejercicio 3 - TIR'!$E$14-'Ejercicio 3 - TIR'!$C$14),'Ejercicio 3 - TIR'!$C$14+SQRT(('Ejercicio 3 - TIR'!$E$14-'Ejercicio 3 - TIR'!$C$14)*('Ejercicio 3 - TIR'!$D$14-'Ejercicio 3 - TIR'!$C$14)*D583),'Ejercicio 3 - TIR'!$E$14-SQRT(('Ejercicio 3 - TIR'!$E$14-'Ejercicio 3 - TIR'!$C$14)*('Ejercicio 3 - TIR'!$E$14-'Ejercicio 3 - TIR'!$D$14)*(1-D583)))</f>
        <v>29164.40806</v>
      </c>
      <c r="F583" s="3">
        <f t="shared" si="6"/>
        <v>0.8378097069</v>
      </c>
      <c r="G583" s="4">
        <f>IF(F583&lt;=('Ejercicio 3 - TIR'!$D$18-'Ejercicio 3 - TIR'!$C$18)/('Ejercicio 3 - TIR'!$E$18-'Ejercicio 3 - TIR'!$C$18),'Ejercicio 3 - TIR'!$C$18+SQRT(('Ejercicio 3 - TIR'!$E$18-'Ejercicio 3 - TIR'!$C$18)*('Ejercicio 3 - TIR'!$D$18-'Ejercicio 3 - TIR'!$C$18)*F583),'Ejercicio 3 - TIR'!$E$18-SQRT(('Ejercicio 3 - TIR'!$E$18-'Ejercicio 3 - TIR'!$C$18)*('Ejercicio 3 - TIR'!$E$18-'Ejercicio 3 - TIR'!$D$18)*(1-F583)))</f>
        <v>41512.26836</v>
      </c>
      <c r="H583" s="3">
        <f t="shared" si="7"/>
        <v>0.3445053467</v>
      </c>
      <c r="I583" s="4">
        <f>IF(H583&lt;=('Ejercicio 3 - TIR'!$D$18-'Ejercicio 3 - TIR'!$C$18)/('Ejercicio 3 - TIR'!$E$18-'Ejercicio 3 - TIR'!$C$18),'Ejercicio 3 - TIR'!$C$18+SQRT(('Ejercicio 3 - TIR'!$E$18-'Ejercicio 3 - TIR'!$C$18)*('Ejercicio 3 - TIR'!$D$18-'Ejercicio 3 - TIR'!$C$18)*H583),'Ejercicio 3 - TIR'!$E$18-SQRT(('Ejercicio 3 - TIR'!$E$18-'Ejercicio 3 - TIR'!$C$18)*('Ejercicio 3 - TIR'!$E$18-'Ejercicio 3 - TIR'!$D$18)*(1-H583)))</f>
        <v>37188.58832</v>
      </c>
      <c r="J583" s="3">
        <f t="shared" si="8"/>
        <v>0.8653040454</v>
      </c>
      <c r="K583" s="4">
        <f>IF(J583&lt;=('Ejercicio 3 - TIR'!$D$18-'Ejercicio 3 - TIR'!$C$18)/('Ejercicio 3 - TIR'!$E$18-'Ejercicio 3 - TIR'!$C$18),'Ejercicio 3 - TIR'!$C$18+SQRT(('Ejercicio 3 - TIR'!$E$18-'Ejercicio 3 - TIR'!$C$18)*('Ejercicio 3 - TIR'!$D$18-'Ejercicio 3 - TIR'!$C$18)*J583),'Ejercicio 3 - TIR'!$E$18-SQRT(('Ejercicio 3 - TIR'!$E$18-'Ejercicio 3 - TIR'!$C$18)*('Ejercicio 3 - TIR'!$E$18-'Ejercicio 3 - TIR'!$D$18)*(1-J583)))</f>
        <v>41821.60471</v>
      </c>
      <c r="L583" s="3">
        <f t="shared" si="9"/>
        <v>0.2935122315</v>
      </c>
      <c r="M583" s="4">
        <f>IF(L583&lt;=('Ejercicio 3 - TIR'!$D$18-'Ejercicio 3 - TIR'!$C$18)/('Ejercicio 3 - TIR'!$E$18-'Ejercicio 3 - TIR'!$C$18),'Ejercicio 3 - TIR'!$C$18+SQRT(('Ejercicio 3 - TIR'!$E$18-'Ejercicio 3 - TIR'!$C$18)*('Ejercicio 3 - TIR'!$D$18-'Ejercicio 3 - TIR'!$C$18)*L583),'Ejercicio 3 - TIR'!$E$18-SQRT(('Ejercicio 3 - TIR'!$E$18-'Ejercicio 3 - TIR'!$C$18)*('Ejercicio 3 - TIR'!$E$18-'Ejercicio 3 - TIR'!$D$18)*(1-L583)))</f>
        <v>36635.27202</v>
      </c>
      <c r="N583" s="3">
        <f t="shared" si="10"/>
        <v>0.88310367</v>
      </c>
      <c r="O583" s="4">
        <f>IF(N583&lt;=('Ejercicio 3 - TIR'!$D$18-'Ejercicio 3 - TIR'!$C$18)/('Ejercicio 3 - TIR'!$E$18-'Ejercicio 3 - TIR'!$C$18),'Ejercicio 3 - TIR'!$C$18+SQRT(('Ejercicio 3 - TIR'!$E$18-'Ejercicio 3 - TIR'!$C$18)*('Ejercicio 3 - TIR'!$D$18-'Ejercicio 3 - TIR'!$C$18)*N583),'Ejercicio 3 - TIR'!$E$18-SQRT(('Ejercicio 3 - TIR'!$E$18-'Ejercicio 3 - TIR'!$C$18)*('Ejercicio 3 - TIR'!$E$18-'Ejercicio 3 - TIR'!$D$18)*(1-N583)))</f>
        <v>42039.05003</v>
      </c>
      <c r="P583" s="3">
        <f t="shared" si="11"/>
        <v>0.4727061329</v>
      </c>
      <c r="Q583" s="7">
        <f>IF(P583&lt;=('Ejercicio 3 - TIR'!$D$22-'Ejercicio 3 - TIR'!$C$22)/('Ejercicio 3 - TIR'!$E$22-'Ejercicio 3 - TIR'!$C$22),'Ejercicio 3 - TIR'!$C$22+SQRT(('Ejercicio 3 - TIR'!$E$22-'Ejercicio 3 - TIR'!$C$22)*('Ejercicio 3 - TIR'!$D$22-'Ejercicio 3 - TIR'!$C$22)*P583),'Ejercicio 3 - TIR'!$E$22-SQRT(('Ejercicio 3 - TIR'!$E$22-'Ejercicio 3 - TIR'!$C$22)*('Ejercicio 3 - TIR'!$E$22-'Ejercicio 3 - TIR'!$D$22)*(1-P583)))</f>
        <v>0.1491696938</v>
      </c>
      <c r="R583" s="3">
        <f t="shared" si="12"/>
        <v>0.08269590845</v>
      </c>
      <c r="S583" s="7">
        <f>IF(R583&lt;=('Ejercicio 3 - TIR'!$D$23-'Ejercicio 3 - TIR'!$C$23)/('Ejercicio 3 - TIR'!$E$23-'Ejercicio 3 - TIR'!$C$23),'Ejercicio 3 - TIR'!$C$23+SQRT(('Ejercicio 3 - TIR'!$E$23-'Ejercicio 3 - TIR'!$C$23)*('Ejercicio 3 - TIR'!$D$23-'Ejercicio 3 - TIR'!$C$23)*R583),'Ejercicio 3 - TIR'!$E$23-SQRT(('Ejercicio 3 - TIR'!$E$23-'Ejercicio 3 - TIR'!$C$23)*('Ejercicio 3 - TIR'!$E$23-'Ejercicio 3 - TIR'!$D$23)*(1-R583)))</f>
        <v>0.1322005178</v>
      </c>
      <c r="T583" s="3">
        <f t="shared" si="13"/>
        <v>0.8658689889</v>
      </c>
      <c r="U583" s="7">
        <f>IF(T583&lt;=('Ejercicio 3 - TIR'!$D$24-'Ejercicio 3 - TIR'!$C$24)/('Ejercicio 3 - TIR'!$E$24-'Ejercicio 3 - TIR'!$C$24),'Ejercicio 3 - TIR'!$C$24+SQRT(('Ejercicio 3 - TIR'!$E$24-'Ejercicio 3 - TIR'!$C$24)*('Ejercicio 3 - TIR'!$D$24-'Ejercicio 3 - TIR'!$C$24)*T583),'Ejercicio 3 - TIR'!$E$24-SQRT(('Ejercicio 3 - TIR'!$E$24-'Ejercicio 3 - TIR'!$C$24)*('Ejercicio 3 - TIR'!$E$24-'Ejercicio 3 - TIR'!$D$24)*(1-T583)))</f>
        <v>0.2006204533</v>
      </c>
      <c r="V583" s="3">
        <f t="shared" si="14"/>
        <v>0.6421577305</v>
      </c>
      <c r="W583" s="7">
        <f>IF(V583&lt;=('Ejercicio 3 - TIR'!$D$25-'Ejercicio 3 - TIR'!$C$25)/('Ejercicio 3 - TIR'!$E$25-'Ejercicio 3 - TIR'!$C$25),'Ejercicio 3 - TIR'!$C$25+SQRT(('Ejercicio 3 - TIR'!$E$25-'Ejercicio 3 - TIR'!$C$25)*('Ejercicio 3 - TIR'!$D$25-'Ejercicio 3 - TIR'!$C$25)*V583),'Ejercicio 3 - TIR'!$E$25-SQRT(('Ejercicio 3 - TIR'!$E$25-'Ejercicio 3 - TIR'!$C$25)*('Ejercicio 3 - TIR'!$E$25-'Ejercicio 3 - TIR'!$D$25)*(1-V583)))</f>
        <v>0.2146100587</v>
      </c>
      <c r="X583" s="3">
        <f t="shared" si="15"/>
        <v>0.4978615494</v>
      </c>
      <c r="Y583" s="7">
        <f>IF(X583&lt;=('Ejercicio 3 - TIR'!$D$26-'Ejercicio 3 - TIR'!$C$26)/('Ejercicio 3 - TIR'!$E$26-'Ejercicio 3 - TIR'!$C$26),'Ejercicio 3 - TIR'!$C$26+SQRT(('Ejercicio 3 - TIR'!$E$26-'Ejercicio 3 - TIR'!$C$26)*('Ejercicio 3 - TIR'!$D$26-'Ejercicio 3 - TIR'!$C$26)*X583),'Ejercicio 3 - TIR'!$E$26-SQRT(('Ejercicio 3 - TIR'!$E$26-'Ejercicio 3 - TIR'!$C$26)*('Ejercicio 3 - TIR'!$E$26-'Ejercicio 3 - TIR'!$D$26)*(1-X583)))</f>
        <v>0.2279274772</v>
      </c>
      <c r="Z583" s="3">
        <f t="shared" si="16"/>
        <v>1.149169694</v>
      </c>
      <c r="AA583" s="3">
        <f t="shared" si="17"/>
        <v>1.301090522</v>
      </c>
      <c r="AB583" s="3">
        <f t="shared" si="18"/>
        <v>1.562115893</v>
      </c>
      <c r="AC583" s="3">
        <f t="shared" si="19"/>
        <v>1.897361676</v>
      </c>
      <c r="AD583" s="3">
        <f t="shared" si="20"/>
        <v>2.329822536</v>
      </c>
      <c r="AE583" s="2">
        <f t="shared" si="21"/>
        <v>4350.445821</v>
      </c>
      <c r="AF583" s="2">
        <f t="shared" si="22"/>
        <v>4925.577011</v>
      </c>
      <c r="AG583" s="2">
        <f t="shared" si="23"/>
        <v>5913.748504</v>
      </c>
      <c r="AH583" s="2">
        <f t="shared" si="24"/>
        <v>7182.898418</v>
      </c>
      <c r="AI583" s="2">
        <f t="shared" si="25"/>
        <v>8820.078333</v>
      </c>
      <c r="AJ583" s="4">
        <f t="shared" si="26"/>
        <v>47704.64072</v>
      </c>
      <c r="AK583" s="4">
        <f t="shared" si="27"/>
        <v>48385.7198</v>
      </c>
      <c r="AL583" s="4">
        <f t="shared" si="28"/>
        <v>65330.19339</v>
      </c>
      <c r="AM583" s="4">
        <f t="shared" si="29"/>
        <v>69510.36112</v>
      </c>
      <c r="AN583" s="4">
        <f t="shared" si="30"/>
        <v>97943.52616</v>
      </c>
      <c r="AO583" s="4">
        <f>C583/'Ejercicio 3 - TIR'!$D$7</f>
        <v>16684.03404</v>
      </c>
      <c r="AP583" s="4">
        <f t="shared" si="31"/>
        <v>31020.60668</v>
      </c>
      <c r="AQ583" s="4">
        <f t="shared" si="32"/>
        <v>31701.68576</v>
      </c>
      <c r="AR583" s="4">
        <f t="shared" si="33"/>
        <v>48646.15935</v>
      </c>
      <c r="AS583" s="4">
        <f t="shared" si="34"/>
        <v>52826.32708</v>
      </c>
      <c r="AT583" s="4">
        <f t="shared" si="35"/>
        <v>81259.49212</v>
      </c>
      <c r="AU583" s="4">
        <f>AP583*'Ejercicio 3 - TIR'!$D$5</f>
        <v>15510.30334</v>
      </c>
      <c r="AV583" s="4">
        <f>AQ583*'Ejercicio 3 - TIR'!$D$5</f>
        <v>15850.84288</v>
      </c>
      <c r="AW583" s="4">
        <f>AR583*'Ejercicio 3 - TIR'!$D$5</f>
        <v>24323.07967</v>
      </c>
      <c r="AX583" s="4">
        <f>AS583*'Ejercicio 3 - TIR'!$D$5</f>
        <v>26413.16354</v>
      </c>
      <c r="AY583" s="4">
        <f>AT583*'Ejercicio 3 - TIR'!$D$5</f>
        <v>40629.74606</v>
      </c>
      <c r="AZ583" s="4">
        <f t="shared" ref="AZ583:BD583" si="1784">AJ583-AU583-AE583</f>
        <v>27843.89156</v>
      </c>
      <c r="BA583" s="4">
        <f t="shared" si="1784"/>
        <v>27609.29991</v>
      </c>
      <c r="BB583" s="4">
        <f t="shared" si="1784"/>
        <v>35093.36521</v>
      </c>
      <c r="BC583" s="4">
        <f t="shared" si="1784"/>
        <v>35914.29916</v>
      </c>
      <c r="BD583" s="4">
        <f t="shared" si="1784"/>
        <v>48493.70177</v>
      </c>
      <c r="BE583" s="4">
        <f t="shared" ref="BE583:BI583" si="1785">AZ583/Z583</f>
        <v>24229.5735</v>
      </c>
      <c r="BF583" s="4">
        <f t="shared" si="1785"/>
        <v>21220.12222</v>
      </c>
      <c r="BG583" s="4">
        <f t="shared" si="1785"/>
        <v>22465.27634</v>
      </c>
      <c r="BH583" s="4">
        <f t="shared" si="1785"/>
        <v>18928.54674</v>
      </c>
      <c r="BI583" s="4">
        <f t="shared" si="1785"/>
        <v>20814.33286</v>
      </c>
      <c r="BJ583" s="4">
        <f t="shared" si="38"/>
        <v>67947.89515</v>
      </c>
      <c r="BK583" s="4">
        <f t="shared" si="39"/>
        <v>38870.8385</v>
      </c>
      <c r="BL583" s="4">
        <f t="shared" si="40"/>
        <v>106818.7337</v>
      </c>
      <c r="BM583" s="4">
        <f>BK583*'Ejercicio 3 - TIR'!$D$5</f>
        <v>19435.41925</v>
      </c>
      <c r="BN583" s="4">
        <f t="shared" si="41"/>
        <v>87383.31441</v>
      </c>
      <c r="BO583" s="4">
        <f t="shared" si="42"/>
        <v>37506.42508</v>
      </c>
      <c r="BP583" s="4">
        <f t="shared" si="43"/>
        <v>-112584.5783</v>
      </c>
      <c r="BQ583" s="4">
        <f t="shared" ref="BQ583:BT583" si="1786">BE583</f>
        <v>24229.5735</v>
      </c>
      <c r="BR583" s="4">
        <f t="shared" si="1786"/>
        <v>21220.12222</v>
      </c>
      <c r="BS583" s="4">
        <f t="shared" si="1786"/>
        <v>22465.27634</v>
      </c>
      <c r="BT583" s="4">
        <f t="shared" si="1786"/>
        <v>18928.54674</v>
      </c>
      <c r="BU583" s="4">
        <f t="shared" si="45"/>
        <v>58320.75793</v>
      </c>
      <c r="BV583" s="36">
        <f t="shared" si="46"/>
        <v>7.84783295</v>
      </c>
    </row>
    <row r="584" ht="15.0" customHeight="1">
      <c r="A584" s="2">
        <v>583.0</v>
      </c>
      <c r="B584" s="3">
        <f t="shared" si="4"/>
        <v>0.7467473721</v>
      </c>
      <c r="C584" s="4">
        <f>IF(B584&lt;=('Ejercicio 3 - TIR'!$D$13-'Ejercicio 3 - TIR'!$C$13)/('Ejercicio 3 - TIR'!$E$13-'Ejercicio 3 - TIR'!$C$13),'Ejercicio 3 - TIR'!$C$13+SQRT(('Ejercicio 3 - TIR'!$E$13-'Ejercicio 3 - TIR'!$C$13)*('Ejercicio 3 - TIR'!$D$13-'Ejercicio 3 - TIR'!$C$13)*B584),'Ejercicio 3 - TIR'!$E$13-SQRT(('Ejercicio 3 - TIR'!$E$13-'Ejercicio 3 - TIR'!$C$13)*('Ejercicio 3 - TIR'!$E$13-'Ejercicio 3 - TIR'!$D$13)*(1-B584)))</f>
        <v>82567.18171</v>
      </c>
      <c r="D584" s="3">
        <f t="shared" si="5"/>
        <v>0.3706651838</v>
      </c>
      <c r="E584" s="4">
        <f>IF(D584&lt;=('Ejercicio 3 - TIR'!$D$14-'Ejercicio 3 - TIR'!$C$14)/('Ejercicio 3 - TIR'!$E$14-'Ejercicio 3 - TIR'!$C$14),'Ejercicio 3 - TIR'!$C$14+SQRT(('Ejercicio 3 - TIR'!$E$14-'Ejercicio 3 - TIR'!$C$14)*('Ejercicio 3 - TIR'!$D$14-'Ejercicio 3 - TIR'!$C$14)*D584),'Ejercicio 3 - TIR'!$E$14-SQRT(('Ejercicio 3 - TIR'!$E$14-'Ejercicio 3 - TIR'!$C$14)*('Ejercicio 3 - TIR'!$E$14-'Ejercicio 3 - TIR'!$D$14)*(1-D584)))</f>
        <v>30284.02231</v>
      </c>
      <c r="F584" s="3">
        <f t="shared" si="6"/>
        <v>0.5050422596</v>
      </c>
      <c r="G584" s="4">
        <f>IF(F584&lt;=('Ejercicio 3 - TIR'!$D$18-'Ejercicio 3 - TIR'!$C$18)/('Ejercicio 3 - TIR'!$E$18-'Ejercicio 3 - TIR'!$C$18),'Ejercicio 3 - TIR'!$C$18+SQRT(('Ejercicio 3 - TIR'!$E$18-'Ejercicio 3 - TIR'!$C$18)*('Ejercicio 3 - TIR'!$D$18-'Ejercicio 3 - TIR'!$C$18)*F584),'Ejercicio 3 - TIR'!$E$18-SQRT(('Ejercicio 3 - TIR'!$E$18-'Ejercicio 3 - TIR'!$C$18)*('Ejercicio 3 - TIR'!$E$18-'Ejercicio 3 - TIR'!$D$18)*(1-F584)))</f>
        <v>38703.81175</v>
      </c>
      <c r="H584" s="3">
        <f t="shared" si="7"/>
        <v>0.6906361222</v>
      </c>
      <c r="I584" s="4">
        <f>IF(H584&lt;=('Ejercicio 3 - TIR'!$D$18-'Ejercicio 3 - TIR'!$C$18)/('Ejercicio 3 - TIR'!$E$18-'Ejercicio 3 - TIR'!$C$18),'Ejercicio 3 - TIR'!$C$18+SQRT(('Ejercicio 3 - TIR'!$E$18-'Ejercicio 3 - TIR'!$C$18)*('Ejercicio 3 - TIR'!$D$18-'Ejercicio 3 - TIR'!$C$18)*H584),'Ejercicio 3 - TIR'!$E$18-SQRT(('Ejercicio 3 - TIR'!$E$18-'Ejercicio 3 - TIR'!$C$18)*('Ejercicio 3 - TIR'!$E$18-'Ejercicio 3 - TIR'!$D$18)*(1-H584)))</f>
        <v>40183.12437</v>
      </c>
      <c r="J584" s="3">
        <f t="shared" si="8"/>
        <v>0.0926280093</v>
      </c>
      <c r="K584" s="4">
        <f>IF(J584&lt;=('Ejercicio 3 - TIR'!$D$18-'Ejercicio 3 - TIR'!$C$18)/('Ejercicio 3 - TIR'!$E$18-'Ejercicio 3 - TIR'!$C$18),'Ejercicio 3 - TIR'!$C$18+SQRT(('Ejercicio 3 - TIR'!$E$18-'Ejercicio 3 - TIR'!$C$18)*('Ejercicio 3 - TIR'!$D$18-'Ejercicio 3 - TIR'!$C$18)*J584),'Ejercicio 3 - TIR'!$E$18-SQRT(('Ejercicio 3 - TIR'!$E$18-'Ejercicio 3 - TIR'!$C$18)*('Ejercicio 3 - TIR'!$E$18-'Ejercicio 3 - TIR'!$D$18)*(1-J584)))</f>
        <v>33727.49264</v>
      </c>
      <c r="L584" s="3">
        <f t="shared" si="9"/>
        <v>0.6074755002</v>
      </c>
      <c r="M584" s="4">
        <f>IF(L584&lt;=('Ejercicio 3 - TIR'!$D$18-'Ejercicio 3 - TIR'!$C$18)/('Ejercicio 3 - TIR'!$E$18-'Ejercicio 3 - TIR'!$C$18),'Ejercicio 3 - TIR'!$C$18+SQRT(('Ejercicio 3 - TIR'!$E$18-'Ejercicio 3 - TIR'!$C$18)*('Ejercicio 3 - TIR'!$D$18-'Ejercicio 3 - TIR'!$C$18)*L584),'Ejercicio 3 - TIR'!$E$18-SQRT(('Ejercicio 3 - TIR'!$E$18-'Ejercicio 3 - TIR'!$C$18)*('Ejercicio 3 - TIR'!$E$18-'Ejercicio 3 - TIR'!$D$18)*(1-L584)))</f>
        <v>39545.74906</v>
      </c>
      <c r="N584" s="3">
        <f t="shared" si="10"/>
        <v>0.1539080359</v>
      </c>
      <c r="O584" s="4">
        <f>IF(N584&lt;=('Ejercicio 3 - TIR'!$D$18-'Ejercicio 3 - TIR'!$C$18)/('Ejercicio 3 - TIR'!$E$18-'Ejercicio 3 - TIR'!$C$18),'Ejercicio 3 - TIR'!$C$18+SQRT(('Ejercicio 3 - TIR'!$E$18-'Ejercicio 3 - TIR'!$C$18)*('Ejercicio 3 - TIR'!$D$18-'Ejercicio 3 - TIR'!$C$18)*N584),'Ejercicio 3 - TIR'!$E$18-SQRT(('Ejercicio 3 - TIR'!$E$18-'Ejercicio 3 - TIR'!$C$18)*('Ejercicio 3 - TIR'!$E$18-'Ejercicio 3 - TIR'!$D$18)*(1-N584)))</f>
        <v>34804.81065</v>
      </c>
      <c r="P584" s="3">
        <f t="shared" si="11"/>
        <v>0.5972843657</v>
      </c>
      <c r="Q584" s="7">
        <f>IF(P584&lt;=('Ejercicio 3 - TIR'!$D$22-'Ejercicio 3 - TIR'!$C$22)/('Ejercicio 3 - TIR'!$E$22-'Ejercicio 3 - TIR'!$C$22),'Ejercicio 3 - TIR'!$C$22+SQRT(('Ejercicio 3 - TIR'!$E$22-'Ejercicio 3 - TIR'!$C$22)*('Ejercicio 3 - TIR'!$D$22-'Ejercicio 3 - TIR'!$C$22)*P584),'Ejercicio 3 - TIR'!$E$22-SQRT(('Ejercicio 3 - TIR'!$E$22-'Ejercicio 3 - TIR'!$C$22)*('Ejercicio 3 - TIR'!$E$22-'Ejercicio 3 - TIR'!$D$22)*(1-P584)))</f>
        <v>0.1530762532</v>
      </c>
      <c r="R584" s="3">
        <f t="shared" si="12"/>
        <v>0.006530539164</v>
      </c>
      <c r="S584" s="7">
        <f>IF(R584&lt;=('Ejercicio 3 - TIR'!$D$23-'Ejercicio 3 - TIR'!$C$23)/('Ejercicio 3 - TIR'!$E$23-'Ejercicio 3 - TIR'!$C$23),'Ejercicio 3 - TIR'!$C$23+SQRT(('Ejercicio 3 - TIR'!$E$23-'Ejercicio 3 - TIR'!$C$23)*('Ejercicio 3 - TIR'!$D$23-'Ejercicio 3 - TIR'!$C$23)*R584),'Ejercicio 3 - TIR'!$E$23-SQRT(('Ejercicio 3 - TIR'!$E$23-'Ejercicio 3 - TIR'!$C$23)*('Ejercicio 3 - TIR'!$E$23-'Ejercicio 3 - TIR'!$D$23)*(1-R584)))</f>
        <v>0.1234285522</v>
      </c>
      <c r="T584" s="3">
        <f t="shared" si="13"/>
        <v>0.192877156</v>
      </c>
      <c r="U584" s="7">
        <f>IF(T584&lt;=('Ejercicio 3 - TIR'!$D$24-'Ejercicio 3 - TIR'!$C$24)/('Ejercicio 3 - TIR'!$E$24-'Ejercicio 3 - TIR'!$C$24),'Ejercicio 3 - TIR'!$C$24+SQRT(('Ejercicio 3 - TIR'!$E$24-'Ejercicio 3 - TIR'!$C$24)*('Ejercicio 3 - TIR'!$D$24-'Ejercicio 3 - TIR'!$C$24)*T584),'Ejercicio 3 - TIR'!$E$24-SQRT(('Ejercicio 3 - TIR'!$E$24-'Ejercicio 3 - TIR'!$C$24)*('Ejercicio 3 - TIR'!$E$24-'Ejercicio 3 - TIR'!$D$24)*(1-T584)))</f>
        <v>0.170125656</v>
      </c>
      <c r="V584" s="3">
        <f t="shared" si="14"/>
        <v>0.7296147385</v>
      </c>
      <c r="W584" s="7">
        <f>IF(V584&lt;=('Ejercicio 3 - TIR'!$D$25-'Ejercicio 3 - TIR'!$C$25)/('Ejercicio 3 - TIR'!$E$25-'Ejercicio 3 - TIR'!$C$25),'Ejercicio 3 - TIR'!$C$25+SQRT(('Ejercicio 3 - TIR'!$E$25-'Ejercicio 3 - TIR'!$C$25)*('Ejercicio 3 - TIR'!$D$25-'Ejercicio 3 - TIR'!$C$25)*V584),'Ejercicio 3 - TIR'!$E$25-SQRT(('Ejercicio 3 - TIR'!$E$25-'Ejercicio 3 - TIR'!$C$25)*('Ejercicio 3 - TIR'!$E$25-'Ejercicio 3 - TIR'!$D$25)*(1-V584)))</f>
        <v>0.2192372235</v>
      </c>
      <c r="X584" s="3">
        <f t="shared" si="15"/>
        <v>0.9020859756</v>
      </c>
      <c r="Y584" s="7">
        <f>IF(X584&lt;=('Ejercicio 3 - TIR'!$D$26-'Ejercicio 3 - TIR'!$C$26)/('Ejercicio 3 - TIR'!$E$26-'Ejercicio 3 - TIR'!$C$26),'Ejercicio 3 - TIR'!$C$26+SQRT(('Ejercicio 3 - TIR'!$E$26-'Ejercicio 3 - TIR'!$C$26)*('Ejercicio 3 - TIR'!$D$26-'Ejercicio 3 - TIR'!$C$26)*X584),'Ejercicio 3 - TIR'!$E$26-SQRT(('Ejercicio 3 - TIR'!$E$26-'Ejercicio 3 - TIR'!$C$26)*('Ejercicio 3 - TIR'!$E$26-'Ejercicio 3 - TIR'!$D$26)*(1-X584)))</f>
        <v>0.2570057457</v>
      </c>
      <c r="Z584" s="3">
        <f t="shared" si="16"/>
        <v>1.153076253</v>
      </c>
      <c r="AA584" s="3">
        <f t="shared" si="17"/>
        <v>1.295398786</v>
      </c>
      <c r="AB584" s="3">
        <f t="shared" si="18"/>
        <v>1.515779354</v>
      </c>
      <c r="AC584" s="3">
        <f t="shared" si="19"/>
        <v>1.848094611</v>
      </c>
      <c r="AD584" s="3">
        <f t="shared" si="20"/>
        <v>2.323065545</v>
      </c>
      <c r="AE584" s="2">
        <f t="shared" si="21"/>
        <v>4635.764667</v>
      </c>
      <c r="AF584" s="2">
        <f t="shared" si="22"/>
        <v>5207.950389</v>
      </c>
      <c r="AG584" s="2">
        <f t="shared" si="23"/>
        <v>6093.956365</v>
      </c>
      <c r="AH584" s="2">
        <f t="shared" si="24"/>
        <v>7429.978439</v>
      </c>
      <c r="AI584" s="2">
        <f t="shared" si="25"/>
        <v>9339.525588</v>
      </c>
      <c r="AJ584" s="4">
        <f t="shared" si="26"/>
        <v>44628.44623</v>
      </c>
      <c r="AK584" s="4">
        <f t="shared" si="27"/>
        <v>52053.17052</v>
      </c>
      <c r="AL584" s="4">
        <f t="shared" si="28"/>
        <v>51123.43701</v>
      </c>
      <c r="AM584" s="4">
        <f t="shared" si="29"/>
        <v>73084.28572</v>
      </c>
      <c r="AN584" s="4">
        <f t="shared" si="30"/>
        <v>80853.85641</v>
      </c>
      <c r="AO584" s="4">
        <f>C584/'Ejercicio 3 - TIR'!$D$7</f>
        <v>16513.43634</v>
      </c>
      <c r="AP584" s="4">
        <f t="shared" si="31"/>
        <v>28115.00989</v>
      </c>
      <c r="AQ584" s="4">
        <f t="shared" si="32"/>
        <v>35539.73417</v>
      </c>
      <c r="AR584" s="4">
        <f t="shared" si="33"/>
        <v>34610.00066</v>
      </c>
      <c r="AS584" s="4">
        <f t="shared" si="34"/>
        <v>56570.84937</v>
      </c>
      <c r="AT584" s="4">
        <f t="shared" si="35"/>
        <v>64340.42006</v>
      </c>
      <c r="AU584" s="4">
        <f>AP584*'Ejercicio 3 - TIR'!$D$5</f>
        <v>14057.50495</v>
      </c>
      <c r="AV584" s="4">
        <f>AQ584*'Ejercicio 3 - TIR'!$D$5</f>
        <v>17769.86709</v>
      </c>
      <c r="AW584" s="4">
        <f>AR584*'Ejercicio 3 - TIR'!$D$5</f>
        <v>17305.00033</v>
      </c>
      <c r="AX584" s="4">
        <f>AS584*'Ejercicio 3 - TIR'!$D$5</f>
        <v>28285.42469</v>
      </c>
      <c r="AY584" s="4">
        <f>AT584*'Ejercicio 3 - TIR'!$D$5</f>
        <v>32170.21003</v>
      </c>
      <c r="AZ584" s="4">
        <f t="shared" ref="AZ584:BD584" si="1787">AJ584-AU584-AE584</f>
        <v>25935.17662</v>
      </c>
      <c r="BA584" s="4">
        <f t="shared" si="1787"/>
        <v>29075.35304</v>
      </c>
      <c r="BB584" s="4">
        <f t="shared" si="1787"/>
        <v>27724.48031</v>
      </c>
      <c r="BC584" s="4">
        <f t="shared" si="1787"/>
        <v>37368.88259</v>
      </c>
      <c r="BD584" s="4">
        <f t="shared" si="1787"/>
        <v>39344.12079</v>
      </c>
      <c r="BE584" s="4">
        <f t="shared" ref="BE584:BI584" si="1788">AZ584/Z584</f>
        <v>22492.1609</v>
      </c>
      <c r="BF584" s="4">
        <f t="shared" si="1788"/>
        <v>22445.09827</v>
      </c>
      <c r="BG584" s="4">
        <f t="shared" si="1788"/>
        <v>18290.57787</v>
      </c>
      <c r="BH584" s="4">
        <f t="shared" si="1788"/>
        <v>20220.22161</v>
      </c>
      <c r="BI584" s="4">
        <f t="shared" si="1788"/>
        <v>16936.29389</v>
      </c>
      <c r="BJ584" s="4">
        <f t="shared" si="38"/>
        <v>70351.76878</v>
      </c>
      <c r="BK584" s="4">
        <f t="shared" si="39"/>
        <v>38361.79499</v>
      </c>
      <c r="BL584" s="4">
        <f t="shared" si="40"/>
        <v>108713.5638</v>
      </c>
      <c r="BM584" s="4">
        <f>BK584*'Ejercicio 3 - TIR'!$D$5</f>
        <v>19180.89749</v>
      </c>
      <c r="BN584" s="4">
        <f t="shared" si="41"/>
        <v>89532.66628</v>
      </c>
      <c r="BO584" s="4">
        <f t="shared" si="42"/>
        <v>38540.74048</v>
      </c>
      <c r="BP584" s="4">
        <f t="shared" si="43"/>
        <v>-112851.204</v>
      </c>
      <c r="BQ584" s="4">
        <f t="shared" ref="BQ584:BT584" si="1789">BE584</f>
        <v>22492.1609</v>
      </c>
      <c r="BR584" s="4">
        <f t="shared" si="1789"/>
        <v>22445.09827</v>
      </c>
      <c r="BS584" s="4">
        <f t="shared" si="1789"/>
        <v>18290.57787</v>
      </c>
      <c r="BT584" s="4">
        <f t="shared" si="1789"/>
        <v>20220.22161</v>
      </c>
      <c r="BU584" s="4">
        <f t="shared" si="45"/>
        <v>55477.03437</v>
      </c>
      <c r="BV584" s="36">
        <f t="shared" si="46"/>
        <v>6.331010486</v>
      </c>
    </row>
    <row r="585" ht="15.0" customHeight="1">
      <c r="A585" s="2">
        <v>584.0</v>
      </c>
      <c r="B585" s="3">
        <f t="shared" si="4"/>
        <v>0.5402925135</v>
      </c>
      <c r="C585" s="4">
        <f>IF(B585&lt;=('Ejercicio 3 - TIR'!$D$13-'Ejercicio 3 - TIR'!$C$13)/('Ejercicio 3 - TIR'!$E$13-'Ejercicio 3 - TIR'!$C$13),'Ejercicio 3 - TIR'!$C$13+SQRT(('Ejercicio 3 - TIR'!$E$13-'Ejercicio 3 - TIR'!$C$13)*('Ejercicio 3 - TIR'!$D$13-'Ejercicio 3 - TIR'!$C$13)*B585),'Ejercicio 3 - TIR'!$E$13-SQRT(('Ejercicio 3 - TIR'!$E$13-'Ejercicio 3 - TIR'!$C$13)*('Ejercicio 3 - TIR'!$E$13-'Ejercicio 3 - TIR'!$D$13)*(1-B585)))</f>
        <v>76512.79106</v>
      </c>
      <c r="D585" s="3">
        <f t="shared" si="5"/>
        <v>0.3585328695</v>
      </c>
      <c r="E585" s="4">
        <f>IF(D585&lt;=('Ejercicio 3 - TIR'!$D$14-'Ejercicio 3 - TIR'!$C$14)/('Ejercicio 3 - TIR'!$E$14-'Ejercicio 3 - TIR'!$C$14),'Ejercicio 3 - TIR'!$C$14+SQRT(('Ejercicio 3 - TIR'!$E$14-'Ejercicio 3 - TIR'!$C$14)*('Ejercicio 3 - TIR'!$D$14-'Ejercicio 3 - TIR'!$C$14)*D585),'Ejercicio 3 - TIR'!$E$14-SQRT(('Ejercicio 3 - TIR'!$E$14-'Ejercicio 3 - TIR'!$C$14)*('Ejercicio 3 - TIR'!$E$14-'Ejercicio 3 - TIR'!$D$14)*(1-D585)))</f>
        <v>30190.81708</v>
      </c>
      <c r="F585" s="3">
        <f t="shared" si="6"/>
        <v>0.08909884172</v>
      </c>
      <c r="G585" s="4">
        <f>IF(F585&lt;=('Ejercicio 3 - TIR'!$D$18-'Ejercicio 3 - TIR'!$C$18)/('Ejercicio 3 - TIR'!$E$18-'Ejercicio 3 - TIR'!$C$18),'Ejercicio 3 - TIR'!$C$18+SQRT(('Ejercicio 3 - TIR'!$E$18-'Ejercicio 3 - TIR'!$C$18)*('Ejercicio 3 - TIR'!$D$18-'Ejercicio 3 - TIR'!$C$18)*F585),'Ejercicio 3 - TIR'!$E$18-SQRT(('Ejercicio 3 - TIR'!$E$18-'Ejercicio 3 - TIR'!$C$18)*('Ejercicio 3 - TIR'!$E$18-'Ejercicio 3 - TIR'!$D$18)*(1-F585)))</f>
        <v>33655.79352</v>
      </c>
      <c r="H585" s="3">
        <f t="shared" si="7"/>
        <v>0.5739130578</v>
      </c>
      <c r="I585" s="4">
        <f>IF(H585&lt;=('Ejercicio 3 - TIR'!$D$18-'Ejercicio 3 - TIR'!$C$18)/('Ejercicio 3 - TIR'!$E$18-'Ejercicio 3 - TIR'!$C$18),'Ejercicio 3 - TIR'!$C$18+SQRT(('Ejercicio 3 - TIR'!$E$18-'Ejercicio 3 - TIR'!$C$18)*('Ejercicio 3 - TIR'!$D$18-'Ejercicio 3 - TIR'!$C$18)*H585),'Ejercicio 3 - TIR'!$E$18-SQRT(('Ejercicio 3 - TIR'!$E$18-'Ejercicio 3 - TIR'!$C$18)*('Ejercicio 3 - TIR'!$E$18-'Ejercicio 3 - TIR'!$D$18)*(1-H585)))</f>
        <v>39278.30581</v>
      </c>
      <c r="J585" s="3">
        <f t="shared" si="8"/>
        <v>0.3379610818</v>
      </c>
      <c r="K585" s="4">
        <f>IF(J585&lt;=('Ejercicio 3 - TIR'!$D$18-'Ejercicio 3 - TIR'!$C$18)/('Ejercicio 3 - TIR'!$E$18-'Ejercicio 3 - TIR'!$C$18),'Ejercicio 3 - TIR'!$C$18+SQRT(('Ejercicio 3 - TIR'!$E$18-'Ejercicio 3 - TIR'!$C$18)*('Ejercicio 3 - TIR'!$D$18-'Ejercicio 3 - TIR'!$C$18)*J585),'Ejercicio 3 - TIR'!$E$18-SQRT(('Ejercicio 3 - TIR'!$E$18-'Ejercicio 3 - TIR'!$C$18)*('Ejercicio 3 - TIR'!$E$18-'Ejercicio 3 - TIR'!$D$18)*(1-J585)))</f>
        <v>37119.98331</v>
      </c>
      <c r="L585" s="3">
        <f t="shared" si="9"/>
        <v>0.3512876485</v>
      </c>
      <c r="M585" s="4">
        <f>IF(L585&lt;=('Ejercicio 3 - TIR'!$D$18-'Ejercicio 3 - TIR'!$C$18)/('Ejercicio 3 - TIR'!$E$18-'Ejercicio 3 - TIR'!$C$18),'Ejercicio 3 - TIR'!$C$18+SQRT(('Ejercicio 3 - TIR'!$E$18-'Ejercicio 3 - TIR'!$C$18)*('Ejercicio 3 - TIR'!$D$18-'Ejercicio 3 - TIR'!$C$18)*L585),'Ejercicio 3 - TIR'!$E$18-SQRT(('Ejercicio 3 - TIR'!$E$18-'Ejercicio 3 - TIR'!$C$18)*('Ejercicio 3 - TIR'!$E$18-'Ejercicio 3 - TIR'!$D$18)*(1-L585)))</f>
        <v>37259.00457</v>
      </c>
      <c r="N585" s="3">
        <f t="shared" si="10"/>
        <v>0.5322649878</v>
      </c>
      <c r="O585" s="4">
        <f>IF(N585&lt;=('Ejercicio 3 - TIR'!$D$18-'Ejercicio 3 - TIR'!$C$18)/('Ejercicio 3 - TIR'!$E$18-'Ejercicio 3 - TIR'!$C$18),'Ejercicio 3 - TIR'!$C$18+SQRT(('Ejercicio 3 - TIR'!$E$18-'Ejercicio 3 - TIR'!$C$18)*('Ejercicio 3 - TIR'!$D$18-'Ejercicio 3 - TIR'!$C$18)*N585),'Ejercicio 3 - TIR'!$E$18-SQRT(('Ejercicio 3 - TIR'!$E$18-'Ejercicio 3 - TIR'!$C$18)*('Ejercicio 3 - TIR'!$E$18-'Ejercicio 3 - TIR'!$D$18)*(1-N585)))</f>
        <v>38935.30907</v>
      </c>
      <c r="P585" s="3">
        <f t="shared" si="11"/>
        <v>0.1601016514</v>
      </c>
      <c r="Q585" s="7">
        <f>IF(P585&lt;=('Ejercicio 3 - TIR'!$D$22-'Ejercicio 3 - TIR'!$C$22)/('Ejercicio 3 - TIR'!$E$22-'Ejercicio 3 - TIR'!$C$22),'Ejercicio 3 - TIR'!$C$22+SQRT(('Ejercicio 3 - TIR'!$E$22-'Ejercicio 3 - TIR'!$C$22)*('Ejercicio 3 - TIR'!$D$22-'Ejercicio 3 - TIR'!$C$22)*P585),'Ejercicio 3 - TIR'!$E$22-SQRT(('Ejercicio 3 - TIR'!$E$22-'Ejercicio 3 - TIR'!$C$22)*('Ejercicio 3 - TIR'!$E$22-'Ejercicio 3 - TIR'!$D$22)*(1-P585)))</f>
        <v>0.1369759528</v>
      </c>
      <c r="R585" s="3">
        <f t="shared" si="12"/>
        <v>0.6145610913</v>
      </c>
      <c r="S585" s="7">
        <f>IF(R585&lt;=('Ejercicio 3 - TIR'!$D$23-'Ejercicio 3 - TIR'!$C$23)/('Ejercicio 3 - TIR'!$E$23-'Ejercicio 3 - TIR'!$C$23),'Ejercicio 3 - TIR'!$C$23+SQRT(('Ejercicio 3 - TIR'!$E$23-'Ejercicio 3 - TIR'!$C$23)*('Ejercicio 3 - TIR'!$D$23-'Ejercicio 3 - TIR'!$C$23)*R585),'Ejercicio 3 - TIR'!$E$23-SQRT(('Ejercicio 3 - TIR'!$E$23-'Ejercicio 3 - TIR'!$C$23)*('Ejercicio 3 - TIR'!$E$23-'Ejercicio 3 - TIR'!$D$23)*(1-R585)))</f>
        <v>0.1536601056</v>
      </c>
      <c r="T585" s="3">
        <f t="shared" si="13"/>
        <v>0.1108582317</v>
      </c>
      <c r="U585" s="7">
        <f>IF(T585&lt;=('Ejercicio 3 - TIR'!$D$24-'Ejercicio 3 - TIR'!$C$24)/('Ejercicio 3 - TIR'!$E$24-'Ejercicio 3 - TIR'!$C$24),'Ejercicio 3 - TIR'!$C$24+SQRT(('Ejercicio 3 - TIR'!$E$24-'Ejercicio 3 - TIR'!$C$24)*('Ejercicio 3 - TIR'!$D$24-'Ejercicio 3 - TIR'!$C$24)*T585),'Ejercicio 3 - TIR'!$E$24-SQRT(('Ejercicio 3 - TIR'!$E$24-'Ejercicio 3 - TIR'!$C$24)*('Ejercicio 3 - TIR'!$E$24-'Ejercicio 3 - TIR'!$D$24)*(1-T585)))</f>
        <v>0.1652578598</v>
      </c>
      <c r="V585" s="3">
        <f t="shared" si="14"/>
        <v>0.3477031115</v>
      </c>
      <c r="W585" s="7">
        <f>IF(V585&lt;=('Ejercicio 3 - TIR'!$D$25-'Ejercicio 3 - TIR'!$C$25)/('Ejercicio 3 - TIR'!$E$25-'Ejercicio 3 - TIR'!$C$25),'Ejercicio 3 - TIR'!$C$25+SQRT(('Ejercicio 3 - TIR'!$E$25-'Ejercicio 3 - TIR'!$C$25)*('Ejercicio 3 - TIR'!$D$25-'Ejercicio 3 - TIR'!$C$25)*V585),'Ejercicio 3 - TIR'!$E$25-SQRT(('Ejercicio 3 - TIR'!$E$25-'Ejercicio 3 - TIR'!$C$25)*('Ejercicio 3 - TIR'!$E$25-'Ejercicio 3 - TIR'!$D$25)*(1-V585)))</f>
        <v>0.2022188415</v>
      </c>
      <c r="X585" s="3">
        <f t="shared" si="15"/>
        <v>0.2364603235</v>
      </c>
      <c r="Y585" s="7">
        <f>IF(X585&lt;=('Ejercicio 3 - TIR'!$D$26-'Ejercicio 3 - TIR'!$C$26)/('Ejercicio 3 - TIR'!$E$26-'Ejercicio 3 - TIR'!$C$26),'Ejercicio 3 - TIR'!$C$26+SQRT(('Ejercicio 3 - TIR'!$E$26-'Ejercicio 3 - TIR'!$C$26)*('Ejercicio 3 - TIR'!$D$26-'Ejercicio 3 - TIR'!$C$26)*X585),'Ejercicio 3 - TIR'!$E$26-SQRT(('Ejercicio 3 - TIR'!$E$26-'Ejercicio 3 - TIR'!$C$26)*('Ejercicio 3 - TIR'!$E$26-'Ejercicio 3 - TIR'!$D$26)*(1-X585)))</f>
        <v>0.2152674271</v>
      </c>
      <c r="Z585" s="3">
        <f t="shared" si="16"/>
        <v>1.136975953</v>
      </c>
      <c r="AA585" s="3">
        <f t="shared" si="17"/>
        <v>1.311683798</v>
      </c>
      <c r="AB585" s="3">
        <f t="shared" si="18"/>
        <v>1.528449855</v>
      </c>
      <c r="AC585" s="3">
        <f t="shared" si="19"/>
        <v>1.837531214</v>
      </c>
      <c r="AD585" s="3">
        <f t="shared" si="20"/>
        <v>2.233091831</v>
      </c>
      <c r="AE585" s="2">
        <f t="shared" si="21"/>
        <v>4135.415934</v>
      </c>
      <c r="AF585" s="2">
        <f t="shared" si="22"/>
        <v>4770.864384</v>
      </c>
      <c r="AG585" s="2">
        <f t="shared" si="23"/>
        <v>5559.287221</v>
      </c>
      <c r="AH585" s="2">
        <f t="shared" si="24"/>
        <v>6683.479842</v>
      </c>
      <c r="AI585" s="2">
        <f t="shared" si="25"/>
        <v>8122.215352</v>
      </c>
      <c r="AJ585" s="4">
        <f t="shared" si="26"/>
        <v>38265.8279</v>
      </c>
      <c r="AK585" s="4">
        <f t="shared" si="27"/>
        <v>51520.71733</v>
      </c>
      <c r="AL585" s="4">
        <f t="shared" si="28"/>
        <v>56736.0331</v>
      </c>
      <c r="AM585" s="4">
        <f t="shared" si="29"/>
        <v>68464.58389</v>
      </c>
      <c r="AN585" s="4">
        <f t="shared" si="30"/>
        <v>86946.1206</v>
      </c>
      <c r="AO585" s="4">
        <f>C585/'Ejercicio 3 - TIR'!$D$7</f>
        <v>15302.55821</v>
      </c>
      <c r="AP585" s="4">
        <f t="shared" si="31"/>
        <v>22963.26969</v>
      </c>
      <c r="AQ585" s="4">
        <f t="shared" si="32"/>
        <v>36218.15912</v>
      </c>
      <c r="AR585" s="4">
        <f t="shared" si="33"/>
        <v>41433.47489</v>
      </c>
      <c r="AS585" s="4">
        <f t="shared" si="34"/>
        <v>53162.02567</v>
      </c>
      <c r="AT585" s="4">
        <f t="shared" si="35"/>
        <v>71643.56239</v>
      </c>
      <c r="AU585" s="4">
        <f>AP585*'Ejercicio 3 - TIR'!$D$5</f>
        <v>11481.63485</v>
      </c>
      <c r="AV585" s="4">
        <f>AQ585*'Ejercicio 3 - TIR'!$D$5</f>
        <v>18109.07956</v>
      </c>
      <c r="AW585" s="4">
        <f>AR585*'Ejercicio 3 - TIR'!$D$5</f>
        <v>20716.73744</v>
      </c>
      <c r="AX585" s="4">
        <f>AS585*'Ejercicio 3 - TIR'!$D$5</f>
        <v>26581.01284</v>
      </c>
      <c r="AY585" s="4">
        <f>AT585*'Ejercicio 3 - TIR'!$D$5</f>
        <v>35821.7812</v>
      </c>
      <c r="AZ585" s="4">
        <f t="shared" ref="AZ585:BD585" si="1790">AJ585-AU585-AE585</f>
        <v>22648.77712</v>
      </c>
      <c r="BA585" s="4">
        <f t="shared" si="1790"/>
        <v>28640.77339</v>
      </c>
      <c r="BB585" s="4">
        <f t="shared" si="1790"/>
        <v>30460.00843</v>
      </c>
      <c r="BC585" s="4">
        <f t="shared" si="1790"/>
        <v>35200.09121</v>
      </c>
      <c r="BD585" s="4">
        <f t="shared" si="1790"/>
        <v>43002.12406</v>
      </c>
      <c r="BE585" s="4">
        <f t="shared" ref="BE585:BI585" si="1791">AZ585/Z585</f>
        <v>19920.1901</v>
      </c>
      <c r="BF585" s="4">
        <f t="shared" si="1791"/>
        <v>21835.1202</v>
      </c>
      <c r="BG585" s="4">
        <f t="shared" si="1791"/>
        <v>19928.69333</v>
      </c>
      <c r="BH585" s="4">
        <f t="shared" si="1791"/>
        <v>19156.18681</v>
      </c>
      <c r="BI585" s="4">
        <f t="shared" si="1791"/>
        <v>19256.76475</v>
      </c>
      <c r="BJ585" s="4">
        <f t="shared" si="38"/>
        <v>67418.86698</v>
      </c>
      <c r="BK585" s="4">
        <f t="shared" si="39"/>
        <v>34172.01773</v>
      </c>
      <c r="BL585" s="4">
        <f t="shared" si="40"/>
        <v>101590.8847</v>
      </c>
      <c r="BM585" s="4">
        <f>BK585*'Ejercicio 3 - TIR'!$D$5</f>
        <v>17086.00886</v>
      </c>
      <c r="BN585" s="4">
        <f t="shared" si="41"/>
        <v>84504.87584</v>
      </c>
      <c r="BO585" s="4">
        <f t="shared" si="42"/>
        <v>37842.09618</v>
      </c>
      <c r="BP585" s="4">
        <f t="shared" si="43"/>
        <v>-106703.6081</v>
      </c>
      <c r="BQ585" s="4">
        <f t="shared" ref="BQ585:BT585" si="1792">BE585</f>
        <v>19920.1901</v>
      </c>
      <c r="BR585" s="4">
        <f t="shared" si="1792"/>
        <v>21835.1202</v>
      </c>
      <c r="BS585" s="4">
        <f t="shared" si="1792"/>
        <v>19928.69333</v>
      </c>
      <c r="BT585" s="4">
        <f t="shared" si="1792"/>
        <v>19156.18681</v>
      </c>
      <c r="BU585" s="4">
        <f t="shared" si="45"/>
        <v>57098.86094</v>
      </c>
      <c r="BV585" s="36">
        <f t="shared" si="46"/>
        <v>7.763944256</v>
      </c>
    </row>
    <row r="586" ht="15.0" customHeight="1">
      <c r="A586" s="2">
        <v>585.0</v>
      </c>
      <c r="B586" s="3">
        <f t="shared" si="4"/>
        <v>0.07626391087</v>
      </c>
      <c r="C586" s="4">
        <f>IF(B586&lt;=('Ejercicio 3 - TIR'!$D$13-'Ejercicio 3 - TIR'!$C$13)/('Ejercicio 3 - TIR'!$E$13-'Ejercicio 3 - TIR'!$C$13),'Ejercicio 3 - TIR'!$C$13+SQRT(('Ejercicio 3 - TIR'!$E$13-'Ejercicio 3 - TIR'!$C$13)*('Ejercicio 3 - TIR'!$D$13-'Ejercicio 3 - TIR'!$C$13)*B586),'Ejercicio 3 - TIR'!$E$13-SQRT(('Ejercicio 3 - TIR'!$E$13-'Ejercicio 3 - TIR'!$C$13)*('Ejercicio 3 - TIR'!$E$13-'Ejercicio 3 - TIR'!$D$13)*(1-B586)))</f>
        <v>65523.18426</v>
      </c>
      <c r="D586" s="3">
        <f t="shared" si="5"/>
        <v>0.2766238964</v>
      </c>
      <c r="E586" s="4">
        <f>IF(D586&lt;=('Ejercicio 3 - TIR'!$D$14-'Ejercicio 3 - TIR'!$C$14)/('Ejercicio 3 - TIR'!$E$14-'Ejercicio 3 - TIR'!$C$14),'Ejercicio 3 - TIR'!$C$14+SQRT(('Ejercicio 3 - TIR'!$E$14-'Ejercicio 3 - TIR'!$C$14)*('Ejercicio 3 - TIR'!$D$14-'Ejercicio 3 - TIR'!$C$14)*D586),'Ejercicio 3 - TIR'!$E$14-SQRT(('Ejercicio 3 - TIR'!$E$14-'Ejercicio 3 - TIR'!$C$14)*('Ejercicio 3 - TIR'!$E$14-'Ejercicio 3 - TIR'!$D$14)*(1-D586)))</f>
        <v>29554.86468</v>
      </c>
      <c r="F586" s="3">
        <f t="shared" si="6"/>
        <v>0.6980582236</v>
      </c>
      <c r="G586" s="4">
        <f>IF(F586&lt;=('Ejercicio 3 - TIR'!$D$18-'Ejercicio 3 - TIR'!$C$18)/('Ejercicio 3 - TIR'!$E$18-'Ejercicio 3 - TIR'!$C$18),'Ejercicio 3 - TIR'!$C$18+SQRT(('Ejercicio 3 - TIR'!$E$18-'Ejercicio 3 - TIR'!$C$18)*('Ejercicio 3 - TIR'!$D$18-'Ejercicio 3 - TIR'!$C$18)*F586),'Ejercicio 3 - TIR'!$E$18-SQRT(('Ejercicio 3 - TIR'!$E$18-'Ejercicio 3 - TIR'!$C$18)*('Ejercicio 3 - TIR'!$E$18-'Ejercicio 3 - TIR'!$D$18)*(1-F586)))</f>
        <v>40241.25718</v>
      </c>
      <c r="H586" s="3">
        <f t="shared" si="7"/>
        <v>0.2445574265</v>
      </c>
      <c r="I586" s="4">
        <f>IF(H586&lt;=('Ejercicio 3 - TIR'!$D$18-'Ejercicio 3 - TIR'!$C$18)/('Ejercicio 3 - TIR'!$E$18-'Ejercicio 3 - TIR'!$C$18),'Ejercicio 3 - TIR'!$C$18+SQRT(('Ejercicio 3 - TIR'!$E$18-'Ejercicio 3 - TIR'!$C$18)*('Ejercicio 3 - TIR'!$D$18-'Ejercicio 3 - TIR'!$C$18)*H586),'Ejercicio 3 - TIR'!$E$18-SQRT(('Ejercicio 3 - TIR'!$E$18-'Ejercicio 3 - TIR'!$C$18)*('Ejercicio 3 - TIR'!$E$18-'Ejercicio 3 - TIR'!$D$18)*(1-H586)))</f>
        <v>36056.69993</v>
      </c>
      <c r="J586" s="3">
        <f t="shared" si="8"/>
        <v>0.5265597203</v>
      </c>
      <c r="K586" s="4">
        <f>IF(J586&lt;=('Ejercicio 3 - TIR'!$D$18-'Ejercicio 3 - TIR'!$C$18)/('Ejercicio 3 - TIR'!$E$18-'Ejercicio 3 - TIR'!$C$18),'Ejercicio 3 - TIR'!$C$18+SQRT(('Ejercicio 3 - TIR'!$E$18-'Ejercicio 3 - TIR'!$C$18)*('Ejercicio 3 - TIR'!$D$18-'Ejercicio 3 - TIR'!$C$18)*J586),'Ejercicio 3 - TIR'!$E$18-SQRT(('Ejercicio 3 - TIR'!$E$18-'Ejercicio 3 - TIR'!$C$18)*('Ejercicio 3 - TIR'!$E$18-'Ejercicio 3 - TIR'!$D$18)*(1-J586)))</f>
        <v>38887.29194</v>
      </c>
      <c r="L586" s="3">
        <f t="shared" si="9"/>
        <v>0.5810083359</v>
      </c>
      <c r="M586" s="4">
        <f>IF(L586&lt;=('Ejercicio 3 - TIR'!$D$18-'Ejercicio 3 - TIR'!$C$18)/('Ejercicio 3 - TIR'!$E$18-'Ejercicio 3 - TIR'!$C$18),'Ejercicio 3 - TIR'!$C$18+SQRT(('Ejercicio 3 - TIR'!$E$18-'Ejercicio 3 - TIR'!$C$18)*('Ejercicio 3 - TIR'!$D$18-'Ejercicio 3 - TIR'!$C$18)*L586),'Ejercicio 3 - TIR'!$E$18-SQRT(('Ejercicio 3 - TIR'!$E$18-'Ejercicio 3 - TIR'!$C$18)*('Ejercicio 3 - TIR'!$E$18-'Ejercicio 3 - TIR'!$D$18)*(1-L586)))</f>
        <v>39335.4834</v>
      </c>
      <c r="N586" s="3">
        <f t="shared" si="10"/>
        <v>0.08121628442</v>
      </c>
      <c r="O586" s="4">
        <f>IF(N586&lt;=('Ejercicio 3 - TIR'!$D$18-'Ejercicio 3 - TIR'!$C$18)/('Ejercicio 3 - TIR'!$E$18-'Ejercicio 3 - TIR'!$C$18),'Ejercicio 3 - TIR'!$C$18+SQRT(('Ejercicio 3 - TIR'!$E$18-'Ejercicio 3 - TIR'!$C$18)*('Ejercicio 3 - TIR'!$D$18-'Ejercicio 3 - TIR'!$C$18)*N586),'Ejercicio 3 - TIR'!$E$18-SQRT(('Ejercicio 3 - TIR'!$E$18-'Ejercicio 3 - TIR'!$C$18)*('Ejercicio 3 - TIR'!$E$18-'Ejercicio 3 - TIR'!$D$18)*(1-N586)))</f>
        <v>33490.33561</v>
      </c>
      <c r="P586" s="3">
        <f t="shared" si="11"/>
        <v>0.6732567722</v>
      </c>
      <c r="Q586" s="7">
        <f>IF(P586&lt;=('Ejercicio 3 - TIR'!$D$22-'Ejercicio 3 - TIR'!$C$22)/('Ejercicio 3 - TIR'!$E$22-'Ejercicio 3 - TIR'!$C$22),'Ejercicio 3 - TIR'!$C$22+SQRT(('Ejercicio 3 - TIR'!$E$22-'Ejercicio 3 - TIR'!$C$22)*('Ejercicio 3 - TIR'!$D$22-'Ejercicio 3 - TIR'!$C$22)*P586),'Ejercicio 3 - TIR'!$E$22-SQRT(('Ejercicio 3 - TIR'!$E$22-'Ejercicio 3 - TIR'!$C$22)*('Ejercicio 3 - TIR'!$E$22-'Ejercicio 3 - TIR'!$D$22)*(1-P586)))</f>
        <v>0.1557484473</v>
      </c>
      <c r="R586" s="3">
        <f t="shared" si="12"/>
        <v>0.3255983826</v>
      </c>
      <c r="S586" s="7">
        <f>IF(R586&lt;=('Ejercicio 3 - TIR'!$D$23-'Ejercicio 3 - TIR'!$C$23)/('Ejercicio 3 - TIR'!$E$23-'Ejercicio 3 - TIR'!$C$23),'Ejercicio 3 - TIR'!$C$23+SQRT(('Ejercicio 3 - TIR'!$E$23-'Ejercicio 3 - TIR'!$C$23)*('Ejercicio 3 - TIR'!$D$23-'Ejercicio 3 - TIR'!$C$23)*R586),'Ejercicio 3 - TIR'!$E$23-SQRT(('Ejercicio 3 - TIR'!$E$23-'Ejercicio 3 - TIR'!$C$23)*('Ejercicio 3 - TIR'!$E$23-'Ejercicio 3 - TIR'!$D$23)*(1-R586)))</f>
        <v>0.1442090291</v>
      </c>
      <c r="T586" s="3">
        <f t="shared" si="13"/>
        <v>0.8287034755</v>
      </c>
      <c r="U586" s="7">
        <f>IF(T586&lt;=('Ejercicio 3 - TIR'!$D$24-'Ejercicio 3 - TIR'!$C$24)/('Ejercicio 3 - TIR'!$E$24-'Ejercicio 3 - TIR'!$C$24),'Ejercicio 3 - TIR'!$C$24+SQRT(('Ejercicio 3 - TIR'!$E$24-'Ejercicio 3 - TIR'!$C$24)*('Ejercicio 3 - TIR'!$D$24-'Ejercicio 3 - TIR'!$C$24)*T586),'Ejercicio 3 - TIR'!$E$24-SQRT(('Ejercicio 3 - TIR'!$E$24-'Ejercicio 3 - TIR'!$C$24)*('Ejercicio 3 - TIR'!$E$24-'Ejercicio 3 - TIR'!$D$24)*(1-T586)))</f>
        <v>0.1980995373</v>
      </c>
      <c r="V586" s="3">
        <f t="shared" si="14"/>
        <v>0.8313089154</v>
      </c>
      <c r="W586" s="7">
        <f>IF(V586&lt;=('Ejercicio 3 - TIR'!$D$25-'Ejercicio 3 - TIR'!$C$25)/('Ejercicio 3 - TIR'!$E$25-'Ejercicio 3 - TIR'!$C$25),'Ejercicio 3 - TIR'!$C$25+SQRT(('Ejercicio 3 - TIR'!$E$25-'Ejercicio 3 - TIR'!$C$25)*('Ejercicio 3 - TIR'!$D$25-'Ejercicio 3 - TIR'!$C$25)*V586),'Ejercicio 3 - TIR'!$E$25-SQRT(('Ejercicio 3 - TIR'!$E$25-'Ejercicio 3 - TIR'!$C$25)*('Ejercicio 3 - TIR'!$E$25-'Ejercicio 3 - TIR'!$D$25)*(1-V586)))</f>
        <v>0.2257014651</v>
      </c>
      <c r="X586" s="3">
        <f t="shared" si="15"/>
        <v>0.05010756914</v>
      </c>
      <c r="Y586" s="7">
        <f>IF(X586&lt;=('Ejercicio 3 - TIR'!$D$26-'Ejercicio 3 - TIR'!$C$26)/('Ejercicio 3 - TIR'!$E$26-'Ejercicio 3 - TIR'!$C$26),'Ejercicio 3 - TIR'!$C$26+SQRT(('Ejercicio 3 - TIR'!$E$26-'Ejercicio 3 - TIR'!$C$26)*('Ejercicio 3 - TIR'!$D$26-'Ejercicio 3 - TIR'!$C$26)*X586),'Ejercicio 3 - TIR'!$E$26-SQRT(('Ejercicio 3 - TIR'!$E$26-'Ejercicio 3 - TIR'!$C$26)*('Ejercicio 3 - TIR'!$E$26-'Ejercicio 3 - TIR'!$D$26)*(1-X586)))</f>
        <v>0.2016314417</v>
      </c>
      <c r="Z586" s="3">
        <f t="shared" si="16"/>
        <v>1.155748447</v>
      </c>
      <c r="AA586" s="3">
        <f t="shared" si="17"/>
        <v>1.322417809</v>
      </c>
      <c r="AB586" s="3">
        <f t="shared" si="18"/>
        <v>1.584388165</v>
      </c>
      <c r="AC586" s="3">
        <f t="shared" si="19"/>
        <v>1.941986895</v>
      </c>
      <c r="AD586" s="3">
        <f t="shared" si="20"/>
        <v>2.333552512</v>
      </c>
      <c r="AE586" s="2">
        <f t="shared" si="21"/>
        <v>4603.124283</v>
      </c>
      <c r="AF586" s="2">
        <f t="shared" si="22"/>
        <v>5266.936366</v>
      </c>
      <c r="AG586" s="2">
        <f t="shared" si="23"/>
        <v>6310.314023</v>
      </c>
      <c r="AH586" s="2">
        <f t="shared" si="24"/>
        <v>7734.561144</v>
      </c>
      <c r="AI586" s="2">
        <f t="shared" si="25"/>
        <v>9294.091858</v>
      </c>
      <c r="AJ586" s="4">
        <f t="shared" si="26"/>
        <v>46508.7705</v>
      </c>
      <c r="AK586" s="4">
        <f t="shared" si="27"/>
        <v>47682.0221</v>
      </c>
      <c r="AL586" s="4">
        <f t="shared" si="28"/>
        <v>61612.56511</v>
      </c>
      <c r="AM586" s="4">
        <f t="shared" si="29"/>
        <v>76388.99327</v>
      </c>
      <c r="AN586" s="4">
        <f t="shared" si="30"/>
        <v>78151.45679</v>
      </c>
      <c r="AO586" s="4">
        <f>C586/'Ejercicio 3 - TIR'!$D$7</f>
        <v>13104.63685</v>
      </c>
      <c r="AP586" s="4">
        <f t="shared" si="31"/>
        <v>33404.13365</v>
      </c>
      <c r="AQ586" s="4">
        <f t="shared" si="32"/>
        <v>34577.38525</v>
      </c>
      <c r="AR586" s="4">
        <f t="shared" si="33"/>
        <v>48507.92826</v>
      </c>
      <c r="AS586" s="4">
        <f t="shared" si="34"/>
        <v>63284.35642</v>
      </c>
      <c r="AT586" s="4">
        <f t="shared" si="35"/>
        <v>65046.81994</v>
      </c>
      <c r="AU586" s="4">
        <f>AP586*'Ejercicio 3 - TIR'!$D$5</f>
        <v>16702.06683</v>
      </c>
      <c r="AV586" s="4">
        <f>AQ586*'Ejercicio 3 - TIR'!$D$5</f>
        <v>17288.69263</v>
      </c>
      <c r="AW586" s="4">
        <f>AR586*'Ejercicio 3 - TIR'!$D$5</f>
        <v>24253.96413</v>
      </c>
      <c r="AX586" s="4">
        <f>AS586*'Ejercicio 3 - TIR'!$D$5</f>
        <v>31642.17821</v>
      </c>
      <c r="AY586" s="4">
        <f>AT586*'Ejercicio 3 - TIR'!$D$5</f>
        <v>32523.40997</v>
      </c>
      <c r="AZ586" s="4">
        <f t="shared" ref="AZ586:BD586" si="1793">AJ586-AU586-AE586</f>
        <v>25203.57939</v>
      </c>
      <c r="BA586" s="4">
        <f t="shared" si="1793"/>
        <v>25126.39311</v>
      </c>
      <c r="BB586" s="4">
        <f t="shared" si="1793"/>
        <v>31048.28696</v>
      </c>
      <c r="BC586" s="4">
        <f t="shared" si="1793"/>
        <v>37012.25392</v>
      </c>
      <c r="BD586" s="4">
        <f t="shared" si="1793"/>
        <v>36333.95496</v>
      </c>
      <c r="BE586" s="4">
        <f t="shared" ref="BE586:BI586" si="1794">AZ586/Z586</f>
        <v>21807.14969</v>
      </c>
      <c r="BF586" s="4">
        <f t="shared" si="1794"/>
        <v>19000.34387</v>
      </c>
      <c r="BG586" s="4">
        <f t="shared" si="1794"/>
        <v>19596.3891</v>
      </c>
      <c r="BH586" s="4">
        <f t="shared" si="1794"/>
        <v>19058.96173</v>
      </c>
      <c r="BI586" s="4">
        <f t="shared" si="1794"/>
        <v>15570.23241</v>
      </c>
      <c r="BJ586" s="4">
        <f t="shared" si="38"/>
        <v>68967.82872</v>
      </c>
      <c r="BK586" s="4">
        <f t="shared" si="39"/>
        <v>30580.35825</v>
      </c>
      <c r="BL586" s="4">
        <f t="shared" si="40"/>
        <v>99548.18696</v>
      </c>
      <c r="BM586" s="4">
        <f>BK586*'Ejercicio 3 - TIR'!$D$5</f>
        <v>15290.17912</v>
      </c>
      <c r="BN586" s="4">
        <f t="shared" si="41"/>
        <v>84258.00784</v>
      </c>
      <c r="BO586" s="4">
        <f t="shared" si="42"/>
        <v>36107.1831</v>
      </c>
      <c r="BP586" s="4">
        <f t="shared" si="43"/>
        <v>-95078.04894</v>
      </c>
      <c r="BQ586" s="4">
        <f t="shared" ref="BQ586:BT586" si="1795">BE586</f>
        <v>21807.14969</v>
      </c>
      <c r="BR586" s="4">
        <f t="shared" si="1795"/>
        <v>19000.34387</v>
      </c>
      <c r="BS586" s="4">
        <f t="shared" si="1795"/>
        <v>19596.3891</v>
      </c>
      <c r="BT586" s="4">
        <f t="shared" si="1795"/>
        <v>19058.96173</v>
      </c>
      <c r="BU586" s="4">
        <f t="shared" si="45"/>
        <v>51677.41552</v>
      </c>
      <c r="BV586" s="36">
        <f t="shared" si="46"/>
        <v>10.09939221</v>
      </c>
    </row>
    <row r="587" ht="15.0" customHeight="1">
      <c r="A587" s="2">
        <v>586.0</v>
      </c>
      <c r="B587" s="3">
        <f t="shared" si="4"/>
        <v>0.2399532072</v>
      </c>
      <c r="C587" s="4">
        <f>IF(B587&lt;=('Ejercicio 3 - TIR'!$D$13-'Ejercicio 3 - TIR'!$C$13)/('Ejercicio 3 - TIR'!$E$13-'Ejercicio 3 - TIR'!$C$13),'Ejercicio 3 - TIR'!$C$13+SQRT(('Ejercicio 3 - TIR'!$E$13-'Ejercicio 3 - TIR'!$C$13)*('Ejercicio 3 - TIR'!$D$13-'Ejercicio 3 - TIR'!$C$13)*B587),'Ejercicio 3 - TIR'!$E$13-SQRT(('Ejercicio 3 - TIR'!$E$13-'Ejercicio 3 - TIR'!$C$13)*('Ejercicio 3 - TIR'!$E$13-'Ejercicio 3 - TIR'!$D$13)*(1-B587)))</f>
        <v>69797.00377</v>
      </c>
      <c r="D587" s="3">
        <f t="shared" si="5"/>
        <v>0.7891969739</v>
      </c>
      <c r="E587" s="4">
        <f>IF(D587&lt;=('Ejercicio 3 - TIR'!$D$14-'Ejercicio 3 - TIR'!$C$14)/('Ejercicio 3 - TIR'!$E$14-'Ejercicio 3 - TIR'!$C$14),'Ejercicio 3 - TIR'!$C$14+SQRT(('Ejercicio 3 - TIR'!$E$14-'Ejercicio 3 - TIR'!$C$14)*('Ejercicio 3 - TIR'!$D$14-'Ejercicio 3 - TIR'!$C$14)*D587),'Ejercicio 3 - TIR'!$E$14-SQRT(('Ejercicio 3 - TIR'!$E$14-'Ejercicio 3 - TIR'!$C$14)*('Ejercicio 3 - TIR'!$E$14-'Ejercicio 3 - TIR'!$D$14)*(1-D587)))</f>
        <v>34376.79327</v>
      </c>
      <c r="F587" s="3">
        <f t="shared" si="6"/>
        <v>0.8830951762</v>
      </c>
      <c r="G587" s="4">
        <f>IF(F587&lt;=('Ejercicio 3 - TIR'!$D$18-'Ejercicio 3 - TIR'!$C$18)/('Ejercicio 3 - TIR'!$E$18-'Ejercicio 3 - TIR'!$C$18),'Ejercicio 3 - TIR'!$C$18+SQRT(('Ejercicio 3 - TIR'!$E$18-'Ejercicio 3 - TIR'!$C$18)*('Ejercicio 3 - TIR'!$D$18-'Ejercicio 3 - TIR'!$C$18)*F587),'Ejercicio 3 - TIR'!$E$18-SQRT(('Ejercicio 3 - TIR'!$E$18-'Ejercicio 3 - TIR'!$C$18)*('Ejercicio 3 - TIR'!$E$18-'Ejercicio 3 - TIR'!$D$18)*(1-F587)))</f>
        <v>42038.94246</v>
      </c>
      <c r="H587" s="3">
        <f t="shared" si="7"/>
        <v>0.8249373063</v>
      </c>
      <c r="I587" s="4">
        <f>IF(H587&lt;=('Ejercicio 3 - TIR'!$D$18-'Ejercicio 3 - TIR'!$C$18)/('Ejercicio 3 - TIR'!$E$18-'Ejercicio 3 - TIR'!$C$18),'Ejercicio 3 - TIR'!$C$18+SQRT(('Ejercicio 3 - TIR'!$E$18-'Ejercicio 3 - TIR'!$C$18)*('Ejercicio 3 - TIR'!$D$18-'Ejercicio 3 - TIR'!$C$18)*H587),'Ejercicio 3 - TIR'!$E$18-SQRT(('Ejercicio 3 - TIR'!$E$18-'Ejercicio 3 - TIR'!$C$18)*('Ejercicio 3 - TIR'!$E$18-'Ejercicio 3 - TIR'!$D$18)*(1-H587)))</f>
        <v>41376.50693</v>
      </c>
      <c r="J587" s="3">
        <f t="shared" si="8"/>
        <v>0.6946599971</v>
      </c>
      <c r="K587" s="4">
        <f>IF(J587&lt;=('Ejercicio 3 - TIR'!$D$18-'Ejercicio 3 - TIR'!$C$18)/('Ejercicio 3 - TIR'!$E$18-'Ejercicio 3 - TIR'!$C$18),'Ejercicio 3 - TIR'!$C$18+SQRT(('Ejercicio 3 - TIR'!$E$18-'Ejercicio 3 - TIR'!$C$18)*('Ejercicio 3 - TIR'!$D$18-'Ejercicio 3 - TIR'!$C$18)*J587),'Ejercicio 3 - TIR'!$E$18-SQRT(('Ejercicio 3 - TIR'!$E$18-'Ejercicio 3 - TIR'!$C$18)*('Ejercicio 3 - TIR'!$E$18-'Ejercicio 3 - TIR'!$D$18)*(1-J587)))</f>
        <v>40214.55329</v>
      </c>
      <c r="L587" s="3">
        <f t="shared" si="9"/>
        <v>0.3020513231</v>
      </c>
      <c r="M587" s="4">
        <f>IF(L587&lt;=('Ejercicio 3 - TIR'!$D$18-'Ejercicio 3 - TIR'!$C$18)/('Ejercicio 3 - TIR'!$E$18-'Ejercicio 3 - TIR'!$C$18),'Ejercicio 3 - TIR'!$C$18+SQRT(('Ejercicio 3 - TIR'!$E$18-'Ejercicio 3 - TIR'!$C$18)*('Ejercicio 3 - TIR'!$D$18-'Ejercicio 3 - TIR'!$C$18)*L587),'Ejercicio 3 - TIR'!$E$18-SQRT(('Ejercicio 3 - TIR'!$E$18-'Ejercicio 3 - TIR'!$C$18)*('Ejercicio 3 - TIR'!$E$18-'Ejercicio 3 - TIR'!$D$18)*(1-L587)))</f>
        <v>36731.09935</v>
      </c>
      <c r="N587" s="3">
        <f t="shared" si="10"/>
        <v>0.4759533874</v>
      </c>
      <c r="O587" s="4">
        <f>IF(N587&lt;=('Ejercicio 3 - TIR'!$D$18-'Ejercicio 3 - TIR'!$C$18)/('Ejercicio 3 - TIR'!$E$18-'Ejercicio 3 - TIR'!$C$18),'Ejercicio 3 - TIR'!$C$18+SQRT(('Ejercicio 3 - TIR'!$E$18-'Ejercicio 3 - TIR'!$C$18)*('Ejercicio 3 - TIR'!$D$18-'Ejercicio 3 - TIR'!$C$18)*N587),'Ejercicio 3 - TIR'!$E$18-SQRT(('Ejercicio 3 - TIR'!$E$18-'Ejercicio 3 - TIR'!$C$18)*('Ejercicio 3 - TIR'!$E$18-'Ejercicio 3 - TIR'!$D$18)*(1-N587)))</f>
        <v>38449.43833</v>
      </c>
      <c r="P587" s="3">
        <f t="shared" si="11"/>
        <v>0.5449323778</v>
      </c>
      <c r="Q587" s="7">
        <f>IF(P587&lt;=('Ejercicio 3 - TIR'!$D$22-'Ejercicio 3 - TIR'!$C$22)/('Ejercicio 3 - TIR'!$E$22-'Ejercicio 3 - TIR'!$C$22),'Ejercicio 3 - TIR'!$C$22+SQRT(('Ejercicio 3 - TIR'!$E$22-'Ejercicio 3 - TIR'!$C$22)*('Ejercicio 3 - TIR'!$D$22-'Ejercicio 3 - TIR'!$C$22)*P587),'Ejercicio 3 - TIR'!$E$22-SQRT(('Ejercicio 3 - TIR'!$E$22-'Ejercicio 3 - TIR'!$C$22)*('Ejercicio 3 - TIR'!$E$22-'Ejercicio 3 - TIR'!$D$22)*(1-P587)))</f>
        <v>0.1513796974</v>
      </c>
      <c r="R587" s="3">
        <f t="shared" si="12"/>
        <v>0.1148844953</v>
      </c>
      <c r="S587" s="7">
        <f>IF(R587&lt;=('Ejercicio 3 - TIR'!$D$23-'Ejercicio 3 - TIR'!$C$23)/('Ejercicio 3 - TIR'!$E$23-'Ejercicio 3 - TIR'!$C$23),'Ejercicio 3 - TIR'!$C$23+SQRT(('Ejercicio 3 - TIR'!$E$23-'Ejercicio 3 - TIR'!$C$23)*('Ejercicio 3 - TIR'!$D$23-'Ejercicio 3 - TIR'!$C$23)*R587),'Ejercicio 3 - TIR'!$E$23-SQRT(('Ejercicio 3 - TIR'!$E$23-'Ejercicio 3 - TIR'!$C$23)*('Ejercicio 3 - TIR'!$E$23-'Ejercicio 3 - TIR'!$D$23)*(1-R587)))</f>
        <v>0.1343802674</v>
      </c>
      <c r="T587" s="3">
        <f t="shared" si="13"/>
        <v>0.4990468263</v>
      </c>
      <c r="U587" s="7">
        <f>IF(T587&lt;=('Ejercicio 3 - TIR'!$D$24-'Ejercicio 3 - TIR'!$C$24)/('Ejercicio 3 - TIR'!$E$24-'Ejercicio 3 - TIR'!$C$24),'Ejercicio 3 - TIR'!$C$24+SQRT(('Ejercicio 3 - TIR'!$E$24-'Ejercicio 3 - TIR'!$C$24)*('Ejercicio 3 - TIR'!$D$24-'Ejercicio 3 - TIR'!$C$24)*T587),'Ejercicio 3 - TIR'!$E$24-SQRT(('Ejercicio 3 - TIR'!$E$24-'Ejercicio 3 - TIR'!$C$24)*('Ejercicio 3 - TIR'!$E$24-'Ejercicio 3 - TIR'!$D$24)*(1-T587)))</f>
        <v>0.1825477786</v>
      </c>
      <c r="V587" s="3">
        <f t="shared" si="14"/>
        <v>0.4058816115</v>
      </c>
      <c r="W587" s="7">
        <f>IF(V587&lt;=('Ejercicio 3 - TIR'!$D$25-'Ejercicio 3 - TIR'!$C$25)/('Ejercicio 3 - TIR'!$E$25-'Ejercicio 3 - TIR'!$C$25),'Ejercicio 3 - TIR'!$C$25+SQRT(('Ejercicio 3 - TIR'!$E$25-'Ejercicio 3 - TIR'!$C$25)*('Ejercicio 3 - TIR'!$D$25-'Ejercicio 3 - TIR'!$C$25)*V587),'Ejercicio 3 - TIR'!$E$25-SQRT(('Ejercicio 3 - TIR'!$E$25-'Ejercicio 3 - TIR'!$C$25)*('Ejercicio 3 - TIR'!$E$25-'Ejercicio 3 - TIR'!$D$25)*(1-V587)))</f>
        <v>0.204399404</v>
      </c>
      <c r="X587" s="3">
        <f t="shared" si="15"/>
        <v>0.7403029187</v>
      </c>
      <c r="Y587" s="7">
        <f>IF(X587&lt;=('Ejercicio 3 - TIR'!$D$26-'Ejercicio 3 - TIR'!$C$26)/('Ejercicio 3 - TIR'!$E$26-'Ejercicio 3 - TIR'!$C$26),'Ejercicio 3 - TIR'!$C$26+SQRT(('Ejercicio 3 - TIR'!$E$26-'Ejercicio 3 - TIR'!$C$26)*('Ejercicio 3 - TIR'!$D$26-'Ejercicio 3 - TIR'!$C$26)*X587),'Ejercicio 3 - TIR'!$E$26-SQRT(('Ejercicio 3 - TIR'!$E$26-'Ejercicio 3 - TIR'!$C$26)*('Ejercicio 3 - TIR'!$E$26-'Ejercicio 3 - TIR'!$D$26)*(1-X587)))</f>
        <v>0.242551846</v>
      </c>
      <c r="Z587" s="3">
        <f t="shared" si="16"/>
        <v>1.151379697</v>
      </c>
      <c r="AA587" s="3">
        <f t="shared" si="17"/>
        <v>1.306102409</v>
      </c>
      <c r="AB587" s="3">
        <f t="shared" si="18"/>
        <v>1.544528502</v>
      </c>
      <c r="AC587" s="3">
        <f t="shared" si="19"/>
        <v>1.860229208</v>
      </c>
      <c r="AD587" s="3">
        <f t="shared" si="20"/>
        <v>2.311431236</v>
      </c>
      <c r="AE587" s="2">
        <f t="shared" si="21"/>
        <v>5203.948564</v>
      </c>
      <c r="AF587" s="2">
        <f t="shared" si="22"/>
        <v>5903.256563</v>
      </c>
      <c r="AG587" s="2">
        <f t="shared" si="23"/>
        <v>6980.882935</v>
      </c>
      <c r="AH587" s="2">
        <f t="shared" si="24"/>
        <v>8407.771247</v>
      </c>
      <c r="AI587" s="2">
        <f t="shared" si="25"/>
        <v>10447.09168</v>
      </c>
      <c r="AJ587" s="4">
        <f t="shared" si="26"/>
        <v>48402.78484</v>
      </c>
      <c r="AK587" s="4">
        <f t="shared" si="27"/>
        <v>54041.95538</v>
      </c>
      <c r="AL587" s="4">
        <f t="shared" si="28"/>
        <v>62112.52377</v>
      </c>
      <c r="AM587" s="4">
        <f t="shared" si="29"/>
        <v>68328.26385</v>
      </c>
      <c r="AN587" s="4">
        <f t="shared" si="30"/>
        <v>88873.23277</v>
      </c>
      <c r="AO587" s="4">
        <f>C587/'Ejercicio 3 - TIR'!$D$7</f>
        <v>13959.40075</v>
      </c>
      <c r="AP587" s="4">
        <f t="shared" si="31"/>
        <v>34443.38409</v>
      </c>
      <c r="AQ587" s="4">
        <f t="shared" si="32"/>
        <v>40082.55463</v>
      </c>
      <c r="AR587" s="4">
        <f t="shared" si="33"/>
        <v>48153.12302</v>
      </c>
      <c r="AS587" s="4">
        <f t="shared" si="34"/>
        <v>54368.86309</v>
      </c>
      <c r="AT587" s="4">
        <f t="shared" si="35"/>
        <v>74913.83201</v>
      </c>
      <c r="AU587" s="4">
        <f>AP587*'Ejercicio 3 - TIR'!$D$5</f>
        <v>17221.69204</v>
      </c>
      <c r="AV587" s="4">
        <f>AQ587*'Ejercicio 3 - TIR'!$D$5</f>
        <v>20041.27731</v>
      </c>
      <c r="AW587" s="4">
        <f>AR587*'Ejercicio 3 - TIR'!$D$5</f>
        <v>24076.56151</v>
      </c>
      <c r="AX587" s="4">
        <f>AS587*'Ejercicio 3 - TIR'!$D$5</f>
        <v>27184.43155</v>
      </c>
      <c r="AY587" s="4">
        <f>AT587*'Ejercicio 3 - TIR'!$D$5</f>
        <v>37456.91601</v>
      </c>
      <c r="AZ587" s="4">
        <f t="shared" ref="AZ587:BD587" si="1796">AJ587-AU587-AE587</f>
        <v>25977.14424</v>
      </c>
      <c r="BA587" s="4">
        <f t="shared" si="1796"/>
        <v>28097.4215</v>
      </c>
      <c r="BB587" s="4">
        <f t="shared" si="1796"/>
        <v>31055.07933</v>
      </c>
      <c r="BC587" s="4">
        <f t="shared" si="1796"/>
        <v>32736.06105</v>
      </c>
      <c r="BD587" s="4">
        <f t="shared" si="1796"/>
        <v>40969.22508</v>
      </c>
      <c r="BE587" s="4">
        <f t="shared" ref="BE587:BI587" si="1797">AZ587/Z587</f>
        <v>22561.75291</v>
      </c>
      <c r="BF587" s="4">
        <f t="shared" si="1797"/>
        <v>21512.41841</v>
      </c>
      <c r="BG587" s="4">
        <f t="shared" si="1797"/>
        <v>20106.511</v>
      </c>
      <c r="BH587" s="4">
        <f t="shared" si="1797"/>
        <v>17597.86424</v>
      </c>
      <c r="BI587" s="4">
        <f t="shared" si="1797"/>
        <v>17724.61341</v>
      </c>
      <c r="BJ587" s="4">
        <f t="shared" si="38"/>
        <v>79459.59376</v>
      </c>
      <c r="BK587" s="4">
        <f t="shared" si="39"/>
        <v>32266.19494</v>
      </c>
      <c r="BL587" s="4">
        <f t="shared" si="40"/>
        <v>111725.7887</v>
      </c>
      <c r="BM587" s="4">
        <f>BK587*'Ejercicio 3 - TIR'!$D$5</f>
        <v>16133.09747</v>
      </c>
      <c r="BN587" s="4">
        <f t="shared" si="41"/>
        <v>95592.69123</v>
      </c>
      <c r="BO587" s="4">
        <f t="shared" si="42"/>
        <v>41356.49365</v>
      </c>
      <c r="BP587" s="4">
        <f t="shared" si="43"/>
        <v>-104173.797</v>
      </c>
      <c r="BQ587" s="4">
        <f t="shared" ref="BQ587:BT587" si="1798">BE587</f>
        <v>22561.75291</v>
      </c>
      <c r="BR587" s="4">
        <f t="shared" si="1798"/>
        <v>21512.41841</v>
      </c>
      <c r="BS587" s="4">
        <f t="shared" si="1798"/>
        <v>20106.511</v>
      </c>
      <c r="BT587" s="4">
        <f t="shared" si="1798"/>
        <v>17597.86424</v>
      </c>
      <c r="BU587" s="4">
        <f t="shared" si="45"/>
        <v>59081.10706</v>
      </c>
      <c r="BV587" s="36">
        <f t="shared" si="46"/>
        <v>9.325302722</v>
      </c>
    </row>
    <row r="588" ht="15.0" customHeight="1">
      <c r="A588" s="2">
        <v>587.0</v>
      </c>
      <c r="B588" s="3">
        <f t="shared" si="4"/>
        <v>0.1410139864</v>
      </c>
      <c r="C588" s="4">
        <f>IF(B588&lt;=('Ejercicio 3 - TIR'!$D$13-'Ejercicio 3 - TIR'!$C$13)/('Ejercicio 3 - TIR'!$E$13-'Ejercicio 3 - TIR'!$C$13),'Ejercicio 3 - TIR'!$C$13+SQRT(('Ejercicio 3 - TIR'!$E$13-'Ejercicio 3 - TIR'!$C$13)*('Ejercicio 3 - TIR'!$D$13-'Ejercicio 3 - TIR'!$C$13)*B588),'Ejercicio 3 - TIR'!$E$13-SQRT(('Ejercicio 3 - TIR'!$E$13-'Ejercicio 3 - TIR'!$C$13)*('Ejercicio 3 - TIR'!$E$13-'Ejercicio 3 - TIR'!$D$13)*(1-B588)))</f>
        <v>67510.36581</v>
      </c>
      <c r="D588" s="3">
        <f t="shared" si="5"/>
        <v>0.6408708167</v>
      </c>
      <c r="E588" s="4">
        <f>IF(D588&lt;=('Ejercicio 3 - TIR'!$D$14-'Ejercicio 3 - TIR'!$C$14)/('Ejercicio 3 - TIR'!$E$14-'Ejercicio 3 - TIR'!$C$14),'Ejercicio 3 - TIR'!$C$14+SQRT(('Ejercicio 3 - TIR'!$E$14-'Ejercicio 3 - TIR'!$C$14)*('Ejercicio 3 - TIR'!$D$14-'Ejercicio 3 - TIR'!$C$14)*D588),'Ejercicio 3 - TIR'!$E$14-SQRT(('Ejercicio 3 - TIR'!$E$14-'Ejercicio 3 - TIR'!$C$14)*('Ejercicio 3 - TIR'!$E$14-'Ejercicio 3 - TIR'!$D$14)*(1-D588)))</f>
        <v>32660.42389</v>
      </c>
      <c r="F588" s="3">
        <f t="shared" si="6"/>
        <v>0.4853361701</v>
      </c>
      <c r="G588" s="4">
        <f>IF(F588&lt;=('Ejercicio 3 - TIR'!$D$18-'Ejercicio 3 - TIR'!$C$18)/('Ejercicio 3 - TIR'!$E$18-'Ejercicio 3 - TIR'!$C$18),'Ejercicio 3 - TIR'!$C$18+SQRT(('Ejercicio 3 - TIR'!$E$18-'Ejercicio 3 - TIR'!$C$18)*('Ejercicio 3 - TIR'!$D$18-'Ejercicio 3 - TIR'!$C$18)*F588),'Ejercicio 3 - TIR'!$E$18-SQRT(('Ejercicio 3 - TIR'!$E$18-'Ejercicio 3 - TIR'!$C$18)*('Ejercicio 3 - TIR'!$E$18-'Ejercicio 3 - TIR'!$D$18)*(1-F588)))</f>
        <v>38532.31654</v>
      </c>
      <c r="H588" s="3">
        <f t="shared" si="7"/>
        <v>0.8787714128</v>
      </c>
      <c r="I588" s="4">
        <f>IF(H588&lt;=('Ejercicio 3 - TIR'!$D$18-'Ejercicio 3 - TIR'!$C$18)/('Ejercicio 3 - TIR'!$E$18-'Ejercicio 3 - TIR'!$C$18),'Ejercicio 3 - TIR'!$C$18+SQRT(('Ejercicio 3 - TIR'!$E$18-'Ejercicio 3 - TIR'!$C$18)*('Ejercicio 3 - TIR'!$D$18-'Ejercicio 3 - TIR'!$C$18)*H588),'Ejercicio 3 - TIR'!$E$18-SQRT(('Ejercicio 3 - TIR'!$E$18-'Ejercicio 3 - TIR'!$C$18)*('Ejercicio 3 - TIR'!$E$18-'Ejercicio 3 - TIR'!$D$18)*(1-H588)))</f>
        <v>41984.68177</v>
      </c>
      <c r="J588" s="3">
        <f t="shared" si="8"/>
        <v>0.6341426165</v>
      </c>
      <c r="K588" s="4">
        <f>IF(J588&lt;=('Ejercicio 3 - TIR'!$D$18-'Ejercicio 3 - TIR'!$C$18)/('Ejercicio 3 - TIR'!$E$18-'Ejercicio 3 - TIR'!$C$18),'Ejercicio 3 - TIR'!$C$18+SQRT(('Ejercicio 3 - TIR'!$E$18-'Ejercicio 3 - TIR'!$C$18)*('Ejercicio 3 - TIR'!$D$18-'Ejercicio 3 - TIR'!$C$18)*J588),'Ejercicio 3 - TIR'!$E$18-SQRT(('Ejercicio 3 - TIR'!$E$18-'Ejercicio 3 - TIR'!$C$18)*('Ejercicio 3 - TIR'!$E$18-'Ejercicio 3 - TIR'!$D$18)*(1-J588)))</f>
        <v>39753.01966</v>
      </c>
      <c r="L588" s="3">
        <f t="shared" si="9"/>
        <v>0.4620935094</v>
      </c>
      <c r="M588" s="4">
        <f>IF(L588&lt;=('Ejercicio 3 - TIR'!$D$18-'Ejercicio 3 - TIR'!$C$18)/('Ejercicio 3 - TIR'!$E$18-'Ejercicio 3 - TIR'!$C$18),'Ejercicio 3 - TIR'!$C$18+SQRT(('Ejercicio 3 - TIR'!$E$18-'Ejercicio 3 - TIR'!$C$18)*('Ejercicio 3 - TIR'!$D$18-'Ejercicio 3 - TIR'!$C$18)*L588),'Ejercicio 3 - TIR'!$E$18-SQRT(('Ejercicio 3 - TIR'!$E$18-'Ejercicio 3 - TIR'!$C$18)*('Ejercicio 3 - TIR'!$E$18-'Ejercicio 3 - TIR'!$D$18)*(1-L588)))</f>
        <v>38325.50457</v>
      </c>
      <c r="N588" s="3">
        <f t="shared" si="10"/>
        <v>0.6961146921</v>
      </c>
      <c r="O588" s="4">
        <f>IF(N588&lt;=('Ejercicio 3 - TIR'!$D$18-'Ejercicio 3 - TIR'!$C$18)/('Ejercicio 3 - TIR'!$E$18-'Ejercicio 3 - TIR'!$C$18),'Ejercicio 3 - TIR'!$C$18+SQRT(('Ejercicio 3 - TIR'!$E$18-'Ejercicio 3 - TIR'!$C$18)*('Ejercicio 3 - TIR'!$D$18-'Ejercicio 3 - TIR'!$C$18)*N588),'Ejercicio 3 - TIR'!$E$18-SQRT(('Ejercicio 3 - TIR'!$E$18-'Ejercicio 3 - TIR'!$C$18)*('Ejercicio 3 - TIR'!$E$18-'Ejercicio 3 - TIR'!$D$18)*(1-N588)))</f>
        <v>40225.96627</v>
      </c>
      <c r="P588" s="3">
        <f t="shared" si="11"/>
        <v>0.2780277448</v>
      </c>
      <c r="Q588" s="7">
        <f>IF(P588&lt;=('Ejercicio 3 - TIR'!$D$22-'Ejercicio 3 - TIR'!$C$22)/('Ejercicio 3 - TIR'!$E$22-'Ejercicio 3 - TIR'!$C$22),'Ejercicio 3 - TIR'!$C$22+SQRT(('Ejercicio 3 - TIR'!$E$22-'Ejercicio 3 - TIR'!$C$22)*('Ejercicio 3 - TIR'!$D$22-'Ejercicio 3 - TIR'!$C$22)*P588),'Ejercicio 3 - TIR'!$E$22-SQRT(('Ejercicio 3 - TIR'!$E$22-'Ejercicio 3 - TIR'!$C$22)*('Ejercicio 3 - TIR'!$E$22-'Ejercicio 3 - TIR'!$D$22)*(1-P588)))</f>
        <v>0.1423707385</v>
      </c>
      <c r="R588" s="3">
        <f t="shared" si="12"/>
        <v>0.07800302435</v>
      </c>
      <c r="S588" s="7">
        <f>IF(R588&lt;=('Ejercicio 3 - TIR'!$D$23-'Ejercicio 3 - TIR'!$C$23)/('Ejercicio 3 - TIR'!$E$23-'Ejercicio 3 - TIR'!$C$23),'Ejercicio 3 - TIR'!$C$23+SQRT(('Ejercicio 3 - TIR'!$E$23-'Ejercicio 3 - TIR'!$C$23)*('Ejercicio 3 - TIR'!$D$23-'Ejercicio 3 - TIR'!$C$23)*R588),'Ejercicio 3 - TIR'!$E$23-SQRT(('Ejercicio 3 - TIR'!$E$23-'Ejercicio 3 - TIR'!$C$23)*('Ejercicio 3 - TIR'!$E$23-'Ejercicio 3 - TIR'!$D$23)*(1-R588)))</f>
        <v>0.1318492803</v>
      </c>
      <c r="T588" s="3">
        <f t="shared" si="13"/>
        <v>0.8733299937</v>
      </c>
      <c r="U588" s="7">
        <f>IF(T588&lt;=('Ejercicio 3 - TIR'!$D$24-'Ejercicio 3 - TIR'!$C$24)/('Ejercicio 3 - TIR'!$E$24-'Ejercicio 3 - TIR'!$C$24),'Ejercicio 3 - TIR'!$C$24+SQRT(('Ejercicio 3 - TIR'!$E$24-'Ejercicio 3 - TIR'!$C$24)*('Ejercicio 3 - TIR'!$D$24-'Ejercicio 3 - TIR'!$C$24)*T588),'Ejercicio 3 - TIR'!$E$24-SQRT(('Ejercicio 3 - TIR'!$E$24-'Ejercicio 3 - TIR'!$C$24)*('Ejercicio 3 - TIR'!$E$24-'Ejercicio 3 - TIR'!$D$24)*(1-T588)))</f>
        <v>0.2011671559</v>
      </c>
      <c r="V588" s="3">
        <f t="shared" si="14"/>
        <v>0.560158515</v>
      </c>
      <c r="W588" s="7">
        <f>IF(V588&lt;=('Ejercicio 3 - TIR'!$D$25-'Ejercicio 3 - TIR'!$C$25)/('Ejercicio 3 - TIR'!$E$25-'Ejercicio 3 - TIR'!$C$25),'Ejercicio 3 - TIR'!$C$25+SQRT(('Ejercicio 3 - TIR'!$E$25-'Ejercicio 3 - TIR'!$C$25)*('Ejercicio 3 - TIR'!$D$25-'Ejercicio 3 - TIR'!$C$25)*V588),'Ejercicio 3 - TIR'!$E$25-SQRT(('Ejercicio 3 - TIR'!$E$25-'Ejercicio 3 - TIR'!$C$25)*('Ejercicio 3 - TIR'!$E$25-'Ejercicio 3 - TIR'!$D$25)*(1-V588)))</f>
        <v>0.2107642357</v>
      </c>
      <c r="X588" s="3">
        <f t="shared" si="15"/>
        <v>0.4224304212</v>
      </c>
      <c r="Y588" s="7">
        <f>IF(X588&lt;=('Ejercicio 3 - TIR'!$D$26-'Ejercicio 3 - TIR'!$C$26)/('Ejercicio 3 - TIR'!$E$26-'Ejercicio 3 - TIR'!$C$26),'Ejercicio 3 - TIR'!$C$26+SQRT(('Ejercicio 3 - TIR'!$E$26-'Ejercicio 3 - TIR'!$C$26)*('Ejercicio 3 - TIR'!$D$26-'Ejercicio 3 - TIR'!$C$26)*X588),'Ejercicio 3 - TIR'!$E$26-SQRT(('Ejercicio 3 - TIR'!$E$26-'Ejercicio 3 - TIR'!$C$26)*('Ejercicio 3 - TIR'!$E$26-'Ejercicio 3 - TIR'!$D$26)*(1-X588)))</f>
        <v>0.2241531046</v>
      </c>
      <c r="Z588" s="3">
        <f t="shared" si="16"/>
        <v>1.142370738</v>
      </c>
      <c r="AA588" s="3">
        <f t="shared" si="17"/>
        <v>1.292991498</v>
      </c>
      <c r="AB588" s="3">
        <f t="shared" si="18"/>
        <v>1.55309892</v>
      </c>
      <c r="AC588" s="3">
        <f t="shared" si="19"/>
        <v>1.880436627</v>
      </c>
      <c r="AD588" s="3">
        <f t="shared" si="20"/>
        <v>2.301942336</v>
      </c>
      <c r="AE588" s="2">
        <f t="shared" si="21"/>
        <v>4649.888668</v>
      </c>
      <c r="AF588" s="2">
        <f t="shared" si="22"/>
        <v>5262.973143</v>
      </c>
      <c r="AG588" s="2">
        <f t="shared" si="23"/>
        <v>6321.710482</v>
      </c>
      <c r="AH588" s="2">
        <f t="shared" si="24"/>
        <v>7654.10096</v>
      </c>
      <c r="AI588" s="2">
        <f t="shared" si="25"/>
        <v>9369.791453</v>
      </c>
      <c r="AJ588" s="4">
        <f t="shared" si="26"/>
        <v>44018.1909</v>
      </c>
      <c r="AK588" s="4">
        <f t="shared" si="27"/>
        <v>54285.83658</v>
      </c>
      <c r="AL588" s="4">
        <f t="shared" si="28"/>
        <v>61740.37192</v>
      </c>
      <c r="AM588" s="4">
        <f t="shared" si="29"/>
        <v>72068.68257</v>
      </c>
      <c r="AN588" s="4">
        <f t="shared" si="30"/>
        <v>92597.85473</v>
      </c>
      <c r="AO588" s="4">
        <f>C588/'Ejercicio 3 - TIR'!$D$7</f>
        <v>13502.07316</v>
      </c>
      <c r="AP588" s="4">
        <f t="shared" si="31"/>
        <v>30516.11774</v>
      </c>
      <c r="AQ588" s="4">
        <f t="shared" si="32"/>
        <v>40783.76342</v>
      </c>
      <c r="AR588" s="4">
        <f t="shared" si="33"/>
        <v>48238.29876</v>
      </c>
      <c r="AS588" s="4">
        <f t="shared" si="34"/>
        <v>58566.60941</v>
      </c>
      <c r="AT588" s="4">
        <f t="shared" si="35"/>
        <v>79095.78157</v>
      </c>
      <c r="AU588" s="4">
        <f>AP588*'Ejercicio 3 - TIR'!$D$5</f>
        <v>15258.05887</v>
      </c>
      <c r="AV588" s="4">
        <f>AQ588*'Ejercicio 3 - TIR'!$D$5</f>
        <v>20391.88171</v>
      </c>
      <c r="AW588" s="4">
        <f>AR588*'Ejercicio 3 - TIR'!$D$5</f>
        <v>24119.14938</v>
      </c>
      <c r="AX588" s="4">
        <f>AS588*'Ejercicio 3 - TIR'!$D$5</f>
        <v>29283.3047</v>
      </c>
      <c r="AY588" s="4">
        <f>AT588*'Ejercicio 3 - TIR'!$D$5</f>
        <v>39547.89079</v>
      </c>
      <c r="AZ588" s="4">
        <f t="shared" ref="AZ588:BD588" si="1799">AJ588-AU588-AE588</f>
        <v>24110.24336</v>
      </c>
      <c r="BA588" s="4">
        <f t="shared" si="1799"/>
        <v>28630.98173</v>
      </c>
      <c r="BB588" s="4">
        <f t="shared" si="1799"/>
        <v>31299.51206</v>
      </c>
      <c r="BC588" s="4">
        <f t="shared" si="1799"/>
        <v>35131.2769</v>
      </c>
      <c r="BD588" s="4">
        <f t="shared" si="1799"/>
        <v>43680.1725</v>
      </c>
      <c r="BE588" s="4">
        <f t="shared" ref="BE588:BI588" si="1800">AZ588/Z588</f>
        <v>21105.4455</v>
      </c>
      <c r="BF588" s="4">
        <f t="shared" si="1800"/>
        <v>22143.20958</v>
      </c>
      <c r="BG588" s="4">
        <f t="shared" si="1800"/>
        <v>20152.94174</v>
      </c>
      <c r="BH588" s="4">
        <f t="shared" si="1800"/>
        <v>18682.51043</v>
      </c>
      <c r="BI588" s="4">
        <f t="shared" si="1800"/>
        <v>18975.35478</v>
      </c>
      <c r="BJ588" s="4">
        <f t="shared" si="38"/>
        <v>75182.41245</v>
      </c>
      <c r="BK588" s="4">
        <f t="shared" si="39"/>
        <v>31080.99383</v>
      </c>
      <c r="BL588" s="4">
        <f t="shared" si="40"/>
        <v>106263.4063</v>
      </c>
      <c r="BM588" s="4">
        <f>BK588*'Ejercicio 3 - TIR'!$D$5</f>
        <v>15540.49691</v>
      </c>
      <c r="BN588" s="4">
        <f t="shared" si="41"/>
        <v>90722.90936</v>
      </c>
      <c r="BO588" s="4">
        <f t="shared" si="42"/>
        <v>39411.46047</v>
      </c>
      <c r="BP588" s="4">
        <f t="shared" si="43"/>
        <v>-100170.7897</v>
      </c>
      <c r="BQ588" s="4">
        <f t="shared" ref="BQ588:BT588" si="1801">BE588</f>
        <v>21105.4455</v>
      </c>
      <c r="BR588" s="4">
        <f t="shared" si="1801"/>
        <v>22143.20958</v>
      </c>
      <c r="BS588" s="4">
        <f t="shared" si="1801"/>
        <v>20152.94174</v>
      </c>
      <c r="BT588" s="4">
        <f t="shared" si="1801"/>
        <v>18682.51043</v>
      </c>
      <c r="BU588" s="4">
        <f t="shared" si="45"/>
        <v>58386.81525</v>
      </c>
      <c r="BV588" s="36">
        <f t="shared" si="46"/>
        <v>10.49072128</v>
      </c>
    </row>
    <row r="589" ht="15.0" customHeight="1">
      <c r="A589" s="2">
        <v>588.0</v>
      </c>
      <c r="B589" s="3">
        <f t="shared" si="4"/>
        <v>0.7341949376</v>
      </c>
      <c r="C589" s="4">
        <f>IF(B589&lt;=('Ejercicio 3 - TIR'!$D$13-'Ejercicio 3 - TIR'!$C$13)/('Ejercicio 3 - TIR'!$E$13-'Ejercicio 3 - TIR'!$C$13),'Ejercicio 3 - TIR'!$C$13+SQRT(('Ejercicio 3 - TIR'!$E$13-'Ejercicio 3 - TIR'!$C$13)*('Ejercicio 3 - TIR'!$D$13-'Ejercicio 3 - TIR'!$C$13)*B589),'Ejercicio 3 - TIR'!$E$13-SQRT(('Ejercicio 3 - TIR'!$E$13-'Ejercicio 3 - TIR'!$C$13)*('Ejercicio 3 - TIR'!$E$13-'Ejercicio 3 - TIR'!$D$13)*(1-B589)))</f>
        <v>82140.37865</v>
      </c>
      <c r="D589" s="3">
        <f t="shared" si="5"/>
        <v>0.9693673001</v>
      </c>
      <c r="E589" s="4">
        <f>IF(D589&lt;=('Ejercicio 3 - TIR'!$D$14-'Ejercicio 3 - TIR'!$C$14)/('Ejercicio 3 - TIR'!$E$14-'Ejercicio 3 - TIR'!$C$14),'Ejercicio 3 - TIR'!$C$14+SQRT(('Ejercicio 3 - TIR'!$E$14-'Ejercicio 3 - TIR'!$C$14)*('Ejercicio 3 - TIR'!$D$14-'Ejercicio 3 - TIR'!$C$14)*D589),'Ejercicio 3 - TIR'!$E$14-SQRT(('Ejercicio 3 - TIR'!$E$14-'Ejercicio 3 - TIR'!$C$14)*('Ejercicio 3 - TIR'!$E$14-'Ejercicio 3 - TIR'!$D$14)*(1-D589)))</f>
        <v>37856.42705</v>
      </c>
      <c r="F589" s="3">
        <f t="shared" si="6"/>
        <v>0.4574023924</v>
      </c>
      <c r="G589" s="4">
        <f>IF(F589&lt;=('Ejercicio 3 - TIR'!$D$18-'Ejercicio 3 - TIR'!$C$18)/('Ejercicio 3 - TIR'!$E$18-'Ejercicio 3 - TIR'!$C$18),'Ejercicio 3 - TIR'!$C$18+SQRT(('Ejercicio 3 - TIR'!$E$18-'Ejercicio 3 - TIR'!$C$18)*('Ejercicio 3 - TIR'!$D$18-'Ejercicio 3 - TIR'!$C$18)*F589),'Ejercicio 3 - TIR'!$E$18-SQRT(('Ejercicio 3 - TIR'!$E$18-'Ejercicio 3 - TIR'!$C$18)*('Ejercicio 3 - TIR'!$E$18-'Ejercicio 3 - TIR'!$D$18)*(1-F589)))</f>
        <v>38283.13702</v>
      </c>
      <c r="H589" s="3">
        <f t="shared" si="7"/>
        <v>0.5601470268</v>
      </c>
      <c r="I589" s="4">
        <f>IF(H589&lt;=('Ejercicio 3 - TIR'!$D$18-'Ejercicio 3 - TIR'!$C$18)/('Ejercicio 3 - TIR'!$E$18-'Ejercicio 3 - TIR'!$C$18),'Ejercicio 3 - TIR'!$C$18+SQRT(('Ejercicio 3 - TIR'!$E$18-'Ejercicio 3 - TIR'!$C$18)*('Ejercicio 3 - TIR'!$D$18-'Ejercicio 3 - TIR'!$C$18)*H589),'Ejercicio 3 - TIR'!$E$18-SQRT(('Ejercicio 3 - TIR'!$E$18-'Ejercicio 3 - TIR'!$C$18)*('Ejercicio 3 - TIR'!$E$18-'Ejercicio 3 - TIR'!$D$18)*(1-H589)))</f>
        <v>39166.35446</v>
      </c>
      <c r="J589" s="3">
        <f t="shared" si="8"/>
        <v>0.1646821474</v>
      </c>
      <c r="K589" s="4">
        <f>IF(J589&lt;=('Ejercicio 3 - TIR'!$D$18-'Ejercicio 3 - TIR'!$C$18)/('Ejercicio 3 - TIR'!$E$18-'Ejercicio 3 - TIR'!$C$18),'Ejercicio 3 - TIR'!$C$18+SQRT(('Ejercicio 3 - TIR'!$E$18-'Ejercicio 3 - TIR'!$C$18)*('Ejercicio 3 - TIR'!$D$18-'Ejercicio 3 - TIR'!$C$18)*J589),'Ejercicio 3 - TIR'!$E$18-SQRT(('Ejercicio 3 - TIR'!$E$18-'Ejercicio 3 - TIR'!$C$18)*('Ejercicio 3 - TIR'!$E$18-'Ejercicio 3 - TIR'!$D$18)*(1-J589)))</f>
        <v>34970.14307</v>
      </c>
      <c r="L589" s="3">
        <f t="shared" si="9"/>
        <v>0.06284227373</v>
      </c>
      <c r="M589" s="4">
        <f>IF(L589&lt;=('Ejercicio 3 - TIR'!$D$18-'Ejercicio 3 - TIR'!$C$18)/('Ejercicio 3 - TIR'!$E$18-'Ejercicio 3 - TIR'!$C$18),'Ejercicio 3 - TIR'!$C$18+SQRT(('Ejercicio 3 - TIR'!$E$18-'Ejercicio 3 - TIR'!$C$18)*('Ejercicio 3 - TIR'!$D$18-'Ejercicio 3 - TIR'!$C$18)*L589),'Ejercicio 3 - TIR'!$E$18-SQRT(('Ejercicio 3 - TIR'!$E$18-'Ejercicio 3 - TIR'!$C$18)*('Ejercicio 3 - TIR'!$E$18-'Ejercicio 3 - TIR'!$D$18)*(1-L589)))</f>
        <v>33070.23469</v>
      </c>
      <c r="N589" s="3">
        <f t="shared" si="10"/>
        <v>0.5270850643</v>
      </c>
      <c r="O589" s="4">
        <f>IF(N589&lt;=('Ejercicio 3 - TIR'!$D$18-'Ejercicio 3 - TIR'!$C$18)/('Ejercicio 3 - TIR'!$E$18-'Ejercicio 3 - TIR'!$C$18),'Ejercicio 3 - TIR'!$C$18+SQRT(('Ejercicio 3 - TIR'!$E$18-'Ejercicio 3 - TIR'!$C$18)*('Ejercicio 3 - TIR'!$D$18-'Ejercicio 3 - TIR'!$C$18)*N589),'Ejercicio 3 - TIR'!$E$18-SQRT(('Ejercicio 3 - TIR'!$E$18-'Ejercicio 3 - TIR'!$C$18)*('Ejercicio 3 - TIR'!$E$18-'Ejercicio 3 - TIR'!$D$18)*(1-N589)))</f>
        <v>38891.72422</v>
      </c>
      <c r="P589" s="3">
        <f t="shared" si="11"/>
        <v>0.625679693</v>
      </c>
      <c r="Q589" s="7">
        <f>IF(P589&lt;=('Ejercicio 3 - TIR'!$D$22-'Ejercicio 3 - TIR'!$C$22)/('Ejercicio 3 - TIR'!$E$22-'Ejercicio 3 - TIR'!$C$22),'Ejercicio 3 - TIR'!$C$22+SQRT(('Ejercicio 3 - TIR'!$E$22-'Ejercicio 3 - TIR'!$C$22)*('Ejercicio 3 - TIR'!$D$22-'Ejercicio 3 - TIR'!$C$22)*P589),'Ejercicio 3 - TIR'!$E$22-SQRT(('Ejercicio 3 - TIR'!$E$22-'Ejercicio 3 - TIR'!$C$22)*('Ejercicio 3 - TIR'!$E$22-'Ejercicio 3 - TIR'!$D$22)*(1-P589)))</f>
        <v>0.1540427938</v>
      </c>
      <c r="R589" s="3">
        <f t="shared" si="12"/>
        <v>0.07018297437</v>
      </c>
      <c r="S589" s="7">
        <f>IF(R589&lt;=('Ejercicio 3 - TIR'!$D$23-'Ejercicio 3 - TIR'!$C$23)/('Ejercicio 3 - TIR'!$E$23-'Ejercicio 3 - TIR'!$C$23),'Ejercicio 3 - TIR'!$C$23+SQRT(('Ejercicio 3 - TIR'!$E$23-'Ejercicio 3 - TIR'!$C$23)*('Ejercicio 3 - TIR'!$D$23-'Ejercicio 3 - TIR'!$C$23)*R589),'Ejercicio 3 - TIR'!$E$23-SQRT(('Ejercicio 3 - TIR'!$E$23-'Ejercicio 3 - TIR'!$C$23)*('Ejercicio 3 - TIR'!$E$23-'Ejercicio 3 - TIR'!$D$23)*(1-R589)))</f>
        <v>0.1312396332</v>
      </c>
      <c r="T589" s="3">
        <f t="shared" si="13"/>
        <v>0.6381715497</v>
      </c>
      <c r="U589" s="7">
        <f>IF(T589&lt;=('Ejercicio 3 - TIR'!$D$24-'Ejercicio 3 - TIR'!$C$24)/('Ejercicio 3 - TIR'!$E$24-'Ejercicio 3 - TIR'!$C$24),'Ejercicio 3 - TIR'!$C$24+SQRT(('Ejercicio 3 - TIR'!$E$24-'Ejercicio 3 - TIR'!$C$24)*('Ejercicio 3 - TIR'!$D$24-'Ejercicio 3 - TIR'!$C$24)*T589),'Ejercicio 3 - TIR'!$E$24-SQRT(('Ejercicio 3 - TIR'!$E$24-'Ejercicio 3 - TIR'!$C$24)*('Ejercicio 3 - TIR'!$E$24-'Ejercicio 3 - TIR'!$D$24)*(1-T589)))</f>
        <v>0.1881704593</v>
      </c>
      <c r="V589" s="3">
        <f t="shared" si="14"/>
        <v>0.4641994356</v>
      </c>
      <c r="W589" s="7">
        <f>IF(V589&lt;=('Ejercicio 3 - TIR'!$D$25-'Ejercicio 3 - TIR'!$C$25)/('Ejercicio 3 - TIR'!$E$25-'Ejercicio 3 - TIR'!$C$25),'Ejercicio 3 - TIR'!$C$25+SQRT(('Ejercicio 3 - TIR'!$E$25-'Ejercicio 3 - TIR'!$C$25)*('Ejercicio 3 - TIR'!$D$25-'Ejercicio 3 - TIR'!$C$25)*V589),'Ejercicio 3 - TIR'!$E$25-SQRT(('Ejercicio 3 - TIR'!$E$25-'Ejercicio 3 - TIR'!$C$25)*('Ejercicio 3 - TIR'!$E$25-'Ejercicio 3 - TIR'!$D$25)*(1-V589)))</f>
        <v>0.206695243</v>
      </c>
      <c r="X589" s="3">
        <f t="shared" si="15"/>
        <v>0.741949329</v>
      </c>
      <c r="Y589" s="7">
        <f>IF(X589&lt;=('Ejercicio 3 - TIR'!$D$26-'Ejercicio 3 - TIR'!$C$26)/('Ejercicio 3 - TIR'!$E$26-'Ejercicio 3 - TIR'!$C$26),'Ejercicio 3 - TIR'!$C$26+SQRT(('Ejercicio 3 - TIR'!$E$26-'Ejercicio 3 - TIR'!$C$26)*('Ejercicio 3 - TIR'!$D$26-'Ejercicio 3 - TIR'!$C$26)*X589),'Ejercicio 3 - TIR'!$E$26-SQRT(('Ejercicio 3 - TIR'!$E$26-'Ejercicio 3 - TIR'!$C$26)*('Ejercicio 3 - TIR'!$E$26-'Ejercicio 3 - TIR'!$D$26)*(1-X589)))</f>
        <v>0.2426707404</v>
      </c>
      <c r="Z589" s="3">
        <f t="shared" si="16"/>
        <v>1.154042794</v>
      </c>
      <c r="AA589" s="3">
        <f t="shared" si="17"/>
        <v>1.305498947</v>
      </c>
      <c r="AB589" s="3">
        <f t="shared" si="18"/>
        <v>1.551155283</v>
      </c>
      <c r="AC589" s="3">
        <f t="shared" si="19"/>
        <v>1.871771701</v>
      </c>
      <c r="AD589" s="3">
        <f t="shared" si="20"/>
        <v>2.325995926</v>
      </c>
      <c r="AE589" s="2">
        <f t="shared" si="21"/>
        <v>5831.509787</v>
      </c>
      <c r="AF589" s="2">
        <f t="shared" si="22"/>
        <v>6596.834993</v>
      </c>
      <c r="AG589" s="2">
        <f t="shared" si="23"/>
        <v>7838.164463</v>
      </c>
      <c r="AH589" s="2">
        <f t="shared" si="24"/>
        <v>9458.275772</v>
      </c>
      <c r="AI589" s="2">
        <f t="shared" si="25"/>
        <v>11753.52256</v>
      </c>
      <c r="AJ589" s="4">
        <f t="shared" si="26"/>
        <v>44180.3784</v>
      </c>
      <c r="AK589" s="4">
        <f t="shared" si="27"/>
        <v>51131.63449</v>
      </c>
      <c r="AL589" s="4">
        <f t="shared" si="28"/>
        <v>54244.12217</v>
      </c>
      <c r="AM589" s="4">
        <f t="shared" si="29"/>
        <v>61899.92945</v>
      </c>
      <c r="AN589" s="4">
        <f t="shared" si="30"/>
        <v>90461.9921</v>
      </c>
      <c r="AO589" s="4">
        <f>C589/'Ejercicio 3 - TIR'!$D$7</f>
        <v>16428.07573</v>
      </c>
      <c r="AP589" s="4">
        <f t="shared" si="31"/>
        <v>27752.30267</v>
      </c>
      <c r="AQ589" s="4">
        <f t="shared" si="32"/>
        <v>34703.55876</v>
      </c>
      <c r="AR589" s="4">
        <f t="shared" si="33"/>
        <v>37816.04644</v>
      </c>
      <c r="AS589" s="4">
        <f t="shared" si="34"/>
        <v>45471.85373</v>
      </c>
      <c r="AT589" s="4">
        <f t="shared" si="35"/>
        <v>74033.91637</v>
      </c>
      <c r="AU589" s="4">
        <f>AP589*'Ejercicio 3 - TIR'!$D$5</f>
        <v>13876.15134</v>
      </c>
      <c r="AV589" s="4">
        <f>AQ589*'Ejercicio 3 - TIR'!$D$5</f>
        <v>17351.77938</v>
      </c>
      <c r="AW589" s="4">
        <f>AR589*'Ejercicio 3 - TIR'!$D$5</f>
        <v>18908.02322</v>
      </c>
      <c r="AX589" s="4">
        <f>AS589*'Ejercicio 3 - TIR'!$D$5</f>
        <v>22735.92686</v>
      </c>
      <c r="AY589" s="4">
        <f>AT589*'Ejercicio 3 - TIR'!$D$5</f>
        <v>37016.95818</v>
      </c>
      <c r="AZ589" s="4">
        <f t="shared" ref="AZ589:BD589" si="1802">AJ589-AU589-AE589</f>
        <v>24472.71728</v>
      </c>
      <c r="BA589" s="4">
        <f t="shared" si="1802"/>
        <v>27183.02012</v>
      </c>
      <c r="BB589" s="4">
        <f t="shared" si="1802"/>
        <v>27497.93449</v>
      </c>
      <c r="BC589" s="4">
        <f t="shared" si="1802"/>
        <v>29705.72682</v>
      </c>
      <c r="BD589" s="4">
        <f t="shared" si="1802"/>
        <v>41691.51136</v>
      </c>
      <c r="BE589" s="4">
        <f t="shared" ref="BE589:BI589" si="1803">AZ589/Z589</f>
        <v>21206.07434</v>
      </c>
      <c r="BF589" s="4">
        <f t="shared" si="1803"/>
        <v>20821.93952</v>
      </c>
      <c r="BG589" s="4">
        <f t="shared" si="1803"/>
        <v>17727.38989</v>
      </c>
      <c r="BH589" s="4">
        <f t="shared" si="1803"/>
        <v>15870.37928</v>
      </c>
      <c r="BI589" s="4">
        <f t="shared" si="1803"/>
        <v>17924.15494</v>
      </c>
      <c r="BJ589" s="4">
        <f t="shared" si="38"/>
        <v>88053.8951</v>
      </c>
      <c r="BK589" s="4">
        <f t="shared" si="39"/>
        <v>38211.63722</v>
      </c>
      <c r="BL589" s="4">
        <f t="shared" si="40"/>
        <v>126265.5323</v>
      </c>
      <c r="BM589" s="4">
        <f>BK589*'Ejercicio 3 - TIR'!$D$5</f>
        <v>19105.81861</v>
      </c>
      <c r="BN589" s="4">
        <f t="shared" si="41"/>
        <v>107159.7137</v>
      </c>
      <c r="BO589" s="4">
        <f t="shared" si="42"/>
        <v>46070.46492</v>
      </c>
      <c r="BP589" s="4">
        <f t="shared" si="43"/>
        <v>-119996.8057</v>
      </c>
      <c r="BQ589" s="4">
        <f t="shared" ref="BQ589:BT589" si="1804">BE589</f>
        <v>21206.07434</v>
      </c>
      <c r="BR589" s="4">
        <f t="shared" si="1804"/>
        <v>20821.93952</v>
      </c>
      <c r="BS589" s="4">
        <f t="shared" si="1804"/>
        <v>17727.38989</v>
      </c>
      <c r="BT589" s="4">
        <f t="shared" si="1804"/>
        <v>15870.37928</v>
      </c>
      <c r="BU589" s="4">
        <f t="shared" si="45"/>
        <v>63994.61985</v>
      </c>
      <c r="BV589" s="36">
        <f t="shared" si="46"/>
        <v>4.389176851</v>
      </c>
    </row>
    <row r="590" ht="15.0" customHeight="1">
      <c r="A590" s="2">
        <v>589.0</v>
      </c>
      <c r="B590" s="3">
        <f t="shared" si="4"/>
        <v>0.4321200418</v>
      </c>
      <c r="C590" s="4">
        <f>IF(B590&lt;=('Ejercicio 3 - TIR'!$D$13-'Ejercicio 3 - TIR'!$C$13)/('Ejercicio 3 - TIR'!$E$13-'Ejercicio 3 - TIR'!$C$13),'Ejercicio 3 - TIR'!$C$13+SQRT(('Ejercicio 3 - TIR'!$E$13-'Ejercicio 3 - TIR'!$C$13)*('Ejercicio 3 - TIR'!$D$13-'Ejercicio 3 - TIR'!$C$13)*B590),'Ejercicio 3 - TIR'!$E$13-SQRT(('Ejercicio 3 - TIR'!$E$13-'Ejercicio 3 - TIR'!$C$13)*('Ejercicio 3 - TIR'!$E$13-'Ejercicio 3 - TIR'!$D$13)*(1-B590)))</f>
        <v>73895.28874</v>
      </c>
      <c r="D590" s="3">
        <f t="shared" si="5"/>
        <v>0.9252818661</v>
      </c>
      <c r="E590" s="4">
        <f>IF(D590&lt;=('Ejercicio 3 - TIR'!$D$14-'Ejercicio 3 - TIR'!$C$14)/('Ejercicio 3 - TIR'!$E$14-'Ejercicio 3 - TIR'!$C$14),'Ejercicio 3 - TIR'!$C$14+SQRT(('Ejercicio 3 - TIR'!$E$14-'Ejercicio 3 - TIR'!$C$14)*('Ejercicio 3 - TIR'!$D$14-'Ejercicio 3 - TIR'!$C$14)*D590),'Ejercicio 3 - TIR'!$E$14-SQRT(('Ejercicio 3 - TIR'!$E$14-'Ejercicio 3 - TIR'!$C$14)*('Ejercicio 3 - TIR'!$E$14-'Ejercicio 3 - TIR'!$D$14)*(1-D590)))</f>
        <v>36652.20668</v>
      </c>
      <c r="F590" s="3">
        <f t="shared" si="6"/>
        <v>0.9861153608</v>
      </c>
      <c r="G590" s="4">
        <f>IF(F590&lt;=('Ejercicio 3 - TIR'!$D$18-'Ejercicio 3 - TIR'!$C$18)/('Ejercicio 3 - TIR'!$E$18-'Ejercicio 3 - TIR'!$C$18),'Ejercicio 3 - TIR'!$C$18+SQRT(('Ejercicio 3 - TIR'!$E$18-'Ejercicio 3 - TIR'!$C$18)*('Ejercicio 3 - TIR'!$D$18-'Ejercicio 3 - TIR'!$C$18)*F590),'Ejercicio 3 - TIR'!$E$18-SQRT(('Ejercicio 3 - TIR'!$E$18-'Ejercicio 3 - TIR'!$C$18)*('Ejercicio 3 - TIR'!$E$18-'Ejercicio 3 - TIR'!$D$18)*(1-F590)))</f>
        <v>43979.53543</v>
      </c>
      <c r="H590" s="3">
        <f t="shared" si="7"/>
        <v>0.757192199</v>
      </c>
      <c r="I590" s="4">
        <f>IF(H590&lt;=('Ejercicio 3 - TIR'!$D$18-'Ejercicio 3 - TIR'!$C$18)/('Ejercicio 3 - TIR'!$E$18-'Ejercicio 3 - TIR'!$C$18),'Ejercicio 3 - TIR'!$C$18+SQRT(('Ejercicio 3 - TIR'!$E$18-'Ejercicio 3 - TIR'!$C$18)*('Ejercicio 3 - TIR'!$D$18-'Ejercicio 3 - TIR'!$C$18)*H590),'Ejercicio 3 - TIR'!$E$18-SQRT(('Ejercicio 3 - TIR'!$E$18-'Ejercicio 3 - TIR'!$C$18)*('Ejercicio 3 - TIR'!$E$18-'Ejercicio 3 - TIR'!$D$18)*(1-H590)))</f>
        <v>40732.61379</v>
      </c>
      <c r="J590" s="3">
        <f t="shared" si="8"/>
        <v>0.4737588736</v>
      </c>
      <c r="K590" s="4">
        <f>IF(J590&lt;=('Ejercicio 3 - TIR'!$D$18-'Ejercicio 3 - TIR'!$C$18)/('Ejercicio 3 - TIR'!$E$18-'Ejercicio 3 - TIR'!$C$18),'Ejercicio 3 - TIR'!$C$18+SQRT(('Ejercicio 3 - TIR'!$E$18-'Ejercicio 3 - TIR'!$C$18)*('Ejercicio 3 - TIR'!$D$18-'Ejercicio 3 - TIR'!$C$18)*J590),'Ejercicio 3 - TIR'!$E$18-SQRT(('Ejercicio 3 - TIR'!$E$18-'Ejercicio 3 - TIR'!$C$18)*('Ejercicio 3 - TIR'!$E$18-'Ejercicio 3 - TIR'!$D$18)*(1-J590)))</f>
        <v>38429.9366</v>
      </c>
      <c r="L590" s="3">
        <f t="shared" si="9"/>
        <v>0.8831043291</v>
      </c>
      <c r="M590" s="4">
        <f>IF(L590&lt;=('Ejercicio 3 - TIR'!$D$18-'Ejercicio 3 - TIR'!$C$18)/('Ejercicio 3 - TIR'!$E$18-'Ejercicio 3 - TIR'!$C$18),'Ejercicio 3 - TIR'!$C$18+SQRT(('Ejercicio 3 - TIR'!$E$18-'Ejercicio 3 - TIR'!$C$18)*('Ejercicio 3 - TIR'!$D$18-'Ejercicio 3 - TIR'!$C$18)*L590),'Ejercicio 3 - TIR'!$E$18-SQRT(('Ejercicio 3 - TIR'!$E$18-'Ejercicio 3 - TIR'!$C$18)*('Ejercicio 3 - TIR'!$E$18-'Ejercicio 3 - TIR'!$D$18)*(1-L590)))</f>
        <v>42039.05837</v>
      </c>
      <c r="N590" s="3">
        <f t="shared" si="10"/>
        <v>0.9369381533</v>
      </c>
      <c r="O590" s="4">
        <f>IF(N590&lt;=('Ejercicio 3 - TIR'!$D$18-'Ejercicio 3 - TIR'!$C$18)/('Ejercicio 3 - TIR'!$E$18-'Ejercicio 3 - TIR'!$C$18),'Ejercicio 3 - TIR'!$C$18+SQRT(('Ejercicio 3 - TIR'!$E$18-'Ejercicio 3 - TIR'!$C$18)*('Ejercicio 3 - TIR'!$D$18-'Ejercicio 3 - TIR'!$C$18)*N590),'Ejercicio 3 - TIR'!$E$18-SQRT(('Ejercicio 3 - TIR'!$E$18-'Ejercicio 3 - TIR'!$C$18)*('Ejercicio 3 - TIR'!$E$18-'Ejercicio 3 - TIR'!$D$18)*(1-N590)))</f>
        <v>42825.22679</v>
      </c>
      <c r="P590" s="3">
        <f t="shared" si="11"/>
        <v>0.7684975489</v>
      </c>
      <c r="Q590" s="7">
        <f>IF(P590&lt;=('Ejercicio 3 - TIR'!$D$22-'Ejercicio 3 - TIR'!$C$22)/('Ejercicio 3 - TIR'!$E$22-'Ejercicio 3 - TIR'!$C$22),'Ejercicio 3 - TIR'!$C$22+SQRT(('Ejercicio 3 - TIR'!$E$22-'Ejercicio 3 - TIR'!$C$22)*('Ejercicio 3 - TIR'!$D$22-'Ejercicio 3 - TIR'!$C$22)*P590),'Ejercicio 3 - TIR'!$E$22-SQRT(('Ejercicio 3 - TIR'!$E$22-'Ejercicio 3 - TIR'!$C$22)*('Ejercicio 3 - TIR'!$E$22-'Ejercicio 3 - TIR'!$D$22)*(1-P590)))</f>
        <v>0.1595866609</v>
      </c>
      <c r="R590" s="3">
        <f t="shared" si="12"/>
        <v>0.216102123</v>
      </c>
      <c r="S590" s="7">
        <f>IF(R590&lt;=('Ejercicio 3 - TIR'!$D$23-'Ejercicio 3 - TIR'!$C$23)/('Ejercicio 3 - TIR'!$E$23-'Ejercicio 3 - TIR'!$C$23),'Ejercicio 3 - TIR'!$C$23+SQRT(('Ejercicio 3 - TIR'!$E$23-'Ejercicio 3 - TIR'!$C$23)*('Ejercicio 3 - TIR'!$D$23-'Ejercicio 3 - TIR'!$C$23)*R590),'Ejercicio 3 - TIR'!$E$23-SQRT(('Ejercicio 3 - TIR'!$E$23-'Ejercicio 3 - TIR'!$C$23)*('Ejercicio 3 - TIR'!$E$23-'Ejercicio 3 - TIR'!$D$23)*(1-R590)))</f>
        <v>0.1397226728</v>
      </c>
      <c r="T590" s="3">
        <f t="shared" si="13"/>
        <v>0.4048752294</v>
      </c>
      <c r="U590" s="7">
        <f>IF(T590&lt;=('Ejercicio 3 - TIR'!$D$24-'Ejercicio 3 - TIR'!$C$24)/('Ejercicio 3 - TIR'!$E$24-'Ejercicio 3 - TIR'!$C$24),'Ejercicio 3 - TIR'!$C$24+SQRT(('Ejercicio 3 - TIR'!$E$24-'Ejercicio 3 - TIR'!$C$24)*('Ejercicio 3 - TIR'!$D$24-'Ejercicio 3 - TIR'!$C$24)*T590),'Ejercicio 3 - TIR'!$E$24-SQRT(('Ejercicio 3 - TIR'!$E$24-'Ejercicio 3 - TIR'!$C$24)*('Ejercicio 3 - TIR'!$E$24-'Ejercicio 3 - TIR'!$D$24)*(1-T590)))</f>
        <v>0.1791588405</v>
      </c>
      <c r="V590" s="3">
        <f t="shared" si="14"/>
        <v>0.1483505375</v>
      </c>
      <c r="W590" s="7">
        <f>IF(V590&lt;=('Ejercicio 3 - TIR'!$D$25-'Ejercicio 3 - TIR'!$C$25)/('Ejercicio 3 - TIR'!$E$25-'Ejercicio 3 - TIR'!$C$25),'Ejercicio 3 - TIR'!$C$25+SQRT(('Ejercicio 3 - TIR'!$E$25-'Ejercicio 3 - TIR'!$C$25)*('Ejercicio 3 - TIR'!$D$25-'Ejercicio 3 - TIR'!$C$25)*V590),'Ejercicio 3 - TIR'!$E$25-SQRT(('Ejercicio 3 - TIR'!$E$25-'Ejercicio 3 - TIR'!$C$25)*('Ejercicio 3 - TIR'!$E$25-'Ejercicio 3 - TIR'!$D$25)*(1-V590)))</f>
        <v>0.1944114799</v>
      </c>
      <c r="X590" s="3">
        <f t="shared" si="15"/>
        <v>0.1816825973</v>
      </c>
      <c r="Y590" s="7">
        <f>IF(X590&lt;=('Ejercicio 3 - TIR'!$D$26-'Ejercicio 3 - TIR'!$C$26)/('Ejercicio 3 - TIR'!$E$26-'Ejercicio 3 - TIR'!$C$26),'Ejercicio 3 - TIR'!$C$26+SQRT(('Ejercicio 3 - TIR'!$E$26-'Ejercicio 3 - TIR'!$C$26)*('Ejercicio 3 - TIR'!$D$26-'Ejercicio 3 - TIR'!$C$26)*X590),'Ejercicio 3 - TIR'!$E$26-SQRT(('Ejercicio 3 - TIR'!$E$26-'Ejercicio 3 - TIR'!$C$26)*('Ejercicio 3 - TIR'!$E$26-'Ejercicio 3 - TIR'!$D$26)*(1-X590)))</f>
        <v>0.2121482056</v>
      </c>
      <c r="Z590" s="3">
        <f t="shared" si="16"/>
        <v>1.159586661</v>
      </c>
      <c r="AA590" s="3">
        <f t="shared" si="17"/>
        <v>1.321607209</v>
      </c>
      <c r="AB590" s="3">
        <f t="shared" si="18"/>
        <v>1.558384824</v>
      </c>
      <c r="AC590" s="3">
        <f t="shared" si="19"/>
        <v>1.861352723</v>
      </c>
      <c r="AD590" s="3">
        <f t="shared" si="20"/>
        <v>2.256235364</v>
      </c>
      <c r="AE590" s="2">
        <f t="shared" si="21"/>
        <v>5849.20328</v>
      </c>
      <c r="AF590" s="2">
        <f t="shared" si="22"/>
        <v>6666.469596</v>
      </c>
      <c r="AG590" s="2">
        <f t="shared" si="23"/>
        <v>7860.82656</v>
      </c>
      <c r="AH590" s="2">
        <f t="shared" si="24"/>
        <v>9389.061484</v>
      </c>
      <c r="AI590" s="2">
        <f t="shared" si="25"/>
        <v>11380.93403</v>
      </c>
      <c r="AJ590" s="4">
        <f t="shared" si="26"/>
        <v>50998.08264</v>
      </c>
      <c r="AK590" s="4">
        <f t="shared" si="27"/>
        <v>53832.516</v>
      </c>
      <c r="AL590" s="4">
        <f t="shared" si="28"/>
        <v>59888.62997</v>
      </c>
      <c r="AM590" s="4">
        <f t="shared" si="29"/>
        <v>78249.51579</v>
      </c>
      <c r="AN590" s="4">
        <f t="shared" si="30"/>
        <v>96623.79115</v>
      </c>
      <c r="AO590" s="4">
        <f>C590/'Ejercicio 3 - TIR'!$D$7</f>
        <v>14779.05775</v>
      </c>
      <c r="AP590" s="4">
        <f t="shared" si="31"/>
        <v>36219.02489</v>
      </c>
      <c r="AQ590" s="4">
        <f t="shared" si="32"/>
        <v>39053.45826</v>
      </c>
      <c r="AR590" s="4">
        <f t="shared" si="33"/>
        <v>45109.57222</v>
      </c>
      <c r="AS590" s="4">
        <f t="shared" si="34"/>
        <v>63470.45804</v>
      </c>
      <c r="AT590" s="4">
        <f t="shared" si="35"/>
        <v>81844.7334</v>
      </c>
      <c r="AU590" s="4">
        <f>AP590*'Ejercicio 3 - TIR'!$D$5</f>
        <v>18109.51245</v>
      </c>
      <c r="AV590" s="4">
        <f>AQ590*'Ejercicio 3 - TIR'!$D$5</f>
        <v>19526.72913</v>
      </c>
      <c r="AW590" s="4">
        <f>AR590*'Ejercicio 3 - TIR'!$D$5</f>
        <v>22554.78611</v>
      </c>
      <c r="AX590" s="4">
        <f>AS590*'Ejercicio 3 - TIR'!$D$5</f>
        <v>31735.22902</v>
      </c>
      <c r="AY590" s="4">
        <f>AT590*'Ejercicio 3 - TIR'!$D$5</f>
        <v>40922.3667</v>
      </c>
      <c r="AZ590" s="4">
        <f t="shared" ref="AZ590:BD590" si="1805">AJ590-AU590-AE590</f>
        <v>27039.36691</v>
      </c>
      <c r="BA590" s="4">
        <f t="shared" si="1805"/>
        <v>27639.31728</v>
      </c>
      <c r="BB590" s="4">
        <f t="shared" si="1805"/>
        <v>29473.0173</v>
      </c>
      <c r="BC590" s="4">
        <f t="shared" si="1805"/>
        <v>37125.22529</v>
      </c>
      <c r="BD590" s="4">
        <f t="shared" si="1805"/>
        <v>44320.49042</v>
      </c>
      <c r="BE590" s="4">
        <f t="shared" ref="BE590:BI590" si="1806">AZ590/Z590</f>
        <v>23318.10793</v>
      </c>
      <c r="BF590" s="4">
        <f t="shared" si="1806"/>
        <v>20913.41293</v>
      </c>
      <c r="BG590" s="4">
        <f t="shared" si="1806"/>
        <v>18912.54127</v>
      </c>
      <c r="BH590" s="4">
        <f t="shared" si="1806"/>
        <v>19945.29291</v>
      </c>
      <c r="BI590" s="4">
        <f t="shared" si="1806"/>
        <v>19643.55808</v>
      </c>
      <c r="BJ590" s="4">
        <f t="shared" si="38"/>
        <v>82696.00488</v>
      </c>
      <c r="BK590" s="4">
        <f t="shared" si="39"/>
        <v>33345.03273</v>
      </c>
      <c r="BL590" s="4">
        <f t="shared" si="40"/>
        <v>116041.0376</v>
      </c>
      <c r="BM590" s="4">
        <f>BK590*'Ejercicio 3 - TIR'!$D$5</f>
        <v>16672.51637</v>
      </c>
      <c r="BN590" s="4">
        <f t="shared" si="41"/>
        <v>99368.52125</v>
      </c>
      <c r="BO590" s="4">
        <f t="shared" si="42"/>
        <v>44041.73556</v>
      </c>
      <c r="BP590" s="4">
        <f t="shared" si="43"/>
        <v>-110547.4954</v>
      </c>
      <c r="BQ590" s="4">
        <f t="shared" ref="BQ590:BT590" si="1807">BE590</f>
        <v>23318.10793</v>
      </c>
      <c r="BR590" s="4">
        <f t="shared" si="1807"/>
        <v>20913.41293</v>
      </c>
      <c r="BS590" s="4">
        <f t="shared" si="1807"/>
        <v>18912.54127</v>
      </c>
      <c r="BT590" s="4">
        <f t="shared" si="1807"/>
        <v>19945.29291</v>
      </c>
      <c r="BU590" s="4">
        <f t="shared" si="45"/>
        <v>63685.29364</v>
      </c>
      <c r="BV590" s="36">
        <f t="shared" si="46"/>
        <v>8.576590082</v>
      </c>
    </row>
    <row r="591" ht="15.0" customHeight="1">
      <c r="A591" s="2">
        <v>590.0</v>
      </c>
      <c r="B591" s="3">
        <f t="shared" si="4"/>
        <v>0.4348529148</v>
      </c>
      <c r="C591" s="4">
        <f>IF(B591&lt;=('Ejercicio 3 - TIR'!$D$13-'Ejercicio 3 - TIR'!$C$13)/('Ejercicio 3 - TIR'!$E$13-'Ejercicio 3 - TIR'!$C$13),'Ejercicio 3 - TIR'!$C$13+SQRT(('Ejercicio 3 - TIR'!$E$13-'Ejercicio 3 - TIR'!$C$13)*('Ejercicio 3 - TIR'!$D$13-'Ejercicio 3 - TIR'!$C$13)*B591),'Ejercicio 3 - TIR'!$E$13-SQRT(('Ejercicio 3 - TIR'!$E$13-'Ejercicio 3 - TIR'!$C$13)*('Ejercicio 3 - TIR'!$E$13-'Ejercicio 3 - TIR'!$D$13)*(1-B591)))</f>
        <v>73958.17783</v>
      </c>
      <c r="D591" s="3">
        <f t="shared" si="5"/>
        <v>0.7130583677</v>
      </c>
      <c r="E591" s="4">
        <f>IF(D591&lt;=('Ejercicio 3 - TIR'!$D$14-'Ejercicio 3 - TIR'!$C$14)/('Ejercicio 3 - TIR'!$E$14-'Ejercicio 3 - TIR'!$C$14),'Ejercicio 3 - TIR'!$C$14+SQRT(('Ejercicio 3 - TIR'!$E$14-'Ejercicio 3 - TIR'!$C$14)*('Ejercicio 3 - TIR'!$D$14-'Ejercicio 3 - TIR'!$C$14)*D591),'Ejercicio 3 - TIR'!$E$14-SQRT(('Ejercicio 3 - TIR'!$E$14-'Ejercicio 3 - TIR'!$C$14)*('Ejercicio 3 - TIR'!$E$14-'Ejercicio 3 - TIR'!$D$14)*(1-D591)))</f>
        <v>33439.41734</v>
      </c>
      <c r="F591" s="3">
        <f t="shared" si="6"/>
        <v>0.6872921502</v>
      </c>
      <c r="G591" s="4">
        <f>IF(F591&lt;=('Ejercicio 3 - TIR'!$D$18-'Ejercicio 3 - TIR'!$C$18)/('Ejercicio 3 - TIR'!$E$18-'Ejercicio 3 - TIR'!$C$18),'Ejercicio 3 - TIR'!$C$18+SQRT(('Ejercicio 3 - TIR'!$E$18-'Ejercicio 3 - TIR'!$C$18)*('Ejercicio 3 - TIR'!$D$18-'Ejercicio 3 - TIR'!$C$18)*F591),'Ejercicio 3 - TIR'!$E$18-SQRT(('Ejercicio 3 - TIR'!$E$18-'Ejercicio 3 - TIR'!$C$18)*('Ejercicio 3 - TIR'!$E$18-'Ejercicio 3 - TIR'!$D$18)*(1-F591)))</f>
        <v>40157.16109</v>
      </c>
      <c r="H591" s="3">
        <f t="shared" si="7"/>
        <v>0.7452156437</v>
      </c>
      <c r="I591" s="4">
        <f>IF(H591&lt;=('Ejercicio 3 - TIR'!$D$18-'Ejercicio 3 - TIR'!$C$18)/('Ejercicio 3 - TIR'!$E$18-'Ejercicio 3 - TIR'!$C$18),'Ejercicio 3 - TIR'!$C$18+SQRT(('Ejercicio 3 - TIR'!$E$18-'Ejercicio 3 - TIR'!$C$18)*('Ejercicio 3 - TIR'!$D$18-'Ejercicio 3 - TIR'!$C$18)*H591),'Ejercicio 3 - TIR'!$E$18-SQRT(('Ejercicio 3 - TIR'!$E$18-'Ejercicio 3 - TIR'!$C$18)*('Ejercicio 3 - TIR'!$E$18-'Ejercicio 3 - TIR'!$D$18)*(1-H591)))</f>
        <v>40628.6356</v>
      </c>
      <c r="J591" s="3">
        <f t="shared" si="8"/>
        <v>0.3464412969</v>
      </c>
      <c r="K591" s="4">
        <f>IF(J591&lt;=('Ejercicio 3 - TIR'!$D$18-'Ejercicio 3 - TIR'!$C$18)/('Ejercicio 3 - TIR'!$E$18-'Ejercicio 3 - TIR'!$C$18),'Ejercicio 3 - TIR'!$C$18+SQRT(('Ejercicio 3 - TIR'!$E$18-'Ejercicio 3 - TIR'!$C$18)*('Ejercicio 3 - TIR'!$D$18-'Ejercicio 3 - TIR'!$C$18)*J591),'Ejercicio 3 - TIR'!$E$18-SQRT(('Ejercicio 3 - TIR'!$E$18-'Ejercicio 3 - TIR'!$C$18)*('Ejercicio 3 - TIR'!$E$18-'Ejercicio 3 - TIR'!$D$18)*(1-J591)))</f>
        <v>37208.75818</v>
      </c>
      <c r="L591" s="3">
        <f t="shared" si="9"/>
        <v>0.6376935232</v>
      </c>
      <c r="M591" s="4">
        <f>IF(L591&lt;=('Ejercicio 3 - TIR'!$D$18-'Ejercicio 3 - TIR'!$C$18)/('Ejercicio 3 - TIR'!$E$18-'Ejercicio 3 - TIR'!$C$18),'Ejercicio 3 - TIR'!$C$18+SQRT(('Ejercicio 3 - TIR'!$E$18-'Ejercicio 3 - TIR'!$C$18)*('Ejercicio 3 - TIR'!$D$18-'Ejercicio 3 - TIR'!$C$18)*L591),'Ejercicio 3 - TIR'!$E$18-SQRT(('Ejercicio 3 - TIR'!$E$18-'Ejercicio 3 - TIR'!$C$18)*('Ejercicio 3 - TIR'!$E$18-'Ejercicio 3 - TIR'!$D$18)*(1-L591)))</f>
        <v>39780.28775</v>
      </c>
      <c r="N591" s="3">
        <f t="shared" si="10"/>
        <v>0.6402963315</v>
      </c>
      <c r="O591" s="4">
        <f>IF(N591&lt;=('Ejercicio 3 - TIR'!$D$18-'Ejercicio 3 - TIR'!$C$18)/('Ejercicio 3 - TIR'!$E$18-'Ejercicio 3 - TIR'!$C$18),'Ejercicio 3 - TIR'!$C$18+SQRT(('Ejercicio 3 - TIR'!$E$18-'Ejercicio 3 - TIR'!$C$18)*('Ejercicio 3 - TIR'!$D$18-'Ejercicio 3 - TIR'!$C$18)*N591),'Ejercicio 3 - TIR'!$E$18-SQRT(('Ejercicio 3 - TIR'!$E$18-'Ejercicio 3 - TIR'!$C$18)*('Ejercicio 3 - TIR'!$E$18-'Ejercicio 3 - TIR'!$D$18)*(1-N591)))</f>
        <v>39800.22702</v>
      </c>
      <c r="P591" s="3">
        <f t="shared" si="11"/>
        <v>0.2404563995</v>
      </c>
      <c r="Q591" s="7">
        <f>IF(P591&lt;=('Ejercicio 3 - TIR'!$D$22-'Ejercicio 3 - TIR'!$C$22)/('Ejercicio 3 - TIR'!$E$22-'Ejercicio 3 - TIR'!$C$22),'Ejercicio 3 - TIR'!$C$22+SQRT(('Ejercicio 3 - TIR'!$E$22-'Ejercicio 3 - TIR'!$C$22)*('Ejercicio 3 - TIR'!$D$22-'Ejercicio 3 - TIR'!$C$22)*P591),'Ejercicio 3 - TIR'!$E$22-SQRT(('Ejercicio 3 - TIR'!$E$22-'Ejercicio 3 - TIR'!$C$22)*('Ejercicio 3 - TIR'!$E$22-'Ejercicio 3 - TIR'!$D$22)*(1-P591)))</f>
        <v>0.140804363</v>
      </c>
      <c r="R591" s="3">
        <f t="shared" si="12"/>
        <v>0.46281006</v>
      </c>
      <c r="S591" s="7">
        <f>IF(R591&lt;=('Ejercicio 3 - TIR'!$D$23-'Ejercicio 3 - TIR'!$C$23)/('Ejercicio 3 - TIR'!$E$23-'Ejercicio 3 - TIR'!$C$23),'Ejercicio 3 - TIR'!$C$23+SQRT(('Ejercicio 3 - TIR'!$E$23-'Ejercicio 3 - TIR'!$C$23)*('Ejercicio 3 - TIR'!$D$23-'Ejercicio 3 - TIR'!$C$23)*R591),'Ejercicio 3 - TIR'!$E$23-SQRT(('Ejercicio 3 - TIR'!$E$23-'Ejercicio 3 - TIR'!$C$23)*('Ejercicio 3 - TIR'!$E$23-'Ejercicio 3 - TIR'!$D$23)*(1-R591)))</f>
        <v>0.148862746</v>
      </c>
      <c r="T591" s="3">
        <f t="shared" si="13"/>
        <v>0.7577036167</v>
      </c>
      <c r="U591" s="7">
        <f>IF(T591&lt;=('Ejercicio 3 - TIR'!$D$24-'Ejercicio 3 - TIR'!$C$24)/('Ejercicio 3 - TIR'!$E$24-'Ejercicio 3 - TIR'!$C$24),'Ejercicio 3 - TIR'!$C$24+SQRT(('Ejercicio 3 - TIR'!$E$24-'Ejercicio 3 - TIR'!$C$24)*('Ejercicio 3 - TIR'!$D$24-'Ejercicio 3 - TIR'!$C$24)*T591),'Ejercicio 3 - TIR'!$E$24-SQRT(('Ejercicio 3 - TIR'!$E$24-'Ejercicio 3 - TIR'!$C$24)*('Ejercicio 3 - TIR'!$E$24-'Ejercicio 3 - TIR'!$D$24)*(1-T591)))</f>
        <v>0.1939533136</v>
      </c>
      <c r="V591" s="3">
        <f t="shared" si="14"/>
        <v>0.2826748866</v>
      </c>
      <c r="W591" s="7">
        <f>IF(V591&lt;=('Ejercicio 3 - TIR'!$D$25-'Ejercicio 3 - TIR'!$C$25)/('Ejercicio 3 - TIR'!$E$25-'Ejercicio 3 - TIR'!$C$25),'Ejercicio 3 - TIR'!$C$25+SQRT(('Ejercicio 3 - TIR'!$E$25-'Ejercicio 3 - TIR'!$C$25)*('Ejercicio 3 - TIR'!$D$25-'Ejercicio 3 - TIR'!$C$25)*V591),'Ejercicio 3 - TIR'!$E$25-SQRT(('Ejercicio 3 - TIR'!$E$25-'Ejercicio 3 - TIR'!$C$25)*('Ejercicio 3 - TIR'!$E$25-'Ejercicio 3 - TIR'!$D$25)*(1-V591)))</f>
        <v>0.1998933366</v>
      </c>
      <c r="X591" s="3">
        <f t="shared" si="15"/>
        <v>0.4086055268</v>
      </c>
      <c r="Y591" s="7">
        <f>IF(X591&lt;=('Ejercicio 3 - TIR'!$D$26-'Ejercicio 3 - TIR'!$C$26)/('Ejercicio 3 - TIR'!$E$26-'Ejercicio 3 - TIR'!$C$26),'Ejercicio 3 - TIR'!$C$26+SQRT(('Ejercicio 3 - TIR'!$E$26-'Ejercicio 3 - TIR'!$C$26)*('Ejercicio 3 - TIR'!$D$26-'Ejercicio 3 - TIR'!$C$26)*X591),'Ejercicio 3 - TIR'!$E$26-SQRT(('Ejercicio 3 - TIR'!$E$26-'Ejercicio 3 - TIR'!$C$26)*('Ejercicio 3 - TIR'!$E$26-'Ejercicio 3 - TIR'!$D$26)*(1-X591)))</f>
        <v>0.2234886723</v>
      </c>
      <c r="Z591" s="3">
        <f t="shared" si="16"/>
        <v>1.140804363</v>
      </c>
      <c r="AA591" s="3">
        <f t="shared" si="17"/>
        <v>1.310627633</v>
      </c>
      <c r="AB591" s="3">
        <f t="shared" si="18"/>
        <v>1.564828205</v>
      </c>
      <c r="AC591" s="3">
        <f t="shared" si="19"/>
        <v>1.877626937</v>
      </c>
      <c r="AD591" s="3">
        <f t="shared" si="20"/>
        <v>2.297255288</v>
      </c>
      <c r="AE591" s="2">
        <f t="shared" si="21"/>
        <v>4708.415857</v>
      </c>
      <c r="AF591" s="2">
        <f t="shared" si="22"/>
        <v>5409.323571</v>
      </c>
      <c r="AG591" s="2">
        <f t="shared" si="23"/>
        <v>6458.479802</v>
      </c>
      <c r="AH591" s="2">
        <f t="shared" si="24"/>
        <v>7749.486879</v>
      </c>
      <c r="AI591" s="2">
        <f t="shared" si="25"/>
        <v>9481.409412</v>
      </c>
      <c r="AJ591" s="4">
        <f t="shared" si="26"/>
        <v>45811.46457</v>
      </c>
      <c r="AK591" s="4">
        <f t="shared" si="27"/>
        <v>53249.01251</v>
      </c>
      <c r="AL591" s="4">
        <f t="shared" si="28"/>
        <v>58225.31429</v>
      </c>
      <c r="AM591" s="4">
        <f t="shared" si="29"/>
        <v>74692.53983</v>
      </c>
      <c r="AN591" s="4">
        <f t="shared" si="30"/>
        <v>91431.28199</v>
      </c>
      <c r="AO591" s="4">
        <f>C591/'Ejercicio 3 - TIR'!$D$7</f>
        <v>14791.63557</v>
      </c>
      <c r="AP591" s="4">
        <f t="shared" si="31"/>
        <v>31019.82901</v>
      </c>
      <c r="AQ591" s="4">
        <f t="shared" si="32"/>
        <v>38457.37695</v>
      </c>
      <c r="AR591" s="4">
        <f t="shared" si="33"/>
        <v>43433.67873</v>
      </c>
      <c r="AS591" s="4">
        <f t="shared" si="34"/>
        <v>59900.90426</v>
      </c>
      <c r="AT591" s="4">
        <f t="shared" si="35"/>
        <v>76639.64642</v>
      </c>
      <c r="AU591" s="4">
        <f>AP591*'Ejercicio 3 - TIR'!$D$5</f>
        <v>15509.9145</v>
      </c>
      <c r="AV591" s="4">
        <f>AQ591*'Ejercicio 3 - TIR'!$D$5</f>
        <v>19228.68847</v>
      </c>
      <c r="AW591" s="4">
        <f>AR591*'Ejercicio 3 - TIR'!$D$5</f>
        <v>21716.83936</v>
      </c>
      <c r="AX591" s="4">
        <f>AS591*'Ejercicio 3 - TIR'!$D$5</f>
        <v>29950.45213</v>
      </c>
      <c r="AY591" s="4">
        <f>AT591*'Ejercicio 3 - TIR'!$D$5</f>
        <v>38319.82321</v>
      </c>
      <c r="AZ591" s="4">
        <f t="shared" ref="AZ591:BD591" si="1808">AJ591-AU591-AE591</f>
        <v>25593.13421</v>
      </c>
      <c r="BA591" s="4">
        <f t="shared" si="1808"/>
        <v>28611.00047</v>
      </c>
      <c r="BB591" s="4">
        <f t="shared" si="1808"/>
        <v>30049.99513</v>
      </c>
      <c r="BC591" s="4">
        <f t="shared" si="1808"/>
        <v>36992.60082</v>
      </c>
      <c r="BD591" s="4">
        <f t="shared" si="1808"/>
        <v>43630.04936</v>
      </c>
      <c r="BE591" s="4">
        <f t="shared" ref="BE591:BI591" si="1809">AZ591/Z591</f>
        <v>22434.28851</v>
      </c>
      <c r="BF591" s="4">
        <f t="shared" si="1809"/>
        <v>21829.99942</v>
      </c>
      <c r="BG591" s="4">
        <f t="shared" si="1809"/>
        <v>19203.38285</v>
      </c>
      <c r="BH591" s="4">
        <f t="shared" si="1809"/>
        <v>19701.78426</v>
      </c>
      <c r="BI591" s="4">
        <f t="shared" si="1809"/>
        <v>18992.25114</v>
      </c>
      <c r="BJ591" s="4">
        <f t="shared" si="38"/>
        <v>76818.87831</v>
      </c>
      <c r="BK591" s="4">
        <f t="shared" si="39"/>
        <v>33980.16302</v>
      </c>
      <c r="BL591" s="4">
        <f t="shared" si="40"/>
        <v>110799.0413</v>
      </c>
      <c r="BM591" s="4">
        <f>BK591*'Ejercicio 3 - TIR'!$D$5</f>
        <v>16990.08151</v>
      </c>
      <c r="BN591" s="4">
        <f t="shared" si="41"/>
        <v>93808.95982</v>
      </c>
      <c r="BO591" s="4">
        <f t="shared" si="42"/>
        <v>40835.23512</v>
      </c>
      <c r="BP591" s="4">
        <f t="shared" si="43"/>
        <v>-107397.5952</v>
      </c>
      <c r="BQ591" s="4">
        <f t="shared" ref="BQ591:BT591" si="1810">BE591</f>
        <v>22434.28851</v>
      </c>
      <c r="BR591" s="4">
        <f t="shared" si="1810"/>
        <v>21829.99942</v>
      </c>
      <c r="BS591" s="4">
        <f t="shared" si="1810"/>
        <v>19203.38285</v>
      </c>
      <c r="BT591" s="4">
        <f t="shared" si="1810"/>
        <v>19701.78426</v>
      </c>
      <c r="BU591" s="4">
        <f t="shared" si="45"/>
        <v>59827.48626</v>
      </c>
      <c r="BV591" s="36">
        <f t="shared" si="46"/>
        <v>8.762216541</v>
      </c>
    </row>
    <row r="592" ht="15.0" customHeight="1">
      <c r="A592" s="2">
        <v>591.0</v>
      </c>
      <c r="B592" s="3">
        <f t="shared" si="4"/>
        <v>0.7595737982</v>
      </c>
      <c r="C592" s="4">
        <f>IF(B592&lt;=('Ejercicio 3 - TIR'!$D$13-'Ejercicio 3 - TIR'!$C$13)/('Ejercicio 3 - TIR'!$E$13-'Ejercicio 3 - TIR'!$C$13),'Ejercicio 3 - TIR'!$C$13+SQRT(('Ejercicio 3 - TIR'!$E$13-'Ejercicio 3 - TIR'!$C$13)*('Ejercicio 3 - TIR'!$D$13-'Ejercicio 3 - TIR'!$C$13)*B592),'Ejercicio 3 - TIR'!$E$13-SQRT(('Ejercicio 3 - TIR'!$E$13-'Ejercicio 3 - TIR'!$C$13)*('Ejercicio 3 - TIR'!$E$13-'Ejercicio 3 - TIR'!$D$13)*(1-B592)))</f>
        <v>83014.37543</v>
      </c>
      <c r="D592" s="3">
        <f t="shared" si="5"/>
        <v>0.1426670062</v>
      </c>
      <c r="E592" s="4">
        <f>IF(D592&lt;=('Ejercicio 3 - TIR'!$D$14-'Ejercicio 3 - TIR'!$C$14)/('Ejercicio 3 - TIR'!$E$14-'Ejercicio 3 - TIR'!$C$14),'Ejercicio 3 - TIR'!$C$14+SQRT(('Ejercicio 3 - TIR'!$E$14-'Ejercicio 3 - TIR'!$C$14)*('Ejercicio 3 - TIR'!$D$14-'Ejercicio 3 - TIR'!$C$14)*D592),'Ejercicio 3 - TIR'!$E$14-SQRT(('Ejercicio 3 - TIR'!$E$14-'Ejercicio 3 - TIR'!$C$14)*('Ejercicio 3 - TIR'!$E$14-'Ejercicio 3 - TIR'!$D$14)*(1-D592)))</f>
        <v>28271.08934</v>
      </c>
      <c r="F592" s="3">
        <f t="shared" si="6"/>
        <v>0.4523712941</v>
      </c>
      <c r="G592" s="4">
        <f>IF(F592&lt;=('Ejercicio 3 - TIR'!$D$18-'Ejercicio 3 - TIR'!$C$18)/('Ejercicio 3 - TIR'!$E$18-'Ejercicio 3 - TIR'!$C$18),'Ejercicio 3 - TIR'!$C$18+SQRT(('Ejercicio 3 - TIR'!$E$18-'Ejercicio 3 - TIR'!$C$18)*('Ejercicio 3 - TIR'!$D$18-'Ejercicio 3 - TIR'!$C$18)*F592),'Ejercicio 3 - TIR'!$E$18-SQRT(('Ejercicio 3 - TIR'!$E$18-'Ejercicio 3 - TIR'!$C$18)*('Ejercicio 3 - TIR'!$E$18-'Ejercicio 3 - TIR'!$D$18)*(1-F592)))</f>
        <v>38237.45677</v>
      </c>
      <c r="H592" s="3">
        <f t="shared" si="7"/>
        <v>0.6349111386</v>
      </c>
      <c r="I592" s="4">
        <f>IF(H592&lt;=('Ejercicio 3 - TIR'!$D$18-'Ejercicio 3 - TIR'!$C$18)/('Ejercicio 3 - TIR'!$E$18-'Ejercicio 3 - TIR'!$C$18),'Ejercicio 3 - TIR'!$C$18+SQRT(('Ejercicio 3 - TIR'!$E$18-'Ejercicio 3 - TIR'!$C$18)*('Ejercicio 3 - TIR'!$D$18-'Ejercicio 3 - TIR'!$C$18)*H592),'Ejercicio 3 - TIR'!$E$18-SQRT(('Ejercicio 3 - TIR'!$E$18-'Ejercicio 3 - TIR'!$C$18)*('Ejercicio 3 - TIR'!$E$18-'Ejercicio 3 - TIR'!$D$18)*(1-H592)))</f>
        <v>39758.92775</v>
      </c>
      <c r="J592" s="3">
        <f t="shared" si="8"/>
        <v>0.2298001733</v>
      </c>
      <c r="K592" s="4">
        <f>IF(J592&lt;=('Ejercicio 3 - TIR'!$D$18-'Ejercicio 3 - TIR'!$C$18)/('Ejercicio 3 - TIR'!$E$18-'Ejercicio 3 - TIR'!$C$18),'Ejercicio 3 - TIR'!$C$18+SQRT(('Ejercicio 3 - TIR'!$E$18-'Ejercicio 3 - TIR'!$C$18)*('Ejercicio 3 - TIR'!$D$18-'Ejercicio 3 - TIR'!$C$18)*J592),'Ejercicio 3 - TIR'!$E$18-SQRT(('Ejercicio 3 - TIR'!$E$18-'Ejercicio 3 - TIR'!$C$18)*('Ejercicio 3 - TIR'!$E$18-'Ejercicio 3 - TIR'!$D$18)*(1-J592)))</f>
        <v>35871.11795</v>
      </c>
      <c r="L592" s="3">
        <f t="shared" si="9"/>
        <v>0.7737518034</v>
      </c>
      <c r="M592" s="4">
        <f>IF(L592&lt;=('Ejercicio 3 - TIR'!$D$18-'Ejercicio 3 - TIR'!$C$18)/('Ejercicio 3 - TIR'!$E$18-'Ejercicio 3 - TIR'!$C$18),'Ejercicio 3 - TIR'!$C$18+SQRT(('Ejercicio 3 - TIR'!$E$18-'Ejercicio 3 - TIR'!$C$18)*('Ejercicio 3 - TIR'!$D$18-'Ejercicio 3 - TIR'!$C$18)*L592),'Ejercicio 3 - TIR'!$E$18-SQRT(('Ejercicio 3 - TIR'!$E$18-'Ejercicio 3 - TIR'!$C$18)*('Ejercicio 3 - TIR'!$E$18-'Ejercicio 3 - TIR'!$D$18)*(1-L592)))</f>
        <v>40880.70215</v>
      </c>
      <c r="N592" s="3">
        <f t="shared" si="10"/>
        <v>0.4551391769</v>
      </c>
      <c r="O592" s="4">
        <f>IF(N592&lt;=('Ejercicio 3 - TIR'!$D$18-'Ejercicio 3 - TIR'!$C$18)/('Ejercicio 3 - TIR'!$E$18-'Ejercicio 3 - TIR'!$C$18),'Ejercicio 3 - TIR'!$C$18+SQRT(('Ejercicio 3 - TIR'!$E$18-'Ejercicio 3 - TIR'!$C$18)*('Ejercicio 3 - TIR'!$D$18-'Ejercicio 3 - TIR'!$C$18)*N592),'Ejercicio 3 - TIR'!$E$18-SQRT(('Ejercicio 3 - TIR'!$E$18-'Ejercicio 3 - TIR'!$C$18)*('Ejercicio 3 - TIR'!$E$18-'Ejercicio 3 - TIR'!$D$18)*(1-N592)))</f>
        <v>38262.61923</v>
      </c>
      <c r="P592" s="3">
        <f t="shared" si="11"/>
        <v>0.2182232573</v>
      </c>
      <c r="Q592" s="7">
        <f>IF(P592&lt;=('Ejercicio 3 - TIR'!$D$22-'Ejercicio 3 - TIR'!$C$22)/('Ejercicio 3 - TIR'!$E$22-'Ejercicio 3 - TIR'!$C$22),'Ejercicio 3 - TIR'!$C$22+SQRT(('Ejercicio 3 - TIR'!$E$22-'Ejercicio 3 - TIR'!$C$22)*('Ejercicio 3 - TIR'!$D$22-'Ejercicio 3 - TIR'!$C$22)*P592),'Ejercicio 3 - TIR'!$E$22-SQRT(('Ejercicio 3 - TIR'!$E$22-'Ejercicio 3 - TIR'!$C$22)*('Ejercicio 3 - TIR'!$E$22-'Ejercicio 3 - TIR'!$D$22)*(1-P592)))</f>
        <v>0.1398192296</v>
      </c>
      <c r="R592" s="3">
        <f t="shared" si="12"/>
        <v>0.766367494</v>
      </c>
      <c r="S592" s="7">
        <f>IF(R592&lt;=('Ejercicio 3 - TIR'!$D$23-'Ejercicio 3 - TIR'!$C$23)/('Ejercicio 3 - TIR'!$E$23-'Ejercicio 3 - TIR'!$C$23),'Ejercicio 3 - TIR'!$C$23+SQRT(('Ejercicio 3 - TIR'!$E$23-'Ejercicio 3 - TIR'!$C$23)*('Ejercicio 3 - TIR'!$D$23-'Ejercicio 3 - TIR'!$C$23)*R592),'Ejercicio 3 - TIR'!$E$23-SQRT(('Ejercicio 3 - TIR'!$E$23-'Ejercicio 3 - TIR'!$C$23)*('Ejercicio 3 - TIR'!$E$23-'Ejercicio 3 - TIR'!$D$23)*(1-R592)))</f>
        <v>0.1594929644</v>
      </c>
      <c r="T592" s="3">
        <f t="shared" si="13"/>
        <v>0.16345844</v>
      </c>
      <c r="U592" s="7">
        <f>IF(T592&lt;=('Ejercicio 3 - TIR'!$D$24-'Ejercicio 3 - TIR'!$C$24)/('Ejercicio 3 - TIR'!$E$24-'Ejercicio 3 - TIR'!$C$24),'Ejercicio 3 - TIR'!$C$24+SQRT(('Ejercicio 3 - TIR'!$E$24-'Ejercicio 3 - TIR'!$C$24)*('Ejercicio 3 - TIR'!$D$24-'Ejercicio 3 - TIR'!$C$24)*T592),'Ejercicio 3 - TIR'!$E$24-SQRT(('Ejercicio 3 - TIR'!$E$24-'Ejercicio 3 - TIR'!$C$24)*('Ejercicio 3 - TIR'!$E$24-'Ejercicio 3 - TIR'!$D$24)*(1-T592)))</f>
        <v>0.1685273507</v>
      </c>
      <c r="V592" s="3">
        <f t="shared" si="14"/>
        <v>0.9827503289</v>
      </c>
      <c r="W592" s="7">
        <f>IF(V592&lt;=('Ejercicio 3 - TIR'!$D$25-'Ejercicio 3 - TIR'!$C$25)/('Ejercicio 3 - TIR'!$E$25-'Ejercicio 3 - TIR'!$C$25),'Ejercicio 3 - TIR'!$C$25+SQRT(('Ejercicio 3 - TIR'!$E$25-'Ejercicio 3 - TIR'!$C$25)*('Ejercicio 3 - TIR'!$D$25-'Ejercicio 3 - TIR'!$C$25)*V592),'Ejercicio 3 - TIR'!$E$25-SQRT(('Ejercicio 3 - TIR'!$E$25-'Ejercicio 3 - TIR'!$C$25)*('Ejercicio 3 - TIR'!$E$25-'Ejercicio 3 - TIR'!$D$25)*(1-V592)))</f>
        <v>0.2422299389</v>
      </c>
      <c r="X592" s="3">
        <f t="shared" si="15"/>
        <v>0.2023529071</v>
      </c>
      <c r="Y592" s="7">
        <f>IF(X592&lt;=('Ejercicio 3 - TIR'!$D$26-'Ejercicio 3 - TIR'!$C$26)/('Ejercicio 3 - TIR'!$E$26-'Ejercicio 3 - TIR'!$C$26),'Ejercicio 3 - TIR'!$C$26+SQRT(('Ejercicio 3 - TIR'!$E$26-'Ejercicio 3 - TIR'!$C$26)*('Ejercicio 3 - TIR'!$D$26-'Ejercicio 3 - TIR'!$C$26)*X592),'Ejercicio 3 - TIR'!$E$26-SQRT(('Ejercicio 3 - TIR'!$E$26-'Ejercicio 3 - TIR'!$C$26)*('Ejercicio 3 - TIR'!$E$26-'Ejercicio 3 - TIR'!$D$26)*(1-X592)))</f>
        <v>0.2133741919</v>
      </c>
      <c r="Z592" s="3">
        <f t="shared" si="16"/>
        <v>1.13981923</v>
      </c>
      <c r="AA592" s="3">
        <f t="shared" si="17"/>
        <v>1.321612377</v>
      </c>
      <c r="AB592" s="3">
        <f t="shared" si="18"/>
        <v>1.54434021</v>
      </c>
      <c r="AC592" s="3">
        <f t="shared" si="19"/>
        <v>1.918425645</v>
      </c>
      <c r="AD592" s="3">
        <f t="shared" si="20"/>
        <v>2.327768167</v>
      </c>
      <c r="AE592" s="2">
        <f t="shared" si="21"/>
        <v>3952.841932</v>
      </c>
      <c r="AF592" s="2">
        <f t="shared" si="22"/>
        <v>4583.29241</v>
      </c>
      <c r="AG592" s="2">
        <f t="shared" si="23"/>
        <v>5355.702537</v>
      </c>
      <c r="AH592" s="2">
        <f t="shared" si="24"/>
        <v>6653.014036</v>
      </c>
      <c r="AI592" s="2">
        <f t="shared" si="25"/>
        <v>8072.595529</v>
      </c>
      <c r="AJ592" s="4">
        <f t="shared" si="26"/>
        <v>43583.78852</v>
      </c>
      <c r="AK592" s="4">
        <f t="shared" si="27"/>
        <v>52545.89102</v>
      </c>
      <c r="AL592" s="4">
        <f t="shared" si="28"/>
        <v>55397.20983</v>
      </c>
      <c r="AM592" s="4">
        <f t="shared" si="29"/>
        <v>78426.58739</v>
      </c>
      <c r="AN592" s="4">
        <f t="shared" si="30"/>
        <v>89066.50701</v>
      </c>
      <c r="AO592" s="4">
        <f>C592/'Ejercicio 3 - TIR'!$D$7</f>
        <v>16602.87509</v>
      </c>
      <c r="AP592" s="4">
        <f t="shared" si="31"/>
        <v>26980.91344</v>
      </c>
      <c r="AQ592" s="4">
        <f t="shared" si="32"/>
        <v>35943.01594</v>
      </c>
      <c r="AR592" s="4">
        <f t="shared" si="33"/>
        <v>38794.33474</v>
      </c>
      <c r="AS592" s="4">
        <f t="shared" si="34"/>
        <v>61823.7123</v>
      </c>
      <c r="AT592" s="4">
        <f t="shared" si="35"/>
        <v>72463.63193</v>
      </c>
      <c r="AU592" s="4">
        <f>AP592*'Ejercicio 3 - TIR'!$D$5</f>
        <v>13490.45672</v>
      </c>
      <c r="AV592" s="4">
        <f>AQ592*'Ejercicio 3 - TIR'!$D$5</f>
        <v>17971.50797</v>
      </c>
      <c r="AW592" s="4">
        <f>AR592*'Ejercicio 3 - TIR'!$D$5</f>
        <v>19397.16737</v>
      </c>
      <c r="AX592" s="4">
        <f>AS592*'Ejercicio 3 - TIR'!$D$5</f>
        <v>30911.85615</v>
      </c>
      <c r="AY592" s="4">
        <f>AT592*'Ejercicio 3 - TIR'!$D$5</f>
        <v>36231.81596</v>
      </c>
      <c r="AZ592" s="4">
        <f t="shared" ref="AZ592:BD592" si="1811">AJ592-AU592-AE592</f>
        <v>26140.48987</v>
      </c>
      <c r="BA592" s="4">
        <f t="shared" si="1811"/>
        <v>29991.09064</v>
      </c>
      <c r="BB592" s="4">
        <f t="shared" si="1811"/>
        <v>30644.33992</v>
      </c>
      <c r="BC592" s="4">
        <f t="shared" si="1811"/>
        <v>40861.7172</v>
      </c>
      <c r="BD592" s="4">
        <f t="shared" si="1811"/>
        <v>44762.09552</v>
      </c>
      <c r="BE592" s="4">
        <f t="shared" ref="BE592:BI592" si="1812">AZ592/Z592</f>
        <v>22933.89091</v>
      </c>
      <c r="BF592" s="4">
        <f t="shared" si="1812"/>
        <v>22692.804</v>
      </c>
      <c r="BG592" s="4">
        <f t="shared" si="1812"/>
        <v>19842.99814</v>
      </c>
      <c r="BH592" s="4">
        <f t="shared" si="1812"/>
        <v>21299.60956</v>
      </c>
      <c r="BI592" s="4">
        <f t="shared" si="1812"/>
        <v>19229.61924</v>
      </c>
      <c r="BJ592" s="4">
        <f t="shared" si="38"/>
        <v>65808.5418</v>
      </c>
      <c r="BK592" s="4">
        <f t="shared" si="39"/>
        <v>38647.6441</v>
      </c>
      <c r="BL592" s="4">
        <f t="shared" si="40"/>
        <v>104456.1859</v>
      </c>
      <c r="BM592" s="4">
        <f>BK592*'Ejercicio 3 - TIR'!$D$5</f>
        <v>19323.82205</v>
      </c>
      <c r="BN592" s="4">
        <f t="shared" si="41"/>
        <v>85132.36385</v>
      </c>
      <c r="BO592" s="4">
        <f t="shared" si="42"/>
        <v>36572.52688</v>
      </c>
      <c r="BP592" s="4">
        <f t="shared" si="43"/>
        <v>-111285.4648</v>
      </c>
      <c r="BQ592" s="4">
        <f t="shared" ref="BQ592:BT592" si="1813">BE592</f>
        <v>22933.89091</v>
      </c>
      <c r="BR592" s="4">
        <f t="shared" si="1813"/>
        <v>22692.804</v>
      </c>
      <c r="BS592" s="4">
        <f t="shared" si="1813"/>
        <v>19842.99814</v>
      </c>
      <c r="BT592" s="4">
        <f t="shared" si="1813"/>
        <v>21299.60956</v>
      </c>
      <c r="BU592" s="4">
        <f t="shared" si="45"/>
        <v>55802.14612</v>
      </c>
      <c r="BV592" s="36">
        <f t="shared" si="46"/>
        <v>7.640205765</v>
      </c>
    </row>
    <row r="593" ht="15.0" customHeight="1">
      <c r="A593" s="2">
        <v>592.0</v>
      </c>
      <c r="B593" s="3">
        <f t="shared" si="4"/>
        <v>0.1929688717</v>
      </c>
      <c r="C593" s="4">
        <f>IF(B593&lt;=('Ejercicio 3 - TIR'!$D$13-'Ejercicio 3 - TIR'!$C$13)/('Ejercicio 3 - TIR'!$E$13-'Ejercicio 3 - TIR'!$C$13),'Ejercicio 3 - TIR'!$C$13+SQRT(('Ejercicio 3 - TIR'!$E$13-'Ejercicio 3 - TIR'!$C$13)*('Ejercicio 3 - TIR'!$D$13-'Ejercicio 3 - TIR'!$C$13)*B593),'Ejercicio 3 - TIR'!$E$13-SQRT(('Ejercicio 3 - TIR'!$E$13-'Ejercicio 3 - TIR'!$C$13)*('Ejercicio 3 - TIR'!$E$13-'Ejercicio 3 - TIR'!$D$13)*(1-B593)))</f>
        <v>68785.64447</v>
      </c>
      <c r="D593" s="3">
        <f t="shared" si="5"/>
        <v>0.1090611079</v>
      </c>
      <c r="E593" s="4">
        <f>IF(D593&lt;=('Ejercicio 3 - TIR'!$D$14-'Ejercicio 3 - TIR'!$C$14)/('Ejercicio 3 - TIR'!$E$14-'Ejercicio 3 - TIR'!$C$14),'Ejercicio 3 - TIR'!$C$14+SQRT(('Ejercicio 3 - TIR'!$E$14-'Ejercicio 3 - TIR'!$C$14)*('Ejercicio 3 - TIR'!$D$14-'Ejercicio 3 - TIR'!$C$14)*D593),'Ejercicio 3 - TIR'!$E$14-SQRT(('Ejercicio 3 - TIR'!$E$14-'Ejercicio 3 - TIR'!$C$14)*('Ejercicio 3 - TIR'!$E$14-'Ejercicio 3 - TIR'!$D$14)*(1-D593)))</f>
        <v>27859.99704</v>
      </c>
      <c r="F593" s="3">
        <f t="shared" si="6"/>
        <v>0.1085688894</v>
      </c>
      <c r="G593" s="4">
        <f>IF(F593&lt;=('Ejercicio 3 - TIR'!$D$18-'Ejercicio 3 - TIR'!$C$18)/('Ejercicio 3 - TIR'!$E$18-'Ejercicio 3 - TIR'!$C$18),'Ejercicio 3 - TIR'!$C$18+SQRT(('Ejercicio 3 - TIR'!$E$18-'Ejercicio 3 - TIR'!$C$18)*('Ejercicio 3 - TIR'!$D$18-'Ejercicio 3 - TIR'!$C$18)*F593),'Ejercicio 3 - TIR'!$E$18-SQRT(('Ejercicio 3 - TIR'!$E$18-'Ejercicio 3 - TIR'!$C$18)*('Ejercicio 3 - TIR'!$E$18-'Ejercicio 3 - TIR'!$D$18)*(1-F593)))</f>
        <v>34035.50906</v>
      </c>
      <c r="H593" s="3">
        <f t="shared" si="7"/>
        <v>0.1341102553</v>
      </c>
      <c r="I593" s="4">
        <f>IF(H593&lt;=('Ejercicio 3 - TIR'!$D$18-'Ejercicio 3 - TIR'!$C$18)/('Ejercicio 3 - TIR'!$E$18-'Ejercicio 3 - TIR'!$C$18),'Ejercicio 3 - TIR'!$C$18+SQRT(('Ejercicio 3 - TIR'!$E$18-'Ejercicio 3 - TIR'!$C$18)*('Ejercicio 3 - TIR'!$D$18-'Ejercicio 3 - TIR'!$C$18)*H593),'Ejercicio 3 - TIR'!$E$18-SQRT(('Ejercicio 3 - TIR'!$E$18-'Ejercicio 3 - TIR'!$C$18)*('Ejercicio 3 - TIR'!$E$18-'Ejercicio 3 - TIR'!$D$18)*(1-H593)))</f>
        <v>34485.14641</v>
      </c>
      <c r="J593" s="3">
        <f t="shared" si="8"/>
        <v>0.8376427664</v>
      </c>
      <c r="K593" s="4">
        <f>IF(J593&lt;=('Ejercicio 3 - TIR'!$D$18-'Ejercicio 3 - TIR'!$C$18)/('Ejercicio 3 - TIR'!$E$18-'Ejercicio 3 - TIR'!$C$18),'Ejercicio 3 - TIR'!$C$18+SQRT(('Ejercicio 3 - TIR'!$E$18-'Ejercicio 3 - TIR'!$C$18)*('Ejercicio 3 - TIR'!$D$18-'Ejercicio 3 - TIR'!$C$18)*J593),'Ejercicio 3 - TIR'!$E$18-SQRT(('Ejercicio 3 - TIR'!$E$18-'Ejercicio 3 - TIR'!$C$18)*('Ejercicio 3 - TIR'!$E$18-'Ejercicio 3 - TIR'!$D$18)*(1-J593)))</f>
        <v>41510.47388</v>
      </c>
      <c r="L593" s="3">
        <f t="shared" si="9"/>
        <v>0.002310827664</v>
      </c>
      <c r="M593" s="4">
        <f>IF(L593&lt;=('Ejercicio 3 - TIR'!$D$18-'Ejercicio 3 - TIR'!$C$18)/('Ejercicio 3 - TIR'!$E$18-'Ejercicio 3 - TIR'!$C$18),'Ejercicio 3 - TIR'!$C$18+SQRT(('Ejercicio 3 - TIR'!$E$18-'Ejercicio 3 - TIR'!$C$18)*('Ejercicio 3 - TIR'!$D$18-'Ejercicio 3 - TIR'!$C$18)*L593),'Ejercicio 3 - TIR'!$E$18-SQRT(('Ejercicio 3 - TIR'!$E$18-'Ejercicio 3 - TIR'!$C$18)*('Ejercicio 3 - TIR'!$E$18-'Ejercicio 3 - TIR'!$D$18)*(1-L593)))</f>
        <v>30588.74795</v>
      </c>
      <c r="N593" s="3">
        <f t="shared" si="10"/>
        <v>0.6782213219</v>
      </c>
      <c r="O593" s="4">
        <f>IF(N593&lt;=('Ejercicio 3 - TIR'!$D$18-'Ejercicio 3 - TIR'!$C$18)/('Ejercicio 3 - TIR'!$E$18-'Ejercicio 3 - TIR'!$C$18),'Ejercicio 3 - TIR'!$C$18+SQRT(('Ejercicio 3 - TIR'!$E$18-'Ejercicio 3 - TIR'!$C$18)*('Ejercicio 3 - TIR'!$D$18-'Ejercicio 3 - TIR'!$C$18)*N593),'Ejercicio 3 - TIR'!$E$18-SQRT(('Ejercicio 3 - TIR'!$E$18-'Ejercicio 3 - TIR'!$C$18)*('Ejercicio 3 - TIR'!$E$18-'Ejercicio 3 - TIR'!$D$18)*(1-N593)))</f>
        <v>40087.42421</v>
      </c>
      <c r="P593" s="3">
        <f t="shared" si="11"/>
        <v>0.9501160214</v>
      </c>
      <c r="Q593" s="7">
        <f>IF(P593&lt;=('Ejercicio 3 - TIR'!$D$22-'Ejercicio 3 - TIR'!$C$22)/('Ejercicio 3 - TIR'!$E$22-'Ejercicio 3 - TIR'!$C$22),'Ejercicio 3 - TIR'!$C$22+SQRT(('Ejercicio 3 - TIR'!$E$22-'Ejercicio 3 - TIR'!$C$22)*('Ejercicio 3 - TIR'!$D$22-'Ejercicio 3 - TIR'!$C$22)*P593),'Ejercicio 3 - TIR'!$E$22-SQRT(('Ejercicio 3 - TIR'!$E$22-'Ejercicio 3 - TIR'!$C$22)*('Ejercicio 3 - TIR'!$E$22-'Ejercicio 3 - TIR'!$D$22)*(1-P593)))</f>
        <v>0.1705241802</v>
      </c>
      <c r="R593" s="3">
        <f t="shared" si="12"/>
        <v>0.5049099652</v>
      </c>
      <c r="S593" s="7">
        <f>IF(R593&lt;=('Ejercicio 3 - TIR'!$D$23-'Ejercicio 3 - TIR'!$C$23)/('Ejercicio 3 - TIR'!$E$23-'Ejercicio 3 - TIR'!$C$23),'Ejercicio 3 - TIR'!$C$23+SQRT(('Ejercicio 3 - TIR'!$E$23-'Ejercicio 3 - TIR'!$C$23)*('Ejercicio 3 - TIR'!$D$23-'Ejercicio 3 - TIR'!$C$23)*R593),'Ejercicio 3 - TIR'!$E$23-SQRT(('Ejercicio 3 - TIR'!$E$23-'Ejercicio 3 - TIR'!$C$23)*('Ejercicio 3 - TIR'!$E$23-'Ejercicio 3 - TIR'!$D$23)*(1-R593)))</f>
        <v>0.1501476624</v>
      </c>
      <c r="T593" s="3">
        <f t="shared" si="13"/>
        <v>0.4170641571</v>
      </c>
      <c r="U593" s="7">
        <f>IF(T593&lt;=('Ejercicio 3 - TIR'!$D$24-'Ejercicio 3 - TIR'!$C$24)/('Ejercicio 3 - TIR'!$E$24-'Ejercicio 3 - TIR'!$C$24),'Ejercicio 3 - TIR'!$C$24+SQRT(('Ejercicio 3 - TIR'!$E$24-'Ejercicio 3 - TIR'!$C$24)*('Ejercicio 3 - TIR'!$D$24-'Ejercicio 3 - TIR'!$C$24)*T593),'Ejercicio 3 - TIR'!$E$24-SQRT(('Ejercicio 3 - TIR'!$E$24-'Ejercicio 3 - TIR'!$C$24)*('Ejercicio 3 - TIR'!$E$24-'Ejercicio 3 - TIR'!$D$24)*(1-T593)))</f>
        <v>0.1795945051</v>
      </c>
      <c r="V593" s="3">
        <f t="shared" si="14"/>
        <v>0.819761482</v>
      </c>
      <c r="W593" s="7">
        <f>IF(V593&lt;=('Ejercicio 3 - TIR'!$D$25-'Ejercicio 3 - TIR'!$C$25)/('Ejercicio 3 - TIR'!$E$25-'Ejercicio 3 - TIR'!$C$25),'Ejercicio 3 - TIR'!$C$25+SQRT(('Ejercicio 3 - TIR'!$E$25-'Ejercicio 3 - TIR'!$C$25)*('Ejercicio 3 - TIR'!$D$25-'Ejercicio 3 - TIR'!$C$25)*V593),'Ejercicio 3 - TIR'!$E$25-SQRT(('Ejercicio 3 - TIR'!$E$25-'Ejercicio 3 - TIR'!$C$25)*('Ejercicio 3 - TIR'!$E$25-'Ejercicio 3 - TIR'!$D$25)*(1-V593)))</f>
        <v>0.2248835748</v>
      </c>
      <c r="X593" s="3">
        <f t="shared" si="15"/>
        <v>0.3798547086</v>
      </c>
      <c r="Y593" s="7">
        <f>IF(X593&lt;=('Ejercicio 3 - TIR'!$D$26-'Ejercicio 3 - TIR'!$C$26)/('Ejercicio 3 - TIR'!$E$26-'Ejercicio 3 - TIR'!$C$26),'Ejercicio 3 - TIR'!$C$26+SQRT(('Ejercicio 3 - TIR'!$E$26-'Ejercicio 3 - TIR'!$C$26)*('Ejercicio 3 - TIR'!$D$26-'Ejercicio 3 - TIR'!$C$26)*X593),'Ejercicio 3 - TIR'!$E$26-SQRT(('Ejercicio 3 - TIR'!$E$26-'Ejercicio 3 - TIR'!$C$26)*('Ejercicio 3 - TIR'!$E$26-'Ejercicio 3 - TIR'!$D$26)*(1-X593)))</f>
        <v>0.2221313161</v>
      </c>
      <c r="Z593" s="3">
        <f t="shared" si="16"/>
        <v>1.17052418</v>
      </c>
      <c r="AA593" s="3">
        <f t="shared" si="17"/>
        <v>1.34627565</v>
      </c>
      <c r="AB593" s="3">
        <f t="shared" si="18"/>
        <v>1.588059359</v>
      </c>
      <c r="AC593" s="3">
        <f t="shared" si="19"/>
        <v>1.945187824</v>
      </c>
      <c r="AD593" s="3">
        <f t="shared" si="20"/>
        <v>2.377274956</v>
      </c>
      <c r="AE593" s="2">
        <f t="shared" si="21"/>
        <v>4750.803155</v>
      </c>
      <c r="AF593" s="2">
        <f t="shared" si="22"/>
        <v>5464.125144</v>
      </c>
      <c r="AG593" s="2">
        <f t="shared" si="23"/>
        <v>6445.451994</v>
      </c>
      <c r="AH593" s="2">
        <f t="shared" si="24"/>
        <v>7894.92828</v>
      </c>
      <c r="AI593" s="2">
        <f t="shared" si="25"/>
        <v>9648.63909</v>
      </c>
      <c r="AJ593" s="4">
        <f t="shared" si="26"/>
        <v>39839.38634</v>
      </c>
      <c r="AK593" s="4">
        <f t="shared" si="27"/>
        <v>46426.51288</v>
      </c>
      <c r="AL593" s="4">
        <f t="shared" si="28"/>
        <v>65921.09653</v>
      </c>
      <c r="AM593" s="4">
        <f t="shared" si="29"/>
        <v>59500.86007</v>
      </c>
      <c r="AN593" s="4">
        <f t="shared" si="30"/>
        <v>95298.82962</v>
      </c>
      <c r="AO593" s="4">
        <f>C593/'Ejercicio 3 - TIR'!$D$7</f>
        <v>13757.12889</v>
      </c>
      <c r="AP593" s="4">
        <f t="shared" si="31"/>
        <v>26082.25745</v>
      </c>
      <c r="AQ593" s="4">
        <f t="shared" si="32"/>
        <v>32669.38399</v>
      </c>
      <c r="AR593" s="4">
        <f t="shared" si="33"/>
        <v>52163.96763</v>
      </c>
      <c r="AS593" s="4">
        <f t="shared" si="34"/>
        <v>45743.73118</v>
      </c>
      <c r="AT593" s="4">
        <f t="shared" si="35"/>
        <v>81541.70072</v>
      </c>
      <c r="AU593" s="4">
        <f>AP593*'Ejercicio 3 - TIR'!$D$5</f>
        <v>13041.12872</v>
      </c>
      <c r="AV593" s="4">
        <f>AQ593*'Ejercicio 3 - TIR'!$D$5</f>
        <v>16334.69199</v>
      </c>
      <c r="AW593" s="4">
        <f>AR593*'Ejercicio 3 - TIR'!$D$5</f>
        <v>26081.98382</v>
      </c>
      <c r="AX593" s="4">
        <f>AS593*'Ejercicio 3 - TIR'!$D$5</f>
        <v>22871.86559</v>
      </c>
      <c r="AY593" s="4">
        <f>AT593*'Ejercicio 3 - TIR'!$D$5</f>
        <v>40770.85036</v>
      </c>
      <c r="AZ593" s="4">
        <f t="shared" ref="AZ593:BD593" si="1814">AJ593-AU593-AE593</f>
        <v>22047.45446</v>
      </c>
      <c r="BA593" s="4">
        <f t="shared" si="1814"/>
        <v>24627.69574</v>
      </c>
      <c r="BB593" s="4">
        <f t="shared" si="1814"/>
        <v>33393.66072</v>
      </c>
      <c r="BC593" s="4">
        <f t="shared" si="1814"/>
        <v>28734.0662</v>
      </c>
      <c r="BD593" s="4">
        <f t="shared" si="1814"/>
        <v>44879.34017</v>
      </c>
      <c r="BE593" s="4">
        <f t="shared" ref="BE593:BI593" si="1815">AZ593/Z593</f>
        <v>18835.53953</v>
      </c>
      <c r="BF593" s="4">
        <f t="shared" si="1815"/>
        <v>18293.20448</v>
      </c>
      <c r="BG593" s="4">
        <f t="shared" si="1815"/>
        <v>21027.96759</v>
      </c>
      <c r="BH593" s="4">
        <f t="shared" si="1815"/>
        <v>14771.87233</v>
      </c>
      <c r="BI593" s="4">
        <f t="shared" si="1815"/>
        <v>18878.48104</v>
      </c>
      <c r="BJ593" s="4">
        <f t="shared" si="38"/>
        <v>66230.87323</v>
      </c>
      <c r="BK593" s="4">
        <f t="shared" si="39"/>
        <v>32704.47798</v>
      </c>
      <c r="BL593" s="4">
        <f t="shared" si="40"/>
        <v>98935.35121</v>
      </c>
      <c r="BM593" s="4">
        <f>BK593*'Ejercicio 3 - TIR'!$D$5</f>
        <v>16352.23899</v>
      </c>
      <c r="BN593" s="4">
        <f t="shared" si="41"/>
        <v>82583.11222</v>
      </c>
      <c r="BO593" s="4">
        <f t="shared" si="42"/>
        <v>34738.56149</v>
      </c>
      <c r="BP593" s="4">
        <f t="shared" si="43"/>
        <v>-96645.64151</v>
      </c>
      <c r="BQ593" s="4">
        <f t="shared" ref="BQ593:BT593" si="1816">BE593</f>
        <v>18835.53953</v>
      </c>
      <c r="BR593" s="4">
        <f t="shared" si="1816"/>
        <v>18293.20448</v>
      </c>
      <c r="BS593" s="4">
        <f t="shared" si="1816"/>
        <v>21027.96759</v>
      </c>
      <c r="BT593" s="4">
        <f t="shared" si="1816"/>
        <v>14771.87233</v>
      </c>
      <c r="BU593" s="4">
        <f t="shared" si="45"/>
        <v>53617.04253</v>
      </c>
      <c r="BV593" s="36">
        <f t="shared" si="46"/>
        <v>8.173440903</v>
      </c>
    </row>
    <row r="594" ht="15.0" customHeight="1">
      <c r="A594" s="2">
        <v>593.0</v>
      </c>
      <c r="B594" s="3">
        <f t="shared" si="4"/>
        <v>0.890690991</v>
      </c>
      <c r="C594" s="4">
        <f>IF(B594&lt;=('Ejercicio 3 - TIR'!$D$13-'Ejercicio 3 - TIR'!$C$13)/('Ejercicio 3 - TIR'!$E$13-'Ejercicio 3 - TIR'!$C$13),'Ejercicio 3 - TIR'!$C$13+SQRT(('Ejercicio 3 - TIR'!$E$13-'Ejercicio 3 - TIR'!$C$13)*('Ejercicio 3 - TIR'!$D$13-'Ejercicio 3 - TIR'!$C$13)*B594),'Ejercicio 3 - TIR'!$E$13-SQRT(('Ejercicio 3 - TIR'!$E$13-'Ejercicio 3 - TIR'!$C$13)*('Ejercicio 3 - TIR'!$E$13-'Ejercicio 3 - TIR'!$D$13)*(1-B594)))</f>
        <v>88547.01738</v>
      </c>
      <c r="D594" s="3">
        <f t="shared" si="5"/>
        <v>0.2523344351</v>
      </c>
      <c r="E594" s="4">
        <f>IF(D594&lt;=('Ejercicio 3 - TIR'!$D$14-'Ejercicio 3 - TIR'!$C$14)/('Ejercicio 3 - TIR'!$E$14-'Ejercicio 3 - TIR'!$C$14),'Ejercicio 3 - TIR'!$C$14+SQRT(('Ejercicio 3 - TIR'!$E$14-'Ejercicio 3 - TIR'!$C$14)*('Ejercicio 3 - TIR'!$D$14-'Ejercicio 3 - TIR'!$C$14)*D594),'Ejercicio 3 - TIR'!$E$14-SQRT(('Ejercicio 3 - TIR'!$E$14-'Ejercicio 3 - TIR'!$C$14)*('Ejercicio 3 - TIR'!$E$14-'Ejercicio 3 - TIR'!$D$14)*(1-D594)))</f>
        <v>29350.29684</v>
      </c>
      <c r="F594" s="3">
        <f t="shared" si="6"/>
        <v>0.8184963187</v>
      </c>
      <c r="G594" s="4">
        <f>IF(F594&lt;=('Ejercicio 3 - TIR'!$D$18-'Ejercicio 3 - TIR'!$C$18)/('Ejercicio 3 - TIR'!$E$18-'Ejercicio 3 - TIR'!$C$18),'Ejercicio 3 - TIR'!$C$18+SQRT(('Ejercicio 3 - TIR'!$E$18-'Ejercicio 3 - TIR'!$C$18)*('Ejercicio 3 - TIR'!$D$18-'Ejercicio 3 - TIR'!$C$18)*F594),'Ejercicio 3 - TIR'!$E$18-SQRT(('Ejercicio 3 - TIR'!$E$18-'Ejercicio 3 - TIR'!$C$18)*('Ejercicio 3 - TIR'!$E$18-'Ejercicio 3 - TIR'!$D$18)*(1-F594)))</f>
        <v>41310.45042</v>
      </c>
      <c r="H594" s="3">
        <f t="shared" si="7"/>
        <v>0.6277017317</v>
      </c>
      <c r="I594" s="4">
        <f>IF(H594&lt;=('Ejercicio 3 - TIR'!$D$18-'Ejercicio 3 - TIR'!$C$18)/('Ejercicio 3 - TIR'!$E$18-'Ejercicio 3 - TIR'!$C$18),'Ejercicio 3 - TIR'!$C$18+SQRT(('Ejercicio 3 - TIR'!$E$18-'Ejercicio 3 - TIR'!$C$18)*('Ejercicio 3 - TIR'!$D$18-'Ejercicio 3 - TIR'!$C$18)*H594),'Ejercicio 3 - TIR'!$E$18-SQRT(('Ejercicio 3 - TIR'!$E$18-'Ejercicio 3 - TIR'!$C$18)*('Ejercicio 3 - TIR'!$E$18-'Ejercicio 3 - TIR'!$D$18)*(1-H594)))</f>
        <v>39703.36332</v>
      </c>
      <c r="J594" s="3">
        <f t="shared" si="8"/>
        <v>0.4520315458</v>
      </c>
      <c r="K594" s="4">
        <f>IF(J594&lt;=('Ejercicio 3 - TIR'!$D$18-'Ejercicio 3 - TIR'!$C$18)/('Ejercicio 3 - TIR'!$E$18-'Ejercicio 3 - TIR'!$C$18),'Ejercicio 3 - TIR'!$C$18+SQRT(('Ejercicio 3 - TIR'!$E$18-'Ejercicio 3 - TIR'!$C$18)*('Ejercicio 3 - TIR'!$D$18-'Ejercicio 3 - TIR'!$C$18)*J594),'Ejercicio 3 - TIR'!$E$18-SQRT(('Ejercicio 3 - TIR'!$E$18-'Ejercicio 3 - TIR'!$C$18)*('Ejercicio 3 - TIR'!$E$18-'Ejercicio 3 - TIR'!$D$18)*(1-J594)))</f>
        <v>38234.36287</v>
      </c>
      <c r="L594" s="3">
        <f t="shared" si="9"/>
        <v>0.02029273738</v>
      </c>
      <c r="M594" s="4">
        <f>IF(L594&lt;=('Ejercicio 3 - TIR'!$D$18-'Ejercicio 3 - TIR'!$C$18)/('Ejercicio 3 - TIR'!$E$18-'Ejercicio 3 - TIR'!$C$18),'Ejercicio 3 - TIR'!$C$18+SQRT(('Ejercicio 3 - TIR'!$E$18-'Ejercicio 3 - TIR'!$C$18)*('Ejercicio 3 - TIR'!$D$18-'Ejercicio 3 - TIR'!$C$18)*L594),'Ejercicio 3 - TIR'!$E$18-SQRT(('Ejercicio 3 - TIR'!$E$18-'Ejercicio 3 - TIR'!$C$18)*('Ejercicio 3 - TIR'!$E$18-'Ejercicio 3 - TIR'!$D$18)*(1-L594)))</f>
        <v>31744.68066</v>
      </c>
      <c r="N594" s="3">
        <f t="shared" si="10"/>
        <v>0.8599020489</v>
      </c>
      <c r="O594" s="4">
        <f>IF(N594&lt;=('Ejercicio 3 - TIR'!$D$18-'Ejercicio 3 - TIR'!$C$18)/('Ejercicio 3 - TIR'!$E$18-'Ejercicio 3 - TIR'!$C$18),'Ejercicio 3 - TIR'!$C$18+SQRT(('Ejercicio 3 - TIR'!$E$18-'Ejercicio 3 - TIR'!$C$18)*('Ejercicio 3 - TIR'!$D$18-'Ejercicio 3 - TIR'!$C$18)*N594),'Ejercicio 3 - TIR'!$E$18-SQRT(('Ejercicio 3 - TIR'!$E$18-'Ejercicio 3 - TIR'!$C$18)*('Ejercicio 3 - TIR'!$E$18-'Ejercicio 3 - TIR'!$D$18)*(1-N594)))</f>
        <v>41758.49629</v>
      </c>
      <c r="P594" s="3">
        <f t="shared" si="11"/>
        <v>0.1442017257</v>
      </c>
      <c r="Q594" s="7">
        <f>IF(P594&lt;=('Ejercicio 3 - TIR'!$D$22-'Ejercicio 3 - TIR'!$C$22)/('Ejercicio 3 - TIR'!$E$22-'Ejercicio 3 - TIR'!$C$22),'Ejercicio 3 - TIR'!$C$22+SQRT(('Ejercicio 3 - TIR'!$E$22-'Ejercicio 3 - TIR'!$C$22)*('Ejercicio 3 - TIR'!$D$22-'Ejercicio 3 - TIR'!$C$22)*P594),'Ejercicio 3 - TIR'!$E$22-SQRT(('Ejercicio 3 - TIR'!$E$22-'Ejercicio 3 - TIR'!$C$22)*('Ejercicio 3 - TIR'!$E$22-'Ejercicio 3 - TIR'!$D$22)*(1-P594)))</f>
        <v>0.1361109623</v>
      </c>
      <c r="R594" s="3">
        <f t="shared" si="12"/>
        <v>0.1819262488</v>
      </c>
      <c r="S594" s="7">
        <f>IF(R594&lt;=('Ejercicio 3 - TIR'!$D$23-'Ejercicio 3 - TIR'!$C$23)/('Ejercicio 3 - TIR'!$E$23-'Ejercicio 3 - TIR'!$C$23),'Ejercicio 3 - TIR'!$C$23+SQRT(('Ejercicio 3 - TIR'!$E$23-'Ejercicio 3 - TIR'!$C$23)*('Ejercicio 3 - TIR'!$D$23-'Ejercicio 3 - TIR'!$C$23)*R594),'Ejercicio 3 - TIR'!$E$23-SQRT(('Ejercicio 3 - TIR'!$E$23-'Ejercicio 3 - TIR'!$C$23)*('Ejercicio 3 - TIR'!$E$23-'Ejercicio 3 - TIR'!$D$23)*(1-R594)))</f>
        <v>0.1380960561</v>
      </c>
      <c r="T594" s="3">
        <f t="shared" si="13"/>
        <v>0.4355385697</v>
      </c>
      <c r="U594" s="7">
        <f>IF(T594&lt;=('Ejercicio 3 - TIR'!$D$24-'Ejercicio 3 - TIR'!$C$24)/('Ejercicio 3 - TIR'!$E$24-'Ejercicio 3 - TIR'!$C$24),'Ejercicio 3 - TIR'!$C$24+SQRT(('Ejercicio 3 - TIR'!$E$24-'Ejercicio 3 - TIR'!$C$24)*('Ejercicio 3 - TIR'!$D$24-'Ejercicio 3 - TIR'!$C$24)*T594),'Ejercicio 3 - TIR'!$E$24-SQRT(('Ejercicio 3 - TIR'!$E$24-'Ejercicio 3 - TIR'!$C$24)*('Ejercicio 3 - TIR'!$E$24-'Ejercicio 3 - TIR'!$D$24)*(1-T594)))</f>
        <v>0.1802445978</v>
      </c>
      <c r="V594" s="3">
        <f t="shared" si="14"/>
        <v>0.2051548344</v>
      </c>
      <c r="W594" s="7">
        <f>IF(V594&lt;=('Ejercicio 3 - TIR'!$D$25-'Ejercicio 3 - TIR'!$C$25)/('Ejercicio 3 - TIR'!$E$25-'Ejercicio 3 - TIR'!$C$25),'Ejercicio 3 - TIR'!$C$25+SQRT(('Ejercicio 3 - TIR'!$E$25-'Ejercicio 3 - TIR'!$C$25)*('Ejercicio 3 - TIR'!$D$25-'Ejercicio 3 - TIR'!$C$25)*V594),'Ejercicio 3 - TIR'!$E$25-SQRT(('Ejercicio 3 - TIR'!$E$25-'Ejercicio 3 - TIR'!$C$25)*('Ejercicio 3 - TIR'!$E$25-'Ejercicio 3 - TIR'!$D$25)*(1-V594)))</f>
        <v>0.1969474708</v>
      </c>
      <c r="X594" s="3">
        <f t="shared" si="15"/>
        <v>0.3647761548</v>
      </c>
      <c r="Y594" s="7">
        <f>IF(X594&lt;=('Ejercicio 3 - TIR'!$D$26-'Ejercicio 3 - TIR'!$C$26)/('Ejercicio 3 - TIR'!$E$26-'Ejercicio 3 - TIR'!$C$26),'Ejercicio 3 - TIR'!$C$26+SQRT(('Ejercicio 3 - TIR'!$E$26-'Ejercicio 3 - TIR'!$C$26)*('Ejercicio 3 - TIR'!$D$26-'Ejercicio 3 - TIR'!$C$26)*X594),'Ejercicio 3 - TIR'!$E$26-SQRT(('Ejercicio 3 - TIR'!$E$26-'Ejercicio 3 - TIR'!$C$26)*('Ejercicio 3 - TIR'!$E$26-'Ejercicio 3 - TIR'!$D$26)*(1-X594)))</f>
        <v>0.2214320159</v>
      </c>
      <c r="Z594" s="3">
        <f t="shared" si="16"/>
        <v>1.136110962</v>
      </c>
      <c r="AA594" s="3">
        <f t="shared" si="17"/>
        <v>1.293003406</v>
      </c>
      <c r="AB594" s="3">
        <f t="shared" si="18"/>
        <v>1.526060284</v>
      </c>
      <c r="AC594" s="3">
        <f t="shared" si="19"/>
        <v>1.826613998</v>
      </c>
      <c r="AD594" s="3">
        <f t="shared" si="20"/>
        <v>2.231084817</v>
      </c>
      <c r="AE594" s="2">
        <f t="shared" si="21"/>
        <v>3994.897147</v>
      </c>
      <c r="AF594" s="2">
        <f t="shared" si="22"/>
        <v>4546.576688</v>
      </c>
      <c r="AG594" s="2">
        <f t="shared" si="23"/>
        <v>5366.072575</v>
      </c>
      <c r="AH594" s="2">
        <f t="shared" si="24"/>
        <v>6422.906996</v>
      </c>
      <c r="AI594" s="2">
        <f t="shared" si="25"/>
        <v>7845.144241</v>
      </c>
      <c r="AJ594" s="4">
        <f t="shared" si="26"/>
        <v>46933.25558</v>
      </c>
      <c r="AK594" s="4">
        <f t="shared" si="27"/>
        <v>51336.58399</v>
      </c>
      <c r="AL594" s="4">
        <f t="shared" si="28"/>
        <v>58347.94267</v>
      </c>
      <c r="AM594" s="4">
        <f t="shared" si="29"/>
        <v>57985.27805</v>
      </c>
      <c r="AN594" s="4">
        <f t="shared" si="30"/>
        <v>93166.74706</v>
      </c>
      <c r="AO594" s="4">
        <f>C594/'Ejercicio 3 - TIR'!$D$7</f>
        <v>17709.40348</v>
      </c>
      <c r="AP594" s="4">
        <f t="shared" si="31"/>
        <v>29223.8521</v>
      </c>
      <c r="AQ594" s="4">
        <f t="shared" si="32"/>
        <v>33627.18051</v>
      </c>
      <c r="AR594" s="4">
        <f t="shared" si="33"/>
        <v>40638.53919</v>
      </c>
      <c r="AS594" s="4">
        <f t="shared" si="34"/>
        <v>40275.87457</v>
      </c>
      <c r="AT594" s="4">
        <f t="shared" si="35"/>
        <v>75457.34358</v>
      </c>
      <c r="AU594" s="4">
        <f>AP594*'Ejercicio 3 - TIR'!$D$5</f>
        <v>14611.92605</v>
      </c>
      <c r="AV594" s="4">
        <f>AQ594*'Ejercicio 3 - TIR'!$D$5</f>
        <v>16813.59025</v>
      </c>
      <c r="AW594" s="4">
        <f>AR594*'Ejercicio 3 - TIR'!$D$5</f>
        <v>20319.2696</v>
      </c>
      <c r="AX594" s="4">
        <f>AS594*'Ejercicio 3 - TIR'!$D$5</f>
        <v>20137.93728</v>
      </c>
      <c r="AY594" s="4">
        <f>AT594*'Ejercicio 3 - TIR'!$D$5</f>
        <v>37728.67179</v>
      </c>
      <c r="AZ594" s="4">
        <f t="shared" ref="AZ594:BD594" si="1817">AJ594-AU594-AE594</f>
        <v>28326.43238</v>
      </c>
      <c r="BA594" s="4">
        <f t="shared" si="1817"/>
        <v>29976.41704</v>
      </c>
      <c r="BB594" s="4">
        <f t="shared" si="1817"/>
        <v>32662.6005</v>
      </c>
      <c r="BC594" s="4">
        <f t="shared" si="1817"/>
        <v>31424.43376</v>
      </c>
      <c r="BD594" s="4">
        <f t="shared" si="1817"/>
        <v>47592.93103</v>
      </c>
      <c r="BE594" s="4">
        <f t="shared" ref="BE594:BI594" si="1818">AZ594/Z594</f>
        <v>24932.80438</v>
      </c>
      <c r="BF594" s="4">
        <f t="shared" si="1818"/>
        <v>23183.55614</v>
      </c>
      <c r="BG594" s="4">
        <f t="shared" si="1818"/>
        <v>21403.21771</v>
      </c>
      <c r="BH594" s="4">
        <f t="shared" si="1818"/>
        <v>17203.65321</v>
      </c>
      <c r="BI594" s="4">
        <f t="shared" si="1818"/>
        <v>21331.74439</v>
      </c>
      <c r="BJ594" s="4">
        <f t="shared" si="38"/>
        <v>65483.00168</v>
      </c>
      <c r="BK594" s="4">
        <f t="shared" si="39"/>
        <v>39511.18122</v>
      </c>
      <c r="BL594" s="4">
        <f t="shared" si="40"/>
        <v>104994.1829</v>
      </c>
      <c r="BM594" s="4">
        <f>BK594*'Ejercicio 3 - TIR'!$D$5</f>
        <v>19755.59061</v>
      </c>
      <c r="BN594" s="4">
        <f t="shared" si="41"/>
        <v>85238.59229</v>
      </c>
      <c r="BO594" s="4">
        <f t="shared" si="42"/>
        <v>38204.99858</v>
      </c>
      <c r="BP594" s="4">
        <f t="shared" si="43"/>
        <v>-117897.3142</v>
      </c>
      <c r="BQ594" s="4">
        <f t="shared" ref="BQ594:BT594" si="1819">BE594</f>
        <v>24932.80438</v>
      </c>
      <c r="BR594" s="4">
        <f t="shared" si="1819"/>
        <v>23183.55614</v>
      </c>
      <c r="BS594" s="4">
        <f t="shared" si="1819"/>
        <v>21403.21771</v>
      </c>
      <c r="BT594" s="4">
        <f t="shared" si="1819"/>
        <v>17203.65321</v>
      </c>
      <c r="BU594" s="4">
        <f t="shared" si="45"/>
        <v>59536.74297</v>
      </c>
      <c r="BV594" s="36">
        <f t="shared" si="46"/>
        <v>6.637593099</v>
      </c>
    </row>
    <row r="595" ht="15.0" customHeight="1">
      <c r="A595" s="2">
        <v>594.0</v>
      </c>
      <c r="B595" s="3">
        <f t="shared" si="4"/>
        <v>0.1305502955</v>
      </c>
      <c r="C595" s="4">
        <f>IF(B595&lt;=('Ejercicio 3 - TIR'!$D$13-'Ejercicio 3 - TIR'!$C$13)/('Ejercicio 3 - TIR'!$E$13-'Ejercicio 3 - TIR'!$C$13),'Ejercicio 3 - TIR'!$C$13+SQRT(('Ejercicio 3 - TIR'!$E$13-'Ejercicio 3 - TIR'!$C$13)*('Ejercicio 3 - TIR'!$D$13-'Ejercicio 3 - TIR'!$C$13)*B595),'Ejercicio 3 - TIR'!$E$13-SQRT(('Ejercicio 3 - TIR'!$E$13-'Ejercicio 3 - TIR'!$C$13)*('Ejercicio 3 - TIR'!$E$13-'Ejercicio 3 - TIR'!$D$13)*(1-B595)))</f>
        <v>67226.34888</v>
      </c>
      <c r="D595" s="3">
        <f t="shared" si="5"/>
        <v>0.1741039729</v>
      </c>
      <c r="E595" s="4">
        <f>IF(D595&lt;=('Ejercicio 3 - TIR'!$D$14-'Ejercicio 3 - TIR'!$C$14)/('Ejercicio 3 - TIR'!$E$14-'Ejercicio 3 - TIR'!$C$14),'Ejercicio 3 - TIR'!$C$14+SQRT(('Ejercicio 3 - TIR'!$E$14-'Ejercicio 3 - TIR'!$C$14)*('Ejercicio 3 - TIR'!$D$14-'Ejercicio 3 - TIR'!$C$14)*D595),'Ejercicio 3 - TIR'!$E$14-SQRT(('Ejercicio 3 - TIR'!$E$14-'Ejercicio 3 - TIR'!$C$14)*('Ejercicio 3 - TIR'!$E$14-'Ejercicio 3 - TIR'!$D$14)*(1-D595)))</f>
        <v>28613.55752</v>
      </c>
      <c r="F595" s="3">
        <f t="shared" si="6"/>
        <v>0.4157571122</v>
      </c>
      <c r="G595" s="4">
        <f>IF(F595&lt;=('Ejercicio 3 - TIR'!$D$18-'Ejercicio 3 - TIR'!$C$18)/('Ejercicio 3 - TIR'!$E$18-'Ejercicio 3 - TIR'!$C$18),'Ejercicio 3 - TIR'!$C$18+SQRT(('Ejercicio 3 - TIR'!$E$18-'Ejercicio 3 - TIR'!$C$18)*('Ejercicio 3 - TIR'!$D$18-'Ejercicio 3 - TIR'!$C$18)*F595),'Ejercicio 3 - TIR'!$E$18-SQRT(('Ejercicio 3 - TIR'!$E$18-'Ejercicio 3 - TIR'!$C$18)*('Ejercicio 3 - TIR'!$E$18-'Ejercicio 3 - TIR'!$D$18)*(1-F595)))</f>
        <v>37897.06065</v>
      </c>
      <c r="H595" s="3">
        <f t="shared" si="7"/>
        <v>0.7245526663</v>
      </c>
      <c r="I595" s="4">
        <f>IF(H595&lt;=('Ejercicio 3 - TIR'!$D$18-'Ejercicio 3 - TIR'!$C$18)/('Ejercicio 3 - TIR'!$E$18-'Ejercicio 3 - TIR'!$C$18),'Ejercicio 3 - TIR'!$C$18+SQRT(('Ejercicio 3 - TIR'!$E$18-'Ejercicio 3 - TIR'!$C$18)*('Ejercicio 3 - TIR'!$D$18-'Ejercicio 3 - TIR'!$C$18)*H595),'Ejercicio 3 - TIR'!$E$18-SQRT(('Ejercicio 3 - TIR'!$E$18-'Ejercicio 3 - TIR'!$C$18)*('Ejercicio 3 - TIR'!$E$18-'Ejercicio 3 - TIR'!$D$18)*(1-H595)))</f>
        <v>40454.83223</v>
      </c>
      <c r="J595" s="3">
        <f t="shared" si="8"/>
        <v>0.9895136914</v>
      </c>
      <c r="K595" s="4">
        <f>IF(J595&lt;=('Ejercicio 3 - TIR'!$D$18-'Ejercicio 3 - TIR'!$C$18)/('Ejercicio 3 - TIR'!$E$18-'Ejercicio 3 - TIR'!$C$18),'Ejercicio 3 - TIR'!$C$18+SQRT(('Ejercicio 3 - TIR'!$E$18-'Ejercicio 3 - TIR'!$C$18)*('Ejercicio 3 - TIR'!$D$18-'Ejercicio 3 - TIR'!$C$18)*J595),'Ejercicio 3 - TIR'!$E$18-SQRT(('Ejercicio 3 - TIR'!$E$18-'Ejercicio 3 - TIR'!$C$18)*('Ejercicio 3 - TIR'!$E$18-'Ejercicio 3 - TIR'!$D$18)*(1-J595)))</f>
        <v>44113.16679</v>
      </c>
      <c r="L595" s="3">
        <f t="shared" si="9"/>
        <v>0.8684406908</v>
      </c>
      <c r="M595" s="4">
        <f>IF(L595&lt;=('Ejercicio 3 - TIR'!$D$18-'Ejercicio 3 - TIR'!$C$18)/('Ejercicio 3 - TIR'!$E$18-'Ejercicio 3 - TIR'!$C$18),'Ejercicio 3 - TIR'!$C$18+SQRT(('Ejercicio 3 - TIR'!$E$18-'Ejercicio 3 - TIR'!$C$18)*('Ejercicio 3 - TIR'!$D$18-'Ejercicio 3 - TIR'!$C$18)*L595),'Ejercicio 3 - TIR'!$E$18-SQRT(('Ejercicio 3 - TIR'!$E$18-'Ejercicio 3 - TIR'!$C$18)*('Ejercicio 3 - TIR'!$E$18-'Ejercicio 3 - TIR'!$D$18)*(1-L595)))</f>
        <v>41858.83012</v>
      </c>
      <c r="N595" s="3">
        <f t="shared" si="10"/>
        <v>0.4078639741</v>
      </c>
      <c r="O595" s="4">
        <f>IF(N595&lt;=('Ejercicio 3 - TIR'!$D$18-'Ejercicio 3 - TIR'!$C$18)/('Ejercicio 3 - TIR'!$E$18-'Ejercicio 3 - TIR'!$C$18),'Ejercicio 3 - TIR'!$C$18+SQRT(('Ejercicio 3 - TIR'!$E$18-'Ejercicio 3 - TIR'!$C$18)*('Ejercicio 3 - TIR'!$D$18-'Ejercicio 3 - TIR'!$C$18)*N595),'Ejercicio 3 - TIR'!$E$18-SQRT(('Ejercicio 3 - TIR'!$E$18-'Ejercicio 3 - TIR'!$C$18)*('Ejercicio 3 - TIR'!$E$18-'Ejercicio 3 - TIR'!$D$18)*(1-N595)))</f>
        <v>37821.73869</v>
      </c>
      <c r="P595" s="3">
        <f t="shared" si="11"/>
        <v>0.1396191735</v>
      </c>
      <c r="Q595" s="7">
        <f>IF(P595&lt;=('Ejercicio 3 - TIR'!$D$22-'Ejercicio 3 - TIR'!$C$22)/('Ejercicio 3 - TIR'!$E$22-'Ejercicio 3 - TIR'!$C$22),'Ejercicio 3 - TIR'!$C$22+SQRT(('Ejercicio 3 - TIR'!$E$22-'Ejercicio 3 - TIR'!$C$22)*('Ejercicio 3 - TIR'!$D$22-'Ejercicio 3 - TIR'!$C$22)*P595),'Ejercicio 3 - TIR'!$E$22-SQRT(('Ejercicio 3 - TIR'!$E$22-'Ejercicio 3 - TIR'!$C$22)*('Ejercicio 3 - TIR'!$E$22-'Ejercicio 3 - TIR'!$D$22)*(1-P595)))</f>
        <v>0.1358529023</v>
      </c>
      <c r="R595" s="3">
        <f t="shared" si="12"/>
        <v>0.5095154885</v>
      </c>
      <c r="S595" s="7">
        <f>IF(R595&lt;=('Ejercicio 3 - TIR'!$D$23-'Ejercicio 3 - TIR'!$C$23)/('Ejercicio 3 - TIR'!$E$23-'Ejercicio 3 - TIR'!$C$23),'Ejercicio 3 - TIR'!$C$23+SQRT(('Ejercicio 3 - TIR'!$E$23-'Ejercicio 3 - TIR'!$C$23)*('Ejercicio 3 - TIR'!$D$23-'Ejercicio 3 - TIR'!$C$23)*R595),'Ejercicio 3 - TIR'!$E$23-SQRT(('Ejercicio 3 - TIR'!$E$23-'Ejercicio 3 - TIR'!$C$23)*('Ejercicio 3 - TIR'!$E$23-'Ejercicio 3 - TIR'!$D$23)*(1-R595)))</f>
        <v>0.1502868359</v>
      </c>
      <c r="T595" s="3">
        <f t="shared" si="13"/>
        <v>0.7435645828</v>
      </c>
      <c r="U595" s="7">
        <f>IF(T595&lt;=('Ejercicio 3 - TIR'!$D$24-'Ejercicio 3 - TIR'!$C$24)/('Ejercicio 3 - TIR'!$E$24-'Ejercicio 3 - TIR'!$C$24),'Ejercicio 3 - TIR'!$C$24+SQRT(('Ejercicio 3 - TIR'!$E$24-'Ejercicio 3 - TIR'!$C$24)*('Ejercicio 3 - TIR'!$D$24-'Ejercicio 3 - TIR'!$C$24)*T595),'Ejercicio 3 - TIR'!$E$24-SQRT(('Ejercicio 3 - TIR'!$E$24-'Ejercicio 3 - TIR'!$C$24)*('Ejercicio 3 - TIR'!$E$24-'Ejercicio 3 - TIR'!$D$24)*(1-T595)))</f>
        <v>0.1932041203</v>
      </c>
      <c r="V595" s="3">
        <f t="shared" si="14"/>
        <v>0.5072395203</v>
      </c>
      <c r="W595" s="7">
        <f>IF(V595&lt;=('Ejercicio 3 - TIR'!$D$25-'Ejercicio 3 - TIR'!$C$25)/('Ejercicio 3 - TIR'!$E$25-'Ejercicio 3 - TIR'!$C$25),'Ejercicio 3 - TIR'!$C$25+SQRT(('Ejercicio 3 - TIR'!$E$25-'Ejercicio 3 - TIR'!$C$25)*('Ejercicio 3 - TIR'!$D$25-'Ejercicio 3 - TIR'!$C$25)*V595),'Ejercicio 3 - TIR'!$E$25-SQRT(('Ejercicio 3 - TIR'!$E$25-'Ejercicio 3 - TIR'!$C$25)*('Ejercicio 3 - TIR'!$E$25-'Ejercicio 3 - TIR'!$D$25)*(1-V595)))</f>
        <v>0.2084709538</v>
      </c>
      <c r="X595" s="3">
        <f t="shared" si="15"/>
        <v>0.9632320428</v>
      </c>
      <c r="Y595" s="7">
        <f>IF(X595&lt;=('Ejercicio 3 - TIR'!$D$26-'Ejercicio 3 - TIR'!$C$26)/('Ejercicio 3 - TIR'!$E$26-'Ejercicio 3 - TIR'!$C$26),'Ejercicio 3 - TIR'!$C$26+SQRT(('Ejercicio 3 - TIR'!$E$26-'Ejercicio 3 - TIR'!$C$26)*('Ejercicio 3 - TIR'!$D$26-'Ejercicio 3 - TIR'!$C$26)*X595),'Ejercicio 3 - TIR'!$E$26-SQRT(('Ejercicio 3 - TIR'!$E$26-'Ejercicio 3 - TIR'!$C$26)*('Ejercicio 3 - TIR'!$E$26-'Ejercicio 3 - TIR'!$D$26)*(1-X595)))</f>
        <v>0.2659093304</v>
      </c>
      <c r="Z595" s="3">
        <f t="shared" si="16"/>
        <v>1.135852902</v>
      </c>
      <c r="AA595" s="3">
        <f t="shared" si="17"/>
        <v>1.306556641</v>
      </c>
      <c r="AB595" s="3">
        <f t="shared" si="18"/>
        <v>1.558988768</v>
      </c>
      <c r="AC595" s="3">
        <f t="shared" si="19"/>
        <v>1.883992643</v>
      </c>
      <c r="AD595" s="3">
        <f t="shared" si="20"/>
        <v>2.384963865</v>
      </c>
      <c r="AE595" s="2">
        <f t="shared" si="21"/>
        <v>3887.234835</v>
      </c>
      <c r="AF595" s="2">
        <f t="shared" si="22"/>
        <v>4471.435059</v>
      </c>
      <c r="AG595" s="2">
        <f t="shared" si="23"/>
        <v>5335.334736</v>
      </c>
      <c r="AH595" s="2">
        <f t="shared" si="24"/>
        <v>6447.597058</v>
      </c>
      <c r="AI595" s="2">
        <f t="shared" si="25"/>
        <v>8162.073274</v>
      </c>
      <c r="AJ595" s="4">
        <f t="shared" si="26"/>
        <v>43045.48632</v>
      </c>
      <c r="AK595" s="4">
        <f t="shared" si="27"/>
        <v>52856.52972</v>
      </c>
      <c r="AL595" s="4">
        <f t="shared" si="28"/>
        <v>68771.93153</v>
      </c>
      <c r="AM595" s="4">
        <f t="shared" si="29"/>
        <v>78861.72799</v>
      </c>
      <c r="AN595" s="4">
        <f t="shared" si="30"/>
        <v>90203.48009</v>
      </c>
      <c r="AO595" s="4">
        <f>C595/'Ejercicio 3 - TIR'!$D$7</f>
        <v>13445.26978</v>
      </c>
      <c r="AP595" s="4">
        <f t="shared" si="31"/>
        <v>29600.21655</v>
      </c>
      <c r="AQ595" s="4">
        <f t="shared" si="32"/>
        <v>39411.25994</v>
      </c>
      <c r="AR595" s="4">
        <f t="shared" si="33"/>
        <v>55326.66175</v>
      </c>
      <c r="AS595" s="4">
        <f t="shared" si="34"/>
        <v>65416.45822</v>
      </c>
      <c r="AT595" s="4">
        <f t="shared" si="35"/>
        <v>76758.21031</v>
      </c>
      <c r="AU595" s="4">
        <f>AP595*'Ejercicio 3 - TIR'!$D$5</f>
        <v>14800.10827</v>
      </c>
      <c r="AV595" s="4">
        <f>AQ595*'Ejercicio 3 - TIR'!$D$5</f>
        <v>19705.62997</v>
      </c>
      <c r="AW595" s="4">
        <f>AR595*'Ejercicio 3 - TIR'!$D$5</f>
        <v>27663.33087</v>
      </c>
      <c r="AX595" s="4">
        <f>AS595*'Ejercicio 3 - TIR'!$D$5</f>
        <v>32708.22911</v>
      </c>
      <c r="AY595" s="4">
        <f>AT595*'Ejercicio 3 - TIR'!$D$5</f>
        <v>38379.10516</v>
      </c>
      <c r="AZ595" s="4">
        <f t="shared" ref="AZ595:BD595" si="1820">AJ595-AU595-AE595</f>
        <v>24358.14321</v>
      </c>
      <c r="BA595" s="4">
        <f t="shared" si="1820"/>
        <v>28679.46469</v>
      </c>
      <c r="BB595" s="4">
        <f t="shared" si="1820"/>
        <v>35773.26592</v>
      </c>
      <c r="BC595" s="4">
        <f t="shared" si="1820"/>
        <v>39705.90183</v>
      </c>
      <c r="BD595" s="4">
        <f t="shared" si="1820"/>
        <v>43662.30166</v>
      </c>
      <c r="BE595" s="4">
        <f t="shared" ref="BE595:BI595" si="1821">AZ595/Z595</f>
        <v>21444.80431</v>
      </c>
      <c r="BF595" s="4">
        <f t="shared" si="1821"/>
        <v>21950.41821</v>
      </c>
      <c r="BG595" s="4">
        <f t="shared" si="1821"/>
        <v>22946.4552</v>
      </c>
      <c r="BH595" s="4">
        <f t="shared" si="1821"/>
        <v>21075.40174</v>
      </c>
      <c r="BI595" s="4">
        <f t="shared" si="1821"/>
        <v>18307.32209</v>
      </c>
      <c r="BJ595" s="4">
        <f t="shared" si="38"/>
        <v>68242.30074</v>
      </c>
      <c r="BK595" s="4">
        <f t="shared" si="39"/>
        <v>32066.48257</v>
      </c>
      <c r="BL595" s="4">
        <f t="shared" si="40"/>
        <v>100308.7833</v>
      </c>
      <c r="BM595" s="4">
        <f>BK595*'Ejercicio 3 - TIR'!$D$5</f>
        <v>16033.24129</v>
      </c>
      <c r="BN595" s="4">
        <f t="shared" si="41"/>
        <v>84275.54203</v>
      </c>
      <c r="BO595" s="4">
        <f t="shared" si="42"/>
        <v>35336.19241</v>
      </c>
      <c r="BP595" s="4">
        <f t="shared" si="43"/>
        <v>-95839.90641</v>
      </c>
      <c r="BQ595" s="4">
        <f t="shared" ref="BQ595:BT595" si="1822">BE595</f>
        <v>21444.80431</v>
      </c>
      <c r="BR595" s="4">
        <f t="shared" si="1822"/>
        <v>21950.41821</v>
      </c>
      <c r="BS595" s="4">
        <f t="shared" si="1822"/>
        <v>22946.4552</v>
      </c>
      <c r="BT595" s="4">
        <f t="shared" si="1822"/>
        <v>21075.40174</v>
      </c>
      <c r="BU595" s="4">
        <f t="shared" si="45"/>
        <v>53643.5145</v>
      </c>
      <c r="BV595" s="36">
        <f t="shared" si="46"/>
        <v>12.35493668</v>
      </c>
    </row>
    <row r="596" ht="15.0" customHeight="1">
      <c r="A596" s="2">
        <v>595.0</v>
      </c>
      <c r="B596" s="3">
        <f t="shared" si="4"/>
        <v>0.8977819919</v>
      </c>
      <c r="C596" s="4">
        <f>IF(B596&lt;=('Ejercicio 3 - TIR'!$D$13-'Ejercicio 3 - TIR'!$C$13)/('Ejercicio 3 - TIR'!$E$13-'Ejercicio 3 - TIR'!$C$13),'Ejercicio 3 - TIR'!$C$13+SQRT(('Ejercicio 3 - TIR'!$E$13-'Ejercicio 3 - TIR'!$C$13)*('Ejercicio 3 - TIR'!$D$13-'Ejercicio 3 - TIR'!$C$13)*B596),'Ejercicio 3 - TIR'!$E$13-SQRT(('Ejercicio 3 - TIR'!$E$13-'Ejercicio 3 - TIR'!$C$13)*('Ejercicio 3 - TIR'!$E$13-'Ejercicio 3 - TIR'!$D$13)*(1-B596)))</f>
        <v>88924.72981</v>
      </c>
      <c r="D596" s="3">
        <f t="shared" si="5"/>
        <v>0.6684911867</v>
      </c>
      <c r="E596" s="4">
        <f>IF(D596&lt;=('Ejercicio 3 - TIR'!$D$14-'Ejercicio 3 - TIR'!$C$14)/('Ejercicio 3 - TIR'!$E$14-'Ejercicio 3 - TIR'!$C$14),'Ejercicio 3 - TIR'!$C$14+SQRT(('Ejercicio 3 - TIR'!$E$14-'Ejercicio 3 - TIR'!$C$14)*('Ejercicio 3 - TIR'!$D$14-'Ejercicio 3 - TIR'!$C$14)*D596),'Ejercicio 3 - TIR'!$E$14-SQRT(('Ejercicio 3 - TIR'!$E$14-'Ejercicio 3 - TIR'!$C$14)*('Ejercicio 3 - TIR'!$E$14-'Ejercicio 3 - TIR'!$D$14)*(1-D596)))</f>
        <v>32948.3107</v>
      </c>
      <c r="F596" s="3">
        <f t="shared" si="6"/>
        <v>0.3295099569</v>
      </c>
      <c r="G596" s="4">
        <f>IF(F596&lt;=('Ejercicio 3 - TIR'!$D$18-'Ejercicio 3 - TIR'!$C$18)/('Ejercicio 3 - TIR'!$E$18-'Ejercicio 3 - TIR'!$C$18),'Ejercicio 3 - TIR'!$C$18+SQRT(('Ejercicio 3 - TIR'!$E$18-'Ejercicio 3 - TIR'!$C$18)*('Ejercicio 3 - TIR'!$D$18-'Ejercicio 3 - TIR'!$C$18)*F596),'Ejercicio 3 - TIR'!$E$18-SQRT(('Ejercicio 3 - TIR'!$E$18-'Ejercicio 3 - TIR'!$C$18)*('Ejercicio 3 - TIR'!$E$18-'Ejercicio 3 - TIR'!$D$18)*(1-F596)))</f>
        <v>37030.39782</v>
      </c>
      <c r="H596" s="3">
        <f t="shared" si="7"/>
        <v>0.09953949757</v>
      </c>
      <c r="I596" s="4">
        <f>IF(H596&lt;=('Ejercicio 3 - TIR'!$D$18-'Ejercicio 3 - TIR'!$C$18)/('Ejercicio 3 - TIR'!$E$18-'Ejercicio 3 - TIR'!$C$18),'Ejercicio 3 - TIR'!$C$18+SQRT(('Ejercicio 3 - TIR'!$E$18-'Ejercicio 3 - TIR'!$C$18)*('Ejercicio 3 - TIR'!$D$18-'Ejercicio 3 - TIR'!$C$18)*H596),'Ejercicio 3 - TIR'!$E$18-SQRT(('Ejercicio 3 - TIR'!$E$18-'Ejercicio 3 - TIR'!$C$18)*('Ejercicio 3 - TIR'!$E$18-'Ejercicio 3 - TIR'!$D$18)*(1-H596)))</f>
        <v>33864.05546</v>
      </c>
      <c r="J596" s="3">
        <f t="shared" si="8"/>
        <v>0.2879652469</v>
      </c>
      <c r="K596" s="4">
        <f>IF(J596&lt;=('Ejercicio 3 - TIR'!$D$18-'Ejercicio 3 - TIR'!$C$18)/('Ejercicio 3 - TIR'!$E$18-'Ejercicio 3 - TIR'!$C$18),'Ejercicio 3 - TIR'!$C$18+SQRT(('Ejercicio 3 - TIR'!$E$18-'Ejercicio 3 - TIR'!$C$18)*('Ejercicio 3 - TIR'!$D$18-'Ejercicio 3 - TIR'!$C$18)*J596),'Ejercicio 3 - TIR'!$E$18-SQRT(('Ejercicio 3 - TIR'!$E$18-'Ejercicio 3 - TIR'!$C$18)*('Ejercicio 3 - TIR'!$E$18-'Ejercicio 3 - TIR'!$D$18)*(1-J596)))</f>
        <v>36572.27411</v>
      </c>
      <c r="L596" s="3">
        <f t="shared" si="9"/>
        <v>0.8399722835</v>
      </c>
      <c r="M596" s="4">
        <f>IF(L596&lt;=('Ejercicio 3 - TIR'!$D$18-'Ejercicio 3 - TIR'!$C$18)/('Ejercicio 3 - TIR'!$E$18-'Ejercicio 3 - TIR'!$C$18),'Ejercicio 3 - TIR'!$C$18+SQRT(('Ejercicio 3 - TIR'!$E$18-'Ejercicio 3 - TIR'!$C$18)*('Ejercicio 3 - TIR'!$D$18-'Ejercicio 3 - TIR'!$C$18)*L596),'Ejercicio 3 - TIR'!$E$18-SQRT(('Ejercicio 3 - TIR'!$E$18-'Ejercicio 3 - TIR'!$C$18)*('Ejercicio 3 - TIR'!$E$18-'Ejercicio 3 - TIR'!$D$18)*(1-L596)))</f>
        <v>41535.59836</v>
      </c>
      <c r="N596" s="3">
        <f t="shared" si="10"/>
        <v>0.5091632358</v>
      </c>
      <c r="O596" s="4">
        <f>IF(N596&lt;=('Ejercicio 3 - TIR'!$D$18-'Ejercicio 3 - TIR'!$C$18)/('Ejercicio 3 - TIR'!$E$18-'Ejercicio 3 - TIR'!$C$18),'Ejercicio 3 - TIR'!$C$18+SQRT(('Ejercicio 3 - TIR'!$E$18-'Ejercicio 3 - TIR'!$C$18)*('Ejercicio 3 - TIR'!$D$18-'Ejercicio 3 - TIR'!$C$18)*N596),'Ejercicio 3 - TIR'!$E$18-SQRT(('Ejercicio 3 - TIR'!$E$18-'Ejercicio 3 - TIR'!$C$18)*('Ejercicio 3 - TIR'!$E$18-'Ejercicio 3 - TIR'!$D$18)*(1-N596)))</f>
        <v>38739.2497</v>
      </c>
      <c r="P596" s="3">
        <f t="shared" si="11"/>
        <v>0.2318974776</v>
      </c>
      <c r="Q596" s="7">
        <f>IF(P596&lt;=('Ejercicio 3 - TIR'!$D$22-'Ejercicio 3 - TIR'!$C$22)/('Ejercicio 3 - TIR'!$E$22-'Ejercicio 3 - TIR'!$C$22),'Ejercicio 3 - TIR'!$C$22+SQRT(('Ejercicio 3 - TIR'!$E$22-'Ejercicio 3 - TIR'!$C$22)*('Ejercicio 3 - TIR'!$D$22-'Ejercicio 3 - TIR'!$C$22)*P596),'Ejercicio 3 - TIR'!$E$22-SQRT(('Ejercicio 3 - TIR'!$E$22-'Ejercicio 3 - TIR'!$C$22)*('Ejercicio 3 - TIR'!$E$22-'Ejercicio 3 - TIR'!$D$22)*(1-P596)))</f>
        <v>0.1404307479</v>
      </c>
      <c r="R596" s="3">
        <f t="shared" si="12"/>
        <v>0.5275700432</v>
      </c>
      <c r="S596" s="7">
        <f>IF(R596&lt;=('Ejercicio 3 - TIR'!$D$23-'Ejercicio 3 - TIR'!$C$23)/('Ejercicio 3 - TIR'!$E$23-'Ejercicio 3 - TIR'!$C$23),'Ejercicio 3 - TIR'!$C$23+SQRT(('Ejercicio 3 - TIR'!$E$23-'Ejercicio 3 - TIR'!$C$23)*('Ejercicio 3 - TIR'!$D$23-'Ejercicio 3 - TIR'!$C$23)*R596),'Ejercicio 3 - TIR'!$E$23-SQRT(('Ejercicio 3 - TIR'!$E$23-'Ejercicio 3 - TIR'!$C$23)*('Ejercicio 3 - TIR'!$E$23-'Ejercicio 3 - TIR'!$D$23)*(1-R596)))</f>
        <v>0.1508388285</v>
      </c>
      <c r="T596" s="3">
        <f t="shared" si="13"/>
        <v>0.9990494472</v>
      </c>
      <c r="U596" s="7">
        <f>IF(T596&lt;=('Ejercicio 3 - TIR'!$D$24-'Ejercicio 3 - TIR'!$C$24)/('Ejercicio 3 - TIR'!$E$24-'Ejercicio 3 - TIR'!$C$24),'Ejercicio 3 - TIR'!$C$24+SQRT(('Ejercicio 3 - TIR'!$E$24-'Ejercicio 3 - TIR'!$C$24)*('Ejercicio 3 - TIR'!$D$24-'Ejercicio 3 - TIR'!$C$24)*T596),'Ejercicio 3 - TIR'!$E$24-SQRT(('Ejercicio 3 - TIR'!$E$24-'Ejercicio 3 - TIR'!$C$24)*('Ejercicio 3 - TIR'!$E$24-'Ejercicio 3 - TIR'!$D$24)*(1-T596)))</f>
        <v>0.2183685749</v>
      </c>
      <c r="V596" s="3">
        <f t="shared" si="14"/>
        <v>0.2574928352</v>
      </c>
      <c r="W596" s="7">
        <f>IF(V596&lt;=('Ejercicio 3 - TIR'!$D$25-'Ejercicio 3 - TIR'!$C$25)/('Ejercicio 3 - TIR'!$E$25-'Ejercicio 3 - TIR'!$C$25),'Ejercicio 3 - TIR'!$C$25+SQRT(('Ejercicio 3 - TIR'!$E$25-'Ejercicio 3 - TIR'!$C$25)*('Ejercicio 3 - TIR'!$D$25-'Ejercicio 3 - TIR'!$C$25)*V596),'Ejercicio 3 - TIR'!$E$25-SQRT(('Ejercicio 3 - TIR'!$E$25-'Ejercicio 3 - TIR'!$C$25)*('Ejercicio 3 - TIR'!$E$25-'Ejercicio 3 - TIR'!$D$25)*(1-V596)))</f>
        <v>0.1989865734</v>
      </c>
      <c r="X596" s="3">
        <f t="shared" si="15"/>
        <v>0.8457573583</v>
      </c>
      <c r="Y596" s="7">
        <f>IF(X596&lt;=('Ejercicio 3 - TIR'!$D$26-'Ejercicio 3 - TIR'!$C$26)/('Ejercicio 3 - TIR'!$E$26-'Ejercicio 3 - TIR'!$C$26),'Ejercicio 3 - TIR'!$C$26+SQRT(('Ejercicio 3 - TIR'!$E$26-'Ejercicio 3 - TIR'!$C$26)*('Ejercicio 3 - TIR'!$D$26-'Ejercicio 3 - TIR'!$C$26)*X596),'Ejercicio 3 - TIR'!$E$26-SQRT(('Ejercicio 3 - TIR'!$E$26-'Ejercicio 3 - TIR'!$C$26)*('Ejercicio 3 - TIR'!$E$26-'Ejercicio 3 - TIR'!$D$26)*(1-X596)))</f>
        <v>0.2511398152</v>
      </c>
      <c r="Z596" s="3">
        <f t="shared" si="16"/>
        <v>1.140430748</v>
      </c>
      <c r="AA596" s="3">
        <f t="shared" si="17"/>
        <v>1.312451986</v>
      </c>
      <c r="AB596" s="3">
        <f t="shared" si="18"/>
        <v>1.599050256</v>
      </c>
      <c r="AC596" s="3">
        <f t="shared" si="19"/>
        <v>1.917239787</v>
      </c>
      <c r="AD596" s="3">
        <f t="shared" si="20"/>
        <v>2.398735033</v>
      </c>
      <c r="AE596" s="2">
        <f t="shared" si="21"/>
        <v>4626.955913</v>
      </c>
      <c r="AF596" s="2">
        <f t="shared" si="22"/>
        <v>5324.880523</v>
      </c>
      <c r="AG596" s="2">
        <f t="shared" si="23"/>
        <v>6487.667094</v>
      </c>
      <c r="AH596" s="2">
        <f t="shared" si="24"/>
        <v>7778.625739</v>
      </c>
      <c r="AI596" s="2">
        <f t="shared" si="25"/>
        <v>9732.14837</v>
      </c>
      <c r="AJ596" s="4">
        <f t="shared" si="26"/>
        <v>42230.60428</v>
      </c>
      <c r="AK596" s="4">
        <f t="shared" si="27"/>
        <v>44444.94685</v>
      </c>
      <c r="AL596" s="4">
        <f t="shared" si="28"/>
        <v>58480.90428</v>
      </c>
      <c r="AM596" s="4">
        <f t="shared" si="29"/>
        <v>79633.70174</v>
      </c>
      <c r="AN596" s="4">
        <f t="shared" si="30"/>
        <v>92925.1954</v>
      </c>
      <c r="AO596" s="4">
        <f>C596/'Ejercicio 3 - TIR'!$D$7</f>
        <v>17784.94596</v>
      </c>
      <c r="AP596" s="4">
        <f t="shared" si="31"/>
        <v>24445.65832</v>
      </c>
      <c r="AQ596" s="4">
        <f t="shared" si="32"/>
        <v>26660.00088</v>
      </c>
      <c r="AR596" s="4">
        <f t="shared" si="33"/>
        <v>40695.95831</v>
      </c>
      <c r="AS596" s="4">
        <f t="shared" si="34"/>
        <v>61848.75578</v>
      </c>
      <c r="AT596" s="4">
        <f t="shared" si="35"/>
        <v>75140.24944</v>
      </c>
      <c r="AU596" s="4">
        <f>AP596*'Ejercicio 3 - TIR'!$D$5</f>
        <v>12222.82916</v>
      </c>
      <c r="AV596" s="4">
        <f>AQ596*'Ejercicio 3 - TIR'!$D$5</f>
        <v>13330.00044</v>
      </c>
      <c r="AW596" s="4">
        <f>AR596*'Ejercicio 3 - TIR'!$D$5</f>
        <v>20347.97916</v>
      </c>
      <c r="AX596" s="4">
        <f>AS596*'Ejercicio 3 - TIR'!$D$5</f>
        <v>30924.37789</v>
      </c>
      <c r="AY596" s="4">
        <f>AT596*'Ejercicio 3 - TIR'!$D$5</f>
        <v>37570.12472</v>
      </c>
      <c r="AZ596" s="4">
        <f t="shared" ref="AZ596:BD596" si="1823">AJ596-AU596-AE596</f>
        <v>25380.81921</v>
      </c>
      <c r="BA596" s="4">
        <f t="shared" si="1823"/>
        <v>25790.06588</v>
      </c>
      <c r="BB596" s="4">
        <f t="shared" si="1823"/>
        <v>31645.25802</v>
      </c>
      <c r="BC596" s="4">
        <f t="shared" si="1823"/>
        <v>40930.69811</v>
      </c>
      <c r="BD596" s="4">
        <f t="shared" si="1823"/>
        <v>45622.92231</v>
      </c>
      <c r="BE596" s="4">
        <f t="shared" ref="BE596:BI596" si="1824">AZ596/Z596</f>
        <v>22255.46729</v>
      </c>
      <c r="BF596" s="4">
        <f t="shared" si="1824"/>
        <v>19650.29285</v>
      </c>
      <c r="BG596" s="4">
        <f t="shared" si="1824"/>
        <v>19790.03343</v>
      </c>
      <c r="BH596" s="4">
        <f t="shared" si="1824"/>
        <v>21348.76315</v>
      </c>
      <c r="BI596" s="4">
        <f t="shared" si="1824"/>
        <v>19019.57561</v>
      </c>
      <c r="BJ596" s="4">
        <f t="shared" si="38"/>
        <v>79034.26714</v>
      </c>
      <c r="BK596" s="4">
        <f t="shared" si="39"/>
        <v>42661.37293</v>
      </c>
      <c r="BL596" s="4">
        <f t="shared" si="40"/>
        <v>121695.6401</v>
      </c>
      <c r="BM596" s="4">
        <f>BK596*'Ejercicio 3 - TIR'!$D$5</f>
        <v>21330.68647</v>
      </c>
      <c r="BN596" s="4">
        <f t="shared" si="41"/>
        <v>100364.9536</v>
      </c>
      <c r="BO596" s="4">
        <f t="shared" si="42"/>
        <v>41840.78368</v>
      </c>
      <c r="BP596" s="4">
        <f t="shared" si="43"/>
        <v>-121873.0405</v>
      </c>
      <c r="BQ596" s="4">
        <f t="shared" ref="BQ596:BT596" si="1825">BE596</f>
        <v>22255.46729</v>
      </c>
      <c r="BR596" s="4">
        <f t="shared" si="1825"/>
        <v>19650.29285</v>
      </c>
      <c r="BS596" s="4">
        <f t="shared" si="1825"/>
        <v>19790.03343</v>
      </c>
      <c r="BT596" s="4">
        <f t="shared" si="1825"/>
        <v>21348.76315</v>
      </c>
      <c r="BU596" s="4">
        <f t="shared" si="45"/>
        <v>60860.35929</v>
      </c>
      <c r="BV596" s="36">
        <f t="shared" si="46"/>
        <v>4.872120569</v>
      </c>
    </row>
    <row r="597" ht="15.0" customHeight="1">
      <c r="A597" s="2">
        <v>596.0</v>
      </c>
      <c r="B597" s="3">
        <f t="shared" si="4"/>
        <v>0.6258030328</v>
      </c>
      <c r="C597" s="4">
        <f>IF(B597&lt;=('Ejercicio 3 - TIR'!$D$13-'Ejercicio 3 - TIR'!$C$13)/('Ejercicio 3 - TIR'!$E$13-'Ejercicio 3 - TIR'!$C$13),'Ejercicio 3 - TIR'!$C$13+SQRT(('Ejercicio 3 - TIR'!$E$13-'Ejercicio 3 - TIR'!$C$13)*('Ejercicio 3 - TIR'!$D$13-'Ejercicio 3 - TIR'!$C$13)*B597),'Ejercicio 3 - TIR'!$E$13-SQRT(('Ejercicio 3 - TIR'!$E$13-'Ejercicio 3 - TIR'!$C$13)*('Ejercicio 3 - TIR'!$E$13-'Ejercicio 3 - TIR'!$D$13)*(1-B597)))</f>
        <v>78809.52193</v>
      </c>
      <c r="D597" s="3">
        <f t="shared" si="5"/>
        <v>0.3087056963</v>
      </c>
      <c r="E597" s="4">
        <f>IF(D597&lt;=('Ejercicio 3 - TIR'!$D$14-'Ejercicio 3 - TIR'!$C$14)/('Ejercicio 3 - TIR'!$E$14-'Ejercicio 3 - TIR'!$C$14),'Ejercicio 3 - TIR'!$C$14+SQRT(('Ejercicio 3 - TIR'!$E$14-'Ejercicio 3 - TIR'!$C$14)*('Ejercicio 3 - TIR'!$D$14-'Ejercicio 3 - TIR'!$C$14)*D597),'Ejercicio 3 - TIR'!$E$14-SQRT(('Ejercicio 3 - TIR'!$E$14-'Ejercicio 3 - TIR'!$C$14)*('Ejercicio 3 - TIR'!$E$14-'Ejercicio 3 - TIR'!$D$14)*(1-D597)))</f>
        <v>29811.74887</v>
      </c>
      <c r="F597" s="3">
        <f t="shared" si="6"/>
        <v>0.3360880106</v>
      </c>
      <c r="G597" s="4">
        <f>IF(F597&lt;=('Ejercicio 3 - TIR'!$D$18-'Ejercicio 3 - TIR'!$C$18)/('Ejercicio 3 - TIR'!$E$18-'Ejercicio 3 - TIR'!$C$18),'Ejercicio 3 - TIR'!$C$18+SQRT(('Ejercicio 3 - TIR'!$E$18-'Ejercicio 3 - TIR'!$C$18)*('Ejercicio 3 - TIR'!$D$18-'Ejercicio 3 - TIR'!$C$18)*F597),'Ejercicio 3 - TIR'!$E$18-SQRT(('Ejercicio 3 - TIR'!$E$18-'Ejercicio 3 - TIR'!$C$18)*('Ejercicio 3 - TIR'!$E$18-'Ejercicio 3 - TIR'!$D$18)*(1-F597)))</f>
        <v>37100.22546</v>
      </c>
      <c r="H597" s="3">
        <f t="shared" si="7"/>
        <v>0.8167452928</v>
      </c>
      <c r="I597" s="4">
        <f>IF(H597&lt;=('Ejercicio 3 - TIR'!$D$18-'Ejercicio 3 - TIR'!$C$18)/('Ejercicio 3 - TIR'!$E$18-'Ejercicio 3 - TIR'!$C$18),'Ejercicio 3 - TIR'!$C$18+SQRT(('Ejercicio 3 - TIR'!$E$18-'Ejercicio 3 - TIR'!$C$18)*('Ejercicio 3 - TIR'!$D$18-'Ejercicio 3 - TIR'!$C$18)*H597),'Ejercicio 3 - TIR'!$E$18-SQRT(('Ejercicio 3 - TIR'!$E$18-'Ejercicio 3 - TIR'!$C$18)*('Ejercicio 3 - TIR'!$E$18-'Ejercicio 3 - TIR'!$D$18)*(1-H597)))</f>
        <v>41292.69599</v>
      </c>
      <c r="J597" s="3">
        <f t="shared" si="8"/>
        <v>0.12659031</v>
      </c>
      <c r="K597" s="4">
        <f>IF(J597&lt;=('Ejercicio 3 - TIR'!$D$18-'Ejercicio 3 - TIR'!$C$18)/('Ejercicio 3 - TIR'!$E$18-'Ejercicio 3 - TIR'!$C$18),'Ejercicio 3 - TIR'!$C$18+SQRT(('Ejercicio 3 - TIR'!$E$18-'Ejercicio 3 - TIR'!$C$18)*('Ejercicio 3 - TIR'!$D$18-'Ejercicio 3 - TIR'!$C$18)*J597),'Ejercicio 3 - TIR'!$E$18-SQRT(('Ejercicio 3 - TIR'!$E$18-'Ejercicio 3 - TIR'!$C$18)*('Ejercicio 3 - TIR'!$E$18-'Ejercicio 3 - TIR'!$D$18)*(1-J597)))</f>
        <v>34357.58494</v>
      </c>
      <c r="L597" s="3">
        <f t="shared" si="9"/>
        <v>0.6413830757</v>
      </c>
      <c r="M597" s="4">
        <f>IF(L597&lt;=('Ejercicio 3 - TIR'!$D$18-'Ejercicio 3 - TIR'!$C$18)/('Ejercicio 3 - TIR'!$E$18-'Ejercicio 3 - TIR'!$C$18),'Ejercicio 3 - TIR'!$C$18+SQRT(('Ejercicio 3 - TIR'!$E$18-'Ejercicio 3 - TIR'!$C$18)*('Ejercicio 3 - TIR'!$D$18-'Ejercicio 3 - TIR'!$C$18)*L597),'Ejercicio 3 - TIR'!$E$18-SQRT(('Ejercicio 3 - TIR'!$E$18-'Ejercicio 3 - TIR'!$C$18)*('Ejercicio 3 - TIR'!$E$18-'Ejercicio 3 - TIR'!$D$18)*(1-L597)))</f>
        <v>39808.54023</v>
      </c>
      <c r="N597" s="3">
        <f t="shared" si="10"/>
        <v>0.7634672345</v>
      </c>
      <c r="O597" s="4">
        <f>IF(N597&lt;=('Ejercicio 3 - TIR'!$D$18-'Ejercicio 3 - TIR'!$C$18)/('Ejercicio 3 - TIR'!$E$18-'Ejercicio 3 - TIR'!$C$18),'Ejercicio 3 - TIR'!$C$18+SQRT(('Ejercicio 3 - TIR'!$E$18-'Ejercicio 3 - TIR'!$C$18)*('Ejercicio 3 - TIR'!$D$18-'Ejercicio 3 - TIR'!$C$18)*N597),'Ejercicio 3 - TIR'!$E$18-SQRT(('Ejercicio 3 - TIR'!$E$18-'Ejercicio 3 - TIR'!$C$18)*('Ejercicio 3 - TIR'!$E$18-'Ejercicio 3 - TIR'!$D$18)*(1-N597)))</f>
        <v>40788.11712</v>
      </c>
      <c r="P597" s="3">
        <f t="shared" si="11"/>
        <v>0.5354813067</v>
      </c>
      <c r="Q597" s="7">
        <f>IF(P597&lt;=('Ejercicio 3 - TIR'!$D$22-'Ejercicio 3 - TIR'!$C$22)/('Ejercicio 3 - TIR'!$E$22-'Ejercicio 3 - TIR'!$C$22),'Ejercicio 3 - TIR'!$C$22+SQRT(('Ejercicio 3 - TIR'!$E$22-'Ejercicio 3 - TIR'!$C$22)*('Ejercicio 3 - TIR'!$D$22-'Ejercicio 3 - TIR'!$C$22)*P597),'Ejercicio 3 - TIR'!$E$22-SQRT(('Ejercicio 3 - TIR'!$E$22-'Ejercicio 3 - TIR'!$C$22)*('Ejercicio 3 - TIR'!$E$22-'Ejercicio 3 - TIR'!$D$22)*(1-P597)))</f>
        <v>0.1510840243</v>
      </c>
      <c r="R597" s="3">
        <f t="shared" si="12"/>
        <v>0.3840139934</v>
      </c>
      <c r="S597" s="7">
        <f>IF(R597&lt;=('Ejercicio 3 - TIR'!$D$23-'Ejercicio 3 - TIR'!$C$23)/('Ejercicio 3 - TIR'!$E$23-'Ejercicio 3 - TIR'!$C$23),'Ejercicio 3 - TIR'!$C$23+SQRT(('Ejercicio 3 - TIR'!$E$23-'Ejercicio 3 - TIR'!$C$23)*('Ejercicio 3 - TIR'!$D$23-'Ejercicio 3 - TIR'!$C$23)*R597),'Ejercicio 3 - TIR'!$E$23-SQRT(('Ejercicio 3 - TIR'!$E$23-'Ejercicio 3 - TIR'!$C$23)*('Ejercicio 3 - TIR'!$E$23-'Ejercicio 3 - TIR'!$D$23)*(1-R597)))</f>
        <v>0.1462911618</v>
      </c>
      <c r="T597" s="3">
        <f t="shared" si="13"/>
        <v>0.7861718514</v>
      </c>
      <c r="U597" s="7">
        <f>IF(T597&lt;=('Ejercicio 3 - TIR'!$D$24-'Ejercicio 3 - TIR'!$C$24)/('Ejercicio 3 - TIR'!$E$24-'Ejercicio 3 - TIR'!$C$24),'Ejercicio 3 - TIR'!$C$24+SQRT(('Ejercicio 3 - TIR'!$E$24-'Ejercicio 3 - TIR'!$C$24)*('Ejercicio 3 - TIR'!$D$24-'Ejercicio 3 - TIR'!$C$24)*T597),'Ejercicio 3 - TIR'!$E$24-SQRT(('Ejercicio 3 - TIR'!$E$24-'Ejercicio 3 - TIR'!$C$24)*('Ejercicio 3 - TIR'!$E$24-'Ejercicio 3 - TIR'!$D$24)*(1-T597)))</f>
        <v>0.1955312686</v>
      </c>
      <c r="V597" s="3">
        <f t="shared" si="14"/>
        <v>0.9020285888</v>
      </c>
      <c r="W597" s="7">
        <f>IF(V597&lt;=('Ejercicio 3 - TIR'!$D$25-'Ejercicio 3 - TIR'!$C$25)/('Ejercicio 3 - TIR'!$E$25-'Ejercicio 3 - TIR'!$C$25),'Ejercicio 3 - TIR'!$C$25+SQRT(('Ejercicio 3 - TIR'!$E$25-'Ejercicio 3 - TIR'!$C$25)*('Ejercicio 3 - TIR'!$D$25-'Ejercicio 3 - TIR'!$C$25)*V597),'Ejercicio 3 - TIR'!$E$25-SQRT(('Ejercicio 3 - TIR'!$E$25-'Ejercicio 3 - TIR'!$C$25)*('Ejercicio 3 - TIR'!$E$25-'Ejercicio 3 - TIR'!$D$25)*(1-V597)))</f>
        <v>0.2314824424</v>
      </c>
      <c r="X597" s="3">
        <f t="shared" si="15"/>
        <v>0.465924195</v>
      </c>
      <c r="Y597" s="7">
        <f>IF(X597&lt;=('Ejercicio 3 - TIR'!$D$26-'Ejercicio 3 - TIR'!$C$26)/('Ejercicio 3 - TIR'!$E$26-'Ejercicio 3 - TIR'!$C$26),'Ejercicio 3 - TIR'!$C$26+SQRT(('Ejercicio 3 - TIR'!$E$26-'Ejercicio 3 - TIR'!$C$26)*('Ejercicio 3 - TIR'!$D$26-'Ejercicio 3 - TIR'!$C$26)*X597),'Ejercicio 3 - TIR'!$E$26-SQRT(('Ejercicio 3 - TIR'!$E$26-'Ejercicio 3 - TIR'!$C$26)*('Ejercicio 3 - TIR'!$E$26-'Ejercicio 3 - TIR'!$D$26)*(1-X597)))</f>
        <v>0.2262970266</v>
      </c>
      <c r="Z597" s="3">
        <f t="shared" si="16"/>
        <v>1.151084024</v>
      </c>
      <c r="AA597" s="3">
        <f t="shared" si="17"/>
        <v>1.319477444</v>
      </c>
      <c r="AB597" s="3">
        <f t="shared" si="18"/>
        <v>1.577476542</v>
      </c>
      <c r="AC597" s="3">
        <f t="shared" si="19"/>
        <v>1.942634665</v>
      </c>
      <c r="AD597" s="3">
        <f t="shared" si="20"/>
        <v>2.382247113</v>
      </c>
      <c r="AE597" s="2">
        <f t="shared" si="21"/>
        <v>4504.078993</v>
      </c>
      <c r="AF597" s="2">
        <f t="shared" si="22"/>
        <v>5162.985941</v>
      </c>
      <c r="AG597" s="2">
        <f t="shared" si="23"/>
        <v>6172.511132</v>
      </c>
      <c r="AH597" s="2">
        <f t="shared" si="24"/>
        <v>7601.339085</v>
      </c>
      <c r="AI597" s="2">
        <f t="shared" si="25"/>
        <v>9321.499518</v>
      </c>
      <c r="AJ597" s="4">
        <f t="shared" si="26"/>
        <v>42705.47683</v>
      </c>
      <c r="AK597" s="4">
        <f t="shared" si="27"/>
        <v>54484.78094</v>
      </c>
      <c r="AL597" s="4">
        <f t="shared" si="28"/>
        <v>54198.28428</v>
      </c>
      <c r="AM597" s="4">
        <f t="shared" si="29"/>
        <v>77333.4502</v>
      </c>
      <c r="AN597" s="4">
        <f t="shared" si="30"/>
        <v>97167.37426</v>
      </c>
      <c r="AO597" s="4">
        <f>C597/'Ejercicio 3 - TIR'!$D$7</f>
        <v>15761.90439</v>
      </c>
      <c r="AP597" s="4">
        <f t="shared" si="31"/>
        <v>26943.57244</v>
      </c>
      <c r="AQ597" s="4">
        <f t="shared" si="32"/>
        <v>38722.87655</v>
      </c>
      <c r="AR597" s="4">
        <f t="shared" si="33"/>
        <v>38436.37989</v>
      </c>
      <c r="AS597" s="4">
        <f t="shared" si="34"/>
        <v>61571.54581</v>
      </c>
      <c r="AT597" s="4">
        <f t="shared" si="35"/>
        <v>81405.46987</v>
      </c>
      <c r="AU597" s="4">
        <f>AP597*'Ejercicio 3 - TIR'!$D$5</f>
        <v>13471.78622</v>
      </c>
      <c r="AV597" s="4">
        <f>AQ597*'Ejercicio 3 - TIR'!$D$5</f>
        <v>19361.43828</v>
      </c>
      <c r="AW597" s="4">
        <f>AR597*'Ejercicio 3 - TIR'!$D$5</f>
        <v>19218.18995</v>
      </c>
      <c r="AX597" s="4">
        <f>AS597*'Ejercicio 3 - TIR'!$D$5</f>
        <v>30785.77291</v>
      </c>
      <c r="AY597" s="4">
        <f>AT597*'Ejercicio 3 - TIR'!$D$5</f>
        <v>40702.73494</v>
      </c>
      <c r="AZ597" s="4">
        <f t="shared" ref="AZ597:BD597" si="1826">AJ597-AU597-AE597</f>
        <v>24729.61161</v>
      </c>
      <c r="BA597" s="4">
        <f t="shared" si="1826"/>
        <v>29960.35672</v>
      </c>
      <c r="BB597" s="4">
        <f t="shared" si="1826"/>
        <v>28807.5832</v>
      </c>
      <c r="BC597" s="4">
        <f t="shared" si="1826"/>
        <v>38946.33821</v>
      </c>
      <c r="BD597" s="4">
        <f t="shared" si="1826"/>
        <v>47143.13981</v>
      </c>
      <c r="BE597" s="4">
        <f t="shared" ref="BE597:BI597" si="1827">AZ597/Z597</f>
        <v>21483.75887</v>
      </c>
      <c r="BF597" s="4">
        <f t="shared" si="1827"/>
        <v>22706.22879</v>
      </c>
      <c r="BG597" s="4">
        <f t="shared" si="1827"/>
        <v>18261.814</v>
      </c>
      <c r="BH597" s="4">
        <f t="shared" si="1827"/>
        <v>20048.20511</v>
      </c>
      <c r="BI597" s="4">
        <f t="shared" si="1827"/>
        <v>19789.35751</v>
      </c>
      <c r="BJ597" s="4">
        <f t="shared" si="38"/>
        <v>71018.9527</v>
      </c>
      <c r="BK597" s="4">
        <f t="shared" si="39"/>
        <v>37548.75123</v>
      </c>
      <c r="BL597" s="4">
        <f t="shared" si="40"/>
        <v>108567.7039</v>
      </c>
      <c r="BM597" s="4">
        <f>BK597*'Ejercicio 3 - TIR'!$D$5</f>
        <v>18774.37561</v>
      </c>
      <c r="BN597" s="4">
        <f t="shared" si="41"/>
        <v>89793.32831</v>
      </c>
      <c r="BO597" s="4">
        <f t="shared" si="42"/>
        <v>37692.70107</v>
      </c>
      <c r="BP597" s="4">
        <f t="shared" si="43"/>
        <v>-108621.2708</v>
      </c>
      <c r="BQ597" s="4">
        <f t="shared" ref="BQ597:BT597" si="1828">BE597</f>
        <v>21483.75887</v>
      </c>
      <c r="BR597" s="4">
        <f t="shared" si="1828"/>
        <v>22706.22879</v>
      </c>
      <c r="BS597" s="4">
        <f t="shared" si="1828"/>
        <v>18261.814</v>
      </c>
      <c r="BT597" s="4">
        <f t="shared" si="1828"/>
        <v>20048.20511</v>
      </c>
      <c r="BU597" s="4">
        <f t="shared" si="45"/>
        <v>57482.05858</v>
      </c>
      <c r="BV597" s="36">
        <f t="shared" si="46"/>
        <v>7.727017562</v>
      </c>
    </row>
    <row r="598" ht="15.0" customHeight="1">
      <c r="A598" s="2">
        <v>597.0</v>
      </c>
      <c r="B598" s="3">
        <f t="shared" si="4"/>
        <v>0.3552091062</v>
      </c>
      <c r="C598" s="4">
        <f>IF(B598&lt;=('Ejercicio 3 - TIR'!$D$13-'Ejercicio 3 - TIR'!$C$13)/('Ejercicio 3 - TIR'!$E$13-'Ejercicio 3 - TIR'!$C$13),'Ejercicio 3 - TIR'!$C$13+SQRT(('Ejercicio 3 - TIR'!$E$13-'Ejercicio 3 - TIR'!$C$13)*('Ejercicio 3 - TIR'!$D$13-'Ejercicio 3 - TIR'!$C$13)*B598),'Ejercicio 3 - TIR'!$E$13-SQRT(('Ejercicio 3 - TIR'!$E$13-'Ejercicio 3 - TIR'!$C$13)*('Ejercicio 3 - TIR'!$E$13-'Ejercicio 3 - TIR'!$D$13)*(1-B598)))</f>
        <v>72183.65458</v>
      </c>
      <c r="D598" s="3">
        <f t="shared" si="5"/>
        <v>0.7854910194</v>
      </c>
      <c r="E598" s="4">
        <f>IF(D598&lt;=('Ejercicio 3 - TIR'!$D$14-'Ejercicio 3 - TIR'!$C$14)/('Ejercicio 3 - TIR'!$E$14-'Ejercicio 3 - TIR'!$C$14),'Ejercicio 3 - TIR'!$C$14+SQRT(('Ejercicio 3 - TIR'!$E$14-'Ejercicio 3 - TIR'!$C$14)*('Ejercicio 3 - TIR'!$D$14-'Ejercicio 3 - TIR'!$C$14)*D598),'Ejercicio 3 - TIR'!$E$14-SQRT(('Ejercicio 3 - TIR'!$E$14-'Ejercicio 3 - TIR'!$C$14)*('Ejercicio 3 - TIR'!$E$14-'Ejercicio 3 - TIR'!$D$14)*(1-D598)))</f>
        <v>34327.58014</v>
      </c>
      <c r="F598" s="3">
        <f t="shared" si="6"/>
        <v>0.5181888446</v>
      </c>
      <c r="G598" s="4">
        <f>IF(F598&lt;=('Ejercicio 3 - TIR'!$D$18-'Ejercicio 3 - TIR'!$C$18)/('Ejercicio 3 - TIR'!$E$18-'Ejercicio 3 - TIR'!$C$18),'Ejercicio 3 - TIR'!$C$18+SQRT(('Ejercicio 3 - TIR'!$E$18-'Ejercicio 3 - TIR'!$C$18)*('Ejercicio 3 - TIR'!$D$18-'Ejercicio 3 - TIR'!$C$18)*F598),'Ejercicio 3 - TIR'!$E$18-SQRT(('Ejercicio 3 - TIR'!$E$18-'Ejercicio 3 - TIR'!$C$18)*('Ejercicio 3 - TIR'!$E$18-'Ejercicio 3 - TIR'!$D$18)*(1-F598)))</f>
        <v>38816.36698</v>
      </c>
      <c r="H598" s="3">
        <f t="shared" si="7"/>
        <v>0.09494427959</v>
      </c>
      <c r="I598" s="4">
        <f>IF(H598&lt;=('Ejercicio 3 - TIR'!$D$18-'Ejercicio 3 - TIR'!$C$18)/('Ejercicio 3 - TIR'!$E$18-'Ejercicio 3 - TIR'!$C$18),'Ejercicio 3 - TIR'!$C$18+SQRT(('Ejercicio 3 - TIR'!$E$18-'Ejercicio 3 - TIR'!$C$18)*('Ejercicio 3 - TIR'!$D$18-'Ejercicio 3 - TIR'!$C$18)*H598),'Ejercicio 3 - TIR'!$E$18-SQRT(('Ejercicio 3 - TIR'!$E$18-'Ejercicio 3 - TIR'!$C$18)*('Ejercicio 3 - TIR'!$E$18-'Ejercicio 3 - TIR'!$D$18)*(1-H598)))</f>
        <v>33773.81</v>
      </c>
      <c r="J598" s="3">
        <f t="shared" si="8"/>
        <v>0.2690092579</v>
      </c>
      <c r="K598" s="4">
        <f>IF(J598&lt;=('Ejercicio 3 - TIR'!$D$18-'Ejercicio 3 - TIR'!$C$18)/('Ejercicio 3 - TIR'!$E$18-'Ejercicio 3 - TIR'!$C$18),'Ejercicio 3 - TIR'!$C$18+SQRT(('Ejercicio 3 - TIR'!$E$18-'Ejercicio 3 - TIR'!$C$18)*('Ejercicio 3 - TIR'!$D$18-'Ejercicio 3 - TIR'!$C$18)*J598),'Ejercicio 3 - TIR'!$E$18-SQRT(('Ejercicio 3 - TIR'!$E$18-'Ejercicio 3 - TIR'!$C$18)*('Ejercicio 3 - TIR'!$E$18-'Ejercicio 3 - TIR'!$D$18)*(1-J598)))</f>
        <v>36352.27429</v>
      </c>
      <c r="L598" s="3">
        <f t="shared" si="9"/>
        <v>0.7304611003</v>
      </c>
      <c r="M598" s="4">
        <f>IF(L598&lt;=('Ejercicio 3 - TIR'!$D$18-'Ejercicio 3 - TIR'!$C$18)/('Ejercicio 3 - TIR'!$E$18-'Ejercicio 3 - TIR'!$C$18),'Ejercicio 3 - TIR'!$C$18+SQRT(('Ejercicio 3 - TIR'!$E$18-'Ejercicio 3 - TIR'!$C$18)*('Ejercicio 3 - TIR'!$D$18-'Ejercicio 3 - TIR'!$C$18)*L598),'Ejercicio 3 - TIR'!$E$18-SQRT(('Ejercicio 3 - TIR'!$E$18-'Ejercicio 3 - TIR'!$C$18)*('Ejercicio 3 - TIR'!$E$18-'Ejercicio 3 - TIR'!$D$18)*(1-L598)))</f>
        <v>40503.84414</v>
      </c>
      <c r="N598" s="3">
        <f t="shared" si="10"/>
        <v>0.3583337863</v>
      </c>
      <c r="O598" s="4">
        <f>IF(N598&lt;=('Ejercicio 3 - TIR'!$D$18-'Ejercicio 3 - TIR'!$C$18)/('Ejercicio 3 - TIR'!$E$18-'Ejercicio 3 - TIR'!$C$18),'Ejercicio 3 - TIR'!$C$18+SQRT(('Ejercicio 3 - TIR'!$E$18-'Ejercicio 3 - TIR'!$C$18)*('Ejercicio 3 - TIR'!$D$18-'Ejercicio 3 - TIR'!$C$18)*N598),'Ejercicio 3 - TIR'!$E$18-SQRT(('Ejercicio 3 - TIR'!$E$18-'Ejercicio 3 - TIR'!$C$18)*('Ejercicio 3 - TIR'!$E$18-'Ejercicio 3 - TIR'!$D$18)*(1-N598)))</f>
        <v>37331.44378</v>
      </c>
      <c r="P598" s="3">
        <f t="shared" si="11"/>
        <v>0.7613848423</v>
      </c>
      <c r="Q598" s="7">
        <f>IF(P598&lt;=('Ejercicio 3 - TIR'!$D$22-'Ejercicio 3 - TIR'!$C$22)/('Ejercicio 3 - TIR'!$E$22-'Ejercicio 3 - TIR'!$C$22),'Ejercicio 3 - TIR'!$C$22+SQRT(('Ejercicio 3 - TIR'!$E$22-'Ejercicio 3 - TIR'!$C$22)*('Ejercicio 3 - TIR'!$D$22-'Ejercicio 3 - TIR'!$C$22)*P598),'Ejercicio 3 - TIR'!$E$22-SQRT(('Ejercicio 3 - TIR'!$E$22-'Ejercicio 3 - TIR'!$C$22)*('Ejercicio 3 - TIR'!$E$22-'Ejercicio 3 - TIR'!$D$22)*(1-P598)))</f>
        <v>0.1592754425</v>
      </c>
      <c r="R598" s="3">
        <f t="shared" si="12"/>
        <v>0.1192159292</v>
      </c>
      <c r="S598" s="7">
        <f>IF(R598&lt;=('Ejercicio 3 - TIR'!$D$23-'Ejercicio 3 - TIR'!$C$23)/('Ejercicio 3 - TIR'!$E$23-'Ejercicio 3 - TIR'!$C$23),'Ejercicio 3 - TIR'!$C$23+SQRT(('Ejercicio 3 - TIR'!$E$23-'Ejercicio 3 - TIR'!$C$23)*('Ejercicio 3 - TIR'!$D$23-'Ejercicio 3 - TIR'!$C$23)*R598),'Ejercicio 3 - TIR'!$E$23-SQRT(('Ejercicio 3 - TIR'!$E$23-'Ejercicio 3 - TIR'!$C$23)*('Ejercicio 3 - TIR'!$E$23-'Ejercicio 3 - TIR'!$D$23)*(1-R598)))</f>
        <v>0.1346488454</v>
      </c>
      <c r="T598" s="3">
        <f t="shared" si="13"/>
        <v>0.5854664091</v>
      </c>
      <c r="U598" s="7">
        <f>IF(T598&lt;=('Ejercicio 3 - TIR'!$D$24-'Ejercicio 3 - TIR'!$C$24)/('Ejercicio 3 - TIR'!$E$24-'Ejercicio 3 - TIR'!$C$24),'Ejercicio 3 - TIR'!$C$24+SQRT(('Ejercicio 3 - TIR'!$E$24-'Ejercicio 3 - TIR'!$C$24)*('Ejercicio 3 - TIR'!$D$24-'Ejercicio 3 - TIR'!$C$24)*T598),'Ejercicio 3 - TIR'!$E$24-SQRT(('Ejercicio 3 - TIR'!$E$24-'Ejercicio 3 - TIR'!$C$24)*('Ejercicio 3 - TIR'!$E$24-'Ejercicio 3 - TIR'!$D$24)*(1-T598)))</f>
        <v>0.1859310397</v>
      </c>
      <c r="V598" s="3">
        <f t="shared" si="14"/>
        <v>0.7647982498</v>
      </c>
      <c r="W598" s="7">
        <f>IF(V598&lt;=('Ejercicio 3 - TIR'!$D$25-'Ejercicio 3 - TIR'!$C$25)/('Ejercicio 3 - TIR'!$E$25-'Ejercicio 3 - TIR'!$C$25),'Ejercicio 3 - TIR'!$C$25+SQRT(('Ejercicio 3 - TIR'!$E$25-'Ejercicio 3 - TIR'!$C$25)*('Ejercicio 3 - TIR'!$D$25-'Ejercicio 3 - TIR'!$C$25)*V598),'Ejercicio 3 - TIR'!$E$25-SQRT(('Ejercicio 3 - TIR'!$E$25-'Ejercicio 3 - TIR'!$C$25)*('Ejercicio 3 - TIR'!$E$25-'Ejercicio 3 - TIR'!$D$25)*(1-V598)))</f>
        <v>0.2213084311</v>
      </c>
      <c r="X598" s="3">
        <f t="shared" si="15"/>
        <v>0.02539130223</v>
      </c>
      <c r="Y598" s="7">
        <f>IF(X598&lt;=('Ejercicio 3 - TIR'!$D$26-'Ejercicio 3 - TIR'!$C$26)/('Ejercicio 3 - TIR'!$E$26-'Ejercicio 3 - TIR'!$C$26),'Ejercicio 3 - TIR'!$C$26+SQRT(('Ejercicio 3 - TIR'!$E$26-'Ejercicio 3 - TIR'!$C$26)*('Ejercicio 3 - TIR'!$D$26-'Ejercicio 3 - TIR'!$C$26)*X598),'Ejercicio 3 - TIR'!$E$26-SQRT(('Ejercicio 3 - TIR'!$E$26-'Ejercicio 3 - TIR'!$C$26)*('Ejercicio 3 - TIR'!$E$26-'Ejercicio 3 - TIR'!$D$26)*(1-X598)))</f>
        <v>0.1982798862</v>
      </c>
      <c r="Z598" s="3">
        <f t="shared" si="16"/>
        <v>1.159275442</v>
      </c>
      <c r="AA598" s="3">
        <f t="shared" si="17"/>
        <v>1.315370542</v>
      </c>
      <c r="AB598" s="3">
        <f t="shared" si="18"/>
        <v>1.559938755</v>
      </c>
      <c r="AC598" s="3">
        <f t="shared" si="19"/>
        <v>1.905166353</v>
      </c>
      <c r="AD598" s="3">
        <f t="shared" si="20"/>
        <v>2.282922521</v>
      </c>
      <c r="AE598" s="2">
        <f t="shared" si="21"/>
        <v>5467.540516</v>
      </c>
      <c r="AF598" s="2">
        <f t="shared" si="22"/>
        <v>6203.738534</v>
      </c>
      <c r="AG598" s="2">
        <f t="shared" si="23"/>
        <v>7357.20609</v>
      </c>
      <c r="AH598" s="2">
        <f t="shared" si="24"/>
        <v>8985.417827</v>
      </c>
      <c r="AI598" s="2">
        <f t="shared" si="25"/>
        <v>10767.04545</v>
      </c>
      <c r="AJ598" s="4">
        <f t="shared" si="26"/>
        <v>44998.861</v>
      </c>
      <c r="AK598" s="4">
        <f t="shared" si="27"/>
        <v>44425.07478</v>
      </c>
      <c r="AL598" s="4">
        <f t="shared" si="28"/>
        <v>56707.3215</v>
      </c>
      <c r="AM598" s="4">
        <f t="shared" si="29"/>
        <v>77166.56105</v>
      </c>
      <c r="AN598" s="4">
        <f t="shared" si="30"/>
        <v>85224.79376</v>
      </c>
      <c r="AO598" s="4">
        <f>C598/'Ejercicio 3 - TIR'!$D$7</f>
        <v>14436.73092</v>
      </c>
      <c r="AP598" s="4">
        <f t="shared" si="31"/>
        <v>30562.13009</v>
      </c>
      <c r="AQ598" s="4">
        <f t="shared" si="32"/>
        <v>29988.34387</v>
      </c>
      <c r="AR598" s="4">
        <f t="shared" si="33"/>
        <v>42270.59058</v>
      </c>
      <c r="AS598" s="4">
        <f t="shared" si="34"/>
        <v>62729.83013</v>
      </c>
      <c r="AT598" s="4">
        <f t="shared" si="35"/>
        <v>70788.06284</v>
      </c>
      <c r="AU598" s="4">
        <f>AP598*'Ejercicio 3 - TIR'!$D$5</f>
        <v>15281.06504</v>
      </c>
      <c r="AV598" s="4">
        <f>AQ598*'Ejercicio 3 - TIR'!$D$5</f>
        <v>14994.17193</v>
      </c>
      <c r="AW598" s="4">
        <f>AR598*'Ejercicio 3 - TIR'!$D$5</f>
        <v>21135.29529</v>
      </c>
      <c r="AX598" s="4">
        <f>AS598*'Ejercicio 3 - TIR'!$D$5</f>
        <v>31364.91507</v>
      </c>
      <c r="AY598" s="4">
        <f>AT598*'Ejercicio 3 - TIR'!$D$5</f>
        <v>35394.03142</v>
      </c>
      <c r="AZ598" s="4">
        <f t="shared" ref="AZ598:BD598" si="1829">AJ598-AU598-AE598</f>
        <v>24250.25544</v>
      </c>
      <c r="BA598" s="4">
        <f t="shared" si="1829"/>
        <v>23227.16431</v>
      </c>
      <c r="BB598" s="4">
        <f t="shared" si="1829"/>
        <v>28214.82012</v>
      </c>
      <c r="BC598" s="4">
        <f t="shared" si="1829"/>
        <v>36816.22815</v>
      </c>
      <c r="BD598" s="4">
        <f t="shared" si="1829"/>
        <v>39063.71689</v>
      </c>
      <c r="BE598" s="4">
        <f t="shared" ref="BE598:BI598" si="1830">AZ598/Z598</f>
        <v>20918.45868</v>
      </c>
      <c r="BF598" s="4">
        <f t="shared" si="1830"/>
        <v>17658.26706</v>
      </c>
      <c r="BG598" s="4">
        <f t="shared" si="1830"/>
        <v>18087.13325</v>
      </c>
      <c r="BH598" s="4">
        <f t="shared" si="1830"/>
        <v>19324.41652</v>
      </c>
      <c r="BI598" s="4">
        <f t="shared" si="1830"/>
        <v>17111.2758</v>
      </c>
      <c r="BJ598" s="4">
        <f t="shared" si="38"/>
        <v>78367.2058</v>
      </c>
      <c r="BK598" s="4">
        <f t="shared" si="39"/>
        <v>32957.93814</v>
      </c>
      <c r="BL598" s="4">
        <f t="shared" si="40"/>
        <v>111325.1439</v>
      </c>
      <c r="BM598" s="4">
        <f>BK598*'Ejercicio 3 - TIR'!$D$5</f>
        <v>16478.96907</v>
      </c>
      <c r="BN598" s="4">
        <f t="shared" si="41"/>
        <v>94846.17487</v>
      </c>
      <c r="BO598" s="4">
        <f t="shared" si="42"/>
        <v>41545.9456</v>
      </c>
      <c r="BP598" s="4">
        <f t="shared" si="43"/>
        <v>-106511.2347</v>
      </c>
      <c r="BQ598" s="4">
        <f t="shared" ref="BQ598:BT598" si="1831">BE598</f>
        <v>20918.45868</v>
      </c>
      <c r="BR598" s="4">
        <f t="shared" si="1831"/>
        <v>17658.26706</v>
      </c>
      <c r="BS598" s="4">
        <f t="shared" si="1831"/>
        <v>18087.13325</v>
      </c>
      <c r="BT598" s="4">
        <f t="shared" si="1831"/>
        <v>19324.41652</v>
      </c>
      <c r="BU598" s="4">
        <f t="shared" si="45"/>
        <v>58657.22139</v>
      </c>
      <c r="BV598" s="36">
        <f t="shared" si="46"/>
        <v>6.938422758</v>
      </c>
    </row>
    <row r="599" ht="15.0" customHeight="1">
      <c r="A599" s="2">
        <v>598.0</v>
      </c>
      <c r="B599" s="3">
        <f t="shared" si="4"/>
        <v>0.5083228224</v>
      </c>
      <c r="C599" s="4">
        <f>IF(B599&lt;=('Ejercicio 3 - TIR'!$D$13-'Ejercicio 3 - TIR'!$C$13)/('Ejercicio 3 - TIR'!$E$13-'Ejercicio 3 - TIR'!$C$13),'Ejercicio 3 - TIR'!$C$13+SQRT(('Ejercicio 3 - TIR'!$E$13-'Ejercicio 3 - TIR'!$C$13)*('Ejercicio 3 - TIR'!$D$13-'Ejercicio 3 - TIR'!$C$13)*B599),'Ejercicio 3 - TIR'!$E$13-SQRT(('Ejercicio 3 - TIR'!$E$13-'Ejercicio 3 - TIR'!$C$13)*('Ejercicio 3 - TIR'!$E$13-'Ejercicio 3 - TIR'!$D$13)*(1-B599)))</f>
        <v>75709.82476</v>
      </c>
      <c r="D599" s="3">
        <f t="shared" si="5"/>
        <v>0.2450642573</v>
      </c>
      <c r="E599" s="4">
        <f>IF(D599&lt;=('Ejercicio 3 - TIR'!$D$14-'Ejercicio 3 - TIR'!$C$14)/('Ejercicio 3 - TIR'!$E$14-'Ejercicio 3 - TIR'!$C$14),'Ejercicio 3 - TIR'!$C$14+SQRT(('Ejercicio 3 - TIR'!$E$14-'Ejercicio 3 - TIR'!$C$14)*('Ejercicio 3 - TIR'!$D$14-'Ejercicio 3 - TIR'!$C$14)*D599),'Ejercicio 3 - TIR'!$E$14-SQRT(('Ejercicio 3 - TIR'!$E$14-'Ejercicio 3 - TIR'!$C$14)*('Ejercicio 3 - TIR'!$E$14-'Ejercicio 3 - TIR'!$D$14)*(1-D599)))</f>
        <v>29287.16915</v>
      </c>
      <c r="F599" s="3">
        <f t="shared" si="6"/>
        <v>0.9680899158</v>
      </c>
      <c r="G599" s="4">
        <f>IF(F599&lt;=('Ejercicio 3 - TIR'!$D$18-'Ejercicio 3 - TIR'!$C$18)/('Ejercicio 3 - TIR'!$E$18-'Ejercicio 3 - TIR'!$C$18),'Ejercicio 3 - TIR'!$C$18+SQRT(('Ejercicio 3 - TIR'!$E$18-'Ejercicio 3 - TIR'!$C$18)*('Ejercicio 3 - TIR'!$D$18-'Ejercicio 3 - TIR'!$C$18)*F599),'Ejercicio 3 - TIR'!$E$18-SQRT(('Ejercicio 3 - TIR'!$E$18-'Ejercicio 3 - TIR'!$C$18)*('Ejercicio 3 - TIR'!$E$18-'Ejercicio 3 - TIR'!$D$18)*(1-F599)))</f>
        <v>43452.98471</v>
      </c>
      <c r="H599" s="3">
        <f t="shared" si="7"/>
        <v>0.6177279062</v>
      </c>
      <c r="I599" s="4">
        <f>IF(H599&lt;=('Ejercicio 3 - TIR'!$D$18-'Ejercicio 3 - TIR'!$C$18)/('Ejercicio 3 - TIR'!$E$18-'Ejercicio 3 - TIR'!$C$18),'Ejercicio 3 - TIR'!$C$18+SQRT(('Ejercicio 3 - TIR'!$E$18-'Ejercicio 3 - TIR'!$C$18)*('Ejercicio 3 - TIR'!$D$18-'Ejercicio 3 - TIR'!$C$18)*H599),'Ejercicio 3 - TIR'!$E$18-SQRT(('Ejercicio 3 - TIR'!$E$18-'Ejercicio 3 - TIR'!$C$18)*('Ejercicio 3 - TIR'!$E$18-'Ejercicio 3 - TIR'!$D$18)*(1-H599)))</f>
        <v>39625.96416</v>
      </c>
      <c r="J599" s="3">
        <f t="shared" si="8"/>
        <v>0.1695915002</v>
      </c>
      <c r="K599" s="4">
        <f>IF(J599&lt;=('Ejercicio 3 - TIR'!$D$18-'Ejercicio 3 - TIR'!$C$18)/('Ejercicio 3 - TIR'!$E$18-'Ejercicio 3 - TIR'!$C$18),'Ejercicio 3 - TIR'!$C$18+SQRT(('Ejercicio 3 - TIR'!$E$18-'Ejercicio 3 - TIR'!$C$18)*('Ejercicio 3 - TIR'!$D$18-'Ejercicio 3 - TIR'!$C$18)*J599),'Ejercicio 3 - TIR'!$E$18-SQRT(('Ejercicio 3 - TIR'!$E$18-'Ejercicio 3 - TIR'!$C$18)*('Ejercicio 3 - TIR'!$E$18-'Ejercicio 3 - TIR'!$D$18)*(1-J599)))</f>
        <v>35043.68169</v>
      </c>
      <c r="L599" s="3">
        <f t="shared" si="9"/>
        <v>0.3324425861</v>
      </c>
      <c r="M599" s="4">
        <f>IF(L599&lt;=('Ejercicio 3 - TIR'!$D$18-'Ejercicio 3 - TIR'!$C$18)/('Ejercicio 3 - TIR'!$E$18-'Ejercicio 3 - TIR'!$C$18),'Ejercicio 3 - TIR'!$C$18+SQRT(('Ejercicio 3 - TIR'!$E$18-'Ejercicio 3 - TIR'!$C$18)*('Ejercicio 3 - TIR'!$D$18-'Ejercicio 3 - TIR'!$C$18)*L599),'Ejercicio 3 - TIR'!$E$18-SQRT(('Ejercicio 3 - TIR'!$E$18-'Ejercicio 3 - TIR'!$C$18)*('Ejercicio 3 - TIR'!$E$18-'Ejercicio 3 - TIR'!$D$18)*(1-L599)))</f>
        <v>37061.61369</v>
      </c>
      <c r="N599" s="3">
        <f t="shared" si="10"/>
        <v>0.4785383281</v>
      </c>
      <c r="O599" s="4">
        <f>IF(N599&lt;=('Ejercicio 3 - TIR'!$D$18-'Ejercicio 3 - TIR'!$C$18)/('Ejercicio 3 - TIR'!$E$18-'Ejercicio 3 - TIR'!$C$18),'Ejercicio 3 - TIR'!$C$18+SQRT(('Ejercicio 3 - TIR'!$E$18-'Ejercicio 3 - TIR'!$C$18)*('Ejercicio 3 - TIR'!$D$18-'Ejercicio 3 - TIR'!$C$18)*N599),'Ejercicio 3 - TIR'!$E$18-SQRT(('Ejercicio 3 - TIR'!$E$18-'Ejercicio 3 - TIR'!$C$18)*('Ejercicio 3 - TIR'!$E$18-'Ejercicio 3 - TIR'!$D$18)*(1-N599)))</f>
        <v>38472.35205</v>
      </c>
      <c r="P599" s="3">
        <f t="shared" si="11"/>
        <v>0.7869292152</v>
      </c>
      <c r="Q599" s="7">
        <f>IF(P599&lt;=('Ejercicio 3 - TIR'!$D$22-'Ejercicio 3 - TIR'!$C$22)/('Ejercicio 3 - TIR'!$E$22-'Ejercicio 3 - TIR'!$C$22),'Ejercicio 3 - TIR'!$C$22+SQRT(('Ejercicio 3 - TIR'!$E$22-'Ejercicio 3 - TIR'!$C$22)*('Ejercicio 3 - TIR'!$D$22-'Ejercicio 3 - TIR'!$C$22)*P599),'Ejercicio 3 - TIR'!$E$22-SQRT(('Ejercicio 3 - TIR'!$E$22-'Ejercicio 3 - TIR'!$C$22)*('Ejercicio 3 - TIR'!$E$22-'Ejercicio 3 - TIR'!$D$22)*(1-P599)))</f>
        <v>0.1604161441</v>
      </c>
      <c r="R599" s="3">
        <f t="shared" si="12"/>
        <v>0.8301776084</v>
      </c>
      <c r="S599" s="7">
        <f>IF(R599&lt;=('Ejercicio 3 - TIR'!$D$23-'Ejercicio 3 - TIR'!$C$23)/('Ejercicio 3 - TIR'!$E$23-'Ejercicio 3 - TIR'!$C$23),'Ejercicio 3 - TIR'!$C$23+SQRT(('Ejercicio 3 - TIR'!$E$23-'Ejercicio 3 - TIR'!$C$23)*('Ejercicio 3 - TIR'!$D$23-'Ejercicio 3 - TIR'!$C$23)*R599),'Ejercicio 3 - TIR'!$E$23-SQRT(('Ejercicio 3 - TIR'!$E$23-'Ejercicio 3 - TIR'!$C$23)*('Ejercicio 3 - TIR'!$E$23-'Ejercicio 3 - TIR'!$D$23)*(1-R599)))</f>
        <v>0.1625162846</v>
      </c>
      <c r="T599" s="3">
        <f t="shared" si="13"/>
        <v>0.08496557153</v>
      </c>
      <c r="U599" s="7">
        <f>IF(T599&lt;=('Ejercicio 3 - TIR'!$D$24-'Ejercicio 3 - TIR'!$C$24)/('Ejercicio 3 - TIR'!$E$24-'Ejercicio 3 - TIR'!$C$24),'Ejercicio 3 - TIR'!$C$24+SQRT(('Ejercicio 3 - TIR'!$E$24-'Ejercicio 3 - TIR'!$C$24)*('Ejercicio 3 - TIR'!$D$24-'Ejercicio 3 - TIR'!$C$24)*T599),'Ejercicio 3 - TIR'!$E$24-SQRT(('Ejercicio 3 - TIR'!$E$24-'Ejercicio 3 - TIR'!$C$24)*('Ejercicio 3 - TIR'!$E$24-'Ejercicio 3 - TIR'!$D$24)*(1-T599)))</f>
        <v>0.1633576832</v>
      </c>
      <c r="V599" s="3">
        <f t="shared" si="14"/>
        <v>0.09706034326</v>
      </c>
      <c r="W599" s="7">
        <f>IF(V599&lt;=('Ejercicio 3 - TIR'!$D$25-'Ejercicio 3 - TIR'!$C$25)/('Ejercicio 3 - TIR'!$E$25-'Ejercicio 3 - TIR'!$C$25),'Ejercicio 3 - TIR'!$C$25+SQRT(('Ejercicio 3 - TIR'!$E$25-'Ejercicio 3 - TIR'!$C$25)*('Ejercicio 3 - TIR'!$D$25-'Ejercicio 3 - TIR'!$C$25)*V599),'Ejercicio 3 - TIR'!$E$25-SQRT(('Ejercicio 3 - TIR'!$E$25-'Ejercicio 3 - TIR'!$C$25)*('Ejercicio 3 - TIR'!$E$25-'Ejercicio 3 - TIR'!$D$25)*(1-V599)))</f>
        <v>0.1916569499</v>
      </c>
      <c r="X599" s="3">
        <f t="shared" si="15"/>
        <v>0.2811067488</v>
      </c>
      <c r="Y599" s="7">
        <f>IF(X599&lt;=('Ejercicio 3 - TIR'!$D$26-'Ejercicio 3 - TIR'!$C$26)/('Ejercicio 3 - TIR'!$E$26-'Ejercicio 3 - TIR'!$C$26),'Ejercicio 3 - TIR'!$C$26+SQRT(('Ejercicio 3 - TIR'!$E$26-'Ejercicio 3 - TIR'!$C$26)*('Ejercicio 3 - TIR'!$D$26-'Ejercicio 3 - TIR'!$C$26)*X599),'Ejercicio 3 - TIR'!$E$26-SQRT(('Ejercicio 3 - TIR'!$E$26-'Ejercicio 3 - TIR'!$C$26)*('Ejercicio 3 - TIR'!$E$26-'Ejercicio 3 - TIR'!$D$26)*(1-X599)))</f>
        <v>0.2175497409</v>
      </c>
      <c r="Z599" s="3">
        <f t="shared" si="16"/>
        <v>1.160416144</v>
      </c>
      <c r="AA599" s="3">
        <f t="shared" si="17"/>
        <v>1.349002664</v>
      </c>
      <c r="AB599" s="3">
        <f t="shared" si="18"/>
        <v>1.569372614</v>
      </c>
      <c r="AC599" s="3">
        <f t="shared" si="19"/>
        <v>1.870153783</v>
      </c>
      <c r="AD599" s="3">
        <f t="shared" si="20"/>
        <v>2.277005254</v>
      </c>
      <c r="AE599" s="2">
        <f t="shared" si="21"/>
        <v>4698.134746</v>
      </c>
      <c r="AF599" s="2">
        <f t="shared" si="22"/>
        <v>5461.658149</v>
      </c>
      <c r="AG599" s="2">
        <f t="shared" si="23"/>
        <v>6353.861971</v>
      </c>
      <c r="AH599" s="2">
        <f t="shared" si="24"/>
        <v>7571.623776</v>
      </c>
      <c r="AI599" s="2">
        <f t="shared" si="25"/>
        <v>9218.828566</v>
      </c>
      <c r="AJ599" s="4">
        <f t="shared" si="26"/>
        <v>50423.54496</v>
      </c>
      <c r="AK599" s="4">
        <f t="shared" si="27"/>
        <v>53455.53122</v>
      </c>
      <c r="AL599" s="4">
        <f t="shared" si="28"/>
        <v>54996.59435</v>
      </c>
      <c r="AM599" s="4">
        <f t="shared" si="29"/>
        <v>69310.91704</v>
      </c>
      <c r="AN599" s="4">
        <f t="shared" si="30"/>
        <v>87601.74773</v>
      </c>
      <c r="AO599" s="4">
        <f>C599/'Ejercicio 3 - TIR'!$D$7</f>
        <v>15141.96495</v>
      </c>
      <c r="AP599" s="4">
        <f t="shared" si="31"/>
        <v>35281.58001</v>
      </c>
      <c r="AQ599" s="4">
        <f t="shared" si="32"/>
        <v>38313.56627</v>
      </c>
      <c r="AR599" s="4">
        <f t="shared" si="33"/>
        <v>39854.6294</v>
      </c>
      <c r="AS599" s="4">
        <f t="shared" si="34"/>
        <v>54168.95209</v>
      </c>
      <c r="AT599" s="4">
        <f t="shared" si="35"/>
        <v>72459.78278</v>
      </c>
      <c r="AU599" s="4">
        <f>AP599*'Ejercicio 3 - TIR'!$D$5</f>
        <v>17640.79001</v>
      </c>
      <c r="AV599" s="4">
        <f>AQ599*'Ejercicio 3 - TIR'!$D$5</f>
        <v>19156.78314</v>
      </c>
      <c r="AW599" s="4">
        <f>AR599*'Ejercicio 3 - TIR'!$D$5</f>
        <v>19927.3147</v>
      </c>
      <c r="AX599" s="4">
        <f>AS599*'Ejercicio 3 - TIR'!$D$5</f>
        <v>27084.47604</v>
      </c>
      <c r="AY599" s="4">
        <f>AT599*'Ejercicio 3 - TIR'!$D$5</f>
        <v>36229.89139</v>
      </c>
      <c r="AZ599" s="4">
        <f t="shared" ref="AZ599:BD599" si="1832">AJ599-AU599-AE599</f>
        <v>28084.62021</v>
      </c>
      <c r="BA599" s="4">
        <f t="shared" si="1832"/>
        <v>28837.08994</v>
      </c>
      <c r="BB599" s="4">
        <f t="shared" si="1832"/>
        <v>28715.41768</v>
      </c>
      <c r="BC599" s="4">
        <f t="shared" si="1832"/>
        <v>34654.81722</v>
      </c>
      <c r="BD599" s="4">
        <f t="shared" si="1832"/>
        <v>42153.02777</v>
      </c>
      <c r="BE599" s="4">
        <f t="shared" ref="BE599:BI599" si="1833">AZ599/Z599</f>
        <v>24202.19708</v>
      </c>
      <c r="BF599" s="4">
        <f t="shared" si="1833"/>
        <v>21376.59969</v>
      </c>
      <c r="BG599" s="4">
        <f t="shared" si="1833"/>
        <v>18297.38675</v>
      </c>
      <c r="BH599" s="4">
        <f t="shared" si="1833"/>
        <v>18530.46393</v>
      </c>
      <c r="BI599" s="4">
        <f t="shared" si="1833"/>
        <v>18512.48595</v>
      </c>
      <c r="BJ599" s="4">
        <f t="shared" si="38"/>
        <v>66687.03801</v>
      </c>
      <c r="BK599" s="4">
        <f t="shared" si="39"/>
        <v>34478.33375</v>
      </c>
      <c r="BL599" s="4">
        <f t="shared" si="40"/>
        <v>101165.3718</v>
      </c>
      <c r="BM599" s="4">
        <f>BK599*'Ejercicio 3 - TIR'!$D$5</f>
        <v>17239.16687</v>
      </c>
      <c r="BN599" s="4">
        <f t="shared" si="41"/>
        <v>83926.20488</v>
      </c>
      <c r="BO599" s="4">
        <f t="shared" si="42"/>
        <v>36858.15162</v>
      </c>
      <c r="BP599" s="4">
        <f t="shared" si="43"/>
        <v>-104996.9939</v>
      </c>
      <c r="BQ599" s="4">
        <f t="shared" ref="BQ599:BT599" si="1834">BE599</f>
        <v>24202.19708</v>
      </c>
      <c r="BR599" s="4">
        <f t="shared" si="1834"/>
        <v>21376.59969</v>
      </c>
      <c r="BS599" s="4">
        <f t="shared" si="1834"/>
        <v>18297.38675</v>
      </c>
      <c r="BT599" s="4">
        <f t="shared" si="1834"/>
        <v>18530.46393</v>
      </c>
      <c r="BU599" s="4">
        <f t="shared" si="45"/>
        <v>55370.63758</v>
      </c>
      <c r="BV599" s="36">
        <f t="shared" si="46"/>
        <v>8.49613371</v>
      </c>
    </row>
    <row r="600" ht="15.0" customHeight="1">
      <c r="A600" s="2">
        <v>599.0</v>
      </c>
      <c r="B600" s="3">
        <f t="shared" si="4"/>
        <v>0.4220022983</v>
      </c>
      <c r="C600" s="4">
        <f>IF(B600&lt;=('Ejercicio 3 - TIR'!$D$13-'Ejercicio 3 - TIR'!$C$13)/('Ejercicio 3 - TIR'!$E$13-'Ejercicio 3 - TIR'!$C$13),'Ejercicio 3 - TIR'!$C$13+SQRT(('Ejercicio 3 - TIR'!$E$13-'Ejercicio 3 - TIR'!$C$13)*('Ejercicio 3 - TIR'!$D$13-'Ejercicio 3 - TIR'!$C$13)*B600),'Ejercicio 3 - TIR'!$E$13-SQRT(('Ejercicio 3 - TIR'!$E$13-'Ejercicio 3 - TIR'!$C$13)*('Ejercicio 3 - TIR'!$E$13-'Ejercicio 3 - TIR'!$D$13)*(1-B600)))</f>
        <v>73663.76561</v>
      </c>
      <c r="D600" s="3">
        <f t="shared" si="5"/>
        <v>0.1234074463</v>
      </c>
      <c r="E600" s="4">
        <f>IF(D600&lt;=('Ejercicio 3 - TIR'!$D$14-'Ejercicio 3 - TIR'!$C$14)/('Ejercicio 3 - TIR'!$E$14-'Ejercicio 3 - TIR'!$C$14),'Ejercicio 3 - TIR'!$C$14+SQRT(('Ejercicio 3 - TIR'!$E$14-'Ejercicio 3 - TIR'!$C$14)*('Ejercicio 3 - TIR'!$D$14-'Ejercicio 3 - TIR'!$C$14)*D600),'Ejercicio 3 - TIR'!$E$14-SQRT(('Ejercicio 3 - TIR'!$E$14-'Ejercicio 3 - TIR'!$C$14)*('Ejercicio 3 - TIR'!$E$14-'Ejercicio 3 - TIR'!$D$14)*(1-D600)))</f>
        <v>28042.29494</v>
      </c>
      <c r="F600" s="3">
        <f t="shared" si="6"/>
        <v>0.6950648245</v>
      </c>
      <c r="G600" s="4">
        <f>IF(F600&lt;=('Ejercicio 3 - TIR'!$D$18-'Ejercicio 3 - TIR'!$C$18)/('Ejercicio 3 - TIR'!$E$18-'Ejercicio 3 - TIR'!$C$18),'Ejercicio 3 - TIR'!$C$18+SQRT(('Ejercicio 3 - TIR'!$E$18-'Ejercicio 3 - TIR'!$C$18)*('Ejercicio 3 - TIR'!$D$18-'Ejercicio 3 - TIR'!$C$18)*F600),'Ejercicio 3 - TIR'!$E$18-SQRT(('Ejercicio 3 - TIR'!$E$18-'Ejercicio 3 - TIR'!$C$18)*('Ejercicio 3 - TIR'!$E$18-'Ejercicio 3 - TIR'!$D$18)*(1-F600)))</f>
        <v>40217.72667</v>
      </c>
      <c r="H600" s="3">
        <f t="shared" si="7"/>
        <v>0.2212279342</v>
      </c>
      <c r="I600" s="4">
        <f>IF(H600&lt;=('Ejercicio 3 - TIR'!$D$18-'Ejercicio 3 - TIR'!$C$18)/('Ejercicio 3 - TIR'!$E$18-'Ejercicio 3 - TIR'!$C$18),'Ejercicio 3 - TIR'!$C$18+SQRT(('Ejercicio 3 - TIR'!$E$18-'Ejercicio 3 - TIR'!$C$18)*('Ejercicio 3 - TIR'!$D$18-'Ejercicio 3 - TIR'!$C$18)*H600),'Ejercicio 3 - TIR'!$E$18-SQRT(('Ejercicio 3 - TIR'!$E$18-'Ejercicio 3 - TIR'!$C$18)*('Ejercicio 3 - TIR'!$E$18-'Ejercicio 3 - TIR'!$D$18)*(1-H600)))</f>
        <v>35760.57203</v>
      </c>
      <c r="J600" s="3">
        <f t="shared" si="8"/>
        <v>0.664772102</v>
      </c>
      <c r="K600" s="4">
        <f>IF(J600&lt;=('Ejercicio 3 - TIR'!$D$18-'Ejercicio 3 - TIR'!$C$18)/('Ejercicio 3 - TIR'!$E$18-'Ejercicio 3 - TIR'!$C$18),'Ejercicio 3 - TIR'!$C$18+SQRT(('Ejercicio 3 - TIR'!$E$18-'Ejercicio 3 - TIR'!$C$18)*('Ejercicio 3 - TIR'!$D$18-'Ejercicio 3 - TIR'!$C$18)*J600),'Ejercicio 3 - TIR'!$E$18-SQRT(('Ejercicio 3 - TIR'!$E$18-'Ejercicio 3 - TIR'!$C$18)*('Ejercicio 3 - TIR'!$E$18-'Ejercicio 3 - TIR'!$D$18)*(1-J600)))</f>
        <v>39985.78066</v>
      </c>
      <c r="L600" s="3">
        <f t="shared" si="9"/>
        <v>0.6736319897</v>
      </c>
      <c r="M600" s="4">
        <f>IF(L600&lt;=('Ejercicio 3 - TIR'!$D$18-'Ejercicio 3 - TIR'!$C$18)/('Ejercicio 3 - TIR'!$E$18-'Ejercicio 3 - TIR'!$C$18),'Ejercicio 3 - TIR'!$C$18+SQRT(('Ejercicio 3 - TIR'!$E$18-'Ejercicio 3 - TIR'!$C$18)*('Ejercicio 3 - TIR'!$D$18-'Ejercicio 3 - TIR'!$C$18)*L600),'Ejercicio 3 - TIR'!$E$18-SQRT(('Ejercicio 3 - TIR'!$E$18-'Ejercicio 3 - TIR'!$C$18)*('Ejercicio 3 - TIR'!$E$18-'Ejercicio 3 - TIR'!$D$18)*(1-L600)))</f>
        <v>40052.51571</v>
      </c>
      <c r="N600" s="3">
        <f t="shared" si="10"/>
        <v>0.9541946133</v>
      </c>
      <c r="O600" s="4">
        <f>IF(N600&lt;=('Ejercicio 3 - TIR'!$D$18-'Ejercicio 3 - TIR'!$C$18)/('Ejercicio 3 - TIR'!$E$18-'Ejercicio 3 - TIR'!$C$18),'Ejercicio 3 - TIR'!$C$18+SQRT(('Ejercicio 3 - TIR'!$E$18-'Ejercicio 3 - TIR'!$C$18)*('Ejercicio 3 - TIR'!$D$18-'Ejercicio 3 - TIR'!$C$18)*N600),'Ejercicio 3 - TIR'!$E$18-SQRT(('Ejercicio 3 - TIR'!$E$18-'Ejercicio 3 - TIR'!$C$18)*('Ejercicio 3 - TIR'!$E$18-'Ejercicio 3 - TIR'!$D$18)*(1-N600)))</f>
        <v>43146.51571</v>
      </c>
      <c r="P600" s="3">
        <f t="shared" si="11"/>
        <v>0.1608667918</v>
      </c>
      <c r="Q600" s="7">
        <f>IF(P600&lt;=('Ejercicio 3 - TIR'!$D$22-'Ejercicio 3 - TIR'!$C$22)/('Ejercicio 3 - TIR'!$E$22-'Ejercicio 3 - TIR'!$C$22),'Ejercicio 3 - TIR'!$C$22+SQRT(('Ejercicio 3 - TIR'!$E$22-'Ejercicio 3 - TIR'!$C$22)*('Ejercicio 3 - TIR'!$D$22-'Ejercicio 3 - TIR'!$C$22)*P600),'Ejercicio 3 - TIR'!$E$22-SQRT(('Ejercicio 3 - TIR'!$E$22-'Ejercicio 3 - TIR'!$C$22)*('Ejercicio 3 - TIR'!$E$22-'Ejercicio 3 - TIR'!$D$22)*(1-P600)))</f>
        <v>0.1370164692</v>
      </c>
      <c r="R600" s="3">
        <f t="shared" si="12"/>
        <v>0.5010355032</v>
      </c>
      <c r="S600" s="7">
        <f>IF(R600&lt;=('Ejercicio 3 - TIR'!$D$23-'Ejercicio 3 - TIR'!$C$23)/('Ejercicio 3 - TIR'!$E$23-'Ejercicio 3 - TIR'!$C$23),'Ejercicio 3 - TIR'!$C$23+SQRT(('Ejercicio 3 - TIR'!$E$23-'Ejercicio 3 - TIR'!$C$23)*('Ejercicio 3 - TIR'!$D$23-'Ejercicio 3 - TIR'!$C$23)*R600),'Ejercicio 3 - TIR'!$E$23-SQRT(('Ejercicio 3 - TIR'!$E$23-'Ejercicio 3 - TIR'!$C$23)*('Ejercicio 3 - TIR'!$E$23-'Ejercicio 3 - TIR'!$D$23)*(1-R600)))</f>
        <v>0.1500310812</v>
      </c>
      <c r="T600" s="3">
        <f t="shared" si="13"/>
        <v>0.5046402106</v>
      </c>
      <c r="U600" s="7">
        <f>IF(T600&lt;=('Ejercicio 3 - TIR'!$D$24-'Ejercicio 3 - TIR'!$C$24)/('Ejercicio 3 - TIR'!$E$24-'Ejercicio 3 - TIR'!$C$24),'Ejercicio 3 - TIR'!$C$24+SQRT(('Ejercicio 3 - TIR'!$E$24-'Ejercicio 3 - TIR'!$C$24)*('Ejercicio 3 - TIR'!$D$24-'Ejercicio 3 - TIR'!$C$24)*T600),'Ejercicio 3 - TIR'!$E$24-SQRT(('Ejercicio 3 - TIR'!$E$24-'Ejercicio 3 - TIR'!$C$24)*('Ejercicio 3 - TIR'!$E$24-'Ejercicio 3 - TIR'!$D$24)*(1-T600)))</f>
        <v>0.1827574516</v>
      </c>
      <c r="V600" s="3">
        <f t="shared" si="14"/>
        <v>0.6575756422</v>
      </c>
      <c r="W600" s="7">
        <f>IF(V600&lt;=('Ejercicio 3 - TIR'!$D$25-'Ejercicio 3 - TIR'!$C$25)/('Ejercicio 3 - TIR'!$E$25-'Ejercicio 3 - TIR'!$C$25),'Ejercicio 3 - TIR'!$C$25+SQRT(('Ejercicio 3 - TIR'!$E$25-'Ejercicio 3 - TIR'!$C$25)*('Ejercicio 3 - TIR'!$D$25-'Ejercicio 3 - TIR'!$C$25)*V600),'Ejercicio 3 - TIR'!$E$25-SQRT(('Ejercicio 3 - TIR'!$E$25-'Ejercicio 3 - TIR'!$C$25)*('Ejercicio 3 - TIR'!$E$25-'Ejercicio 3 - TIR'!$D$25)*(1-V600)))</f>
        <v>0.2153808543</v>
      </c>
      <c r="X600" s="3">
        <f t="shared" si="15"/>
        <v>0.8481439475</v>
      </c>
      <c r="Y600" s="7">
        <f>IF(X600&lt;=('Ejercicio 3 - TIR'!$D$26-'Ejercicio 3 - TIR'!$C$26)/('Ejercicio 3 - TIR'!$E$26-'Ejercicio 3 - TIR'!$C$26),'Ejercicio 3 - TIR'!$C$26+SQRT(('Ejercicio 3 - TIR'!$E$26-'Ejercicio 3 - TIR'!$C$26)*('Ejercicio 3 - TIR'!$D$26-'Ejercicio 3 - TIR'!$C$26)*X600),'Ejercicio 3 - TIR'!$E$26-SQRT(('Ejercicio 3 - TIR'!$E$26-'Ejercicio 3 - TIR'!$C$26)*('Ejercicio 3 - TIR'!$E$26-'Ejercicio 3 - TIR'!$D$26)*(1-X600)))</f>
        <v>0.2513639618</v>
      </c>
      <c r="Z600" s="3">
        <f t="shared" si="16"/>
        <v>1.137016469</v>
      </c>
      <c r="AA600" s="3">
        <f t="shared" si="17"/>
        <v>1.307604279</v>
      </c>
      <c r="AB600" s="3">
        <f t="shared" si="18"/>
        <v>1.546578705</v>
      </c>
      <c r="AC600" s="3">
        <f t="shared" si="19"/>
        <v>1.879682148</v>
      </c>
      <c r="AD600" s="3">
        <f t="shared" si="20"/>
        <v>2.3521665</v>
      </c>
      <c r="AE600" s="2">
        <f t="shared" si="21"/>
        <v>3842.256241</v>
      </c>
      <c r="AF600" s="2">
        <f t="shared" si="22"/>
        <v>4418.714099</v>
      </c>
      <c r="AG600" s="2">
        <f t="shared" si="23"/>
        <v>5226.267028</v>
      </c>
      <c r="AH600" s="2">
        <f t="shared" si="24"/>
        <v>6351.904885</v>
      </c>
      <c r="AI600" s="2">
        <f t="shared" si="25"/>
        <v>7948.544861</v>
      </c>
      <c r="AJ600" s="4">
        <f t="shared" si="26"/>
        <v>45728.21758</v>
      </c>
      <c r="AK600" s="4">
        <f t="shared" si="27"/>
        <v>46760.67702</v>
      </c>
      <c r="AL600" s="4">
        <f t="shared" si="28"/>
        <v>61841.15688</v>
      </c>
      <c r="AM600" s="4">
        <f t="shared" si="29"/>
        <v>75285.99877</v>
      </c>
      <c r="AN600" s="4">
        <f t="shared" si="30"/>
        <v>101487.7888</v>
      </c>
      <c r="AO600" s="4">
        <f>C600/'Ejercicio 3 - TIR'!$D$7</f>
        <v>14732.75312</v>
      </c>
      <c r="AP600" s="4">
        <f t="shared" si="31"/>
        <v>30995.46446</v>
      </c>
      <c r="AQ600" s="4">
        <f t="shared" si="32"/>
        <v>32027.9239</v>
      </c>
      <c r="AR600" s="4">
        <f t="shared" si="33"/>
        <v>47108.40376</v>
      </c>
      <c r="AS600" s="4">
        <f t="shared" si="34"/>
        <v>60553.24565</v>
      </c>
      <c r="AT600" s="4">
        <f t="shared" si="35"/>
        <v>86755.03572</v>
      </c>
      <c r="AU600" s="4">
        <f>AP600*'Ejercicio 3 - TIR'!$D$5</f>
        <v>15497.73223</v>
      </c>
      <c r="AV600" s="4">
        <f>AQ600*'Ejercicio 3 - TIR'!$D$5</f>
        <v>16013.96195</v>
      </c>
      <c r="AW600" s="4">
        <f>AR600*'Ejercicio 3 - TIR'!$D$5</f>
        <v>23554.20188</v>
      </c>
      <c r="AX600" s="4">
        <f>AS600*'Ejercicio 3 - TIR'!$D$5</f>
        <v>30276.62282</v>
      </c>
      <c r="AY600" s="4">
        <f>AT600*'Ejercicio 3 - TIR'!$D$5</f>
        <v>43377.51786</v>
      </c>
      <c r="AZ600" s="4">
        <f t="shared" ref="AZ600:BD600" si="1835">AJ600-AU600-AE600</f>
        <v>26388.22911</v>
      </c>
      <c r="BA600" s="4">
        <f t="shared" si="1835"/>
        <v>26328.00097</v>
      </c>
      <c r="BB600" s="4">
        <f t="shared" si="1835"/>
        <v>33060.68797</v>
      </c>
      <c r="BC600" s="4">
        <f t="shared" si="1835"/>
        <v>38657.47106</v>
      </c>
      <c r="BD600" s="4">
        <f t="shared" si="1835"/>
        <v>50161.72612</v>
      </c>
      <c r="BE600" s="4">
        <f t="shared" ref="BE600:BI600" si="1836">AZ600/Z600</f>
        <v>23208.30861</v>
      </c>
      <c r="BF600" s="4">
        <f t="shared" si="1836"/>
        <v>20134.53259</v>
      </c>
      <c r="BG600" s="4">
        <f t="shared" si="1836"/>
        <v>21376.66053</v>
      </c>
      <c r="BH600" s="4">
        <f t="shared" si="1836"/>
        <v>20565.9617</v>
      </c>
      <c r="BI600" s="4">
        <f t="shared" si="1836"/>
        <v>21325.75484</v>
      </c>
      <c r="BJ600" s="4">
        <f t="shared" si="38"/>
        <v>65960.14672</v>
      </c>
      <c r="BK600" s="4">
        <f t="shared" si="39"/>
        <v>34653.88834</v>
      </c>
      <c r="BL600" s="4">
        <f t="shared" si="40"/>
        <v>100614.0351</v>
      </c>
      <c r="BM600" s="4">
        <f>BK600*'Ejercicio 3 - TIR'!$D$5</f>
        <v>17326.94417</v>
      </c>
      <c r="BN600" s="4">
        <f t="shared" si="41"/>
        <v>83287.09089</v>
      </c>
      <c r="BO600" s="4">
        <f t="shared" si="42"/>
        <v>35408.6715</v>
      </c>
      <c r="BP600" s="4">
        <f t="shared" si="43"/>
        <v>-101706.0605</v>
      </c>
      <c r="BQ600" s="4">
        <f t="shared" ref="BQ600:BT600" si="1837">BE600</f>
        <v>23208.30861</v>
      </c>
      <c r="BR600" s="4">
        <f t="shared" si="1837"/>
        <v>20134.53259</v>
      </c>
      <c r="BS600" s="4">
        <f t="shared" si="1837"/>
        <v>21376.66053</v>
      </c>
      <c r="BT600" s="4">
        <f t="shared" si="1837"/>
        <v>20565.9617</v>
      </c>
      <c r="BU600" s="4">
        <f t="shared" si="45"/>
        <v>56734.42634</v>
      </c>
      <c r="BV600" s="36">
        <f t="shared" si="46"/>
        <v>10.45383687</v>
      </c>
    </row>
    <row r="601" ht="15.0" customHeight="1">
      <c r="A601" s="2">
        <v>600.0</v>
      </c>
      <c r="B601" s="3">
        <f t="shared" si="4"/>
        <v>0.360489127</v>
      </c>
      <c r="C601" s="4">
        <f>IF(B601&lt;=('Ejercicio 3 - TIR'!$D$13-'Ejercicio 3 - TIR'!$C$13)/('Ejercicio 3 - TIR'!$E$13-'Ejercicio 3 - TIR'!$C$13),'Ejercicio 3 - TIR'!$C$13+SQRT(('Ejercicio 3 - TIR'!$E$13-'Ejercicio 3 - TIR'!$C$13)*('Ejercicio 3 - TIR'!$D$13-'Ejercicio 3 - TIR'!$C$13)*B601),'Ejercicio 3 - TIR'!$E$13-SQRT(('Ejercicio 3 - TIR'!$E$13-'Ejercicio 3 - TIR'!$C$13)*('Ejercicio 3 - TIR'!$E$13-'Ejercicio 3 - TIR'!$D$13)*(1-B601)))</f>
        <v>72297.77901</v>
      </c>
      <c r="D601" s="3">
        <f t="shared" si="5"/>
        <v>0.2550963706</v>
      </c>
      <c r="E601" s="4">
        <f>IF(D601&lt;=('Ejercicio 3 - TIR'!$D$14-'Ejercicio 3 - TIR'!$C$14)/('Ejercicio 3 - TIR'!$E$14-'Ejercicio 3 - TIR'!$C$14),'Ejercicio 3 - TIR'!$C$14+SQRT(('Ejercicio 3 - TIR'!$E$14-'Ejercicio 3 - TIR'!$C$14)*('Ejercicio 3 - TIR'!$D$14-'Ejercicio 3 - TIR'!$C$14)*D601),'Ejercicio 3 - TIR'!$E$14-SQRT(('Ejercicio 3 - TIR'!$E$14-'Ejercicio 3 - TIR'!$C$14)*('Ejercicio 3 - TIR'!$E$14-'Ejercicio 3 - TIR'!$D$14)*(1-D601)))</f>
        <v>29374.04021</v>
      </c>
      <c r="F601" s="3">
        <f t="shared" si="6"/>
        <v>0.006995397652</v>
      </c>
      <c r="G601" s="4">
        <f>IF(F601&lt;=('Ejercicio 3 - TIR'!$D$18-'Ejercicio 3 - TIR'!$C$18)/('Ejercicio 3 - TIR'!$E$18-'Ejercicio 3 - TIR'!$C$18),'Ejercicio 3 - TIR'!$C$18+SQRT(('Ejercicio 3 - TIR'!$E$18-'Ejercicio 3 - TIR'!$C$18)*('Ejercicio 3 - TIR'!$D$18-'Ejercicio 3 - TIR'!$C$18)*F601),'Ejercicio 3 - TIR'!$E$18-SQRT(('Ejercicio 3 - TIR'!$E$18-'Ejercicio 3 - TIR'!$C$18)*('Ejercicio 3 - TIR'!$E$18-'Ejercicio 3 - TIR'!$D$18)*(1-F601)))</f>
        <v>31024.35816</v>
      </c>
      <c r="H601" s="3">
        <f t="shared" si="7"/>
        <v>0.9374032081</v>
      </c>
      <c r="I601" s="4">
        <f>IF(H601&lt;=('Ejercicio 3 - TIR'!$D$18-'Ejercicio 3 - TIR'!$C$18)/('Ejercicio 3 - TIR'!$E$18-'Ejercicio 3 - TIR'!$C$18),'Ejercicio 3 - TIR'!$C$18+SQRT(('Ejercicio 3 - TIR'!$E$18-'Ejercicio 3 - TIR'!$C$18)*('Ejercicio 3 - TIR'!$D$18-'Ejercicio 3 - TIR'!$C$18)*H601),'Ejercicio 3 - TIR'!$E$18-SQRT(('Ejercicio 3 - TIR'!$E$18-'Ejercicio 3 - TIR'!$C$18)*('Ejercicio 3 - TIR'!$E$18-'Ejercicio 3 - TIR'!$D$18)*(1-H601)))</f>
        <v>42833.26065</v>
      </c>
      <c r="J601" s="3">
        <f t="shared" si="8"/>
        <v>0.4884678852</v>
      </c>
      <c r="K601" s="4">
        <f>IF(J601&lt;=('Ejercicio 3 - TIR'!$D$18-'Ejercicio 3 - TIR'!$C$18)/('Ejercicio 3 - TIR'!$E$18-'Ejercicio 3 - TIR'!$C$18),'Ejercicio 3 - TIR'!$C$18+SQRT(('Ejercicio 3 - TIR'!$E$18-'Ejercicio 3 - TIR'!$C$18)*('Ejercicio 3 - TIR'!$D$18-'Ejercicio 3 - TIR'!$C$18)*J601),'Ejercicio 3 - TIR'!$E$18-SQRT(('Ejercicio 3 - TIR'!$E$18-'Ejercicio 3 - TIR'!$C$18)*('Ejercicio 3 - TIR'!$E$18-'Ejercicio 3 - TIR'!$D$18)*(1-J601)))</f>
        <v>38559.80039</v>
      </c>
      <c r="L601" s="3">
        <f t="shared" si="9"/>
        <v>0.379185683</v>
      </c>
      <c r="M601" s="4">
        <f>IF(L601&lt;=('Ejercicio 3 - TIR'!$D$18-'Ejercicio 3 - TIR'!$C$18)/('Ejercicio 3 - TIR'!$E$18-'Ejercicio 3 - TIR'!$C$18),'Ejercicio 3 - TIR'!$C$18+SQRT(('Ejercicio 3 - TIR'!$E$18-'Ejercicio 3 - TIR'!$C$18)*('Ejercicio 3 - TIR'!$D$18-'Ejercicio 3 - TIR'!$C$18)*L601),'Ejercicio 3 - TIR'!$E$18-SQRT(('Ejercicio 3 - TIR'!$E$18-'Ejercicio 3 - TIR'!$C$18)*('Ejercicio 3 - TIR'!$E$18-'Ejercicio 3 - TIR'!$D$18)*(1-L601)))</f>
        <v>37541.74068</v>
      </c>
      <c r="N601" s="3">
        <f t="shared" si="10"/>
        <v>0.697902754</v>
      </c>
      <c r="O601" s="4">
        <f>IF(N601&lt;=('Ejercicio 3 - TIR'!$D$18-'Ejercicio 3 - TIR'!$C$18)/('Ejercicio 3 - TIR'!$E$18-'Ejercicio 3 - TIR'!$C$18),'Ejercicio 3 - TIR'!$C$18+SQRT(('Ejercicio 3 - TIR'!$E$18-'Ejercicio 3 - TIR'!$C$18)*('Ejercicio 3 - TIR'!$D$18-'Ejercicio 3 - TIR'!$C$18)*N601),'Ejercicio 3 - TIR'!$E$18-SQRT(('Ejercicio 3 - TIR'!$E$18-'Ejercicio 3 - TIR'!$C$18)*('Ejercicio 3 - TIR'!$E$18-'Ejercicio 3 - TIR'!$D$18)*(1-N601)))</f>
        <v>40240.0322</v>
      </c>
      <c r="P601" s="3">
        <f t="shared" si="11"/>
        <v>0.5993699347</v>
      </c>
      <c r="Q601" s="7">
        <f>IF(P601&lt;=('Ejercicio 3 - TIR'!$D$22-'Ejercicio 3 - TIR'!$C$22)/('Ejercicio 3 - TIR'!$E$22-'Ejercicio 3 - TIR'!$C$22),'Ejercicio 3 - TIR'!$C$22+SQRT(('Ejercicio 3 - TIR'!$E$22-'Ejercicio 3 - TIR'!$C$22)*('Ejercicio 3 - TIR'!$D$22-'Ejercicio 3 - TIR'!$C$22)*P601),'Ejercicio 3 - TIR'!$E$22-SQRT(('Ejercicio 3 - TIR'!$E$22-'Ejercicio 3 - TIR'!$C$22)*('Ejercicio 3 - TIR'!$E$22-'Ejercicio 3 - TIR'!$D$22)*(1-P601)))</f>
        <v>0.1531460596</v>
      </c>
      <c r="R601" s="3">
        <f t="shared" si="12"/>
        <v>0.524319624</v>
      </c>
      <c r="S601" s="7">
        <f>IF(R601&lt;=('Ejercicio 3 - TIR'!$D$23-'Ejercicio 3 - TIR'!$C$23)/('Ejercicio 3 - TIR'!$E$23-'Ejercicio 3 - TIR'!$C$23),'Ejercicio 3 - TIR'!$C$23+SQRT(('Ejercicio 3 - TIR'!$E$23-'Ejercicio 3 - TIR'!$C$23)*('Ejercicio 3 - TIR'!$D$23-'Ejercicio 3 - TIR'!$C$23)*R601),'Ejercicio 3 - TIR'!$E$23-SQRT(('Ejercicio 3 - TIR'!$E$23-'Ejercicio 3 - TIR'!$C$23)*('Ejercicio 3 - TIR'!$E$23-'Ejercicio 3 - TIR'!$D$23)*(1-R601)))</f>
        <v>0.1507386829</v>
      </c>
      <c r="T601" s="3">
        <f t="shared" si="13"/>
        <v>0.1095333299</v>
      </c>
      <c r="U601" s="7">
        <f>IF(T601&lt;=('Ejercicio 3 - TIR'!$D$24-'Ejercicio 3 - TIR'!$C$24)/('Ejercicio 3 - TIR'!$E$24-'Ejercicio 3 - TIR'!$C$24),'Ejercicio 3 - TIR'!$C$24+SQRT(('Ejercicio 3 - TIR'!$E$24-'Ejercicio 3 - TIR'!$C$24)*('Ejercicio 3 - TIR'!$D$24-'Ejercicio 3 - TIR'!$C$24)*T601),'Ejercicio 3 - TIR'!$E$24-SQRT(('Ejercicio 3 - TIR'!$E$24-'Ejercicio 3 - TIR'!$C$24)*('Ejercicio 3 - TIR'!$E$24-'Ejercicio 3 - TIR'!$D$24)*(1-T601)))</f>
        <v>0.16516641</v>
      </c>
      <c r="V601" s="3">
        <f t="shared" si="14"/>
        <v>0.2063686877</v>
      </c>
      <c r="W601" s="7">
        <f>IF(V601&lt;=('Ejercicio 3 - TIR'!$D$25-'Ejercicio 3 - TIR'!$C$25)/('Ejercicio 3 - TIR'!$E$25-'Ejercicio 3 - TIR'!$C$25),'Ejercicio 3 - TIR'!$C$25+SQRT(('Ejercicio 3 - TIR'!$E$25-'Ejercicio 3 - TIR'!$C$25)*('Ejercicio 3 - TIR'!$D$25-'Ejercicio 3 - TIR'!$C$25)*V601),'Ejercicio 3 - TIR'!$E$25-SQRT(('Ejercicio 3 - TIR'!$E$25-'Ejercicio 3 - TIR'!$C$25)*('Ejercicio 3 - TIR'!$E$25-'Ejercicio 3 - TIR'!$D$25)*(1-V601)))</f>
        <v>0.196997534</v>
      </c>
      <c r="X601" s="3">
        <f t="shared" si="15"/>
        <v>0.6757147414</v>
      </c>
      <c r="Y601" s="7">
        <f>IF(X601&lt;=('Ejercicio 3 - TIR'!$D$26-'Ejercicio 3 - TIR'!$C$26)/('Ejercicio 3 - TIR'!$E$26-'Ejercicio 3 - TIR'!$C$26),'Ejercicio 3 - TIR'!$C$26+SQRT(('Ejercicio 3 - TIR'!$E$26-'Ejercicio 3 - TIR'!$C$26)*('Ejercicio 3 - TIR'!$D$26-'Ejercicio 3 - TIR'!$C$26)*X601),'Ejercicio 3 - TIR'!$E$26-SQRT(('Ejercicio 3 - TIR'!$E$26-'Ejercicio 3 - TIR'!$C$26)*('Ejercicio 3 - TIR'!$E$26-'Ejercicio 3 - TIR'!$D$26)*(1-X601)))</f>
        <v>0.2381533705</v>
      </c>
      <c r="Z601" s="3">
        <f t="shared" si="16"/>
        <v>1.15314606</v>
      </c>
      <c r="AA601" s="3">
        <f t="shared" si="17"/>
        <v>1.326969778</v>
      </c>
      <c r="AB601" s="3">
        <f t="shared" si="18"/>
        <v>1.546140612</v>
      </c>
      <c r="AC601" s="3">
        <f t="shared" si="19"/>
        <v>1.8507265</v>
      </c>
      <c r="AD601" s="3">
        <f t="shared" si="20"/>
        <v>2.291483254</v>
      </c>
      <c r="AE601" s="2">
        <f t="shared" si="21"/>
        <v>4498.518512</v>
      </c>
      <c r="AF601" s="2">
        <f t="shared" si="22"/>
        <v>5176.619268</v>
      </c>
      <c r="AG601" s="2">
        <f t="shared" si="23"/>
        <v>6031.622888</v>
      </c>
      <c r="AH601" s="2">
        <f t="shared" si="24"/>
        <v>7219.837723</v>
      </c>
      <c r="AI601" s="2">
        <f t="shared" si="25"/>
        <v>8939.266412</v>
      </c>
      <c r="AJ601" s="4">
        <f t="shared" si="26"/>
        <v>35775.61637</v>
      </c>
      <c r="AK601" s="4">
        <f t="shared" si="27"/>
        <v>56838.44237</v>
      </c>
      <c r="AL601" s="4">
        <f t="shared" si="28"/>
        <v>59618.87339</v>
      </c>
      <c r="AM601" s="4">
        <f t="shared" si="29"/>
        <v>69479.49433</v>
      </c>
      <c r="AN601" s="4">
        <f t="shared" si="30"/>
        <v>92209.35993</v>
      </c>
      <c r="AO601" s="4">
        <f>C601/'Ejercicio 3 - TIR'!$D$7</f>
        <v>14459.5558</v>
      </c>
      <c r="AP601" s="4">
        <f t="shared" si="31"/>
        <v>21316.06056</v>
      </c>
      <c r="AQ601" s="4">
        <f t="shared" si="32"/>
        <v>42378.88657</v>
      </c>
      <c r="AR601" s="4">
        <f t="shared" si="33"/>
        <v>45159.31758</v>
      </c>
      <c r="AS601" s="4">
        <f t="shared" si="34"/>
        <v>55019.93853</v>
      </c>
      <c r="AT601" s="4">
        <f t="shared" si="35"/>
        <v>77749.80413</v>
      </c>
      <c r="AU601" s="4">
        <f>AP601*'Ejercicio 3 - TIR'!$D$5</f>
        <v>10658.03028</v>
      </c>
      <c r="AV601" s="4">
        <f>AQ601*'Ejercicio 3 - TIR'!$D$5</f>
        <v>21189.44329</v>
      </c>
      <c r="AW601" s="4">
        <f>AR601*'Ejercicio 3 - TIR'!$D$5</f>
        <v>22579.65879</v>
      </c>
      <c r="AX601" s="4">
        <f>AS601*'Ejercicio 3 - TIR'!$D$5</f>
        <v>27509.96926</v>
      </c>
      <c r="AY601" s="4">
        <f>AT601*'Ejercicio 3 - TIR'!$D$5</f>
        <v>38874.90206</v>
      </c>
      <c r="AZ601" s="4">
        <f t="shared" ref="AZ601:BD601" si="1838">AJ601-AU601-AE601</f>
        <v>20619.06757</v>
      </c>
      <c r="BA601" s="4">
        <f t="shared" si="1838"/>
        <v>30472.37982</v>
      </c>
      <c r="BB601" s="4">
        <f t="shared" si="1838"/>
        <v>31007.59171</v>
      </c>
      <c r="BC601" s="4">
        <f t="shared" si="1838"/>
        <v>34749.68734</v>
      </c>
      <c r="BD601" s="4">
        <f t="shared" si="1838"/>
        <v>44395.19145</v>
      </c>
      <c r="BE601" s="4">
        <f t="shared" ref="BE601:BI601" si="1839">AZ601/Z601</f>
        <v>17880.70765</v>
      </c>
      <c r="BF601" s="4">
        <f t="shared" si="1839"/>
        <v>22963.88383</v>
      </c>
      <c r="BG601" s="4">
        <f t="shared" si="1839"/>
        <v>20054.83296</v>
      </c>
      <c r="BH601" s="4">
        <f t="shared" si="1839"/>
        <v>18776.2413</v>
      </c>
      <c r="BI601" s="4">
        <f t="shared" si="1839"/>
        <v>19373.99777</v>
      </c>
      <c r="BJ601" s="4">
        <f t="shared" si="38"/>
        <v>67310.12125</v>
      </c>
      <c r="BK601" s="4">
        <f t="shared" si="39"/>
        <v>33133.82998</v>
      </c>
      <c r="BL601" s="4">
        <f t="shared" si="40"/>
        <v>100443.9512</v>
      </c>
      <c r="BM601" s="4">
        <f>BK601*'Ejercicio 3 - TIR'!$D$5</f>
        <v>16566.91499</v>
      </c>
      <c r="BN601" s="4">
        <f t="shared" si="41"/>
        <v>83877.03624</v>
      </c>
      <c r="BO601" s="4">
        <f t="shared" si="42"/>
        <v>36603.81812</v>
      </c>
      <c r="BP601" s="4">
        <f t="shared" si="43"/>
        <v>-101671.8192</v>
      </c>
      <c r="BQ601" s="4">
        <f t="shared" ref="BQ601:BT601" si="1840">BE601</f>
        <v>17880.70765</v>
      </c>
      <c r="BR601" s="4">
        <f t="shared" si="1840"/>
        <v>22963.88383</v>
      </c>
      <c r="BS601" s="4">
        <f t="shared" si="1840"/>
        <v>20054.83296</v>
      </c>
      <c r="BT601" s="4">
        <f t="shared" si="1840"/>
        <v>18776.2413</v>
      </c>
      <c r="BU601" s="4">
        <f t="shared" si="45"/>
        <v>55977.81589</v>
      </c>
      <c r="BV601" s="36">
        <f t="shared" si="46"/>
        <v>8.752119757</v>
      </c>
    </row>
    <row r="602" ht="15.0" customHeight="1">
      <c r="A602" s="2">
        <v>601.0</v>
      </c>
      <c r="B602" s="3">
        <f t="shared" si="4"/>
        <v>0.7959758809</v>
      </c>
      <c r="C602" s="4">
        <f>IF(B602&lt;=('Ejercicio 3 - TIR'!$D$13-'Ejercicio 3 - TIR'!$C$13)/('Ejercicio 3 - TIR'!$E$13-'Ejercicio 3 - TIR'!$C$13),'Ejercicio 3 - TIR'!$C$13+SQRT(('Ejercicio 3 - TIR'!$E$13-'Ejercicio 3 - TIR'!$C$13)*('Ejercicio 3 - TIR'!$D$13-'Ejercicio 3 - TIR'!$C$13)*B602),'Ejercicio 3 - TIR'!$E$13-SQRT(('Ejercicio 3 - TIR'!$E$13-'Ejercicio 3 - TIR'!$C$13)*('Ejercicio 3 - TIR'!$E$13-'Ejercicio 3 - TIR'!$D$13)*(1-B602)))</f>
        <v>84352.98933</v>
      </c>
      <c r="D602" s="3">
        <f t="shared" si="5"/>
        <v>0.6186171462</v>
      </c>
      <c r="E602" s="4">
        <f>IF(D602&lt;=('Ejercicio 3 - TIR'!$D$14-'Ejercicio 3 - TIR'!$C$14)/('Ejercicio 3 - TIR'!$E$14-'Ejercicio 3 - TIR'!$C$14),'Ejercicio 3 - TIR'!$C$14+SQRT(('Ejercicio 3 - TIR'!$E$14-'Ejercicio 3 - TIR'!$C$14)*('Ejercicio 3 - TIR'!$D$14-'Ejercicio 3 - TIR'!$C$14)*D602),'Ejercicio 3 - TIR'!$E$14-SQRT(('Ejercicio 3 - TIR'!$E$14-'Ejercicio 3 - TIR'!$C$14)*('Ejercicio 3 - TIR'!$E$14-'Ejercicio 3 - TIR'!$D$14)*(1-D602)))</f>
        <v>32436.44078</v>
      </c>
      <c r="F602" s="3">
        <f t="shared" si="6"/>
        <v>0.6485069971</v>
      </c>
      <c r="G602" s="4">
        <f>IF(F602&lt;=('Ejercicio 3 - TIR'!$D$18-'Ejercicio 3 - TIR'!$C$18)/('Ejercicio 3 - TIR'!$E$18-'Ejercicio 3 - TIR'!$C$18),'Ejercicio 3 - TIR'!$C$18+SQRT(('Ejercicio 3 - TIR'!$E$18-'Ejercicio 3 - TIR'!$C$18)*('Ejercicio 3 - TIR'!$D$18-'Ejercicio 3 - TIR'!$C$18)*F602),'Ejercicio 3 - TIR'!$E$18-SQRT(('Ejercicio 3 - TIR'!$E$18-'Ejercicio 3 - TIR'!$C$18)*('Ejercicio 3 - TIR'!$E$18-'Ejercicio 3 - TIR'!$D$18)*(1-F602)))</f>
        <v>39862.86214</v>
      </c>
      <c r="H602" s="3">
        <f t="shared" si="7"/>
        <v>0.671683989</v>
      </c>
      <c r="I602" s="4">
        <f>IF(H602&lt;=('Ejercicio 3 - TIR'!$D$18-'Ejercicio 3 - TIR'!$C$18)/('Ejercicio 3 - TIR'!$E$18-'Ejercicio 3 - TIR'!$C$18),'Ejercicio 3 - TIR'!$C$18+SQRT(('Ejercicio 3 - TIR'!$E$18-'Ejercicio 3 - TIR'!$C$18)*('Ejercicio 3 - TIR'!$D$18-'Ejercicio 3 - TIR'!$C$18)*H602),'Ejercicio 3 - TIR'!$E$18-SQRT(('Ejercicio 3 - TIR'!$E$18-'Ejercicio 3 - TIR'!$C$18)*('Ejercicio 3 - TIR'!$E$18-'Ejercicio 3 - TIR'!$D$18)*(1-H602)))</f>
        <v>40037.77259</v>
      </c>
      <c r="J602" s="3">
        <f t="shared" si="8"/>
        <v>0.09916950091</v>
      </c>
      <c r="K602" s="4">
        <f>IF(J602&lt;=('Ejercicio 3 - TIR'!$D$18-'Ejercicio 3 - TIR'!$C$18)/('Ejercicio 3 - TIR'!$E$18-'Ejercicio 3 - TIR'!$C$18),'Ejercicio 3 - TIR'!$C$18+SQRT(('Ejercicio 3 - TIR'!$E$18-'Ejercicio 3 - TIR'!$C$18)*('Ejercicio 3 - TIR'!$D$18-'Ejercicio 3 - TIR'!$C$18)*J602),'Ejercicio 3 - TIR'!$E$18-SQRT(('Ejercicio 3 - TIR'!$E$18-'Ejercicio 3 - TIR'!$C$18)*('Ejercicio 3 - TIR'!$E$18-'Ejercicio 3 - TIR'!$D$18)*(1-J602)))</f>
        <v>33856.86727</v>
      </c>
      <c r="L602" s="3">
        <f t="shared" si="9"/>
        <v>0.4862195954</v>
      </c>
      <c r="M602" s="4">
        <f>IF(L602&lt;=('Ejercicio 3 - TIR'!$D$18-'Ejercicio 3 - TIR'!$C$18)/('Ejercicio 3 - TIR'!$E$18-'Ejercicio 3 - TIR'!$C$18),'Ejercicio 3 - TIR'!$C$18+SQRT(('Ejercicio 3 - TIR'!$E$18-'Ejercicio 3 - TIR'!$C$18)*('Ejercicio 3 - TIR'!$D$18-'Ejercicio 3 - TIR'!$C$18)*L602),'Ejercicio 3 - TIR'!$E$18-SQRT(('Ejercicio 3 - TIR'!$E$18-'Ejercicio 3 - TIR'!$C$18)*('Ejercicio 3 - TIR'!$E$18-'Ejercicio 3 - TIR'!$D$18)*(1-L602)))</f>
        <v>38540.07841</v>
      </c>
      <c r="N602" s="3">
        <f t="shared" si="10"/>
        <v>0.04919644036</v>
      </c>
      <c r="O602" s="4">
        <f>IF(N602&lt;=('Ejercicio 3 - TIR'!$D$18-'Ejercicio 3 - TIR'!$C$18)/('Ejercicio 3 - TIR'!$E$18-'Ejercicio 3 - TIR'!$C$18),'Ejercicio 3 - TIR'!$C$18+SQRT(('Ejercicio 3 - TIR'!$E$18-'Ejercicio 3 - TIR'!$C$18)*('Ejercicio 3 - TIR'!$D$18-'Ejercicio 3 - TIR'!$C$18)*N602),'Ejercicio 3 - TIR'!$E$18-SQRT(('Ejercicio 3 - TIR'!$E$18-'Ejercicio 3 - TIR'!$C$18)*('Ejercicio 3 - TIR'!$E$18-'Ejercicio 3 - TIR'!$D$18)*(1-N602)))</f>
        <v>32716.51727</v>
      </c>
      <c r="P602" s="3">
        <f t="shared" si="11"/>
        <v>0.316778192</v>
      </c>
      <c r="Q602" s="7">
        <f>IF(P602&lt;=('Ejercicio 3 - TIR'!$D$22-'Ejercicio 3 - TIR'!$C$22)/('Ejercicio 3 - TIR'!$E$22-'Ejercicio 3 - TIR'!$C$22),'Ejercicio 3 - TIR'!$C$22+SQRT(('Ejercicio 3 - TIR'!$E$22-'Ejercicio 3 - TIR'!$C$22)*('Ejercicio 3 - TIR'!$D$22-'Ejercicio 3 - TIR'!$C$22)*P602),'Ejercicio 3 - TIR'!$E$22-SQRT(('Ejercicio 3 - TIR'!$E$22-'Ejercicio 3 - TIR'!$C$22)*('Ejercicio 3 - TIR'!$E$22-'Ejercicio 3 - TIR'!$D$22)*(1-P602)))</f>
        <v>0.1438788766</v>
      </c>
      <c r="R602" s="3">
        <f t="shared" si="12"/>
        <v>0.3022259118</v>
      </c>
      <c r="S602" s="7">
        <f>IF(R602&lt;=('Ejercicio 3 - TIR'!$D$23-'Ejercicio 3 - TIR'!$C$23)/('Ejercicio 3 - TIR'!$E$23-'Ejercicio 3 - TIR'!$C$23),'Ejercicio 3 - TIR'!$C$23+SQRT(('Ejercicio 3 - TIR'!$E$23-'Ejercicio 3 - TIR'!$C$23)*('Ejercicio 3 - TIR'!$D$23-'Ejercicio 3 - TIR'!$C$23)*R602),'Ejercicio 3 - TIR'!$E$23-SQRT(('Ejercicio 3 - TIR'!$E$23-'Ejercicio 3 - TIR'!$C$23)*('Ejercicio 3 - TIR'!$E$23-'Ejercicio 3 - TIR'!$D$23)*(1-R602)))</f>
        <v>0.1433239499</v>
      </c>
      <c r="T602" s="3">
        <f t="shared" si="13"/>
        <v>0.8334263783</v>
      </c>
      <c r="U602" s="7">
        <f>IF(T602&lt;=('Ejercicio 3 - TIR'!$D$24-'Ejercicio 3 - TIR'!$C$24)/('Ejercicio 3 - TIR'!$E$24-'Ejercicio 3 - TIR'!$C$24),'Ejercicio 3 - TIR'!$C$24+SQRT(('Ejercicio 3 - TIR'!$E$24-'Ejercicio 3 - TIR'!$C$24)*('Ejercicio 3 - TIR'!$D$24-'Ejercicio 3 - TIR'!$C$24)*T602),'Ejercicio 3 - TIR'!$E$24-SQRT(('Ejercicio 3 - TIR'!$E$24-'Ejercicio 3 - TIR'!$C$24)*('Ejercicio 3 - TIR'!$E$24-'Ejercicio 3 - TIR'!$D$24)*(1-T602)))</f>
        <v>0.1984035618</v>
      </c>
      <c r="V602" s="3">
        <f t="shared" si="14"/>
        <v>0.9274296564</v>
      </c>
      <c r="W602" s="7">
        <f>IF(V602&lt;=('Ejercicio 3 - TIR'!$D$25-'Ejercicio 3 - TIR'!$C$25)/('Ejercicio 3 - TIR'!$E$25-'Ejercicio 3 - TIR'!$C$25),'Ejercicio 3 - TIR'!$C$25+SQRT(('Ejercicio 3 - TIR'!$E$25-'Ejercicio 3 - TIR'!$C$25)*('Ejercicio 3 - TIR'!$D$25-'Ejercicio 3 - TIR'!$C$25)*V602),'Ejercicio 3 - TIR'!$E$25-SQRT(('Ejercicio 3 - TIR'!$E$25-'Ejercicio 3 - TIR'!$C$25)*('Ejercicio 3 - TIR'!$E$25-'Ejercicio 3 - TIR'!$D$25)*(1-V602)))</f>
        <v>0.2340627417</v>
      </c>
      <c r="X602" s="3">
        <f t="shared" si="15"/>
        <v>0.3461998172</v>
      </c>
      <c r="Y602" s="7">
        <f>IF(X602&lt;=('Ejercicio 3 - TIR'!$D$26-'Ejercicio 3 - TIR'!$C$26)/('Ejercicio 3 - TIR'!$E$26-'Ejercicio 3 - TIR'!$C$26),'Ejercicio 3 - TIR'!$C$26+SQRT(('Ejercicio 3 - TIR'!$E$26-'Ejercicio 3 - TIR'!$C$26)*('Ejercicio 3 - TIR'!$D$26-'Ejercicio 3 - TIR'!$C$26)*X602),'Ejercicio 3 - TIR'!$E$26-SQRT(('Ejercicio 3 - TIR'!$E$26-'Ejercicio 3 - TIR'!$C$26)*('Ejercicio 3 - TIR'!$E$26-'Ejercicio 3 - TIR'!$D$26)*(1-X602)))</f>
        <v>0.2205818127</v>
      </c>
      <c r="Z602" s="3">
        <f t="shared" si="16"/>
        <v>1.143878877</v>
      </c>
      <c r="AA602" s="3">
        <f t="shared" si="17"/>
        <v>1.307824115</v>
      </c>
      <c r="AB602" s="3">
        <f t="shared" si="18"/>
        <v>1.567301078</v>
      </c>
      <c r="AC602" s="3">
        <f t="shared" si="19"/>
        <v>1.934147866</v>
      </c>
      <c r="AD602" s="3">
        <f t="shared" si="20"/>
        <v>2.360785708</v>
      </c>
      <c r="AE602" s="2">
        <f t="shared" si="21"/>
        <v>4666.918659</v>
      </c>
      <c r="AF602" s="2">
        <f t="shared" si="22"/>
        <v>5335.799875</v>
      </c>
      <c r="AG602" s="2">
        <f t="shared" si="23"/>
        <v>6394.441576</v>
      </c>
      <c r="AH602" s="2">
        <f t="shared" si="24"/>
        <v>7891.142102</v>
      </c>
      <c r="AI602" s="2">
        <f t="shared" si="25"/>
        <v>9631.784531</v>
      </c>
      <c r="AJ602" s="4">
        <f t="shared" si="26"/>
        <v>45598.28596</v>
      </c>
      <c r="AK602" s="4">
        <f t="shared" si="27"/>
        <v>52362.36453</v>
      </c>
      <c r="AL602" s="4">
        <f t="shared" si="28"/>
        <v>53063.90458</v>
      </c>
      <c r="AM602" s="4">
        <f t="shared" si="29"/>
        <v>74542.2104</v>
      </c>
      <c r="AN602" s="4">
        <f t="shared" si="30"/>
        <v>77236.68637</v>
      </c>
      <c r="AO602" s="4">
        <f>C602/'Ejercicio 3 - TIR'!$D$7</f>
        <v>16870.59787</v>
      </c>
      <c r="AP602" s="4">
        <f t="shared" si="31"/>
        <v>28727.68809</v>
      </c>
      <c r="AQ602" s="4">
        <f t="shared" si="32"/>
        <v>35491.76666</v>
      </c>
      <c r="AR602" s="4">
        <f t="shared" si="33"/>
        <v>36193.30671</v>
      </c>
      <c r="AS602" s="4">
        <f t="shared" si="34"/>
        <v>57671.61254</v>
      </c>
      <c r="AT602" s="4">
        <f t="shared" si="35"/>
        <v>60366.0885</v>
      </c>
      <c r="AU602" s="4">
        <f>AP602*'Ejercicio 3 - TIR'!$D$5</f>
        <v>14363.84405</v>
      </c>
      <c r="AV602" s="4">
        <f>AQ602*'Ejercicio 3 - TIR'!$D$5</f>
        <v>17745.88333</v>
      </c>
      <c r="AW602" s="4">
        <f>AR602*'Ejercicio 3 - TIR'!$D$5</f>
        <v>18096.65335</v>
      </c>
      <c r="AX602" s="4">
        <f>AS602*'Ejercicio 3 - TIR'!$D$5</f>
        <v>28835.80627</v>
      </c>
      <c r="AY602" s="4">
        <f>AT602*'Ejercicio 3 - TIR'!$D$5</f>
        <v>30183.04425</v>
      </c>
      <c r="AZ602" s="4">
        <f t="shared" ref="AZ602:BD602" si="1841">AJ602-AU602-AE602</f>
        <v>26567.52325</v>
      </c>
      <c r="BA602" s="4">
        <f t="shared" si="1841"/>
        <v>29280.68132</v>
      </c>
      <c r="BB602" s="4">
        <f t="shared" si="1841"/>
        <v>28572.80965</v>
      </c>
      <c r="BC602" s="4">
        <f t="shared" si="1841"/>
        <v>37815.26203</v>
      </c>
      <c r="BD602" s="4">
        <f t="shared" si="1841"/>
        <v>37421.85758</v>
      </c>
      <c r="BE602" s="4">
        <f t="shared" ref="BE602:BI602" si="1842">AZ602/Z602</f>
        <v>23225.81857</v>
      </c>
      <c r="BF602" s="4">
        <f t="shared" si="1842"/>
        <v>22388.85258</v>
      </c>
      <c r="BG602" s="4">
        <f t="shared" si="1842"/>
        <v>18230.58125</v>
      </c>
      <c r="BH602" s="4">
        <f t="shared" si="1842"/>
        <v>19551.3811</v>
      </c>
      <c r="BI602" s="4">
        <f t="shared" si="1842"/>
        <v>15851.44194</v>
      </c>
      <c r="BJ602" s="4">
        <f t="shared" si="38"/>
        <v>76575.4858</v>
      </c>
      <c r="BK602" s="4">
        <f t="shared" si="39"/>
        <v>39827.86632</v>
      </c>
      <c r="BL602" s="4">
        <f t="shared" si="40"/>
        <v>116403.3521</v>
      </c>
      <c r="BM602" s="4">
        <f>BK602*'Ejercicio 3 - TIR'!$D$5</f>
        <v>19913.93316</v>
      </c>
      <c r="BN602" s="4">
        <f t="shared" si="41"/>
        <v>96489.41896</v>
      </c>
      <c r="BO602" s="4">
        <f t="shared" si="42"/>
        <v>40871.73971</v>
      </c>
      <c r="BP602" s="4">
        <f t="shared" si="43"/>
        <v>-116789.4301</v>
      </c>
      <c r="BQ602" s="4">
        <f t="shared" ref="BQ602:BT602" si="1843">BE602</f>
        <v>23225.81857</v>
      </c>
      <c r="BR602" s="4">
        <f t="shared" si="1843"/>
        <v>22388.85258</v>
      </c>
      <c r="BS602" s="4">
        <f t="shared" si="1843"/>
        <v>18230.58125</v>
      </c>
      <c r="BT602" s="4">
        <f t="shared" si="1843"/>
        <v>19551.3811</v>
      </c>
      <c r="BU602" s="4">
        <f t="shared" si="45"/>
        <v>56723.18166</v>
      </c>
      <c r="BV602" s="36">
        <f t="shared" si="46"/>
        <v>5.513390438</v>
      </c>
    </row>
    <row r="603" ht="15.0" customHeight="1">
      <c r="A603" s="2">
        <v>602.0</v>
      </c>
      <c r="B603" s="3">
        <f t="shared" si="4"/>
        <v>0.963365784</v>
      </c>
      <c r="C603" s="4">
        <f>IF(B603&lt;=('Ejercicio 3 - TIR'!$D$13-'Ejercicio 3 - TIR'!$C$13)/('Ejercicio 3 - TIR'!$E$13-'Ejercicio 3 - TIR'!$C$13),'Ejercicio 3 - TIR'!$C$13+SQRT(('Ejercicio 3 - TIR'!$E$13-'Ejercicio 3 - TIR'!$C$13)*('Ejercicio 3 - TIR'!$D$13-'Ejercicio 3 - TIR'!$C$13)*B603),'Ejercicio 3 - TIR'!$E$13-SQRT(('Ejercicio 3 - TIR'!$E$13-'Ejercicio 3 - TIR'!$C$13)*('Ejercicio 3 - TIR'!$E$13-'Ejercicio 3 - TIR'!$D$13)*(1-B603)))</f>
        <v>93369.68634</v>
      </c>
      <c r="D603" s="3">
        <f t="shared" si="5"/>
        <v>0.404537545</v>
      </c>
      <c r="E603" s="4">
        <f>IF(D603&lt;=('Ejercicio 3 - TIR'!$D$14-'Ejercicio 3 - TIR'!$C$14)/('Ejercicio 3 - TIR'!$E$14-'Ejercicio 3 - TIR'!$C$14),'Ejercicio 3 - TIR'!$C$14+SQRT(('Ejercicio 3 - TIR'!$E$14-'Ejercicio 3 - TIR'!$C$14)*('Ejercicio 3 - TIR'!$D$14-'Ejercicio 3 - TIR'!$C$14)*D603),'Ejercicio 3 - TIR'!$E$14-SQRT(('Ejercicio 3 - TIR'!$E$14-'Ejercicio 3 - TIR'!$C$14)*('Ejercicio 3 - TIR'!$E$14-'Ejercicio 3 - TIR'!$D$14)*(1-D603)))</f>
        <v>30549.10754</v>
      </c>
      <c r="F603" s="3">
        <f t="shared" si="6"/>
        <v>0.4383307516</v>
      </c>
      <c r="G603" s="4">
        <f>IF(F603&lt;=('Ejercicio 3 - TIR'!$D$18-'Ejercicio 3 - TIR'!$C$18)/('Ejercicio 3 - TIR'!$E$18-'Ejercicio 3 - TIR'!$C$18),'Ejercicio 3 - TIR'!$C$18+SQRT(('Ejercicio 3 - TIR'!$E$18-'Ejercicio 3 - TIR'!$C$18)*('Ejercicio 3 - TIR'!$D$18-'Ejercicio 3 - TIR'!$C$18)*F603),'Ejercicio 3 - TIR'!$E$18-SQRT(('Ejercicio 3 - TIR'!$E$18-'Ejercicio 3 - TIR'!$C$18)*('Ejercicio 3 - TIR'!$E$18-'Ejercicio 3 - TIR'!$D$18)*(1-F603)))</f>
        <v>38108.61349</v>
      </c>
      <c r="H603" s="3">
        <f t="shared" si="7"/>
        <v>0.08840426098</v>
      </c>
      <c r="I603" s="4">
        <f>IF(H603&lt;=('Ejercicio 3 - TIR'!$D$18-'Ejercicio 3 - TIR'!$C$18)/('Ejercicio 3 - TIR'!$E$18-'Ejercicio 3 - TIR'!$C$18),'Ejercicio 3 - TIR'!$C$18+SQRT(('Ejercicio 3 - TIR'!$E$18-'Ejercicio 3 - TIR'!$C$18)*('Ejercicio 3 - TIR'!$D$18-'Ejercicio 3 - TIR'!$C$18)*H603),'Ejercicio 3 - TIR'!$E$18-SQRT(('Ejercicio 3 - TIR'!$E$18-'Ejercicio 3 - TIR'!$C$18)*('Ejercicio 3 - TIR'!$E$18-'Ejercicio 3 - TIR'!$D$18)*(1-H603)))</f>
        <v>33641.51605</v>
      </c>
      <c r="J603" s="3">
        <f t="shared" si="8"/>
        <v>0.05145891894</v>
      </c>
      <c r="K603" s="4">
        <f>IF(J603&lt;=('Ejercicio 3 - TIR'!$D$18-'Ejercicio 3 - TIR'!$C$18)/('Ejercicio 3 - TIR'!$E$18-'Ejercicio 3 - TIR'!$C$18),'Ejercicio 3 - TIR'!$C$18+SQRT(('Ejercicio 3 - TIR'!$E$18-'Ejercicio 3 - TIR'!$C$18)*('Ejercicio 3 - TIR'!$D$18-'Ejercicio 3 - TIR'!$C$18)*J603),'Ejercicio 3 - TIR'!$E$18-SQRT(('Ejercicio 3 - TIR'!$E$18-'Ejercicio 3 - TIR'!$C$18)*('Ejercicio 3 - TIR'!$E$18-'Ejercicio 3 - TIR'!$D$18)*(1-J603)))</f>
        <v>32778.27965</v>
      </c>
      <c r="L603" s="3">
        <f t="shared" si="9"/>
        <v>0.503346941</v>
      </c>
      <c r="M603" s="4">
        <f>IF(L603&lt;=('Ejercicio 3 - TIR'!$D$18-'Ejercicio 3 - TIR'!$C$18)/('Ejercicio 3 - TIR'!$E$18-'Ejercicio 3 - TIR'!$C$18),'Ejercicio 3 - TIR'!$C$18+SQRT(('Ejercicio 3 - TIR'!$E$18-'Ejercicio 3 - TIR'!$C$18)*('Ejercicio 3 - TIR'!$D$18-'Ejercicio 3 - TIR'!$C$18)*L603),'Ejercicio 3 - TIR'!$E$18-SQRT(('Ejercicio 3 - TIR'!$E$18-'Ejercicio 3 - TIR'!$C$18)*('Ejercicio 3 - TIR'!$E$18-'Ejercicio 3 - TIR'!$D$18)*(1-L603)))</f>
        <v>38689.19105</v>
      </c>
      <c r="N603" s="3">
        <f t="shared" si="10"/>
        <v>0.5614923757</v>
      </c>
      <c r="O603" s="4">
        <f>IF(N603&lt;=('Ejercicio 3 - TIR'!$D$18-'Ejercicio 3 - TIR'!$C$18)/('Ejercicio 3 - TIR'!$E$18-'Ejercicio 3 - TIR'!$C$18),'Ejercicio 3 - TIR'!$C$18+SQRT(('Ejercicio 3 - TIR'!$E$18-'Ejercicio 3 - TIR'!$C$18)*('Ejercicio 3 - TIR'!$D$18-'Ejercicio 3 - TIR'!$C$18)*N603),'Ejercicio 3 - TIR'!$E$18-SQRT(('Ejercicio 3 - TIR'!$E$18-'Ejercicio 3 - TIR'!$C$18)*('Ejercicio 3 - TIR'!$E$18-'Ejercicio 3 - TIR'!$D$18)*(1-N603)))</f>
        <v>39177.35563</v>
      </c>
      <c r="P603" s="3">
        <f t="shared" si="11"/>
        <v>0.7590913656</v>
      </c>
      <c r="Q603" s="7">
        <f>IF(P603&lt;=('Ejercicio 3 - TIR'!$D$22-'Ejercicio 3 - TIR'!$C$22)/('Ejercicio 3 - TIR'!$E$22-'Ejercicio 3 - TIR'!$C$22),'Ejercicio 3 - TIR'!$C$22+SQRT(('Ejercicio 3 - TIR'!$E$22-'Ejercicio 3 - TIR'!$C$22)*('Ejercicio 3 - TIR'!$D$22-'Ejercicio 3 - TIR'!$C$22)*P603),'Ejercicio 3 - TIR'!$E$22-SQRT(('Ejercicio 3 - TIR'!$E$22-'Ejercicio 3 - TIR'!$C$22)*('Ejercicio 3 - TIR'!$E$22-'Ejercicio 3 - TIR'!$D$22)*(1-P603)))</f>
        <v>0.1591760825</v>
      </c>
      <c r="R603" s="3">
        <f t="shared" si="12"/>
        <v>0.1365609723</v>
      </c>
      <c r="S603" s="7">
        <f>IF(R603&lt;=('Ejercicio 3 - TIR'!$D$23-'Ejercicio 3 - TIR'!$C$23)/('Ejercicio 3 - TIR'!$E$23-'Ejercicio 3 - TIR'!$C$23),'Ejercicio 3 - TIR'!$C$23+SQRT(('Ejercicio 3 - TIR'!$E$23-'Ejercicio 3 - TIR'!$C$23)*('Ejercicio 3 - TIR'!$D$23-'Ejercicio 3 - TIR'!$C$23)*R603),'Ejercicio 3 - TIR'!$E$23-SQRT(('Ejercicio 3 - TIR'!$E$23-'Ejercicio 3 - TIR'!$C$23)*('Ejercicio 3 - TIR'!$E$23-'Ejercicio 3 - TIR'!$D$23)*(1-R603)))</f>
        <v>0.135678321</v>
      </c>
      <c r="T603" s="3">
        <f t="shared" si="13"/>
        <v>0.805705168</v>
      </c>
      <c r="U603" s="7">
        <f>IF(T603&lt;=('Ejercicio 3 - TIR'!$D$24-'Ejercicio 3 - TIR'!$C$24)/('Ejercicio 3 - TIR'!$E$24-'Ejercicio 3 - TIR'!$C$24),'Ejercicio 3 - TIR'!$C$24+SQRT(('Ejercicio 3 - TIR'!$E$24-'Ejercicio 3 - TIR'!$C$24)*('Ejercicio 3 - TIR'!$D$24-'Ejercicio 3 - TIR'!$C$24)*T603),'Ejercicio 3 - TIR'!$E$24-SQRT(('Ejercicio 3 - TIR'!$E$24-'Ejercicio 3 - TIR'!$C$24)*('Ejercicio 3 - TIR'!$E$24-'Ejercicio 3 - TIR'!$D$24)*(1-T603)))</f>
        <v>0.1966756451</v>
      </c>
      <c r="V603" s="3">
        <f t="shared" si="14"/>
        <v>0.09206696186</v>
      </c>
      <c r="W603" s="7">
        <f>IF(V603&lt;=('Ejercicio 3 - TIR'!$D$25-'Ejercicio 3 - TIR'!$C$25)/('Ejercicio 3 - TIR'!$E$25-'Ejercicio 3 - TIR'!$C$25),'Ejercicio 3 - TIR'!$C$25+SQRT(('Ejercicio 3 - TIR'!$E$25-'Ejercicio 3 - TIR'!$C$25)*('Ejercicio 3 - TIR'!$D$25-'Ejercicio 3 - TIR'!$C$25)*V603),'Ejercicio 3 - TIR'!$E$25-SQRT(('Ejercicio 3 - TIR'!$E$25-'Ejercicio 3 - TIR'!$C$25)*('Ejercicio 3 - TIR'!$E$25-'Ejercicio 3 - TIR'!$D$25)*(1-V603)))</f>
        <v>0.1913531382</v>
      </c>
      <c r="X603" s="3">
        <f t="shared" si="15"/>
        <v>0.610935361</v>
      </c>
      <c r="Y603" s="7">
        <f>IF(X603&lt;=('Ejercicio 3 - TIR'!$D$26-'Ejercicio 3 - TIR'!$C$26)/('Ejercicio 3 - TIR'!$E$26-'Ejercicio 3 - TIR'!$C$26),'Ejercicio 3 - TIR'!$C$26+SQRT(('Ejercicio 3 - TIR'!$E$26-'Ejercicio 3 - TIR'!$C$26)*('Ejercicio 3 - TIR'!$D$26-'Ejercicio 3 - TIR'!$C$26)*X603),'Ejercicio 3 - TIR'!$E$26-SQRT(('Ejercicio 3 - TIR'!$E$26-'Ejercicio 3 - TIR'!$C$26)*('Ejercicio 3 - TIR'!$E$26-'Ejercicio 3 - TIR'!$D$26)*(1-X603)))</f>
        <v>0.2341638892</v>
      </c>
      <c r="Z603" s="3">
        <f t="shared" si="16"/>
        <v>1.159176082</v>
      </c>
      <c r="AA603" s="3">
        <f t="shared" si="17"/>
        <v>1.316451147</v>
      </c>
      <c r="AB603" s="3">
        <f t="shared" si="18"/>
        <v>1.575365026</v>
      </c>
      <c r="AC603" s="3">
        <f t="shared" si="19"/>
        <v>1.876816067</v>
      </c>
      <c r="AD603" s="3">
        <f t="shared" si="20"/>
        <v>2.316298617</v>
      </c>
      <c r="AE603" s="2">
        <f t="shared" si="21"/>
        <v>4862.687261</v>
      </c>
      <c r="AF603" s="2">
        <f t="shared" si="22"/>
        <v>5522.448504</v>
      </c>
      <c r="AG603" s="2">
        <f t="shared" si="23"/>
        <v>6608.579627</v>
      </c>
      <c r="AH603" s="2">
        <f t="shared" si="24"/>
        <v>7873.152077</v>
      </c>
      <c r="AI603" s="2">
        <f t="shared" si="25"/>
        <v>9716.759988</v>
      </c>
      <c r="AJ603" s="4">
        <f t="shared" si="26"/>
        <v>44174.59329</v>
      </c>
      <c r="AK603" s="4">
        <f t="shared" si="27"/>
        <v>44287.41239</v>
      </c>
      <c r="AL603" s="4">
        <f t="shared" si="28"/>
        <v>51637.75537</v>
      </c>
      <c r="AM603" s="4">
        <f t="shared" si="29"/>
        <v>72612.4954</v>
      </c>
      <c r="AN603" s="4">
        <f t="shared" si="30"/>
        <v>90746.45466</v>
      </c>
      <c r="AO603" s="4">
        <f>C603/'Ejercicio 3 - TIR'!$D$7</f>
        <v>18673.93727</v>
      </c>
      <c r="AP603" s="4">
        <f t="shared" si="31"/>
        <v>25500.65603</v>
      </c>
      <c r="AQ603" s="4">
        <f t="shared" si="32"/>
        <v>25613.47513</v>
      </c>
      <c r="AR603" s="4">
        <f t="shared" si="33"/>
        <v>32963.8181</v>
      </c>
      <c r="AS603" s="4">
        <f t="shared" si="34"/>
        <v>53938.55813</v>
      </c>
      <c r="AT603" s="4">
        <f t="shared" si="35"/>
        <v>72072.51739</v>
      </c>
      <c r="AU603" s="4">
        <f>AP603*'Ejercicio 3 - TIR'!$D$5</f>
        <v>12750.32801</v>
      </c>
      <c r="AV603" s="4">
        <f>AQ603*'Ejercicio 3 - TIR'!$D$5</f>
        <v>12806.73756</v>
      </c>
      <c r="AW603" s="4">
        <f>AR603*'Ejercicio 3 - TIR'!$D$5</f>
        <v>16481.90905</v>
      </c>
      <c r="AX603" s="4">
        <f>AS603*'Ejercicio 3 - TIR'!$D$5</f>
        <v>26969.27906</v>
      </c>
      <c r="AY603" s="4">
        <f>AT603*'Ejercicio 3 - TIR'!$D$5</f>
        <v>36036.25869</v>
      </c>
      <c r="AZ603" s="4">
        <f t="shared" ref="AZ603:BD603" si="1844">AJ603-AU603-AE603</f>
        <v>26561.57802</v>
      </c>
      <c r="BA603" s="4">
        <f t="shared" si="1844"/>
        <v>25958.22633</v>
      </c>
      <c r="BB603" s="4">
        <f t="shared" si="1844"/>
        <v>28547.26669</v>
      </c>
      <c r="BC603" s="4">
        <f t="shared" si="1844"/>
        <v>37770.06425</v>
      </c>
      <c r="BD603" s="4">
        <f t="shared" si="1844"/>
        <v>44993.43597</v>
      </c>
      <c r="BE603" s="4">
        <f t="shared" ref="BE603:BI603" si="1845">AZ603/Z603</f>
        <v>22914.18743</v>
      </c>
      <c r="BF603" s="4">
        <f t="shared" si="1845"/>
        <v>19718.33621</v>
      </c>
      <c r="BG603" s="4">
        <f t="shared" si="1845"/>
        <v>18121.04892</v>
      </c>
      <c r="BH603" s="4">
        <f t="shared" si="1845"/>
        <v>20124.54226</v>
      </c>
      <c r="BI603" s="4">
        <f t="shared" si="1845"/>
        <v>19424.71305</v>
      </c>
      <c r="BJ603" s="4">
        <f t="shared" si="38"/>
        <v>70760.85555</v>
      </c>
      <c r="BK603" s="4">
        <f t="shared" si="39"/>
        <v>43254.41507</v>
      </c>
      <c r="BL603" s="4">
        <f t="shared" si="40"/>
        <v>114015.2706</v>
      </c>
      <c r="BM603" s="4">
        <f>BK603*'Ejercicio 3 - TIR'!$D$5</f>
        <v>21627.20753</v>
      </c>
      <c r="BN603" s="4">
        <f t="shared" si="41"/>
        <v>92388.06308</v>
      </c>
      <c r="BO603" s="4">
        <f t="shared" si="42"/>
        <v>39886.07618</v>
      </c>
      <c r="BP603" s="4">
        <f t="shared" si="43"/>
        <v>-123918.7939</v>
      </c>
      <c r="BQ603" s="4">
        <f t="shared" ref="BQ603:BT603" si="1846">BE603</f>
        <v>22914.18743</v>
      </c>
      <c r="BR603" s="4">
        <f t="shared" si="1846"/>
        <v>19718.33621</v>
      </c>
      <c r="BS603" s="4">
        <f t="shared" si="1846"/>
        <v>18121.04892</v>
      </c>
      <c r="BT603" s="4">
        <f t="shared" si="1846"/>
        <v>20124.54226</v>
      </c>
      <c r="BU603" s="4">
        <f t="shared" si="45"/>
        <v>59310.78923</v>
      </c>
      <c r="BV603" s="36">
        <f t="shared" si="46"/>
        <v>3.608530193</v>
      </c>
    </row>
    <row r="604" ht="15.0" customHeight="1">
      <c r="A604" s="2">
        <v>603.0</v>
      </c>
      <c r="B604" s="3">
        <f t="shared" si="4"/>
        <v>0.1235601385</v>
      </c>
      <c r="C604" s="4">
        <f>IF(B604&lt;=('Ejercicio 3 - TIR'!$D$13-'Ejercicio 3 - TIR'!$C$13)/('Ejercicio 3 - TIR'!$E$13-'Ejercicio 3 - TIR'!$C$13),'Ejercicio 3 - TIR'!$C$13+SQRT(('Ejercicio 3 - TIR'!$E$13-'Ejercicio 3 - TIR'!$C$13)*('Ejercicio 3 - TIR'!$D$13-'Ejercicio 3 - TIR'!$C$13)*B604),'Ejercicio 3 - TIR'!$E$13-SQRT(('Ejercicio 3 - TIR'!$E$13-'Ejercicio 3 - TIR'!$C$13)*('Ejercicio 3 - TIR'!$E$13-'Ejercicio 3 - TIR'!$D$13)*(1-B604)))</f>
        <v>67030.22442</v>
      </c>
      <c r="D604" s="3">
        <f t="shared" si="5"/>
        <v>0.009253239614</v>
      </c>
      <c r="E604" s="4">
        <f>IF(D604&lt;=('Ejercicio 3 - TIR'!$D$14-'Ejercicio 3 - TIR'!$C$14)/('Ejercicio 3 - TIR'!$E$14-'Ejercicio 3 - TIR'!$C$14),'Ejercicio 3 - TIR'!$C$14+SQRT(('Ejercicio 3 - TIR'!$E$14-'Ejercicio 3 - TIR'!$C$14)*('Ejercicio 3 - TIR'!$D$14-'Ejercicio 3 - TIR'!$C$14)*D604),'Ejercicio 3 - TIR'!$E$14-SQRT(('Ejercicio 3 - TIR'!$E$14-'Ejercicio 3 - TIR'!$C$14)*('Ejercicio 3 - TIR'!$E$14-'Ejercicio 3 - TIR'!$D$14)*(1-D604)))</f>
        <v>25833.06241</v>
      </c>
      <c r="F604" s="3">
        <f t="shared" si="6"/>
        <v>0.3948084422</v>
      </c>
      <c r="G604" s="4">
        <f>IF(F604&lt;=('Ejercicio 3 - TIR'!$D$18-'Ejercicio 3 - TIR'!$C$18)/('Ejercicio 3 - TIR'!$E$18-'Ejercicio 3 - TIR'!$C$18),'Ejercicio 3 - TIR'!$C$18+SQRT(('Ejercicio 3 - TIR'!$E$18-'Ejercicio 3 - TIR'!$C$18)*('Ejercicio 3 - TIR'!$D$18-'Ejercicio 3 - TIR'!$C$18)*F604),'Ejercicio 3 - TIR'!$E$18-SQRT(('Ejercicio 3 - TIR'!$E$18-'Ejercicio 3 - TIR'!$C$18)*('Ejercicio 3 - TIR'!$E$18-'Ejercicio 3 - TIR'!$D$18)*(1-F604)))</f>
        <v>37695.53548</v>
      </c>
      <c r="H604" s="3">
        <f t="shared" si="7"/>
        <v>0.8316137803</v>
      </c>
      <c r="I604" s="4">
        <f>IF(H604&lt;=('Ejercicio 3 - TIR'!$D$18-'Ejercicio 3 - TIR'!$C$18)/('Ejercicio 3 - TIR'!$E$18-'Ejercicio 3 - TIR'!$C$18),'Ejercicio 3 - TIR'!$C$18+SQRT(('Ejercicio 3 - TIR'!$E$18-'Ejercicio 3 - TIR'!$C$18)*('Ejercicio 3 - TIR'!$D$18-'Ejercicio 3 - TIR'!$C$18)*H604),'Ejercicio 3 - TIR'!$E$18-SQRT(('Ejercicio 3 - TIR'!$E$18-'Ejercicio 3 - TIR'!$C$18)*('Ejercicio 3 - TIR'!$E$18-'Ejercicio 3 - TIR'!$D$18)*(1-H604)))</f>
        <v>41446.27428</v>
      </c>
      <c r="J604" s="3">
        <f t="shared" si="8"/>
        <v>0.3716164452</v>
      </c>
      <c r="K604" s="4">
        <f>IF(J604&lt;=('Ejercicio 3 - TIR'!$D$18-'Ejercicio 3 - TIR'!$C$18)/('Ejercicio 3 - TIR'!$E$18-'Ejercicio 3 - TIR'!$C$18),'Ejercicio 3 - TIR'!$C$18+SQRT(('Ejercicio 3 - TIR'!$E$18-'Ejercicio 3 - TIR'!$C$18)*('Ejercicio 3 - TIR'!$D$18-'Ejercicio 3 - TIR'!$C$18)*J604),'Ejercicio 3 - TIR'!$E$18-SQRT(('Ejercicio 3 - TIR'!$E$18-'Ejercicio 3 - TIR'!$C$18)*('Ejercicio 3 - TIR'!$E$18-'Ejercicio 3 - TIR'!$D$18)*(1-J604)))</f>
        <v>37466.08778</v>
      </c>
      <c r="L604" s="3">
        <f t="shared" si="9"/>
        <v>0.8489493691</v>
      </c>
      <c r="M604" s="4">
        <f>IF(L604&lt;=('Ejercicio 3 - TIR'!$D$18-'Ejercicio 3 - TIR'!$C$18)/('Ejercicio 3 - TIR'!$E$18-'Ejercicio 3 - TIR'!$C$18),'Ejercicio 3 - TIR'!$C$18+SQRT(('Ejercicio 3 - TIR'!$E$18-'Ejercicio 3 - TIR'!$C$18)*('Ejercicio 3 - TIR'!$D$18-'Ejercicio 3 - TIR'!$C$18)*L604),'Ejercicio 3 - TIR'!$E$18-SQRT(('Ejercicio 3 - TIR'!$E$18-'Ejercicio 3 - TIR'!$C$18)*('Ejercicio 3 - TIR'!$E$18-'Ejercicio 3 - TIR'!$D$18)*(1-L604)))</f>
        <v>41634.17212</v>
      </c>
      <c r="N604" s="3">
        <f t="shared" si="10"/>
        <v>0.2304667375</v>
      </c>
      <c r="O604" s="4">
        <f>IF(N604&lt;=('Ejercicio 3 - TIR'!$D$18-'Ejercicio 3 - TIR'!$C$18)/('Ejercicio 3 - TIR'!$E$18-'Ejercicio 3 - TIR'!$C$18),'Ejercicio 3 - TIR'!$C$18+SQRT(('Ejercicio 3 - TIR'!$E$18-'Ejercicio 3 - TIR'!$C$18)*('Ejercicio 3 - TIR'!$D$18-'Ejercicio 3 - TIR'!$C$18)*N604),'Ejercicio 3 - TIR'!$E$18-SQRT(('Ejercicio 3 - TIR'!$E$18-'Ejercicio 3 - TIR'!$C$18)*('Ejercicio 3 - TIR'!$E$18-'Ejercicio 3 - TIR'!$D$18)*(1-N604)))</f>
        <v>35879.62674</v>
      </c>
      <c r="P604" s="3">
        <f t="shared" si="11"/>
        <v>0.3594067506</v>
      </c>
      <c r="Q604" s="7">
        <f>IF(P604&lt;=('Ejercicio 3 - TIR'!$D$22-'Ejercicio 3 - TIR'!$C$22)/('Ejercicio 3 - TIR'!$E$22-'Ejercicio 3 - TIR'!$C$22),'Ejercicio 3 - TIR'!$C$22+SQRT(('Ejercicio 3 - TIR'!$E$22-'Ejercicio 3 - TIR'!$C$22)*('Ejercicio 3 - TIR'!$D$22-'Ejercicio 3 - TIR'!$C$22)*P604),'Ejercicio 3 - TIR'!$E$22-SQRT(('Ejercicio 3 - TIR'!$E$22-'Ejercicio 3 - TIR'!$C$22)*('Ejercicio 3 - TIR'!$E$22-'Ejercicio 3 - TIR'!$D$22)*(1-P604)))</f>
        <v>0.1454348609</v>
      </c>
      <c r="R604" s="3">
        <f t="shared" si="12"/>
        <v>0.6664006937</v>
      </c>
      <c r="S604" s="7">
        <f>IF(R604&lt;=('Ejercicio 3 - TIR'!$D$23-'Ejercicio 3 - TIR'!$C$23)/('Ejercicio 3 - TIR'!$E$23-'Ejercicio 3 - TIR'!$C$23),'Ejercicio 3 - TIR'!$C$23+SQRT(('Ejercicio 3 - TIR'!$E$23-'Ejercicio 3 - TIR'!$C$23)*('Ejercicio 3 - TIR'!$D$23-'Ejercicio 3 - TIR'!$C$23)*R604),'Ejercicio 3 - TIR'!$E$23-SQRT(('Ejercicio 3 - TIR'!$E$23-'Ejercicio 3 - TIR'!$C$23)*('Ejercicio 3 - TIR'!$E$23-'Ejercicio 3 - TIR'!$D$23)*(1-R604)))</f>
        <v>0.1554953321</v>
      </c>
      <c r="T604" s="3">
        <f t="shared" si="13"/>
        <v>0.6720468383</v>
      </c>
      <c r="U604" s="7">
        <f>IF(T604&lt;=('Ejercicio 3 - TIR'!$D$24-'Ejercicio 3 - TIR'!$C$24)/('Ejercicio 3 - TIR'!$E$24-'Ejercicio 3 - TIR'!$C$24),'Ejercicio 3 - TIR'!$C$24+SQRT(('Ejercicio 3 - TIR'!$E$24-'Ejercicio 3 - TIR'!$C$24)*('Ejercicio 3 - TIR'!$D$24-'Ejercicio 3 - TIR'!$C$24)*T604),'Ejercicio 3 - TIR'!$E$24-SQRT(('Ejercicio 3 - TIR'!$E$24-'Ejercicio 3 - TIR'!$C$24)*('Ejercicio 3 - TIR'!$E$24-'Ejercicio 3 - TIR'!$D$24)*(1-T604)))</f>
        <v>0.1896970488</v>
      </c>
      <c r="V604" s="3">
        <f t="shared" si="14"/>
        <v>0.3552681791</v>
      </c>
      <c r="W604" s="7">
        <f>IF(V604&lt;=('Ejercicio 3 - TIR'!$D$25-'Ejercicio 3 - TIR'!$C$25)/('Ejercicio 3 - TIR'!$E$25-'Ejercicio 3 - TIR'!$C$25),'Ejercicio 3 - TIR'!$C$25+SQRT(('Ejercicio 3 - TIR'!$E$25-'Ejercicio 3 - TIR'!$C$25)*('Ejercicio 3 - TIR'!$D$25-'Ejercicio 3 - TIR'!$C$25)*V604),'Ejercicio 3 - TIR'!$E$25-SQRT(('Ejercicio 3 - TIR'!$E$25-'Ejercicio 3 - TIR'!$C$25)*('Ejercicio 3 - TIR'!$E$25-'Ejercicio 3 - TIR'!$D$25)*(1-V604)))</f>
        <v>0.2024967225</v>
      </c>
      <c r="X604" s="3">
        <f t="shared" si="15"/>
        <v>0.7116724649</v>
      </c>
      <c r="Y604" s="7">
        <f>IF(X604&lt;=('Ejercicio 3 - TIR'!$D$26-'Ejercicio 3 - TIR'!$C$26)/('Ejercicio 3 - TIR'!$E$26-'Ejercicio 3 - TIR'!$C$26),'Ejercicio 3 - TIR'!$C$26+SQRT(('Ejercicio 3 - TIR'!$E$26-'Ejercicio 3 - TIR'!$C$26)*('Ejercicio 3 - TIR'!$D$26-'Ejercicio 3 - TIR'!$C$26)*X604),'Ejercicio 3 - TIR'!$E$26-SQRT(('Ejercicio 3 - TIR'!$E$26-'Ejercicio 3 - TIR'!$C$26)*('Ejercicio 3 - TIR'!$E$26-'Ejercicio 3 - TIR'!$D$26)*(1-X604)))</f>
        <v>0.2405415574</v>
      </c>
      <c r="Z604" s="3">
        <f t="shared" si="16"/>
        <v>1.145434861</v>
      </c>
      <c r="AA604" s="3">
        <f t="shared" si="17"/>
        <v>1.323544635</v>
      </c>
      <c r="AB604" s="3">
        <f t="shared" si="18"/>
        <v>1.574617146</v>
      </c>
      <c r="AC604" s="3">
        <f t="shared" si="19"/>
        <v>1.893471957</v>
      </c>
      <c r="AD604" s="3">
        <f t="shared" si="20"/>
        <v>2.348930651</v>
      </c>
      <c r="AE604" s="2">
        <f t="shared" si="21"/>
        <v>3757.027839</v>
      </c>
      <c r="AF604" s="2">
        <f t="shared" si="22"/>
        <v>4341.22813</v>
      </c>
      <c r="AG604" s="2">
        <f t="shared" si="23"/>
        <v>5164.746294</v>
      </c>
      <c r="AH604" s="2">
        <f t="shared" si="24"/>
        <v>6210.590491</v>
      </c>
      <c r="AI604" s="2">
        <f t="shared" si="25"/>
        <v>7704.495601</v>
      </c>
      <c r="AJ604" s="4">
        <f t="shared" si="26"/>
        <v>43177.78044</v>
      </c>
      <c r="AK604" s="4">
        <f t="shared" si="27"/>
        <v>54855.99397</v>
      </c>
      <c r="AL604" s="4">
        <f t="shared" si="28"/>
        <v>58994.74422</v>
      </c>
      <c r="AM604" s="4">
        <f t="shared" si="29"/>
        <v>78833.13738</v>
      </c>
      <c r="AN604" s="4">
        <f t="shared" si="30"/>
        <v>84278.755</v>
      </c>
      <c r="AO604" s="4">
        <f>C604/'Ejercicio 3 - TIR'!$D$7</f>
        <v>13406.04488</v>
      </c>
      <c r="AP604" s="4">
        <f t="shared" si="31"/>
        <v>29771.73556</v>
      </c>
      <c r="AQ604" s="4">
        <f t="shared" si="32"/>
        <v>41449.94908</v>
      </c>
      <c r="AR604" s="4">
        <f t="shared" si="33"/>
        <v>45588.69934</v>
      </c>
      <c r="AS604" s="4">
        <f t="shared" si="34"/>
        <v>65427.0925</v>
      </c>
      <c r="AT604" s="4">
        <f t="shared" si="35"/>
        <v>70872.71012</v>
      </c>
      <c r="AU604" s="4">
        <f>AP604*'Ejercicio 3 - TIR'!$D$5</f>
        <v>14885.86778</v>
      </c>
      <c r="AV604" s="4">
        <f>AQ604*'Ejercicio 3 - TIR'!$D$5</f>
        <v>20724.97454</v>
      </c>
      <c r="AW604" s="4">
        <f>AR604*'Ejercicio 3 - TIR'!$D$5</f>
        <v>22794.34967</v>
      </c>
      <c r="AX604" s="4">
        <f>AS604*'Ejercicio 3 - TIR'!$D$5</f>
        <v>32713.54625</v>
      </c>
      <c r="AY604" s="4">
        <f>AT604*'Ejercicio 3 - TIR'!$D$5</f>
        <v>35436.35506</v>
      </c>
      <c r="AZ604" s="4">
        <f t="shared" ref="AZ604:BD604" si="1847">AJ604-AU604-AE604</f>
        <v>24534.88482</v>
      </c>
      <c r="BA604" s="4">
        <f t="shared" si="1847"/>
        <v>29789.7913</v>
      </c>
      <c r="BB604" s="4">
        <f t="shared" si="1847"/>
        <v>31035.64826</v>
      </c>
      <c r="BC604" s="4">
        <f t="shared" si="1847"/>
        <v>39909.00064</v>
      </c>
      <c r="BD604" s="4">
        <f t="shared" si="1847"/>
        <v>41137.90434</v>
      </c>
      <c r="BE604" s="4">
        <f t="shared" ref="BE604:BI604" si="1848">AZ604/Z604</f>
        <v>21419.71199</v>
      </c>
      <c r="BF604" s="4">
        <f t="shared" si="1848"/>
        <v>22507.58343</v>
      </c>
      <c r="BG604" s="4">
        <f t="shared" si="1848"/>
        <v>19709.96463</v>
      </c>
      <c r="BH604" s="4">
        <f t="shared" si="1848"/>
        <v>21077.15432</v>
      </c>
      <c r="BI604" s="4">
        <f t="shared" si="1848"/>
        <v>17513.46057</v>
      </c>
      <c r="BJ604" s="4">
        <f t="shared" si="38"/>
        <v>60680.07209</v>
      </c>
      <c r="BK604" s="4">
        <f t="shared" si="39"/>
        <v>31489.86974</v>
      </c>
      <c r="BL604" s="4">
        <f t="shared" si="40"/>
        <v>92169.94183</v>
      </c>
      <c r="BM604" s="4">
        <f>BK604*'Ejercicio 3 - TIR'!$D$5</f>
        <v>15744.93487</v>
      </c>
      <c r="BN604" s="4">
        <f t="shared" si="41"/>
        <v>76425.00696</v>
      </c>
      <c r="BO604" s="4">
        <f t="shared" si="42"/>
        <v>32536.08485</v>
      </c>
      <c r="BP604" s="4">
        <f t="shared" si="43"/>
        <v>-92863.28683</v>
      </c>
      <c r="BQ604" s="4">
        <f t="shared" ref="BQ604:BT604" si="1849">BE604</f>
        <v>21419.71199</v>
      </c>
      <c r="BR604" s="4">
        <f t="shared" si="1849"/>
        <v>22507.58343</v>
      </c>
      <c r="BS604" s="4">
        <f t="shared" si="1849"/>
        <v>19709.96463</v>
      </c>
      <c r="BT604" s="4">
        <f t="shared" si="1849"/>
        <v>21077.15432</v>
      </c>
      <c r="BU604" s="4">
        <f t="shared" si="45"/>
        <v>50049.54542</v>
      </c>
      <c r="BV604" s="36">
        <f t="shared" si="46"/>
        <v>12.01067767</v>
      </c>
    </row>
    <row r="605" ht="15.0" customHeight="1">
      <c r="A605" s="2">
        <v>604.0</v>
      </c>
      <c r="B605" s="3">
        <f t="shared" si="4"/>
        <v>0.3160742445</v>
      </c>
      <c r="C605" s="4">
        <f>IF(B605&lt;=('Ejercicio 3 - TIR'!$D$13-'Ejercicio 3 - TIR'!$C$13)/('Ejercicio 3 - TIR'!$E$13-'Ejercicio 3 - TIR'!$C$13),'Ejercicio 3 - TIR'!$C$13+SQRT(('Ejercicio 3 - TIR'!$E$13-'Ejercicio 3 - TIR'!$C$13)*('Ejercicio 3 - TIR'!$D$13-'Ejercicio 3 - TIR'!$C$13)*B605),'Ejercicio 3 - TIR'!$E$13-SQRT(('Ejercicio 3 - TIR'!$E$13-'Ejercicio 3 - TIR'!$C$13)*('Ejercicio 3 - TIR'!$E$13-'Ejercicio 3 - TIR'!$D$13)*(1-B605)))</f>
        <v>71351.94759</v>
      </c>
      <c r="D605" s="3">
        <f t="shared" si="5"/>
        <v>0.7296228418</v>
      </c>
      <c r="E605" s="4">
        <f>IF(D605&lt;=('Ejercicio 3 - TIR'!$D$14-'Ejercicio 3 - TIR'!$C$14)/('Ejercicio 3 - TIR'!$E$14-'Ejercicio 3 - TIR'!$C$14),'Ejercicio 3 - TIR'!$C$14+SQRT(('Ejercicio 3 - TIR'!$E$14-'Ejercicio 3 - TIR'!$C$14)*('Ejercicio 3 - TIR'!$D$14-'Ejercicio 3 - TIR'!$C$14)*D605),'Ejercicio 3 - TIR'!$E$14-SQRT(('Ejercicio 3 - TIR'!$E$14-'Ejercicio 3 - TIR'!$C$14)*('Ejercicio 3 - TIR'!$E$14-'Ejercicio 3 - TIR'!$D$14)*(1-D605)))</f>
        <v>33631.59567</v>
      </c>
      <c r="F605" s="3">
        <f t="shared" si="6"/>
        <v>0.5872404947</v>
      </c>
      <c r="G605" s="4">
        <f>IF(F605&lt;=('Ejercicio 3 - TIR'!$D$18-'Ejercicio 3 - TIR'!$C$18)/('Ejercicio 3 - TIR'!$E$18-'Ejercicio 3 - TIR'!$C$18),'Ejercicio 3 - TIR'!$C$18+SQRT(('Ejercicio 3 - TIR'!$E$18-'Ejercicio 3 - TIR'!$C$18)*('Ejercicio 3 - TIR'!$D$18-'Ejercicio 3 - TIR'!$C$18)*F605),'Ejercicio 3 - TIR'!$E$18-SQRT(('Ejercicio 3 - TIR'!$E$18-'Ejercicio 3 - TIR'!$C$18)*('Ejercicio 3 - TIR'!$E$18-'Ejercicio 3 - TIR'!$D$18)*(1-F605)))</f>
        <v>39385.41817</v>
      </c>
      <c r="H605" s="3">
        <f t="shared" si="7"/>
        <v>0.1393653813</v>
      </c>
      <c r="I605" s="4">
        <f>IF(H605&lt;=('Ejercicio 3 - TIR'!$D$18-'Ejercicio 3 - TIR'!$C$18)/('Ejercicio 3 - TIR'!$E$18-'Ejercicio 3 - TIR'!$C$18),'Ejercicio 3 - TIR'!$C$18+SQRT(('Ejercicio 3 - TIR'!$E$18-'Ejercicio 3 - TIR'!$C$18)*('Ejercicio 3 - TIR'!$D$18-'Ejercicio 3 - TIR'!$C$18)*H605),'Ejercicio 3 - TIR'!$E$18-SQRT(('Ejercicio 3 - TIR'!$E$18-'Ejercicio 3 - TIR'!$C$18)*('Ejercicio 3 - TIR'!$E$18-'Ejercicio 3 - TIR'!$D$18)*(1-H605)))</f>
        <v>34572.17751</v>
      </c>
      <c r="J605" s="3">
        <f t="shared" si="8"/>
        <v>0.2202044399</v>
      </c>
      <c r="K605" s="4">
        <f>IF(J605&lt;=('Ejercicio 3 - TIR'!$D$18-'Ejercicio 3 - TIR'!$C$18)/('Ejercicio 3 - TIR'!$E$18-'Ejercicio 3 - TIR'!$C$18),'Ejercicio 3 - TIR'!$C$18+SQRT(('Ejercicio 3 - TIR'!$E$18-'Ejercicio 3 - TIR'!$C$18)*('Ejercicio 3 - TIR'!$D$18-'Ejercicio 3 - TIR'!$C$18)*J605),'Ejercicio 3 - TIR'!$E$18-SQRT(('Ejercicio 3 - TIR'!$E$18-'Ejercicio 3 - TIR'!$C$18)*('Ejercicio 3 - TIR'!$E$18-'Ejercicio 3 - TIR'!$D$18)*(1-J605)))</f>
        <v>35747.23116</v>
      </c>
      <c r="L605" s="3">
        <f t="shared" si="9"/>
        <v>0.7828924609</v>
      </c>
      <c r="M605" s="4">
        <f>IF(L605&lt;=('Ejercicio 3 - TIR'!$D$18-'Ejercicio 3 - TIR'!$C$18)/('Ejercicio 3 - TIR'!$E$18-'Ejercicio 3 - TIR'!$C$18),'Ejercicio 3 - TIR'!$C$18+SQRT(('Ejercicio 3 - TIR'!$E$18-'Ejercicio 3 - TIR'!$C$18)*('Ejercicio 3 - TIR'!$D$18-'Ejercicio 3 - TIR'!$C$18)*L605),'Ejercicio 3 - TIR'!$E$18-SQRT(('Ejercicio 3 - TIR'!$E$18-'Ejercicio 3 - TIR'!$C$18)*('Ejercicio 3 - TIR'!$E$18-'Ejercicio 3 - TIR'!$D$18)*(1-L605)))</f>
        <v>40964.77195</v>
      </c>
      <c r="N605" s="3">
        <f t="shared" si="10"/>
        <v>0.07631380763</v>
      </c>
      <c r="O605" s="4">
        <f>IF(N605&lt;=('Ejercicio 3 - TIR'!$D$18-'Ejercicio 3 - TIR'!$C$18)/('Ejercicio 3 - TIR'!$E$18-'Ejercicio 3 - TIR'!$C$18),'Ejercicio 3 - TIR'!$C$18+SQRT(('Ejercicio 3 - TIR'!$E$18-'Ejercicio 3 - TIR'!$C$18)*('Ejercicio 3 - TIR'!$D$18-'Ejercicio 3 - TIR'!$C$18)*N605),'Ejercicio 3 - TIR'!$E$18-SQRT(('Ejercicio 3 - TIR'!$E$18-'Ejercicio 3 - TIR'!$C$18)*('Ejercicio 3 - TIR'!$E$18-'Ejercicio 3 - TIR'!$D$18)*(1-N605)))</f>
        <v>33383.35206</v>
      </c>
      <c r="P605" s="3">
        <f t="shared" si="11"/>
        <v>0.5065554056</v>
      </c>
      <c r="Q605" s="7">
        <f>IF(P605&lt;=('Ejercicio 3 - TIR'!$D$22-'Ejercicio 3 - TIR'!$C$22)/('Ejercicio 3 - TIR'!$E$22-'Ejercicio 3 - TIR'!$C$22),'Ejercicio 3 - TIR'!$C$22+SQRT(('Ejercicio 3 - TIR'!$E$22-'Ejercicio 3 - TIR'!$C$22)*('Ejercicio 3 - TIR'!$D$22-'Ejercicio 3 - TIR'!$C$22)*P605),'Ejercicio 3 - TIR'!$E$22-SQRT(('Ejercicio 3 - TIR'!$E$22-'Ejercicio 3 - TIR'!$C$22)*('Ejercicio 3 - TIR'!$E$22-'Ejercicio 3 - TIR'!$D$22)*(1-P605)))</f>
        <v>0.150197311</v>
      </c>
      <c r="R605" s="3">
        <f t="shared" si="12"/>
        <v>0.4759600178</v>
      </c>
      <c r="S605" s="7">
        <f>IF(R605&lt;=('Ejercicio 3 - TIR'!$D$23-'Ejercicio 3 - TIR'!$C$23)/('Ejercicio 3 - TIR'!$E$23-'Ejercicio 3 - TIR'!$C$23),'Ejercicio 3 - TIR'!$C$23+SQRT(('Ejercicio 3 - TIR'!$E$23-'Ejercicio 3 - TIR'!$C$23)*('Ejercicio 3 - TIR'!$D$23-'Ejercicio 3 - TIR'!$C$23)*R605),'Ejercicio 3 - TIR'!$E$23-SQRT(('Ejercicio 3 - TIR'!$E$23-'Ejercicio 3 - TIR'!$C$23)*('Ejercicio 3 - TIR'!$E$23-'Ejercicio 3 - TIR'!$D$23)*(1-R605)))</f>
        <v>0.1492699168</v>
      </c>
      <c r="T605" s="3">
        <f t="shared" si="13"/>
        <v>0.7427481721</v>
      </c>
      <c r="U605" s="7">
        <f>IF(T605&lt;=('Ejercicio 3 - TIR'!$D$24-'Ejercicio 3 - TIR'!$C$24)/('Ejercicio 3 - TIR'!$E$24-'Ejercicio 3 - TIR'!$C$24),'Ejercicio 3 - TIR'!$C$24+SQRT(('Ejercicio 3 - TIR'!$E$24-'Ejercicio 3 - TIR'!$C$24)*('Ejercicio 3 - TIR'!$D$24-'Ejercicio 3 - TIR'!$C$24)*T605),'Ejercicio 3 - TIR'!$E$24-SQRT(('Ejercicio 3 - TIR'!$E$24-'Ejercicio 3 - TIR'!$C$24)*('Ejercicio 3 - TIR'!$E$24-'Ejercicio 3 - TIR'!$D$24)*(1-T605)))</f>
        <v>0.1931614993</v>
      </c>
      <c r="V605" s="3">
        <f t="shared" si="14"/>
        <v>0.09417771947</v>
      </c>
      <c r="W605" s="7">
        <f>IF(V605&lt;=('Ejercicio 3 - TIR'!$D$25-'Ejercicio 3 - TIR'!$C$25)/('Ejercicio 3 - TIR'!$E$25-'Ejercicio 3 - TIR'!$C$25),'Ejercicio 3 - TIR'!$C$25+SQRT(('Ejercicio 3 - TIR'!$E$25-'Ejercicio 3 - TIR'!$C$25)*('Ejercicio 3 - TIR'!$D$25-'Ejercicio 3 - TIR'!$C$25)*V605),'Ejercicio 3 - TIR'!$E$25-SQRT(('Ejercicio 3 - TIR'!$E$25-'Ejercicio 3 - TIR'!$C$25)*('Ejercicio 3 - TIR'!$E$25-'Ejercicio 3 - TIR'!$D$25)*(1-V605)))</f>
        <v>0.1914825436</v>
      </c>
      <c r="X605" s="3">
        <f t="shared" si="15"/>
        <v>0.3762098437</v>
      </c>
      <c r="Y605" s="7">
        <f>IF(X605&lt;=('Ejercicio 3 - TIR'!$D$26-'Ejercicio 3 - TIR'!$C$26)/('Ejercicio 3 - TIR'!$E$26-'Ejercicio 3 - TIR'!$C$26),'Ejercicio 3 - TIR'!$C$26+SQRT(('Ejercicio 3 - TIR'!$E$26-'Ejercicio 3 - TIR'!$C$26)*('Ejercicio 3 - TIR'!$D$26-'Ejercicio 3 - TIR'!$C$26)*X605),'Ejercicio 3 - TIR'!$E$26-SQRT(('Ejercicio 3 - TIR'!$E$26-'Ejercicio 3 - TIR'!$C$26)*('Ejercicio 3 - TIR'!$E$26-'Ejercicio 3 - TIR'!$D$26)*(1-X605)))</f>
        <v>0.2219615055</v>
      </c>
      <c r="Z605" s="3">
        <f t="shared" si="16"/>
        <v>1.150197311</v>
      </c>
      <c r="AA605" s="3">
        <f t="shared" si="17"/>
        <v>1.321887168</v>
      </c>
      <c r="AB605" s="3">
        <f t="shared" si="18"/>
        <v>1.577224875</v>
      </c>
      <c r="AC605" s="3">
        <f t="shared" si="19"/>
        <v>1.879235906</v>
      </c>
      <c r="AD605" s="3">
        <f t="shared" si="20"/>
        <v>2.296353937</v>
      </c>
      <c r="AE605" s="2">
        <f t="shared" si="21"/>
        <v>5051.375235</v>
      </c>
      <c r="AF605" s="2">
        <f t="shared" si="22"/>
        <v>5805.393596</v>
      </c>
      <c r="AG605" s="2">
        <f t="shared" si="23"/>
        <v>6926.772128</v>
      </c>
      <c r="AH605" s="2">
        <f t="shared" si="24"/>
        <v>8253.128073</v>
      </c>
      <c r="AI605" s="2">
        <f t="shared" si="25"/>
        <v>10085.00481</v>
      </c>
      <c r="AJ605" s="4">
        <f t="shared" si="26"/>
        <v>45301.00207</v>
      </c>
      <c r="AK605" s="4">
        <f t="shared" si="27"/>
        <v>45700.51782</v>
      </c>
      <c r="AL605" s="4">
        <f t="shared" si="28"/>
        <v>56381.42221</v>
      </c>
      <c r="AM605" s="4">
        <f t="shared" si="29"/>
        <v>76982.47034</v>
      </c>
      <c r="AN605" s="4">
        <f t="shared" si="30"/>
        <v>76659.99193</v>
      </c>
      <c r="AO605" s="4">
        <f>C605/'Ejercicio 3 - TIR'!$D$7</f>
        <v>14270.38952</v>
      </c>
      <c r="AP605" s="4">
        <f t="shared" si="31"/>
        <v>31030.61255</v>
      </c>
      <c r="AQ605" s="4">
        <f t="shared" si="32"/>
        <v>31430.1283</v>
      </c>
      <c r="AR605" s="4">
        <f t="shared" si="33"/>
        <v>42111.03269</v>
      </c>
      <c r="AS605" s="4">
        <f t="shared" si="34"/>
        <v>62712.08082</v>
      </c>
      <c r="AT605" s="4">
        <f t="shared" si="35"/>
        <v>62389.60242</v>
      </c>
      <c r="AU605" s="4">
        <f>AP605*'Ejercicio 3 - TIR'!$D$5</f>
        <v>15515.30628</v>
      </c>
      <c r="AV605" s="4">
        <f>AQ605*'Ejercicio 3 - TIR'!$D$5</f>
        <v>15715.06415</v>
      </c>
      <c r="AW605" s="4">
        <f>AR605*'Ejercicio 3 - TIR'!$D$5</f>
        <v>21055.51634</v>
      </c>
      <c r="AX605" s="4">
        <f>AS605*'Ejercicio 3 - TIR'!$D$5</f>
        <v>31356.04041</v>
      </c>
      <c r="AY605" s="4">
        <f>AT605*'Ejercicio 3 - TIR'!$D$5</f>
        <v>31194.80121</v>
      </c>
      <c r="AZ605" s="4">
        <f t="shared" ref="AZ605:BD605" si="1850">AJ605-AU605-AE605</f>
        <v>24734.32056</v>
      </c>
      <c r="BA605" s="4">
        <f t="shared" si="1850"/>
        <v>24180.06007</v>
      </c>
      <c r="BB605" s="4">
        <f t="shared" si="1850"/>
        <v>28399.13373</v>
      </c>
      <c r="BC605" s="4">
        <f t="shared" si="1850"/>
        <v>37373.30185</v>
      </c>
      <c r="BD605" s="4">
        <f t="shared" si="1850"/>
        <v>35380.18592</v>
      </c>
      <c r="BE605" s="4">
        <f t="shared" ref="BE605:BI605" si="1851">AZ605/Z605</f>
        <v>21504.41522</v>
      </c>
      <c r="BF605" s="4">
        <f t="shared" si="1851"/>
        <v>18292.07565</v>
      </c>
      <c r="BG605" s="4">
        <f t="shared" si="1851"/>
        <v>18005.76074</v>
      </c>
      <c r="BH605" s="4">
        <f t="shared" si="1851"/>
        <v>19887.49881</v>
      </c>
      <c r="BI605" s="4">
        <f t="shared" si="1851"/>
        <v>15407.11358</v>
      </c>
      <c r="BJ605" s="4">
        <f t="shared" si="38"/>
        <v>77230.04713</v>
      </c>
      <c r="BK605" s="4">
        <f t="shared" si="39"/>
        <v>32769.86516</v>
      </c>
      <c r="BL605" s="4">
        <f t="shared" si="40"/>
        <v>109999.9123</v>
      </c>
      <c r="BM605" s="4">
        <f>BK605*'Ejercicio 3 - TIR'!$D$5</f>
        <v>16384.93258</v>
      </c>
      <c r="BN605" s="4">
        <f t="shared" si="41"/>
        <v>93614.97971</v>
      </c>
      <c r="BO605" s="4">
        <f t="shared" si="42"/>
        <v>40766.79043</v>
      </c>
      <c r="BP605" s="4">
        <f t="shared" si="43"/>
        <v>-104983.5433</v>
      </c>
      <c r="BQ605" s="4">
        <f t="shared" ref="BQ605:BT605" si="1852">BE605</f>
        <v>21504.41522</v>
      </c>
      <c r="BR605" s="4">
        <f t="shared" si="1852"/>
        <v>18292.07565</v>
      </c>
      <c r="BS605" s="4">
        <f t="shared" si="1852"/>
        <v>18005.76074</v>
      </c>
      <c r="BT605" s="4">
        <f t="shared" si="1852"/>
        <v>19887.49881</v>
      </c>
      <c r="BU605" s="4">
        <f t="shared" si="45"/>
        <v>56173.904</v>
      </c>
      <c r="BV605" s="36">
        <f t="shared" si="46"/>
        <v>7.305569219</v>
      </c>
    </row>
    <row r="606" ht="15.0" customHeight="1">
      <c r="A606" s="2">
        <v>605.0</v>
      </c>
      <c r="B606" s="3">
        <f t="shared" si="4"/>
        <v>0.5566814875</v>
      </c>
      <c r="C606" s="4">
        <f>IF(B606&lt;=('Ejercicio 3 - TIR'!$D$13-'Ejercicio 3 - TIR'!$C$13)/('Ejercicio 3 - TIR'!$E$13-'Ejercicio 3 - TIR'!$C$13),'Ejercicio 3 - TIR'!$C$13+SQRT(('Ejercicio 3 - TIR'!$E$13-'Ejercicio 3 - TIR'!$C$13)*('Ejercicio 3 - TIR'!$D$13-'Ejercicio 3 - TIR'!$C$13)*B606),'Ejercicio 3 - TIR'!$E$13-SQRT(('Ejercicio 3 - TIR'!$E$13-'Ejercicio 3 - TIR'!$C$13)*('Ejercicio 3 - TIR'!$E$13-'Ejercicio 3 - TIR'!$D$13)*(1-B606)))</f>
        <v>76935.26035</v>
      </c>
      <c r="D606" s="3">
        <f t="shared" si="5"/>
        <v>0.7423823467</v>
      </c>
      <c r="E606" s="4">
        <f>IF(D606&lt;=('Ejercicio 3 - TIR'!$D$14-'Ejercicio 3 - TIR'!$C$14)/('Ejercicio 3 - TIR'!$E$14-'Ejercicio 3 - TIR'!$C$14),'Ejercicio 3 - TIR'!$C$14+SQRT(('Ejercicio 3 - TIR'!$E$14-'Ejercicio 3 - TIR'!$C$14)*('Ejercicio 3 - TIR'!$D$14-'Ejercicio 3 - TIR'!$C$14)*D606),'Ejercicio 3 - TIR'!$E$14-SQRT(('Ejercicio 3 - TIR'!$E$14-'Ejercicio 3 - TIR'!$C$14)*('Ejercicio 3 - TIR'!$E$14-'Ejercicio 3 - TIR'!$D$14)*(1-D606)))</f>
        <v>33783.6789</v>
      </c>
      <c r="F606" s="3">
        <f t="shared" si="6"/>
        <v>0.8056892888</v>
      </c>
      <c r="G606" s="4">
        <f>IF(F606&lt;=('Ejercicio 3 - TIR'!$D$18-'Ejercicio 3 - TIR'!$C$18)/('Ejercicio 3 - TIR'!$E$18-'Ejercicio 3 - TIR'!$C$18),'Ejercicio 3 - TIR'!$C$18+SQRT(('Ejercicio 3 - TIR'!$E$18-'Ejercicio 3 - TIR'!$C$18)*('Ejercicio 3 - TIR'!$D$18-'Ejercicio 3 - TIR'!$C$18)*F606),'Ejercicio 3 - TIR'!$E$18-SQRT(('Ejercicio 3 - TIR'!$E$18-'Ejercicio 3 - TIR'!$C$18)*('Ejercicio 3 - TIR'!$E$18-'Ejercicio 3 - TIR'!$D$18)*(1-F606)))</f>
        <v>41182.50038</v>
      </c>
      <c r="H606" s="3">
        <f t="shared" si="7"/>
        <v>0.5476988806</v>
      </c>
      <c r="I606" s="4">
        <f>IF(H606&lt;=('Ejercicio 3 - TIR'!$D$18-'Ejercicio 3 - TIR'!$C$18)/('Ejercicio 3 - TIR'!$E$18-'Ejercicio 3 - TIR'!$C$18),'Ejercicio 3 - TIR'!$C$18+SQRT(('Ejercicio 3 - TIR'!$E$18-'Ejercicio 3 - TIR'!$C$18)*('Ejercicio 3 - TIR'!$D$18-'Ejercicio 3 - TIR'!$C$18)*H606),'Ejercicio 3 - TIR'!$E$18-SQRT(('Ejercicio 3 - TIR'!$E$18-'Ejercicio 3 - TIR'!$C$18)*('Ejercicio 3 - TIR'!$E$18-'Ejercicio 3 - TIR'!$D$18)*(1-H606)))</f>
        <v>39063.93028</v>
      </c>
      <c r="J606" s="3">
        <f t="shared" si="8"/>
        <v>0.8569505307</v>
      </c>
      <c r="K606" s="4">
        <f>IF(J606&lt;=('Ejercicio 3 - TIR'!$D$18-'Ejercicio 3 - TIR'!$C$18)/('Ejercicio 3 - TIR'!$E$18-'Ejercicio 3 - TIR'!$C$18),'Ejercicio 3 - TIR'!$C$18+SQRT(('Ejercicio 3 - TIR'!$E$18-'Ejercicio 3 - TIR'!$C$18)*('Ejercicio 3 - TIR'!$D$18-'Ejercicio 3 - TIR'!$C$18)*J606),'Ejercicio 3 - TIR'!$E$18-SQRT(('Ejercicio 3 - TIR'!$E$18-'Ejercicio 3 - TIR'!$C$18)*('Ejercicio 3 - TIR'!$E$18-'Ejercicio 3 - TIR'!$D$18)*(1-J606)))</f>
        <v>41724.52901</v>
      </c>
      <c r="L606" s="3">
        <f t="shared" si="9"/>
        <v>0.908457453</v>
      </c>
      <c r="M606" s="4">
        <f>IF(L606&lt;=('Ejercicio 3 - TIR'!$D$18-'Ejercicio 3 - TIR'!$C$18)/('Ejercicio 3 - TIR'!$E$18-'Ejercicio 3 - TIR'!$C$18),'Ejercicio 3 - TIR'!$C$18+SQRT(('Ejercicio 3 - TIR'!$E$18-'Ejercicio 3 - TIR'!$C$18)*('Ejercicio 3 - TIR'!$D$18-'Ejercicio 3 - TIR'!$C$18)*L606),'Ejercicio 3 - TIR'!$E$18-SQRT(('Ejercicio 3 - TIR'!$E$18-'Ejercicio 3 - TIR'!$C$18)*('Ejercicio 3 - TIR'!$E$18-'Ejercicio 3 - TIR'!$D$18)*(1-L606)))</f>
        <v>42379.75363</v>
      </c>
      <c r="N606" s="3">
        <f t="shared" si="10"/>
        <v>0.3935602242</v>
      </c>
      <c r="O606" s="4">
        <f>IF(N606&lt;=('Ejercicio 3 - TIR'!$D$18-'Ejercicio 3 - TIR'!$C$18)/('Ejercicio 3 - TIR'!$E$18-'Ejercicio 3 - TIR'!$C$18),'Ejercicio 3 - TIR'!$C$18+SQRT(('Ejercicio 3 - TIR'!$E$18-'Ejercicio 3 - TIR'!$C$18)*('Ejercicio 3 - TIR'!$D$18-'Ejercicio 3 - TIR'!$C$18)*N606),'Ejercicio 3 - TIR'!$E$18-SQRT(('Ejercicio 3 - TIR'!$E$18-'Ejercicio 3 - TIR'!$C$18)*('Ejercicio 3 - TIR'!$E$18-'Ejercicio 3 - TIR'!$D$18)*(1-N606)))</f>
        <v>37683.36083</v>
      </c>
      <c r="P606" s="3">
        <f t="shared" si="11"/>
        <v>0.2923219925</v>
      </c>
      <c r="Q606" s="7">
        <f>IF(P606&lt;=('Ejercicio 3 - TIR'!$D$22-'Ejercicio 3 - TIR'!$C$22)/('Ejercicio 3 - TIR'!$E$22-'Ejercicio 3 - TIR'!$C$22),'Ejercicio 3 - TIR'!$C$22+SQRT(('Ejercicio 3 - TIR'!$E$22-'Ejercicio 3 - TIR'!$C$22)*('Ejercicio 3 - TIR'!$D$22-'Ejercicio 3 - TIR'!$C$22)*P606),'Ejercicio 3 - TIR'!$E$22-SQRT(('Ejercicio 3 - TIR'!$E$22-'Ejercicio 3 - TIR'!$C$22)*('Ejercicio 3 - TIR'!$E$22-'Ejercicio 3 - TIR'!$D$22)*(1-P606)))</f>
        <v>0.1429386047</v>
      </c>
      <c r="R606" s="3">
        <f t="shared" si="12"/>
        <v>0.9501837628</v>
      </c>
      <c r="S606" s="7">
        <f>IF(R606&lt;=('Ejercicio 3 - TIR'!$D$23-'Ejercicio 3 - TIR'!$C$23)/('Ejercicio 3 - TIR'!$E$23-'Ejercicio 3 - TIR'!$C$23),'Ejercicio 3 - TIR'!$C$23+SQRT(('Ejercicio 3 - TIR'!$E$23-'Ejercicio 3 - TIR'!$C$23)*('Ejercicio 3 - TIR'!$D$23-'Ejercicio 3 - TIR'!$C$23)*R606),'Ejercicio 3 - TIR'!$E$23-SQRT(('Ejercicio 3 - TIR'!$E$23-'Ejercicio 3 - TIR'!$C$23)*('Ejercicio 3 - TIR'!$E$23-'Ejercicio 3 - TIR'!$D$23)*(1-R606)))</f>
        <v>0.1705306163</v>
      </c>
      <c r="T606" s="3">
        <f t="shared" si="13"/>
        <v>0.470598913</v>
      </c>
      <c r="U606" s="7">
        <f>IF(T606&lt;=('Ejercicio 3 - TIR'!$D$24-'Ejercicio 3 - TIR'!$C$24)/('Ejercicio 3 - TIR'!$E$24-'Ejercicio 3 - TIR'!$C$24),'Ejercicio 3 - TIR'!$C$24+SQRT(('Ejercicio 3 - TIR'!$E$24-'Ejercicio 3 - TIR'!$C$24)*('Ejercicio 3 - TIR'!$D$24-'Ejercicio 3 - TIR'!$C$24)*T606),'Ejercicio 3 - TIR'!$E$24-SQRT(('Ejercicio 3 - TIR'!$E$24-'Ejercicio 3 - TIR'!$C$24)*('Ejercicio 3 - TIR'!$E$24-'Ejercicio 3 - TIR'!$D$24)*(1-T606)))</f>
        <v>0.1814990514</v>
      </c>
      <c r="V606" s="3">
        <f t="shared" si="14"/>
        <v>0.6853652376</v>
      </c>
      <c r="W606" s="7">
        <f>IF(V606&lt;=('Ejercicio 3 - TIR'!$D$25-'Ejercicio 3 - TIR'!$C$25)/('Ejercicio 3 - TIR'!$E$25-'Ejercicio 3 - TIR'!$C$25),'Ejercicio 3 - TIR'!$C$25+SQRT(('Ejercicio 3 - TIR'!$E$25-'Ejercicio 3 - TIR'!$C$25)*('Ejercicio 3 - TIR'!$D$25-'Ejercicio 3 - TIR'!$C$25)*V606),'Ejercicio 3 - TIR'!$E$25-SQRT(('Ejercicio 3 - TIR'!$E$25-'Ejercicio 3 - TIR'!$C$25)*('Ejercicio 3 - TIR'!$E$25-'Ejercicio 3 - TIR'!$D$25)*(1-V606)))</f>
        <v>0.2168153399</v>
      </c>
      <c r="X606" s="3">
        <f t="shared" si="15"/>
        <v>0.214373639</v>
      </c>
      <c r="Y606" s="7">
        <f>IF(X606&lt;=('Ejercicio 3 - TIR'!$D$26-'Ejercicio 3 - TIR'!$C$26)/('Ejercicio 3 - TIR'!$E$26-'Ejercicio 3 - TIR'!$C$26),'Ejercicio 3 - TIR'!$C$26+SQRT(('Ejercicio 3 - TIR'!$E$26-'Ejercicio 3 - TIR'!$C$26)*('Ejercicio 3 - TIR'!$D$26-'Ejercicio 3 - TIR'!$C$26)*X606),'Ejercicio 3 - TIR'!$E$26-SQRT(('Ejercicio 3 - TIR'!$E$26-'Ejercicio 3 - TIR'!$C$26)*('Ejercicio 3 - TIR'!$E$26-'Ejercicio 3 - TIR'!$D$26)*(1-X606)))</f>
        <v>0.214058446</v>
      </c>
      <c r="Z606" s="3">
        <f t="shared" si="16"/>
        <v>1.142938605</v>
      </c>
      <c r="AA606" s="3">
        <f t="shared" si="17"/>
        <v>1.337844629</v>
      </c>
      <c r="AB606" s="3">
        <f t="shared" si="18"/>
        <v>1.580662161</v>
      </c>
      <c r="AC606" s="3">
        <f t="shared" si="19"/>
        <v>1.923373964</v>
      </c>
      <c r="AD606" s="3">
        <f t="shared" si="20"/>
        <v>2.335088406</v>
      </c>
      <c r="AE606" s="2">
        <f t="shared" si="21"/>
        <v>4828.991925</v>
      </c>
      <c r="AF606" s="2">
        <f t="shared" si="22"/>
        <v>5652.482894</v>
      </c>
      <c r="AG606" s="2">
        <f t="shared" si="23"/>
        <v>6678.403177</v>
      </c>
      <c r="AH606" s="2">
        <f t="shared" si="24"/>
        <v>8126.383432</v>
      </c>
      <c r="AI606" s="2">
        <f t="shared" si="25"/>
        <v>9865.904441</v>
      </c>
      <c r="AJ606" s="4">
        <f t="shared" si="26"/>
        <v>47069.06953</v>
      </c>
      <c r="AK606" s="4">
        <f t="shared" si="27"/>
        <v>52261.46933</v>
      </c>
      <c r="AL606" s="4">
        <f t="shared" si="28"/>
        <v>65952.38418</v>
      </c>
      <c r="AM606" s="4">
        <f t="shared" si="29"/>
        <v>81512.11474</v>
      </c>
      <c r="AN606" s="4">
        <f t="shared" si="30"/>
        <v>87993.97897</v>
      </c>
      <c r="AO606" s="4">
        <f>C606/'Ejercicio 3 - TIR'!$D$7</f>
        <v>15387.05207</v>
      </c>
      <c r="AP606" s="4">
        <f t="shared" si="31"/>
        <v>31682.01745</v>
      </c>
      <c r="AQ606" s="4">
        <f t="shared" si="32"/>
        <v>36874.41726</v>
      </c>
      <c r="AR606" s="4">
        <f t="shared" si="33"/>
        <v>50565.3321</v>
      </c>
      <c r="AS606" s="4">
        <f t="shared" si="34"/>
        <v>66125.06267</v>
      </c>
      <c r="AT606" s="4">
        <f t="shared" si="35"/>
        <v>72606.9269</v>
      </c>
      <c r="AU606" s="4">
        <f>AP606*'Ejercicio 3 - TIR'!$D$5</f>
        <v>15841.00873</v>
      </c>
      <c r="AV606" s="4">
        <f>AQ606*'Ejercicio 3 - TIR'!$D$5</f>
        <v>18437.20863</v>
      </c>
      <c r="AW606" s="4">
        <f>AR606*'Ejercicio 3 - TIR'!$D$5</f>
        <v>25282.66605</v>
      </c>
      <c r="AX606" s="4">
        <f>AS606*'Ejercicio 3 - TIR'!$D$5</f>
        <v>33062.53134</v>
      </c>
      <c r="AY606" s="4">
        <f>AT606*'Ejercicio 3 - TIR'!$D$5</f>
        <v>36303.46345</v>
      </c>
      <c r="AZ606" s="4">
        <f t="shared" ref="AZ606:BD606" si="1853">AJ606-AU606-AE606</f>
        <v>26399.06887</v>
      </c>
      <c r="BA606" s="4">
        <f t="shared" si="1853"/>
        <v>28171.77781</v>
      </c>
      <c r="BB606" s="4">
        <f t="shared" si="1853"/>
        <v>33991.31495</v>
      </c>
      <c r="BC606" s="4">
        <f t="shared" si="1853"/>
        <v>40323.19998</v>
      </c>
      <c r="BD606" s="4">
        <f t="shared" si="1853"/>
        <v>41824.61108</v>
      </c>
      <c r="BE606" s="4">
        <f t="shared" ref="BE606:BI606" si="1854">AZ606/Z606</f>
        <v>23097.53889</v>
      </c>
      <c r="BF606" s="4">
        <f t="shared" si="1854"/>
        <v>21057.5856</v>
      </c>
      <c r="BG606" s="4">
        <f t="shared" si="1854"/>
        <v>21504.47818</v>
      </c>
      <c r="BH606" s="4">
        <f t="shared" si="1854"/>
        <v>20964.82573</v>
      </c>
      <c r="BI606" s="4">
        <f t="shared" si="1854"/>
        <v>17911.36086</v>
      </c>
      <c r="BJ606" s="4">
        <f t="shared" si="38"/>
        <v>78887.87692</v>
      </c>
      <c r="BK606" s="4">
        <f t="shared" si="39"/>
        <v>35930.12689</v>
      </c>
      <c r="BL606" s="4">
        <f t="shared" si="40"/>
        <v>114818.0038</v>
      </c>
      <c r="BM606" s="4">
        <f>BK606*'Ejercicio 3 - TIR'!$D$5</f>
        <v>17965.06345</v>
      </c>
      <c r="BN606" s="4">
        <f t="shared" si="41"/>
        <v>96852.94036</v>
      </c>
      <c r="BO606" s="4">
        <f t="shared" si="42"/>
        <v>41477.20494</v>
      </c>
      <c r="BP606" s="4">
        <f t="shared" si="43"/>
        <v>-110718.9393</v>
      </c>
      <c r="BQ606" s="4">
        <f t="shared" ref="BQ606:BT606" si="1855">BE606</f>
        <v>23097.53889</v>
      </c>
      <c r="BR606" s="4">
        <f t="shared" si="1855"/>
        <v>21057.5856</v>
      </c>
      <c r="BS606" s="4">
        <f t="shared" si="1855"/>
        <v>21504.47818</v>
      </c>
      <c r="BT606" s="4">
        <f t="shared" si="1855"/>
        <v>20964.82573</v>
      </c>
      <c r="BU606" s="4">
        <f t="shared" si="45"/>
        <v>59388.5658</v>
      </c>
      <c r="BV606" s="36">
        <f t="shared" si="46"/>
        <v>8.475200216</v>
      </c>
    </row>
    <row r="607" ht="15.0" customHeight="1">
      <c r="A607" s="2">
        <v>606.0</v>
      </c>
      <c r="B607" s="3">
        <f t="shared" si="4"/>
        <v>0.133773036</v>
      </c>
      <c r="C607" s="4">
        <f>IF(B607&lt;=('Ejercicio 3 - TIR'!$D$13-'Ejercicio 3 - TIR'!$C$13)/('Ejercicio 3 - TIR'!$E$13-'Ejercicio 3 - TIR'!$C$13),'Ejercicio 3 - TIR'!$C$13+SQRT(('Ejercicio 3 - TIR'!$E$13-'Ejercicio 3 - TIR'!$C$13)*('Ejercicio 3 - TIR'!$D$13-'Ejercicio 3 - TIR'!$C$13)*B607),'Ejercicio 3 - TIR'!$E$13-SQRT(('Ejercicio 3 - TIR'!$E$13-'Ejercicio 3 - TIR'!$C$13)*('Ejercicio 3 - TIR'!$E$13-'Ejercicio 3 - TIR'!$D$13)*(1-B607)))</f>
        <v>67314.99927</v>
      </c>
      <c r="D607" s="3">
        <f t="shared" si="5"/>
        <v>0.4007085591</v>
      </c>
      <c r="E607" s="4">
        <f>IF(D607&lt;=('Ejercicio 3 - TIR'!$D$14-'Ejercicio 3 - TIR'!$C$14)/('Ejercicio 3 - TIR'!$E$14-'Ejercicio 3 - TIR'!$C$14),'Ejercicio 3 - TIR'!$C$14+SQRT(('Ejercicio 3 - TIR'!$E$14-'Ejercicio 3 - TIR'!$C$14)*('Ejercicio 3 - TIR'!$D$14-'Ejercicio 3 - TIR'!$C$14)*D607),'Ejercicio 3 - TIR'!$E$14-SQRT(('Ejercicio 3 - TIR'!$E$14-'Ejercicio 3 - TIR'!$C$14)*('Ejercicio 3 - TIR'!$E$14-'Ejercicio 3 - TIR'!$D$14)*(1-D607)))</f>
        <v>30518.77033</v>
      </c>
      <c r="F607" s="3">
        <f t="shared" si="6"/>
        <v>0.0762338082</v>
      </c>
      <c r="G607" s="4">
        <f>IF(F607&lt;=('Ejercicio 3 - TIR'!$D$18-'Ejercicio 3 - TIR'!$C$18)/('Ejercicio 3 - TIR'!$E$18-'Ejercicio 3 - TIR'!$C$18),'Ejercicio 3 - TIR'!$C$18+SQRT(('Ejercicio 3 - TIR'!$E$18-'Ejercicio 3 - TIR'!$C$18)*('Ejercicio 3 - TIR'!$D$18-'Ejercicio 3 - TIR'!$C$18)*F607),'Ejercicio 3 - TIR'!$E$18-SQRT(('Ejercicio 3 - TIR'!$E$18-'Ejercicio 3 - TIR'!$C$18)*('Ejercicio 3 - TIR'!$E$18-'Ejercicio 3 - TIR'!$D$18)*(1-F607)))</f>
        <v>33381.57822</v>
      </c>
      <c r="H607" s="3">
        <f t="shared" si="7"/>
        <v>0.5792116269</v>
      </c>
      <c r="I607" s="4">
        <f>IF(H607&lt;=('Ejercicio 3 - TIR'!$D$18-'Ejercicio 3 - TIR'!$C$18)/('Ejercicio 3 - TIR'!$E$18-'Ejercicio 3 - TIR'!$C$18),'Ejercicio 3 - TIR'!$C$18+SQRT(('Ejercicio 3 - TIR'!$E$18-'Ejercicio 3 - TIR'!$C$18)*('Ejercicio 3 - TIR'!$D$18-'Ejercicio 3 - TIR'!$C$18)*H607),'Ejercicio 3 - TIR'!$E$18-SQRT(('Ejercicio 3 - TIR'!$E$18-'Ejercicio 3 - TIR'!$C$18)*('Ejercicio 3 - TIR'!$E$18-'Ejercicio 3 - TIR'!$D$18)*(1-H607)))</f>
        <v>39321.03771</v>
      </c>
      <c r="J607" s="3">
        <f t="shared" si="8"/>
        <v>0.4575562189</v>
      </c>
      <c r="K607" s="4">
        <f>IF(J607&lt;=('Ejercicio 3 - TIR'!$D$18-'Ejercicio 3 - TIR'!$C$18)/('Ejercicio 3 - TIR'!$E$18-'Ejercicio 3 - TIR'!$C$18),'Ejercicio 3 - TIR'!$C$18+SQRT(('Ejercicio 3 - TIR'!$E$18-'Ejercicio 3 - TIR'!$C$18)*('Ejercicio 3 - TIR'!$D$18-'Ejercicio 3 - TIR'!$C$18)*J607),'Ejercicio 3 - TIR'!$E$18-SQRT(('Ejercicio 3 - TIR'!$E$18-'Ejercicio 3 - TIR'!$C$18)*('Ejercicio 3 - TIR'!$E$18-'Ejercicio 3 - TIR'!$D$18)*(1-J607)))</f>
        <v>38284.52973</v>
      </c>
      <c r="L607" s="3">
        <f t="shared" si="9"/>
        <v>0.8055180612</v>
      </c>
      <c r="M607" s="4">
        <f>IF(L607&lt;=('Ejercicio 3 - TIR'!$D$18-'Ejercicio 3 - TIR'!$C$18)/('Ejercicio 3 - TIR'!$E$18-'Ejercicio 3 - TIR'!$C$18),'Ejercicio 3 - TIR'!$C$18+SQRT(('Ejercicio 3 - TIR'!$E$18-'Ejercicio 3 - TIR'!$C$18)*('Ejercicio 3 - TIR'!$D$18-'Ejercicio 3 - TIR'!$C$18)*L607),'Ejercicio 3 - TIR'!$E$18-SQRT(('Ejercicio 3 - TIR'!$E$18-'Ejercicio 3 - TIR'!$C$18)*('Ejercicio 3 - TIR'!$E$18-'Ejercicio 3 - TIR'!$D$18)*(1-L607)))</f>
        <v>41180.81875</v>
      </c>
      <c r="N607" s="3">
        <f t="shared" si="10"/>
        <v>0.8236081132</v>
      </c>
      <c r="O607" s="4">
        <f>IF(N607&lt;=('Ejercicio 3 - TIR'!$D$18-'Ejercicio 3 - TIR'!$C$18)/('Ejercicio 3 - TIR'!$E$18-'Ejercicio 3 - TIR'!$C$18),'Ejercicio 3 - TIR'!$C$18+SQRT(('Ejercicio 3 - TIR'!$E$18-'Ejercicio 3 - TIR'!$C$18)*('Ejercicio 3 - TIR'!$D$18-'Ejercicio 3 - TIR'!$C$18)*N607),'Ejercicio 3 - TIR'!$E$18-SQRT(('Ejercicio 3 - TIR'!$E$18-'Ejercicio 3 - TIR'!$C$18)*('Ejercicio 3 - TIR'!$E$18-'Ejercicio 3 - TIR'!$D$18)*(1-N607)))</f>
        <v>41362.77695</v>
      </c>
      <c r="P607" s="3">
        <f t="shared" si="11"/>
        <v>0.2516297393</v>
      </c>
      <c r="Q607" s="7">
        <f>IF(P607&lt;=('Ejercicio 3 - TIR'!$D$22-'Ejercicio 3 - TIR'!$C$22)/('Ejercicio 3 - TIR'!$E$22-'Ejercicio 3 - TIR'!$C$22),'Ejercicio 3 - TIR'!$C$22+SQRT(('Ejercicio 3 - TIR'!$E$22-'Ejercicio 3 - TIR'!$C$22)*('Ejercicio 3 - TIR'!$D$22-'Ejercicio 3 - TIR'!$C$22)*P607),'Ejercicio 3 - TIR'!$E$22-SQRT(('Ejercicio 3 - TIR'!$E$22-'Ejercicio 3 - TIR'!$C$22)*('Ejercicio 3 - TIR'!$E$22-'Ejercicio 3 - TIR'!$D$22)*(1-P607)))</f>
        <v>0.1412822351</v>
      </c>
      <c r="R607" s="3">
        <f t="shared" si="12"/>
        <v>0.6552875237</v>
      </c>
      <c r="S607" s="7">
        <f>IF(R607&lt;=('Ejercicio 3 - TIR'!$D$23-'Ejercicio 3 - TIR'!$C$23)/('Ejercicio 3 - TIR'!$E$23-'Ejercicio 3 - TIR'!$C$23),'Ejercicio 3 - TIR'!$C$23+SQRT(('Ejercicio 3 - TIR'!$E$23-'Ejercicio 3 - TIR'!$C$23)*('Ejercicio 3 - TIR'!$D$23-'Ejercicio 3 - TIR'!$C$23)*R607),'Ejercicio 3 - TIR'!$E$23-SQRT(('Ejercicio 3 - TIR'!$E$23-'Ejercicio 3 - TIR'!$C$23)*('Ejercicio 3 - TIR'!$E$23-'Ejercicio 3 - TIR'!$D$23)*(1-R607)))</f>
        <v>0.1550905147</v>
      </c>
      <c r="T607" s="3">
        <f t="shared" si="13"/>
        <v>0.7968412843</v>
      </c>
      <c r="U607" s="7">
        <f>IF(T607&lt;=('Ejercicio 3 - TIR'!$D$24-'Ejercicio 3 - TIR'!$C$24)/('Ejercicio 3 - TIR'!$E$24-'Ejercicio 3 - TIR'!$C$24),'Ejercicio 3 - TIR'!$C$24+SQRT(('Ejercicio 3 - TIR'!$E$24-'Ejercicio 3 - TIR'!$C$24)*('Ejercicio 3 - TIR'!$D$24-'Ejercicio 3 - TIR'!$C$24)*T607),'Ejercicio 3 - TIR'!$E$24-SQRT(('Ejercicio 3 - TIR'!$E$24-'Ejercicio 3 - TIR'!$C$24)*('Ejercicio 3 - TIR'!$E$24-'Ejercicio 3 - TIR'!$D$24)*(1-T607)))</f>
        <v>0.1961495408</v>
      </c>
      <c r="V607" s="3">
        <f t="shared" si="14"/>
        <v>0.5702744262</v>
      </c>
      <c r="W607" s="7">
        <f>IF(V607&lt;=('Ejercicio 3 - TIR'!$D$25-'Ejercicio 3 - TIR'!$C$25)/('Ejercicio 3 - TIR'!$E$25-'Ejercicio 3 - TIR'!$C$25),'Ejercicio 3 - TIR'!$C$25+SQRT(('Ejercicio 3 - TIR'!$E$25-'Ejercicio 3 - TIR'!$C$25)*('Ejercicio 3 - TIR'!$D$25-'Ejercicio 3 - TIR'!$C$25)*V607),'Ejercicio 3 - TIR'!$E$25-SQRT(('Ejercicio 3 - TIR'!$E$25-'Ejercicio 3 - TIR'!$C$25)*('Ejercicio 3 - TIR'!$E$25-'Ejercicio 3 - TIR'!$D$25)*(1-V607)))</f>
        <v>0.2112180518</v>
      </c>
      <c r="X607" s="3">
        <f t="shared" si="15"/>
        <v>0.2314450086</v>
      </c>
      <c r="Y607" s="7">
        <f>IF(X607&lt;=('Ejercicio 3 - TIR'!$D$26-'Ejercicio 3 - TIR'!$C$26)/('Ejercicio 3 - TIR'!$E$26-'Ejercicio 3 - TIR'!$C$26),'Ejercicio 3 - TIR'!$C$26+SQRT(('Ejercicio 3 - TIR'!$E$26-'Ejercicio 3 - TIR'!$C$26)*('Ejercicio 3 - TIR'!$D$26-'Ejercicio 3 - TIR'!$C$26)*X607),'Ejercicio 3 - TIR'!$E$26-SQRT(('Ejercicio 3 - TIR'!$E$26-'Ejercicio 3 - TIR'!$C$26)*('Ejercicio 3 - TIR'!$E$26-'Ejercicio 3 - TIR'!$D$26)*(1-X607)))</f>
        <v>0.2149980304</v>
      </c>
      <c r="Z607" s="3">
        <f t="shared" si="16"/>
        <v>1.141282235</v>
      </c>
      <c r="AA607" s="3">
        <f t="shared" si="17"/>
        <v>1.318284284</v>
      </c>
      <c r="AB607" s="3">
        <f t="shared" si="18"/>
        <v>1.576865141</v>
      </c>
      <c r="AC607" s="3">
        <f t="shared" si="19"/>
        <v>1.909927524</v>
      </c>
      <c r="AD607" s="3">
        <f t="shared" si="20"/>
        <v>2.32055818</v>
      </c>
      <c r="AE607" s="2">
        <f t="shared" si="21"/>
        <v>4311.760084</v>
      </c>
      <c r="AF607" s="2">
        <f t="shared" si="22"/>
        <v>4980.473175</v>
      </c>
      <c r="AG607" s="2">
        <f t="shared" si="23"/>
        <v>5957.390701</v>
      </c>
      <c r="AH607" s="2">
        <f t="shared" si="24"/>
        <v>7215.699158</v>
      </c>
      <c r="AI607" s="2">
        <f t="shared" si="25"/>
        <v>8767.060265</v>
      </c>
      <c r="AJ607" s="4">
        <f t="shared" si="26"/>
        <v>38097.8022</v>
      </c>
      <c r="AK607" s="4">
        <f t="shared" si="27"/>
        <v>51836.30606</v>
      </c>
      <c r="AL607" s="4">
        <f t="shared" si="28"/>
        <v>60369.54038</v>
      </c>
      <c r="AM607" s="4">
        <f t="shared" si="29"/>
        <v>78652.37921</v>
      </c>
      <c r="AN607" s="4">
        <f t="shared" si="30"/>
        <v>95984.73042</v>
      </c>
      <c r="AO607" s="4">
        <f>C607/'Ejercicio 3 - TIR'!$D$7</f>
        <v>13462.99985</v>
      </c>
      <c r="AP607" s="4">
        <f t="shared" si="31"/>
        <v>24634.80234</v>
      </c>
      <c r="AQ607" s="4">
        <f t="shared" si="32"/>
        <v>38373.30621</v>
      </c>
      <c r="AR607" s="4">
        <f t="shared" si="33"/>
        <v>46906.54053</v>
      </c>
      <c r="AS607" s="4">
        <f t="shared" si="34"/>
        <v>65189.37936</v>
      </c>
      <c r="AT607" s="4">
        <f t="shared" si="35"/>
        <v>82521.73056</v>
      </c>
      <c r="AU607" s="4">
        <f>AP607*'Ejercicio 3 - TIR'!$D$5</f>
        <v>12317.40117</v>
      </c>
      <c r="AV607" s="4">
        <f>AQ607*'Ejercicio 3 - TIR'!$D$5</f>
        <v>19186.6531</v>
      </c>
      <c r="AW607" s="4">
        <f>AR607*'Ejercicio 3 - TIR'!$D$5</f>
        <v>23453.27026</v>
      </c>
      <c r="AX607" s="4">
        <f>AS607*'Ejercicio 3 - TIR'!$D$5</f>
        <v>32594.68968</v>
      </c>
      <c r="AY607" s="4">
        <f>AT607*'Ejercicio 3 - TIR'!$D$5</f>
        <v>41260.86528</v>
      </c>
      <c r="AZ607" s="4">
        <f t="shared" ref="AZ607:BD607" si="1856">AJ607-AU607-AE607</f>
        <v>21468.64094</v>
      </c>
      <c r="BA607" s="4">
        <f t="shared" si="1856"/>
        <v>27669.17978</v>
      </c>
      <c r="BB607" s="4">
        <f t="shared" si="1856"/>
        <v>30958.87942</v>
      </c>
      <c r="BC607" s="4">
        <f t="shared" si="1856"/>
        <v>38841.99038</v>
      </c>
      <c r="BD607" s="4">
        <f t="shared" si="1856"/>
        <v>45956.80487</v>
      </c>
      <c r="BE607" s="4">
        <f t="shared" ref="BE607:BI607" si="1857">AZ607/Z607</f>
        <v>18810.98319</v>
      </c>
      <c r="BF607" s="4">
        <f t="shared" si="1857"/>
        <v>20988.78073</v>
      </c>
      <c r="BG607" s="4">
        <f t="shared" si="1857"/>
        <v>19633.18143</v>
      </c>
      <c r="BH607" s="4">
        <f t="shared" si="1857"/>
        <v>20336.8923</v>
      </c>
      <c r="BI607" s="4">
        <f t="shared" si="1857"/>
        <v>19804.20282</v>
      </c>
      <c r="BJ607" s="4">
        <f t="shared" si="38"/>
        <v>70820.58213</v>
      </c>
      <c r="BK607" s="4">
        <f t="shared" si="39"/>
        <v>31241.67445</v>
      </c>
      <c r="BL607" s="4">
        <f t="shared" si="40"/>
        <v>102062.2566</v>
      </c>
      <c r="BM607" s="4">
        <f>BK607*'Ejercicio 3 - TIR'!$D$5</f>
        <v>15620.83722</v>
      </c>
      <c r="BN607" s="4">
        <f t="shared" si="41"/>
        <v>86441.41936</v>
      </c>
      <c r="BO607" s="4">
        <f t="shared" si="42"/>
        <v>37250.27025</v>
      </c>
      <c r="BP607" s="4">
        <f t="shared" si="43"/>
        <v>-97833.7696</v>
      </c>
      <c r="BQ607" s="4">
        <f t="shared" ref="BQ607:BT607" si="1858">BE607</f>
        <v>18810.98319</v>
      </c>
      <c r="BR607" s="4">
        <f t="shared" si="1858"/>
        <v>20988.78073</v>
      </c>
      <c r="BS607" s="4">
        <f t="shared" si="1858"/>
        <v>19633.18143</v>
      </c>
      <c r="BT607" s="4">
        <f t="shared" si="1858"/>
        <v>20336.8923</v>
      </c>
      <c r="BU607" s="4">
        <f t="shared" si="45"/>
        <v>57054.47308</v>
      </c>
      <c r="BV607" s="36">
        <f t="shared" si="46"/>
        <v>10.22894346</v>
      </c>
    </row>
    <row r="608" ht="15.0" customHeight="1">
      <c r="A608" s="2">
        <v>607.0</v>
      </c>
      <c r="B608" s="3">
        <f t="shared" si="4"/>
        <v>0.139972727</v>
      </c>
      <c r="C608" s="4">
        <f>IF(B608&lt;=('Ejercicio 3 - TIR'!$D$13-'Ejercicio 3 - TIR'!$C$13)/('Ejercicio 3 - TIR'!$E$13-'Ejercicio 3 - TIR'!$C$13),'Ejercicio 3 - TIR'!$C$13+SQRT(('Ejercicio 3 - TIR'!$E$13-'Ejercicio 3 - TIR'!$C$13)*('Ejercicio 3 - TIR'!$D$13-'Ejercicio 3 - TIR'!$C$13)*B608),'Ejercicio 3 - TIR'!$E$13-SQRT(('Ejercicio 3 - TIR'!$E$13-'Ejercicio 3 - TIR'!$C$13)*('Ejercicio 3 - TIR'!$E$13-'Ejercicio 3 - TIR'!$D$13)*(1-B608)))</f>
        <v>67482.58584</v>
      </c>
      <c r="D608" s="3">
        <f t="shared" si="5"/>
        <v>0.4220472458</v>
      </c>
      <c r="E608" s="4">
        <f>IF(D608&lt;=('Ejercicio 3 - TIR'!$D$14-'Ejercicio 3 - TIR'!$C$14)/('Ejercicio 3 - TIR'!$E$14-'Ejercicio 3 - TIR'!$C$14),'Ejercicio 3 - TIR'!$C$14+SQRT(('Ejercicio 3 - TIR'!$E$14-'Ejercicio 3 - TIR'!$C$14)*('Ejercicio 3 - TIR'!$D$14-'Ejercicio 3 - TIR'!$C$14)*D608),'Ejercicio 3 - TIR'!$E$14-SQRT(('Ejercicio 3 - TIR'!$E$14-'Ejercicio 3 - TIR'!$C$14)*('Ejercicio 3 - TIR'!$E$14-'Ejercicio 3 - TIR'!$D$14)*(1-D608)))</f>
        <v>30689.09708</v>
      </c>
      <c r="F608" s="3">
        <f t="shared" si="6"/>
        <v>0.523883742</v>
      </c>
      <c r="G608" s="4">
        <f>IF(F608&lt;=('Ejercicio 3 - TIR'!$D$18-'Ejercicio 3 - TIR'!$C$18)/('Ejercicio 3 - TIR'!$E$18-'Ejercicio 3 - TIR'!$C$18),'Ejercicio 3 - TIR'!$C$18+SQRT(('Ejercicio 3 - TIR'!$E$18-'Ejercicio 3 - TIR'!$C$18)*('Ejercicio 3 - TIR'!$D$18-'Ejercicio 3 - TIR'!$C$18)*F608),'Ejercicio 3 - TIR'!$E$18-SQRT(('Ejercicio 3 - TIR'!$E$18-'Ejercicio 3 - TIR'!$C$18)*('Ejercicio 3 - TIR'!$E$18-'Ejercicio 3 - TIR'!$D$18)*(1-F608)))</f>
        <v>38864.68055</v>
      </c>
      <c r="H608" s="3">
        <f t="shared" si="7"/>
        <v>0.106076271</v>
      </c>
      <c r="I608" s="4">
        <f>IF(H608&lt;=('Ejercicio 3 - TIR'!$D$18-'Ejercicio 3 - TIR'!$C$18)/('Ejercicio 3 - TIR'!$E$18-'Ejercicio 3 - TIR'!$C$18),'Ejercicio 3 - TIR'!$C$18+SQRT(('Ejercicio 3 - TIR'!$E$18-'Ejercicio 3 - TIR'!$C$18)*('Ejercicio 3 - TIR'!$D$18-'Ejercicio 3 - TIR'!$C$18)*H608),'Ejercicio 3 - TIR'!$E$18-SQRT(('Ejercicio 3 - TIR'!$E$18-'Ejercicio 3 - TIR'!$C$18)*('Ejercicio 3 - TIR'!$E$18-'Ejercicio 3 - TIR'!$D$18)*(1-H608)))</f>
        <v>33988.91472</v>
      </c>
      <c r="J608" s="3">
        <f t="shared" si="8"/>
        <v>0.5947970088</v>
      </c>
      <c r="K608" s="4">
        <f>IF(J608&lt;=('Ejercicio 3 - TIR'!$D$18-'Ejercicio 3 - TIR'!$C$18)/('Ejercicio 3 - TIR'!$E$18-'Ejercicio 3 - TIR'!$C$18),'Ejercicio 3 - TIR'!$C$18+SQRT(('Ejercicio 3 - TIR'!$E$18-'Ejercicio 3 - TIR'!$C$18)*('Ejercicio 3 - TIR'!$D$18-'Ejercicio 3 - TIR'!$C$18)*J608),'Ejercicio 3 - TIR'!$E$18-SQRT(('Ejercicio 3 - TIR'!$E$18-'Ejercicio 3 - TIR'!$C$18)*('Ejercicio 3 - TIR'!$E$18-'Ejercicio 3 - TIR'!$D$18)*(1-J608)))</f>
        <v>39445.61016</v>
      </c>
      <c r="L608" s="3">
        <f t="shared" si="9"/>
        <v>0.2462292173</v>
      </c>
      <c r="M608" s="4">
        <f>IF(L608&lt;=('Ejercicio 3 - TIR'!$D$18-'Ejercicio 3 - TIR'!$C$18)/('Ejercicio 3 - TIR'!$E$18-'Ejercicio 3 - TIR'!$C$18),'Ejercicio 3 - TIR'!$C$18+SQRT(('Ejercicio 3 - TIR'!$E$18-'Ejercicio 3 - TIR'!$C$18)*('Ejercicio 3 - TIR'!$D$18-'Ejercicio 3 - TIR'!$C$18)*L608),'Ejercicio 3 - TIR'!$E$18-SQRT(('Ejercicio 3 - TIR'!$E$18-'Ejercicio 3 - TIR'!$C$18)*('Ejercicio 3 - TIR'!$E$18-'Ejercicio 3 - TIR'!$D$18)*(1-L608)))</f>
        <v>36077.36642</v>
      </c>
      <c r="N608" s="3">
        <f t="shared" si="10"/>
        <v>0.344362262</v>
      </c>
      <c r="O608" s="4">
        <f>IF(N608&lt;=('Ejercicio 3 - TIR'!$D$18-'Ejercicio 3 - TIR'!$C$18)/('Ejercicio 3 - TIR'!$E$18-'Ejercicio 3 - TIR'!$C$18),'Ejercicio 3 - TIR'!$C$18+SQRT(('Ejercicio 3 - TIR'!$E$18-'Ejercicio 3 - TIR'!$C$18)*('Ejercicio 3 - TIR'!$D$18-'Ejercicio 3 - TIR'!$C$18)*N608),'Ejercicio 3 - TIR'!$E$18-SQRT(('Ejercicio 3 - TIR'!$E$18-'Ejercicio 3 - TIR'!$C$18)*('Ejercicio 3 - TIR'!$E$18-'Ejercicio 3 - TIR'!$D$18)*(1-N608)))</f>
        <v>37187.09533</v>
      </c>
      <c r="P608" s="3">
        <f t="shared" si="11"/>
        <v>0.2313670347</v>
      </c>
      <c r="Q608" s="7">
        <f>IF(P608&lt;=('Ejercicio 3 - TIR'!$D$22-'Ejercicio 3 - TIR'!$C$22)/('Ejercicio 3 - TIR'!$E$22-'Ejercicio 3 - TIR'!$C$22),'Ejercicio 3 - TIR'!$C$22+SQRT(('Ejercicio 3 - TIR'!$E$22-'Ejercicio 3 - TIR'!$C$22)*('Ejercicio 3 - TIR'!$D$22-'Ejercicio 3 - TIR'!$C$22)*P608),'Ejercicio 3 - TIR'!$E$22-SQRT(('Ejercicio 3 - TIR'!$E$22-'Ejercicio 3 - TIR'!$C$22)*('Ejercicio 3 - TIR'!$E$22-'Ejercicio 3 - TIR'!$D$22)*(1-P608)))</f>
        <v>0.1404073678</v>
      </c>
      <c r="R608" s="3">
        <f t="shared" si="12"/>
        <v>0.1197707295</v>
      </c>
      <c r="S608" s="7">
        <f>IF(R608&lt;=('Ejercicio 3 - TIR'!$D$23-'Ejercicio 3 - TIR'!$C$23)/('Ejercicio 3 - TIR'!$E$23-'Ejercicio 3 - TIR'!$C$23),'Ejercicio 3 - TIR'!$C$23+SQRT(('Ejercicio 3 - TIR'!$E$23-'Ejercicio 3 - TIR'!$C$23)*('Ejercicio 3 - TIR'!$D$23-'Ejercicio 3 - TIR'!$C$23)*R608),'Ejercicio 3 - TIR'!$E$23-SQRT(('Ejercicio 3 - TIR'!$E$23-'Ejercicio 3 - TIR'!$C$23)*('Ejercicio 3 - TIR'!$E$23-'Ejercicio 3 - TIR'!$D$23)*(1-R608)))</f>
        <v>0.1346828919</v>
      </c>
      <c r="T608" s="3">
        <f t="shared" si="13"/>
        <v>0.8856498096</v>
      </c>
      <c r="U608" s="7">
        <f>IF(T608&lt;=('Ejercicio 3 - TIR'!$D$24-'Ejercicio 3 - TIR'!$C$24)/('Ejercicio 3 - TIR'!$E$24-'Ejercicio 3 - TIR'!$C$24),'Ejercicio 3 - TIR'!$C$24+SQRT(('Ejercicio 3 - TIR'!$E$24-'Ejercicio 3 - TIR'!$C$24)*('Ejercicio 3 - TIR'!$D$24-'Ejercicio 3 - TIR'!$C$24)*T608),'Ejercicio 3 - TIR'!$E$24-SQRT(('Ejercicio 3 - TIR'!$E$24-'Ejercicio 3 - TIR'!$C$24)*('Ejercicio 3 - TIR'!$E$24-'Ejercicio 3 - TIR'!$D$24)*(1-T608)))</f>
        <v>0.2021064108</v>
      </c>
      <c r="V608" s="3">
        <f t="shared" si="14"/>
        <v>0.2920595551</v>
      </c>
      <c r="W608" s="7">
        <f>IF(V608&lt;=('Ejercicio 3 - TIR'!$D$25-'Ejercicio 3 - TIR'!$C$25)/('Ejercicio 3 - TIR'!$E$25-'Ejercicio 3 - TIR'!$C$25),'Ejercicio 3 - TIR'!$C$25+SQRT(('Ejercicio 3 - TIR'!$E$25-'Ejercicio 3 - TIR'!$C$25)*('Ejercicio 3 - TIR'!$D$25-'Ejercicio 3 - TIR'!$C$25)*V608),'Ejercicio 3 - TIR'!$E$25-SQRT(('Ejercicio 3 - TIR'!$E$25-'Ejercicio 3 - TIR'!$C$25)*('Ejercicio 3 - TIR'!$E$25-'Ejercicio 3 - TIR'!$D$25)*(1-V608)))</f>
        <v>0.2002225798</v>
      </c>
      <c r="X608" s="3">
        <f t="shared" si="15"/>
        <v>0.3419193775</v>
      </c>
      <c r="Y608" s="7">
        <f>IF(X608&lt;=('Ejercicio 3 - TIR'!$D$26-'Ejercicio 3 - TIR'!$C$26)/('Ejercicio 3 - TIR'!$E$26-'Ejercicio 3 - TIR'!$C$26),'Ejercicio 3 - TIR'!$C$26+SQRT(('Ejercicio 3 - TIR'!$E$26-'Ejercicio 3 - TIR'!$C$26)*('Ejercicio 3 - TIR'!$D$26-'Ejercicio 3 - TIR'!$C$26)*X608),'Ejercicio 3 - TIR'!$E$26-SQRT(('Ejercicio 3 - TIR'!$E$26-'Ejercicio 3 - TIR'!$C$26)*('Ejercicio 3 - TIR'!$E$26-'Ejercicio 3 - TIR'!$D$26)*(1-X608)))</f>
        <v>0.2203876241</v>
      </c>
      <c r="Z608" s="3">
        <f t="shared" si="16"/>
        <v>1.140407368</v>
      </c>
      <c r="AA608" s="3">
        <f t="shared" si="17"/>
        <v>1.29400073</v>
      </c>
      <c r="AB608" s="3">
        <f t="shared" si="18"/>
        <v>1.555526573</v>
      </c>
      <c r="AC608" s="3">
        <f t="shared" si="19"/>
        <v>1.866978117</v>
      </c>
      <c r="AD608" s="3">
        <f t="shared" si="20"/>
        <v>2.278436988</v>
      </c>
      <c r="AE608" s="2">
        <f t="shared" si="21"/>
        <v>4308.975343</v>
      </c>
      <c r="AF608" s="2">
        <f t="shared" si="22"/>
        <v>4889.320603</v>
      </c>
      <c r="AG608" s="2">
        <f t="shared" si="23"/>
        <v>5877.483642</v>
      </c>
      <c r="AH608" s="2">
        <f t="shared" si="24"/>
        <v>7054.288579</v>
      </c>
      <c r="AI608" s="2">
        <f t="shared" si="25"/>
        <v>8608.966479</v>
      </c>
      <c r="AJ608" s="4">
        <f t="shared" si="26"/>
        <v>44321.56805</v>
      </c>
      <c r="AK608" s="4">
        <f t="shared" si="27"/>
        <v>43981.68046</v>
      </c>
      <c r="AL608" s="4">
        <f t="shared" si="28"/>
        <v>61358.6948</v>
      </c>
      <c r="AM608" s="4">
        <f t="shared" si="29"/>
        <v>67355.65361</v>
      </c>
      <c r="AN608" s="4">
        <f t="shared" si="30"/>
        <v>84728.45348</v>
      </c>
      <c r="AO608" s="4">
        <f>C608/'Ejercicio 3 - TIR'!$D$7</f>
        <v>13496.51717</v>
      </c>
      <c r="AP608" s="4">
        <f t="shared" si="31"/>
        <v>30825.05088</v>
      </c>
      <c r="AQ608" s="4">
        <f t="shared" si="32"/>
        <v>30485.16329</v>
      </c>
      <c r="AR608" s="4">
        <f t="shared" si="33"/>
        <v>47862.17764</v>
      </c>
      <c r="AS608" s="4">
        <f t="shared" si="34"/>
        <v>53859.13645</v>
      </c>
      <c r="AT608" s="4">
        <f t="shared" si="35"/>
        <v>71231.93632</v>
      </c>
      <c r="AU608" s="4">
        <f>AP608*'Ejercicio 3 - TIR'!$D$5</f>
        <v>15412.52544</v>
      </c>
      <c r="AV608" s="4">
        <f>AQ608*'Ejercicio 3 - TIR'!$D$5</f>
        <v>15242.58165</v>
      </c>
      <c r="AW608" s="4">
        <f>AR608*'Ejercicio 3 - TIR'!$D$5</f>
        <v>23931.08882</v>
      </c>
      <c r="AX608" s="4">
        <f>AS608*'Ejercicio 3 - TIR'!$D$5</f>
        <v>26929.56822</v>
      </c>
      <c r="AY608" s="4">
        <f>AT608*'Ejercicio 3 - TIR'!$D$5</f>
        <v>35615.96816</v>
      </c>
      <c r="AZ608" s="4">
        <f t="shared" ref="AZ608:BD608" si="1859">AJ608-AU608-AE608</f>
        <v>24600.06727</v>
      </c>
      <c r="BA608" s="4">
        <f t="shared" si="1859"/>
        <v>23849.77821</v>
      </c>
      <c r="BB608" s="4">
        <f t="shared" si="1859"/>
        <v>31550.12234</v>
      </c>
      <c r="BC608" s="4">
        <f t="shared" si="1859"/>
        <v>33371.79681</v>
      </c>
      <c r="BD608" s="4">
        <f t="shared" si="1859"/>
        <v>40503.51885</v>
      </c>
      <c r="BE608" s="4">
        <f t="shared" ref="BE608:BI608" si="1860">AZ608/Z608</f>
        <v>21571.29808</v>
      </c>
      <c r="BF608" s="4">
        <f t="shared" si="1860"/>
        <v>18431.03922</v>
      </c>
      <c r="BG608" s="4">
        <f t="shared" si="1860"/>
        <v>20282.5994</v>
      </c>
      <c r="BH608" s="4">
        <f t="shared" si="1860"/>
        <v>17874.76592</v>
      </c>
      <c r="BI608" s="4">
        <f t="shared" si="1860"/>
        <v>17776.88787</v>
      </c>
      <c r="BJ608" s="4">
        <f t="shared" si="38"/>
        <v>69923.17393</v>
      </c>
      <c r="BK608" s="4">
        <f t="shared" si="39"/>
        <v>30750.96392</v>
      </c>
      <c r="BL608" s="4">
        <f t="shared" si="40"/>
        <v>100674.1378</v>
      </c>
      <c r="BM608" s="4">
        <f>BK608*'Ejercicio 3 - TIR'!$D$5</f>
        <v>15375.48196</v>
      </c>
      <c r="BN608" s="4">
        <f t="shared" si="41"/>
        <v>85298.65589</v>
      </c>
      <c r="BO608" s="4">
        <f t="shared" si="42"/>
        <v>37437.35567</v>
      </c>
      <c r="BP608" s="4">
        <f t="shared" si="43"/>
        <v>-98171.68292</v>
      </c>
      <c r="BQ608" s="4">
        <f t="shared" ref="BQ608:BT608" si="1861">BE608</f>
        <v>21571.29808</v>
      </c>
      <c r="BR608" s="4">
        <f t="shared" si="1861"/>
        <v>18431.03922</v>
      </c>
      <c r="BS608" s="4">
        <f t="shared" si="1861"/>
        <v>20282.5994</v>
      </c>
      <c r="BT608" s="4">
        <f t="shared" si="1861"/>
        <v>17874.76592</v>
      </c>
      <c r="BU608" s="4">
        <f t="shared" si="45"/>
        <v>55214.24353</v>
      </c>
      <c r="BV608" s="36">
        <f t="shared" si="46"/>
        <v>9.450724404</v>
      </c>
    </row>
    <row r="609" ht="15.0" customHeight="1">
      <c r="A609" s="2">
        <v>608.0</v>
      </c>
      <c r="B609" s="3">
        <f t="shared" si="4"/>
        <v>0.2685974949</v>
      </c>
      <c r="C609" s="4">
        <f>IF(B609&lt;=('Ejercicio 3 - TIR'!$D$13-'Ejercicio 3 - TIR'!$C$13)/('Ejercicio 3 - TIR'!$E$13-'Ejercicio 3 - TIR'!$C$13),'Ejercicio 3 - TIR'!$C$13+SQRT(('Ejercicio 3 - TIR'!$E$13-'Ejercicio 3 - TIR'!$C$13)*('Ejercicio 3 - TIR'!$D$13-'Ejercicio 3 - TIR'!$C$13)*B609),'Ejercicio 3 - TIR'!$E$13-SQRT(('Ejercicio 3 - TIR'!$E$13-'Ejercicio 3 - TIR'!$C$13)*('Ejercicio 3 - TIR'!$E$13-'Ejercicio 3 - TIR'!$D$13)*(1-B609)))</f>
        <v>70374.28471</v>
      </c>
      <c r="D609" s="3">
        <f t="shared" si="5"/>
        <v>0.3873019649</v>
      </c>
      <c r="E609" s="4">
        <f>IF(D609&lt;=('Ejercicio 3 - TIR'!$D$14-'Ejercicio 3 - TIR'!$C$14)/('Ejercicio 3 - TIR'!$E$14-'Ejercicio 3 - TIR'!$C$14),'Ejercicio 3 - TIR'!$C$14+SQRT(('Ejercicio 3 - TIR'!$E$14-'Ejercicio 3 - TIR'!$C$14)*('Ejercicio 3 - TIR'!$D$14-'Ejercicio 3 - TIR'!$C$14)*D609),'Ejercicio 3 - TIR'!$E$14-SQRT(('Ejercicio 3 - TIR'!$E$14-'Ejercicio 3 - TIR'!$C$14)*('Ejercicio 3 - TIR'!$E$14-'Ejercicio 3 - TIR'!$D$14)*(1-D609)))</f>
        <v>30413.30582</v>
      </c>
      <c r="F609" s="3">
        <f t="shared" si="6"/>
        <v>0.6206608824</v>
      </c>
      <c r="G609" s="4">
        <f>IF(F609&lt;=('Ejercicio 3 - TIR'!$D$18-'Ejercicio 3 - TIR'!$C$18)/('Ejercicio 3 - TIR'!$E$18-'Ejercicio 3 - TIR'!$C$18),'Ejercicio 3 - TIR'!$C$18+SQRT(('Ejercicio 3 - TIR'!$E$18-'Ejercicio 3 - TIR'!$C$18)*('Ejercicio 3 - TIR'!$D$18-'Ejercicio 3 - TIR'!$C$18)*F609),'Ejercicio 3 - TIR'!$E$18-SQRT(('Ejercicio 3 - TIR'!$E$18-'Ejercicio 3 - TIR'!$C$18)*('Ejercicio 3 - TIR'!$E$18-'Ejercicio 3 - TIR'!$D$18)*(1-F609)))</f>
        <v>39648.78917</v>
      </c>
      <c r="H609" s="3">
        <f t="shared" si="7"/>
        <v>0.7688425092</v>
      </c>
      <c r="I609" s="4">
        <f>IF(H609&lt;=('Ejercicio 3 - TIR'!$D$18-'Ejercicio 3 - TIR'!$C$18)/('Ejercicio 3 - TIR'!$E$18-'Ejercicio 3 - TIR'!$C$18),'Ejercicio 3 - TIR'!$C$18+SQRT(('Ejercicio 3 - TIR'!$E$18-'Ejercicio 3 - TIR'!$C$18)*('Ejercicio 3 - TIR'!$D$18-'Ejercicio 3 - TIR'!$C$18)*H609),'Ejercicio 3 - TIR'!$E$18-SQRT(('Ejercicio 3 - TIR'!$E$18-'Ejercicio 3 - TIR'!$C$18)*('Ejercicio 3 - TIR'!$E$18-'Ejercicio 3 - TIR'!$D$18)*(1-H609)))</f>
        <v>40836.25027</v>
      </c>
      <c r="J609" s="3">
        <f t="shared" si="8"/>
        <v>0.4912589132</v>
      </c>
      <c r="K609" s="4">
        <f>IF(J609&lt;=('Ejercicio 3 - TIR'!$D$18-'Ejercicio 3 - TIR'!$C$18)/('Ejercicio 3 - TIR'!$E$18-'Ejercicio 3 - TIR'!$C$18),'Ejercicio 3 - TIR'!$C$18+SQRT(('Ejercicio 3 - TIR'!$E$18-'Ejercicio 3 - TIR'!$C$18)*('Ejercicio 3 - TIR'!$D$18-'Ejercicio 3 - TIR'!$C$18)*J609),'Ejercicio 3 - TIR'!$E$18-SQRT(('Ejercicio 3 - TIR'!$E$18-'Ejercicio 3 - TIR'!$C$18)*('Ejercicio 3 - TIR'!$E$18-'Ejercicio 3 - TIR'!$D$18)*(1-J609)))</f>
        <v>38584.22023</v>
      </c>
      <c r="L609" s="3">
        <f t="shared" si="9"/>
        <v>0.02077162792</v>
      </c>
      <c r="M609" s="4">
        <f>IF(L609&lt;=('Ejercicio 3 - TIR'!$D$18-'Ejercicio 3 - TIR'!$C$18)/('Ejercicio 3 - TIR'!$E$18-'Ejercicio 3 - TIR'!$C$18),'Ejercicio 3 - TIR'!$C$18+SQRT(('Ejercicio 3 - TIR'!$E$18-'Ejercicio 3 - TIR'!$C$18)*('Ejercicio 3 - TIR'!$D$18-'Ejercicio 3 - TIR'!$C$18)*L609),'Ejercicio 3 - TIR'!$E$18-SQRT(('Ejercicio 3 - TIR'!$E$18-'Ejercicio 3 - TIR'!$C$18)*('Ejercicio 3 - TIR'!$E$18-'Ejercicio 3 - TIR'!$D$18)*(1-L609)))</f>
        <v>31765.14707</v>
      </c>
      <c r="N609" s="3">
        <f t="shared" si="10"/>
        <v>0.2871381955</v>
      </c>
      <c r="O609" s="4">
        <f>IF(N609&lt;=('Ejercicio 3 - TIR'!$D$18-'Ejercicio 3 - TIR'!$C$18)/('Ejercicio 3 - TIR'!$E$18-'Ejercicio 3 - TIR'!$C$18),'Ejercicio 3 - TIR'!$C$18+SQRT(('Ejercicio 3 - TIR'!$E$18-'Ejercicio 3 - TIR'!$C$18)*('Ejercicio 3 - TIR'!$D$18-'Ejercicio 3 - TIR'!$C$18)*N609),'Ejercicio 3 - TIR'!$E$18-SQRT(('Ejercicio 3 - TIR'!$E$18-'Ejercicio 3 - TIR'!$C$18)*('Ejercicio 3 - TIR'!$E$18-'Ejercicio 3 - TIR'!$D$18)*(1-N609)))</f>
        <v>36562.82937</v>
      </c>
      <c r="P609" s="3">
        <f t="shared" si="11"/>
        <v>0.8676680517</v>
      </c>
      <c r="Q609" s="7">
        <f>IF(P609&lt;=('Ejercicio 3 - TIR'!$D$22-'Ejercicio 3 - TIR'!$C$22)/('Ejercicio 3 - TIR'!$E$22-'Ejercicio 3 - TIR'!$C$22),'Ejercicio 3 - TIR'!$C$22+SQRT(('Ejercicio 3 - TIR'!$E$22-'Ejercicio 3 - TIR'!$C$22)*('Ejercicio 3 - TIR'!$D$22-'Ejercicio 3 - TIR'!$C$22)*P609),'Ejercicio 3 - TIR'!$E$22-SQRT(('Ejercicio 3 - TIR'!$E$22-'Ejercicio 3 - TIR'!$C$22)*('Ejercicio 3 - TIR'!$E$22-'Ejercicio 3 - TIR'!$D$22)*(1-P609)))</f>
        <v>0.1645663515</v>
      </c>
      <c r="R609" s="3">
        <f t="shared" si="12"/>
        <v>0.4330566938</v>
      </c>
      <c r="S609" s="7">
        <f>IF(R609&lt;=('Ejercicio 3 - TIR'!$D$23-'Ejercicio 3 - TIR'!$C$23)/('Ejercicio 3 - TIR'!$E$23-'Ejercicio 3 - TIR'!$C$23),'Ejercicio 3 - TIR'!$C$23+SQRT(('Ejercicio 3 - TIR'!$E$23-'Ejercicio 3 - TIR'!$C$23)*('Ejercicio 3 - TIR'!$D$23-'Ejercicio 3 - TIR'!$C$23)*R609),'Ejercicio 3 - TIR'!$E$23-SQRT(('Ejercicio 3 - TIR'!$E$23-'Ejercicio 3 - TIR'!$C$23)*('Ejercicio 3 - TIR'!$E$23-'Ejercicio 3 - TIR'!$D$23)*(1-R609)))</f>
        <v>0.1479195639</v>
      </c>
      <c r="T609" s="3">
        <f t="shared" si="13"/>
        <v>0.6063668234</v>
      </c>
      <c r="U609" s="7">
        <f>IF(T609&lt;=('Ejercicio 3 - TIR'!$D$24-'Ejercicio 3 - TIR'!$C$24)/('Ejercicio 3 - TIR'!$E$24-'Ejercicio 3 - TIR'!$C$24),'Ejercicio 3 - TIR'!$C$24+SQRT(('Ejercicio 3 - TIR'!$E$24-'Ejercicio 3 - TIR'!$C$24)*('Ejercicio 3 - TIR'!$D$24-'Ejercicio 3 - TIR'!$C$24)*T609),'Ejercicio 3 - TIR'!$E$24-SQRT(('Ejercicio 3 - TIR'!$E$24-'Ejercicio 3 - TIR'!$C$24)*('Ejercicio 3 - TIR'!$E$24-'Ejercicio 3 - TIR'!$D$24)*(1-T609)))</f>
        <v>0.1868010106</v>
      </c>
      <c r="V609" s="3">
        <f t="shared" si="14"/>
        <v>0.4031252039</v>
      </c>
      <c r="W609" s="7">
        <f>IF(V609&lt;=('Ejercicio 3 - TIR'!$D$25-'Ejercicio 3 - TIR'!$C$25)/('Ejercicio 3 - TIR'!$E$25-'Ejercicio 3 - TIR'!$C$25),'Ejercicio 3 - TIR'!$C$25+SQRT(('Ejercicio 3 - TIR'!$E$25-'Ejercicio 3 - TIR'!$C$25)*('Ejercicio 3 - TIR'!$D$25-'Ejercicio 3 - TIR'!$C$25)*V609),'Ejercicio 3 - TIR'!$E$25-SQRT(('Ejercicio 3 - TIR'!$E$25-'Ejercicio 3 - TIR'!$C$25)*('Ejercicio 3 - TIR'!$E$25-'Ejercicio 3 - TIR'!$D$25)*(1-V609)))</f>
        <v>0.2042937446</v>
      </c>
      <c r="X609" s="3">
        <f t="shared" si="15"/>
        <v>0.6705040042</v>
      </c>
      <c r="Y609" s="7">
        <f>IF(X609&lt;=('Ejercicio 3 - TIR'!$D$26-'Ejercicio 3 - TIR'!$C$26)/('Ejercicio 3 - TIR'!$E$26-'Ejercicio 3 - TIR'!$C$26),'Ejercicio 3 - TIR'!$C$26+SQRT(('Ejercicio 3 - TIR'!$E$26-'Ejercicio 3 - TIR'!$C$26)*('Ejercicio 3 - TIR'!$D$26-'Ejercicio 3 - TIR'!$C$26)*X609),'Ejercicio 3 - TIR'!$E$26-SQRT(('Ejercicio 3 - TIR'!$E$26-'Ejercicio 3 - TIR'!$C$26)*('Ejercicio 3 - TIR'!$E$26-'Ejercicio 3 - TIR'!$D$26)*(1-X609)))</f>
        <v>0.2378185067</v>
      </c>
      <c r="Z609" s="3">
        <f t="shared" si="16"/>
        <v>1.164566351</v>
      </c>
      <c r="AA609" s="3">
        <f t="shared" si="17"/>
        <v>1.336828498</v>
      </c>
      <c r="AB609" s="3">
        <f t="shared" si="18"/>
        <v>1.586549413</v>
      </c>
      <c r="AC609" s="3">
        <f t="shared" si="19"/>
        <v>1.910671533</v>
      </c>
      <c r="AD609" s="3">
        <f t="shared" si="20"/>
        <v>2.365064584</v>
      </c>
      <c r="AE609" s="2">
        <f t="shared" si="21"/>
        <v>5005.006775</v>
      </c>
      <c r="AF609" s="2">
        <f t="shared" si="22"/>
        <v>5745.345195</v>
      </c>
      <c r="AG609" s="2">
        <f t="shared" si="23"/>
        <v>6818.581484</v>
      </c>
      <c r="AH609" s="2">
        <f t="shared" si="24"/>
        <v>8211.575028</v>
      </c>
      <c r="AI609" s="2">
        <f t="shared" si="25"/>
        <v>10164.43954</v>
      </c>
      <c r="AJ609" s="4">
        <f t="shared" si="26"/>
        <v>46173.64574</v>
      </c>
      <c r="AK609" s="4">
        <f t="shared" si="27"/>
        <v>54591.06313</v>
      </c>
      <c r="AL609" s="4">
        <f t="shared" si="28"/>
        <v>61215.77195</v>
      </c>
      <c r="AM609" s="4">
        <f t="shared" si="29"/>
        <v>60692.76226</v>
      </c>
      <c r="AN609" s="4">
        <f t="shared" si="30"/>
        <v>86473.45284</v>
      </c>
      <c r="AO609" s="4">
        <f>C609/'Ejercicio 3 - TIR'!$D$7</f>
        <v>14074.85694</v>
      </c>
      <c r="AP609" s="4">
        <f t="shared" si="31"/>
        <v>32098.7888</v>
      </c>
      <c r="AQ609" s="4">
        <f t="shared" si="32"/>
        <v>40516.20618</v>
      </c>
      <c r="AR609" s="4">
        <f t="shared" si="33"/>
        <v>47140.91501</v>
      </c>
      <c r="AS609" s="4">
        <f t="shared" si="34"/>
        <v>46617.90532</v>
      </c>
      <c r="AT609" s="4">
        <f t="shared" si="35"/>
        <v>72398.5959</v>
      </c>
      <c r="AU609" s="4">
        <f>AP609*'Ejercicio 3 - TIR'!$D$5</f>
        <v>16049.3944</v>
      </c>
      <c r="AV609" s="4">
        <f>AQ609*'Ejercicio 3 - TIR'!$D$5</f>
        <v>20258.10309</v>
      </c>
      <c r="AW609" s="4">
        <f>AR609*'Ejercicio 3 - TIR'!$D$5</f>
        <v>23570.45751</v>
      </c>
      <c r="AX609" s="4">
        <f>AS609*'Ejercicio 3 - TIR'!$D$5</f>
        <v>23308.95266</v>
      </c>
      <c r="AY609" s="4">
        <f>AT609*'Ejercicio 3 - TIR'!$D$5</f>
        <v>36199.29795</v>
      </c>
      <c r="AZ609" s="4">
        <f t="shared" ref="AZ609:BD609" si="1862">AJ609-AU609-AE609</f>
        <v>25119.24457</v>
      </c>
      <c r="BA609" s="4">
        <f t="shared" si="1862"/>
        <v>28587.61484</v>
      </c>
      <c r="BB609" s="4">
        <f t="shared" si="1862"/>
        <v>30826.73296</v>
      </c>
      <c r="BC609" s="4">
        <f t="shared" si="1862"/>
        <v>29172.23458</v>
      </c>
      <c r="BD609" s="4">
        <f t="shared" si="1862"/>
        <v>40109.71535</v>
      </c>
      <c r="BE609" s="4">
        <f t="shared" ref="BE609:BI609" si="1863">AZ609/Z609</f>
        <v>21569.61219</v>
      </c>
      <c r="BF609" s="4">
        <f t="shared" si="1863"/>
        <v>21384.65396</v>
      </c>
      <c r="BG609" s="4">
        <f t="shared" si="1863"/>
        <v>19430.04908</v>
      </c>
      <c r="BH609" s="4">
        <f t="shared" si="1863"/>
        <v>15268.05318</v>
      </c>
      <c r="BI609" s="4">
        <f t="shared" si="1863"/>
        <v>16959.24738</v>
      </c>
      <c r="BJ609" s="4">
        <f t="shared" si="38"/>
        <v>71929.43249</v>
      </c>
      <c r="BK609" s="4">
        <f t="shared" si="39"/>
        <v>33287.94568</v>
      </c>
      <c r="BL609" s="4">
        <f t="shared" si="40"/>
        <v>105217.3782</v>
      </c>
      <c r="BM609" s="4">
        <f>BK609*'Ejercicio 3 - TIR'!$D$5</f>
        <v>16643.97284</v>
      </c>
      <c r="BN609" s="4">
        <f t="shared" si="41"/>
        <v>88573.40533</v>
      </c>
      <c r="BO609" s="4">
        <f t="shared" si="42"/>
        <v>37450.73429</v>
      </c>
      <c r="BP609" s="4">
        <f t="shared" si="43"/>
        <v>-100787.5905</v>
      </c>
      <c r="BQ609" s="4">
        <f t="shared" ref="BQ609:BT609" si="1864">BE609</f>
        <v>21569.61219</v>
      </c>
      <c r="BR609" s="4">
        <f t="shared" si="1864"/>
        <v>21384.65396</v>
      </c>
      <c r="BS609" s="4">
        <f t="shared" si="1864"/>
        <v>19430.04908</v>
      </c>
      <c r="BT609" s="4">
        <f t="shared" si="1864"/>
        <v>15268.05318</v>
      </c>
      <c r="BU609" s="4">
        <f t="shared" si="45"/>
        <v>54409.98167</v>
      </c>
      <c r="BV609" s="36">
        <f t="shared" si="46"/>
        <v>8.39126569</v>
      </c>
    </row>
    <row r="610" ht="15.0" customHeight="1">
      <c r="A610" s="2">
        <v>609.0</v>
      </c>
      <c r="B610" s="3">
        <f t="shared" si="4"/>
        <v>0.7299695961</v>
      </c>
      <c r="C610" s="4">
        <f>IF(B610&lt;=('Ejercicio 3 - TIR'!$D$13-'Ejercicio 3 - TIR'!$C$13)/('Ejercicio 3 - TIR'!$E$13-'Ejercicio 3 - TIR'!$C$13),'Ejercicio 3 - TIR'!$C$13+SQRT(('Ejercicio 3 - TIR'!$E$13-'Ejercicio 3 - TIR'!$C$13)*('Ejercicio 3 - TIR'!$D$13-'Ejercicio 3 - TIR'!$C$13)*B610),'Ejercicio 3 - TIR'!$E$13-SQRT(('Ejercicio 3 - TIR'!$E$13-'Ejercicio 3 - TIR'!$C$13)*('Ejercicio 3 - TIR'!$E$13-'Ejercicio 3 - TIR'!$D$13)*(1-B610)))</f>
        <v>81998.98657</v>
      </c>
      <c r="D610" s="3">
        <f t="shared" si="5"/>
        <v>0.3540042041</v>
      </c>
      <c r="E610" s="4">
        <f>IF(D610&lt;=('Ejercicio 3 - TIR'!$D$14-'Ejercicio 3 - TIR'!$C$14)/('Ejercicio 3 - TIR'!$E$14-'Ejercicio 3 - TIR'!$C$14),'Ejercicio 3 - TIR'!$C$14+SQRT(('Ejercicio 3 - TIR'!$E$14-'Ejercicio 3 - TIR'!$C$14)*('Ejercicio 3 - TIR'!$D$14-'Ejercicio 3 - TIR'!$C$14)*D610),'Ejercicio 3 - TIR'!$E$14-SQRT(('Ejercicio 3 - TIR'!$E$14-'Ejercicio 3 - TIR'!$C$14)*('Ejercicio 3 - TIR'!$E$14-'Ejercicio 3 - TIR'!$D$14)*(1-D610)))</f>
        <v>30156.25227</v>
      </c>
      <c r="F610" s="3">
        <f t="shared" si="6"/>
        <v>0.2731004451</v>
      </c>
      <c r="G610" s="4">
        <f>IF(F610&lt;=('Ejercicio 3 - TIR'!$D$18-'Ejercicio 3 - TIR'!$C$18)/('Ejercicio 3 - TIR'!$E$18-'Ejercicio 3 - TIR'!$C$18),'Ejercicio 3 - TIR'!$C$18+SQRT(('Ejercicio 3 - TIR'!$E$18-'Ejercicio 3 - TIR'!$C$18)*('Ejercicio 3 - TIR'!$D$18-'Ejercicio 3 - TIR'!$C$18)*F610),'Ejercicio 3 - TIR'!$E$18-SQRT(('Ejercicio 3 - TIR'!$E$18-'Ejercicio 3 - TIR'!$C$18)*('Ejercicio 3 - TIR'!$E$18-'Ejercicio 3 - TIR'!$D$18)*(1-F610)))</f>
        <v>36400.39583</v>
      </c>
      <c r="H610" s="3">
        <f t="shared" si="7"/>
        <v>0.4596559938</v>
      </c>
      <c r="I610" s="4">
        <f>IF(H610&lt;=('Ejercicio 3 - TIR'!$D$18-'Ejercicio 3 - TIR'!$C$18)/('Ejercicio 3 - TIR'!$E$18-'Ejercicio 3 - TIR'!$C$18),'Ejercicio 3 - TIR'!$C$18+SQRT(('Ejercicio 3 - TIR'!$E$18-'Ejercicio 3 - TIR'!$C$18)*('Ejercicio 3 - TIR'!$D$18-'Ejercicio 3 - TIR'!$C$18)*H610),'Ejercicio 3 - TIR'!$E$18-SQRT(('Ejercicio 3 - TIR'!$E$18-'Ejercicio 3 - TIR'!$C$18)*('Ejercicio 3 - TIR'!$E$18-'Ejercicio 3 - TIR'!$D$18)*(1-H610)))</f>
        <v>38303.51727</v>
      </c>
      <c r="J610" s="3">
        <f t="shared" si="8"/>
        <v>0.1144534393</v>
      </c>
      <c r="K610" s="4">
        <f>IF(J610&lt;=('Ejercicio 3 - TIR'!$D$18-'Ejercicio 3 - TIR'!$C$18)/('Ejercicio 3 - TIR'!$E$18-'Ejercicio 3 - TIR'!$C$18),'Ejercicio 3 - TIR'!$C$18+SQRT(('Ejercicio 3 - TIR'!$E$18-'Ejercicio 3 - TIR'!$C$18)*('Ejercicio 3 - TIR'!$D$18-'Ejercicio 3 - TIR'!$C$18)*J610),'Ejercicio 3 - TIR'!$E$18-SQRT(('Ejercicio 3 - TIR'!$E$18-'Ejercicio 3 - TIR'!$C$18)*('Ejercicio 3 - TIR'!$E$18-'Ejercicio 3 - TIR'!$D$18)*(1-J610)))</f>
        <v>34143.43045</v>
      </c>
      <c r="L610" s="3">
        <f t="shared" si="9"/>
        <v>0.02496250837</v>
      </c>
      <c r="M610" s="4">
        <f>IF(L610&lt;=('Ejercicio 3 - TIR'!$D$18-'Ejercicio 3 - TIR'!$C$18)/('Ejercicio 3 - TIR'!$E$18-'Ejercicio 3 - TIR'!$C$18),'Ejercicio 3 - TIR'!$C$18+SQRT(('Ejercicio 3 - TIR'!$E$18-'Ejercicio 3 - TIR'!$C$18)*('Ejercicio 3 - TIR'!$D$18-'Ejercicio 3 - TIR'!$C$18)*L610),'Ejercicio 3 - TIR'!$E$18-SQRT(('Ejercicio 3 - TIR'!$E$18-'Ejercicio 3 - TIR'!$C$18)*('Ejercicio 3 - TIR'!$E$18-'Ejercicio 3 - TIR'!$D$18)*(1-L610)))</f>
        <v>31935.03908</v>
      </c>
      <c r="N610" s="3">
        <f t="shared" si="10"/>
        <v>0.5501680346</v>
      </c>
      <c r="O610" s="4">
        <f>IF(N610&lt;=('Ejercicio 3 - TIR'!$D$18-'Ejercicio 3 - TIR'!$C$18)/('Ejercicio 3 - TIR'!$E$18-'Ejercicio 3 - TIR'!$C$18),'Ejercicio 3 - TIR'!$C$18+SQRT(('Ejercicio 3 - TIR'!$E$18-'Ejercicio 3 - TIR'!$C$18)*('Ejercicio 3 - TIR'!$D$18-'Ejercicio 3 - TIR'!$C$18)*N610),'Ejercicio 3 - TIR'!$E$18-SQRT(('Ejercicio 3 - TIR'!$E$18-'Ejercicio 3 - TIR'!$C$18)*('Ejercicio 3 - TIR'!$E$18-'Ejercicio 3 - TIR'!$D$18)*(1-N610)))</f>
        <v>39084.33846</v>
      </c>
      <c r="P610" s="3">
        <f t="shared" si="11"/>
        <v>0.1186425238</v>
      </c>
      <c r="Q610" s="7">
        <f>IF(P610&lt;=('Ejercicio 3 - TIR'!$D$22-'Ejercicio 3 - TIR'!$C$22)/('Ejercicio 3 - TIR'!$E$22-'Ejercicio 3 - TIR'!$C$22),'Ejercicio 3 - TIR'!$C$22+SQRT(('Ejercicio 3 - TIR'!$E$22-'Ejercicio 3 - TIR'!$C$22)*('Ejercicio 3 - TIR'!$D$22-'Ejercicio 3 - TIR'!$C$22)*P610),'Ejercicio 3 - TIR'!$E$22-SQRT(('Ejercicio 3 - TIR'!$E$22-'Ejercicio 3 - TIR'!$C$22)*('Ejercicio 3 - TIR'!$E$22-'Ejercicio 3 - TIR'!$D$22)*(1-P610)))</f>
        <v>0.1346135739</v>
      </c>
      <c r="R610" s="3">
        <f t="shared" si="12"/>
        <v>0.3765822581</v>
      </c>
      <c r="S610" s="7">
        <f>IF(R610&lt;=('Ejercicio 3 - TIR'!$D$23-'Ejercicio 3 - TIR'!$C$23)/('Ejercicio 3 - TIR'!$E$23-'Ejercicio 3 - TIR'!$C$23),'Ejercicio 3 - TIR'!$C$23+SQRT(('Ejercicio 3 - TIR'!$E$23-'Ejercicio 3 - TIR'!$C$23)*('Ejercicio 3 - TIR'!$D$23-'Ejercicio 3 - TIR'!$C$23)*R610),'Ejercicio 3 - TIR'!$E$23-SQRT(('Ejercicio 3 - TIR'!$E$23-'Ejercicio 3 - TIR'!$C$23)*('Ejercicio 3 - TIR'!$E$23-'Ejercicio 3 - TIR'!$D$23)*(1-R610)))</f>
        <v>0.1460355154</v>
      </c>
      <c r="T610" s="3">
        <f t="shared" si="13"/>
        <v>0.3725253766</v>
      </c>
      <c r="U610" s="7">
        <f>IF(T610&lt;=('Ejercicio 3 - TIR'!$D$24-'Ejercicio 3 - TIR'!$C$24)/('Ejercicio 3 - TIR'!$E$24-'Ejercicio 3 - TIR'!$C$24),'Ejercicio 3 - TIR'!$C$24+SQRT(('Ejercicio 3 - TIR'!$E$24-'Ejercicio 3 - TIR'!$C$24)*('Ejercicio 3 - TIR'!$D$24-'Ejercicio 3 - TIR'!$C$24)*T610),'Ejercicio 3 - TIR'!$E$24-SQRT(('Ejercicio 3 - TIR'!$E$24-'Ejercicio 3 - TIR'!$C$24)*('Ejercicio 3 - TIR'!$E$24-'Ejercicio 3 - TIR'!$D$24)*(1-T610)))</f>
        <v>0.1779696852</v>
      </c>
      <c r="V610" s="3">
        <f t="shared" si="14"/>
        <v>0.4154708393</v>
      </c>
      <c r="W610" s="7">
        <f>IF(V610&lt;=('Ejercicio 3 - TIR'!$D$25-'Ejercicio 3 - TIR'!$C$25)/('Ejercicio 3 - TIR'!$E$25-'Ejercicio 3 - TIR'!$C$25),'Ejercicio 3 - TIR'!$C$25+SQRT(('Ejercicio 3 - TIR'!$E$25-'Ejercicio 3 - TIR'!$C$25)*('Ejercicio 3 - TIR'!$D$25-'Ejercicio 3 - TIR'!$C$25)*V610),'Ejercicio 3 - TIR'!$E$25-SQRT(('Ejercicio 3 - TIR'!$E$25-'Ejercicio 3 - TIR'!$C$25)*('Ejercicio 3 - TIR'!$E$25-'Ejercicio 3 - TIR'!$D$25)*(1-V610)))</f>
        <v>0.2047689038</v>
      </c>
      <c r="X610" s="3">
        <f t="shared" si="15"/>
        <v>0.4931171821</v>
      </c>
      <c r="Y610" s="7">
        <f>IF(X610&lt;=('Ejercicio 3 - TIR'!$D$26-'Ejercicio 3 - TIR'!$C$26)/('Ejercicio 3 - TIR'!$E$26-'Ejercicio 3 - TIR'!$C$26),'Ejercicio 3 - TIR'!$C$26+SQRT(('Ejercicio 3 - TIR'!$E$26-'Ejercicio 3 - TIR'!$C$26)*('Ejercicio 3 - TIR'!$D$26-'Ejercicio 3 - TIR'!$C$26)*X610),'Ejercicio 3 - TIR'!$E$26-SQRT(('Ejercicio 3 - TIR'!$E$26-'Ejercicio 3 - TIR'!$C$26)*('Ejercicio 3 - TIR'!$E$26-'Ejercicio 3 - TIR'!$D$26)*(1-X610)))</f>
        <v>0.2276820565</v>
      </c>
      <c r="Z610" s="3">
        <f t="shared" si="16"/>
        <v>1.134613574</v>
      </c>
      <c r="AA610" s="3">
        <f t="shared" si="17"/>
        <v>1.300307452</v>
      </c>
      <c r="AB610" s="3">
        <f t="shared" si="18"/>
        <v>1.53172276</v>
      </c>
      <c r="AC610" s="3">
        <f t="shared" si="19"/>
        <v>1.84537195</v>
      </c>
      <c r="AD610" s="3">
        <f t="shared" si="20"/>
        <v>2.265530031</v>
      </c>
      <c r="AE610" s="2">
        <f t="shared" si="21"/>
        <v>4059.440894</v>
      </c>
      <c r="AF610" s="2">
        <f t="shared" si="22"/>
        <v>4652.263438</v>
      </c>
      <c r="AG610" s="2">
        <f t="shared" si="23"/>
        <v>5480.225297</v>
      </c>
      <c r="AH610" s="2">
        <f t="shared" si="24"/>
        <v>6602.405024</v>
      </c>
      <c r="AI610" s="2">
        <f t="shared" si="25"/>
        <v>8105.654177</v>
      </c>
      <c r="AJ610" s="4">
        <f t="shared" si="26"/>
        <v>41300.3832</v>
      </c>
      <c r="AK610" s="4">
        <f t="shared" si="27"/>
        <v>49806.34895</v>
      </c>
      <c r="AL610" s="4">
        <f t="shared" si="28"/>
        <v>52298.26952</v>
      </c>
      <c r="AM610" s="4">
        <f t="shared" si="29"/>
        <v>58932.02536</v>
      </c>
      <c r="AN610" s="4">
        <f t="shared" si="30"/>
        <v>88546.74252</v>
      </c>
      <c r="AO610" s="4">
        <f>C610/'Ejercicio 3 - TIR'!$D$7</f>
        <v>16399.79731</v>
      </c>
      <c r="AP610" s="4">
        <f t="shared" si="31"/>
        <v>24900.58589</v>
      </c>
      <c r="AQ610" s="4">
        <f t="shared" si="32"/>
        <v>33406.55163</v>
      </c>
      <c r="AR610" s="4">
        <f t="shared" si="33"/>
        <v>35898.47221</v>
      </c>
      <c r="AS610" s="4">
        <f t="shared" si="34"/>
        <v>42532.22805</v>
      </c>
      <c r="AT610" s="4">
        <f t="shared" si="35"/>
        <v>72146.9452</v>
      </c>
      <c r="AU610" s="4">
        <f>AP610*'Ejercicio 3 - TIR'!$D$5</f>
        <v>12450.29295</v>
      </c>
      <c r="AV610" s="4">
        <f>AQ610*'Ejercicio 3 - TIR'!$D$5</f>
        <v>16703.27582</v>
      </c>
      <c r="AW610" s="4">
        <f>AR610*'Ejercicio 3 - TIR'!$D$5</f>
        <v>17949.23611</v>
      </c>
      <c r="AX610" s="4">
        <f>AS610*'Ejercicio 3 - TIR'!$D$5</f>
        <v>21266.11402</v>
      </c>
      <c r="AY610" s="4">
        <f>AT610*'Ejercicio 3 - TIR'!$D$5</f>
        <v>36073.4726</v>
      </c>
      <c r="AZ610" s="4">
        <f t="shared" ref="AZ610:BD610" si="1865">AJ610-AU610-AE610</f>
        <v>24790.64936</v>
      </c>
      <c r="BA610" s="4">
        <f t="shared" si="1865"/>
        <v>28450.80969</v>
      </c>
      <c r="BB610" s="4">
        <f t="shared" si="1865"/>
        <v>28868.80812</v>
      </c>
      <c r="BC610" s="4">
        <f t="shared" si="1865"/>
        <v>31063.50631</v>
      </c>
      <c r="BD610" s="4">
        <f t="shared" si="1865"/>
        <v>44367.61574</v>
      </c>
      <c r="BE610" s="4">
        <f t="shared" ref="BE610:BI610" si="1866">AZ610/Z610</f>
        <v>21849.42075</v>
      </c>
      <c r="BF610" s="4">
        <f t="shared" si="1866"/>
        <v>21880.06356</v>
      </c>
      <c r="BG610" s="4">
        <f t="shared" si="1866"/>
        <v>18847.28025</v>
      </c>
      <c r="BH610" s="4">
        <f t="shared" si="1866"/>
        <v>16833.19523</v>
      </c>
      <c r="BI610" s="4">
        <f t="shared" si="1866"/>
        <v>19583.76854</v>
      </c>
      <c r="BJ610" s="4">
        <f t="shared" si="38"/>
        <v>68319.89514</v>
      </c>
      <c r="BK610" s="4">
        <f t="shared" si="39"/>
        <v>37154.23332</v>
      </c>
      <c r="BL610" s="4">
        <f t="shared" si="40"/>
        <v>105474.1285</v>
      </c>
      <c r="BM610" s="4">
        <f>BK610*'Ejercicio 3 - TIR'!$D$5</f>
        <v>18577.11666</v>
      </c>
      <c r="BN610" s="4">
        <f t="shared" si="41"/>
        <v>86897.0118</v>
      </c>
      <c r="BO610" s="4">
        <f t="shared" si="42"/>
        <v>38356.15093</v>
      </c>
      <c r="BP610" s="4">
        <f t="shared" si="43"/>
        <v>-112155.2388</v>
      </c>
      <c r="BQ610" s="4">
        <f t="shared" ref="BQ610:BT610" si="1867">BE610</f>
        <v>21849.42075</v>
      </c>
      <c r="BR610" s="4">
        <f t="shared" si="1867"/>
        <v>21880.06356</v>
      </c>
      <c r="BS610" s="4">
        <f t="shared" si="1867"/>
        <v>18847.28025</v>
      </c>
      <c r="BT610" s="4">
        <f t="shared" si="1867"/>
        <v>16833.19523</v>
      </c>
      <c r="BU610" s="4">
        <f t="shared" si="45"/>
        <v>57939.91946</v>
      </c>
      <c r="BV610" s="36">
        <f t="shared" si="46"/>
        <v>6.108486404</v>
      </c>
    </row>
    <row r="611" ht="15.0" customHeight="1">
      <c r="A611" s="2">
        <v>610.0</v>
      </c>
      <c r="B611" s="3">
        <f t="shared" si="4"/>
        <v>0.4683447355</v>
      </c>
      <c r="C611" s="4">
        <f>IF(B611&lt;=('Ejercicio 3 - TIR'!$D$13-'Ejercicio 3 - TIR'!$C$13)/('Ejercicio 3 - TIR'!$E$13-'Ejercicio 3 - TIR'!$C$13),'Ejercicio 3 - TIR'!$C$13+SQRT(('Ejercicio 3 - TIR'!$E$13-'Ejercicio 3 - TIR'!$C$13)*('Ejercicio 3 - TIR'!$D$13-'Ejercicio 3 - TIR'!$C$13)*B611),'Ejercicio 3 - TIR'!$E$13-SQRT(('Ejercicio 3 - TIR'!$E$13-'Ejercicio 3 - TIR'!$C$13)*('Ejercicio 3 - TIR'!$E$13-'Ejercicio 3 - TIR'!$D$13)*(1-B611)))</f>
        <v>74741.60897</v>
      </c>
      <c r="D611" s="3">
        <f t="shared" si="5"/>
        <v>0.4070066398</v>
      </c>
      <c r="E611" s="4">
        <f>IF(D611&lt;=('Ejercicio 3 - TIR'!$D$14-'Ejercicio 3 - TIR'!$C$14)/('Ejercicio 3 - TIR'!$E$14-'Ejercicio 3 - TIR'!$C$14),'Ejercicio 3 - TIR'!$C$14+SQRT(('Ejercicio 3 - TIR'!$E$14-'Ejercicio 3 - TIR'!$C$14)*('Ejercicio 3 - TIR'!$D$14-'Ejercicio 3 - TIR'!$C$14)*D611),'Ejercicio 3 - TIR'!$E$14-SQRT(('Ejercicio 3 - TIR'!$E$14-'Ejercicio 3 - TIR'!$C$14)*('Ejercicio 3 - TIR'!$E$14-'Ejercicio 3 - TIR'!$D$14)*(1-D611)))</f>
        <v>30568.72204</v>
      </c>
      <c r="F611" s="3">
        <f t="shared" si="6"/>
        <v>0.4224998079</v>
      </c>
      <c r="G611" s="4">
        <f>IF(F611&lt;=('Ejercicio 3 - TIR'!$D$18-'Ejercicio 3 - TIR'!$C$18)/('Ejercicio 3 - TIR'!$E$18-'Ejercicio 3 - TIR'!$C$18),'Ejercicio 3 - TIR'!$C$18+SQRT(('Ejercicio 3 - TIR'!$E$18-'Ejercicio 3 - TIR'!$C$18)*('Ejercicio 3 - TIR'!$D$18-'Ejercicio 3 - TIR'!$C$18)*F611),'Ejercicio 3 - TIR'!$E$18-SQRT(('Ejercicio 3 - TIR'!$E$18-'Ejercicio 3 - TIR'!$C$18)*('Ejercicio 3 - TIR'!$E$18-'Ejercicio 3 - TIR'!$D$18)*(1-F611)))</f>
        <v>37960.83985</v>
      </c>
      <c r="H611" s="3">
        <f t="shared" si="7"/>
        <v>0.2167148659</v>
      </c>
      <c r="I611" s="4">
        <f>IF(H611&lt;=('Ejercicio 3 - TIR'!$D$18-'Ejercicio 3 - TIR'!$C$18)/('Ejercicio 3 - TIR'!$E$18-'Ejercicio 3 - TIR'!$C$18),'Ejercicio 3 - TIR'!$C$18+SQRT(('Ejercicio 3 - TIR'!$E$18-'Ejercicio 3 - TIR'!$C$18)*('Ejercicio 3 - TIR'!$D$18-'Ejercicio 3 - TIR'!$C$18)*H611),'Ejercicio 3 - TIR'!$E$18-SQRT(('Ejercicio 3 - TIR'!$E$18-'Ejercicio 3 - TIR'!$C$18)*('Ejercicio 3 - TIR'!$E$18-'Ejercicio 3 - TIR'!$D$18)*(1-H611)))</f>
        <v>35701.51119</v>
      </c>
      <c r="J611" s="3">
        <f t="shared" si="8"/>
        <v>0.2312815065</v>
      </c>
      <c r="K611" s="4">
        <f>IF(J611&lt;=('Ejercicio 3 - TIR'!$D$18-'Ejercicio 3 - TIR'!$C$18)/('Ejercicio 3 - TIR'!$E$18-'Ejercicio 3 - TIR'!$C$18),'Ejercicio 3 - TIR'!$C$18+SQRT(('Ejercicio 3 - TIR'!$E$18-'Ejercicio 3 - TIR'!$C$18)*('Ejercicio 3 - TIR'!$D$18-'Ejercicio 3 - TIR'!$C$18)*J611),'Ejercicio 3 - TIR'!$E$18-SQRT(('Ejercicio 3 - TIR'!$E$18-'Ejercicio 3 - TIR'!$C$18)*('Ejercicio 3 - TIR'!$E$18-'Ejercicio 3 - TIR'!$D$18)*(1-J611)))</f>
        <v>35890.01069</v>
      </c>
      <c r="L611" s="3">
        <f t="shared" si="9"/>
        <v>0.5227087371</v>
      </c>
      <c r="M611" s="4">
        <f>IF(L611&lt;=('Ejercicio 3 - TIR'!$D$18-'Ejercicio 3 - TIR'!$C$18)/('Ejercicio 3 - TIR'!$E$18-'Ejercicio 3 - TIR'!$C$18),'Ejercicio 3 - TIR'!$C$18+SQRT(('Ejercicio 3 - TIR'!$E$18-'Ejercicio 3 - TIR'!$C$18)*('Ejercicio 3 - TIR'!$D$18-'Ejercicio 3 - TIR'!$C$18)*L611),'Ejercicio 3 - TIR'!$E$18-SQRT(('Ejercicio 3 - TIR'!$E$18-'Ejercicio 3 - TIR'!$C$18)*('Ejercicio 3 - TIR'!$E$18-'Ejercicio 3 - TIR'!$D$18)*(1-L611)))</f>
        <v>38854.73379</v>
      </c>
      <c r="N611" s="3">
        <f t="shared" si="10"/>
        <v>0.3289922488</v>
      </c>
      <c r="O611" s="4">
        <f>IF(N611&lt;=('Ejercicio 3 - TIR'!$D$18-'Ejercicio 3 - TIR'!$C$18)/('Ejercicio 3 - TIR'!$E$18-'Ejercicio 3 - TIR'!$C$18),'Ejercicio 3 - TIR'!$C$18+SQRT(('Ejercicio 3 - TIR'!$E$18-'Ejercicio 3 - TIR'!$C$18)*('Ejercicio 3 - TIR'!$D$18-'Ejercicio 3 - TIR'!$C$18)*N611),'Ejercicio 3 - TIR'!$E$18-SQRT(('Ejercicio 3 - TIR'!$E$18-'Ejercicio 3 - TIR'!$C$18)*('Ejercicio 3 - TIR'!$E$18-'Ejercicio 3 - TIR'!$D$18)*(1-N611)))</f>
        <v>37024.87276</v>
      </c>
      <c r="P611" s="3">
        <f t="shared" si="11"/>
        <v>0.4331580358</v>
      </c>
      <c r="Q611" s="7">
        <f>IF(P611&lt;=('Ejercicio 3 - TIR'!$D$22-'Ejercicio 3 - TIR'!$C$22)/('Ejercicio 3 - TIR'!$E$22-'Ejercicio 3 - TIR'!$C$22),'Ejercicio 3 - TIR'!$C$22+SQRT(('Ejercicio 3 - TIR'!$E$22-'Ejercicio 3 - TIR'!$C$22)*('Ejercicio 3 - TIR'!$D$22-'Ejercicio 3 - TIR'!$C$22)*P611),'Ejercicio 3 - TIR'!$E$22-SQRT(('Ejercicio 3 - TIR'!$E$22-'Ejercicio 3 - TIR'!$C$22)*('Ejercicio 3 - TIR'!$E$22-'Ejercicio 3 - TIR'!$D$22)*(1-P611)))</f>
        <v>0.1479228305</v>
      </c>
      <c r="R611" s="3">
        <f t="shared" si="12"/>
        <v>0.6792105796</v>
      </c>
      <c r="S611" s="7">
        <f>IF(R611&lt;=('Ejercicio 3 - TIR'!$D$23-'Ejercicio 3 - TIR'!$C$23)/('Ejercicio 3 - TIR'!$E$23-'Ejercicio 3 - TIR'!$C$23),'Ejercicio 3 - TIR'!$C$23+SQRT(('Ejercicio 3 - TIR'!$E$23-'Ejercicio 3 - TIR'!$C$23)*('Ejercicio 3 - TIR'!$D$23-'Ejercicio 3 - TIR'!$C$23)*R611),'Ejercicio 3 - TIR'!$E$23-SQRT(('Ejercicio 3 - TIR'!$E$23-'Ejercicio 3 - TIR'!$C$23)*('Ejercicio 3 - TIR'!$E$23-'Ejercicio 3 - TIR'!$D$23)*(1-R611)))</f>
        <v>0.155970415</v>
      </c>
      <c r="T611" s="3">
        <f t="shared" si="13"/>
        <v>0.2459548099</v>
      </c>
      <c r="U611" s="7">
        <f>IF(T611&lt;=('Ejercicio 3 - TIR'!$D$24-'Ejercicio 3 - TIR'!$C$24)/('Ejercicio 3 - TIR'!$E$24-'Ejercicio 3 - TIR'!$C$24),'Ejercicio 3 - TIR'!$C$24+SQRT(('Ejercicio 3 - TIR'!$E$24-'Ejercicio 3 - TIR'!$C$24)*('Ejercicio 3 - TIR'!$D$24-'Ejercicio 3 - TIR'!$C$24)*T611),'Ejercicio 3 - TIR'!$E$24-SQRT(('Ejercicio 3 - TIR'!$E$24-'Ejercicio 3 - TIR'!$C$24)*('Ejercicio 3 - TIR'!$E$24-'Ejercicio 3 - TIR'!$D$24)*(1-T611)))</f>
        <v>0.1727267486</v>
      </c>
      <c r="V611" s="3">
        <f t="shared" si="14"/>
        <v>0.534160074</v>
      </c>
      <c r="W611" s="7">
        <f>IF(V611&lt;=('Ejercicio 3 - TIR'!$D$25-'Ejercicio 3 - TIR'!$C$25)/('Ejercicio 3 - TIR'!$E$25-'Ejercicio 3 - TIR'!$C$25),'Ejercicio 3 - TIR'!$C$25+SQRT(('Ejercicio 3 - TIR'!$E$25-'Ejercicio 3 - TIR'!$C$25)*('Ejercicio 3 - TIR'!$D$25-'Ejercicio 3 - TIR'!$C$25)*V611),'Ejercicio 3 - TIR'!$E$25-SQRT(('Ejercicio 3 - TIR'!$E$25-'Ejercicio 3 - TIR'!$C$25)*('Ejercicio 3 - TIR'!$E$25-'Ejercicio 3 - TIR'!$D$25)*(1-V611)))</f>
        <v>0.2096212959</v>
      </c>
      <c r="X611" s="3">
        <f t="shared" si="15"/>
        <v>0.7725354086</v>
      </c>
      <c r="Y611" s="7">
        <f>IF(X611&lt;=('Ejercicio 3 - TIR'!$D$26-'Ejercicio 3 - TIR'!$C$26)/('Ejercicio 3 - TIR'!$E$26-'Ejercicio 3 - TIR'!$C$26),'Ejercicio 3 - TIR'!$C$26+SQRT(('Ejercicio 3 - TIR'!$E$26-'Ejercicio 3 - TIR'!$C$26)*('Ejercicio 3 - TIR'!$D$26-'Ejercicio 3 - TIR'!$C$26)*X611),'Ejercicio 3 - TIR'!$E$26-SQRT(('Ejercicio 3 - TIR'!$E$26-'Ejercicio 3 - TIR'!$C$26)*('Ejercicio 3 - TIR'!$E$26-'Ejercicio 3 - TIR'!$D$26)*(1-X611)))</f>
        <v>0.2449527634</v>
      </c>
      <c r="Z611" s="3">
        <f t="shared" si="16"/>
        <v>1.147922831</v>
      </c>
      <c r="AA611" s="3">
        <f t="shared" si="17"/>
        <v>1.326964831</v>
      </c>
      <c r="AB611" s="3">
        <f t="shared" si="18"/>
        <v>1.556167151</v>
      </c>
      <c r="AC611" s="3">
        <f t="shared" si="19"/>
        <v>1.882372926</v>
      </c>
      <c r="AD611" s="3">
        <f t="shared" si="20"/>
        <v>2.343465377</v>
      </c>
      <c r="AE611" s="2">
        <f t="shared" si="21"/>
        <v>4521.811889</v>
      </c>
      <c r="AF611" s="2">
        <f t="shared" si="22"/>
        <v>5227.080766</v>
      </c>
      <c r="AG611" s="2">
        <f t="shared" si="23"/>
        <v>6129.937431</v>
      </c>
      <c r="AH611" s="2">
        <f t="shared" si="24"/>
        <v>7414.902859</v>
      </c>
      <c r="AI611" s="2">
        <f t="shared" si="25"/>
        <v>9231.203805</v>
      </c>
      <c r="AJ611" s="4">
        <f t="shared" si="26"/>
        <v>43576.11473</v>
      </c>
      <c r="AK611" s="4">
        <f t="shared" si="27"/>
        <v>47374.64976</v>
      </c>
      <c r="AL611" s="4">
        <f t="shared" si="28"/>
        <v>55850.85571</v>
      </c>
      <c r="AM611" s="4">
        <f t="shared" si="29"/>
        <v>73139.09896</v>
      </c>
      <c r="AN611" s="4">
        <f t="shared" si="30"/>
        <v>86766.50739</v>
      </c>
      <c r="AO611" s="4">
        <f>C611/'Ejercicio 3 - TIR'!$D$7</f>
        <v>14948.32179</v>
      </c>
      <c r="AP611" s="4">
        <f t="shared" si="31"/>
        <v>28627.79294</v>
      </c>
      <c r="AQ611" s="4">
        <f t="shared" si="32"/>
        <v>32426.32796</v>
      </c>
      <c r="AR611" s="4">
        <f t="shared" si="33"/>
        <v>40902.53391</v>
      </c>
      <c r="AS611" s="4">
        <f t="shared" si="34"/>
        <v>58190.77716</v>
      </c>
      <c r="AT611" s="4">
        <f t="shared" si="35"/>
        <v>71818.18559</v>
      </c>
      <c r="AU611" s="4">
        <f>AP611*'Ejercicio 3 - TIR'!$D$5</f>
        <v>14313.89647</v>
      </c>
      <c r="AV611" s="4">
        <f>AQ611*'Ejercicio 3 - TIR'!$D$5</f>
        <v>16213.16398</v>
      </c>
      <c r="AW611" s="4">
        <f>AR611*'Ejercicio 3 - TIR'!$D$5</f>
        <v>20451.26696</v>
      </c>
      <c r="AX611" s="4">
        <f>AS611*'Ejercicio 3 - TIR'!$D$5</f>
        <v>29095.38858</v>
      </c>
      <c r="AY611" s="4">
        <f>AT611*'Ejercicio 3 - TIR'!$D$5</f>
        <v>35909.0928</v>
      </c>
      <c r="AZ611" s="4">
        <f t="shared" ref="AZ611:BD611" si="1868">AJ611-AU611-AE611</f>
        <v>24740.40638</v>
      </c>
      <c r="BA611" s="4">
        <f t="shared" si="1868"/>
        <v>25934.40501</v>
      </c>
      <c r="BB611" s="4">
        <f t="shared" si="1868"/>
        <v>29269.65132</v>
      </c>
      <c r="BC611" s="4">
        <f t="shared" si="1868"/>
        <v>36628.80752</v>
      </c>
      <c r="BD611" s="4">
        <f t="shared" si="1868"/>
        <v>41626.21079</v>
      </c>
      <c r="BE611" s="4">
        <f t="shared" ref="BE611:BI611" si="1869">AZ611/Z611</f>
        <v>21552.3254</v>
      </c>
      <c r="BF611" s="4">
        <f t="shared" si="1869"/>
        <v>19544.154</v>
      </c>
      <c r="BG611" s="4">
        <f t="shared" si="1869"/>
        <v>18808.80938</v>
      </c>
      <c r="BH611" s="4">
        <f t="shared" si="1869"/>
        <v>19458.8474</v>
      </c>
      <c r="BI611" s="4">
        <f t="shared" si="1869"/>
        <v>17762.67369</v>
      </c>
      <c r="BJ611" s="4">
        <f t="shared" si="38"/>
        <v>71636.7417</v>
      </c>
      <c r="BK611" s="4">
        <f t="shared" si="39"/>
        <v>35030.87456</v>
      </c>
      <c r="BL611" s="4">
        <f t="shared" si="40"/>
        <v>106667.6163</v>
      </c>
      <c r="BM611" s="4">
        <f>BK611*'Ejercicio 3 - TIR'!$D$5</f>
        <v>17515.43728</v>
      </c>
      <c r="BN611" s="4">
        <f t="shared" si="41"/>
        <v>89152.17898</v>
      </c>
      <c r="BO611" s="4">
        <f t="shared" si="42"/>
        <v>38042.88293</v>
      </c>
      <c r="BP611" s="4">
        <f t="shared" si="43"/>
        <v>-105310.331</v>
      </c>
      <c r="BQ611" s="4">
        <f t="shared" ref="BQ611:BT611" si="1870">BE611</f>
        <v>21552.3254</v>
      </c>
      <c r="BR611" s="4">
        <f t="shared" si="1870"/>
        <v>19544.154</v>
      </c>
      <c r="BS611" s="4">
        <f t="shared" si="1870"/>
        <v>18808.80938</v>
      </c>
      <c r="BT611" s="4">
        <f t="shared" si="1870"/>
        <v>19458.8474</v>
      </c>
      <c r="BU611" s="4">
        <f t="shared" si="45"/>
        <v>55805.55662</v>
      </c>
      <c r="BV611" s="36">
        <f t="shared" si="46"/>
        <v>7.571450846</v>
      </c>
    </row>
    <row r="612" ht="15.0" customHeight="1">
      <c r="A612" s="2">
        <v>611.0</v>
      </c>
      <c r="B612" s="3">
        <f t="shared" si="4"/>
        <v>0.349980793</v>
      </c>
      <c r="C612" s="4">
        <f>IF(B612&lt;=('Ejercicio 3 - TIR'!$D$13-'Ejercicio 3 - TIR'!$C$13)/('Ejercicio 3 - TIR'!$E$13-'Ejercicio 3 - TIR'!$C$13),'Ejercicio 3 - TIR'!$C$13+SQRT(('Ejercicio 3 - TIR'!$E$13-'Ejercicio 3 - TIR'!$C$13)*('Ejercicio 3 - TIR'!$D$13-'Ejercicio 3 - TIR'!$C$13)*B612),'Ejercicio 3 - TIR'!$E$13-SQRT(('Ejercicio 3 - TIR'!$E$13-'Ejercicio 3 - TIR'!$C$13)*('Ejercicio 3 - TIR'!$E$13-'Ejercicio 3 - TIR'!$D$13)*(1-B612)))</f>
        <v>72071.10728</v>
      </c>
      <c r="D612" s="3">
        <f t="shared" si="5"/>
        <v>0.068791847</v>
      </c>
      <c r="E612" s="4">
        <f>IF(D612&lt;=('Ejercicio 3 - TIR'!$D$14-'Ejercicio 3 - TIR'!$C$14)/('Ejercicio 3 - TIR'!$E$14-'Ejercicio 3 - TIR'!$C$14),'Ejercicio 3 - TIR'!$C$14+SQRT(('Ejercicio 3 - TIR'!$E$14-'Ejercicio 3 - TIR'!$C$14)*('Ejercicio 3 - TIR'!$D$14-'Ejercicio 3 - TIR'!$C$14)*D612),'Ejercicio 3 - TIR'!$E$14-SQRT(('Ejercicio 3 - TIR'!$E$14-'Ejercicio 3 - TIR'!$C$14)*('Ejercicio 3 - TIR'!$E$14-'Ejercicio 3 - TIR'!$D$14)*(1-D612)))</f>
        <v>27271.42874</v>
      </c>
      <c r="F612" s="3">
        <f t="shared" si="6"/>
        <v>0.00885887161</v>
      </c>
      <c r="G612" s="4">
        <f>IF(F612&lt;=('Ejercicio 3 - TIR'!$D$18-'Ejercicio 3 - TIR'!$C$18)/('Ejercicio 3 - TIR'!$E$18-'Ejercicio 3 - TIR'!$C$18),'Ejercicio 3 - TIR'!$C$18+SQRT(('Ejercicio 3 - TIR'!$E$18-'Ejercicio 3 - TIR'!$C$18)*('Ejercicio 3 - TIR'!$D$18-'Ejercicio 3 - TIR'!$C$18)*F612),'Ejercicio 3 - TIR'!$E$18-SQRT(('Ejercicio 3 - TIR'!$E$18-'Ejercicio 3 - TIR'!$C$18)*('Ejercicio 3 - TIR'!$E$18-'Ejercicio 3 - TIR'!$D$18)*(1-F612)))</f>
        <v>31152.74921</v>
      </c>
      <c r="H612" s="3">
        <f t="shared" si="7"/>
        <v>0.4904625979</v>
      </c>
      <c r="I612" s="4">
        <f>IF(H612&lt;=('Ejercicio 3 - TIR'!$D$18-'Ejercicio 3 - TIR'!$C$18)/('Ejercicio 3 - TIR'!$E$18-'Ejercicio 3 - TIR'!$C$18),'Ejercicio 3 - TIR'!$C$18+SQRT(('Ejercicio 3 - TIR'!$E$18-'Ejercicio 3 - TIR'!$C$18)*('Ejercicio 3 - TIR'!$D$18-'Ejercicio 3 - TIR'!$C$18)*H612),'Ejercicio 3 - TIR'!$E$18-SQRT(('Ejercicio 3 - TIR'!$E$18-'Ejercicio 3 - TIR'!$C$18)*('Ejercicio 3 - TIR'!$E$18-'Ejercicio 3 - TIR'!$D$18)*(1-H612)))</f>
        <v>38577.26003</v>
      </c>
      <c r="J612" s="3">
        <f t="shared" si="8"/>
        <v>0.08226943495</v>
      </c>
      <c r="K612" s="4">
        <f>IF(J612&lt;=('Ejercicio 3 - TIR'!$D$18-'Ejercicio 3 - TIR'!$C$18)/('Ejercicio 3 - TIR'!$E$18-'Ejercicio 3 - TIR'!$C$18),'Ejercicio 3 - TIR'!$C$18+SQRT(('Ejercicio 3 - TIR'!$E$18-'Ejercicio 3 - TIR'!$C$18)*('Ejercicio 3 - TIR'!$D$18-'Ejercicio 3 - TIR'!$C$18)*J612),'Ejercicio 3 - TIR'!$E$18-SQRT(('Ejercicio 3 - TIR'!$E$18-'Ejercicio 3 - TIR'!$C$18)*('Ejercicio 3 - TIR'!$E$18-'Ejercicio 3 - TIR'!$D$18)*(1-J612)))</f>
        <v>33512.89272</v>
      </c>
      <c r="L612" s="3">
        <f t="shared" si="9"/>
        <v>0.8499382162</v>
      </c>
      <c r="M612" s="4">
        <f>IF(L612&lt;=('Ejercicio 3 - TIR'!$D$18-'Ejercicio 3 - TIR'!$C$18)/('Ejercicio 3 - TIR'!$E$18-'Ejercicio 3 - TIR'!$C$18),'Ejercicio 3 - TIR'!$C$18+SQRT(('Ejercicio 3 - TIR'!$E$18-'Ejercicio 3 - TIR'!$C$18)*('Ejercicio 3 - TIR'!$D$18-'Ejercicio 3 - TIR'!$C$18)*L612),'Ejercicio 3 - TIR'!$E$18-SQRT(('Ejercicio 3 - TIR'!$E$18-'Ejercicio 3 - TIR'!$C$18)*('Ejercicio 3 - TIR'!$E$18-'Ejercicio 3 - TIR'!$D$18)*(1-L612)))</f>
        <v>41645.20734</v>
      </c>
      <c r="N612" s="3">
        <f t="shared" si="10"/>
        <v>0.365041696</v>
      </c>
      <c r="O612" s="4">
        <f>IF(N612&lt;=('Ejercicio 3 - TIR'!$D$18-'Ejercicio 3 - TIR'!$C$18)/('Ejercicio 3 - TIR'!$E$18-'Ejercicio 3 - TIR'!$C$18),'Ejercicio 3 - TIR'!$C$18+SQRT(('Ejercicio 3 - TIR'!$E$18-'Ejercicio 3 - TIR'!$C$18)*('Ejercicio 3 - TIR'!$D$18-'Ejercicio 3 - TIR'!$C$18)*N612),'Ejercicio 3 - TIR'!$E$18-SQRT(('Ejercicio 3 - TIR'!$E$18-'Ejercicio 3 - TIR'!$C$18)*('Ejercicio 3 - TIR'!$E$18-'Ejercicio 3 - TIR'!$D$18)*(1-N612)))</f>
        <v>37399.74691</v>
      </c>
      <c r="P612" s="3">
        <f t="shared" si="11"/>
        <v>0.5485219665</v>
      </c>
      <c r="Q612" s="7">
        <f>IF(P612&lt;=('Ejercicio 3 - TIR'!$D$22-'Ejercicio 3 - TIR'!$C$22)/('Ejercicio 3 - TIR'!$E$22-'Ejercicio 3 - TIR'!$C$22),'Ejercicio 3 - TIR'!$C$22+SQRT(('Ejercicio 3 - TIR'!$E$22-'Ejercicio 3 - TIR'!$C$22)*('Ejercicio 3 - TIR'!$D$22-'Ejercicio 3 - TIR'!$C$22)*P612),'Ejercicio 3 - TIR'!$E$22-SQRT(('Ejercicio 3 - TIR'!$E$22-'Ejercicio 3 - TIR'!$C$22)*('Ejercicio 3 - TIR'!$E$22-'Ejercicio 3 - TIR'!$D$22)*(1-P612)))</f>
        <v>0.1514927999</v>
      </c>
      <c r="R612" s="3">
        <f t="shared" si="12"/>
        <v>0.672898161</v>
      </c>
      <c r="S612" s="7">
        <f>IF(R612&lt;=('Ejercicio 3 - TIR'!$D$23-'Ejercicio 3 - TIR'!$C$23)/('Ejercicio 3 - TIR'!$E$23-'Ejercicio 3 - TIR'!$C$23),'Ejercicio 3 - TIR'!$C$23+SQRT(('Ejercicio 3 - TIR'!$E$23-'Ejercicio 3 - TIR'!$C$23)*('Ejercicio 3 - TIR'!$D$23-'Ejercicio 3 - TIR'!$C$23)*R612),'Ejercicio 3 - TIR'!$E$23-SQRT(('Ejercicio 3 - TIR'!$E$23-'Ejercicio 3 - TIR'!$C$23)*('Ejercicio 3 - TIR'!$E$23-'Ejercicio 3 - TIR'!$D$23)*(1-R612)))</f>
        <v>0.1557351425</v>
      </c>
      <c r="T612" s="3">
        <f t="shared" si="13"/>
        <v>0.09744545694</v>
      </c>
      <c r="U612" s="7">
        <f>IF(T612&lt;=('Ejercicio 3 - TIR'!$D$24-'Ejercicio 3 - TIR'!$C$24)/('Ejercicio 3 - TIR'!$E$24-'Ejercicio 3 - TIR'!$C$24),'Ejercicio 3 - TIR'!$C$24+SQRT(('Ejercicio 3 - TIR'!$E$24-'Ejercicio 3 - TIR'!$C$24)*('Ejercicio 3 - TIR'!$D$24-'Ejercicio 3 - TIR'!$C$24)*T612),'Ejercicio 3 - TIR'!$E$24-SQRT(('Ejercicio 3 - TIR'!$E$24-'Ejercicio 3 - TIR'!$C$24)*('Ejercicio 3 - TIR'!$E$24-'Ejercicio 3 - TIR'!$D$24)*(1-T612)))</f>
        <v>0.1643050851</v>
      </c>
      <c r="V612" s="3">
        <f t="shared" si="14"/>
        <v>0.5605638575</v>
      </c>
      <c r="W612" s="7">
        <f>IF(V612&lt;=('Ejercicio 3 - TIR'!$D$25-'Ejercicio 3 - TIR'!$C$25)/('Ejercicio 3 - TIR'!$E$25-'Ejercicio 3 - TIR'!$C$25),'Ejercicio 3 - TIR'!$C$25+SQRT(('Ejercicio 3 - TIR'!$E$25-'Ejercicio 3 - TIR'!$C$25)*('Ejercicio 3 - TIR'!$D$25-'Ejercicio 3 - TIR'!$C$25)*V612),'Ejercicio 3 - TIR'!$E$25-SQRT(('Ejercicio 3 - TIR'!$E$25-'Ejercicio 3 - TIR'!$C$25)*('Ejercicio 3 - TIR'!$E$25-'Ejercicio 3 - TIR'!$D$25)*(1-V612)))</f>
        <v>0.2107823191</v>
      </c>
      <c r="X612" s="3">
        <f t="shared" si="15"/>
        <v>0.1035558904</v>
      </c>
      <c r="Y612" s="7">
        <f>IF(X612&lt;=('Ejercicio 3 - TIR'!$D$26-'Ejercicio 3 - TIR'!$C$26)/('Ejercicio 3 - TIR'!$E$26-'Ejercicio 3 - TIR'!$C$26),'Ejercicio 3 - TIR'!$C$26+SQRT(('Ejercicio 3 - TIR'!$E$26-'Ejercicio 3 - TIR'!$C$26)*('Ejercicio 3 - TIR'!$D$26-'Ejercicio 3 - TIR'!$C$26)*X612),'Ejercicio 3 - TIR'!$E$26-SQRT(('Ejercicio 3 - TIR'!$E$26-'Ejercicio 3 - TIR'!$C$26)*('Ejercicio 3 - TIR'!$E$26-'Ejercicio 3 - TIR'!$D$26)*(1-X612)))</f>
        <v>0.206721271</v>
      </c>
      <c r="Z612" s="3">
        <f t="shared" si="16"/>
        <v>1.1514928</v>
      </c>
      <c r="AA612" s="3">
        <f t="shared" si="17"/>
        <v>1.330820695</v>
      </c>
      <c r="AB612" s="3">
        <f t="shared" si="18"/>
        <v>1.549481303</v>
      </c>
      <c r="AC612" s="3">
        <f t="shared" si="19"/>
        <v>1.876084565</v>
      </c>
      <c r="AD612" s="3">
        <f t="shared" si="20"/>
        <v>2.263911151</v>
      </c>
      <c r="AE612" s="2">
        <f t="shared" si="21"/>
        <v>4131.425096</v>
      </c>
      <c r="AF612" s="2">
        <f t="shared" si="22"/>
        <v>4774.833172</v>
      </c>
      <c r="AG612" s="2">
        <f t="shared" si="23"/>
        <v>5559.362543</v>
      </c>
      <c r="AH612" s="2">
        <f t="shared" si="24"/>
        <v>6731.177872</v>
      </c>
      <c r="AI612" s="2">
        <f t="shared" si="25"/>
        <v>8122.655517</v>
      </c>
      <c r="AJ612" s="4">
        <f t="shared" si="26"/>
        <v>35872.16641</v>
      </c>
      <c r="AK612" s="4">
        <f t="shared" si="27"/>
        <v>51339.41601</v>
      </c>
      <c r="AL612" s="4">
        <f t="shared" si="28"/>
        <v>51927.60066</v>
      </c>
      <c r="AM612" s="4">
        <f t="shared" si="29"/>
        <v>78129.9307</v>
      </c>
      <c r="AN612" s="4">
        <f t="shared" si="30"/>
        <v>84669.70408</v>
      </c>
      <c r="AO612" s="4">
        <f>C612/'Ejercicio 3 - TIR'!$D$7</f>
        <v>14414.22146</v>
      </c>
      <c r="AP612" s="4">
        <f t="shared" si="31"/>
        <v>21457.94495</v>
      </c>
      <c r="AQ612" s="4">
        <f t="shared" si="32"/>
        <v>36925.19456</v>
      </c>
      <c r="AR612" s="4">
        <f t="shared" si="33"/>
        <v>37513.37921</v>
      </c>
      <c r="AS612" s="4">
        <f t="shared" si="34"/>
        <v>63715.70924</v>
      </c>
      <c r="AT612" s="4">
        <f t="shared" si="35"/>
        <v>70255.48262</v>
      </c>
      <c r="AU612" s="4">
        <f>AP612*'Ejercicio 3 - TIR'!$D$5</f>
        <v>10728.97248</v>
      </c>
      <c r="AV612" s="4">
        <f>AQ612*'Ejercicio 3 - TIR'!$D$5</f>
        <v>18462.59728</v>
      </c>
      <c r="AW612" s="4">
        <f>AR612*'Ejercicio 3 - TIR'!$D$5</f>
        <v>18756.6896</v>
      </c>
      <c r="AX612" s="4">
        <f>AS612*'Ejercicio 3 - TIR'!$D$5</f>
        <v>31857.85462</v>
      </c>
      <c r="AY612" s="4">
        <f>AT612*'Ejercicio 3 - TIR'!$D$5</f>
        <v>35127.74131</v>
      </c>
      <c r="AZ612" s="4">
        <f t="shared" ref="AZ612:BD612" si="1871">AJ612-AU612-AE612</f>
        <v>21011.76884</v>
      </c>
      <c r="BA612" s="4">
        <f t="shared" si="1871"/>
        <v>28101.98556</v>
      </c>
      <c r="BB612" s="4">
        <f t="shared" si="1871"/>
        <v>27611.54852</v>
      </c>
      <c r="BC612" s="4">
        <f t="shared" si="1871"/>
        <v>39540.89821</v>
      </c>
      <c r="BD612" s="4">
        <f t="shared" si="1871"/>
        <v>41419.30725</v>
      </c>
      <c r="BE612" s="4">
        <f t="shared" ref="BE612:BI612" si="1872">AZ612/Z612</f>
        <v>18247.41661</v>
      </c>
      <c r="BF612" s="4">
        <f t="shared" si="1872"/>
        <v>21116.28236</v>
      </c>
      <c r="BG612" s="4">
        <f t="shared" si="1872"/>
        <v>17819.86557</v>
      </c>
      <c r="BH612" s="4">
        <f t="shared" si="1872"/>
        <v>21076.28779</v>
      </c>
      <c r="BI612" s="4">
        <f t="shared" si="1872"/>
        <v>18295.46501</v>
      </c>
      <c r="BJ612" s="4">
        <f t="shared" si="38"/>
        <v>61740.09162</v>
      </c>
      <c r="BK612" s="4">
        <f t="shared" si="39"/>
        <v>32632.51668</v>
      </c>
      <c r="BL612" s="4">
        <f t="shared" si="40"/>
        <v>94372.60831</v>
      </c>
      <c r="BM612" s="4">
        <f>BK612*'Ejercicio 3 - TIR'!$D$5</f>
        <v>16316.25834</v>
      </c>
      <c r="BN612" s="4">
        <f t="shared" si="41"/>
        <v>78056.34997</v>
      </c>
      <c r="BO612" s="4">
        <f t="shared" si="42"/>
        <v>34478.53947</v>
      </c>
      <c r="BP612" s="4">
        <f t="shared" si="43"/>
        <v>-99342.53602</v>
      </c>
      <c r="BQ612" s="4">
        <f t="shared" ref="BQ612:BT612" si="1873">BE612</f>
        <v>18247.41661</v>
      </c>
      <c r="BR612" s="4">
        <f t="shared" si="1873"/>
        <v>21116.28236</v>
      </c>
      <c r="BS612" s="4">
        <f t="shared" si="1873"/>
        <v>17819.86557</v>
      </c>
      <c r="BT612" s="4">
        <f t="shared" si="1873"/>
        <v>21076.28779</v>
      </c>
      <c r="BU612" s="4">
        <f t="shared" si="45"/>
        <v>52774.00448</v>
      </c>
      <c r="BV612" s="36">
        <f t="shared" si="46"/>
        <v>8.391803699</v>
      </c>
    </row>
    <row r="613" ht="15.0" customHeight="1">
      <c r="A613" s="2">
        <v>612.0</v>
      </c>
      <c r="B613" s="3">
        <f t="shared" si="4"/>
        <v>0.2981248447</v>
      </c>
      <c r="C613" s="4">
        <f>IF(B613&lt;=('Ejercicio 3 - TIR'!$D$13-'Ejercicio 3 - TIR'!$C$13)/('Ejercicio 3 - TIR'!$E$13-'Ejercicio 3 - TIR'!$C$13),'Ejercicio 3 - TIR'!$C$13+SQRT(('Ejercicio 3 - TIR'!$E$13-'Ejercicio 3 - TIR'!$C$13)*('Ejercicio 3 - TIR'!$D$13-'Ejercicio 3 - TIR'!$C$13)*B613),'Ejercicio 3 - TIR'!$E$13-SQRT(('Ejercicio 3 - TIR'!$E$13-'Ejercicio 3 - TIR'!$C$13)*('Ejercicio 3 - TIR'!$E$13-'Ejercicio 3 - TIR'!$D$13)*(1-B613)))</f>
        <v>70978.45307</v>
      </c>
      <c r="D613" s="3">
        <f t="shared" si="5"/>
        <v>0.2231511731</v>
      </c>
      <c r="E613" s="4">
        <f>IF(D613&lt;=('Ejercicio 3 - TIR'!$D$14-'Ejercicio 3 - TIR'!$C$14)/('Ejercicio 3 - TIR'!$E$14-'Ejercicio 3 - TIR'!$C$14),'Ejercicio 3 - TIR'!$C$14+SQRT(('Ejercicio 3 - TIR'!$E$14-'Ejercicio 3 - TIR'!$C$14)*('Ejercicio 3 - TIR'!$D$14-'Ejercicio 3 - TIR'!$C$14)*D613),'Ejercicio 3 - TIR'!$E$14-SQRT(('Ejercicio 3 - TIR'!$E$14-'Ejercicio 3 - TIR'!$C$14)*('Ejercicio 3 - TIR'!$E$14-'Ejercicio 3 - TIR'!$D$14)*(1-D613)))</f>
        <v>29091.00696</v>
      </c>
      <c r="F613" s="3">
        <f t="shared" si="6"/>
        <v>0.5927460949</v>
      </c>
      <c r="G613" s="4">
        <f>IF(F613&lt;=('Ejercicio 3 - TIR'!$D$18-'Ejercicio 3 - TIR'!$C$18)/('Ejercicio 3 - TIR'!$E$18-'Ejercicio 3 - TIR'!$C$18),'Ejercicio 3 - TIR'!$C$18+SQRT(('Ejercicio 3 - TIR'!$E$18-'Ejercicio 3 - TIR'!$C$18)*('Ejercicio 3 - TIR'!$D$18-'Ejercicio 3 - TIR'!$C$18)*F613),'Ejercicio 3 - TIR'!$E$18-SQRT(('Ejercicio 3 - TIR'!$E$18-'Ejercicio 3 - TIR'!$C$18)*('Ejercicio 3 - TIR'!$E$18-'Ejercicio 3 - TIR'!$D$18)*(1-F613)))</f>
        <v>39429.31144</v>
      </c>
      <c r="H613" s="3">
        <f t="shared" si="7"/>
        <v>0.2876180962</v>
      </c>
      <c r="I613" s="4">
        <f>IF(H613&lt;=('Ejercicio 3 - TIR'!$D$18-'Ejercicio 3 - TIR'!$C$18)/('Ejercicio 3 - TIR'!$E$18-'Ejercicio 3 - TIR'!$C$18),'Ejercicio 3 - TIR'!$C$18+SQRT(('Ejercicio 3 - TIR'!$E$18-'Ejercicio 3 - TIR'!$C$18)*('Ejercicio 3 - TIR'!$D$18-'Ejercicio 3 - TIR'!$C$18)*H613),'Ejercicio 3 - TIR'!$E$18-SQRT(('Ejercicio 3 - TIR'!$E$18-'Ejercicio 3 - TIR'!$C$18)*('Ejercicio 3 - TIR'!$E$18-'Ejercicio 3 - TIR'!$D$18)*(1-H613)))</f>
        <v>36568.31138</v>
      </c>
      <c r="J613" s="3">
        <f t="shared" si="8"/>
        <v>0.7300700681</v>
      </c>
      <c r="K613" s="4">
        <f>IF(J613&lt;=('Ejercicio 3 - TIR'!$D$18-'Ejercicio 3 - TIR'!$C$18)/('Ejercicio 3 - TIR'!$E$18-'Ejercicio 3 - TIR'!$C$18),'Ejercicio 3 - TIR'!$C$18+SQRT(('Ejercicio 3 - TIR'!$E$18-'Ejercicio 3 - TIR'!$C$18)*('Ejercicio 3 - TIR'!$D$18-'Ejercicio 3 - TIR'!$C$18)*J613),'Ejercicio 3 - TIR'!$E$18-SQRT(('Ejercicio 3 - TIR'!$E$18-'Ejercicio 3 - TIR'!$C$18)*('Ejercicio 3 - TIR'!$E$18-'Ejercicio 3 - TIR'!$D$18)*(1-J613)))</f>
        <v>40500.58394</v>
      </c>
      <c r="L613" s="3">
        <f t="shared" si="9"/>
        <v>0.4208063361</v>
      </c>
      <c r="M613" s="4">
        <f>IF(L613&lt;=('Ejercicio 3 - TIR'!$D$18-'Ejercicio 3 - TIR'!$C$18)/('Ejercicio 3 - TIR'!$E$18-'Ejercicio 3 - TIR'!$C$18),'Ejercicio 3 - TIR'!$C$18+SQRT(('Ejercicio 3 - TIR'!$E$18-'Ejercicio 3 - TIR'!$C$18)*('Ejercicio 3 - TIR'!$D$18-'Ejercicio 3 - TIR'!$C$18)*L613),'Ejercicio 3 - TIR'!$E$18-SQRT(('Ejercicio 3 - TIR'!$E$18-'Ejercicio 3 - TIR'!$C$18)*('Ejercicio 3 - TIR'!$E$18-'Ejercicio 3 - TIR'!$D$18)*(1-L613)))</f>
        <v>37944.86944</v>
      </c>
      <c r="N613" s="3">
        <f t="shared" si="10"/>
        <v>0.7150586451</v>
      </c>
      <c r="O613" s="4">
        <f>IF(N613&lt;=('Ejercicio 3 - TIR'!$D$18-'Ejercicio 3 - TIR'!$C$18)/('Ejercicio 3 - TIR'!$E$18-'Ejercicio 3 - TIR'!$C$18),'Ejercicio 3 - TIR'!$C$18+SQRT(('Ejercicio 3 - TIR'!$E$18-'Ejercicio 3 - TIR'!$C$18)*('Ejercicio 3 - TIR'!$D$18-'Ejercicio 3 - TIR'!$C$18)*N613),'Ejercicio 3 - TIR'!$E$18-SQRT(('Ejercicio 3 - TIR'!$E$18-'Ejercicio 3 - TIR'!$C$18)*('Ejercicio 3 - TIR'!$E$18-'Ejercicio 3 - TIR'!$D$18)*(1-N613)))</f>
        <v>40377.1652</v>
      </c>
      <c r="P613" s="3">
        <f t="shared" si="11"/>
        <v>0.6309995713</v>
      </c>
      <c r="Q613" s="7">
        <f>IF(P613&lt;=('Ejercicio 3 - TIR'!$D$22-'Ejercicio 3 - TIR'!$C$22)/('Ejercicio 3 - TIR'!$E$22-'Ejercicio 3 - TIR'!$C$22),'Ejercicio 3 - TIR'!$C$22+SQRT(('Ejercicio 3 - TIR'!$E$22-'Ejercicio 3 - TIR'!$C$22)*('Ejercicio 3 - TIR'!$D$22-'Ejercicio 3 - TIR'!$C$22)*P613),'Ejercicio 3 - TIR'!$E$22-SQRT(('Ejercicio 3 - TIR'!$E$22-'Ejercicio 3 - TIR'!$C$22)*('Ejercicio 3 - TIR'!$E$22-'Ejercicio 3 - TIR'!$D$22)*(1-P613)))</f>
        <v>0.1542279071</v>
      </c>
      <c r="R613" s="3">
        <f t="shared" si="12"/>
        <v>0.733412436</v>
      </c>
      <c r="S613" s="7">
        <f>IF(R613&lt;=('Ejercicio 3 - TIR'!$D$23-'Ejercicio 3 - TIR'!$C$23)/('Ejercicio 3 - TIR'!$E$23-'Ejercicio 3 - TIR'!$C$23),'Ejercicio 3 - TIR'!$C$23+SQRT(('Ejercicio 3 - TIR'!$E$23-'Ejercicio 3 - TIR'!$C$23)*('Ejercicio 3 - TIR'!$D$23-'Ejercicio 3 - TIR'!$C$23)*R613),'Ejercicio 3 - TIR'!$E$23-SQRT(('Ejercicio 3 - TIR'!$E$23-'Ejercicio 3 - TIR'!$C$23)*('Ejercicio 3 - TIR'!$E$23-'Ejercicio 3 - TIR'!$D$23)*(1-R613)))</f>
        <v>0.1580943474</v>
      </c>
      <c r="T613" s="3">
        <f t="shared" si="13"/>
        <v>0.3855862461</v>
      </c>
      <c r="U613" s="7">
        <f>IF(T613&lt;=('Ejercicio 3 - TIR'!$D$24-'Ejercicio 3 - TIR'!$C$24)/('Ejercicio 3 - TIR'!$E$24-'Ejercicio 3 - TIR'!$C$24),'Ejercicio 3 - TIR'!$C$24+SQRT(('Ejercicio 3 - TIR'!$E$24-'Ejercicio 3 - TIR'!$C$24)*('Ejercicio 3 - TIR'!$D$24-'Ejercicio 3 - TIR'!$C$24)*T613),'Ejercicio 3 - TIR'!$E$24-SQRT(('Ejercicio 3 - TIR'!$E$24-'Ejercicio 3 - TIR'!$C$24)*('Ejercicio 3 - TIR'!$E$24-'Ejercicio 3 - TIR'!$D$24)*(1-T613)))</f>
        <v>0.1784557748</v>
      </c>
      <c r="V613" s="3">
        <f t="shared" si="14"/>
        <v>0.9124044427</v>
      </c>
      <c r="W613" s="7">
        <f>IF(V613&lt;=('Ejercicio 3 - TIR'!$D$25-'Ejercicio 3 - TIR'!$C$25)/('Ejercicio 3 - TIR'!$E$25-'Ejercicio 3 - TIR'!$C$25),'Ejercicio 3 - TIR'!$C$25+SQRT(('Ejercicio 3 - TIR'!$E$25-'Ejercicio 3 - TIR'!$C$25)*('Ejercicio 3 - TIR'!$D$25-'Ejercicio 3 - TIR'!$C$25)*V613),'Ejercicio 3 - TIR'!$E$25-SQRT(('Ejercicio 3 - TIR'!$E$25-'Ejercicio 3 - TIR'!$C$25)*('Ejercicio 3 - TIR'!$E$25-'Ejercicio 3 - TIR'!$D$25)*(1-V613)))</f>
        <v>0.2324904469</v>
      </c>
      <c r="X613" s="3">
        <f t="shared" si="15"/>
        <v>0.4675964253</v>
      </c>
      <c r="Y613" s="7">
        <f>IF(X613&lt;=('Ejercicio 3 - TIR'!$D$26-'Ejercicio 3 - TIR'!$C$26)/('Ejercicio 3 - TIR'!$E$26-'Ejercicio 3 - TIR'!$C$26),'Ejercicio 3 - TIR'!$C$26+SQRT(('Ejercicio 3 - TIR'!$E$26-'Ejercicio 3 - TIR'!$C$26)*('Ejercicio 3 - TIR'!$D$26-'Ejercicio 3 - TIR'!$C$26)*X613),'Ejercicio 3 - TIR'!$E$26-SQRT(('Ejercicio 3 - TIR'!$E$26-'Ejercicio 3 - TIR'!$C$26)*('Ejercicio 3 - TIR'!$E$26-'Ejercicio 3 - TIR'!$D$26)*(1-X613)))</f>
        <v>0.2263811665</v>
      </c>
      <c r="Z613" s="3">
        <f t="shared" si="16"/>
        <v>1.154227907</v>
      </c>
      <c r="AA613" s="3">
        <f t="shared" si="17"/>
        <v>1.336704815</v>
      </c>
      <c r="AB613" s="3">
        <f t="shared" si="18"/>
        <v>1.575247508</v>
      </c>
      <c r="AC613" s="3">
        <f t="shared" si="19"/>
        <v>1.941477505</v>
      </c>
      <c r="AD613" s="3">
        <f t="shared" si="20"/>
        <v>2.380991448</v>
      </c>
      <c r="AE613" s="2">
        <f t="shared" si="21"/>
        <v>4486.64512</v>
      </c>
      <c r="AF613" s="2">
        <f t="shared" si="22"/>
        <v>5195.958352</v>
      </c>
      <c r="AG613" s="2">
        <f t="shared" si="23"/>
        <v>6123.207126</v>
      </c>
      <c r="AH613" s="2">
        <f t="shared" si="24"/>
        <v>7546.794287</v>
      </c>
      <c r="AI613" s="2">
        <f t="shared" si="25"/>
        <v>9255.246381</v>
      </c>
      <c r="AJ613" s="4">
        <f t="shared" si="26"/>
        <v>45510.41162</v>
      </c>
      <c r="AK613" s="4">
        <f t="shared" si="27"/>
        <v>48881.0379</v>
      </c>
      <c r="AL613" s="4">
        <f t="shared" si="28"/>
        <v>63798.44393</v>
      </c>
      <c r="AM613" s="4">
        <f t="shared" si="29"/>
        <v>73669.11046</v>
      </c>
      <c r="AN613" s="4">
        <f t="shared" si="30"/>
        <v>96137.68502</v>
      </c>
      <c r="AO613" s="4">
        <f>C613/'Ejercicio 3 - TIR'!$D$7</f>
        <v>14195.69061</v>
      </c>
      <c r="AP613" s="4">
        <f t="shared" si="31"/>
        <v>31314.72101</v>
      </c>
      <c r="AQ613" s="4">
        <f t="shared" si="32"/>
        <v>34685.34728</v>
      </c>
      <c r="AR613" s="4">
        <f t="shared" si="33"/>
        <v>49602.75332</v>
      </c>
      <c r="AS613" s="4">
        <f t="shared" si="34"/>
        <v>59473.41985</v>
      </c>
      <c r="AT613" s="4">
        <f t="shared" si="35"/>
        <v>81941.99441</v>
      </c>
      <c r="AU613" s="4">
        <f>AP613*'Ejercicio 3 - TIR'!$D$5</f>
        <v>15657.3605</v>
      </c>
      <c r="AV613" s="4">
        <f>AQ613*'Ejercicio 3 - TIR'!$D$5</f>
        <v>17342.67364</v>
      </c>
      <c r="AW613" s="4">
        <f>AR613*'Ejercicio 3 - TIR'!$D$5</f>
        <v>24801.37666</v>
      </c>
      <c r="AX613" s="4">
        <f>AS613*'Ejercicio 3 - TIR'!$D$5</f>
        <v>29736.70992</v>
      </c>
      <c r="AY613" s="4">
        <f>AT613*'Ejercicio 3 - TIR'!$D$5</f>
        <v>40970.9972</v>
      </c>
      <c r="AZ613" s="4">
        <f t="shared" ref="AZ613:BD613" si="1874">AJ613-AU613-AE613</f>
        <v>25366.406</v>
      </c>
      <c r="BA613" s="4">
        <f t="shared" si="1874"/>
        <v>26342.4059</v>
      </c>
      <c r="BB613" s="4">
        <f t="shared" si="1874"/>
        <v>32873.86015</v>
      </c>
      <c r="BC613" s="4">
        <f t="shared" si="1874"/>
        <v>36385.60625</v>
      </c>
      <c r="BD613" s="4">
        <f t="shared" si="1874"/>
        <v>45911.44144</v>
      </c>
      <c r="BE613" s="4">
        <f t="shared" ref="BE613:BI613" si="1875">AZ613/Z613</f>
        <v>21976.9474</v>
      </c>
      <c r="BF613" s="4">
        <f t="shared" si="1875"/>
        <v>19706.97316</v>
      </c>
      <c r="BG613" s="4">
        <f t="shared" si="1875"/>
        <v>20869.01263</v>
      </c>
      <c r="BH613" s="4">
        <f t="shared" si="1875"/>
        <v>18741.19383</v>
      </c>
      <c r="BI613" s="4">
        <f t="shared" si="1875"/>
        <v>19282.48901</v>
      </c>
      <c r="BJ613" s="4">
        <f t="shared" si="38"/>
        <v>69265.43879</v>
      </c>
      <c r="BK613" s="4">
        <f t="shared" si="39"/>
        <v>33799.81795</v>
      </c>
      <c r="BL613" s="4">
        <f t="shared" si="40"/>
        <v>103065.2567</v>
      </c>
      <c r="BM613" s="4">
        <f>BK613*'Ejercicio 3 - TIR'!$D$5</f>
        <v>16899.90897</v>
      </c>
      <c r="BN613" s="4">
        <f t="shared" si="41"/>
        <v>86165.34776</v>
      </c>
      <c r="BO613" s="4">
        <f t="shared" si="42"/>
        <v>36188.85227</v>
      </c>
      <c r="BP613" s="4">
        <f t="shared" si="43"/>
        <v>-100069.46</v>
      </c>
      <c r="BQ613" s="4">
        <f t="shared" ref="BQ613:BT613" si="1876">BE613</f>
        <v>21976.9474</v>
      </c>
      <c r="BR613" s="4">
        <f t="shared" si="1876"/>
        <v>19706.97316</v>
      </c>
      <c r="BS613" s="4">
        <f t="shared" si="1876"/>
        <v>20869.01263</v>
      </c>
      <c r="BT613" s="4">
        <f t="shared" si="1876"/>
        <v>18741.19383</v>
      </c>
      <c r="BU613" s="4">
        <f t="shared" si="45"/>
        <v>55471.34129</v>
      </c>
      <c r="BV613" s="36">
        <f t="shared" si="46"/>
        <v>9.702128703</v>
      </c>
    </row>
    <row r="614" ht="15.0" customHeight="1">
      <c r="A614" s="2">
        <v>613.0</v>
      </c>
      <c r="B614" s="3">
        <f t="shared" si="4"/>
        <v>0.6928542843</v>
      </c>
      <c r="C614" s="4">
        <f>IF(B614&lt;=('Ejercicio 3 - TIR'!$D$13-'Ejercicio 3 - TIR'!$C$13)/('Ejercicio 3 - TIR'!$E$13-'Ejercicio 3 - TIR'!$C$13),'Ejercicio 3 - TIR'!$C$13+SQRT(('Ejercicio 3 - TIR'!$E$13-'Ejercicio 3 - TIR'!$C$13)*('Ejercicio 3 - TIR'!$D$13-'Ejercicio 3 - TIR'!$C$13)*B614),'Ejercicio 3 - TIR'!$E$13-SQRT(('Ejercicio 3 - TIR'!$E$13-'Ejercicio 3 - TIR'!$C$13)*('Ejercicio 3 - TIR'!$E$13-'Ejercicio 3 - TIR'!$D$13)*(1-B614)))</f>
        <v>80801.69646</v>
      </c>
      <c r="D614" s="3">
        <f t="shared" si="5"/>
        <v>0.9300549968</v>
      </c>
      <c r="E614" s="4">
        <f>IF(D614&lt;=('Ejercicio 3 - TIR'!$D$14-'Ejercicio 3 - TIR'!$C$14)/('Ejercicio 3 - TIR'!$E$14-'Ejercicio 3 - TIR'!$C$14),'Ejercicio 3 - TIR'!$C$14+SQRT(('Ejercicio 3 - TIR'!$E$14-'Ejercicio 3 - TIR'!$C$14)*('Ejercicio 3 - TIR'!$D$14-'Ejercicio 3 - TIR'!$C$14)*D614),'Ejercicio 3 - TIR'!$E$14-SQRT(('Ejercicio 3 - TIR'!$E$14-'Ejercicio 3 - TIR'!$C$14)*('Ejercicio 3 - TIR'!$E$14-'Ejercicio 3 - TIR'!$D$14)*(1-D614)))</f>
        <v>36760.90283</v>
      </c>
      <c r="F614" s="3">
        <f t="shared" si="6"/>
        <v>0.1393623611</v>
      </c>
      <c r="G614" s="4">
        <f>IF(F614&lt;=('Ejercicio 3 - TIR'!$D$18-'Ejercicio 3 - TIR'!$C$18)/('Ejercicio 3 - TIR'!$E$18-'Ejercicio 3 - TIR'!$C$18),'Ejercicio 3 - TIR'!$C$18+SQRT(('Ejercicio 3 - TIR'!$E$18-'Ejercicio 3 - TIR'!$C$18)*('Ejercicio 3 - TIR'!$D$18-'Ejercicio 3 - TIR'!$C$18)*F614),'Ejercicio 3 - TIR'!$E$18-SQRT(('Ejercicio 3 - TIR'!$E$18-'Ejercicio 3 - TIR'!$C$18)*('Ejercicio 3 - TIR'!$E$18-'Ejercicio 3 - TIR'!$D$18)*(1-F614)))</f>
        <v>34572.12797</v>
      </c>
      <c r="H614" s="3">
        <f t="shared" si="7"/>
        <v>0.5734387787</v>
      </c>
      <c r="I614" s="4">
        <f>IF(H614&lt;=('Ejercicio 3 - TIR'!$D$18-'Ejercicio 3 - TIR'!$C$18)/('Ejercicio 3 - TIR'!$E$18-'Ejercicio 3 - TIR'!$C$18),'Ejercicio 3 - TIR'!$C$18+SQRT(('Ejercicio 3 - TIR'!$E$18-'Ejercicio 3 - TIR'!$C$18)*('Ejercicio 3 - TIR'!$D$18-'Ejercicio 3 - TIR'!$C$18)*H614),'Ejercicio 3 - TIR'!$E$18-SQRT(('Ejercicio 3 - TIR'!$E$18-'Ejercicio 3 - TIR'!$C$18)*('Ejercicio 3 - TIR'!$E$18-'Ejercicio 3 - TIR'!$D$18)*(1-H614)))</f>
        <v>39274.47124</v>
      </c>
      <c r="J614" s="3">
        <f t="shared" si="8"/>
        <v>0.1777754055</v>
      </c>
      <c r="K614" s="4">
        <f>IF(J614&lt;=('Ejercicio 3 - TIR'!$D$18-'Ejercicio 3 - TIR'!$C$18)/('Ejercicio 3 - TIR'!$E$18-'Ejercicio 3 - TIR'!$C$18),'Ejercicio 3 - TIR'!$C$18+SQRT(('Ejercicio 3 - TIR'!$E$18-'Ejercicio 3 - TIR'!$C$18)*('Ejercicio 3 - TIR'!$D$18-'Ejercicio 3 - TIR'!$C$18)*J614),'Ejercicio 3 - TIR'!$E$18-SQRT(('Ejercicio 3 - TIR'!$E$18-'Ejercicio 3 - TIR'!$C$18)*('Ejercicio 3 - TIR'!$E$18-'Ejercicio 3 - TIR'!$D$18)*(1-J614)))</f>
        <v>35163.94334</v>
      </c>
      <c r="L614" s="3">
        <f t="shared" si="9"/>
        <v>0.1815075443</v>
      </c>
      <c r="M614" s="4">
        <f>IF(L614&lt;=('Ejercicio 3 - TIR'!$D$18-'Ejercicio 3 - TIR'!$C$18)/('Ejercicio 3 - TIR'!$E$18-'Ejercicio 3 - TIR'!$C$18),'Ejercicio 3 - TIR'!$C$18+SQRT(('Ejercicio 3 - TIR'!$E$18-'Ejercicio 3 - TIR'!$C$18)*('Ejercicio 3 - TIR'!$D$18-'Ejercicio 3 - TIR'!$C$18)*L614),'Ejercicio 3 - TIR'!$E$18-SQRT(('Ejercicio 3 - TIR'!$E$18-'Ejercicio 3 - TIR'!$C$18)*('Ejercicio 3 - TIR'!$E$18-'Ejercicio 3 - TIR'!$D$18)*(1-L614)))</f>
        <v>35217.86658</v>
      </c>
      <c r="N614" s="3">
        <f t="shared" si="10"/>
        <v>0.4729593161</v>
      </c>
      <c r="O614" s="4">
        <f>IF(N614&lt;=('Ejercicio 3 - TIR'!$D$18-'Ejercicio 3 - TIR'!$C$18)/('Ejercicio 3 - TIR'!$E$18-'Ejercicio 3 - TIR'!$C$18),'Ejercicio 3 - TIR'!$C$18+SQRT(('Ejercicio 3 - TIR'!$E$18-'Ejercicio 3 - TIR'!$C$18)*('Ejercicio 3 - TIR'!$D$18-'Ejercicio 3 - TIR'!$C$18)*N614),'Ejercicio 3 - TIR'!$E$18-SQRT(('Ejercicio 3 - TIR'!$E$18-'Ejercicio 3 - TIR'!$C$18)*('Ejercicio 3 - TIR'!$E$18-'Ejercicio 3 - TIR'!$D$18)*(1-N614)))</f>
        <v>38422.82004</v>
      </c>
      <c r="P614" s="3">
        <f t="shared" si="11"/>
        <v>0.02163585973</v>
      </c>
      <c r="Q614" s="7">
        <f>IF(P614&lt;=('Ejercicio 3 - TIR'!$D$22-'Ejercicio 3 - TIR'!$C$22)/('Ejercicio 3 - TIR'!$E$22-'Ejercicio 3 - TIR'!$C$22),'Ejercicio 3 - TIR'!$C$22+SQRT(('Ejercicio 3 - TIR'!$E$22-'Ejercicio 3 - TIR'!$C$22)*('Ejercicio 3 - TIR'!$D$22-'Ejercicio 3 - TIR'!$C$22)*P614),'Ejercicio 3 - TIR'!$E$22-SQRT(('Ejercicio 3 - TIR'!$E$22-'Ejercicio 3 - TIR'!$C$22)*('Ejercicio 3 - TIR'!$E$22-'Ejercicio 3 - TIR'!$D$22)*(1-P614)))</f>
        <v>0.1262405567</v>
      </c>
      <c r="R614" s="3">
        <f t="shared" si="12"/>
        <v>0.8583821952</v>
      </c>
      <c r="S614" s="7">
        <f>IF(R614&lt;=('Ejercicio 3 - TIR'!$D$23-'Ejercicio 3 - TIR'!$C$23)/('Ejercicio 3 - TIR'!$E$23-'Ejercicio 3 - TIR'!$C$23),'Ejercicio 3 - TIR'!$C$23+SQRT(('Ejercicio 3 - TIR'!$E$23-'Ejercicio 3 - TIR'!$C$23)*('Ejercicio 3 - TIR'!$D$23-'Ejercicio 3 - TIR'!$C$23)*R614),'Ejercicio 3 - TIR'!$E$23-SQRT(('Ejercicio 3 - TIR'!$E$23-'Ejercicio 3 - TIR'!$C$23)*('Ejercicio 3 - TIR'!$E$23-'Ejercicio 3 - TIR'!$D$23)*(1-R614)))</f>
        <v>0.1640340347</v>
      </c>
      <c r="T614" s="3">
        <f t="shared" si="13"/>
        <v>0.3754272913</v>
      </c>
      <c r="U614" s="7">
        <f>IF(T614&lt;=('Ejercicio 3 - TIR'!$D$24-'Ejercicio 3 - TIR'!$C$24)/('Ejercicio 3 - TIR'!$E$24-'Ejercicio 3 - TIR'!$C$24),'Ejercicio 3 - TIR'!$C$24+SQRT(('Ejercicio 3 - TIR'!$E$24-'Ejercicio 3 - TIR'!$C$24)*('Ejercicio 3 - TIR'!$D$24-'Ejercicio 3 - TIR'!$C$24)*T614),'Ejercicio 3 - TIR'!$E$24-SQRT(('Ejercicio 3 - TIR'!$E$24-'Ejercicio 3 - TIR'!$C$24)*('Ejercicio 3 - TIR'!$E$24-'Ejercicio 3 - TIR'!$D$24)*(1-T614)))</f>
        <v>0.1780784136</v>
      </c>
      <c r="V614" s="3">
        <f t="shared" si="14"/>
        <v>0.9580321079</v>
      </c>
      <c r="W614" s="7">
        <f>IF(V614&lt;=('Ejercicio 3 - TIR'!$D$25-'Ejercicio 3 - TIR'!$C$25)/('Ejercicio 3 - TIR'!$E$25-'Ejercicio 3 - TIR'!$C$25),'Ejercicio 3 - TIR'!$C$25+SQRT(('Ejercicio 3 - TIR'!$E$25-'Ejercicio 3 - TIR'!$C$25)*('Ejercicio 3 - TIR'!$D$25-'Ejercicio 3 - TIR'!$C$25)*V614),'Ejercicio 3 - TIR'!$E$25-SQRT(('Ejercicio 3 - TIR'!$E$25-'Ejercicio 3 - TIR'!$C$25)*('Ejercicio 3 - TIR'!$E$25-'Ejercicio 3 - TIR'!$D$25)*(1-V614)))</f>
        <v>0.2378802796</v>
      </c>
      <c r="X614" s="3">
        <f t="shared" si="15"/>
        <v>0.2094603988</v>
      </c>
      <c r="Y614" s="7">
        <f>IF(X614&lt;=('Ejercicio 3 - TIR'!$D$26-'Ejercicio 3 - TIR'!$C$26)/('Ejercicio 3 - TIR'!$E$26-'Ejercicio 3 - TIR'!$C$26),'Ejercicio 3 - TIR'!$C$26+SQRT(('Ejercicio 3 - TIR'!$E$26-'Ejercicio 3 - TIR'!$C$26)*('Ejercicio 3 - TIR'!$D$26-'Ejercicio 3 - TIR'!$C$26)*X614),'Ejercicio 3 - TIR'!$E$26-SQRT(('Ejercicio 3 - TIR'!$E$26-'Ejercicio 3 - TIR'!$C$26)*('Ejercicio 3 - TIR'!$E$26-'Ejercicio 3 - TIR'!$D$26)*(1-X614)))</f>
        <v>0.2137811496</v>
      </c>
      <c r="Z614" s="3">
        <f t="shared" si="16"/>
        <v>1.126240557</v>
      </c>
      <c r="AA614" s="3">
        <f t="shared" si="17"/>
        <v>1.310982339</v>
      </c>
      <c r="AB614" s="3">
        <f t="shared" si="18"/>
        <v>1.544439994</v>
      </c>
      <c r="AC614" s="3">
        <f t="shared" si="19"/>
        <v>1.911831812</v>
      </c>
      <c r="AD614" s="3">
        <f t="shared" si="20"/>
        <v>2.320545415</v>
      </c>
      <c r="AE614" s="2">
        <f t="shared" si="21"/>
        <v>4640.716837</v>
      </c>
      <c r="AF614" s="2">
        <f t="shared" si="22"/>
        <v>5401.952343</v>
      </c>
      <c r="AG614" s="2">
        <f t="shared" si="23"/>
        <v>6363.923447</v>
      </c>
      <c r="AH614" s="2">
        <f t="shared" si="24"/>
        <v>7877.775336</v>
      </c>
      <c r="AI614" s="2">
        <f t="shared" si="25"/>
        <v>9561.895204</v>
      </c>
      <c r="AJ614" s="4">
        <f t="shared" si="26"/>
        <v>38936.53265</v>
      </c>
      <c r="AK614" s="4">
        <f t="shared" si="27"/>
        <v>51488.13818</v>
      </c>
      <c r="AL614" s="4">
        <f t="shared" si="28"/>
        <v>54308.60046</v>
      </c>
      <c r="AM614" s="4">
        <f t="shared" si="29"/>
        <v>67330.63768</v>
      </c>
      <c r="AN614" s="4">
        <f t="shared" si="30"/>
        <v>89161.89887</v>
      </c>
      <c r="AO614" s="4">
        <f>C614/'Ejercicio 3 - TIR'!$D$7</f>
        <v>16160.33929</v>
      </c>
      <c r="AP614" s="4">
        <f t="shared" si="31"/>
        <v>22776.19336</v>
      </c>
      <c r="AQ614" s="4">
        <f t="shared" si="32"/>
        <v>35327.79889</v>
      </c>
      <c r="AR614" s="4">
        <f t="shared" si="33"/>
        <v>38148.26117</v>
      </c>
      <c r="AS614" s="4">
        <f t="shared" si="34"/>
        <v>51170.29839</v>
      </c>
      <c r="AT614" s="4">
        <f t="shared" si="35"/>
        <v>73001.55958</v>
      </c>
      <c r="AU614" s="4">
        <f>AP614*'Ejercicio 3 - TIR'!$D$5</f>
        <v>11388.09668</v>
      </c>
      <c r="AV614" s="4">
        <f>AQ614*'Ejercicio 3 - TIR'!$D$5</f>
        <v>17663.89944</v>
      </c>
      <c r="AW614" s="4">
        <f>AR614*'Ejercicio 3 - TIR'!$D$5</f>
        <v>19074.13058</v>
      </c>
      <c r="AX614" s="4">
        <f>AS614*'Ejercicio 3 - TIR'!$D$5</f>
        <v>25585.1492</v>
      </c>
      <c r="AY614" s="4">
        <f>AT614*'Ejercicio 3 - TIR'!$D$5</f>
        <v>36500.77979</v>
      </c>
      <c r="AZ614" s="4">
        <f t="shared" ref="AZ614:BD614" si="1877">AJ614-AU614-AE614</f>
        <v>22907.71913</v>
      </c>
      <c r="BA614" s="4">
        <f t="shared" si="1877"/>
        <v>28422.28639</v>
      </c>
      <c r="BB614" s="4">
        <f t="shared" si="1877"/>
        <v>28870.54643</v>
      </c>
      <c r="BC614" s="4">
        <f t="shared" si="1877"/>
        <v>33867.71315</v>
      </c>
      <c r="BD614" s="4">
        <f t="shared" si="1877"/>
        <v>43099.22388</v>
      </c>
      <c r="BE614" s="4">
        <f t="shared" ref="BE614:BI614" si="1878">AZ614/Z614</f>
        <v>20339.98776</v>
      </c>
      <c r="BF614" s="4">
        <f t="shared" si="1878"/>
        <v>21680.14438</v>
      </c>
      <c r="BG614" s="4">
        <f t="shared" si="1878"/>
        <v>18693.21342</v>
      </c>
      <c r="BH614" s="4">
        <f t="shared" si="1878"/>
        <v>17714.79737</v>
      </c>
      <c r="BI614" s="4">
        <f t="shared" si="1878"/>
        <v>18572.88532</v>
      </c>
      <c r="BJ614" s="4">
        <f t="shared" si="38"/>
        <v>85305.34451</v>
      </c>
      <c r="BK614" s="4">
        <f t="shared" si="39"/>
        <v>37500.80125</v>
      </c>
      <c r="BL614" s="4">
        <f t="shared" si="40"/>
        <v>122806.1458</v>
      </c>
      <c r="BM614" s="4">
        <f>BK614*'Ejercicio 3 - TIR'!$D$5</f>
        <v>18750.40062</v>
      </c>
      <c r="BN614" s="4">
        <f t="shared" si="41"/>
        <v>104055.7451</v>
      </c>
      <c r="BO614" s="4">
        <f t="shared" si="42"/>
        <v>44841.07248</v>
      </c>
      <c r="BP614" s="4">
        <f t="shared" si="43"/>
        <v>-117562.5993</v>
      </c>
      <c r="BQ614" s="4">
        <f t="shared" ref="BQ614:BT614" si="1879">BE614</f>
        <v>20339.98776</v>
      </c>
      <c r="BR614" s="4">
        <f t="shared" si="1879"/>
        <v>21680.14438</v>
      </c>
      <c r="BS614" s="4">
        <f t="shared" si="1879"/>
        <v>18693.21342</v>
      </c>
      <c r="BT614" s="4">
        <f t="shared" si="1879"/>
        <v>17714.79737</v>
      </c>
      <c r="BU614" s="4">
        <f t="shared" si="45"/>
        <v>63413.9578</v>
      </c>
      <c r="BV614" s="36">
        <f t="shared" si="46"/>
        <v>5.48307235</v>
      </c>
    </row>
    <row r="615" ht="15.0" customHeight="1">
      <c r="A615" s="2">
        <v>614.0</v>
      </c>
      <c r="B615" s="3">
        <f t="shared" si="4"/>
        <v>0.8000493251</v>
      </c>
      <c r="C615" s="4">
        <f>IF(B615&lt;=('Ejercicio 3 - TIR'!$D$13-'Ejercicio 3 - TIR'!$C$13)/('Ejercicio 3 - TIR'!$E$13-'Ejercicio 3 - TIR'!$C$13),'Ejercicio 3 - TIR'!$C$13+SQRT(('Ejercicio 3 - TIR'!$E$13-'Ejercicio 3 - TIR'!$C$13)*('Ejercicio 3 - TIR'!$D$13-'Ejercicio 3 - TIR'!$C$13)*B615),'Ejercicio 3 - TIR'!$E$13-SQRT(('Ejercicio 3 - TIR'!$E$13-'Ejercicio 3 - TIR'!$C$13)*('Ejercicio 3 - TIR'!$E$13-'Ejercicio 3 - TIR'!$D$13)*(1-B615)))</f>
        <v>84509.97709</v>
      </c>
      <c r="D615" s="3">
        <f t="shared" si="5"/>
        <v>0.7392656029</v>
      </c>
      <c r="E615" s="4">
        <f>IF(D615&lt;=('Ejercicio 3 - TIR'!$D$14-'Ejercicio 3 - TIR'!$C$14)/('Ejercicio 3 - TIR'!$E$14-'Ejercicio 3 - TIR'!$C$14),'Ejercicio 3 - TIR'!$C$14+SQRT(('Ejercicio 3 - TIR'!$E$14-'Ejercicio 3 - TIR'!$C$14)*('Ejercicio 3 - TIR'!$D$14-'Ejercicio 3 - TIR'!$C$14)*D615),'Ejercicio 3 - TIR'!$E$14-SQRT(('Ejercicio 3 - TIR'!$E$14-'Ejercicio 3 - TIR'!$C$14)*('Ejercicio 3 - TIR'!$E$14-'Ejercicio 3 - TIR'!$D$14)*(1-D615)))</f>
        <v>33746.1884</v>
      </c>
      <c r="F615" s="3">
        <f t="shared" si="6"/>
        <v>0.8152633837</v>
      </c>
      <c r="G615" s="4">
        <f>IF(F615&lt;=('Ejercicio 3 - TIR'!$D$18-'Ejercicio 3 - TIR'!$C$18)/('Ejercicio 3 - TIR'!$E$18-'Ejercicio 3 - TIR'!$C$18),'Ejercicio 3 - TIR'!$C$18+SQRT(('Ejercicio 3 - TIR'!$E$18-'Ejercicio 3 - TIR'!$C$18)*('Ejercicio 3 - TIR'!$D$18-'Ejercicio 3 - TIR'!$C$18)*F615),'Ejercicio 3 - TIR'!$E$18-SQRT(('Ejercicio 3 - TIR'!$E$18-'Ejercicio 3 - TIR'!$C$18)*('Ejercicio 3 - TIR'!$E$18-'Ejercicio 3 - TIR'!$D$18)*(1-F615)))</f>
        <v>41277.73641</v>
      </c>
      <c r="H615" s="3">
        <f t="shared" si="7"/>
        <v>0.901296074</v>
      </c>
      <c r="I615" s="4">
        <f>IF(H615&lt;=('Ejercicio 3 - TIR'!$D$18-'Ejercicio 3 - TIR'!$C$18)/('Ejercicio 3 - TIR'!$E$18-'Ejercicio 3 - TIR'!$C$18),'Ejercicio 3 - TIR'!$C$18+SQRT(('Ejercicio 3 - TIR'!$E$18-'Ejercicio 3 - TIR'!$C$18)*('Ejercicio 3 - TIR'!$D$18-'Ejercicio 3 - TIR'!$C$18)*H615),'Ejercicio 3 - TIR'!$E$18-SQRT(('Ejercicio 3 - TIR'!$E$18-'Ejercicio 3 - TIR'!$C$18)*('Ejercicio 3 - TIR'!$E$18-'Ejercicio 3 - TIR'!$D$18)*(1-H615)))</f>
        <v>42279.19232</v>
      </c>
      <c r="J615" s="3">
        <f t="shared" si="8"/>
        <v>0.3527730473</v>
      </c>
      <c r="K615" s="4">
        <f>IF(J615&lt;=('Ejercicio 3 - TIR'!$D$18-'Ejercicio 3 - TIR'!$C$18)/('Ejercicio 3 - TIR'!$E$18-'Ejercicio 3 - TIR'!$C$18),'Ejercicio 3 - TIR'!$C$18+SQRT(('Ejercicio 3 - TIR'!$E$18-'Ejercicio 3 - TIR'!$C$18)*('Ejercicio 3 - TIR'!$D$18-'Ejercicio 3 - TIR'!$C$18)*J615),'Ejercicio 3 - TIR'!$E$18-SQRT(('Ejercicio 3 - TIR'!$E$18-'Ejercicio 3 - TIR'!$C$18)*('Ejercicio 3 - TIR'!$E$18-'Ejercicio 3 - TIR'!$D$18)*(1-J615)))</f>
        <v>37274.33551</v>
      </c>
      <c r="L615" s="3">
        <f t="shared" si="9"/>
        <v>0.5306846802</v>
      </c>
      <c r="M615" s="4">
        <f>IF(L615&lt;=('Ejercicio 3 - TIR'!$D$18-'Ejercicio 3 - TIR'!$C$18)/('Ejercicio 3 - TIR'!$E$18-'Ejercicio 3 - TIR'!$C$18),'Ejercicio 3 - TIR'!$C$18+SQRT(('Ejercicio 3 - TIR'!$E$18-'Ejercicio 3 - TIR'!$C$18)*('Ejercicio 3 - TIR'!$D$18-'Ejercicio 3 - TIR'!$C$18)*L615),'Ejercicio 3 - TIR'!$E$18-SQRT(('Ejercicio 3 - TIR'!$E$18-'Ejercicio 3 - TIR'!$C$18)*('Ejercicio 3 - TIR'!$E$18-'Ejercicio 3 - TIR'!$D$18)*(1-L615)))</f>
        <v>38922.03464</v>
      </c>
      <c r="N615" s="3">
        <f t="shared" si="10"/>
        <v>0.6278229127</v>
      </c>
      <c r="O615" s="4">
        <f>IF(N615&lt;=('Ejercicio 3 - TIR'!$D$18-'Ejercicio 3 - TIR'!$C$18)/('Ejercicio 3 - TIR'!$E$18-'Ejercicio 3 - TIR'!$C$18),'Ejercicio 3 - TIR'!$C$18+SQRT(('Ejercicio 3 - TIR'!$E$18-'Ejercicio 3 - TIR'!$C$18)*('Ejercicio 3 - TIR'!$D$18-'Ejercicio 3 - TIR'!$C$18)*N615),'Ejercicio 3 - TIR'!$E$18-SQRT(('Ejercicio 3 - TIR'!$E$18-'Ejercicio 3 - TIR'!$C$18)*('Ejercicio 3 - TIR'!$E$18-'Ejercicio 3 - TIR'!$D$18)*(1-N615)))</f>
        <v>39704.29992</v>
      </c>
      <c r="P615" s="3">
        <f t="shared" si="11"/>
        <v>0.2782658922</v>
      </c>
      <c r="Q615" s="7">
        <f>IF(P615&lt;=('Ejercicio 3 - TIR'!$D$22-'Ejercicio 3 - TIR'!$C$22)/('Ejercicio 3 - TIR'!$E$22-'Ejercicio 3 - TIR'!$C$22),'Ejercicio 3 - TIR'!$C$22+SQRT(('Ejercicio 3 - TIR'!$E$22-'Ejercicio 3 - TIR'!$C$22)*('Ejercicio 3 - TIR'!$D$22-'Ejercicio 3 - TIR'!$C$22)*P615),'Ejercicio 3 - TIR'!$E$22-SQRT(('Ejercicio 3 - TIR'!$E$22-'Ejercicio 3 - TIR'!$C$22)*('Ejercicio 3 - TIR'!$E$22-'Ejercicio 3 - TIR'!$D$22)*(1-P615)))</f>
        <v>0.1423803174</v>
      </c>
      <c r="R615" s="3">
        <f t="shared" si="12"/>
        <v>0.680595568</v>
      </c>
      <c r="S615" s="7">
        <f>IF(R615&lt;=('Ejercicio 3 - TIR'!$D$23-'Ejercicio 3 - TIR'!$C$23)/('Ejercicio 3 - TIR'!$E$23-'Ejercicio 3 - TIR'!$C$23),'Ejercicio 3 - TIR'!$C$23+SQRT(('Ejercicio 3 - TIR'!$E$23-'Ejercicio 3 - TIR'!$C$23)*('Ejercicio 3 - TIR'!$D$23-'Ejercicio 3 - TIR'!$C$23)*R615),'Ejercicio 3 - TIR'!$E$23-SQRT(('Ejercicio 3 - TIR'!$E$23-'Ejercicio 3 - TIR'!$C$23)*('Ejercicio 3 - TIR'!$E$23-'Ejercicio 3 - TIR'!$D$23)*(1-R615)))</f>
        <v>0.1560223442</v>
      </c>
      <c r="T615" s="3">
        <f t="shared" si="13"/>
        <v>0.2153169659</v>
      </c>
      <c r="U615" s="7">
        <f>IF(T615&lt;=('Ejercicio 3 - TIR'!$D$24-'Ejercicio 3 - TIR'!$C$24)/('Ejercicio 3 - TIR'!$E$24-'Ejercicio 3 - TIR'!$C$24),'Ejercicio 3 - TIR'!$C$24+SQRT(('Ejercicio 3 - TIR'!$E$24-'Ejercicio 3 - TIR'!$C$24)*('Ejercicio 3 - TIR'!$D$24-'Ejercicio 3 - TIR'!$C$24)*T615),'Ejercicio 3 - TIR'!$E$24-SQRT(('Ejercicio 3 - TIR'!$E$24-'Ejercicio 3 - TIR'!$C$24)*('Ejercicio 3 - TIR'!$E$24-'Ejercicio 3 - TIR'!$D$24)*(1-T615)))</f>
        <v>0.1712641865</v>
      </c>
      <c r="V615" s="3">
        <f t="shared" si="14"/>
        <v>0.7869477793</v>
      </c>
      <c r="W615" s="7">
        <f>IF(V615&lt;=('Ejercicio 3 - TIR'!$D$25-'Ejercicio 3 - TIR'!$C$25)/('Ejercicio 3 - TIR'!$E$25-'Ejercicio 3 - TIR'!$C$25),'Ejercicio 3 - TIR'!$C$25+SQRT(('Ejercicio 3 - TIR'!$E$25-'Ejercicio 3 - TIR'!$C$25)*('Ejercicio 3 - TIR'!$D$25-'Ejercicio 3 - TIR'!$C$25)*V615),'Ejercicio 3 - TIR'!$E$25-SQRT(('Ejercicio 3 - TIR'!$E$25-'Ejercicio 3 - TIR'!$C$25)*('Ejercicio 3 - TIR'!$E$25-'Ejercicio 3 - TIR'!$D$25)*(1-V615)))</f>
        <v>0.2226928073</v>
      </c>
      <c r="X615" s="3">
        <f t="shared" si="15"/>
        <v>0.3712472222</v>
      </c>
      <c r="Y615" s="7">
        <f>IF(X615&lt;=('Ejercicio 3 - TIR'!$D$26-'Ejercicio 3 - TIR'!$C$26)/('Ejercicio 3 - TIR'!$E$26-'Ejercicio 3 - TIR'!$C$26),'Ejercicio 3 - TIR'!$C$26+SQRT(('Ejercicio 3 - TIR'!$E$26-'Ejercicio 3 - TIR'!$C$26)*('Ejercicio 3 - TIR'!$D$26-'Ejercicio 3 - TIR'!$C$26)*X615),'Ejercicio 3 - TIR'!$E$26-SQRT(('Ejercicio 3 - TIR'!$E$26-'Ejercicio 3 - TIR'!$C$26)*('Ejercicio 3 - TIR'!$E$26-'Ejercicio 3 - TIR'!$D$26)*(1-X615)))</f>
        <v>0.2217310975</v>
      </c>
      <c r="Z615" s="3">
        <f t="shared" si="16"/>
        <v>1.142380317</v>
      </c>
      <c r="AA615" s="3">
        <f t="shared" si="17"/>
        <v>1.320617172</v>
      </c>
      <c r="AB615" s="3">
        <f t="shared" si="18"/>
        <v>1.546791598</v>
      </c>
      <c r="AC615" s="3">
        <f t="shared" si="19"/>
        <v>1.891250962</v>
      </c>
      <c r="AD615" s="3">
        <f t="shared" si="20"/>
        <v>2.310600113</v>
      </c>
      <c r="AE615" s="2">
        <f t="shared" si="21"/>
        <v>4804.793014</v>
      </c>
      <c r="AF615" s="2">
        <f t="shared" si="22"/>
        <v>5554.448084</v>
      </c>
      <c r="AG615" s="2">
        <f t="shared" si="23"/>
        <v>6505.726116</v>
      </c>
      <c r="AH615" s="2">
        <f t="shared" si="24"/>
        <v>7954.504529</v>
      </c>
      <c r="AI615" s="2">
        <f t="shared" si="25"/>
        <v>9718.265548</v>
      </c>
      <c r="AJ615" s="4">
        <f t="shared" si="26"/>
        <v>47154.87362</v>
      </c>
      <c r="AK615" s="4">
        <f t="shared" si="27"/>
        <v>55834.62741</v>
      </c>
      <c r="AL615" s="4">
        <f t="shared" si="28"/>
        <v>57655.62899</v>
      </c>
      <c r="AM615" s="4">
        <f t="shared" si="29"/>
        <v>73611.33543</v>
      </c>
      <c r="AN615" s="4">
        <f t="shared" si="30"/>
        <v>91740.75987</v>
      </c>
      <c r="AO615" s="4">
        <f>C615/'Ejercicio 3 - TIR'!$D$7</f>
        <v>16901.99542</v>
      </c>
      <c r="AP615" s="4">
        <f t="shared" si="31"/>
        <v>30252.87821</v>
      </c>
      <c r="AQ615" s="4">
        <f t="shared" si="32"/>
        <v>38932.63199</v>
      </c>
      <c r="AR615" s="4">
        <f t="shared" si="33"/>
        <v>40753.63358</v>
      </c>
      <c r="AS615" s="4">
        <f t="shared" si="34"/>
        <v>56709.34001</v>
      </c>
      <c r="AT615" s="4">
        <f t="shared" si="35"/>
        <v>74838.76446</v>
      </c>
      <c r="AU615" s="4">
        <f>AP615*'Ejercicio 3 - TIR'!$D$5</f>
        <v>15126.4391</v>
      </c>
      <c r="AV615" s="4">
        <f>AQ615*'Ejercicio 3 - TIR'!$D$5</f>
        <v>19466.316</v>
      </c>
      <c r="AW615" s="4">
        <f>AR615*'Ejercicio 3 - TIR'!$D$5</f>
        <v>20376.81679</v>
      </c>
      <c r="AX615" s="4">
        <f>AS615*'Ejercicio 3 - TIR'!$D$5</f>
        <v>28354.67001</v>
      </c>
      <c r="AY615" s="4">
        <f>AT615*'Ejercicio 3 - TIR'!$D$5</f>
        <v>37419.38223</v>
      </c>
      <c r="AZ615" s="4">
        <f t="shared" ref="AZ615:BD615" si="1880">AJ615-AU615-AE615</f>
        <v>27223.64151</v>
      </c>
      <c r="BA615" s="4">
        <f t="shared" si="1880"/>
        <v>30813.86333</v>
      </c>
      <c r="BB615" s="4">
        <f t="shared" si="1880"/>
        <v>30773.08609</v>
      </c>
      <c r="BC615" s="4">
        <f t="shared" si="1880"/>
        <v>37302.16089</v>
      </c>
      <c r="BD615" s="4">
        <f t="shared" si="1880"/>
        <v>44603.1121</v>
      </c>
      <c r="BE615" s="4">
        <f t="shared" ref="BE615:BI615" si="1881">AZ615/Z615</f>
        <v>23830.62899</v>
      </c>
      <c r="BF615" s="4">
        <f t="shared" si="1881"/>
        <v>23332.92643</v>
      </c>
      <c r="BG615" s="4">
        <f t="shared" si="1881"/>
        <v>19894.78487</v>
      </c>
      <c r="BH615" s="4">
        <f t="shared" si="1881"/>
        <v>19723.53836</v>
      </c>
      <c r="BI615" s="4">
        <f t="shared" si="1881"/>
        <v>19303.69165</v>
      </c>
      <c r="BJ615" s="4">
        <f t="shared" si="38"/>
        <v>77973.94672</v>
      </c>
      <c r="BK615" s="4">
        <f t="shared" si="39"/>
        <v>39053.75252</v>
      </c>
      <c r="BL615" s="4">
        <f t="shared" si="40"/>
        <v>117027.6992</v>
      </c>
      <c r="BM615" s="4">
        <f>BK615*'Ejercicio 3 - TIR'!$D$5</f>
        <v>19526.87626</v>
      </c>
      <c r="BN615" s="4">
        <f t="shared" si="41"/>
        <v>97500.82298</v>
      </c>
      <c r="BO615" s="4">
        <f t="shared" si="42"/>
        <v>42197.18611</v>
      </c>
      <c r="BP615" s="4">
        <f t="shared" si="43"/>
        <v>-118256.1655</v>
      </c>
      <c r="BQ615" s="4">
        <f t="shared" ref="BQ615:BT615" si="1882">BE615</f>
        <v>23830.62899</v>
      </c>
      <c r="BR615" s="4">
        <f t="shared" si="1882"/>
        <v>23332.92643</v>
      </c>
      <c r="BS615" s="4">
        <f t="shared" si="1882"/>
        <v>19894.78487</v>
      </c>
      <c r="BT615" s="4">
        <f t="shared" si="1882"/>
        <v>19723.53836</v>
      </c>
      <c r="BU615" s="4">
        <f t="shared" si="45"/>
        <v>61500.87775</v>
      </c>
      <c r="BV615" s="36">
        <f t="shared" si="46"/>
        <v>6.872285806</v>
      </c>
    </row>
    <row r="616" ht="15.0" customHeight="1">
      <c r="A616" s="2">
        <v>615.0</v>
      </c>
      <c r="B616" s="3">
        <f t="shared" si="4"/>
        <v>0.8373831251</v>
      </c>
      <c r="C616" s="4">
        <f>IF(B616&lt;=('Ejercicio 3 - TIR'!$D$13-'Ejercicio 3 - TIR'!$C$13)/('Ejercicio 3 - TIR'!$E$13-'Ejercicio 3 - TIR'!$C$13),'Ejercicio 3 - TIR'!$C$13+SQRT(('Ejercicio 3 - TIR'!$E$13-'Ejercicio 3 - TIR'!$C$13)*('Ejercicio 3 - TIR'!$D$13-'Ejercicio 3 - TIR'!$C$13)*B616),'Ejercicio 3 - TIR'!$E$13-SQRT(('Ejercicio 3 - TIR'!$E$13-'Ejercicio 3 - TIR'!$C$13)*('Ejercicio 3 - TIR'!$E$13-'Ejercicio 3 - TIR'!$D$13)*(1-B616)))</f>
        <v>86030.73911</v>
      </c>
      <c r="D616" s="3">
        <f t="shared" si="5"/>
        <v>0.6857811824</v>
      </c>
      <c r="E616" s="4">
        <f>IF(D616&lt;=('Ejercicio 3 - TIR'!$D$14-'Ejercicio 3 - TIR'!$C$14)/('Ejercicio 3 - TIR'!$E$14-'Ejercicio 3 - TIR'!$C$14),'Ejercicio 3 - TIR'!$C$14+SQRT(('Ejercicio 3 - TIR'!$E$14-'Ejercicio 3 - TIR'!$C$14)*('Ejercicio 3 - TIR'!$D$14-'Ejercicio 3 - TIR'!$C$14)*D616),'Ejercicio 3 - TIR'!$E$14-SQRT(('Ejercicio 3 - TIR'!$E$14-'Ejercicio 3 - TIR'!$C$14)*('Ejercicio 3 - TIR'!$E$14-'Ejercicio 3 - TIR'!$D$14)*(1-D616)))</f>
        <v>33134.66515</v>
      </c>
      <c r="F616" s="3">
        <f t="shared" si="6"/>
        <v>0.5841464833</v>
      </c>
      <c r="G616" s="4">
        <f>IF(F616&lt;=('Ejercicio 3 - TIR'!$D$18-'Ejercicio 3 - TIR'!$C$18)/('Ejercicio 3 - TIR'!$E$18-'Ejercicio 3 - TIR'!$C$18),'Ejercicio 3 - TIR'!$C$18+SQRT(('Ejercicio 3 - TIR'!$E$18-'Ejercicio 3 - TIR'!$C$18)*('Ejercicio 3 - TIR'!$D$18-'Ejercicio 3 - TIR'!$C$18)*F616),'Ejercicio 3 - TIR'!$E$18-SQRT(('Ejercicio 3 - TIR'!$E$18-'Ejercicio 3 - TIR'!$C$18)*('Ejercicio 3 - TIR'!$E$18-'Ejercicio 3 - TIR'!$D$18)*(1-F616)))</f>
        <v>39360.6609</v>
      </c>
      <c r="H616" s="3">
        <f t="shared" si="7"/>
        <v>0.4251935508</v>
      </c>
      <c r="I616" s="4">
        <f>IF(H616&lt;=('Ejercicio 3 - TIR'!$D$18-'Ejercicio 3 - TIR'!$C$18)/('Ejercicio 3 - TIR'!$E$18-'Ejercicio 3 - TIR'!$C$18),'Ejercicio 3 - TIR'!$C$18+SQRT(('Ejercicio 3 - TIR'!$E$18-'Ejercicio 3 - TIR'!$C$18)*('Ejercicio 3 - TIR'!$D$18-'Ejercicio 3 - TIR'!$C$18)*H616),'Ejercicio 3 - TIR'!$E$18-SQRT(('Ejercicio 3 - TIR'!$E$18-'Ejercicio 3 - TIR'!$C$18)*('Ejercicio 3 - TIR'!$E$18-'Ejercicio 3 - TIR'!$D$18)*(1-H616)))</f>
        <v>37986.1776</v>
      </c>
      <c r="J616" s="3">
        <f t="shared" si="8"/>
        <v>0.8909509978</v>
      </c>
      <c r="K616" s="4">
        <f>IF(J616&lt;=('Ejercicio 3 - TIR'!$D$18-'Ejercicio 3 - TIR'!$C$18)/('Ejercicio 3 - TIR'!$E$18-'Ejercicio 3 - TIR'!$C$18),'Ejercicio 3 - TIR'!$C$18+SQRT(('Ejercicio 3 - TIR'!$E$18-'Ejercicio 3 - TIR'!$C$18)*('Ejercicio 3 - TIR'!$D$18-'Ejercicio 3 - TIR'!$C$18)*J616),'Ejercicio 3 - TIR'!$E$18-SQRT(('Ejercicio 3 - TIR'!$E$18-'Ejercicio 3 - TIR'!$C$18)*('Ejercicio 3 - TIR'!$E$18-'Ejercicio 3 - TIR'!$D$18)*(1-J616)))</f>
        <v>42140.16169</v>
      </c>
      <c r="L616" s="3">
        <f t="shared" si="9"/>
        <v>0.3806588753</v>
      </c>
      <c r="M616" s="4">
        <f>IF(L616&lt;=('Ejercicio 3 - TIR'!$D$18-'Ejercicio 3 - TIR'!$C$18)/('Ejercicio 3 - TIR'!$E$18-'Ejercicio 3 - TIR'!$C$18),'Ejercicio 3 - TIR'!$C$18+SQRT(('Ejercicio 3 - TIR'!$E$18-'Ejercicio 3 - TIR'!$C$18)*('Ejercicio 3 - TIR'!$D$18-'Ejercicio 3 - TIR'!$C$18)*L616),'Ejercicio 3 - TIR'!$E$18-SQRT(('Ejercicio 3 - TIR'!$E$18-'Ejercicio 3 - TIR'!$C$18)*('Ejercicio 3 - TIR'!$E$18-'Ejercicio 3 - TIR'!$D$18)*(1-L616)))</f>
        <v>37556.37686</v>
      </c>
      <c r="N616" s="3">
        <f t="shared" si="10"/>
        <v>0.88843431</v>
      </c>
      <c r="O616" s="4">
        <f>IF(N616&lt;=('Ejercicio 3 - TIR'!$D$18-'Ejercicio 3 - TIR'!$C$18)/('Ejercicio 3 - TIR'!$E$18-'Ejercicio 3 - TIR'!$C$18),'Ejercicio 3 - TIR'!$C$18+SQRT(('Ejercicio 3 - TIR'!$E$18-'Ejercicio 3 - TIR'!$C$18)*('Ejercicio 3 - TIR'!$D$18-'Ejercicio 3 - TIR'!$C$18)*N616),'Ejercicio 3 - TIR'!$E$18-SQRT(('Ejercicio 3 - TIR'!$E$18-'Ejercicio 3 - TIR'!$C$18)*('Ejercicio 3 - TIR'!$E$18-'Ejercicio 3 - TIR'!$D$18)*(1-N616)))</f>
        <v>42107.34953</v>
      </c>
      <c r="P616" s="3">
        <f t="shared" si="11"/>
        <v>0.2799237605</v>
      </c>
      <c r="Q616" s="7">
        <f>IF(P616&lt;=('Ejercicio 3 - TIR'!$D$22-'Ejercicio 3 - TIR'!$C$22)/('Ejercicio 3 - TIR'!$E$22-'Ejercicio 3 - TIR'!$C$22),'Ejercicio 3 - TIR'!$C$22+SQRT(('Ejercicio 3 - TIR'!$E$22-'Ejercicio 3 - TIR'!$C$22)*('Ejercicio 3 - TIR'!$D$22-'Ejercicio 3 - TIR'!$C$22)*P616),'Ejercicio 3 - TIR'!$E$22-SQRT(('Ejercicio 3 - TIR'!$E$22-'Ejercicio 3 - TIR'!$C$22)*('Ejercicio 3 - TIR'!$E$22-'Ejercicio 3 - TIR'!$D$22)*(1-P616)))</f>
        <v>0.1424468877</v>
      </c>
      <c r="R616" s="3">
        <f t="shared" si="12"/>
        <v>0.6671609467</v>
      </c>
      <c r="S616" s="7">
        <f>IF(R616&lt;=('Ejercicio 3 - TIR'!$D$23-'Ejercicio 3 - TIR'!$C$23)/('Ejercicio 3 - TIR'!$E$23-'Ejercicio 3 - TIR'!$C$23),'Ejercicio 3 - TIR'!$C$23+SQRT(('Ejercicio 3 - TIR'!$E$23-'Ejercicio 3 - TIR'!$C$23)*('Ejercicio 3 - TIR'!$D$23-'Ejercicio 3 - TIR'!$C$23)*R616),'Ejercicio 3 - TIR'!$E$23-SQRT(('Ejercicio 3 - TIR'!$E$23-'Ejercicio 3 - TIR'!$C$23)*('Ejercicio 3 - TIR'!$E$23-'Ejercicio 3 - TIR'!$D$23)*(1-R616)))</f>
        <v>0.1555232703</v>
      </c>
      <c r="T616" s="3">
        <f t="shared" si="13"/>
        <v>0.8308490422</v>
      </c>
      <c r="U616" s="7">
        <f>IF(T616&lt;=('Ejercicio 3 - TIR'!$D$24-'Ejercicio 3 - TIR'!$C$24)/('Ejercicio 3 - TIR'!$E$24-'Ejercicio 3 - TIR'!$C$24),'Ejercicio 3 - TIR'!$C$24+SQRT(('Ejercicio 3 - TIR'!$E$24-'Ejercicio 3 - TIR'!$C$24)*('Ejercicio 3 - TIR'!$D$24-'Ejercicio 3 - TIR'!$C$24)*T616),'Ejercicio 3 - TIR'!$E$24-SQRT(('Ejercicio 3 - TIR'!$E$24-'Ejercicio 3 - TIR'!$C$24)*('Ejercicio 3 - TIR'!$E$24-'Ejercicio 3 - TIR'!$D$24)*(1-T616)))</f>
        <v>0.1982371261</v>
      </c>
      <c r="V616" s="3">
        <f t="shared" si="14"/>
        <v>0.8892860412</v>
      </c>
      <c r="W616" s="7">
        <f>IF(V616&lt;=('Ejercicio 3 - TIR'!$D$25-'Ejercicio 3 - TIR'!$C$25)/('Ejercicio 3 - TIR'!$E$25-'Ejercicio 3 - TIR'!$C$25),'Ejercicio 3 - TIR'!$C$25+SQRT(('Ejercicio 3 - TIR'!$E$25-'Ejercicio 3 - TIR'!$C$25)*('Ejercicio 3 - TIR'!$D$25-'Ejercicio 3 - TIR'!$C$25)*V616),'Ejercicio 3 - TIR'!$E$25-SQRT(('Ejercicio 3 - TIR'!$E$25-'Ejercicio 3 - TIR'!$C$25)*('Ejercicio 3 - TIR'!$E$25-'Ejercicio 3 - TIR'!$D$25)*(1-V616)))</f>
        <v>0.2303150094</v>
      </c>
      <c r="X616" s="3">
        <f t="shared" si="15"/>
        <v>0.6631517367</v>
      </c>
      <c r="Y616" s="7">
        <f>IF(X616&lt;=('Ejercicio 3 - TIR'!$D$26-'Ejercicio 3 - TIR'!$C$26)/('Ejercicio 3 - TIR'!$E$26-'Ejercicio 3 - TIR'!$C$26),'Ejercicio 3 - TIR'!$C$26+SQRT(('Ejercicio 3 - TIR'!$E$26-'Ejercicio 3 - TIR'!$C$26)*('Ejercicio 3 - TIR'!$D$26-'Ejercicio 3 - TIR'!$C$26)*X616),'Ejercicio 3 - TIR'!$E$26-SQRT(('Ejercicio 3 - TIR'!$E$26-'Ejercicio 3 - TIR'!$C$26)*('Ejercicio 3 - TIR'!$E$26-'Ejercicio 3 - TIR'!$D$26)*(1-X616)))</f>
        <v>0.237350491</v>
      </c>
      <c r="Z616" s="3">
        <f t="shared" si="16"/>
        <v>1.142446888</v>
      </c>
      <c r="AA616" s="3">
        <f t="shared" si="17"/>
        <v>1.320123964</v>
      </c>
      <c r="AB616" s="3">
        <f t="shared" si="18"/>
        <v>1.581821545</v>
      </c>
      <c r="AC616" s="3">
        <f t="shared" si="19"/>
        <v>1.946138788</v>
      </c>
      <c r="AD616" s="3">
        <f t="shared" si="20"/>
        <v>2.408055785</v>
      </c>
      <c r="AE616" s="2">
        <f t="shared" si="21"/>
        <v>4719.929926</v>
      </c>
      <c r="AF616" s="2">
        <f t="shared" si="22"/>
        <v>5453.988864</v>
      </c>
      <c r="AG616" s="2">
        <f t="shared" si="23"/>
        <v>6535.171942</v>
      </c>
      <c r="AH616" s="2">
        <f t="shared" si="24"/>
        <v>8040.320129</v>
      </c>
      <c r="AI616" s="2">
        <f t="shared" si="25"/>
        <v>9948.694059</v>
      </c>
      <c r="AJ616" s="4">
        <f t="shared" si="26"/>
        <v>44967.46454</v>
      </c>
      <c r="AK616" s="4">
        <f t="shared" si="27"/>
        <v>50146.46334</v>
      </c>
      <c r="AL616" s="4">
        <f t="shared" si="28"/>
        <v>66658.21565</v>
      </c>
      <c r="AM616" s="4">
        <f t="shared" si="29"/>
        <v>73089.92176</v>
      </c>
      <c r="AN616" s="4">
        <f t="shared" si="30"/>
        <v>101396.8466</v>
      </c>
      <c r="AO616" s="4">
        <f>C616/'Ejercicio 3 - TIR'!$D$7</f>
        <v>17206.14782</v>
      </c>
      <c r="AP616" s="4">
        <f t="shared" si="31"/>
        <v>27761.31672</v>
      </c>
      <c r="AQ616" s="4">
        <f t="shared" si="32"/>
        <v>32940.31552</v>
      </c>
      <c r="AR616" s="4">
        <f t="shared" si="33"/>
        <v>49452.06783</v>
      </c>
      <c r="AS616" s="4">
        <f t="shared" si="34"/>
        <v>55883.77394</v>
      </c>
      <c r="AT616" s="4">
        <f t="shared" si="35"/>
        <v>84190.69881</v>
      </c>
      <c r="AU616" s="4">
        <f>AP616*'Ejercicio 3 - TIR'!$D$5</f>
        <v>13880.65836</v>
      </c>
      <c r="AV616" s="4">
        <f>AQ616*'Ejercicio 3 - TIR'!$D$5</f>
        <v>16470.15776</v>
      </c>
      <c r="AW616" s="4">
        <f>AR616*'Ejercicio 3 - TIR'!$D$5</f>
        <v>24726.03391</v>
      </c>
      <c r="AX616" s="4">
        <f>AS616*'Ejercicio 3 - TIR'!$D$5</f>
        <v>27941.88697</v>
      </c>
      <c r="AY616" s="4">
        <f>AT616*'Ejercicio 3 - TIR'!$D$5</f>
        <v>42095.34941</v>
      </c>
      <c r="AZ616" s="4">
        <f t="shared" ref="AZ616:BD616" si="1883">AJ616-AU616-AE616</f>
        <v>26366.87626</v>
      </c>
      <c r="BA616" s="4">
        <f t="shared" si="1883"/>
        <v>28222.31672</v>
      </c>
      <c r="BB616" s="4">
        <f t="shared" si="1883"/>
        <v>35397.00979</v>
      </c>
      <c r="BC616" s="4">
        <f t="shared" si="1883"/>
        <v>37107.71466</v>
      </c>
      <c r="BD616" s="4">
        <f t="shared" si="1883"/>
        <v>49352.80317</v>
      </c>
      <c r="BE616" s="4">
        <f t="shared" ref="BE616:BI616" si="1884">AZ616/Z616</f>
        <v>23079.30158</v>
      </c>
      <c r="BF616" s="4">
        <f t="shared" si="1884"/>
        <v>21378.53527</v>
      </c>
      <c r="BG616" s="4">
        <f t="shared" si="1884"/>
        <v>22377.37241</v>
      </c>
      <c r="BH616" s="4">
        <f t="shared" si="1884"/>
        <v>19067.35269</v>
      </c>
      <c r="BI616" s="4">
        <f t="shared" si="1884"/>
        <v>20494.87536</v>
      </c>
      <c r="BJ616" s="4">
        <f t="shared" si="38"/>
        <v>79790.1221</v>
      </c>
      <c r="BK616" s="4">
        <f t="shared" si="39"/>
        <v>41433.3638</v>
      </c>
      <c r="BL616" s="4">
        <f t="shared" si="40"/>
        <v>121223.4859</v>
      </c>
      <c r="BM616" s="4">
        <f>BK616*'Ejercicio 3 - TIR'!$D$5</f>
        <v>20716.6819</v>
      </c>
      <c r="BN616" s="4">
        <f t="shared" si="41"/>
        <v>100506.804</v>
      </c>
      <c r="BO616" s="4">
        <f t="shared" si="42"/>
        <v>41737.73906</v>
      </c>
      <c r="BP616" s="4">
        <f t="shared" si="43"/>
        <v>-119165.4043</v>
      </c>
      <c r="BQ616" s="4">
        <f t="shared" ref="BQ616:BT616" si="1885">BE616</f>
        <v>23079.30158</v>
      </c>
      <c r="BR616" s="4">
        <f t="shared" si="1885"/>
        <v>21378.53527</v>
      </c>
      <c r="BS616" s="4">
        <f t="shared" si="1885"/>
        <v>22377.37241</v>
      </c>
      <c r="BT616" s="4">
        <f t="shared" si="1885"/>
        <v>19067.35269</v>
      </c>
      <c r="BU616" s="4">
        <f t="shared" si="45"/>
        <v>62232.61441</v>
      </c>
      <c r="BV616" s="36">
        <f t="shared" si="46"/>
        <v>6.532627304</v>
      </c>
    </row>
    <row r="617" ht="15.0" customHeight="1">
      <c r="A617" s="2">
        <v>616.0</v>
      </c>
      <c r="B617" s="3">
        <f t="shared" si="4"/>
        <v>0.5953354934</v>
      </c>
      <c r="C617" s="4">
        <f>IF(B617&lt;=('Ejercicio 3 - TIR'!$D$13-'Ejercicio 3 - TIR'!$C$13)/('Ejercicio 3 - TIR'!$E$13-'Ejercicio 3 - TIR'!$C$13),'Ejercicio 3 - TIR'!$C$13+SQRT(('Ejercicio 3 - TIR'!$E$13-'Ejercicio 3 - TIR'!$C$13)*('Ejercicio 3 - TIR'!$D$13-'Ejercicio 3 - TIR'!$C$13)*B617),'Ejercicio 3 - TIR'!$E$13-SQRT(('Ejercicio 3 - TIR'!$E$13-'Ejercicio 3 - TIR'!$C$13)*('Ejercicio 3 - TIR'!$E$13-'Ejercicio 3 - TIR'!$D$13)*(1-B617)))</f>
        <v>77963.72518</v>
      </c>
      <c r="D617" s="3">
        <f t="shared" si="5"/>
        <v>0.05064029007</v>
      </c>
      <c r="E617" s="4">
        <f>IF(D617&lt;=('Ejercicio 3 - TIR'!$D$14-'Ejercicio 3 - TIR'!$C$14)/('Ejercicio 3 - TIR'!$E$14-'Ejercicio 3 - TIR'!$C$14),'Ejercicio 3 - TIR'!$C$14+SQRT(('Ejercicio 3 - TIR'!$E$14-'Ejercicio 3 - TIR'!$C$14)*('Ejercicio 3 - TIR'!$D$14-'Ejercicio 3 - TIR'!$C$14)*D617),'Ejercicio 3 - TIR'!$E$14-SQRT(('Ejercicio 3 - TIR'!$E$14-'Ejercicio 3 - TIR'!$C$14)*('Ejercicio 3 - TIR'!$E$14-'Ejercicio 3 - TIR'!$D$14)*(1-D617)))</f>
        <v>26948.85139</v>
      </c>
      <c r="F617" s="3">
        <f t="shared" si="6"/>
        <v>0.7754128968</v>
      </c>
      <c r="G617" s="4">
        <f>IF(F617&lt;=('Ejercicio 3 - TIR'!$D$18-'Ejercicio 3 - TIR'!$C$18)/('Ejercicio 3 - TIR'!$E$18-'Ejercicio 3 - TIR'!$C$18),'Ejercicio 3 - TIR'!$C$18+SQRT(('Ejercicio 3 - TIR'!$E$18-'Ejercicio 3 - TIR'!$C$18)*('Ejercicio 3 - TIR'!$D$18-'Ejercicio 3 - TIR'!$C$18)*F617),'Ejercicio 3 - TIR'!$E$18-SQRT(('Ejercicio 3 - TIR'!$E$18-'Ejercicio 3 - TIR'!$C$18)*('Ejercicio 3 - TIR'!$E$18-'Ejercicio 3 - TIR'!$D$18)*(1-F617)))</f>
        <v>40895.85176</v>
      </c>
      <c r="H617" s="3">
        <f t="shared" si="7"/>
        <v>0.70204262</v>
      </c>
      <c r="I617" s="4">
        <f>IF(H617&lt;=('Ejercicio 3 - TIR'!$D$18-'Ejercicio 3 - TIR'!$C$18)/('Ejercicio 3 - TIR'!$E$18-'Ejercicio 3 - TIR'!$C$18),'Ejercicio 3 - TIR'!$C$18+SQRT(('Ejercicio 3 - TIR'!$E$18-'Ejercicio 3 - TIR'!$C$18)*('Ejercicio 3 - TIR'!$D$18-'Ejercicio 3 - TIR'!$C$18)*H617),'Ejercicio 3 - TIR'!$E$18-SQRT(('Ejercicio 3 - TIR'!$E$18-'Ejercicio 3 - TIR'!$C$18)*('Ejercicio 3 - TIR'!$E$18-'Ejercicio 3 - TIR'!$D$18)*(1-H617)))</f>
        <v>40272.75942</v>
      </c>
      <c r="J617" s="3">
        <f t="shared" si="8"/>
        <v>0.8786026735</v>
      </c>
      <c r="K617" s="4">
        <f>IF(J617&lt;=('Ejercicio 3 - TIR'!$D$18-'Ejercicio 3 - TIR'!$C$18)/('Ejercicio 3 - TIR'!$E$18-'Ejercicio 3 - TIR'!$C$18),'Ejercicio 3 - TIR'!$C$18+SQRT(('Ejercicio 3 - TIR'!$E$18-'Ejercicio 3 - TIR'!$C$18)*('Ejercicio 3 - TIR'!$D$18-'Ejercicio 3 - TIR'!$C$18)*J617),'Ejercicio 3 - TIR'!$E$18-SQRT(('Ejercicio 3 - TIR'!$E$18-'Ejercicio 3 - TIR'!$C$18)*('Ejercicio 3 - TIR'!$E$18-'Ejercicio 3 - TIR'!$D$18)*(1-J617)))</f>
        <v>41982.58397</v>
      </c>
      <c r="L617" s="3">
        <f t="shared" si="9"/>
        <v>0.3155633335</v>
      </c>
      <c r="M617" s="4">
        <f>IF(L617&lt;=('Ejercicio 3 - TIR'!$D$18-'Ejercicio 3 - TIR'!$C$18)/('Ejercicio 3 - TIR'!$E$18-'Ejercicio 3 - TIR'!$C$18),'Ejercicio 3 - TIR'!$C$18+SQRT(('Ejercicio 3 - TIR'!$E$18-'Ejercicio 3 - TIR'!$C$18)*('Ejercicio 3 - TIR'!$D$18-'Ejercicio 3 - TIR'!$C$18)*L617),'Ejercicio 3 - TIR'!$E$18-SQRT(('Ejercicio 3 - TIR'!$E$18-'Ejercicio 3 - TIR'!$C$18)*('Ejercicio 3 - TIR'!$E$18-'Ejercicio 3 - TIR'!$D$18)*(1-L617)))</f>
        <v>36880.00727</v>
      </c>
      <c r="N617" s="3">
        <f t="shared" si="10"/>
        <v>0.9644018362</v>
      </c>
      <c r="O617" s="4">
        <f>IF(N617&lt;=('Ejercicio 3 - TIR'!$D$18-'Ejercicio 3 - TIR'!$C$18)/('Ejercicio 3 - TIR'!$E$18-'Ejercicio 3 - TIR'!$C$18),'Ejercicio 3 - TIR'!$C$18+SQRT(('Ejercicio 3 - TIR'!$E$18-'Ejercicio 3 - TIR'!$C$18)*('Ejercicio 3 - TIR'!$D$18-'Ejercicio 3 - TIR'!$C$18)*N617),'Ejercicio 3 - TIR'!$E$18-SQRT(('Ejercicio 3 - TIR'!$E$18-'Ejercicio 3 - TIR'!$C$18)*('Ejercicio 3 - TIR'!$E$18-'Ejercicio 3 - TIR'!$D$18)*(1-N617)))</f>
        <v>43366.02868</v>
      </c>
      <c r="P617" s="3">
        <f t="shared" si="11"/>
        <v>0.9960782466</v>
      </c>
      <c r="Q617" s="7">
        <f>IF(P617&lt;=('Ejercicio 3 - TIR'!$D$22-'Ejercicio 3 - TIR'!$C$22)/('Ejercicio 3 - TIR'!$E$22-'Ejercicio 3 - TIR'!$C$22),'Ejercicio 3 - TIR'!$C$22+SQRT(('Ejercicio 3 - TIR'!$E$22-'Ejercicio 3 - TIR'!$C$22)*('Ejercicio 3 - TIR'!$D$22-'Ejercicio 3 - TIR'!$C$22)*P617),'Ejercicio 3 - TIR'!$E$22-SQRT(('Ejercicio 3 - TIR'!$E$22-'Ejercicio 3 - TIR'!$C$22)*('Ejercicio 3 - TIR'!$E$22-'Ejercicio 3 - TIR'!$D$22)*(1-P617)))</f>
        <v>0.1773430928</v>
      </c>
      <c r="R617" s="3">
        <f t="shared" si="12"/>
        <v>0.7973456574</v>
      </c>
      <c r="S617" s="7">
        <f>IF(R617&lt;=('Ejercicio 3 - TIR'!$D$23-'Ejercicio 3 - TIR'!$C$23)/('Ejercicio 3 - TIR'!$E$23-'Ejercicio 3 - TIR'!$C$23),'Ejercicio 3 - TIR'!$C$23+SQRT(('Ejercicio 3 - TIR'!$E$23-'Ejercicio 3 - TIR'!$C$23)*('Ejercicio 3 - TIR'!$D$23-'Ejercicio 3 - TIR'!$C$23)*R617),'Ejercicio 3 - TIR'!$E$23-SQRT(('Ejercicio 3 - TIR'!$E$23-'Ejercicio 3 - TIR'!$C$23)*('Ejercicio 3 - TIR'!$E$23-'Ejercicio 3 - TIR'!$D$23)*(1-R617)))</f>
        <v>0.1609008425</v>
      </c>
      <c r="T617" s="3">
        <f t="shared" si="13"/>
        <v>0.3528636412</v>
      </c>
      <c r="U617" s="7">
        <f>IF(T617&lt;=('Ejercicio 3 - TIR'!$D$24-'Ejercicio 3 - TIR'!$C$24)/('Ejercicio 3 - TIR'!$E$24-'Ejercicio 3 - TIR'!$C$24),'Ejercicio 3 - TIR'!$C$24+SQRT(('Ejercicio 3 - TIR'!$E$24-'Ejercicio 3 - TIR'!$C$24)*('Ejercicio 3 - TIR'!$D$24-'Ejercicio 3 - TIR'!$C$24)*T617),'Ejercicio 3 - TIR'!$E$24-SQRT(('Ejercicio 3 - TIR'!$E$24-'Ejercicio 3 - TIR'!$C$24)*('Ejercicio 3 - TIR'!$E$24-'Ejercicio 3 - TIR'!$D$24)*(1-T617)))</f>
        <v>0.1772215658</v>
      </c>
      <c r="V617" s="3">
        <f t="shared" si="14"/>
        <v>0.9310836798</v>
      </c>
      <c r="W617" s="7">
        <f>IF(V617&lt;=('Ejercicio 3 - TIR'!$D$25-'Ejercicio 3 - TIR'!$C$25)/('Ejercicio 3 - TIR'!$E$25-'Ejercicio 3 - TIR'!$C$25),'Ejercicio 3 - TIR'!$C$25+SQRT(('Ejercicio 3 - TIR'!$E$25-'Ejercicio 3 - TIR'!$C$25)*('Ejercicio 3 - TIR'!$D$25-'Ejercicio 3 - TIR'!$C$25)*V617),'Ejercicio 3 - TIR'!$E$25-SQRT(('Ejercicio 3 - TIR'!$E$25-'Ejercicio 3 - TIR'!$C$25)*('Ejercicio 3 - TIR'!$E$25-'Ejercicio 3 - TIR'!$D$25)*(1-V617)))</f>
        <v>0.2344691558</v>
      </c>
      <c r="X617" s="3">
        <f t="shared" si="15"/>
        <v>0.2418753373</v>
      </c>
      <c r="Y617" s="7">
        <f>IF(X617&lt;=('Ejercicio 3 - TIR'!$D$26-'Ejercicio 3 - TIR'!$C$26)/('Ejercicio 3 - TIR'!$E$26-'Ejercicio 3 - TIR'!$C$26),'Ejercicio 3 - TIR'!$C$26+SQRT(('Ejercicio 3 - TIR'!$E$26-'Ejercicio 3 - TIR'!$C$26)*('Ejercicio 3 - TIR'!$D$26-'Ejercicio 3 - TIR'!$C$26)*X617),'Ejercicio 3 - TIR'!$E$26-SQRT(('Ejercicio 3 - TIR'!$E$26-'Ejercicio 3 - TIR'!$C$26)*('Ejercicio 3 - TIR'!$E$26-'Ejercicio 3 - TIR'!$D$26)*(1-X617)))</f>
        <v>0.2155551054</v>
      </c>
      <c r="Z617" s="3">
        <f t="shared" si="16"/>
        <v>1.177343093</v>
      </c>
      <c r="AA617" s="3">
        <f t="shared" si="17"/>
        <v>1.366778588</v>
      </c>
      <c r="AB617" s="3">
        <f t="shared" si="18"/>
        <v>1.60900123</v>
      </c>
      <c r="AC617" s="3">
        <f t="shared" si="19"/>
        <v>1.98626239</v>
      </c>
      <c r="AD617" s="3">
        <f t="shared" si="20"/>
        <v>2.414411389</v>
      </c>
      <c r="AE617" s="2">
        <f t="shared" si="21"/>
        <v>4779.192653</v>
      </c>
      <c r="AF617" s="2">
        <f t="shared" si="22"/>
        <v>5548.168777</v>
      </c>
      <c r="AG617" s="2">
        <f t="shared" si="23"/>
        <v>6531.423935</v>
      </c>
      <c r="AH617" s="2">
        <f t="shared" si="24"/>
        <v>8062.841392</v>
      </c>
      <c r="AI617" s="2">
        <f t="shared" si="25"/>
        <v>9800.828017</v>
      </c>
      <c r="AJ617" s="4">
        <f t="shared" si="26"/>
        <v>48148.4486</v>
      </c>
      <c r="AK617" s="4">
        <f t="shared" si="27"/>
        <v>55043.94527</v>
      </c>
      <c r="AL617" s="4">
        <f t="shared" si="28"/>
        <v>67550.02924</v>
      </c>
      <c r="AM617" s="4">
        <f t="shared" si="29"/>
        <v>73253.37138</v>
      </c>
      <c r="AN617" s="4">
        <f t="shared" si="30"/>
        <v>104703.4335</v>
      </c>
      <c r="AO617" s="4">
        <f>C617/'Ejercicio 3 - TIR'!$D$7</f>
        <v>15592.74504</v>
      </c>
      <c r="AP617" s="4">
        <f t="shared" si="31"/>
        <v>32555.70356</v>
      </c>
      <c r="AQ617" s="4">
        <f t="shared" si="32"/>
        <v>39451.20023</v>
      </c>
      <c r="AR617" s="4">
        <f t="shared" si="33"/>
        <v>51957.28421</v>
      </c>
      <c r="AS617" s="4">
        <f t="shared" si="34"/>
        <v>57660.62635</v>
      </c>
      <c r="AT617" s="4">
        <f t="shared" si="35"/>
        <v>89110.68849</v>
      </c>
      <c r="AU617" s="4">
        <f>AP617*'Ejercicio 3 - TIR'!$D$5</f>
        <v>16277.85178</v>
      </c>
      <c r="AV617" s="4">
        <f>AQ617*'Ejercicio 3 - TIR'!$D$5</f>
        <v>19725.60012</v>
      </c>
      <c r="AW617" s="4">
        <f>AR617*'Ejercicio 3 - TIR'!$D$5</f>
        <v>25978.6421</v>
      </c>
      <c r="AX617" s="4">
        <f>AS617*'Ejercicio 3 - TIR'!$D$5</f>
        <v>28830.31317</v>
      </c>
      <c r="AY617" s="4">
        <f>AT617*'Ejercicio 3 - TIR'!$D$5</f>
        <v>44555.34424</v>
      </c>
      <c r="AZ617" s="4">
        <f t="shared" ref="AZ617:BD617" si="1886">AJ617-AU617-AE617</f>
        <v>27091.40416</v>
      </c>
      <c r="BA617" s="4">
        <f t="shared" si="1886"/>
        <v>29770.17638</v>
      </c>
      <c r="BB617" s="4">
        <f t="shared" si="1886"/>
        <v>35039.96321</v>
      </c>
      <c r="BC617" s="4">
        <f t="shared" si="1886"/>
        <v>36360.21682</v>
      </c>
      <c r="BD617" s="4">
        <f t="shared" si="1886"/>
        <v>50347.26126</v>
      </c>
      <c r="BE617" s="4">
        <f t="shared" ref="BE617:BI617" si="1887">AZ617/Z617</f>
        <v>23010.62819</v>
      </c>
      <c r="BF617" s="4">
        <f t="shared" si="1887"/>
        <v>21781.27213</v>
      </c>
      <c r="BG617" s="4">
        <f t="shared" si="1887"/>
        <v>21777.46204</v>
      </c>
      <c r="BH617" s="4">
        <f t="shared" si="1887"/>
        <v>18305.84771</v>
      </c>
      <c r="BI617" s="4">
        <f t="shared" si="1887"/>
        <v>20852.80971</v>
      </c>
      <c r="BJ617" s="4">
        <f t="shared" si="38"/>
        <v>65065.61372</v>
      </c>
      <c r="BK617" s="4">
        <f t="shared" si="39"/>
        <v>37647.3012</v>
      </c>
      <c r="BL617" s="4">
        <f t="shared" si="40"/>
        <v>102712.9149</v>
      </c>
      <c r="BM617" s="4">
        <f>BK617*'Ejercicio 3 - TIR'!$D$5</f>
        <v>18823.6506</v>
      </c>
      <c r="BN617" s="4">
        <f t="shared" si="41"/>
        <v>83889.26432</v>
      </c>
      <c r="BO617" s="4">
        <f t="shared" si="42"/>
        <v>34745.22391</v>
      </c>
      <c r="BP617" s="4">
        <f t="shared" si="43"/>
        <v>-104912.5766</v>
      </c>
      <c r="BQ617" s="4">
        <f t="shared" ref="BQ617:BT617" si="1888">BE617</f>
        <v>23010.62819</v>
      </c>
      <c r="BR617" s="4">
        <f t="shared" si="1888"/>
        <v>21781.27213</v>
      </c>
      <c r="BS617" s="4">
        <f t="shared" si="1888"/>
        <v>21777.46204</v>
      </c>
      <c r="BT617" s="4">
        <f t="shared" si="1888"/>
        <v>18305.84771</v>
      </c>
      <c r="BU617" s="4">
        <f t="shared" si="45"/>
        <v>55598.03363</v>
      </c>
      <c r="BV617" s="36">
        <f t="shared" si="46"/>
        <v>9.144535083</v>
      </c>
    </row>
    <row r="618" ht="15.0" customHeight="1">
      <c r="A618" s="2">
        <v>617.0</v>
      </c>
      <c r="B618" s="3">
        <f t="shared" si="4"/>
        <v>0.8466971015</v>
      </c>
      <c r="C618" s="4">
        <f>IF(B618&lt;=('Ejercicio 3 - TIR'!$D$13-'Ejercicio 3 - TIR'!$C$13)/('Ejercicio 3 - TIR'!$E$13-'Ejercicio 3 - TIR'!$C$13),'Ejercicio 3 - TIR'!$C$13+SQRT(('Ejercicio 3 - TIR'!$E$13-'Ejercicio 3 - TIR'!$C$13)*('Ejercicio 3 - TIR'!$D$13-'Ejercicio 3 - TIR'!$C$13)*B618),'Ejercicio 3 - TIR'!$E$13-SQRT(('Ejercicio 3 - TIR'!$E$13-'Ejercicio 3 - TIR'!$C$13)*('Ejercicio 3 - TIR'!$E$13-'Ejercicio 3 - TIR'!$D$13)*(1-B618)))</f>
        <v>86436.68631</v>
      </c>
      <c r="D618" s="3">
        <f t="shared" si="5"/>
        <v>0.4878984903</v>
      </c>
      <c r="E618" s="4">
        <f>IF(D618&lt;=('Ejercicio 3 - TIR'!$D$14-'Ejercicio 3 - TIR'!$C$14)/('Ejercicio 3 - TIR'!$E$14-'Ejercicio 3 - TIR'!$C$14),'Ejercicio 3 - TIR'!$C$14+SQRT(('Ejercicio 3 - TIR'!$E$14-'Ejercicio 3 - TIR'!$C$14)*('Ejercicio 3 - TIR'!$D$14-'Ejercicio 3 - TIR'!$C$14)*D618),'Ejercicio 3 - TIR'!$E$14-SQRT(('Ejercicio 3 - TIR'!$E$14-'Ejercicio 3 - TIR'!$C$14)*('Ejercicio 3 - TIR'!$E$14-'Ejercicio 3 - TIR'!$D$14)*(1-D618)))</f>
        <v>31235.57039</v>
      </c>
      <c r="F618" s="3">
        <f t="shared" si="6"/>
        <v>0.8118411833</v>
      </c>
      <c r="G618" s="4">
        <f>IF(F618&lt;=('Ejercicio 3 - TIR'!$D$18-'Ejercicio 3 - TIR'!$C$18)/('Ejercicio 3 - TIR'!$E$18-'Ejercicio 3 - TIR'!$C$18),'Ejercicio 3 - TIR'!$C$18+SQRT(('Ejercicio 3 - TIR'!$E$18-'Ejercicio 3 - TIR'!$C$18)*('Ejercicio 3 - TIR'!$D$18-'Ejercicio 3 - TIR'!$C$18)*F618),'Ejercicio 3 - TIR'!$E$18-SQRT(('Ejercicio 3 - TIR'!$E$18-'Ejercicio 3 - TIR'!$C$18)*('Ejercicio 3 - TIR'!$E$18-'Ejercicio 3 - TIR'!$D$18)*(1-F618)))</f>
        <v>41243.41761</v>
      </c>
      <c r="H618" s="3">
        <f t="shared" si="7"/>
        <v>0.9412129622</v>
      </c>
      <c r="I618" s="4">
        <f>IF(H618&lt;=('Ejercicio 3 - TIR'!$D$18-'Ejercicio 3 - TIR'!$C$18)/('Ejercicio 3 - TIR'!$E$18-'Ejercicio 3 - TIR'!$C$18),'Ejercicio 3 - TIR'!$C$18+SQRT(('Ejercicio 3 - TIR'!$E$18-'Ejercicio 3 - TIR'!$C$18)*('Ejercicio 3 - TIR'!$D$18-'Ejercicio 3 - TIR'!$C$18)*H618),'Ejercicio 3 - TIR'!$E$18-SQRT(('Ejercicio 3 - TIR'!$E$18-'Ejercicio 3 - TIR'!$C$18)*('Ejercicio 3 - TIR'!$E$18-'Ejercicio 3 - TIR'!$D$18)*(1-H618)))</f>
        <v>42900.23148</v>
      </c>
      <c r="J618" s="3">
        <f t="shared" si="8"/>
        <v>0.6401201312</v>
      </c>
      <c r="K618" s="4">
        <f>IF(J618&lt;=('Ejercicio 3 - TIR'!$D$18-'Ejercicio 3 - TIR'!$C$18)/('Ejercicio 3 - TIR'!$E$18-'Ejercicio 3 - TIR'!$C$18),'Ejercicio 3 - TIR'!$C$18+SQRT(('Ejercicio 3 - TIR'!$E$18-'Ejercicio 3 - TIR'!$C$18)*('Ejercicio 3 - TIR'!$D$18-'Ejercicio 3 - TIR'!$C$18)*J618),'Ejercicio 3 - TIR'!$E$18-SQRT(('Ejercicio 3 - TIR'!$E$18-'Ejercicio 3 - TIR'!$C$18)*('Ejercicio 3 - TIR'!$E$18-'Ejercicio 3 - TIR'!$D$18)*(1-J618)))</f>
        <v>39798.87849</v>
      </c>
      <c r="L618" s="3">
        <f t="shared" si="9"/>
        <v>0.8044085535</v>
      </c>
      <c r="M618" s="4">
        <f>IF(L618&lt;=('Ejercicio 3 - TIR'!$D$18-'Ejercicio 3 - TIR'!$C$18)/('Ejercicio 3 - TIR'!$E$18-'Ejercicio 3 - TIR'!$C$18),'Ejercicio 3 - TIR'!$C$18+SQRT(('Ejercicio 3 - TIR'!$E$18-'Ejercicio 3 - TIR'!$C$18)*('Ejercicio 3 - TIR'!$D$18-'Ejercicio 3 - TIR'!$C$18)*L618),'Ejercicio 3 - TIR'!$E$18-SQRT(('Ejercicio 3 - TIR'!$E$18-'Ejercicio 3 - TIR'!$C$18)*('Ejercicio 3 - TIR'!$E$18-'Ejercicio 3 - TIR'!$D$18)*(1-L618)))</f>
        <v>41169.94015</v>
      </c>
      <c r="N618" s="3">
        <f t="shared" si="10"/>
        <v>0.4574171298</v>
      </c>
      <c r="O618" s="4">
        <f>IF(N618&lt;=('Ejercicio 3 - TIR'!$D$18-'Ejercicio 3 - TIR'!$C$18)/('Ejercicio 3 - TIR'!$E$18-'Ejercicio 3 - TIR'!$C$18),'Ejercicio 3 - TIR'!$C$18+SQRT(('Ejercicio 3 - TIR'!$E$18-'Ejercicio 3 - TIR'!$C$18)*('Ejercicio 3 - TIR'!$D$18-'Ejercicio 3 - TIR'!$C$18)*N618),'Ejercicio 3 - TIR'!$E$18-SQRT(('Ejercicio 3 - TIR'!$E$18-'Ejercicio 3 - TIR'!$C$18)*('Ejercicio 3 - TIR'!$E$18-'Ejercicio 3 - TIR'!$D$18)*(1-N618)))</f>
        <v>38283.27046</v>
      </c>
      <c r="P618" s="3">
        <f t="shared" si="11"/>
        <v>0.8878816984</v>
      </c>
      <c r="Q618" s="7">
        <f>IF(P618&lt;=('Ejercicio 3 - TIR'!$D$22-'Ejercicio 3 - TIR'!$C$22)/('Ejercicio 3 - TIR'!$E$22-'Ejercicio 3 - TIR'!$C$22),'Ejercicio 3 - TIR'!$C$22+SQRT(('Ejercicio 3 - TIR'!$E$22-'Ejercicio 3 - TIR'!$C$22)*('Ejercicio 3 - TIR'!$D$22-'Ejercicio 3 - TIR'!$C$22)*P618),'Ejercicio 3 - TIR'!$E$22-SQRT(('Ejercicio 3 - TIR'!$E$22-'Ejercicio 3 - TIR'!$C$22)*('Ejercicio 3 - TIR'!$E$22-'Ejercicio 3 - TIR'!$D$22)*(1-P618)))</f>
        <v>0.1657939118</v>
      </c>
      <c r="R618" s="3">
        <f t="shared" si="12"/>
        <v>0.8167091304</v>
      </c>
      <c r="S618" s="7">
        <f>IF(R618&lt;=('Ejercicio 3 - TIR'!$D$23-'Ejercicio 3 - TIR'!$C$23)/('Ejercicio 3 - TIR'!$E$23-'Ejercicio 3 - TIR'!$C$23),'Ejercicio 3 - TIR'!$C$23+SQRT(('Ejercicio 3 - TIR'!$E$23-'Ejercicio 3 - TIR'!$C$23)*('Ejercicio 3 - TIR'!$D$23-'Ejercicio 3 - TIR'!$C$23)*R618),'Ejercicio 3 - TIR'!$E$23-SQRT(('Ejercicio 3 - TIR'!$E$23-'Ejercicio 3 - TIR'!$C$23)*('Ejercicio 3 - TIR'!$E$23-'Ejercicio 3 - TIR'!$D$23)*(1-R618)))</f>
        <v>0.1618362018</v>
      </c>
      <c r="T618" s="3">
        <f t="shared" si="13"/>
        <v>0.7293392356</v>
      </c>
      <c r="U618" s="7">
        <f>IF(T618&lt;=('Ejercicio 3 - TIR'!$D$24-'Ejercicio 3 - TIR'!$C$24)/('Ejercicio 3 - TIR'!$E$24-'Ejercicio 3 - TIR'!$C$24),'Ejercicio 3 - TIR'!$C$24+SQRT(('Ejercicio 3 - TIR'!$E$24-'Ejercicio 3 - TIR'!$C$24)*('Ejercicio 3 - TIR'!$D$24-'Ejercicio 3 - TIR'!$C$24)*T618),'Ejercicio 3 - TIR'!$E$24-SQRT(('Ejercicio 3 - TIR'!$E$24-'Ejercicio 3 - TIR'!$C$24)*('Ejercicio 3 - TIR'!$E$24-'Ejercicio 3 - TIR'!$D$24)*(1-T618)))</f>
        <v>0.1924709219</v>
      </c>
      <c r="V618" s="3">
        <f t="shared" si="14"/>
        <v>0.7604142308</v>
      </c>
      <c r="W618" s="7">
        <f>IF(V618&lt;=('Ejercicio 3 - TIR'!$D$25-'Ejercicio 3 - TIR'!$C$25)/('Ejercicio 3 - TIR'!$E$25-'Ejercicio 3 - TIR'!$C$25),'Ejercicio 3 - TIR'!$C$25+SQRT(('Ejercicio 3 - TIR'!$E$25-'Ejercicio 3 - TIR'!$C$25)*('Ejercicio 3 - TIR'!$D$25-'Ejercicio 3 - TIR'!$C$25)*V618),'Ejercicio 3 - TIR'!$E$25-SQRT(('Ejercicio 3 - TIR'!$E$25-'Ejercicio 3 - TIR'!$C$25)*('Ejercicio 3 - TIR'!$E$25-'Ejercicio 3 - TIR'!$D$25)*(1-V618)))</f>
        <v>0.2210422689</v>
      </c>
      <c r="X618" s="3">
        <f t="shared" si="15"/>
        <v>0.7674738994</v>
      </c>
      <c r="Y618" s="7">
        <f>IF(X618&lt;=('Ejercicio 3 - TIR'!$D$26-'Ejercicio 3 - TIR'!$C$26)/('Ejercicio 3 - TIR'!$E$26-'Ejercicio 3 - TIR'!$C$26),'Ejercicio 3 - TIR'!$C$26+SQRT(('Ejercicio 3 - TIR'!$E$26-'Ejercicio 3 - TIR'!$C$26)*('Ejercicio 3 - TIR'!$D$26-'Ejercicio 3 - TIR'!$C$26)*X618),'Ejercicio 3 - TIR'!$E$26-SQRT(('Ejercicio 3 - TIR'!$E$26-'Ejercicio 3 - TIR'!$C$26)*('Ejercicio 3 - TIR'!$E$26-'Ejercicio 3 - TIR'!$D$26)*(1-X618)))</f>
        <v>0.2445649758</v>
      </c>
      <c r="Z618" s="3">
        <f t="shared" si="16"/>
        <v>1.165793912</v>
      </c>
      <c r="AA618" s="3">
        <f t="shared" si="17"/>
        <v>1.354461571</v>
      </c>
      <c r="AB618" s="3">
        <f t="shared" si="18"/>
        <v>1.615156038</v>
      </c>
      <c r="AC618" s="3">
        <f t="shared" si="19"/>
        <v>1.972173793</v>
      </c>
      <c r="AD618" s="3">
        <f t="shared" si="20"/>
        <v>2.454498429</v>
      </c>
      <c r="AE618" s="2">
        <f t="shared" si="21"/>
        <v>5178.667401</v>
      </c>
      <c r="AF618" s="2">
        <f t="shared" si="22"/>
        <v>6016.763263</v>
      </c>
      <c r="AG618" s="2">
        <f t="shared" si="23"/>
        <v>7174.815235</v>
      </c>
      <c r="AH618" s="2">
        <f t="shared" si="24"/>
        <v>8760.752674</v>
      </c>
      <c r="AI618" s="2">
        <f t="shared" si="25"/>
        <v>10903.32594</v>
      </c>
      <c r="AJ618" s="4">
        <f t="shared" si="26"/>
        <v>48081.32515</v>
      </c>
      <c r="AK618" s="4">
        <f t="shared" si="27"/>
        <v>58106.71491</v>
      </c>
      <c r="AL618" s="4">
        <f t="shared" si="28"/>
        <v>64281.39889</v>
      </c>
      <c r="AM618" s="4">
        <f t="shared" si="29"/>
        <v>81194.27701</v>
      </c>
      <c r="AN618" s="4">
        <f t="shared" si="30"/>
        <v>93966.22718</v>
      </c>
      <c r="AO618" s="4">
        <f>C618/'Ejercicio 3 - TIR'!$D$7</f>
        <v>17287.33726</v>
      </c>
      <c r="AP618" s="4">
        <f t="shared" si="31"/>
        <v>30793.98789</v>
      </c>
      <c r="AQ618" s="4">
        <f t="shared" si="32"/>
        <v>40819.37765</v>
      </c>
      <c r="AR618" s="4">
        <f t="shared" si="33"/>
        <v>46994.06163</v>
      </c>
      <c r="AS618" s="4">
        <f t="shared" si="34"/>
        <v>63906.93974</v>
      </c>
      <c r="AT618" s="4">
        <f t="shared" si="35"/>
        <v>76678.88992</v>
      </c>
      <c r="AU618" s="4">
        <f>AP618*'Ejercicio 3 - TIR'!$D$5</f>
        <v>15396.99394</v>
      </c>
      <c r="AV618" s="4">
        <f>AQ618*'Ejercicio 3 - TIR'!$D$5</f>
        <v>20409.68882</v>
      </c>
      <c r="AW618" s="4">
        <f>AR618*'Ejercicio 3 - TIR'!$D$5</f>
        <v>23497.03081</v>
      </c>
      <c r="AX618" s="4">
        <f>AS618*'Ejercicio 3 - TIR'!$D$5</f>
        <v>31953.46987</v>
      </c>
      <c r="AY618" s="4">
        <f>AT618*'Ejercicio 3 - TIR'!$D$5</f>
        <v>38339.44496</v>
      </c>
      <c r="AZ618" s="4">
        <f t="shared" ref="AZ618:BD618" si="1889">AJ618-AU618-AE618</f>
        <v>27505.66381</v>
      </c>
      <c r="BA618" s="4">
        <f t="shared" si="1889"/>
        <v>31680.26282</v>
      </c>
      <c r="BB618" s="4">
        <f t="shared" si="1889"/>
        <v>33609.55284</v>
      </c>
      <c r="BC618" s="4">
        <f t="shared" si="1889"/>
        <v>40480.05446</v>
      </c>
      <c r="BD618" s="4">
        <f t="shared" si="1889"/>
        <v>44723.45628</v>
      </c>
      <c r="BE618" s="4">
        <f t="shared" ref="BE618:BI618" si="1890">AZ618/Z618</f>
        <v>23593.93331</v>
      </c>
      <c r="BF618" s="4">
        <f t="shared" si="1890"/>
        <v>23389.56196</v>
      </c>
      <c r="BG618" s="4">
        <f t="shared" si="1890"/>
        <v>20808.85813</v>
      </c>
      <c r="BH618" s="4">
        <f t="shared" si="1890"/>
        <v>20525.60206</v>
      </c>
      <c r="BI618" s="4">
        <f t="shared" si="1890"/>
        <v>18221.01647</v>
      </c>
      <c r="BJ618" s="4">
        <f t="shared" si="38"/>
        <v>76667.65843</v>
      </c>
      <c r="BK618" s="4">
        <f t="shared" si="39"/>
        <v>42431.74215</v>
      </c>
      <c r="BL618" s="4">
        <f t="shared" si="40"/>
        <v>119099.4006</v>
      </c>
      <c r="BM618" s="4">
        <f>BK618*'Ejercicio 3 - TIR'!$D$5</f>
        <v>21215.87107</v>
      </c>
      <c r="BN618" s="4">
        <f t="shared" si="41"/>
        <v>97883.52951</v>
      </c>
      <c r="BO618" s="4">
        <f t="shared" si="42"/>
        <v>39879.23902</v>
      </c>
      <c r="BP618" s="4">
        <f t="shared" si="43"/>
        <v>-117672.2567</v>
      </c>
      <c r="BQ618" s="4">
        <f t="shared" ref="BQ618:BT618" si="1891">BE618</f>
        <v>23593.93331</v>
      </c>
      <c r="BR618" s="4">
        <f t="shared" si="1891"/>
        <v>23389.56196</v>
      </c>
      <c r="BS618" s="4">
        <f t="shared" si="1891"/>
        <v>20808.85813</v>
      </c>
      <c r="BT618" s="4">
        <f t="shared" si="1891"/>
        <v>20525.60206</v>
      </c>
      <c r="BU618" s="4">
        <f t="shared" si="45"/>
        <v>58100.25548</v>
      </c>
      <c r="BV618" s="36">
        <f t="shared" si="46"/>
        <v>6.689137882</v>
      </c>
    </row>
    <row r="619" ht="15.0" customHeight="1">
      <c r="A619" s="2">
        <v>618.0</v>
      </c>
      <c r="B619" s="3">
        <f t="shared" si="4"/>
        <v>0.07263143583</v>
      </c>
      <c r="C619" s="4">
        <f>IF(B619&lt;=('Ejercicio 3 - TIR'!$D$13-'Ejercicio 3 - TIR'!$C$13)/('Ejercicio 3 - TIR'!$E$13-'Ejercicio 3 - TIR'!$C$13),'Ejercicio 3 - TIR'!$C$13+SQRT(('Ejercicio 3 - TIR'!$E$13-'Ejercicio 3 - TIR'!$C$13)*('Ejercicio 3 - TIR'!$D$13-'Ejercicio 3 - TIR'!$C$13)*B619),'Ejercicio 3 - TIR'!$E$13-SQRT(('Ejercicio 3 - TIR'!$E$13-'Ejercicio 3 - TIR'!$C$13)*('Ejercicio 3 - TIR'!$E$13-'Ejercicio 3 - TIR'!$D$13)*(1-B619)))</f>
        <v>65390.044</v>
      </c>
      <c r="D619" s="3">
        <f t="shared" si="5"/>
        <v>0.2721107587</v>
      </c>
      <c r="E619" s="4">
        <f>IF(D619&lt;=('Ejercicio 3 - TIR'!$D$14-'Ejercicio 3 - TIR'!$C$14)/('Ejercicio 3 - TIR'!$E$14-'Ejercicio 3 - TIR'!$C$14),'Ejercicio 3 - TIR'!$C$14+SQRT(('Ejercicio 3 - TIR'!$E$14-'Ejercicio 3 - TIR'!$C$14)*('Ejercicio 3 - TIR'!$D$14-'Ejercicio 3 - TIR'!$C$14)*D619),'Ejercicio 3 - TIR'!$E$14-SQRT(('Ejercicio 3 - TIR'!$E$14-'Ejercicio 3 - TIR'!$C$14)*('Ejercicio 3 - TIR'!$E$14-'Ejercicio 3 - TIR'!$D$14)*(1-D619)))</f>
        <v>29517.55541</v>
      </c>
      <c r="F619" s="3">
        <f t="shared" si="6"/>
        <v>0.5207955616</v>
      </c>
      <c r="G619" s="4">
        <f>IF(F619&lt;=('Ejercicio 3 - TIR'!$D$18-'Ejercicio 3 - TIR'!$C$18)/('Ejercicio 3 - TIR'!$E$18-'Ejercicio 3 - TIR'!$C$18),'Ejercicio 3 - TIR'!$C$18+SQRT(('Ejercicio 3 - TIR'!$E$18-'Ejercicio 3 - TIR'!$C$18)*('Ejercicio 3 - TIR'!$D$18-'Ejercicio 3 - TIR'!$C$18)*F619),'Ejercicio 3 - TIR'!$E$18-SQRT(('Ejercicio 3 - TIR'!$E$18-'Ejercicio 3 - TIR'!$C$18)*('Ejercicio 3 - TIR'!$E$18-'Ejercicio 3 - TIR'!$D$18)*(1-F619)))</f>
        <v>38838.51426</v>
      </c>
      <c r="H619" s="3">
        <f t="shared" si="7"/>
        <v>0.07514626762</v>
      </c>
      <c r="I619" s="4">
        <f>IF(H619&lt;=('Ejercicio 3 - TIR'!$D$18-'Ejercicio 3 - TIR'!$C$18)/('Ejercicio 3 - TIR'!$E$18-'Ejercicio 3 - TIR'!$C$18),'Ejercicio 3 - TIR'!$C$18+SQRT(('Ejercicio 3 - TIR'!$E$18-'Ejercicio 3 - TIR'!$C$18)*('Ejercicio 3 - TIR'!$D$18-'Ejercicio 3 - TIR'!$C$18)*H619),'Ejercicio 3 - TIR'!$E$18-SQRT(('Ejercicio 3 - TIR'!$E$18-'Ejercicio 3 - TIR'!$C$18)*('Ejercicio 3 - TIR'!$E$18-'Ejercicio 3 - TIR'!$D$18)*(1-H619)))</f>
        <v>33357.37102</v>
      </c>
      <c r="J619" s="3">
        <f t="shared" si="8"/>
        <v>0.6656009872</v>
      </c>
      <c r="K619" s="4">
        <f>IF(J619&lt;=('Ejercicio 3 - TIR'!$D$18-'Ejercicio 3 - TIR'!$C$18)/('Ejercicio 3 - TIR'!$E$18-'Ejercicio 3 - TIR'!$C$18),'Ejercicio 3 - TIR'!$C$18+SQRT(('Ejercicio 3 - TIR'!$E$18-'Ejercicio 3 - TIR'!$C$18)*('Ejercicio 3 - TIR'!$D$18-'Ejercicio 3 - TIR'!$C$18)*J619),'Ejercicio 3 - TIR'!$E$18-SQRT(('Ejercicio 3 - TIR'!$E$18-'Ejercicio 3 - TIR'!$C$18)*('Ejercicio 3 - TIR'!$E$18-'Ejercicio 3 - TIR'!$D$18)*(1-J619)))</f>
        <v>39992.00421</v>
      </c>
      <c r="L619" s="3">
        <f t="shared" si="9"/>
        <v>0.2024652198</v>
      </c>
      <c r="M619" s="4">
        <f>IF(L619&lt;=('Ejercicio 3 - TIR'!$D$18-'Ejercicio 3 - TIR'!$C$18)/('Ejercicio 3 - TIR'!$E$18-'Ejercicio 3 - TIR'!$C$18),'Ejercicio 3 - TIR'!$C$18+SQRT(('Ejercicio 3 - TIR'!$E$18-'Ejercicio 3 - TIR'!$C$18)*('Ejercicio 3 - TIR'!$D$18-'Ejercicio 3 - TIR'!$C$18)*L619),'Ejercicio 3 - TIR'!$E$18-SQRT(('Ejercicio 3 - TIR'!$E$18-'Ejercicio 3 - TIR'!$C$18)*('Ejercicio 3 - TIR'!$E$18-'Ejercicio 3 - TIR'!$D$18)*(1-L619)))</f>
        <v>35510.8786</v>
      </c>
      <c r="N619" s="3">
        <f t="shared" si="10"/>
        <v>0.4584250914</v>
      </c>
      <c r="O619" s="4">
        <f>IF(N619&lt;=('Ejercicio 3 - TIR'!$D$18-'Ejercicio 3 - TIR'!$C$18)/('Ejercicio 3 - TIR'!$E$18-'Ejercicio 3 - TIR'!$C$18),'Ejercicio 3 - TIR'!$C$18+SQRT(('Ejercicio 3 - TIR'!$E$18-'Ejercicio 3 - TIR'!$C$18)*('Ejercicio 3 - TIR'!$D$18-'Ejercicio 3 - TIR'!$C$18)*N619),'Ejercicio 3 - TIR'!$E$18-SQRT(('Ejercicio 3 - TIR'!$E$18-'Ejercicio 3 - TIR'!$C$18)*('Ejercicio 3 - TIR'!$E$18-'Ejercicio 3 - TIR'!$D$18)*(1-N619)))</f>
        <v>38292.39192</v>
      </c>
      <c r="P619" s="3">
        <f t="shared" si="11"/>
        <v>0.5831529258</v>
      </c>
      <c r="Q619" s="7">
        <f>IF(P619&lt;=('Ejercicio 3 - TIR'!$D$22-'Ejercicio 3 - TIR'!$C$22)/('Ejercicio 3 - TIR'!$E$22-'Ejercicio 3 - TIR'!$C$22),'Ejercicio 3 - TIR'!$C$22+SQRT(('Ejercicio 3 - TIR'!$E$22-'Ejercicio 3 - TIR'!$C$22)*('Ejercicio 3 - TIR'!$D$22-'Ejercicio 3 - TIR'!$C$22)*P619),'Ejercicio 3 - TIR'!$E$22-SQRT(('Ejercicio 3 - TIR'!$E$22-'Ejercicio 3 - TIR'!$C$22)*('Ejercicio 3 - TIR'!$E$22-'Ejercicio 3 - TIR'!$D$22)*(1-P619)))</f>
        <v>0.152607944</v>
      </c>
      <c r="R619" s="3">
        <f t="shared" si="12"/>
        <v>0.5554737438</v>
      </c>
      <c r="S619" s="7">
        <f>IF(R619&lt;=('Ejercicio 3 - TIR'!$D$23-'Ejercicio 3 - TIR'!$C$23)/('Ejercicio 3 - TIR'!$E$23-'Ejercicio 3 - TIR'!$C$23),'Ejercicio 3 - TIR'!$C$23+SQRT(('Ejercicio 3 - TIR'!$E$23-'Ejercicio 3 - TIR'!$C$23)*('Ejercicio 3 - TIR'!$D$23-'Ejercicio 3 - TIR'!$C$23)*R619),'Ejercicio 3 - TIR'!$E$23-SQRT(('Ejercicio 3 - TIR'!$E$23-'Ejercicio 3 - TIR'!$C$23)*('Ejercicio 3 - TIR'!$E$23-'Ejercicio 3 - TIR'!$D$23)*(1-R619)))</f>
        <v>0.1517131256</v>
      </c>
      <c r="T619" s="3">
        <f t="shared" si="13"/>
        <v>0.9285615857</v>
      </c>
      <c r="U619" s="7">
        <f>IF(T619&lt;=('Ejercicio 3 - TIR'!$D$24-'Ejercicio 3 - TIR'!$C$24)/('Ejercicio 3 - TIR'!$E$24-'Ejercicio 3 - TIR'!$C$24),'Ejercicio 3 - TIR'!$C$24+SQRT(('Ejercicio 3 - TIR'!$E$24-'Ejercicio 3 - TIR'!$C$24)*('Ejercicio 3 - TIR'!$D$24-'Ejercicio 3 - TIR'!$C$24)*T619),'Ejercicio 3 - TIR'!$E$24-SQRT(('Ejercicio 3 - TIR'!$E$24-'Ejercicio 3 - TIR'!$C$24)*('Ejercicio 3 - TIR'!$E$24-'Ejercicio 3 - TIR'!$D$24)*(1-T619)))</f>
        <v>0.20585689</v>
      </c>
      <c r="V619" s="3">
        <f t="shared" si="14"/>
        <v>0.4736345403</v>
      </c>
      <c r="W619" s="7">
        <f>IF(V619&lt;=('Ejercicio 3 - TIR'!$D$25-'Ejercicio 3 - TIR'!$C$25)/('Ejercicio 3 - TIR'!$E$25-'Ejercicio 3 - TIR'!$C$25),'Ejercicio 3 - TIR'!$C$25+SQRT(('Ejercicio 3 - TIR'!$E$25-'Ejercicio 3 - TIR'!$C$25)*('Ejercicio 3 - TIR'!$D$25-'Ejercicio 3 - TIR'!$C$25)*V619),'Ejercicio 3 - TIR'!$E$25-SQRT(('Ejercicio 3 - TIR'!$E$25-'Ejercicio 3 - TIR'!$C$25)*('Ejercicio 3 - TIR'!$E$25-'Ejercicio 3 - TIR'!$D$25)*(1-V619)))</f>
        <v>0.207078221</v>
      </c>
      <c r="X619" s="3">
        <f t="shared" si="15"/>
        <v>0.5776166533</v>
      </c>
      <c r="Y619" s="7">
        <f>IF(X619&lt;=('Ejercicio 3 - TIR'!$D$26-'Ejercicio 3 - TIR'!$C$26)/('Ejercicio 3 - TIR'!$E$26-'Ejercicio 3 - TIR'!$C$26),'Ejercicio 3 - TIR'!$C$26+SQRT(('Ejercicio 3 - TIR'!$E$26-'Ejercicio 3 - TIR'!$C$26)*('Ejercicio 3 - TIR'!$D$26-'Ejercicio 3 - TIR'!$C$26)*X619),'Ejercicio 3 - TIR'!$E$26-SQRT(('Ejercicio 3 - TIR'!$E$26-'Ejercicio 3 - TIR'!$C$26)*('Ejercicio 3 - TIR'!$E$26-'Ejercicio 3 - TIR'!$D$26)*(1-X619)))</f>
        <v>0.2322415445</v>
      </c>
      <c r="Z619" s="3">
        <f t="shared" si="16"/>
        <v>1.152607944</v>
      </c>
      <c r="AA619" s="3">
        <f t="shared" si="17"/>
        <v>1.327473698</v>
      </c>
      <c r="AB619" s="3">
        <f t="shared" si="18"/>
        <v>1.600743305</v>
      </c>
      <c r="AC619" s="3">
        <f t="shared" si="19"/>
        <v>1.932222381</v>
      </c>
      <c r="AD619" s="3">
        <f t="shared" si="20"/>
        <v>2.380964691</v>
      </c>
      <c r="AE619" s="2">
        <f t="shared" si="21"/>
        <v>4504.613442</v>
      </c>
      <c r="AF619" s="2">
        <f t="shared" si="22"/>
        <v>5188.022428</v>
      </c>
      <c r="AG619" s="2">
        <f t="shared" si="23"/>
        <v>6256.01259</v>
      </c>
      <c r="AH619" s="2">
        <f t="shared" si="24"/>
        <v>7551.496548</v>
      </c>
      <c r="AI619" s="2">
        <f t="shared" si="25"/>
        <v>9305.267769</v>
      </c>
      <c r="AJ619" s="4">
        <f t="shared" si="26"/>
        <v>44765.58006</v>
      </c>
      <c r="AK619" s="4">
        <f t="shared" si="27"/>
        <v>44281.03265</v>
      </c>
      <c r="AL619" s="4">
        <f t="shared" si="28"/>
        <v>64016.93298</v>
      </c>
      <c r="AM619" s="4">
        <f t="shared" si="29"/>
        <v>68614.91439</v>
      </c>
      <c r="AN619" s="4">
        <f t="shared" si="30"/>
        <v>91172.83308</v>
      </c>
      <c r="AO619" s="4">
        <f>C619/'Ejercicio 3 - TIR'!$D$7</f>
        <v>13078.0088</v>
      </c>
      <c r="AP619" s="4">
        <f t="shared" si="31"/>
        <v>31687.57126</v>
      </c>
      <c r="AQ619" s="4">
        <f t="shared" si="32"/>
        <v>31203.02385</v>
      </c>
      <c r="AR619" s="4">
        <f t="shared" si="33"/>
        <v>50938.92418</v>
      </c>
      <c r="AS619" s="4">
        <f t="shared" si="34"/>
        <v>55536.90559</v>
      </c>
      <c r="AT619" s="4">
        <f t="shared" si="35"/>
        <v>78094.82428</v>
      </c>
      <c r="AU619" s="4">
        <f>AP619*'Ejercicio 3 - TIR'!$D$5</f>
        <v>15843.78563</v>
      </c>
      <c r="AV619" s="4">
        <f>AQ619*'Ejercicio 3 - TIR'!$D$5</f>
        <v>15601.51193</v>
      </c>
      <c r="AW619" s="4">
        <f>AR619*'Ejercicio 3 - TIR'!$D$5</f>
        <v>25469.46209</v>
      </c>
      <c r="AX619" s="4">
        <f>AS619*'Ejercicio 3 - TIR'!$D$5</f>
        <v>27768.4528</v>
      </c>
      <c r="AY619" s="4">
        <f>AT619*'Ejercicio 3 - TIR'!$D$5</f>
        <v>39047.41214</v>
      </c>
      <c r="AZ619" s="4">
        <f t="shared" ref="AZ619:BD619" si="1892">AJ619-AU619-AE619</f>
        <v>24417.18099</v>
      </c>
      <c r="BA619" s="4">
        <f t="shared" si="1892"/>
        <v>23491.4983</v>
      </c>
      <c r="BB619" s="4">
        <f t="shared" si="1892"/>
        <v>32291.4583</v>
      </c>
      <c r="BC619" s="4">
        <f t="shared" si="1892"/>
        <v>33294.96505</v>
      </c>
      <c r="BD619" s="4">
        <f t="shared" si="1892"/>
        <v>42820.15317</v>
      </c>
      <c r="BE619" s="4">
        <f t="shared" ref="BE619:BI619" si="1893">AZ619/Z619</f>
        <v>21184.29004</v>
      </c>
      <c r="BF619" s="4">
        <f t="shared" si="1893"/>
        <v>17696.39454</v>
      </c>
      <c r="BG619" s="4">
        <f t="shared" si="1893"/>
        <v>20172.78986</v>
      </c>
      <c r="BH619" s="4">
        <f t="shared" si="1893"/>
        <v>17231.43536</v>
      </c>
      <c r="BI619" s="4">
        <f t="shared" si="1893"/>
        <v>17984.37135</v>
      </c>
      <c r="BJ619" s="4">
        <f t="shared" si="38"/>
        <v>70280.25719</v>
      </c>
      <c r="BK619" s="4">
        <f t="shared" si="39"/>
        <v>31138.27718</v>
      </c>
      <c r="BL619" s="4">
        <f t="shared" si="40"/>
        <v>101418.5344</v>
      </c>
      <c r="BM619" s="4">
        <f>BK619*'Ejercicio 3 - TIR'!$D$5</f>
        <v>15569.13859</v>
      </c>
      <c r="BN619" s="4">
        <f t="shared" si="41"/>
        <v>85849.39578</v>
      </c>
      <c r="BO619" s="4">
        <f t="shared" si="42"/>
        <v>36056.55981</v>
      </c>
      <c r="BP619" s="4">
        <f t="shared" si="43"/>
        <v>-94907.59941</v>
      </c>
      <c r="BQ619" s="4">
        <f t="shared" ref="BQ619:BT619" si="1894">BE619</f>
        <v>21184.29004</v>
      </c>
      <c r="BR619" s="4">
        <f t="shared" si="1894"/>
        <v>17696.39454</v>
      </c>
      <c r="BS619" s="4">
        <f t="shared" si="1894"/>
        <v>20172.78986</v>
      </c>
      <c r="BT619" s="4">
        <f t="shared" si="1894"/>
        <v>17231.43536</v>
      </c>
      <c r="BU619" s="4">
        <f t="shared" si="45"/>
        <v>54040.93116</v>
      </c>
      <c r="BV619" s="36">
        <f t="shared" si="46"/>
        <v>9.807282855</v>
      </c>
    </row>
    <row r="620" ht="15.0" customHeight="1">
      <c r="A620" s="2">
        <v>619.0</v>
      </c>
      <c r="B620" s="3">
        <f t="shared" si="4"/>
        <v>0.4884017872</v>
      </c>
      <c r="C620" s="4">
        <f>IF(B620&lt;=('Ejercicio 3 - TIR'!$D$13-'Ejercicio 3 - TIR'!$C$13)/('Ejercicio 3 - TIR'!$E$13-'Ejercicio 3 - TIR'!$C$13),'Ejercicio 3 - TIR'!$C$13+SQRT(('Ejercicio 3 - TIR'!$E$13-'Ejercicio 3 - TIR'!$C$13)*('Ejercicio 3 - TIR'!$D$13-'Ejercicio 3 - TIR'!$C$13)*B620),'Ejercicio 3 - TIR'!$E$13-SQRT(('Ejercicio 3 - TIR'!$E$13-'Ejercicio 3 - TIR'!$C$13)*('Ejercicio 3 - TIR'!$E$13-'Ejercicio 3 - TIR'!$D$13)*(1-B620)))</f>
        <v>75222.63421</v>
      </c>
      <c r="D620" s="3">
        <f t="shared" si="5"/>
        <v>0.8977518707</v>
      </c>
      <c r="E620" s="4">
        <f>IF(D620&lt;=('Ejercicio 3 - TIR'!$D$14-'Ejercicio 3 - TIR'!$C$14)/('Ejercicio 3 - TIR'!$E$14-'Ejercicio 3 - TIR'!$C$14),'Ejercicio 3 - TIR'!$C$14+SQRT(('Ejercicio 3 - TIR'!$E$14-'Ejercicio 3 - TIR'!$C$14)*('Ejercicio 3 - TIR'!$D$14-'Ejercicio 3 - TIR'!$C$14)*D620),'Ejercicio 3 - TIR'!$E$14-SQRT(('Ejercicio 3 - TIR'!$E$14-'Ejercicio 3 - TIR'!$C$14)*('Ejercicio 3 - TIR'!$E$14-'Ejercicio 3 - TIR'!$D$14)*(1-D620)))</f>
        <v>36083.72378</v>
      </c>
      <c r="F620" s="3">
        <f t="shared" si="6"/>
        <v>0.3017338567</v>
      </c>
      <c r="G620" s="4">
        <f>IF(F620&lt;=('Ejercicio 3 - TIR'!$D$18-'Ejercicio 3 - TIR'!$C$18)/('Ejercicio 3 - TIR'!$E$18-'Ejercicio 3 - TIR'!$C$18),'Ejercicio 3 - TIR'!$C$18+SQRT(('Ejercicio 3 - TIR'!$E$18-'Ejercicio 3 - TIR'!$C$18)*('Ejercicio 3 - TIR'!$D$18-'Ejercicio 3 - TIR'!$C$18)*F620),'Ejercicio 3 - TIR'!$E$18-SQRT(('Ejercicio 3 - TIR'!$E$18-'Ejercicio 3 - TIR'!$C$18)*('Ejercicio 3 - TIR'!$E$18-'Ejercicio 3 - TIR'!$D$18)*(1-F620)))</f>
        <v>36727.56111</v>
      </c>
      <c r="H620" s="3">
        <f t="shared" si="7"/>
        <v>0.2303046537</v>
      </c>
      <c r="I620" s="4">
        <f>IF(H620&lt;=('Ejercicio 3 - TIR'!$D$18-'Ejercicio 3 - TIR'!$C$18)/('Ejercicio 3 - TIR'!$E$18-'Ejercicio 3 - TIR'!$C$18),'Ejercicio 3 - TIR'!$C$18+SQRT(('Ejercicio 3 - TIR'!$E$18-'Ejercicio 3 - TIR'!$C$18)*('Ejercicio 3 - TIR'!$D$18-'Ejercicio 3 - TIR'!$C$18)*H620),'Ejercicio 3 - TIR'!$E$18-SQRT(('Ejercicio 3 - TIR'!$E$18-'Ejercicio 3 - TIR'!$C$18)*('Ejercicio 3 - TIR'!$E$18-'Ejercicio 3 - TIR'!$D$18)*(1-H620)))</f>
        <v>35877.55885</v>
      </c>
      <c r="J620" s="3">
        <f t="shared" si="8"/>
        <v>0.2077413893</v>
      </c>
      <c r="K620" s="4">
        <f>IF(J620&lt;=('Ejercicio 3 - TIR'!$D$18-'Ejercicio 3 - TIR'!$C$18)/('Ejercicio 3 - TIR'!$E$18-'Ejercicio 3 - TIR'!$C$18),'Ejercicio 3 - TIR'!$C$18+SQRT(('Ejercicio 3 - TIR'!$E$18-'Ejercicio 3 - TIR'!$C$18)*('Ejercicio 3 - TIR'!$D$18-'Ejercicio 3 - TIR'!$C$18)*J620),'Ejercicio 3 - TIR'!$E$18-SQRT(('Ejercicio 3 - TIR'!$E$18-'Ejercicio 3 - TIR'!$C$18)*('Ejercicio 3 - TIR'!$E$18-'Ejercicio 3 - TIR'!$D$18)*(1-J620)))</f>
        <v>35582.22253</v>
      </c>
      <c r="L620" s="3">
        <f t="shared" si="9"/>
        <v>0.9486967238</v>
      </c>
      <c r="M620" s="4">
        <f>IF(L620&lt;=('Ejercicio 3 - TIR'!$D$18-'Ejercicio 3 - TIR'!$C$18)/('Ejercicio 3 - TIR'!$E$18-'Ejercicio 3 - TIR'!$C$18),'Ejercicio 3 - TIR'!$C$18+SQRT(('Ejercicio 3 - TIR'!$E$18-'Ejercicio 3 - TIR'!$C$18)*('Ejercicio 3 - TIR'!$D$18-'Ejercicio 3 - TIR'!$C$18)*L620),'Ejercicio 3 - TIR'!$E$18-SQRT(('Ejercicio 3 - TIR'!$E$18-'Ejercicio 3 - TIR'!$C$18)*('Ejercicio 3 - TIR'!$E$18-'Ejercicio 3 - TIR'!$D$18)*(1-L620)))</f>
        <v>43038.43284</v>
      </c>
      <c r="N620" s="3">
        <f t="shared" si="10"/>
        <v>0.2559755462</v>
      </c>
      <c r="O620" s="4">
        <f>IF(N620&lt;=('Ejercicio 3 - TIR'!$D$18-'Ejercicio 3 - TIR'!$C$18)/('Ejercicio 3 - TIR'!$E$18-'Ejercicio 3 - TIR'!$C$18),'Ejercicio 3 - TIR'!$C$18+SQRT(('Ejercicio 3 - TIR'!$E$18-'Ejercicio 3 - TIR'!$C$18)*('Ejercicio 3 - TIR'!$D$18-'Ejercicio 3 - TIR'!$C$18)*N620),'Ejercicio 3 - TIR'!$E$18-SQRT(('Ejercicio 3 - TIR'!$E$18-'Ejercicio 3 - TIR'!$C$18)*('Ejercicio 3 - TIR'!$E$18-'Ejercicio 3 - TIR'!$D$18)*(1-N620)))</f>
        <v>36196.47738</v>
      </c>
      <c r="P620" s="3">
        <f t="shared" si="11"/>
        <v>0.4442514877</v>
      </c>
      <c r="Q620" s="7">
        <f>IF(P620&lt;=('Ejercicio 3 - TIR'!$D$22-'Ejercicio 3 - TIR'!$C$22)/('Ejercicio 3 - TIR'!$E$22-'Ejercicio 3 - TIR'!$C$22),'Ejercicio 3 - TIR'!$C$22+SQRT(('Ejercicio 3 - TIR'!$E$22-'Ejercicio 3 - TIR'!$C$22)*('Ejercicio 3 - TIR'!$D$22-'Ejercicio 3 - TIR'!$C$22)*P620),'Ejercicio 3 - TIR'!$E$22-SQRT(('Ejercicio 3 - TIR'!$E$22-'Ejercicio 3 - TIR'!$C$22)*('Ejercicio 3 - TIR'!$E$22-'Ejercicio 3 - TIR'!$D$22)*(1-P620)))</f>
        <v>0.1482781307</v>
      </c>
      <c r="R620" s="3">
        <f t="shared" si="12"/>
        <v>0.3639420626</v>
      </c>
      <c r="S620" s="7">
        <f>IF(R620&lt;=('Ejercicio 3 - TIR'!$D$23-'Ejercicio 3 - TIR'!$C$23)/('Ejercicio 3 - TIR'!$E$23-'Ejercicio 3 - TIR'!$C$23),'Ejercicio 3 - TIR'!$C$23+SQRT(('Ejercicio 3 - TIR'!$E$23-'Ejercicio 3 - TIR'!$C$23)*('Ejercicio 3 - TIR'!$D$23-'Ejercicio 3 - TIR'!$C$23)*R620),'Ejercicio 3 - TIR'!$E$23-SQRT(('Ejercicio 3 - TIR'!$E$23-'Ejercicio 3 - TIR'!$C$23)*('Ejercicio 3 - TIR'!$E$23-'Ejercicio 3 - TIR'!$D$23)*(1-R620)))</f>
        <v>0.1455948376</v>
      </c>
      <c r="T620" s="3">
        <f t="shared" si="13"/>
        <v>0.3494615367</v>
      </c>
      <c r="U620" s="7">
        <f>IF(T620&lt;=('Ejercicio 3 - TIR'!$D$24-'Ejercicio 3 - TIR'!$C$24)/('Ejercicio 3 - TIR'!$E$24-'Ejercicio 3 - TIR'!$C$24),'Ejercicio 3 - TIR'!$C$24+SQRT(('Ejercicio 3 - TIR'!$E$24-'Ejercicio 3 - TIR'!$C$24)*('Ejercicio 3 - TIR'!$D$24-'Ejercicio 3 - TIR'!$C$24)*T620),'Ejercicio 3 - TIR'!$E$24-SQRT(('Ejercicio 3 - TIR'!$E$24-'Ejercicio 3 - TIR'!$C$24)*('Ejercicio 3 - TIR'!$E$24-'Ejercicio 3 - TIR'!$D$24)*(1-T620)))</f>
        <v>0.1770900208</v>
      </c>
      <c r="V620" s="3">
        <f t="shared" si="14"/>
        <v>0.6660696087</v>
      </c>
      <c r="W620" s="7">
        <f>IF(V620&lt;=('Ejercicio 3 - TIR'!$D$25-'Ejercicio 3 - TIR'!$C$25)/('Ejercicio 3 - TIR'!$E$25-'Ejercicio 3 - TIR'!$C$25),'Ejercicio 3 - TIR'!$C$25+SQRT(('Ejercicio 3 - TIR'!$E$25-'Ejercicio 3 - TIR'!$C$25)*('Ejercicio 3 - TIR'!$D$25-'Ejercicio 3 - TIR'!$C$25)*V620),'Ejercicio 3 - TIR'!$E$25-SQRT(('Ejercicio 3 - TIR'!$E$25-'Ejercicio 3 - TIR'!$C$25)*('Ejercicio 3 - TIR'!$E$25-'Ejercicio 3 - TIR'!$D$25)*(1-V620)))</f>
        <v>0.215812921</v>
      </c>
      <c r="X620" s="3">
        <f t="shared" si="15"/>
        <v>0.2795353242</v>
      </c>
      <c r="Y620" s="7">
        <f>IF(X620&lt;=('Ejercicio 3 - TIR'!$D$26-'Ejercicio 3 - TIR'!$C$26)/('Ejercicio 3 - TIR'!$E$26-'Ejercicio 3 - TIR'!$C$26),'Ejercicio 3 - TIR'!$C$26+SQRT(('Ejercicio 3 - TIR'!$E$26-'Ejercicio 3 - TIR'!$C$26)*('Ejercicio 3 - TIR'!$D$26-'Ejercicio 3 - TIR'!$C$26)*X620),'Ejercicio 3 - TIR'!$E$26-SQRT(('Ejercicio 3 - TIR'!$E$26-'Ejercicio 3 - TIR'!$C$26)*('Ejercicio 3 - TIR'!$E$26-'Ejercicio 3 - TIR'!$D$26)*(1-X620)))</f>
        <v>0.2174726296</v>
      </c>
      <c r="Z620" s="3">
        <f t="shared" si="16"/>
        <v>1.148278131</v>
      </c>
      <c r="AA620" s="3">
        <f t="shared" si="17"/>
        <v>1.315461499</v>
      </c>
      <c r="AB620" s="3">
        <f t="shared" si="18"/>
        <v>1.548416603</v>
      </c>
      <c r="AC620" s="3">
        <f t="shared" si="19"/>
        <v>1.882584913</v>
      </c>
      <c r="AD620" s="3">
        <f t="shared" si="20"/>
        <v>2.291995604</v>
      </c>
      <c r="AE620" s="2">
        <f t="shared" si="21"/>
        <v>5350.427113</v>
      </c>
      <c r="AF620" s="2">
        <f t="shared" si="22"/>
        <v>6129.421679</v>
      </c>
      <c r="AG620" s="2">
        <f t="shared" si="23"/>
        <v>7214.881092</v>
      </c>
      <c r="AH620" s="2">
        <f t="shared" si="24"/>
        <v>8771.945655</v>
      </c>
      <c r="AI620" s="2">
        <f t="shared" si="25"/>
        <v>10679.60374</v>
      </c>
      <c r="AJ620" s="4">
        <f t="shared" si="26"/>
        <v>42173.45522</v>
      </c>
      <c r="AK620" s="4">
        <f t="shared" si="27"/>
        <v>47195.54734</v>
      </c>
      <c r="AL620" s="4">
        <f t="shared" si="28"/>
        <v>55096.10414</v>
      </c>
      <c r="AM620" s="4">
        <f t="shared" si="29"/>
        <v>81023.50434</v>
      </c>
      <c r="AN620" s="4">
        <f t="shared" si="30"/>
        <v>82962.16705</v>
      </c>
      <c r="AO620" s="4">
        <f>C620/'Ejercicio 3 - TIR'!$D$7</f>
        <v>15044.52684</v>
      </c>
      <c r="AP620" s="4">
        <f t="shared" si="31"/>
        <v>27128.92838</v>
      </c>
      <c r="AQ620" s="4">
        <f t="shared" si="32"/>
        <v>32151.0205</v>
      </c>
      <c r="AR620" s="4">
        <f t="shared" si="33"/>
        <v>40051.57729</v>
      </c>
      <c r="AS620" s="4">
        <f t="shared" si="34"/>
        <v>65978.9775</v>
      </c>
      <c r="AT620" s="4">
        <f t="shared" si="35"/>
        <v>67917.64021</v>
      </c>
      <c r="AU620" s="4">
        <f>AP620*'Ejercicio 3 - TIR'!$D$5</f>
        <v>13564.46419</v>
      </c>
      <c r="AV620" s="4">
        <f>AQ620*'Ejercicio 3 - TIR'!$D$5</f>
        <v>16075.51025</v>
      </c>
      <c r="AW620" s="4">
        <f>AR620*'Ejercicio 3 - TIR'!$D$5</f>
        <v>20025.78865</v>
      </c>
      <c r="AX620" s="4">
        <f>AS620*'Ejercicio 3 - TIR'!$D$5</f>
        <v>32989.48875</v>
      </c>
      <c r="AY620" s="4">
        <f>AT620*'Ejercicio 3 - TIR'!$D$5</f>
        <v>33958.8201</v>
      </c>
      <c r="AZ620" s="4">
        <f t="shared" ref="AZ620:BD620" si="1895">AJ620-AU620-AE620</f>
        <v>23258.56392</v>
      </c>
      <c r="BA620" s="4">
        <f t="shared" si="1895"/>
        <v>24990.61541</v>
      </c>
      <c r="BB620" s="4">
        <f t="shared" si="1895"/>
        <v>27855.4344</v>
      </c>
      <c r="BC620" s="4">
        <f t="shared" si="1895"/>
        <v>39262.06994</v>
      </c>
      <c r="BD620" s="4">
        <f t="shared" si="1895"/>
        <v>38323.7432</v>
      </c>
      <c r="BE620" s="4">
        <f t="shared" ref="BE620:BI620" si="1896">AZ620/Z620</f>
        <v>20255.1658</v>
      </c>
      <c r="BF620" s="4">
        <f t="shared" si="1896"/>
        <v>18997.60307</v>
      </c>
      <c r="BG620" s="4">
        <f t="shared" si="1896"/>
        <v>17989.62524</v>
      </c>
      <c r="BH620" s="4">
        <f t="shared" si="1896"/>
        <v>20855.40454</v>
      </c>
      <c r="BI620" s="4">
        <f t="shared" si="1896"/>
        <v>16720.68792</v>
      </c>
      <c r="BJ620" s="4">
        <f t="shared" si="38"/>
        <v>82703.7363</v>
      </c>
      <c r="BK620" s="4">
        <f t="shared" si="39"/>
        <v>34481.98939</v>
      </c>
      <c r="BL620" s="4">
        <f t="shared" si="40"/>
        <v>117185.7257</v>
      </c>
      <c r="BM620" s="4">
        <f>BK620*'Ejercicio 3 - TIR'!$D$5</f>
        <v>17240.9947</v>
      </c>
      <c r="BN620" s="4">
        <f t="shared" si="41"/>
        <v>99944.731</v>
      </c>
      <c r="BO620" s="4">
        <f t="shared" si="42"/>
        <v>43605.98721</v>
      </c>
      <c r="BP620" s="4">
        <f t="shared" si="43"/>
        <v>-111306.358</v>
      </c>
      <c r="BQ620" s="4">
        <f t="shared" ref="BQ620:BT620" si="1897">BE620</f>
        <v>20255.1658</v>
      </c>
      <c r="BR620" s="4">
        <f t="shared" si="1897"/>
        <v>18997.60307</v>
      </c>
      <c r="BS620" s="4">
        <f t="shared" si="1897"/>
        <v>17989.62524</v>
      </c>
      <c r="BT620" s="4">
        <f t="shared" si="1897"/>
        <v>20855.40454</v>
      </c>
      <c r="BU620" s="4">
        <f t="shared" si="45"/>
        <v>60326.67512</v>
      </c>
      <c r="BV620" s="36">
        <f t="shared" si="46"/>
        <v>6.388105319</v>
      </c>
    </row>
    <row r="621" ht="15.0" customHeight="1">
      <c r="A621" s="2">
        <v>620.0</v>
      </c>
      <c r="B621" s="3">
        <f t="shared" si="4"/>
        <v>0.127201705</v>
      </c>
      <c r="C621" s="4">
        <f>IF(B621&lt;=('Ejercicio 3 - TIR'!$D$13-'Ejercicio 3 - TIR'!$C$13)/('Ejercicio 3 - TIR'!$E$13-'Ejercicio 3 - TIR'!$C$13),'Ejercicio 3 - TIR'!$C$13+SQRT(('Ejercicio 3 - TIR'!$E$13-'Ejercicio 3 - TIR'!$C$13)*('Ejercicio 3 - TIR'!$D$13-'Ejercicio 3 - TIR'!$C$13)*B621),'Ejercicio 3 - TIR'!$E$13-SQRT(('Ejercicio 3 - TIR'!$E$13-'Ejercicio 3 - TIR'!$C$13)*('Ejercicio 3 - TIR'!$E$13-'Ejercicio 3 - TIR'!$D$13)*(1-B621)))</f>
        <v>67133.06961</v>
      </c>
      <c r="D621" s="3">
        <f t="shared" si="5"/>
        <v>0.8257481512</v>
      </c>
      <c r="E621" s="4">
        <f>IF(D621&lt;=('Ejercicio 3 - TIR'!$D$14-'Ejercicio 3 - TIR'!$C$14)/('Ejercicio 3 - TIR'!$E$14-'Ejercicio 3 - TIR'!$C$14),'Ejercicio 3 - TIR'!$C$14+SQRT(('Ejercicio 3 - TIR'!$E$14-'Ejercicio 3 - TIR'!$C$14)*('Ejercicio 3 - TIR'!$D$14-'Ejercicio 3 - TIR'!$C$14)*D621),'Ejercicio 3 - TIR'!$E$14-SQRT(('Ejercicio 3 - TIR'!$E$14-'Ejercicio 3 - TIR'!$C$14)*('Ejercicio 3 - TIR'!$E$14-'Ejercicio 3 - TIR'!$D$14)*(1-D621)))</f>
        <v>34887.48816</v>
      </c>
      <c r="F621" s="3">
        <f t="shared" si="6"/>
        <v>0.3453028555</v>
      </c>
      <c r="G621" s="4">
        <f>IF(F621&lt;=('Ejercicio 3 - TIR'!$D$18-'Ejercicio 3 - TIR'!$C$18)/('Ejercicio 3 - TIR'!$E$18-'Ejercicio 3 - TIR'!$C$18),'Ejercicio 3 - TIR'!$C$18+SQRT(('Ejercicio 3 - TIR'!$E$18-'Ejercicio 3 - TIR'!$C$18)*('Ejercicio 3 - TIR'!$D$18-'Ejercicio 3 - TIR'!$C$18)*F621),'Ejercicio 3 - TIR'!$E$18-SQRT(('Ejercicio 3 - TIR'!$E$18-'Ejercicio 3 - TIR'!$C$18)*('Ejercicio 3 - TIR'!$E$18-'Ejercicio 3 - TIR'!$D$18)*(1-F621)))</f>
        <v>37196.90408</v>
      </c>
      <c r="H621" s="3">
        <f t="shared" si="7"/>
        <v>0.8848738781</v>
      </c>
      <c r="I621" s="4">
        <f>IF(H621&lt;=('Ejercicio 3 - TIR'!$D$18-'Ejercicio 3 - TIR'!$C$18)/('Ejercicio 3 - TIR'!$E$18-'Ejercicio 3 - TIR'!$C$18),'Ejercicio 3 - TIR'!$C$18+SQRT(('Ejercicio 3 - TIR'!$E$18-'Ejercicio 3 - TIR'!$C$18)*('Ejercicio 3 - TIR'!$D$18-'Ejercicio 3 - TIR'!$C$18)*H621),'Ejercicio 3 - TIR'!$E$18-SQRT(('Ejercicio 3 - TIR'!$E$18-'Ejercicio 3 - TIR'!$C$18)*('Ejercicio 3 - TIR'!$E$18-'Ejercicio 3 - TIR'!$D$18)*(1-H621)))</f>
        <v>42061.55498</v>
      </c>
      <c r="J621" s="3">
        <f t="shared" si="8"/>
        <v>0.1004698905</v>
      </c>
      <c r="K621" s="4">
        <f>IF(J621&lt;=('Ejercicio 3 - TIR'!$D$18-'Ejercicio 3 - TIR'!$C$18)/('Ejercicio 3 - TIR'!$E$18-'Ejercicio 3 - TIR'!$C$18),'Ejercicio 3 - TIR'!$C$18+SQRT(('Ejercicio 3 - TIR'!$E$18-'Ejercicio 3 - TIR'!$C$18)*('Ejercicio 3 - TIR'!$D$18-'Ejercicio 3 - TIR'!$C$18)*J621),'Ejercicio 3 - TIR'!$E$18-SQRT(('Ejercicio 3 - TIR'!$E$18-'Ejercicio 3 - TIR'!$C$18)*('Ejercicio 3 - TIR'!$E$18-'Ejercicio 3 - TIR'!$D$18)*(1-J621)))</f>
        <v>33882.07207</v>
      </c>
      <c r="L621" s="3">
        <f t="shared" si="9"/>
        <v>0.592773975</v>
      </c>
      <c r="M621" s="4">
        <f>IF(L621&lt;=('Ejercicio 3 - TIR'!$D$18-'Ejercicio 3 - TIR'!$C$18)/('Ejercicio 3 - TIR'!$E$18-'Ejercicio 3 - TIR'!$C$18),'Ejercicio 3 - TIR'!$C$18+SQRT(('Ejercicio 3 - TIR'!$E$18-'Ejercicio 3 - TIR'!$C$18)*('Ejercicio 3 - TIR'!$D$18-'Ejercicio 3 - TIR'!$C$18)*L621),'Ejercicio 3 - TIR'!$E$18-SQRT(('Ejercicio 3 - TIR'!$E$18-'Ejercicio 3 - TIR'!$C$18)*('Ejercicio 3 - TIR'!$E$18-'Ejercicio 3 - TIR'!$D$18)*(1-L621)))</f>
        <v>39429.53319</v>
      </c>
      <c r="N621" s="3">
        <f t="shared" si="10"/>
        <v>0.4817924843</v>
      </c>
      <c r="O621" s="4">
        <f>IF(N621&lt;=('Ejercicio 3 - TIR'!$D$18-'Ejercicio 3 - TIR'!$C$18)/('Ejercicio 3 - TIR'!$E$18-'Ejercicio 3 - TIR'!$C$18),'Ejercicio 3 - TIR'!$C$18+SQRT(('Ejercicio 3 - TIR'!$E$18-'Ejercicio 3 - TIR'!$C$18)*('Ejercicio 3 - TIR'!$D$18-'Ejercicio 3 - TIR'!$C$18)*N621),'Ejercicio 3 - TIR'!$E$18-SQRT(('Ejercicio 3 - TIR'!$E$18-'Ejercicio 3 - TIR'!$C$18)*('Ejercicio 3 - TIR'!$E$18-'Ejercicio 3 - TIR'!$D$18)*(1-N621)))</f>
        <v>38501.11008</v>
      </c>
      <c r="P621" s="3">
        <f t="shared" si="11"/>
        <v>0.6114476569</v>
      </c>
      <c r="Q621" s="7">
        <f>IF(P621&lt;=('Ejercicio 3 - TIR'!$D$22-'Ejercicio 3 - TIR'!$C$22)/('Ejercicio 3 - TIR'!$E$22-'Ejercicio 3 - TIR'!$C$22),'Ejercicio 3 - TIR'!$C$22+SQRT(('Ejercicio 3 - TIR'!$E$22-'Ejercicio 3 - TIR'!$C$22)*('Ejercicio 3 - TIR'!$D$22-'Ejercicio 3 - TIR'!$C$22)*P621),'Ejercicio 3 - TIR'!$E$22-SQRT(('Ejercicio 3 - TIR'!$E$22-'Ejercicio 3 - TIR'!$C$22)*('Ejercicio 3 - TIR'!$E$22-'Ejercicio 3 - TIR'!$D$22)*(1-P621)))</f>
        <v>0.1535539376</v>
      </c>
      <c r="R621" s="3">
        <f t="shared" si="12"/>
        <v>0.1770830111</v>
      </c>
      <c r="S621" s="7">
        <f>IF(R621&lt;=('Ejercicio 3 - TIR'!$D$23-'Ejercicio 3 - TIR'!$C$23)/('Ejercicio 3 - TIR'!$E$23-'Ejercicio 3 - TIR'!$C$23),'Ejercicio 3 - TIR'!$C$23+SQRT(('Ejercicio 3 - TIR'!$E$23-'Ejercicio 3 - TIR'!$C$23)*('Ejercicio 3 - TIR'!$D$23-'Ejercicio 3 - TIR'!$C$23)*R621),'Ejercicio 3 - TIR'!$E$23-SQRT(('Ejercicio 3 - TIR'!$E$23-'Ejercicio 3 - TIR'!$C$23)*('Ejercicio 3 - TIR'!$E$23-'Ejercicio 3 - TIR'!$D$23)*(1-R621)))</f>
        <v>0.1378535548</v>
      </c>
      <c r="T621" s="3">
        <f t="shared" si="13"/>
        <v>0.8188499956</v>
      </c>
      <c r="U621" s="7">
        <f>IF(T621&lt;=('Ejercicio 3 - TIR'!$D$24-'Ejercicio 3 - TIR'!$C$24)/('Ejercicio 3 - TIR'!$E$24-'Ejercicio 3 - TIR'!$C$24),'Ejercicio 3 - TIR'!$C$24+SQRT(('Ejercicio 3 - TIR'!$E$24-'Ejercicio 3 - TIR'!$C$24)*('Ejercicio 3 - TIR'!$D$24-'Ejercicio 3 - TIR'!$C$24)*T621),'Ejercicio 3 - TIR'!$E$24-SQRT(('Ejercicio 3 - TIR'!$E$24-'Ejercicio 3 - TIR'!$C$24)*('Ejercicio 3 - TIR'!$E$24-'Ejercicio 3 - TIR'!$D$24)*(1-T621)))</f>
        <v>0.1974784545</v>
      </c>
      <c r="V621" s="3">
        <f t="shared" si="14"/>
        <v>0.4739446754</v>
      </c>
      <c r="W621" s="7">
        <f>IF(V621&lt;=('Ejercicio 3 - TIR'!$D$25-'Ejercicio 3 - TIR'!$C$25)/('Ejercicio 3 - TIR'!$E$25-'Ejercicio 3 - TIR'!$C$25),'Ejercicio 3 - TIR'!$C$25+SQRT(('Ejercicio 3 - TIR'!$E$25-'Ejercicio 3 - TIR'!$C$25)*('Ejercicio 3 - TIR'!$D$25-'Ejercicio 3 - TIR'!$C$25)*V621),'Ejercicio 3 - TIR'!$E$25-SQRT(('Ejercicio 3 - TIR'!$E$25-'Ejercicio 3 - TIR'!$C$25)*('Ejercicio 3 - TIR'!$E$25-'Ejercicio 3 - TIR'!$D$25)*(1-V621)))</f>
        <v>0.2070908677</v>
      </c>
      <c r="X621" s="3">
        <f t="shared" si="15"/>
        <v>0.5306633543</v>
      </c>
      <c r="Y621" s="7">
        <f>IF(X621&lt;=('Ejercicio 3 - TIR'!$D$26-'Ejercicio 3 - TIR'!$C$26)/('Ejercicio 3 - TIR'!$E$26-'Ejercicio 3 - TIR'!$C$26),'Ejercicio 3 - TIR'!$C$26+SQRT(('Ejercicio 3 - TIR'!$E$26-'Ejercicio 3 - TIR'!$C$26)*('Ejercicio 3 - TIR'!$D$26-'Ejercicio 3 - TIR'!$C$26)*X621),'Ejercicio 3 - TIR'!$E$26-SQRT(('Ejercicio 3 - TIR'!$E$26-'Ejercicio 3 - TIR'!$C$26)*('Ejercicio 3 - TIR'!$E$26-'Ejercicio 3 - TIR'!$D$26)*(1-X621)))</f>
        <v>0.2296569976</v>
      </c>
      <c r="Z621" s="3">
        <f t="shared" si="16"/>
        <v>1.153553938</v>
      </c>
      <c r="AA621" s="3">
        <f t="shared" si="17"/>
        <v>1.312575449</v>
      </c>
      <c r="AB621" s="3">
        <f t="shared" si="18"/>
        <v>1.57178082</v>
      </c>
      <c r="AC621" s="3">
        <f t="shared" si="19"/>
        <v>1.897282273</v>
      </c>
      <c r="AD621" s="3">
        <f t="shared" si="20"/>
        <v>2.333006424</v>
      </c>
      <c r="AE621" s="2">
        <f t="shared" si="21"/>
        <v>5357.111179</v>
      </c>
      <c r="AF621" s="2">
        <f t="shared" si="22"/>
        <v>6095.607999</v>
      </c>
      <c r="AG621" s="2">
        <f t="shared" si="23"/>
        <v>7299.359246</v>
      </c>
      <c r="AH621" s="2">
        <f t="shared" si="24"/>
        <v>8810.989885</v>
      </c>
      <c r="AI621" s="2">
        <f t="shared" si="25"/>
        <v>10834.49537</v>
      </c>
      <c r="AJ621" s="4">
        <f t="shared" si="26"/>
        <v>42908.63517</v>
      </c>
      <c r="AK621" s="4">
        <f t="shared" si="27"/>
        <v>55208.96439</v>
      </c>
      <c r="AL621" s="4">
        <f t="shared" si="28"/>
        <v>53255.19101</v>
      </c>
      <c r="AM621" s="4">
        <f t="shared" si="29"/>
        <v>74808.95437</v>
      </c>
      <c r="AN621" s="4">
        <f t="shared" si="30"/>
        <v>89823.33715</v>
      </c>
      <c r="AO621" s="4">
        <f>C621/'Ejercicio 3 - TIR'!$D$7</f>
        <v>13426.61392</v>
      </c>
      <c r="AP621" s="4">
        <f t="shared" si="31"/>
        <v>29482.02125</v>
      </c>
      <c r="AQ621" s="4">
        <f t="shared" si="32"/>
        <v>41782.35047</v>
      </c>
      <c r="AR621" s="4">
        <f t="shared" si="33"/>
        <v>39828.57709</v>
      </c>
      <c r="AS621" s="4">
        <f t="shared" si="34"/>
        <v>61382.34045</v>
      </c>
      <c r="AT621" s="4">
        <f t="shared" si="35"/>
        <v>76396.72323</v>
      </c>
      <c r="AU621" s="4">
        <f>AP621*'Ejercicio 3 - TIR'!$D$5</f>
        <v>14741.01062</v>
      </c>
      <c r="AV621" s="4">
        <f>AQ621*'Ejercicio 3 - TIR'!$D$5</f>
        <v>20891.17524</v>
      </c>
      <c r="AW621" s="4">
        <f>AR621*'Ejercicio 3 - TIR'!$D$5</f>
        <v>19914.28854</v>
      </c>
      <c r="AX621" s="4">
        <f>AS621*'Ejercicio 3 - TIR'!$D$5</f>
        <v>30691.17023</v>
      </c>
      <c r="AY621" s="4">
        <f>AT621*'Ejercicio 3 - TIR'!$D$5</f>
        <v>38198.36161</v>
      </c>
      <c r="AZ621" s="4">
        <f t="shared" ref="AZ621:BD621" si="1898">AJ621-AU621-AE621</f>
        <v>22810.51336</v>
      </c>
      <c r="BA621" s="4">
        <f t="shared" si="1898"/>
        <v>28222.18116</v>
      </c>
      <c r="BB621" s="4">
        <f t="shared" si="1898"/>
        <v>26041.54322</v>
      </c>
      <c r="BC621" s="4">
        <f t="shared" si="1898"/>
        <v>35306.79426</v>
      </c>
      <c r="BD621" s="4">
        <f t="shared" si="1898"/>
        <v>40790.48017</v>
      </c>
      <c r="BE621" s="4">
        <f t="shared" ref="BE621:BI621" si="1899">AZ621/Z621</f>
        <v>19774.11946</v>
      </c>
      <c r="BF621" s="4">
        <f t="shared" si="1899"/>
        <v>21501.37822</v>
      </c>
      <c r="BG621" s="4">
        <f t="shared" si="1899"/>
        <v>16568.17725</v>
      </c>
      <c r="BH621" s="4">
        <f t="shared" si="1899"/>
        <v>18609.14149</v>
      </c>
      <c r="BI621" s="4">
        <f t="shared" si="1899"/>
        <v>17484.08395</v>
      </c>
      <c r="BJ621" s="4">
        <f t="shared" si="38"/>
        <v>81392.73399</v>
      </c>
      <c r="BK621" s="4">
        <f t="shared" si="39"/>
        <v>31324.37653</v>
      </c>
      <c r="BL621" s="4">
        <f t="shared" si="40"/>
        <v>112717.1105</v>
      </c>
      <c r="BM621" s="4">
        <f>BK621*'Ejercicio 3 - TIR'!$D$5</f>
        <v>15662.18826</v>
      </c>
      <c r="BN621" s="4">
        <f t="shared" si="41"/>
        <v>97054.92225</v>
      </c>
      <c r="BO621" s="4">
        <f t="shared" si="42"/>
        <v>41600.79512</v>
      </c>
      <c r="BP621" s="4">
        <f t="shared" si="43"/>
        <v>-102020.5578</v>
      </c>
      <c r="BQ621" s="4">
        <f t="shared" ref="BQ621:BT621" si="1900">BE621</f>
        <v>19774.11946</v>
      </c>
      <c r="BR621" s="4">
        <f t="shared" si="1900"/>
        <v>21501.37822</v>
      </c>
      <c r="BS621" s="4">
        <f t="shared" si="1900"/>
        <v>16568.17725</v>
      </c>
      <c r="BT621" s="4">
        <f t="shared" si="1900"/>
        <v>18609.14149</v>
      </c>
      <c r="BU621" s="4">
        <f t="shared" si="45"/>
        <v>59084.87907</v>
      </c>
      <c r="BV621" s="36">
        <f t="shared" si="46"/>
        <v>8.551262735</v>
      </c>
    </row>
    <row r="622" ht="15.0" customHeight="1">
      <c r="A622" s="2">
        <v>621.0</v>
      </c>
      <c r="B622" s="3">
        <f t="shared" si="4"/>
        <v>0.8418044215</v>
      </c>
      <c r="C622" s="4">
        <f>IF(B622&lt;=('Ejercicio 3 - TIR'!$D$13-'Ejercicio 3 - TIR'!$C$13)/('Ejercicio 3 - TIR'!$E$13-'Ejercicio 3 - TIR'!$C$13),'Ejercicio 3 - TIR'!$C$13+SQRT(('Ejercicio 3 - TIR'!$E$13-'Ejercicio 3 - TIR'!$C$13)*('Ejercicio 3 - TIR'!$D$13-'Ejercicio 3 - TIR'!$C$13)*B622),'Ejercicio 3 - TIR'!$E$13-SQRT(('Ejercicio 3 - TIR'!$E$13-'Ejercicio 3 - TIR'!$C$13)*('Ejercicio 3 - TIR'!$E$13-'Ejercicio 3 - TIR'!$D$13)*(1-B622)))</f>
        <v>86221.94882</v>
      </c>
      <c r="D622" s="3">
        <f t="shared" si="5"/>
        <v>0.3841758532</v>
      </c>
      <c r="E622" s="4">
        <f>IF(D622&lt;=('Ejercicio 3 - TIR'!$D$14-'Ejercicio 3 - TIR'!$C$14)/('Ejercicio 3 - TIR'!$E$14-'Ejercicio 3 - TIR'!$C$14),'Ejercicio 3 - TIR'!$C$14+SQRT(('Ejercicio 3 - TIR'!$E$14-'Ejercicio 3 - TIR'!$C$14)*('Ejercicio 3 - TIR'!$D$14-'Ejercicio 3 - TIR'!$C$14)*D622),'Ejercicio 3 - TIR'!$E$14-SQRT(('Ejercicio 3 - TIR'!$E$14-'Ejercicio 3 - TIR'!$C$14)*('Ejercicio 3 - TIR'!$E$14-'Ejercicio 3 - TIR'!$D$14)*(1-D622)))</f>
        <v>30388.88029</v>
      </c>
      <c r="F622" s="3">
        <f t="shared" si="6"/>
        <v>0.4672692297</v>
      </c>
      <c r="G622" s="4">
        <f>IF(F622&lt;=('Ejercicio 3 - TIR'!$D$18-'Ejercicio 3 - TIR'!$C$18)/('Ejercicio 3 - TIR'!$E$18-'Ejercicio 3 - TIR'!$C$18),'Ejercicio 3 - TIR'!$C$18+SQRT(('Ejercicio 3 - TIR'!$E$18-'Ejercicio 3 - TIR'!$C$18)*('Ejercicio 3 - TIR'!$D$18-'Ejercicio 3 - TIR'!$C$18)*F622),'Ejercicio 3 - TIR'!$E$18-SQRT(('Ejercicio 3 - TIR'!$E$18-'Ejercicio 3 - TIR'!$C$18)*('Ejercicio 3 - TIR'!$E$18-'Ejercicio 3 - TIR'!$D$18)*(1-F622)))</f>
        <v>38372.00003</v>
      </c>
      <c r="H622" s="3">
        <f t="shared" si="7"/>
        <v>0.3933687611</v>
      </c>
      <c r="I622" s="4">
        <f>IF(H622&lt;=('Ejercicio 3 - TIR'!$D$18-'Ejercicio 3 - TIR'!$C$18)/('Ejercicio 3 - TIR'!$E$18-'Ejercicio 3 - TIR'!$C$18),'Ejercicio 3 - TIR'!$C$18+SQRT(('Ejercicio 3 - TIR'!$E$18-'Ejercicio 3 - TIR'!$C$18)*('Ejercicio 3 - TIR'!$D$18-'Ejercicio 3 - TIR'!$C$18)*H622),'Ejercicio 3 - TIR'!$E$18-SQRT(('Ejercicio 3 - TIR'!$E$18-'Ejercicio 3 - TIR'!$C$18)*('Ejercicio 3 - TIR'!$E$18-'Ejercicio 3 - TIR'!$D$18)*(1-H622)))</f>
        <v>37681.49166</v>
      </c>
      <c r="J622" s="3">
        <f t="shared" si="8"/>
        <v>0.7151825558</v>
      </c>
      <c r="K622" s="4">
        <f>IF(J622&lt;=('Ejercicio 3 - TIR'!$D$18-'Ejercicio 3 - TIR'!$C$18)/('Ejercicio 3 - TIR'!$E$18-'Ejercicio 3 - TIR'!$C$18),'Ejercicio 3 - TIR'!$C$18+SQRT(('Ejercicio 3 - TIR'!$E$18-'Ejercicio 3 - TIR'!$C$18)*('Ejercicio 3 - TIR'!$D$18-'Ejercicio 3 - TIR'!$C$18)*J622),'Ejercicio 3 - TIR'!$E$18-SQRT(('Ejercicio 3 - TIR'!$E$18-'Ejercicio 3 - TIR'!$C$18)*('Ejercicio 3 - TIR'!$E$18-'Ejercicio 3 - TIR'!$D$18)*(1-J622)))</f>
        <v>40378.17046</v>
      </c>
      <c r="L622" s="3">
        <f t="shared" si="9"/>
        <v>0.8864115784</v>
      </c>
      <c r="M622" s="4">
        <f>IF(L622&lt;=('Ejercicio 3 - TIR'!$D$18-'Ejercicio 3 - TIR'!$C$18)/('Ejercicio 3 - TIR'!$E$18-'Ejercicio 3 - TIR'!$C$18),'Ejercicio 3 - TIR'!$C$18+SQRT(('Ejercicio 3 - TIR'!$E$18-'Ejercicio 3 - TIR'!$C$18)*('Ejercicio 3 - TIR'!$D$18-'Ejercicio 3 - TIR'!$C$18)*L622),'Ejercicio 3 - TIR'!$E$18-SQRT(('Ejercicio 3 - TIR'!$E$18-'Ejercicio 3 - TIR'!$C$18)*('Ejercicio 3 - TIR'!$E$18-'Ejercicio 3 - TIR'!$D$18)*(1-L622)))</f>
        <v>42081.24485</v>
      </c>
      <c r="N622" s="3">
        <f t="shared" si="10"/>
        <v>0.7009539911</v>
      </c>
      <c r="O622" s="4">
        <f>IF(N622&lt;=('Ejercicio 3 - TIR'!$D$18-'Ejercicio 3 - TIR'!$C$18)/('Ejercicio 3 - TIR'!$E$18-'Ejercicio 3 - TIR'!$C$18),'Ejercicio 3 - TIR'!$C$18+SQRT(('Ejercicio 3 - TIR'!$E$18-'Ejercicio 3 - TIR'!$C$18)*('Ejercicio 3 - TIR'!$D$18-'Ejercicio 3 - TIR'!$C$18)*N622),'Ejercicio 3 - TIR'!$E$18-SQRT(('Ejercicio 3 - TIR'!$E$18-'Ejercicio 3 - TIR'!$C$18)*('Ejercicio 3 - TIR'!$E$18-'Ejercicio 3 - TIR'!$D$18)*(1-N622)))</f>
        <v>40264.13148</v>
      </c>
      <c r="P622" s="3">
        <f t="shared" si="11"/>
        <v>0.5324631889</v>
      </c>
      <c r="Q622" s="7">
        <f>IF(P622&lt;=('Ejercicio 3 - TIR'!$D$22-'Ejercicio 3 - TIR'!$C$22)/('Ejercicio 3 - TIR'!$E$22-'Ejercicio 3 - TIR'!$C$22),'Ejercicio 3 - TIR'!$C$22+SQRT(('Ejercicio 3 - TIR'!$E$22-'Ejercicio 3 - TIR'!$C$22)*('Ejercicio 3 - TIR'!$D$22-'Ejercicio 3 - TIR'!$C$22)*P622),'Ejercicio 3 - TIR'!$E$22-SQRT(('Ejercicio 3 - TIR'!$E$22-'Ejercicio 3 - TIR'!$C$22)*('Ejercicio 3 - TIR'!$E$22-'Ejercicio 3 - TIR'!$D$22)*(1-P622)))</f>
        <v>0.1509902385</v>
      </c>
      <c r="R622" s="3">
        <f t="shared" si="12"/>
        <v>0.6359788643</v>
      </c>
      <c r="S622" s="7">
        <f>IF(R622&lt;=('Ejercicio 3 - TIR'!$D$23-'Ejercicio 3 - TIR'!$C$23)/('Ejercicio 3 - TIR'!$E$23-'Ejercicio 3 - TIR'!$C$23),'Ejercicio 3 - TIR'!$C$23+SQRT(('Ejercicio 3 - TIR'!$E$23-'Ejercicio 3 - TIR'!$C$23)*('Ejercicio 3 - TIR'!$D$23-'Ejercicio 3 - TIR'!$C$23)*R622),'Ejercicio 3 - TIR'!$E$23-SQRT(('Ejercicio 3 - TIR'!$E$23-'Ejercicio 3 - TIR'!$C$23)*('Ejercicio 3 - TIR'!$E$23-'Ejercicio 3 - TIR'!$D$23)*(1-R622)))</f>
        <v>0.1544023821</v>
      </c>
      <c r="T622" s="3">
        <f t="shared" si="13"/>
        <v>0.02334955355</v>
      </c>
      <c r="U622" s="7">
        <f>IF(T622&lt;=('Ejercicio 3 - TIR'!$D$24-'Ejercicio 3 - TIR'!$C$24)/('Ejercicio 3 - TIR'!$E$24-'Ejercicio 3 - TIR'!$C$24),'Ejercicio 3 - TIR'!$C$24+SQRT(('Ejercicio 3 - TIR'!$E$24-'Ejercicio 3 - TIR'!$C$24)*('Ejercicio 3 - TIR'!$D$24-'Ejercicio 3 - TIR'!$C$24)*T622),'Ejercicio 3 - TIR'!$E$24-SQRT(('Ejercicio 3 - TIR'!$E$24-'Ejercicio 3 - TIR'!$C$24)*('Ejercicio 3 - TIR'!$E$24-'Ejercicio 3 - TIR'!$D$24)*(1-T622)))</f>
        <v>0.1570024326</v>
      </c>
      <c r="V622" s="3">
        <f t="shared" si="14"/>
        <v>0.674165263</v>
      </c>
      <c r="W622" s="7">
        <f>IF(V622&lt;=('Ejercicio 3 - TIR'!$D$25-'Ejercicio 3 - TIR'!$C$25)/('Ejercicio 3 - TIR'!$E$25-'Ejercicio 3 - TIR'!$C$25),'Ejercicio 3 - TIR'!$C$25+SQRT(('Ejercicio 3 - TIR'!$E$25-'Ejercicio 3 - TIR'!$C$25)*('Ejercicio 3 - TIR'!$D$25-'Ejercicio 3 - TIR'!$C$25)*V622),'Ejercicio 3 - TIR'!$E$25-SQRT(('Ejercicio 3 - TIR'!$E$25-'Ejercicio 3 - TIR'!$C$25)*('Ejercicio 3 - TIR'!$E$25-'Ejercicio 3 - TIR'!$D$25)*(1-V622)))</f>
        <v>0.2162298715</v>
      </c>
      <c r="X622" s="3">
        <f t="shared" si="15"/>
        <v>0.09391916974</v>
      </c>
      <c r="Y622" s="7">
        <f>IF(X622&lt;=('Ejercicio 3 - TIR'!$D$26-'Ejercicio 3 - TIR'!$C$26)/('Ejercicio 3 - TIR'!$E$26-'Ejercicio 3 - TIR'!$C$26),'Ejercicio 3 - TIR'!$C$26+SQRT(('Ejercicio 3 - TIR'!$E$26-'Ejercicio 3 - TIR'!$C$26)*('Ejercicio 3 - TIR'!$D$26-'Ejercicio 3 - TIR'!$C$26)*X622),'Ejercicio 3 - TIR'!$E$26-SQRT(('Ejercicio 3 - TIR'!$E$26-'Ejercicio 3 - TIR'!$C$26)*('Ejercicio 3 - TIR'!$E$26-'Ejercicio 3 - TIR'!$D$26)*(1-X622)))</f>
        <v>0.2059242506</v>
      </c>
      <c r="Z622" s="3">
        <f t="shared" si="16"/>
        <v>1.150990239</v>
      </c>
      <c r="AA622" s="3">
        <f t="shared" si="17"/>
        <v>1.328705873</v>
      </c>
      <c r="AB622" s="3">
        <f t="shared" si="18"/>
        <v>1.537315927</v>
      </c>
      <c r="AC622" s="3">
        <f t="shared" si="19"/>
        <v>1.869729553</v>
      </c>
      <c r="AD622" s="3">
        <f t="shared" si="20"/>
        <v>2.25475221</v>
      </c>
      <c r="AE622" s="2">
        <f t="shared" si="21"/>
        <v>4588.424284</v>
      </c>
      <c r="AF622" s="2">
        <f t="shared" si="22"/>
        <v>5296.887924</v>
      </c>
      <c r="AG622" s="2">
        <f t="shared" si="23"/>
        <v>6128.512213</v>
      </c>
      <c r="AH622" s="2">
        <f t="shared" si="24"/>
        <v>7453.679621</v>
      </c>
      <c r="AI622" s="2">
        <f t="shared" si="25"/>
        <v>8988.573012</v>
      </c>
      <c r="AJ622" s="4">
        <f t="shared" si="26"/>
        <v>44165.79746</v>
      </c>
      <c r="AK622" s="4">
        <f t="shared" si="27"/>
        <v>50067.61928</v>
      </c>
      <c r="AL622" s="4">
        <f t="shared" si="28"/>
        <v>62074.00456</v>
      </c>
      <c r="AM622" s="4">
        <f t="shared" si="29"/>
        <v>78680.54712</v>
      </c>
      <c r="AN622" s="4">
        <f t="shared" si="30"/>
        <v>90785.63943</v>
      </c>
      <c r="AO622" s="4">
        <f>C622/'Ejercicio 3 - TIR'!$D$7</f>
        <v>17244.38976</v>
      </c>
      <c r="AP622" s="4">
        <f t="shared" si="31"/>
        <v>26921.4077</v>
      </c>
      <c r="AQ622" s="4">
        <f t="shared" si="32"/>
        <v>32823.22951</v>
      </c>
      <c r="AR622" s="4">
        <f t="shared" si="33"/>
        <v>44829.6148</v>
      </c>
      <c r="AS622" s="4">
        <f t="shared" si="34"/>
        <v>61436.15735</v>
      </c>
      <c r="AT622" s="4">
        <f t="shared" si="35"/>
        <v>73541.24966</v>
      </c>
      <c r="AU622" s="4">
        <f>AP622*'Ejercicio 3 - TIR'!$D$5</f>
        <v>13460.70385</v>
      </c>
      <c r="AV622" s="4">
        <f>AQ622*'Ejercicio 3 - TIR'!$D$5</f>
        <v>16411.61476</v>
      </c>
      <c r="AW622" s="4">
        <f>AR622*'Ejercicio 3 - TIR'!$D$5</f>
        <v>22414.8074</v>
      </c>
      <c r="AX622" s="4">
        <f>AS622*'Ejercicio 3 - TIR'!$D$5</f>
        <v>30718.07868</v>
      </c>
      <c r="AY622" s="4">
        <f>AT622*'Ejercicio 3 - TIR'!$D$5</f>
        <v>36770.62483</v>
      </c>
      <c r="AZ622" s="4">
        <f t="shared" ref="AZ622:BD622" si="1901">AJ622-AU622-AE622</f>
        <v>26116.66933</v>
      </c>
      <c r="BA622" s="4">
        <f t="shared" si="1901"/>
        <v>28359.1166</v>
      </c>
      <c r="BB622" s="4">
        <f t="shared" si="1901"/>
        <v>33530.68495</v>
      </c>
      <c r="BC622" s="4">
        <f t="shared" si="1901"/>
        <v>40508.78882</v>
      </c>
      <c r="BD622" s="4">
        <f t="shared" si="1901"/>
        <v>45026.44158</v>
      </c>
      <c r="BE622" s="4">
        <f t="shared" ref="BE622:BI622" si="1902">AZ622/Z622</f>
        <v>22690.60888</v>
      </c>
      <c r="BF622" s="4">
        <f t="shared" si="1902"/>
        <v>21343.41179</v>
      </c>
      <c r="BG622" s="4">
        <f t="shared" si="1902"/>
        <v>21811.18686</v>
      </c>
      <c r="BH622" s="4">
        <f t="shared" si="1902"/>
        <v>21665.58728</v>
      </c>
      <c r="BI622" s="4">
        <f t="shared" si="1902"/>
        <v>19969.57421</v>
      </c>
      <c r="BJ622" s="4">
        <f t="shared" si="38"/>
        <v>68519.395</v>
      </c>
      <c r="BK622" s="4">
        <f t="shared" si="39"/>
        <v>38881.82593</v>
      </c>
      <c r="BL622" s="4">
        <f t="shared" si="40"/>
        <v>107401.2209</v>
      </c>
      <c r="BM622" s="4">
        <f>BK622*'Ejercicio 3 - TIR'!$D$5</f>
        <v>19440.91297</v>
      </c>
      <c r="BN622" s="4">
        <f t="shared" si="41"/>
        <v>87960.30796</v>
      </c>
      <c r="BO622" s="4">
        <f t="shared" si="42"/>
        <v>39011.07518</v>
      </c>
      <c r="BP622" s="4">
        <f t="shared" si="43"/>
        <v>-116610.8291</v>
      </c>
      <c r="BQ622" s="4">
        <f t="shared" ref="BQ622:BT622" si="1903">BE622</f>
        <v>22690.60888</v>
      </c>
      <c r="BR622" s="4">
        <f t="shared" si="1903"/>
        <v>21343.41179</v>
      </c>
      <c r="BS622" s="4">
        <f t="shared" si="1903"/>
        <v>21811.18686</v>
      </c>
      <c r="BT622" s="4">
        <f t="shared" si="1903"/>
        <v>21665.58728</v>
      </c>
      <c r="BU622" s="4">
        <f t="shared" si="45"/>
        <v>58980.64939</v>
      </c>
      <c r="BV622" s="36">
        <f t="shared" si="46"/>
        <v>6.896333862</v>
      </c>
    </row>
    <row r="623" ht="15.0" customHeight="1">
      <c r="A623" s="2">
        <v>622.0</v>
      </c>
      <c r="B623" s="3">
        <f t="shared" si="4"/>
        <v>0.5797709883</v>
      </c>
      <c r="C623" s="4">
        <f>IF(B623&lt;=('Ejercicio 3 - TIR'!$D$13-'Ejercicio 3 - TIR'!$C$13)/('Ejercicio 3 - TIR'!$E$13-'Ejercicio 3 - TIR'!$C$13),'Ejercicio 3 - TIR'!$C$13+SQRT(('Ejercicio 3 - TIR'!$E$13-'Ejercicio 3 - TIR'!$C$13)*('Ejercicio 3 - TIR'!$D$13-'Ejercicio 3 - TIR'!$C$13)*B623),'Ejercicio 3 - TIR'!$E$13-SQRT(('Ejercicio 3 - TIR'!$E$13-'Ejercicio 3 - TIR'!$C$13)*('Ejercicio 3 - TIR'!$E$13-'Ejercicio 3 - TIR'!$D$13)*(1-B623)))</f>
        <v>77543.93592</v>
      </c>
      <c r="D623" s="3">
        <f t="shared" si="5"/>
        <v>0.09171330323</v>
      </c>
      <c r="E623" s="4">
        <f>IF(D623&lt;=('Ejercicio 3 - TIR'!$D$14-'Ejercicio 3 - TIR'!$C$14)/('Ejercicio 3 - TIR'!$E$14-'Ejercicio 3 - TIR'!$C$14),'Ejercicio 3 - TIR'!$C$14+SQRT(('Ejercicio 3 - TIR'!$E$14-'Ejercicio 3 - TIR'!$C$14)*('Ejercicio 3 - TIR'!$D$14-'Ejercicio 3 - TIR'!$C$14)*D623),'Ejercicio 3 - TIR'!$E$14-SQRT(('Ejercicio 3 - TIR'!$E$14-'Ejercicio 3 - TIR'!$C$14)*('Ejercicio 3 - TIR'!$E$14-'Ejercicio 3 - TIR'!$D$14)*(1-D623)))</f>
        <v>27622.68903</v>
      </c>
      <c r="F623" s="3">
        <f t="shared" si="6"/>
        <v>0.3282957542</v>
      </c>
      <c r="G623" s="4">
        <f>IF(F623&lt;=('Ejercicio 3 - TIR'!$D$18-'Ejercicio 3 - TIR'!$C$18)/('Ejercicio 3 - TIR'!$E$18-'Ejercicio 3 - TIR'!$C$18),'Ejercicio 3 - TIR'!$C$18+SQRT(('Ejercicio 3 - TIR'!$E$18-'Ejercicio 3 - TIR'!$C$18)*('Ejercicio 3 - TIR'!$D$18-'Ejercicio 3 - TIR'!$C$18)*F623),'Ejercicio 3 - TIR'!$E$18-SQRT(('Ejercicio 3 - TIR'!$E$18-'Ejercicio 3 - TIR'!$C$18)*('Ejercicio 3 - TIR'!$E$18-'Ejercicio 3 - TIR'!$D$18)*(1-F623)))</f>
        <v>37017.4328</v>
      </c>
      <c r="H623" s="3">
        <f t="shared" si="7"/>
        <v>0.4359746833</v>
      </c>
      <c r="I623" s="4">
        <f>IF(H623&lt;=('Ejercicio 3 - TIR'!$D$18-'Ejercicio 3 - TIR'!$C$18)/('Ejercicio 3 - TIR'!$E$18-'Ejercicio 3 - TIR'!$C$18),'Ejercicio 3 - TIR'!$C$18+SQRT(('Ejercicio 3 - TIR'!$E$18-'Ejercicio 3 - TIR'!$C$18)*('Ejercicio 3 - TIR'!$D$18-'Ejercicio 3 - TIR'!$C$18)*H623),'Ejercicio 3 - TIR'!$E$18-SQRT(('Ejercicio 3 - TIR'!$E$18-'Ejercicio 3 - TIR'!$C$18)*('Ejercicio 3 - TIR'!$E$18-'Ejercicio 3 - TIR'!$D$18)*(1-H623)))</f>
        <v>38086.79185</v>
      </c>
      <c r="J623" s="3">
        <f t="shared" si="8"/>
        <v>0.03471161186</v>
      </c>
      <c r="K623" s="4">
        <f>IF(J623&lt;=('Ejercicio 3 - TIR'!$D$18-'Ejercicio 3 - TIR'!$C$18)/('Ejercicio 3 - TIR'!$E$18-'Ejercicio 3 - TIR'!$C$18),'Ejercicio 3 - TIR'!$C$18+SQRT(('Ejercicio 3 - TIR'!$E$18-'Ejercicio 3 - TIR'!$C$18)*('Ejercicio 3 - TIR'!$D$18-'Ejercicio 3 - TIR'!$C$18)*J623),'Ejercicio 3 - TIR'!$E$18-SQRT(('Ejercicio 3 - TIR'!$E$18-'Ejercicio 3 - TIR'!$C$18)*('Ejercicio 3 - TIR'!$E$18-'Ejercicio 3 - TIR'!$D$18)*(1-J623)))</f>
        <v>32281.8286</v>
      </c>
      <c r="L623" s="3">
        <f t="shared" si="9"/>
        <v>0.9842571633</v>
      </c>
      <c r="M623" s="4">
        <f>IF(L623&lt;=('Ejercicio 3 - TIR'!$D$18-'Ejercicio 3 - TIR'!$C$18)/('Ejercicio 3 - TIR'!$E$18-'Ejercicio 3 - TIR'!$C$18),'Ejercicio 3 - TIR'!$C$18+SQRT(('Ejercicio 3 - TIR'!$E$18-'Ejercicio 3 - TIR'!$C$18)*('Ejercicio 3 - TIR'!$D$18-'Ejercicio 3 - TIR'!$C$18)*L623),'Ejercicio 3 - TIR'!$E$18-SQRT(('Ejercicio 3 - TIR'!$E$18-'Ejercicio 3 - TIR'!$C$18)*('Ejercicio 3 - TIR'!$E$18-'Ejercicio 3 - TIR'!$D$18)*(1-L623)))</f>
        <v>43913.39393</v>
      </c>
      <c r="N623" s="3">
        <f t="shared" si="10"/>
        <v>0.8633868148</v>
      </c>
      <c r="O623" s="4">
        <f>IF(N623&lt;=('Ejercicio 3 - TIR'!$D$18-'Ejercicio 3 - TIR'!$C$18)/('Ejercicio 3 - TIR'!$E$18-'Ejercicio 3 - TIR'!$C$18),'Ejercicio 3 - TIR'!$C$18+SQRT(('Ejercicio 3 - TIR'!$E$18-'Ejercicio 3 - TIR'!$C$18)*('Ejercicio 3 - TIR'!$D$18-'Ejercicio 3 - TIR'!$C$18)*N623),'Ejercicio 3 - TIR'!$E$18-SQRT(('Ejercicio 3 - TIR'!$E$18-'Ejercicio 3 - TIR'!$C$18)*('Ejercicio 3 - TIR'!$E$18-'Ejercicio 3 - TIR'!$D$18)*(1-N623)))</f>
        <v>41799.06437</v>
      </c>
      <c r="P623" s="3">
        <f t="shared" si="11"/>
        <v>0.392556872</v>
      </c>
      <c r="Q623" s="7">
        <f>IF(P623&lt;=('Ejercicio 3 - TIR'!$D$22-'Ejercicio 3 - TIR'!$C$22)/('Ejercicio 3 - TIR'!$E$22-'Ejercicio 3 - TIR'!$C$22),'Ejercicio 3 - TIR'!$C$22+SQRT(('Ejercicio 3 - TIR'!$E$22-'Ejercicio 3 - TIR'!$C$22)*('Ejercicio 3 - TIR'!$D$22-'Ejercicio 3 - TIR'!$C$22)*P623),'Ejercicio 3 - TIR'!$E$22-SQRT(('Ejercicio 3 - TIR'!$E$22-'Ejercicio 3 - TIR'!$C$22)*('Ejercicio 3 - TIR'!$E$22-'Ejercicio 3 - TIR'!$D$22)*(1-P623)))</f>
        <v>0.1465819933</v>
      </c>
      <c r="R623" s="3">
        <f t="shared" si="12"/>
        <v>0.2804496599</v>
      </c>
      <c r="S623" s="7">
        <f>IF(R623&lt;=('Ejercicio 3 - TIR'!$D$23-'Ejercicio 3 - TIR'!$C$23)/('Ejercicio 3 - TIR'!$E$23-'Ejercicio 3 - TIR'!$C$23),'Ejercicio 3 - TIR'!$C$23+SQRT(('Ejercicio 3 - TIR'!$E$23-'Ejercicio 3 - TIR'!$C$23)*('Ejercicio 3 - TIR'!$D$23-'Ejercicio 3 - TIR'!$C$23)*R623),'Ejercicio 3 - TIR'!$E$23-SQRT(('Ejercicio 3 - TIR'!$E$23-'Ejercicio 3 - TIR'!$C$23)*('Ejercicio 3 - TIR'!$E$23-'Ejercicio 3 - TIR'!$D$23)*(1-R623)))</f>
        <v>0.1424679636</v>
      </c>
      <c r="T623" s="3">
        <f t="shared" si="13"/>
        <v>0.2248767795</v>
      </c>
      <c r="U623" s="7">
        <f>IF(T623&lt;=('Ejercicio 3 - TIR'!$D$24-'Ejercicio 3 - TIR'!$C$24)/('Ejercicio 3 - TIR'!$E$24-'Ejercicio 3 - TIR'!$C$24),'Ejercicio 3 - TIR'!$C$24+SQRT(('Ejercicio 3 - TIR'!$E$24-'Ejercicio 3 - TIR'!$C$24)*('Ejercicio 3 - TIR'!$D$24-'Ejercicio 3 - TIR'!$C$24)*T623),'Ejercicio 3 - TIR'!$E$24-SQRT(('Ejercicio 3 - TIR'!$E$24-'Ejercicio 3 - TIR'!$C$24)*('Ejercicio 3 - TIR'!$E$24-'Ejercicio 3 - TIR'!$D$24)*(1-T623)))</f>
        <v>0.1717311122</v>
      </c>
      <c r="V623" s="3">
        <f t="shared" si="14"/>
        <v>0.04850879058</v>
      </c>
      <c r="W623" s="7">
        <f>IF(V623&lt;=('Ejercicio 3 - TIR'!$D$25-'Ejercicio 3 - TIR'!$C$25)/('Ejercicio 3 - TIR'!$E$25-'Ejercicio 3 - TIR'!$C$25),'Ejercicio 3 - TIR'!$C$25+SQRT(('Ejercicio 3 - TIR'!$E$25-'Ejercicio 3 - TIR'!$C$25)*('Ejercicio 3 - TIR'!$D$25-'Ejercicio 3 - TIR'!$C$25)*V623),'Ejercicio 3 - TIR'!$E$25-SQRT(('Ejercicio 3 - TIR'!$E$25-'Ejercicio 3 - TIR'!$C$25)*('Ejercicio 3 - TIR'!$E$25-'Ejercicio 3 - TIR'!$D$25)*(1-V623)))</f>
        <v>0.1882408924</v>
      </c>
      <c r="X623" s="3">
        <f t="shared" si="15"/>
        <v>0.1999004299</v>
      </c>
      <c r="Y623" s="7">
        <f>IF(X623&lt;=('Ejercicio 3 - TIR'!$D$26-'Ejercicio 3 - TIR'!$C$26)/('Ejercicio 3 - TIR'!$E$26-'Ejercicio 3 - TIR'!$C$26),'Ejercicio 3 - TIR'!$C$26+SQRT(('Ejercicio 3 - TIR'!$E$26-'Ejercicio 3 - TIR'!$C$26)*('Ejercicio 3 - TIR'!$D$26-'Ejercicio 3 - TIR'!$C$26)*X623),'Ejercicio 3 - TIR'!$E$26-SQRT(('Ejercicio 3 - TIR'!$E$26-'Ejercicio 3 - TIR'!$C$26)*('Ejercicio 3 - TIR'!$E$26-'Ejercicio 3 - TIR'!$D$26)*(1-X623)))</f>
        <v>0.2132321149</v>
      </c>
      <c r="Z623" s="3">
        <f t="shared" si="16"/>
        <v>1.146581993</v>
      </c>
      <c r="AA623" s="3">
        <f t="shared" si="17"/>
        <v>1.309933195</v>
      </c>
      <c r="AB623" s="3">
        <f t="shared" si="18"/>
        <v>1.534889479</v>
      </c>
      <c r="AC623" s="3">
        <f t="shared" si="19"/>
        <v>1.823818445</v>
      </c>
      <c r="AD623" s="3">
        <f t="shared" si="20"/>
        <v>2.212715109</v>
      </c>
      <c r="AE623" s="2">
        <f t="shared" si="21"/>
        <v>4048.988819</v>
      </c>
      <c r="AF623" s="2">
        <f t="shared" si="22"/>
        <v>4625.840011</v>
      </c>
      <c r="AG623" s="2">
        <f t="shared" si="23"/>
        <v>5420.240661</v>
      </c>
      <c r="AH623" s="2">
        <f t="shared" si="24"/>
        <v>6440.551599</v>
      </c>
      <c r="AI623" s="2">
        <f t="shared" si="25"/>
        <v>7813.884038</v>
      </c>
      <c r="AJ623" s="4">
        <f t="shared" si="26"/>
        <v>42443.52189</v>
      </c>
      <c r="AK623" s="4">
        <f t="shared" si="27"/>
        <v>49891.15294</v>
      </c>
      <c r="AL623" s="4">
        <f t="shared" si="28"/>
        <v>49549.0391</v>
      </c>
      <c r="AM623" s="4">
        <f t="shared" si="29"/>
        <v>80090.05782</v>
      </c>
      <c r="AN623" s="4">
        <f t="shared" si="30"/>
        <v>92489.42127</v>
      </c>
      <c r="AO623" s="4">
        <f>C623/'Ejercicio 3 - TIR'!$D$7</f>
        <v>15508.78718</v>
      </c>
      <c r="AP623" s="4">
        <f t="shared" si="31"/>
        <v>26934.73471</v>
      </c>
      <c r="AQ623" s="4">
        <f t="shared" si="32"/>
        <v>34382.36576</v>
      </c>
      <c r="AR623" s="4">
        <f t="shared" si="33"/>
        <v>34040.25192</v>
      </c>
      <c r="AS623" s="4">
        <f t="shared" si="34"/>
        <v>64581.27064</v>
      </c>
      <c r="AT623" s="4">
        <f t="shared" si="35"/>
        <v>76980.63409</v>
      </c>
      <c r="AU623" s="4">
        <f>AP623*'Ejercicio 3 - TIR'!$D$5</f>
        <v>13467.36735</v>
      </c>
      <c r="AV623" s="4">
        <f>AQ623*'Ejercicio 3 - TIR'!$D$5</f>
        <v>17191.18288</v>
      </c>
      <c r="AW623" s="4">
        <f>AR623*'Ejercicio 3 - TIR'!$D$5</f>
        <v>17020.12596</v>
      </c>
      <c r="AX623" s="4">
        <f>AS623*'Ejercicio 3 - TIR'!$D$5</f>
        <v>32290.63532</v>
      </c>
      <c r="AY623" s="4">
        <f>AT623*'Ejercicio 3 - TIR'!$D$5</f>
        <v>38490.31705</v>
      </c>
      <c r="AZ623" s="4">
        <f t="shared" ref="AZ623:BD623" si="1904">AJ623-AU623-AE623</f>
        <v>24927.16572</v>
      </c>
      <c r="BA623" s="4">
        <f t="shared" si="1904"/>
        <v>28074.13005</v>
      </c>
      <c r="BB623" s="4">
        <f t="shared" si="1904"/>
        <v>27108.67248</v>
      </c>
      <c r="BC623" s="4">
        <f t="shared" si="1904"/>
        <v>41358.8709</v>
      </c>
      <c r="BD623" s="4">
        <f t="shared" si="1904"/>
        <v>46185.22019</v>
      </c>
      <c r="BE623" s="4">
        <f t="shared" ref="BE623:BI623" si="1905">AZ623/Z623</f>
        <v>21740.41269</v>
      </c>
      <c r="BF623" s="4">
        <f t="shared" si="1905"/>
        <v>21431.72656</v>
      </c>
      <c r="BG623" s="4">
        <f t="shared" si="1905"/>
        <v>17661.6446</v>
      </c>
      <c r="BH623" s="4">
        <f t="shared" si="1905"/>
        <v>22677.07678</v>
      </c>
      <c r="BI623" s="4">
        <f t="shared" si="1905"/>
        <v>20872.64646</v>
      </c>
      <c r="BJ623" s="4">
        <f t="shared" si="38"/>
        <v>61121.14136</v>
      </c>
      <c r="BK623" s="4">
        <f t="shared" si="39"/>
        <v>34316.52772</v>
      </c>
      <c r="BL623" s="4">
        <f t="shared" si="40"/>
        <v>95437.66908</v>
      </c>
      <c r="BM623" s="4">
        <f>BK623*'Ejercicio 3 - TIR'!$D$5</f>
        <v>17158.26386</v>
      </c>
      <c r="BN623" s="4">
        <f t="shared" si="41"/>
        <v>78279.40522</v>
      </c>
      <c r="BO623" s="4">
        <f t="shared" si="42"/>
        <v>35377.08262</v>
      </c>
      <c r="BP623" s="4">
        <f t="shared" si="43"/>
        <v>-105166.6249</v>
      </c>
      <c r="BQ623" s="4">
        <f t="shared" ref="BQ623:BT623" si="1906">BE623</f>
        <v>21740.41269</v>
      </c>
      <c r="BR623" s="4">
        <f t="shared" si="1906"/>
        <v>21431.72656</v>
      </c>
      <c r="BS623" s="4">
        <f t="shared" si="1906"/>
        <v>17661.6446</v>
      </c>
      <c r="BT623" s="4">
        <f t="shared" si="1906"/>
        <v>22677.07678</v>
      </c>
      <c r="BU623" s="4">
        <f t="shared" si="45"/>
        <v>56249.72908</v>
      </c>
      <c r="BV623" s="36">
        <f t="shared" si="46"/>
        <v>8.710071316</v>
      </c>
    </row>
    <row r="624" ht="15.0" customHeight="1">
      <c r="A624" s="2">
        <v>623.0</v>
      </c>
      <c r="B624" s="3">
        <f t="shared" si="4"/>
        <v>0.5382821648</v>
      </c>
      <c r="C624" s="4">
        <f>IF(B624&lt;=('Ejercicio 3 - TIR'!$D$13-'Ejercicio 3 - TIR'!$C$13)/('Ejercicio 3 - TIR'!$E$13-'Ejercicio 3 - TIR'!$C$13),'Ejercicio 3 - TIR'!$C$13+SQRT(('Ejercicio 3 - TIR'!$E$13-'Ejercicio 3 - TIR'!$C$13)*('Ejercicio 3 - TIR'!$D$13-'Ejercicio 3 - TIR'!$C$13)*B624),'Ejercicio 3 - TIR'!$E$13-SQRT(('Ejercicio 3 - TIR'!$E$13-'Ejercicio 3 - TIR'!$C$13)*('Ejercicio 3 - TIR'!$E$13-'Ejercicio 3 - TIR'!$D$13)*(1-B624)))</f>
        <v>76461.49108</v>
      </c>
      <c r="D624" s="3">
        <f t="shared" si="5"/>
        <v>0.9956900269</v>
      </c>
      <c r="E624" s="4">
        <f>IF(D624&lt;=('Ejercicio 3 - TIR'!$D$14-'Ejercicio 3 - TIR'!$C$14)/('Ejercicio 3 - TIR'!$E$14-'Ejercicio 3 - TIR'!$C$14),'Ejercicio 3 - TIR'!$C$14+SQRT(('Ejercicio 3 - TIR'!$E$14-'Ejercicio 3 - TIR'!$C$14)*('Ejercicio 3 - TIR'!$D$14-'Ejercicio 3 - TIR'!$C$14)*D624),'Ejercicio 3 - TIR'!$E$14-SQRT(('Ejercicio 3 - TIR'!$E$14-'Ejercicio 3 - TIR'!$C$14)*('Ejercicio 3 - TIR'!$E$14-'Ejercicio 3 - TIR'!$D$14)*(1-D624)))</f>
        <v>39195.95027</v>
      </c>
      <c r="F624" s="3">
        <f t="shared" si="6"/>
        <v>0.8391470047</v>
      </c>
      <c r="G624" s="4">
        <f>IF(F624&lt;=('Ejercicio 3 - TIR'!$D$18-'Ejercicio 3 - TIR'!$C$18)/('Ejercicio 3 - TIR'!$E$18-'Ejercicio 3 - TIR'!$C$18),'Ejercicio 3 - TIR'!$C$18+SQRT(('Ejercicio 3 - TIR'!$E$18-'Ejercicio 3 - TIR'!$C$18)*('Ejercicio 3 - TIR'!$D$18-'Ejercicio 3 - TIR'!$C$18)*F624),'Ejercicio 3 - TIR'!$E$18-SQRT(('Ejercicio 3 - TIR'!$E$18-'Ejercicio 3 - TIR'!$C$18)*('Ejercicio 3 - TIR'!$E$18-'Ejercicio 3 - TIR'!$D$18)*(1-F624)))</f>
        <v>41526.67671</v>
      </c>
      <c r="H624" s="3">
        <f t="shared" si="7"/>
        <v>0.3284549215</v>
      </c>
      <c r="I624" s="4">
        <f>IF(H624&lt;=('Ejercicio 3 - TIR'!$D$18-'Ejercicio 3 - TIR'!$C$18)/('Ejercicio 3 - TIR'!$E$18-'Ejercicio 3 - TIR'!$C$18),'Ejercicio 3 - TIR'!$C$18+SQRT(('Ejercicio 3 - TIR'!$E$18-'Ejercicio 3 - TIR'!$C$18)*('Ejercicio 3 - TIR'!$D$18-'Ejercicio 3 - TIR'!$C$18)*H624),'Ejercicio 3 - TIR'!$E$18-SQRT(('Ejercicio 3 - TIR'!$E$18-'Ejercicio 3 - TIR'!$C$18)*('Ejercicio 3 - TIR'!$E$18-'Ejercicio 3 - TIR'!$D$18)*(1-H624)))</f>
        <v>37019.13372</v>
      </c>
      <c r="J624" s="3">
        <f t="shared" si="8"/>
        <v>0.4584016661</v>
      </c>
      <c r="K624" s="4">
        <f>IF(J624&lt;=('Ejercicio 3 - TIR'!$D$18-'Ejercicio 3 - TIR'!$C$18)/('Ejercicio 3 - TIR'!$E$18-'Ejercicio 3 - TIR'!$C$18),'Ejercicio 3 - TIR'!$C$18+SQRT(('Ejercicio 3 - TIR'!$E$18-'Ejercicio 3 - TIR'!$C$18)*('Ejercicio 3 - TIR'!$D$18-'Ejercicio 3 - TIR'!$C$18)*J624),'Ejercicio 3 - TIR'!$E$18-SQRT(('Ejercicio 3 - TIR'!$E$18-'Ejercicio 3 - TIR'!$C$18)*('Ejercicio 3 - TIR'!$E$18-'Ejercicio 3 - TIR'!$D$18)*(1-J624)))</f>
        <v>38292.18005</v>
      </c>
      <c r="L624" s="3">
        <f t="shared" si="9"/>
        <v>0.1055918199</v>
      </c>
      <c r="M624" s="4">
        <f>IF(L624&lt;=('Ejercicio 3 - TIR'!$D$18-'Ejercicio 3 - TIR'!$C$18)/('Ejercicio 3 - TIR'!$E$18-'Ejercicio 3 - TIR'!$C$18),'Ejercicio 3 - TIR'!$C$18+SQRT(('Ejercicio 3 - TIR'!$E$18-'Ejercicio 3 - TIR'!$C$18)*('Ejercicio 3 - TIR'!$D$18-'Ejercicio 3 - TIR'!$C$18)*L624),'Ejercicio 3 - TIR'!$E$18-SQRT(('Ejercicio 3 - TIR'!$E$18-'Ejercicio 3 - TIR'!$C$18)*('Ejercicio 3 - TIR'!$E$18-'Ejercicio 3 - TIR'!$D$18)*(1-L624)))</f>
        <v>33979.7956</v>
      </c>
      <c r="N624" s="3">
        <f t="shared" si="10"/>
        <v>0.1914514545</v>
      </c>
      <c r="O624" s="4">
        <f>IF(N624&lt;=('Ejercicio 3 - TIR'!$D$18-'Ejercicio 3 - TIR'!$C$18)/('Ejercicio 3 - TIR'!$E$18-'Ejercicio 3 - TIR'!$C$18),'Ejercicio 3 - TIR'!$C$18+SQRT(('Ejercicio 3 - TIR'!$E$18-'Ejercicio 3 - TIR'!$C$18)*('Ejercicio 3 - TIR'!$D$18-'Ejercicio 3 - TIR'!$C$18)*N624),'Ejercicio 3 - TIR'!$E$18-SQRT(('Ejercicio 3 - TIR'!$E$18-'Ejercicio 3 - TIR'!$C$18)*('Ejercicio 3 - TIR'!$E$18-'Ejercicio 3 - TIR'!$D$18)*(1-N624)))</f>
        <v>35358.89151</v>
      </c>
      <c r="P624" s="3">
        <f t="shared" si="11"/>
        <v>0.06062605137</v>
      </c>
      <c r="Q624" s="7">
        <f>IF(P624&lt;=('Ejercicio 3 - TIR'!$D$22-'Ejercicio 3 - TIR'!$C$22)/('Ejercicio 3 - TIR'!$E$22-'Ejercicio 3 - TIR'!$C$22),'Ejercicio 3 - TIR'!$C$22+SQRT(('Ejercicio 3 - TIR'!$E$22-'Ejercicio 3 - TIR'!$C$22)*('Ejercicio 3 - TIR'!$D$22-'Ejercicio 3 - TIR'!$C$22)*P624),'Ejercicio 3 - TIR'!$E$22-SQRT(('Ejercicio 3 - TIR'!$E$22-'Ejercicio 3 - TIR'!$C$22)*('Ejercicio 3 - TIR'!$E$22-'Ejercicio 3 - TIR'!$D$22)*(1-P624)))</f>
        <v>0.1304463818</v>
      </c>
      <c r="R624" s="3">
        <f t="shared" si="12"/>
        <v>0.5239903848</v>
      </c>
      <c r="S624" s="7">
        <f>IF(R624&lt;=('Ejercicio 3 - TIR'!$D$23-'Ejercicio 3 - TIR'!$C$23)/('Ejercicio 3 - TIR'!$E$23-'Ejercicio 3 - TIR'!$C$23),'Ejercicio 3 - TIR'!$C$23+SQRT(('Ejercicio 3 - TIR'!$E$23-'Ejercicio 3 - TIR'!$C$23)*('Ejercicio 3 - TIR'!$D$23-'Ejercicio 3 - TIR'!$C$23)*R624),'Ejercicio 3 - TIR'!$E$23-SQRT(('Ejercicio 3 - TIR'!$E$23-'Ejercicio 3 - TIR'!$C$23)*('Ejercicio 3 - TIR'!$E$23-'Ejercicio 3 - TIR'!$D$23)*(1-R624)))</f>
        <v>0.1507285582</v>
      </c>
      <c r="T624" s="3">
        <f t="shared" si="13"/>
        <v>0.2654887171</v>
      </c>
      <c r="U624" s="7">
        <f>IF(T624&lt;=('Ejercicio 3 - TIR'!$D$24-'Ejercicio 3 - TIR'!$C$24)/('Ejercicio 3 - TIR'!$E$24-'Ejercicio 3 - TIR'!$C$24),'Ejercicio 3 - TIR'!$C$24+SQRT(('Ejercicio 3 - TIR'!$E$24-'Ejercicio 3 - TIR'!$C$24)*('Ejercicio 3 - TIR'!$D$24-'Ejercicio 3 - TIR'!$C$24)*T624),'Ejercicio 3 - TIR'!$E$24-SQRT(('Ejercicio 3 - TIR'!$E$24-'Ejercicio 3 - TIR'!$C$24)*('Ejercicio 3 - TIR'!$E$24-'Ejercicio 3 - TIR'!$D$24)*(1-T624)))</f>
        <v>0.173611995</v>
      </c>
      <c r="V624" s="3">
        <f t="shared" si="14"/>
        <v>0.5620245262</v>
      </c>
      <c r="W624" s="7">
        <f>IF(V624&lt;=('Ejercicio 3 - TIR'!$D$25-'Ejercicio 3 - TIR'!$C$25)/('Ejercicio 3 - TIR'!$E$25-'Ejercicio 3 - TIR'!$C$25),'Ejercicio 3 - TIR'!$C$25+SQRT(('Ejercicio 3 - TIR'!$E$25-'Ejercicio 3 - TIR'!$C$25)*('Ejercicio 3 - TIR'!$D$25-'Ejercicio 3 - TIR'!$C$25)*V624),'Ejercicio 3 - TIR'!$E$25-SQRT(('Ejercicio 3 - TIR'!$E$25-'Ejercicio 3 - TIR'!$C$25)*('Ejercicio 3 - TIR'!$E$25-'Ejercicio 3 - TIR'!$D$25)*(1-V624)))</f>
        <v>0.2108475523</v>
      </c>
      <c r="X624" s="3">
        <f t="shared" si="15"/>
        <v>0.5156181385</v>
      </c>
      <c r="Y624" s="7">
        <f>IF(X624&lt;=('Ejercicio 3 - TIR'!$D$26-'Ejercicio 3 - TIR'!$C$26)/('Ejercicio 3 - TIR'!$E$26-'Ejercicio 3 - TIR'!$C$26),'Ejercicio 3 - TIR'!$C$26+SQRT(('Ejercicio 3 - TIR'!$E$26-'Ejercicio 3 - TIR'!$C$26)*('Ejercicio 3 - TIR'!$D$26-'Ejercicio 3 - TIR'!$C$26)*X624),'Ejercicio 3 - TIR'!$E$26-SQRT(('Ejercicio 3 - TIR'!$E$26-'Ejercicio 3 - TIR'!$C$26)*('Ejercicio 3 - TIR'!$E$26-'Ejercicio 3 - TIR'!$D$26)*(1-X624)))</f>
        <v>0.2288564564</v>
      </c>
      <c r="Z624" s="3">
        <f t="shared" si="16"/>
        <v>1.130446382</v>
      </c>
      <c r="AA624" s="3">
        <f t="shared" si="17"/>
        <v>1.300836935</v>
      </c>
      <c r="AB624" s="3">
        <f t="shared" si="18"/>
        <v>1.52667783</v>
      </c>
      <c r="AC624" s="3">
        <f t="shared" si="19"/>
        <v>1.848574114</v>
      </c>
      <c r="AD624" s="3">
        <f t="shared" si="20"/>
        <v>2.271632235</v>
      </c>
      <c r="AE624" s="2">
        <f t="shared" si="21"/>
        <v>5112.969894</v>
      </c>
      <c r="AF624" s="2">
        <f t="shared" si="22"/>
        <v>5883.640474</v>
      </c>
      <c r="AG624" s="2">
        <f t="shared" si="23"/>
        <v>6905.111034</v>
      </c>
      <c r="AH624" s="2">
        <f t="shared" si="24"/>
        <v>8361.036794</v>
      </c>
      <c r="AI624" s="2">
        <f t="shared" si="25"/>
        <v>10274.51405</v>
      </c>
      <c r="AJ624" s="4">
        <f t="shared" si="26"/>
        <v>46943.68144</v>
      </c>
      <c r="AK624" s="4">
        <f t="shared" si="27"/>
        <v>48155.85645</v>
      </c>
      <c r="AL624" s="4">
        <f t="shared" si="28"/>
        <v>58459.82235</v>
      </c>
      <c r="AM624" s="4">
        <f t="shared" si="29"/>
        <v>62814.17054</v>
      </c>
      <c r="AN624" s="4">
        <f t="shared" si="30"/>
        <v>80322.39775</v>
      </c>
      <c r="AO624" s="4">
        <f>C624/'Ejercicio 3 - TIR'!$D$7</f>
        <v>15292.29822</v>
      </c>
      <c r="AP624" s="4">
        <f t="shared" si="31"/>
        <v>31651.38322</v>
      </c>
      <c r="AQ624" s="4">
        <f t="shared" si="32"/>
        <v>32863.55823</v>
      </c>
      <c r="AR624" s="4">
        <f t="shared" si="33"/>
        <v>43167.52414</v>
      </c>
      <c r="AS624" s="4">
        <f t="shared" si="34"/>
        <v>47521.87233</v>
      </c>
      <c r="AT624" s="4">
        <f t="shared" si="35"/>
        <v>65030.09953</v>
      </c>
      <c r="AU624" s="4">
        <f>AP624*'Ejercicio 3 - TIR'!$D$5</f>
        <v>15825.69161</v>
      </c>
      <c r="AV624" s="4">
        <f>AQ624*'Ejercicio 3 - TIR'!$D$5</f>
        <v>16431.77912</v>
      </c>
      <c r="AW624" s="4">
        <f>AR624*'Ejercicio 3 - TIR'!$D$5</f>
        <v>21583.76207</v>
      </c>
      <c r="AX624" s="4">
        <f>AS624*'Ejercicio 3 - TIR'!$D$5</f>
        <v>23760.93616</v>
      </c>
      <c r="AY624" s="4">
        <f>AT624*'Ejercicio 3 - TIR'!$D$5</f>
        <v>32515.04977</v>
      </c>
      <c r="AZ624" s="4">
        <f t="shared" ref="AZ624:BD624" si="1907">AJ624-AU624-AE624</f>
        <v>26005.01993</v>
      </c>
      <c r="BA624" s="4">
        <f t="shared" si="1907"/>
        <v>25840.43686</v>
      </c>
      <c r="BB624" s="4">
        <f t="shared" si="1907"/>
        <v>29970.94925</v>
      </c>
      <c r="BC624" s="4">
        <f t="shared" si="1907"/>
        <v>30692.19758</v>
      </c>
      <c r="BD624" s="4">
        <f t="shared" si="1907"/>
        <v>37532.83393</v>
      </c>
      <c r="BE624" s="4">
        <f t="shared" ref="BE624:BI624" si="1908">AZ624/Z624</f>
        <v>23004.20467</v>
      </c>
      <c r="BF624" s="4">
        <f t="shared" si="1908"/>
        <v>19864.47045</v>
      </c>
      <c r="BG624" s="4">
        <f t="shared" si="1908"/>
        <v>19631.48259</v>
      </c>
      <c r="BH624" s="4">
        <f t="shared" si="1908"/>
        <v>16603.17395</v>
      </c>
      <c r="BI624" s="4">
        <f t="shared" si="1908"/>
        <v>16522.4077</v>
      </c>
      <c r="BJ624" s="4">
        <f t="shared" si="38"/>
        <v>89038.78413</v>
      </c>
      <c r="BK624" s="4">
        <f t="shared" si="39"/>
        <v>34738.47758</v>
      </c>
      <c r="BL624" s="4">
        <f t="shared" si="40"/>
        <v>123777.2617</v>
      </c>
      <c r="BM624" s="4">
        <f>BK624*'Ejercicio 3 - TIR'!$D$5</f>
        <v>17369.23879</v>
      </c>
      <c r="BN624" s="4">
        <f t="shared" si="41"/>
        <v>106408.0229</v>
      </c>
      <c r="BO624" s="4">
        <f t="shared" si="42"/>
        <v>46842.09938</v>
      </c>
      <c r="BP624" s="4">
        <f t="shared" si="43"/>
        <v>-115657.4414</v>
      </c>
      <c r="BQ624" s="4">
        <f t="shared" ref="BQ624:BT624" si="1909">BE624</f>
        <v>23004.20467</v>
      </c>
      <c r="BR624" s="4">
        <f t="shared" si="1909"/>
        <v>19864.47045</v>
      </c>
      <c r="BS624" s="4">
        <f t="shared" si="1909"/>
        <v>19631.48259</v>
      </c>
      <c r="BT624" s="4">
        <f t="shared" si="1909"/>
        <v>16603.17395</v>
      </c>
      <c r="BU624" s="4">
        <f t="shared" si="45"/>
        <v>63364.50708</v>
      </c>
      <c r="BV624" s="36">
        <f t="shared" si="46"/>
        <v>6.190409895</v>
      </c>
    </row>
    <row r="625" ht="15.0" customHeight="1">
      <c r="A625" s="2">
        <v>624.0</v>
      </c>
      <c r="B625" s="3">
        <f t="shared" si="4"/>
        <v>0.01384386071</v>
      </c>
      <c r="C625" s="4">
        <f>IF(B625&lt;=('Ejercicio 3 - TIR'!$D$13-'Ejercicio 3 - TIR'!$C$13)/('Ejercicio 3 - TIR'!$E$13-'Ejercicio 3 - TIR'!$C$13),'Ejercicio 3 - TIR'!$C$13+SQRT(('Ejercicio 3 - TIR'!$E$13-'Ejercicio 3 - TIR'!$C$13)*('Ejercicio 3 - TIR'!$D$13-'Ejercicio 3 - TIR'!$C$13)*B625),'Ejercicio 3 - TIR'!$E$13-SQRT(('Ejercicio 3 - TIR'!$E$13-'Ejercicio 3 - TIR'!$C$13)*('Ejercicio 3 - TIR'!$E$13-'Ejercicio 3 - TIR'!$D$13)*(1-B625)))</f>
        <v>62353.19873</v>
      </c>
      <c r="D625" s="3">
        <f t="shared" si="5"/>
        <v>0.1901898614</v>
      </c>
      <c r="E625" s="4">
        <f>IF(D625&lt;=('Ejercicio 3 - TIR'!$D$14-'Ejercicio 3 - TIR'!$C$14)/('Ejercicio 3 - TIR'!$E$14-'Ejercicio 3 - TIR'!$C$14),'Ejercicio 3 - TIR'!$C$14+SQRT(('Ejercicio 3 - TIR'!$E$14-'Ejercicio 3 - TIR'!$C$14)*('Ejercicio 3 - TIR'!$D$14-'Ejercicio 3 - TIR'!$C$14)*D625),'Ejercicio 3 - TIR'!$E$14-SQRT(('Ejercicio 3 - TIR'!$E$14-'Ejercicio 3 - TIR'!$C$14)*('Ejercicio 3 - TIR'!$E$14-'Ejercicio 3 - TIR'!$D$14)*(1-D625)))</f>
        <v>28776.80283</v>
      </c>
      <c r="F625" s="3">
        <f t="shared" si="6"/>
        <v>0.7956524191</v>
      </c>
      <c r="G625" s="4">
        <f>IF(F625&lt;=('Ejercicio 3 - TIR'!$D$18-'Ejercicio 3 - TIR'!$C$18)/('Ejercicio 3 - TIR'!$E$18-'Ejercicio 3 - TIR'!$C$18),'Ejercicio 3 - TIR'!$C$18+SQRT(('Ejercicio 3 - TIR'!$E$18-'Ejercicio 3 - TIR'!$C$18)*('Ejercicio 3 - TIR'!$D$18-'Ejercicio 3 - TIR'!$C$18)*F625),'Ejercicio 3 - TIR'!$E$18-SQRT(('Ejercicio 3 - TIR'!$E$18-'Ejercicio 3 - TIR'!$C$18)*('Ejercicio 3 - TIR'!$E$18-'Ejercicio 3 - TIR'!$D$18)*(1-F625)))</f>
        <v>41085.1477</v>
      </c>
      <c r="H625" s="3">
        <f t="shared" si="7"/>
        <v>0.5814978444</v>
      </c>
      <c r="I625" s="4">
        <f>IF(H625&lt;=('Ejercicio 3 - TIR'!$D$18-'Ejercicio 3 - TIR'!$C$18)/('Ejercicio 3 - TIR'!$E$18-'Ejercicio 3 - TIR'!$C$18),'Ejercicio 3 - TIR'!$C$18+SQRT(('Ejercicio 3 - TIR'!$E$18-'Ejercicio 3 - TIR'!$C$18)*('Ejercicio 3 - TIR'!$D$18-'Ejercicio 3 - TIR'!$C$18)*H625),'Ejercicio 3 - TIR'!$E$18-SQRT(('Ejercicio 3 - TIR'!$E$18-'Ejercicio 3 - TIR'!$C$18)*('Ejercicio 3 - TIR'!$E$18-'Ejercicio 3 - TIR'!$D$18)*(1-H625)))</f>
        <v>39339.41522</v>
      </c>
      <c r="J625" s="3">
        <f t="shared" si="8"/>
        <v>0.6306502958</v>
      </c>
      <c r="K625" s="4">
        <f>IF(J625&lt;=('Ejercicio 3 - TIR'!$D$18-'Ejercicio 3 - TIR'!$C$18)/('Ejercicio 3 - TIR'!$E$18-'Ejercicio 3 - TIR'!$C$18),'Ejercicio 3 - TIR'!$C$18+SQRT(('Ejercicio 3 - TIR'!$E$18-'Ejercicio 3 - TIR'!$C$18)*('Ejercicio 3 - TIR'!$D$18-'Ejercicio 3 - TIR'!$C$18)*J625),'Ejercicio 3 - TIR'!$E$18-SQRT(('Ejercicio 3 - TIR'!$E$18-'Ejercicio 3 - TIR'!$C$18)*('Ejercicio 3 - TIR'!$E$18-'Ejercicio 3 - TIR'!$D$18)*(1-J625)))</f>
        <v>39726.12689</v>
      </c>
      <c r="L625" s="3">
        <f t="shared" si="9"/>
        <v>0.6611307835</v>
      </c>
      <c r="M625" s="4">
        <f>IF(L625&lt;=('Ejercicio 3 - TIR'!$D$18-'Ejercicio 3 - TIR'!$C$18)/('Ejercicio 3 - TIR'!$E$18-'Ejercicio 3 - TIR'!$C$18),'Ejercicio 3 - TIR'!$C$18+SQRT(('Ejercicio 3 - TIR'!$E$18-'Ejercicio 3 - TIR'!$C$18)*('Ejercicio 3 - TIR'!$D$18-'Ejercicio 3 - TIR'!$C$18)*L625),'Ejercicio 3 - TIR'!$E$18-SQRT(('Ejercicio 3 - TIR'!$E$18-'Ejercicio 3 - TIR'!$C$18)*('Ejercicio 3 - TIR'!$E$18-'Ejercicio 3 - TIR'!$D$18)*(1-L625)))</f>
        <v>39958.39432</v>
      </c>
      <c r="N625" s="3">
        <f t="shared" si="10"/>
        <v>0.4340496264</v>
      </c>
      <c r="O625" s="4">
        <f>IF(N625&lt;=('Ejercicio 3 - TIR'!$D$18-'Ejercicio 3 - TIR'!$C$18)/('Ejercicio 3 - TIR'!$E$18-'Ejercicio 3 - TIR'!$C$18),'Ejercicio 3 - TIR'!$C$18+SQRT(('Ejercicio 3 - TIR'!$E$18-'Ejercicio 3 - TIR'!$C$18)*('Ejercicio 3 - TIR'!$D$18-'Ejercicio 3 - TIR'!$C$18)*N625),'Ejercicio 3 - TIR'!$E$18-SQRT(('Ejercicio 3 - TIR'!$E$18-'Ejercicio 3 - TIR'!$C$18)*('Ejercicio 3 - TIR'!$E$18-'Ejercicio 3 - TIR'!$D$18)*(1-N625)))</f>
        <v>38068.91839</v>
      </c>
      <c r="P625" s="3">
        <f t="shared" si="11"/>
        <v>0.1841208303</v>
      </c>
      <c r="Q625" s="7">
        <f>IF(P625&lt;=('Ejercicio 3 - TIR'!$D$22-'Ejercicio 3 - TIR'!$C$22)/('Ejercicio 3 - TIR'!$E$22-'Ejercicio 3 - TIR'!$C$22),'Ejercicio 3 - TIR'!$C$22+SQRT(('Ejercicio 3 - TIR'!$E$22-'Ejercicio 3 - TIR'!$C$22)*('Ejercicio 3 - TIR'!$D$22-'Ejercicio 3 - TIR'!$C$22)*P625),'Ejercicio 3 - TIR'!$E$22-SQRT(('Ejercicio 3 - TIR'!$E$22-'Ejercicio 3 - TIR'!$C$22)*('Ejercicio 3 - TIR'!$E$22-'Ejercicio 3 - TIR'!$D$22)*(1-P625)))</f>
        <v>0.1382048756</v>
      </c>
      <c r="R625" s="3">
        <f t="shared" si="12"/>
        <v>0.2406669632</v>
      </c>
      <c r="S625" s="7">
        <f>IF(R625&lt;=('Ejercicio 3 - TIR'!$D$23-'Ejercicio 3 - TIR'!$C$23)/('Ejercicio 3 - TIR'!$E$23-'Ejercicio 3 - TIR'!$C$23),'Ejercicio 3 - TIR'!$C$23+SQRT(('Ejercicio 3 - TIR'!$E$23-'Ejercicio 3 - TIR'!$C$23)*('Ejercicio 3 - TIR'!$D$23-'Ejercicio 3 - TIR'!$C$23)*R625),'Ejercicio 3 - TIR'!$E$23-SQRT(('Ejercicio 3 - TIR'!$E$23-'Ejercicio 3 - TIR'!$C$23)*('Ejercicio 3 - TIR'!$E$23-'Ejercicio 3 - TIR'!$D$23)*(1-R625)))</f>
        <v>0.14081347</v>
      </c>
      <c r="T625" s="3">
        <f t="shared" si="13"/>
        <v>0.2570838819</v>
      </c>
      <c r="U625" s="7">
        <f>IF(T625&lt;=('Ejercicio 3 - TIR'!$D$24-'Ejercicio 3 - TIR'!$C$24)/('Ejercicio 3 - TIR'!$E$24-'Ejercicio 3 - TIR'!$C$24),'Ejercicio 3 - TIR'!$C$24+SQRT(('Ejercicio 3 - TIR'!$E$24-'Ejercicio 3 - TIR'!$C$24)*('Ejercicio 3 - TIR'!$D$24-'Ejercicio 3 - TIR'!$C$24)*T625),'Ejercicio 3 - TIR'!$E$24-SQRT(('Ejercicio 3 - TIR'!$E$24-'Ejercicio 3 - TIR'!$C$24)*('Ejercicio 3 - TIR'!$E$24-'Ejercicio 3 - TIR'!$D$24)*(1-T625)))</f>
        <v>0.1732352351</v>
      </c>
      <c r="V625" s="3">
        <f t="shared" si="14"/>
        <v>0.7167334016</v>
      </c>
      <c r="W625" s="7">
        <f>IF(V625&lt;=('Ejercicio 3 - TIR'!$D$25-'Ejercicio 3 - TIR'!$C$25)/('Ejercicio 3 - TIR'!$E$25-'Ejercicio 3 - TIR'!$C$25),'Ejercicio 3 - TIR'!$C$25+SQRT(('Ejercicio 3 - TIR'!$E$25-'Ejercicio 3 - TIR'!$C$25)*('Ejercicio 3 - TIR'!$D$25-'Ejercicio 3 - TIR'!$C$25)*V625),'Ejercicio 3 - TIR'!$E$25-SQRT(('Ejercicio 3 - TIR'!$E$25-'Ejercicio 3 - TIR'!$C$25)*('Ejercicio 3 - TIR'!$E$25-'Ejercicio 3 - TIR'!$D$25)*(1-V625)))</f>
        <v>0.2185129694</v>
      </c>
      <c r="X625" s="3">
        <f t="shared" si="15"/>
        <v>0.6332330019</v>
      </c>
      <c r="Y625" s="7">
        <f>IF(X625&lt;=('Ejercicio 3 - TIR'!$D$26-'Ejercicio 3 - TIR'!$C$26)/('Ejercicio 3 - TIR'!$E$26-'Ejercicio 3 - TIR'!$C$26),'Ejercicio 3 - TIR'!$C$26+SQRT(('Ejercicio 3 - TIR'!$E$26-'Ejercicio 3 - TIR'!$C$26)*('Ejercicio 3 - TIR'!$D$26-'Ejercicio 3 - TIR'!$C$26)*X625),'Ejercicio 3 - TIR'!$E$26-SQRT(('Ejercicio 3 - TIR'!$E$26-'Ejercicio 3 - TIR'!$C$26)*('Ejercicio 3 - TIR'!$E$26-'Ejercicio 3 - TIR'!$D$26)*(1-X625)))</f>
        <v>0.2354967216</v>
      </c>
      <c r="Z625" s="3">
        <f t="shared" si="16"/>
        <v>1.138204876</v>
      </c>
      <c r="AA625" s="3">
        <f t="shared" si="17"/>
        <v>1.298479454</v>
      </c>
      <c r="AB625" s="3">
        <f t="shared" si="18"/>
        <v>1.523421847</v>
      </c>
      <c r="AC625" s="3">
        <f t="shared" si="19"/>
        <v>1.856309279</v>
      </c>
      <c r="AD625" s="3">
        <f t="shared" si="20"/>
        <v>2.293464028</v>
      </c>
      <c r="AE625" s="2">
        <f t="shared" si="21"/>
        <v>3977.094454</v>
      </c>
      <c r="AF625" s="2">
        <f t="shared" si="22"/>
        <v>4537.122925</v>
      </c>
      <c r="AG625" s="2">
        <f t="shared" si="23"/>
        <v>5323.112482</v>
      </c>
      <c r="AH625" s="2">
        <f t="shared" si="24"/>
        <v>6486.281597</v>
      </c>
      <c r="AI625" s="2">
        <f t="shared" si="25"/>
        <v>8013.779648</v>
      </c>
      <c r="AJ625" s="4">
        <f t="shared" si="26"/>
        <v>46763.31542</v>
      </c>
      <c r="AK625" s="4">
        <f t="shared" si="27"/>
        <v>51081.42238</v>
      </c>
      <c r="AL625" s="4">
        <f t="shared" si="28"/>
        <v>60519.64961</v>
      </c>
      <c r="AM625" s="4">
        <f t="shared" si="29"/>
        <v>74175.13815</v>
      </c>
      <c r="AN625" s="4">
        <f t="shared" si="30"/>
        <v>87309.69491</v>
      </c>
      <c r="AO625" s="4">
        <f>C625/'Ejercicio 3 - TIR'!$D$7</f>
        <v>12470.63975</v>
      </c>
      <c r="AP625" s="4">
        <f t="shared" si="31"/>
        <v>34292.67567</v>
      </c>
      <c r="AQ625" s="4">
        <f t="shared" si="32"/>
        <v>38610.78264</v>
      </c>
      <c r="AR625" s="4">
        <f t="shared" si="33"/>
        <v>48049.00987</v>
      </c>
      <c r="AS625" s="4">
        <f t="shared" si="34"/>
        <v>61704.4984</v>
      </c>
      <c r="AT625" s="4">
        <f t="shared" si="35"/>
        <v>74839.05516</v>
      </c>
      <c r="AU625" s="4">
        <f>AP625*'Ejercicio 3 - TIR'!$D$5</f>
        <v>17146.33784</v>
      </c>
      <c r="AV625" s="4">
        <f>AQ625*'Ejercicio 3 - TIR'!$D$5</f>
        <v>19305.39132</v>
      </c>
      <c r="AW625" s="4">
        <f>AR625*'Ejercicio 3 - TIR'!$D$5</f>
        <v>24024.50493</v>
      </c>
      <c r="AX625" s="4">
        <f>AS625*'Ejercicio 3 - TIR'!$D$5</f>
        <v>30852.2492</v>
      </c>
      <c r="AY625" s="4">
        <f>AT625*'Ejercicio 3 - TIR'!$D$5</f>
        <v>37419.52758</v>
      </c>
      <c r="AZ625" s="4">
        <f t="shared" ref="AZ625:BD625" si="1910">AJ625-AU625-AE625</f>
        <v>25639.88313</v>
      </c>
      <c r="BA625" s="4">
        <f t="shared" si="1910"/>
        <v>27238.90814</v>
      </c>
      <c r="BB625" s="4">
        <f t="shared" si="1910"/>
        <v>31172.0322</v>
      </c>
      <c r="BC625" s="4">
        <f t="shared" si="1910"/>
        <v>36836.60735</v>
      </c>
      <c r="BD625" s="4">
        <f t="shared" si="1910"/>
        <v>41876.38768</v>
      </c>
      <c r="BE625" s="4">
        <f t="shared" ref="BE625:BI625" si="1911">AZ625/Z625</f>
        <v>22526.59752</v>
      </c>
      <c r="BF625" s="4">
        <f t="shared" si="1911"/>
        <v>20977.54267</v>
      </c>
      <c r="BG625" s="4">
        <f t="shared" si="1911"/>
        <v>20461.85189</v>
      </c>
      <c r="BH625" s="4">
        <f t="shared" si="1911"/>
        <v>19844.00325</v>
      </c>
      <c r="BI625" s="4">
        <f t="shared" si="1911"/>
        <v>18259.01221</v>
      </c>
      <c r="BJ625" s="4">
        <f t="shared" si="38"/>
        <v>65998.56213</v>
      </c>
      <c r="BK625" s="4">
        <f t="shared" si="39"/>
        <v>28600.96367</v>
      </c>
      <c r="BL625" s="4">
        <f t="shared" si="40"/>
        <v>94599.5258</v>
      </c>
      <c r="BM625" s="4">
        <f>BK625*'Ejercicio 3 - TIR'!$D$5</f>
        <v>14300.48183</v>
      </c>
      <c r="BN625" s="4">
        <f t="shared" si="41"/>
        <v>80299.04396</v>
      </c>
      <c r="BO625" s="4">
        <f t="shared" si="42"/>
        <v>35012.1227</v>
      </c>
      <c r="BP625" s="4">
        <f t="shared" si="43"/>
        <v>-91130.00156</v>
      </c>
      <c r="BQ625" s="4">
        <f t="shared" ref="BQ625:BT625" si="1912">BE625</f>
        <v>22526.59752</v>
      </c>
      <c r="BR625" s="4">
        <f t="shared" si="1912"/>
        <v>20977.54267</v>
      </c>
      <c r="BS625" s="4">
        <f t="shared" si="1912"/>
        <v>20461.85189</v>
      </c>
      <c r="BT625" s="4">
        <f t="shared" si="1912"/>
        <v>19844.00325</v>
      </c>
      <c r="BU625" s="4">
        <f t="shared" si="45"/>
        <v>53271.13491</v>
      </c>
      <c r="BV625" s="36">
        <f t="shared" si="46"/>
        <v>13.19613124</v>
      </c>
    </row>
    <row r="626" ht="15.0" customHeight="1">
      <c r="A626" s="2">
        <v>625.0</v>
      </c>
      <c r="B626" s="3">
        <f t="shared" si="4"/>
        <v>0.08330610537</v>
      </c>
      <c r="C626" s="4">
        <f>IF(B626&lt;=('Ejercicio 3 - TIR'!$D$13-'Ejercicio 3 - TIR'!$C$13)/('Ejercicio 3 - TIR'!$E$13-'Ejercicio 3 - TIR'!$C$13),'Ejercicio 3 - TIR'!$C$13+SQRT(('Ejercicio 3 - TIR'!$E$13-'Ejercicio 3 - TIR'!$C$13)*('Ejercicio 3 - TIR'!$D$13-'Ejercicio 3 - TIR'!$C$13)*B626),'Ejercicio 3 - TIR'!$E$13-SQRT(('Ejercicio 3 - TIR'!$E$13-'Ejercicio 3 - TIR'!$C$13)*('Ejercicio 3 - TIR'!$E$13-'Ejercicio 3 - TIR'!$D$13)*(1-B626)))</f>
        <v>65772.55941</v>
      </c>
      <c r="D626" s="3">
        <f t="shared" si="5"/>
        <v>0.2028618191</v>
      </c>
      <c r="E626" s="4">
        <f>IF(D626&lt;=('Ejercicio 3 - TIR'!$D$14-'Ejercicio 3 - TIR'!$C$14)/('Ejercicio 3 - TIR'!$E$14-'Ejercicio 3 - TIR'!$C$14),'Ejercicio 3 - TIR'!$C$14+SQRT(('Ejercicio 3 - TIR'!$E$14-'Ejercicio 3 - TIR'!$C$14)*('Ejercicio 3 - TIR'!$D$14-'Ejercicio 3 - TIR'!$C$14)*D626),'Ejercicio 3 - TIR'!$E$14-SQRT(('Ejercicio 3 - TIR'!$E$14-'Ejercicio 3 - TIR'!$C$14)*('Ejercicio 3 - TIR'!$E$14-'Ejercicio 3 - TIR'!$D$14)*(1-D626)))</f>
        <v>28900.59437</v>
      </c>
      <c r="F626" s="3">
        <f t="shared" si="6"/>
        <v>0.87288178</v>
      </c>
      <c r="G626" s="4">
        <f>IF(F626&lt;=('Ejercicio 3 - TIR'!$D$18-'Ejercicio 3 - TIR'!$C$18)/('Ejercicio 3 - TIR'!$E$18-'Ejercicio 3 - TIR'!$C$18),'Ejercicio 3 - TIR'!$C$18+SQRT(('Ejercicio 3 - TIR'!$E$18-'Ejercicio 3 - TIR'!$C$18)*('Ejercicio 3 - TIR'!$D$18-'Ejercicio 3 - TIR'!$C$18)*F626),'Ejercicio 3 - TIR'!$E$18-SQRT(('Ejercicio 3 - TIR'!$E$18-'Ejercicio 3 - TIR'!$C$18)*('Ejercicio 3 - TIR'!$E$18-'Ejercicio 3 - TIR'!$D$18)*(1-F626)))</f>
        <v>41912.30401</v>
      </c>
      <c r="H626" s="3">
        <f t="shared" si="7"/>
        <v>0.3045792172</v>
      </c>
      <c r="I626" s="4">
        <f>IF(H626&lt;=('Ejercicio 3 - TIR'!$D$18-'Ejercicio 3 - TIR'!$C$18)/('Ejercicio 3 - TIR'!$E$18-'Ejercicio 3 - TIR'!$C$18),'Ejercicio 3 - TIR'!$C$18+SQRT(('Ejercicio 3 - TIR'!$E$18-'Ejercicio 3 - TIR'!$C$18)*('Ejercicio 3 - TIR'!$D$18-'Ejercicio 3 - TIR'!$C$18)*H626),'Ejercicio 3 - TIR'!$E$18-SQRT(('Ejercicio 3 - TIR'!$E$18-'Ejercicio 3 - TIR'!$C$18)*('Ejercicio 3 - TIR'!$E$18-'Ejercicio 3 - TIR'!$D$18)*(1-H626)))</f>
        <v>36759.20725</v>
      </c>
      <c r="J626" s="3">
        <f t="shared" si="8"/>
        <v>0.920906986</v>
      </c>
      <c r="K626" s="4">
        <f>IF(J626&lt;=('Ejercicio 3 - TIR'!$D$18-'Ejercicio 3 - TIR'!$C$18)/('Ejercicio 3 - TIR'!$E$18-'Ejercicio 3 - TIR'!$C$18),'Ejercicio 3 - TIR'!$C$18+SQRT(('Ejercicio 3 - TIR'!$E$18-'Ejercicio 3 - TIR'!$C$18)*('Ejercicio 3 - TIR'!$D$18-'Ejercicio 3 - TIR'!$C$18)*J626),'Ejercicio 3 - TIR'!$E$18-SQRT(('Ejercicio 3 - TIR'!$E$18-'Ejercicio 3 - TIR'!$C$18)*('Ejercicio 3 - TIR'!$E$18-'Ejercicio 3 - TIR'!$D$18)*(1-J626)))</f>
        <v>42564.43517</v>
      </c>
      <c r="L626" s="3">
        <f t="shared" si="9"/>
        <v>0.0218663884</v>
      </c>
      <c r="M626" s="4">
        <f>IF(L626&lt;=('Ejercicio 3 - TIR'!$D$18-'Ejercicio 3 - TIR'!$C$18)/('Ejercicio 3 - TIR'!$E$18-'Ejercicio 3 - TIR'!$C$18),'Ejercicio 3 - TIR'!$C$18+SQRT(('Ejercicio 3 - TIR'!$E$18-'Ejercicio 3 - TIR'!$C$18)*('Ejercicio 3 - TIR'!$D$18-'Ejercicio 3 - TIR'!$C$18)*L626),'Ejercicio 3 - TIR'!$E$18-SQRT(('Ejercicio 3 - TIR'!$E$18-'Ejercicio 3 - TIR'!$C$18)*('Ejercicio 3 - TIR'!$E$18-'Ejercicio 3 - TIR'!$D$18)*(1-L626)))</f>
        <v>31811.0655</v>
      </c>
      <c r="N626" s="3">
        <f t="shared" si="10"/>
        <v>0.08415461139</v>
      </c>
      <c r="O626" s="4">
        <f>IF(N626&lt;=('Ejercicio 3 - TIR'!$D$18-'Ejercicio 3 - TIR'!$C$18)/('Ejercicio 3 - TIR'!$E$18-'Ejercicio 3 - TIR'!$C$18),'Ejercicio 3 - TIR'!$C$18+SQRT(('Ejercicio 3 - TIR'!$E$18-'Ejercicio 3 - TIR'!$C$18)*('Ejercicio 3 - TIR'!$D$18-'Ejercicio 3 - TIR'!$C$18)*N626),'Ejercicio 3 - TIR'!$E$18-SQRT(('Ejercicio 3 - TIR'!$E$18-'Ejercicio 3 - TIR'!$C$18)*('Ejercicio 3 - TIR'!$E$18-'Ejercicio 3 - TIR'!$D$18)*(1-N626)))</f>
        <v>33552.91313</v>
      </c>
      <c r="P626" s="3">
        <f t="shared" si="11"/>
        <v>0.08186910139</v>
      </c>
      <c r="Q626" s="7">
        <f>IF(P626&lt;=('Ejercicio 3 - TIR'!$D$22-'Ejercicio 3 - TIR'!$C$22)/('Ejercicio 3 - TIR'!$E$22-'Ejercicio 3 - TIR'!$C$22),'Ejercicio 3 - TIR'!$C$22+SQRT(('Ejercicio 3 - TIR'!$E$22-'Ejercicio 3 - TIR'!$C$22)*('Ejercicio 3 - TIR'!$D$22-'Ejercicio 3 - TIR'!$C$22)*P626),'Ejercicio 3 - TIR'!$E$22-SQRT(('Ejercicio 3 - TIR'!$E$22-'Ejercicio 3 - TIR'!$C$22)*('Ejercicio 3 - TIR'!$E$22-'Ejercicio 3 - TIR'!$D$22)*(1-P626)))</f>
        <v>0.1321393732</v>
      </c>
      <c r="R626" s="3">
        <f t="shared" si="12"/>
        <v>0.4649879903</v>
      </c>
      <c r="S626" s="7">
        <f>IF(R626&lt;=('Ejercicio 3 - TIR'!$D$23-'Ejercicio 3 - TIR'!$C$23)/('Ejercicio 3 - TIR'!$E$23-'Ejercicio 3 - TIR'!$C$23),'Ejercicio 3 - TIR'!$C$23+SQRT(('Ejercicio 3 - TIR'!$E$23-'Ejercicio 3 - TIR'!$C$23)*('Ejercicio 3 - TIR'!$D$23-'Ejercicio 3 - TIR'!$C$23)*R626),'Ejercicio 3 - TIR'!$E$23-SQRT(('Ejercicio 3 - TIR'!$E$23-'Ejercicio 3 - TIR'!$C$23)*('Ejercicio 3 - TIR'!$E$23-'Ejercicio 3 - TIR'!$D$23)*(1-R626)))</f>
        <v>0.1489305787</v>
      </c>
      <c r="T626" s="3">
        <f t="shared" si="13"/>
        <v>0.6823449299</v>
      </c>
      <c r="U626" s="7">
        <f>IF(T626&lt;=('Ejercicio 3 - TIR'!$D$24-'Ejercicio 3 - TIR'!$C$24)/('Ejercicio 3 - TIR'!$E$24-'Ejercicio 3 - TIR'!$C$24),'Ejercicio 3 - TIR'!$C$24+SQRT(('Ejercicio 3 - TIR'!$E$24-'Ejercicio 3 - TIR'!$C$24)*('Ejercicio 3 - TIR'!$D$24-'Ejercicio 3 - TIR'!$C$24)*T626),'Ejercicio 3 - TIR'!$E$24-SQRT(('Ejercicio 3 - TIR'!$E$24-'Ejercicio 3 - TIR'!$C$24)*('Ejercicio 3 - TIR'!$E$24-'Ejercicio 3 - TIR'!$D$24)*(1-T626)))</f>
        <v>0.1901766166</v>
      </c>
      <c r="V626" s="3">
        <f t="shared" si="14"/>
        <v>0.3858176484</v>
      </c>
      <c r="W626" s="7">
        <f>IF(V626&lt;=('Ejercicio 3 - TIR'!$D$25-'Ejercicio 3 - TIR'!$C$25)/('Ejercicio 3 - TIR'!$E$25-'Ejercicio 3 - TIR'!$C$25),'Ejercicio 3 - TIR'!$C$25+SQRT(('Ejercicio 3 - TIR'!$E$25-'Ejercicio 3 - TIR'!$C$25)*('Ejercicio 3 - TIR'!$D$25-'Ejercicio 3 - TIR'!$C$25)*V626),'Ejercicio 3 - TIR'!$E$25-SQRT(('Ejercicio 3 - TIR'!$E$25-'Ejercicio 3 - TIR'!$C$25)*('Ejercicio 3 - TIR'!$E$25-'Ejercicio 3 - TIR'!$D$25)*(1-V626)))</f>
        <v>0.2036358087</v>
      </c>
      <c r="X626" s="3">
        <f t="shared" si="15"/>
        <v>0.7024481941</v>
      </c>
      <c r="Y626" s="7">
        <f>IF(X626&lt;=('Ejercicio 3 - TIR'!$D$26-'Ejercicio 3 - TIR'!$C$26)/('Ejercicio 3 - TIR'!$E$26-'Ejercicio 3 - TIR'!$C$26),'Ejercicio 3 - TIR'!$C$26+SQRT(('Ejercicio 3 - TIR'!$E$26-'Ejercicio 3 - TIR'!$C$26)*('Ejercicio 3 - TIR'!$D$26-'Ejercicio 3 - TIR'!$C$26)*X626),'Ejercicio 3 - TIR'!$E$26-SQRT(('Ejercicio 3 - TIR'!$E$26-'Ejercicio 3 - TIR'!$C$26)*('Ejercicio 3 - TIR'!$E$26-'Ejercicio 3 - TIR'!$D$26)*(1-X626)))</f>
        <v>0.2399153427</v>
      </c>
      <c r="Z626" s="3">
        <f t="shared" si="16"/>
        <v>1.132139373</v>
      </c>
      <c r="AA626" s="3">
        <f t="shared" si="17"/>
        <v>1.300749545</v>
      </c>
      <c r="AB626" s="3">
        <f t="shared" si="18"/>
        <v>1.548121693</v>
      </c>
      <c r="AC626" s="3">
        <f t="shared" si="19"/>
        <v>1.863374706</v>
      </c>
      <c r="AD626" s="3">
        <f t="shared" si="20"/>
        <v>2.310426887</v>
      </c>
      <c r="AE626" s="2">
        <f t="shared" si="21"/>
        <v>3818.906426</v>
      </c>
      <c r="AF626" s="2">
        <f t="shared" si="22"/>
        <v>4387.65837</v>
      </c>
      <c r="AG626" s="2">
        <f t="shared" si="23"/>
        <v>5222.088394</v>
      </c>
      <c r="AH626" s="2">
        <f t="shared" si="24"/>
        <v>6285.492587</v>
      </c>
      <c r="AI626" s="2">
        <f t="shared" si="25"/>
        <v>7793.478695</v>
      </c>
      <c r="AJ626" s="4">
        <f t="shared" si="26"/>
        <v>47450.5696</v>
      </c>
      <c r="AK626" s="4">
        <f t="shared" si="27"/>
        <v>47814.52211</v>
      </c>
      <c r="AL626" s="4">
        <f t="shared" si="28"/>
        <v>65894.92543</v>
      </c>
      <c r="AM626" s="4">
        <f t="shared" si="29"/>
        <v>59275.93482</v>
      </c>
      <c r="AN626" s="4">
        <f t="shared" si="30"/>
        <v>77521.55263</v>
      </c>
      <c r="AO626" s="4">
        <f>C626/'Ejercicio 3 - TIR'!$D$7</f>
        <v>13154.51188</v>
      </c>
      <c r="AP626" s="4">
        <f t="shared" si="31"/>
        <v>34296.05772</v>
      </c>
      <c r="AQ626" s="4">
        <f t="shared" si="32"/>
        <v>34660.01023</v>
      </c>
      <c r="AR626" s="4">
        <f t="shared" si="33"/>
        <v>52740.41354</v>
      </c>
      <c r="AS626" s="4">
        <f t="shared" si="34"/>
        <v>46121.42294</v>
      </c>
      <c r="AT626" s="4">
        <f t="shared" si="35"/>
        <v>64367.04075</v>
      </c>
      <c r="AU626" s="4">
        <f>AP626*'Ejercicio 3 - TIR'!$D$5</f>
        <v>17148.02886</v>
      </c>
      <c r="AV626" s="4">
        <f>AQ626*'Ejercicio 3 - TIR'!$D$5</f>
        <v>17330.00511</v>
      </c>
      <c r="AW626" s="4">
        <f>AR626*'Ejercicio 3 - TIR'!$D$5</f>
        <v>26370.20677</v>
      </c>
      <c r="AX626" s="4">
        <f>AS626*'Ejercicio 3 - TIR'!$D$5</f>
        <v>23060.71147</v>
      </c>
      <c r="AY626" s="4">
        <f>AT626*'Ejercicio 3 - TIR'!$D$5</f>
        <v>32183.52037</v>
      </c>
      <c r="AZ626" s="4">
        <f t="shared" ref="AZ626:BD626" si="1913">AJ626-AU626-AE626</f>
        <v>26483.63431</v>
      </c>
      <c r="BA626" s="4">
        <f t="shared" si="1913"/>
        <v>26096.85862</v>
      </c>
      <c r="BB626" s="4">
        <f t="shared" si="1913"/>
        <v>34302.63026</v>
      </c>
      <c r="BC626" s="4">
        <f t="shared" si="1913"/>
        <v>29929.73077</v>
      </c>
      <c r="BD626" s="4">
        <f t="shared" si="1913"/>
        <v>37544.55356</v>
      </c>
      <c r="BE626" s="4">
        <f t="shared" ref="BE626:BI626" si="1914">AZ626/Z626</f>
        <v>23392.55655</v>
      </c>
      <c r="BF626" s="4">
        <f t="shared" si="1914"/>
        <v>20062.93888</v>
      </c>
      <c r="BG626" s="4">
        <f t="shared" si="1914"/>
        <v>22157.58</v>
      </c>
      <c r="BH626" s="4">
        <f t="shared" si="1914"/>
        <v>16062.11068</v>
      </c>
      <c r="BI626" s="4">
        <f t="shared" si="1914"/>
        <v>16250.05049</v>
      </c>
      <c r="BJ626" s="4">
        <f t="shared" si="38"/>
        <v>66772.71028</v>
      </c>
      <c r="BK626" s="4">
        <f t="shared" si="39"/>
        <v>30392.53794</v>
      </c>
      <c r="BL626" s="4">
        <f t="shared" si="40"/>
        <v>97165.24821</v>
      </c>
      <c r="BM626" s="4">
        <f>BK626*'Ejercicio 3 - TIR'!$D$5</f>
        <v>15196.26897</v>
      </c>
      <c r="BN626" s="4">
        <f t="shared" si="41"/>
        <v>81968.97924</v>
      </c>
      <c r="BO626" s="4">
        <f t="shared" si="42"/>
        <v>35477.85031</v>
      </c>
      <c r="BP626" s="4">
        <f t="shared" si="43"/>
        <v>-94673.15378</v>
      </c>
      <c r="BQ626" s="4">
        <f t="shared" ref="BQ626:BT626" si="1915">BE626</f>
        <v>23392.55655</v>
      </c>
      <c r="BR626" s="4">
        <f t="shared" si="1915"/>
        <v>20062.93888</v>
      </c>
      <c r="BS626" s="4">
        <f t="shared" si="1915"/>
        <v>22157.58</v>
      </c>
      <c r="BT626" s="4">
        <f t="shared" si="1915"/>
        <v>16062.11068</v>
      </c>
      <c r="BU626" s="4">
        <f t="shared" si="45"/>
        <v>51727.9008</v>
      </c>
      <c r="BV626" s="36">
        <f t="shared" si="46"/>
        <v>11.06145149</v>
      </c>
    </row>
    <row r="627" ht="15.0" customHeight="1">
      <c r="A627" s="2">
        <v>626.0</v>
      </c>
      <c r="B627" s="3">
        <f t="shared" si="4"/>
        <v>0.8193631538</v>
      </c>
      <c r="C627" s="4">
        <f>IF(B627&lt;=('Ejercicio 3 - TIR'!$D$13-'Ejercicio 3 - TIR'!$C$13)/('Ejercicio 3 - TIR'!$E$13-'Ejercicio 3 - TIR'!$C$13),'Ejercicio 3 - TIR'!$C$13+SQRT(('Ejercicio 3 - TIR'!$E$13-'Ejercicio 3 - TIR'!$C$13)*('Ejercicio 3 - TIR'!$D$13-'Ejercicio 3 - TIR'!$C$13)*B627),'Ejercicio 3 - TIR'!$E$13-SQRT(('Ejercicio 3 - TIR'!$E$13-'Ejercicio 3 - TIR'!$C$13)*('Ejercicio 3 - TIR'!$E$13-'Ejercicio 3 - TIR'!$D$13)*(1-B627)))</f>
        <v>85277.08536</v>
      </c>
      <c r="D627" s="3">
        <f t="shared" si="5"/>
        <v>0.8527158768</v>
      </c>
      <c r="E627" s="4">
        <f>IF(D627&lt;=('Ejercicio 3 - TIR'!$D$14-'Ejercicio 3 - TIR'!$C$14)/('Ejercicio 3 - TIR'!$E$14-'Ejercicio 3 - TIR'!$C$14),'Ejercicio 3 - TIR'!$C$14+SQRT(('Ejercicio 3 - TIR'!$E$14-'Ejercicio 3 - TIR'!$C$14)*('Ejercicio 3 - TIR'!$D$14-'Ejercicio 3 - TIR'!$C$14)*D627),'Ejercicio 3 - TIR'!$E$14-SQRT(('Ejercicio 3 - TIR'!$E$14-'Ejercicio 3 - TIR'!$C$14)*('Ejercicio 3 - TIR'!$E$14-'Ejercicio 3 - TIR'!$D$14)*(1-D627)))</f>
        <v>35299.72145</v>
      </c>
      <c r="F627" s="3">
        <f t="shared" si="6"/>
        <v>0.5668113536</v>
      </c>
      <c r="G627" s="4">
        <f>IF(F627&lt;=('Ejercicio 3 - TIR'!$D$18-'Ejercicio 3 - TIR'!$C$18)/('Ejercicio 3 - TIR'!$E$18-'Ejercicio 3 - TIR'!$C$18),'Ejercicio 3 - TIR'!$C$18+SQRT(('Ejercicio 3 - TIR'!$E$18-'Ejercicio 3 - TIR'!$C$18)*('Ejercicio 3 - TIR'!$D$18-'Ejercicio 3 - TIR'!$C$18)*F627),'Ejercicio 3 - TIR'!$E$18-SQRT(('Ejercicio 3 - TIR'!$E$18-'Ejercicio 3 - TIR'!$C$18)*('Ejercicio 3 - TIR'!$E$18-'Ejercicio 3 - TIR'!$D$18)*(1-F627)))</f>
        <v>39220.72139</v>
      </c>
      <c r="H627" s="3">
        <f t="shared" si="7"/>
        <v>0.169708706</v>
      </c>
      <c r="I627" s="4">
        <f>IF(H627&lt;=('Ejercicio 3 - TIR'!$D$18-'Ejercicio 3 - TIR'!$C$18)/('Ejercicio 3 - TIR'!$E$18-'Ejercicio 3 - TIR'!$C$18),'Ejercicio 3 - TIR'!$C$18+SQRT(('Ejercicio 3 - TIR'!$E$18-'Ejercicio 3 - TIR'!$C$18)*('Ejercicio 3 - TIR'!$D$18-'Ejercicio 3 - TIR'!$C$18)*H627),'Ejercicio 3 - TIR'!$E$18-SQRT(('Ejercicio 3 - TIR'!$E$18-'Ejercicio 3 - TIR'!$C$18)*('Ejercicio 3 - TIR'!$E$18-'Ejercicio 3 - TIR'!$D$18)*(1-H627)))</f>
        <v>35045.42425</v>
      </c>
      <c r="J627" s="3">
        <f t="shared" si="8"/>
        <v>0.2491310815</v>
      </c>
      <c r="K627" s="4">
        <f>IF(J627&lt;=('Ejercicio 3 - TIR'!$D$18-'Ejercicio 3 - TIR'!$C$18)/('Ejercicio 3 - TIR'!$E$18-'Ejercicio 3 - TIR'!$C$18),'Ejercicio 3 - TIR'!$C$18+SQRT(('Ejercicio 3 - TIR'!$E$18-'Ejercicio 3 - TIR'!$C$18)*('Ejercicio 3 - TIR'!$D$18-'Ejercicio 3 - TIR'!$C$18)*J627),'Ejercicio 3 - TIR'!$E$18-SQRT(('Ejercicio 3 - TIR'!$E$18-'Ejercicio 3 - TIR'!$C$18)*('Ejercicio 3 - TIR'!$E$18-'Ejercicio 3 - TIR'!$D$18)*(1-J627)))</f>
        <v>36113.07306</v>
      </c>
      <c r="L627" s="3">
        <f t="shared" si="9"/>
        <v>0.8208236888</v>
      </c>
      <c r="M627" s="4">
        <f>IF(L627&lt;=('Ejercicio 3 - TIR'!$D$18-'Ejercicio 3 - TIR'!$C$18)/('Ejercicio 3 - TIR'!$E$18-'Ejercicio 3 - TIR'!$C$18),'Ejercicio 3 - TIR'!$C$18+SQRT(('Ejercicio 3 - TIR'!$E$18-'Ejercicio 3 - TIR'!$C$18)*('Ejercicio 3 - TIR'!$D$18-'Ejercicio 3 - TIR'!$C$18)*L627),'Ejercicio 3 - TIR'!$E$18-SQRT(('Ejercicio 3 - TIR'!$E$18-'Ejercicio 3 - TIR'!$C$18)*('Ejercicio 3 - TIR'!$E$18-'Ejercicio 3 - TIR'!$D$18)*(1-L627)))</f>
        <v>41334.18176</v>
      </c>
      <c r="N627" s="3">
        <f t="shared" si="10"/>
        <v>0.8886915495</v>
      </c>
      <c r="O627" s="4">
        <f>IF(N627&lt;=('Ejercicio 3 - TIR'!$D$18-'Ejercicio 3 - TIR'!$C$18)/('Ejercicio 3 - TIR'!$E$18-'Ejercicio 3 - TIR'!$C$18),'Ejercicio 3 - TIR'!$C$18+SQRT(('Ejercicio 3 - TIR'!$E$18-'Ejercicio 3 - TIR'!$C$18)*('Ejercicio 3 - TIR'!$D$18-'Ejercicio 3 - TIR'!$C$18)*N627),'Ejercicio 3 - TIR'!$E$18-SQRT(('Ejercicio 3 - TIR'!$E$18-'Ejercicio 3 - TIR'!$C$18)*('Ejercicio 3 - TIR'!$E$18-'Ejercicio 3 - TIR'!$D$18)*(1-N627)))</f>
        <v>42110.68628</v>
      </c>
      <c r="P627" s="3">
        <f t="shared" si="11"/>
        <v>0.1221857166</v>
      </c>
      <c r="Q627" s="7">
        <f>IF(P627&lt;=('Ejercicio 3 - TIR'!$D$22-'Ejercicio 3 - TIR'!$C$22)/('Ejercicio 3 - TIR'!$E$22-'Ejercicio 3 - TIR'!$C$22),'Ejercicio 3 - TIR'!$C$22+SQRT(('Ejercicio 3 - TIR'!$E$22-'Ejercicio 3 - TIR'!$C$22)*('Ejercicio 3 - TIR'!$D$22-'Ejercicio 3 - TIR'!$C$22)*P627),'Ejercicio 3 - TIR'!$E$22-SQRT(('Ejercicio 3 - TIR'!$E$22-'Ejercicio 3 - TIR'!$C$22)*('Ejercicio 3 - TIR'!$E$22-'Ejercicio 3 - TIR'!$D$22)*(1-P627)))</f>
        <v>0.1348301817</v>
      </c>
      <c r="R627" s="3">
        <f t="shared" si="12"/>
        <v>0.5064069062</v>
      </c>
      <c r="S627" s="7">
        <f>IF(R627&lt;=('Ejercicio 3 - TIR'!$D$23-'Ejercicio 3 - TIR'!$C$23)/('Ejercicio 3 - TIR'!$E$23-'Ejercicio 3 - TIR'!$C$23),'Ejercicio 3 - TIR'!$C$23+SQRT(('Ejercicio 3 - TIR'!$E$23-'Ejercicio 3 - TIR'!$C$23)*('Ejercicio 3 - TIR'!$D$23-'Ejercicio 3 - TIR'!$C$23)*R627),'Ejercicio 3 - TIR'!$E$23-SQRT(('Ejercicio 3 - TIR'!$E$23-'Ejercicio 3 - TIR'!$C$23)*('Ejercicio 3 - TIR'!$E$23-'Ejercicio 3 - TIR'!$D$23)*(1-R627)))</f>
        <v>0.1501928269</v>
      </c>
      <c r="T627" s="3">
        <f t="shared" si="13"/>
        <v>0.07039510609</v>
      </c>
      <c r="U627" s="7">
        <f>IF(T627&lt;=('Ejercicio 3 - TIR'!$D$24-'Ejercicio 3 - TIR'!$C$24)/('Ejercicio 3 - TIR'!$E$24-'Ejercicio 3 - TIR'!$C$24),'Ejercicio 3 - TIR'!$C$24+SQRT(('Ejercicio 3 - TIR'!$E$24-'Ejercicio 3 - TIR'!$C$24)*('Ejercicio 3 - TIR'!$D$24-'Ejercicio 3 - TIR'!$C$24)*T627),'Ejercicio 3 - TIR'!$E$24-SQRT(('Ejercicio 3 - TIR'!$E$24-'Ejercicio 3 - TIR'!$C$24)*('Ejercicio 3 - TIR'!$E$24-'Ejercicio 3 - TIR'!$D$24)*(1-T627)))</f>
        <v>0.1621585247</v>
      </c>
      <c r="V627" s="3">
        <f t="shared" si="14"/>
        <v>0.04907390898</v>
      </c>
      <c r="W627" s="7">
        <f>IF(V627&lt;=('Ejercicio 3 - TIR'!$D$25-'Ejercicio 3 - TIR'!$C$25)/('Ejercicio 3 - TIR'!$E$25-'Ejercicio 3 - TIR'!$C$25),'Ejercicio 3 - TIR'!$C$25+SQRT(('Ejercicio 3 - TIR'!$E$25-'Ejercicio 3 - TIR'!$C$25)*('Ejercicio 3 - TIR'!$D$25-'Ejercicio 3 - TIR'!$C$25)*V627),'Ejercicio 3 - TIR'!$E$25-SQRT(('Ejercicio 3 - TIR'!$E$25-'Ejercicio 3 - TIR'!$C$25)*('Ejercicio 3 - TIR'!$E$25-'Ejercicio 3 - TIR'!$D$25)*(1-V627)))</f>
        <v>0.1882887558</v>
      </c>
      <c r="X627" s="3">
        <f t="shared" si="15"/>
        <v>0.08431848187</v>
      </c>
      <c r="Y627" s="7">
        <f>IF(X627&lt;=('Ejercicio 3 - TIR'!$D$26-'Ejercicio 3 - TIR'!$C$26)/('Ejercicio 3 - TIR'!$E$26-'Ejercicio 3 - TIR'!$C$26),'Ejercicio 3 - TIR'!$C$26+SQRT(('Ejercicio 3 - TIR'!$E$26-'Ejercicio 3 - TIR'!$C$26)*('Ejercicio 3 - TIR'!$D$26-'Ejercicio 3 - TIR'!$C$26)*X627),'Ejercicio 3 - TIR'!$E$26-SQRT(('Ejercicio 3 - TIR'!$E$26-'Ejercicio 3 - TIR'!$C$26)*('Ejercicio 3 - TIR'!$E$26-'Ejercicio 3 - TIR'!$D$26)*(1-X627)))</f>
        <v>0.2050884029</v>
      </c>
      <c r="Z627" s="3">
        <f t="shared" si="16"/>
        <v>1.134830182</v>
      </c>
      <c r="AA627" s="3">
        <f t="shared" si="17"/>
        <v>1.305273535</v>
      </c>
      <c r="AB627" s="3">
        <f t="shared" si="18"/>
        <v>1.516934765</v>
      </c>
      <c r="AC627" s="3">
        <f t="shared" si="19"/>
        <v>1.802556525</v>
      </c>
      <c r="AD627" s="3">
        <f t="shared" si="20"/>
        <v>2.172239964</v>
      </c>
      <c r="AE627" s="2">
        <f t="shared" si="21"/>
        <v>4759.467858</v>
      </c>
      <c r="AF627" s="2">
        <f t="shared" si="22"/>
        <v>5474.30579</v>
      </c>
      <c r="AG627" s="2">
        <f t="shared" si="23"/>
        <v>6362.01114</v>
      </c>
      <c r="AH627" s="2">
        <f t="shared" si="24"/>
        <v>7559.906302</v>
      </c>
      <c r="AI627" s="2">
        <f t="shared" si="25"/>
        <v>9110.355411</v>
      </c>
      <c r="AJ627" s="4">
        <f t="shared" si="26"/>
        <v>44508.85839</v>
      </c>
      <c r="AK627" s="4">
        <f t="shared" si="27"/>
        <v>45743.86479</v>
      </c>
      <c r="AL627" s="4">
        <f t="shared" si="28"/>
        <v>54781.17601</v>
      </c>
      <c r="AM627" s="4">
        <f t="shared" si="29"/>
        <v>74507.19905</v>
      </c>
      <c r="AN627" s="4">
        <f t="shared" si="30"/>
        <v>91474.51564</v>
      </c>
      <c r="AO627" s="4">
        <f>C627/'Ejercicio 3 - TIR'!$D$7</f>
        <v>17055.41707</v>
      </c>
      <c r="AP627" s="4">
        <f t="shared" si="31"/>
        <v>27453.44132</v>
      </c>
      <c r="AQ627" s="4">
        <f t="shared" si="32"/>
        <v>28688.44772</v>
      </c>
      <c r="AR627" s="4">
        <f t="shared" si="33"/>
        <v>37725.75894</v>
      </c>
      <c r="AS627" s="4">
        <f t="shared" si="34"/>
        <v>57451.78198</v>
      </c>
      <c r="AT627" s="4">
        <f t="shared" si="35"/>
        <v>74419.09857</v>
      </c>
      <c r="AU627" s="4">
        <f>AP627*'Ejercicio 3 - TIR'!$D$5</f>
        <v>13726.72066</v>
      </c>
      <c r="AV627" s="4">
        <f>AQ627*'Ejercicio 3 - TIR'!$D$5</f>
        <v>14344.22386</v>
      </c>
      <c r="AW627" s="4">
        <f>AR627*'Ejercicio 3 - TIR'!$D$5</f>
        <v>18862.87947</v>
      </c>
      <c r="AX627" s="4">
        <f>AS627*'Ejercicio 3 - TIR'!$D$5</f>
        <v>28725.89099</v>
      </c>
      <c r="AY627" s="4">
        <f>AT627*'Ejercicio 3 - TIR'!$D$5</f>
        <v>37209.54928</v>
      </c>
      <c r="AZ627" s="4">
        <f t="shared" ref="AZ627:BD627" si="1916">AJ627-AU627-AE627</f>
        <v>26022.66987</v>
      </c>
      <c r="BA627" s="4">
        <f t="shared" si="1916"/>
        <v>25925.33514</v>
      </c>
      <c r="BB627" s="4">
        <f t="shared" si="1916"/>
        <v>29556.2854</v>
      </c>
      <c r="BC627" s="4">
        <f t="shared" si="1916"/>
        <v>38221.40176</v>
      </c>
      <c r="BD627" s="4">
        <f t="shared" si="1916"/>
        <v>45154.61094</v>
      </c>
      <c r="BE627" s="4">
        <f t="shared" ref="BE627:BI627" si="1917">AZ627/Z627</f>
        <v>22930.89335</v>
      </c>
      <c r="BF627" s="4">
        <f t="shared" si="1917"/>
        <v>19861.99402</v>
      </c>
      <c r="BG627" s="4">
        <f t="shared" si="1917"/>
        <v>19484.21651</v>
      </c>
      <c r="BH627" s="4">
        <f t="shared" si="1917"/>
        <v>21203.99623</v>
      </c>
      <c r="BI627" s="4">
        <f t="shared" si="1917"/>
        <v>20787.11915</v>
      </c>
      <c r="BJ627" s="4">
        <f t="shared" si="38"/>
        <v>76679.46564</v>
      </c>
      <c r="BK627" s="4">
        <f t="shared" si="39"/>
        <v>37048.45856</v>
      </c>
      <c r="BL627" s="4">
        <f t="shared" si="40"/>
        <v>113727.9242</v>
      </c>
      <c r="BM627" s="4">
        <f>BK627*'Ejercicio 3 - TIR'!$D$5</f>
        <v>18524.22928</v>
      </c>
      <c r="BN627" s="4">
        <f t="shared" si="41"/>
        <v>95203.69492</v>
      </c>
      <c r="BO627" s="4">
        <f t="shared" si="42"/>
        <v>43827.42998</v>
      </c>
      <c r="BP627" s="4">
        <f t="shared" si="43"/>
        <v>-120576.8068</v>
      </c>
      <c r="BQ627" s="4">
        <f t="shared" ref="BQ627:BT627" si="1918">BE627</f>
        <v>22930.89335</v>
      </c>
      <c r="BR627" s="4">
        <f t="shared" si="1918"/>
        <v>19861.99402</v>
      </c>
      <c r="BS627" s="4">
        <f t="shared" si="1918"/>
        <v>19484.21651</v>
      </c>
      <c r="BT627" s="4">
        <f t="shared" si="1918"/>
        <v>21203.99623</v>
      </c>
      <c r="BU627" s="4">
        <f t="shared" si="45"/>
        <v>64614.54913</v>
      </c>
      <c r="BV627" s="36">
        <f t="shared" si="46"/>
        <v>6.043973897</v>
      </c>
    </row>
    <row r="628" ht="15.0" customHeight="1">
      <c r="A628" s="2">
        <v>627.0</v>
      </c>
      <c r="B628" s="3">
        <f t="shared" si="4"/>
        <v>0.4150590493</v>
      </c>
      <c r="C628" s="4">
        <f>IF(B628&lt;=('Ejercicio 3 - TIR'!$D$13-'Ejercicio 3 - TIR'!$C$13)/('Ejercicio 3 - TIR'!$E$13-'Ejercicio 3 - TIR'!$C$13),'Ejercicio 3 - TIR'!$C$13+SQRT(('Ejercicio 3 - TIR'!$E$13-'Ejercicio 3 - TIR'!$C$13)*('Ejercicio 3 - TIR'!$D$13-'Ejercicio 3 - TIR'!$C$13)*B628),'Ejercicio 3 - TIR'!$E$13-SQRT(('Ejercicio 3 - TIR'!$E$13-'Ejercicio 3 - TIR'!$C$13)*('Ejercicio 3 - TIR'!$E$13-'Ejercicio 3 - TIR'!$D$13)*(1-B628)))</f>
        <v>73506.05464</v>
      </c>
      <c r="D628" s="3">
        <f t="shared" si="5"/>
        <v>0.3308348911</v>
      </c>
      <c r="E628" s="4">
        <f>IF(D628&lt;=('Ejercicio 3 - TIR'!$D$14-'Ejercicio 3 - TIR'!$C$14)/('Ejercicio 3 - TIR'!$E$14-'Ejercicio 3 - TIR'!$C$14),'Ejercicio 3 - TIR'!$C$14+SQRT(('Ejercicio 3 - TIR'!$E$14-'Ejercicio 3 - TIR'!$C$14)*('Ejercicio 3 - TIR'!$D$14-'Ejercicio 3 - TIR'!$C$14)*D628),'Ejercicio 3 - TIR'!$E$14-SQRT(('Ejercicio 3 - TIR'!$E$14-'Ejercicio 3 - TIR'!$C$14)*('Ejercicio 3 - TIR'!$E$14-'Ejercicio 3 - TIR'!$D$14)*(1-D628)))</f>
        <v>29981.22644</v>
      </c>
      <c r="F628" s="3">
        <f t="shared" si="6"/>
        <v>0.7777984329</v>
      </c>
      <c r="G628" s="4">
        <f>IF(F628&lt;=('Ejercicio 3 - TIR'!$D$18-'Ejercicio 3 - TIR'!$C$18)/('Ejercicio 3 - TIR'!$E$18-'Ejercicio 3 - TIR'!$C$18),'Ejercicio 3 - TIR'!$C$18+SQRT(('Ejercicio 3 - TIR'!$E$18-'Ejercicio 3 - TIR'!$C$18)*('Ejercicio 3 - TIR'!$D$18-'Ejercicio 3 - TIR'!$C$18)*F628),'Ejercicio 3 - TIR'!$E$18-SQRT(('Ejercicio 3 - TIR'!$E$18-'Ejercicio 3 - TIR'!$C$18)*('Ejercicio 3 - TIR'!$E$18-'Ejercicio 3 - TIR'!$D$18)*(1-F628)))</f>
        <v>40917.70683</v>
      </c>
      <c r="H628" s="3">
        <f t="shared" si="7"/>
        <v>0.5776627232</v>
      </c>
      <c r="I628" s="4">
        <f>IF(H628&lt;=('Ejercicio 3 - TIR'!$D$18-'Ejercicio 3 - TIR'!$C$18)/('Ejercicio 3 - TIR'!$E$18-'Ejercicio 3 - TIR'!$C$18),'Ejercicio 3 - TIR'!$C$18+SQRT(('Ejercicio 3 - TIR'!$E$18-'Ejercicio 3 - TIR'!$C$18)*('Ejercicio 3 - TIR'!$D$18-'Ejercicio 3 - TIR'!$C$18)*H628),'Ejercicio 3 - TIR'!$E$18-SQRT(('Ejercicio 3 - TIR'!$E$18-'Ejercicio 3 - TIR'!$C$18)*('Ejercicio 3 - TIR'!$E$18-'Ejercicio 3 - TIR'!$D$18)*(1-H628)))</f>
        <v>39308.5664</v>
      </c>
      <c r="J628" s="3">
        <f t="shared" si="8"/>
        <v>0.2006595758</v>
      </c>
      <c r="K628" s="4">
        <f>IF(J628&lt;=('Ejercicio 3 - TIR'!$D$18-'Ejercicio 3 - TIR'!$C$18)/('Ejercicio 3 - TIR'!$E$18-'Ejercicio 3 - TIR'!$C$18),'Ejercicio 3 - TIR'!$C$18+SQRT(('Ejercicio 3 - TIR'!$E$18-'Ejercicio 3 - TIR'!$C$18)*('Ejercicio 3 - TIR'!$D$18-'Ejercicio 3 - TIR'!$C$18)*J628),'Ejercicio 3 - TIR'!$E$18-SQRT(('Ejercicio 3 - TIR'!$E$18-'Ejercicio 3 - TIR'!$C$18)*('Ejercicio 3 - TIR'!$E$18-'Ejercicio 3 - TIR'!$D$18)*(1-J628)))</f>
        <v>35486.24976</v>
      </c>
      <c r="L628" s="3">
        <f t="shared" si="9"/>
        <v>0.6395125681</v>
      </c>
      <c r="M628" s="4">
        <f>IF(L628&lt;=('Ejercicio 3 - TIR'!$D$18-'Ejercicio 3 - TIR'!$C$18)/('Ejercicio 3 - TIR'!$E$18-'Ejercicio 3 - TIR'!$C$18),'Ejercicio 3 - TIR'!$C$18+SQRT(('Ejercicio 3 - TIR'!$E$18-'Ejercicio 3 - TIR'!$C$18)*('Ejercicio 3 - TIR'!$D$18-'Ejercicio 3 - TIR'!$C$18)*L628),'Ejercicio 3 - TIR'!$E$18-SQRT(('Ejercicio 3 - TIR'!$E$18-'Ejercicio 3 - TIR'!$C$18)*('Ejercicio 3 - TIR'!$E$18-'Ejercicio 3 - TIR'!$D$18)*(1-L628)))</f>
        <v>39794.22714</v>
      </c>
      <c r="N628" s="3">
        <f t="shared" si="10"/>
        <v>0.1765372366</v>
      </c>
      <c r="O628" s="4">
        <f>IF(N628&lt;=('Ejercicio 3 - TIR'!$D$18-'Ejercicio 3 - TIR'!$C$18)/('Ejercicio 3 - TIR'!$E$18-'Ejercicio 3 - TIR'!$C$18),'Ejercicio 3 - TIR'!$C$18+SQRT(('Ejercicio 3 - TIR'!$E$18-'Ejercicio 3 - TIR'!$C$18)*('Ejercicio 3 - TIR'!$D$18-'Ejercicio 3 - TIR'!$C$18)*N628),'Ejercicio 3 - TIR'!$E$18-SQRT(('Ejercicio 3 - TIR'!$E$18-'Ejercicio 3 - TIR'!$C$18)*('Ejercicio 3 - TIR'!$E$18-'Ejercicio 3 - TIR'!$D$18)*(1-N628)))</f>
        <v>35145.92902</v>
      </c>
      <c r="P628" s="3">
        <f t="shared" si="11"/>
        <v>0.6180877669</v>
      </c>
      <c r="Q628" s="7">
        <f>IF(P628&lt;=('Ejercicio 3 - TIR'!$D$22-'Ejercicio 3 - TIR'!$C$22)/('Ejercicio 3 - TIR'!$E$22-'Ejercicio 3 - TIR'!$C$22),'Ejercicio 3 - TIR'!$C$22+SQRT(('Ejercicio 3 - TIR'!$E$22-'Ejercicio 3 - TIR'!$C$22)*('Ejercicio 3 - TIR'!$D$22-'Ejercicio 3 - TIR'!$C$22)*P628),'Ejercicio 3 - TIR'!$E$22-SQRT(('Ejercicio 3 - TIR'!$E$22-'Ejercicio 3 - TIR'!$C$22)*('Ejercicio 3 - TIR'!$E$22-'Ejercicio 3 - TIR'!$D$22)*(1-P628)))</f>
        <v>0.1537808845</v>
      </c>
      <c r="R628" s="3">
        <f t="shared" si="12"/>
        <v>0.8205683135</v>
      </c>
      <c r="S628" s="7">
        <f>IF(R628&lt;=('Ejercicio 3 - TIR'!$D$23-'Ejercicio 3 - TIR'!$C$23)/('Ejercicio 3 - TIR'!$E$23-'Ejercicio 3 - TIR'!$C$23),'Ejercicio 3 - TIR'!$C$23+SQRT(('Ejercicio 3 - TIR'!$E$23-'Ejercicio 3 - TIR'!$C$23)*('Ejercicio 3 - TIR'!$D$23-'Ejercicio 3 - TIR'!$C$23)*R628),'Ejercicio 3 - TIR'!$E$23-SQRT(('Ejercicio 3 - TIR'!$E$23-'Ejercicio 3 - TIR'!$C$23)*('Ejercicio 3 - TIR'!$E$23-'Ejercicio 3 - TIR'!$D$23)*(1-R628)))</f>
        <v>0.1620284381</v>
      </c>
      <c r="T628" s="3">
        <f t="shared" si="13"/>
        <v>0.5822282982</v>
      </c>
      <c r="U628" s="7">
        <f>IF(T628&lt;=('Ejercicio 3 - TIR'!$D$24-'Ejercicio 3 - TIR'!$C$24)/('Ejercicio 3 - TIR'!$E$24-'Ejercicio 3 - TIR'!$C$24),'Ejercicio 3 - TIR'!$C$24+SQRT(('Ejercicio 3 - TIR'!$E$24-'Ejercicio 3 - TIR'!$C$24)*('Ejercicio 3 - TIR'!$D$24-'Ejercicio 3 - TIR'!$C$24)*T628),'Ejercicio 3 - TIR'!$E$24-SQRT(('Ejercicio 3 - TIR'!$E$24-'Ejercicio 3 - TIR'!$C$24)*('Ejercicio 3 - TIR'!$E$24-'Ejercicio 3 - TIR'!$D$24)*(1-T628)))</f>
        <v>0.1857982345</v>
      </c>
      <c r="V628" s="3">
        <f t="shared" si="14"/>
        <v>0.2249598437</v>
      </c>
      <c r="W628" s="7">
        <f>IF(V628&lt;=('Ejercicio 3 - TIR'!$D$25-'Ejercicio 3 - TIR'!$C$25)/('Ejercicio 3 - TIR'!$E$25-'Ejercicio 3 - TIR'!$C$25),'Ejercicio 3 - TIR'!$C$25+SQRT(('Ejercicio 3 - TIR'!$E$25-'Ejercicio 3 - TIR'!$C$25)*('Ejercicio 3 - TIR'!$D$25-'Ejercicio 3 - TIR'!$C$25)*V628),'Ejercicio 3 - TIR'!$E$25-SQRT(('Ejercicio 3 - TIR'!$E$25-'Ejercicio 3 - TIR'!$C$25)*('Ejercicio 3 - TIR'!$E$25-'Ejercicio 3 - TIR'!$D$25)*(1-V628)))</f>
        <v>0.1977466555</v>
      </c>
      <c r="X628" s="3">
        <f t="shared" si="15"/>
        <v>0.4403167454</v>
      </c>
      <c r="Y628" s="7">
        <f>IF(X628&lt;=('Ejercicio 3 - TIR'!$D$26-'Ejercicio 3 - TIR'!$C$26)/('Ejercicio 3 - TIR'!$E$26-'Ejercicio 3 - TIR'!$C$26),'Ejercicio 3 - TIR'!$C$26+SQRT(('Ejercicio 3 - TIR'!$E$26-'Ejercicio 3 - TIR'!$C$26)*('Ejercicio 3 - TIR'!$D$26-'Ejercicio 3 - TIR'!$C$26)*X628),'Ejercicio 3 - TIR'!$E$26-SQRT(('Ejercicio 3 - TIR'!$E$26-'Ejercicio 3 - TIR'!$C$26)*('Ejercicio 3 - TIR'!$E$26-'Ejercicio 3 - TIR'!$D$26)*(1-X628)))</f>
        <v>0.2250246458</v>
      </c>
      <c r="Z628" s="3">
        <f t="shared" si="16"/>
        <v>1.153780884</v>
      </c>
      <c r="AA628" s="3">
        <f t="shared" si="17"/>
        <v>1.340726199</v>
      </c>
      <c r="AB628" s="3">
        <f t="shared" si="18"/>
        <v>1.58983076</v>
      </c>
      <c r="AC628" s="3">
        <f t="shared" si="19"/>
        <v>1.904214475</v>
      </c>
      <c r="AD628" s="3">
        <f t="shared" si="20"/>
        <v>2.332709663</v>
      </c>
      <c r="AE628" s="2">
        <f t="shared" si="21"/>
        <v>4610.539519</v>
      </c>
      <c r="AF628" s="2">
        <f t="shared" si="22"/>
        <v>5357.578036</v>
      </c>
      <c r="AG628" s="2">
        <f t="shared" si="23"/>
        <v>6353.006576</v>
      </c>
      <c r="AH628" s="2">
        <f t="shared" si="24"/>
        <v>7609.292379</v>
      </c>
      <c r="AI628" s="2">
        <f t="shared" si="25"/>
        <v>9321.570701</v>
      </c>
      <c r="AJ628" s="4">
        <f t="shared" si="26"/>
        <v>47210.06798</v>
      </c>
      <c r="AK628" s="4">
        <f t="shared" si="27"/>
        <v>52702.02483</v>
      </c>
      <c r="AL628" s="4">
        <f t="shared" si="28"/>
        <v>56417.13141</v>
      </c>
      <c r="AM628" s="4">
        <f t="shared" si="29"/>
        <v>75776.74335</v>
      </c>
      <c r="AN628" s="4">
        <f t="shared" si="30"/>
        <v>81985.24825</v>
      </c>
      <c r="AO628" s="4">
        <f>C628/'Ejercicio 3 - TIR'!$D$7</f>
        <v>14701.21093</v>
      </c>
      <c r="AP628" s="4">
        <f t="shared" si="31"/>
        <v>32508.85705</v>
      </c>
      <c r="AQ628" s="4">
        <f t="shared" si="32"/>
        <v>38000.8139</v>
      </c>
      <c r="AR628" s="4">
        <f t="shared" si="33"/>
        <v>41715.92048</v>
      </c>
      <c r="AS628" s="4">
        <f t="shared" si="34"/>
        <v>61075.53242</v>
      </c>
      <c r="AT628" s="4">
        <f t="shared" si="35"/>
        <v>67284.03732</v>
      </c>
      <c r="AU628" s="4">
        <f>AP628*'Ejercicio 3 - TIR'!$D$5</f>
        <v>16254.42852</v>
      </c>
      <c r="AV628" s="4">
        <f>AQ628*'Ejercicio 3 - TIR'!$D$5</f>
        <v>19000.40695</v>
      </c>
      <c r="AW628" s="4">
        <f>AR628*'Ejercicio 3 - TIR'!$D$5</f>
        <v>20857.96024</v>
      </c>
      <c r="AX628" s="4">
        <f>AS628*'Ejercicio 3 - TIR'!$D$5</f>
        <v>30537.76621</v>
      </c>
      <c r="AY628" s="4">
        <f>AT628*'Ejercicio 3 - TIR'!$D$5</f>
        <v>33642.01866</v>
      </c>
      <c r="AZ628" s="4">
        <f t="shared" ref="AZ628:BD628" si="1919">AJ628-AU628-AE628</f>
        <v>26345.09993</v>
      </c>
      <c r="BA628" s="4">
        <f t="shared" si="1919"/>
        <v>28344.03984</v>
      </c>
      <c r="BB628" s="4">
        <f t="shared" si="1919"/>
        <v>29206.16459</v>
      </c>
      <c r="BC628" s="4">
        <f t="shared" si="1919"/>
        <v>37629.68476</v>
      </c>
      <c r="BD628" s="4">
        <f t="shared" si="1919"/>
        <v>39021.65889</v>
      </c>
      <c r="BE628" s="4">
        <f t="shared" ref="BE628:BI628" si="1920">AZ628/Z628</f>
        <v>22833.71157</v>
      </c>
      <c r="BF628" s="4">
        <f t="shared" si="1920"/>
        <v>21140.81149</v>
      </c>
      <c r="BG628" s="4">
        <f t="shared" si="1920"/>
        <v>18370.61235</v>
      </c>
      <c r="BH628" s="4">
        <f t="shared" si="1920"/>
        <v>19761.2639</v>
      </c>
      <c r="BI628" s="4">
        <f t="shared" si="1920"/>
        <v>16728.03929</v>
      </c>
      <c r="BJ628" s="4">
        <f t="shared" si="38"/>
        <v>69937.49663</v>
      </c>
      <c r="BK628" s="4">
        <f t="shared" si="39"/>
        <v>34293.65679</v>
      </c>
      <c r="BL628" s="4">
        <f t="shared" si="40"/>
        <v>104231.1534</v>
      </c>
      <c r="BM628" s="4">
        <f>BK628*'Ejercicio 3 - TIR'!$D$5</f>
        <v>17146.8284</v>
      </c>
      <c r="BN628" s="4">
        <f t="shared" si="41"/>
        <v>87084.32502</v>
      </c>
      <c r="BO628" s="4">
        <f t="shared" si="42"/>
        <v>37331.8319</v>
      </c>
      <c r="BP628" s="4">
        <f t="shared" si="43"/>
        <v>-103487.2811</v>
      </c>
      <c r="BQ628" s="4">
        <f t="shared" ref="BQ628:BT628" si="1921">BE628</f>
        <v>22833.71157</v>
      </c>
      <c r="BR628" s="4">
        <f t="shared" si="1921"/>
        <v>21140.81149</v>
      </c>
      <c r="BS628" s="4">
        <f t="shared" si="1921"/>
        <v>18370.61235</v>
      </c>
      <c r="BT628" s="4">
        <f t="shared" si="1921"/>
        <v>19761.2639</v>
      </c>
      <c r="BU628" s="4">
        <f t="shared" si="45"/>
        <v>54059.87119</v>
      </c>
      <c r="BV628" s="36">
        <f t="shared" si="46"/>
        <v>8.535383028</v>
      </c>
    </row>
    <row r="629" ht="15.0" customHeight="1">
      <c r="A629" s="2">
        <v>628.0</v>
      </c>
      <c r="B629" s="3">
        <f t="shared" si="4"/>
        <v>0.8524306299</v>
      </c>
      <c r="C629" s="4">
        <f>IF(B629&lt;=('Ejercicio 3 - TIR'!$D$13-'Ejercicio 3 - TIR'!$C$13)/('Ejercicio 3 - TIR'!$E$13-'Ejercicio 3 - TIR'!$C$13),'Ejercicio 3 - TIR'!$C$13+SQRT(('Ejercicio 3 - TIR'!$E$13-'Ejercicio 3 - TIR'!$C$13)*('Ejercicio 3 - TIR'!$D$13-'Ejercicio 3 - TIR'!$C$13)*B629),'Ejercicio 3 - TIR'!$E$13-SQRT(('Ejercicio 3 - TIR'!$E$13-'Ejercicio 3 - TIR'!$C$13)*('Ejercicio 3 - TIR'!$E$13-'Ejercicio 3 - TIR'!$D$13)*(1-B629)))</f>
        <v>86692.73717</v>
      </c>
      <c r="D629" s="3">
        <f t="shared" si="5"/>
        <v>0.1786692613</v>
      </c>
      <c r="E629" s="4">
        <f>IF(D629&lt;=('Ejercicio 3 - TIR'!$D$14-'Ejercicio 3 - TIR'!$C$14)/('Ejercicio 3 - TIR'!$E$14-'Ejercicio 3 - TIR'!$C$14),'Ejercicio 3 - TIR'!$C$14+SQRT(('Ejercicio 3 - TIR'!$E$14-'Ejercicio 3 - TIR'!$C$14)*('Ejercicio 3 - TIR'!$D$14-'Ejercicio 3 - TIR'!$C$14)*D629),'Ejercicio 3 - TIR'!$E$14-SQRT(('Ejercicio 3 - TIR'!$E$14-'Ejercicio 3 - TIR'!$C$14)*('Ejercicio 3 - TIR'!$E$14-'Ejercicio 3 - TIR'!$D$14)*(1-D629)))</f>
        <v>28660.62762</v>
      </c>
      <c r="F629" s="3">
        <f t="shared" si="6"/>
        <v>0.4205743701</v>
      </c>
      <c r="G629" s="4">
        <f>IF(F629&lt;=('Ejercicio 3 - TIR'!$D$18-'Ejercicio 3 - TIR'!$C$18)/('Ejercicio 3 - TIR'!$E$18-'Ejercicio 3 - TIR'!$C$18),'Ejercicio 3 - TIR'!$C$18+SQRT(('Ejercicio 3 - TIR'!$E$18-'Ejercicio 3 - TIR'!$C$18)*('Ejercicio 3 - TIR'!$D$18-'Ejercicio 3 - TIR'!$C$18)*F629),'Ejercicio 3 - TIR'!$E$18-SQRT(('Ejercicio 3 - TIR'!$E$18-'Ejercicio 3 - TIR'!$C$18)*('Ejercicio 3 - TIR'!$E$18-'Ejercicio 3 - TIR'!$D$18)*(1-F629)))</f>
        <v>37942.67937</v>
      </c>
      <c r="H629" s="3">
        <f t="shared" si="7"/>
        <v>0.8383534875</v>
      </c>
      <c r="I629" s="4">
        <f>IF(H629&lt;=('Ejercicio 3 - TIR'!$D$18-'Ejercicio 3 - TIR'!$C$18)/('Ejercicio 3 - TIR'!$E$18-'Ejercicio 3 - TIR'!$C$18),'Ejercicio 3 - TIR'!$C$18+SQRT(('Ejercicio 3 - TIR'!$E$18-'Ejercicio 3 - TIR'!$C$18)*('Ejercicio 3 - TIR'!$D$18-'Ejercicio 3 - TIR'!$C$18)*H629),'Ejercicio 3 - TIR'!$E$18-SQRT(('Ejercicio 3 - TIR'!$E$18-'Ejercicio 3 - TIR'!$C$18)*('Ejercicio 3 - TIR'!$E$18-'Ejercicio 3 - TIR'!$D$18)*(1-H629)))</f>
        <v>41518.11999</v>
      </c>
      <c r="J629" s="3">
        <f t="shared" si="8"/>
        <v>0.5886078607</v>
      </c>
      <c r="K629" s="4">
        <f>IF(J629&lt;=('Ejercicio 3 - TIR'!$D$18-'Ejercicio 3 - TIR'!$C$18)/('Ejercicio 3 - TIR'!$E$18-'Ejercicio 3 - TIR'!$C$18),'Ejercicio 3 - TIR'!$C$18+SQRT(('Ejercicio 3 - TIR'!$E$18-'Ejercicio 3 - TIR'!$C$18)*('Ejercicio 3 - TIR'!$D$18-'Ejercicio 3 - TIR'!$C$18)*J629),'Ejercicio 3 - TIR'!$E$18-SQRT(('Ejercicio 3 - TIR'!$E$18-'Ejercicio 3 - TIR'!$C$18)*('Ejercicio 3 - TIR'!$E$18-'Ejercicio 3 - TIR'!$D$18)*(1-J629)))</f>
        <v>39396.3386</v>
      </c>
      <c r="L629" s="3">
        <f t="shared" si="9"/>
        <v>0.8620915063</v>
      </c>
      <c r="M629" s="4">
        <f>IF(L629&lt;=('Ejercicio 3 - TIR'!$D$18-'Ejercicio 3 - TIR'!$C$18)/('Ejercicio 3 - TIR'!$E$18-'Ejercicio 3 - TIR'!$C$18),'Ejercicio 3 - TIR'!$C$18+SQRT(('Ejercicio 3 - TIR'!$E$18-'Ejercicio 3 - TIR'!$C$18)*('Ejercicio 3 - TIR'!$D$18-'Ejercicio 3 - TIR'!$C$18)*L629),'Ejercicio 3 - TIR'!$E$18-SQRT(('Ejercicio 3 - TIR'!$E$18-'Ejercicio 3 - TIR'!$C$18)*('Ejercicio 3 - TIR'!$E$18-'Ejercicio 3 - TIR'!$D$18)*(1-L629)))</f>
        <v>41783.92521</v>
      </c>
      <c r="N629" s="3">
        <f t="shared" si="10"/>
        <v>0.2061020004</v>
      </c>
      <c r="O629" s="4">
        <f>IF(N629&lt;=('Ejercicio 3 - TIR'!$D$18-'Ejercicio 3 - TIR'!$C$18)/('Ejercicio 3 - TIR'!$E$18-'Ejercicio 3 - TIR'!$C$18),'Ejercicio 3 - TIR'!$C$18+SQRT(('Ejercicio 3 - TIR'!$E$18-'Ejercicio 3 - TIR'!$C$18)*('Ejercicio 3 - TIR'!$D$18-'Ejercicio 3 - TIR'!$C$18)*N629),'Ejercicio 3 - TIR'!$E$18-SQRT(('Ejercicio 3 - TIR'!$E$18-'Ejercicio 3 - TIR'!$C$18)*('Ejercicio 3 - TIR'!$E$18-'Ejercicio 3 - TIR'!$D$18)*(1-N629)))</f>
        <v>35560.15288</v>
      </c>
      <c r="P629" s="3">
        <f t="shared" si="11"/>
        <v>0.3244709235</v>
      </c>
      <c r="Q629" s="7">
        <f>IF(P629&lt;=('Ejercicio 3 - TIR'!$D$22-'Ejercicio 3 - TIR'!$C$22)/('Ejercicio 3 - TIR'!$E$22-'Ejercicio 3 - TIR'!$C$22),'Ejercicio 3 - TIR'!$C$22+SQRT(('Ejercicio 3 - TIR'!$E$22-'Ejercicio 3 - TIR'!$C$22)*('Ejercicio 3 - TIR'!$D$22-'Ejercicio 3 - TIR'!$C$22)*P629),'Ejercicio 3 - TIR'!$E$22-SQRT(('Ejercicio 3 - TIR'!$E$22-'Ejercicio 3 - TIR'!$C$22)*('Ejercicio 3 - TIR'!$E$22-'Ejercicio 3 - TIR'!$D$22)*(1-P629)))</f>
        <v>0.1441670781</v>
      </c>
      <c r="R629" s="3">
        <f t="shared" si="12"/>
        <v>0.8981234987</v>
      </c>
      <c r="S629" s="7">
        <f>IF(R629&lt;=('Ejercicio 3 - TIR'!$D$23-'Ejercicio 3 - TIR'!$C$23)/('Ejercicio 3 - TIR'!$E$23-'Ejercicio 3 - TIR'!$C$23),'Ejercicio 3 - TIR'!$C$23+SQRT(('Ejercicio 3 - TIR'!$E$23-'Ejercicio 3 - TIR'!$C$23)*('Ejercicio 3 - TIR'!$D$23-'Ejercicio 3 - TIR'!$C$23)*R629),'Ejercicio 3 - TIR'!$E$23-SQRT(('Ejercicio 3 - TIR'!$E$23-'Ejercicio 3 - TIR'!$C$23)*('Ejercicio 3 - TIR'!$E$23-'Ejercicio 3 - TIR'!$D$23)*(1-R629)))</f>
        <v>0.1664582977</v>
      </c>
      <c r="T629" s="3">
        <f t="shared" si="13"/>
        <v>0.2191756176</v>
      </c>
      <c r="U629" s="7">
        <f>IF(T629&lt;=('Ejercicio 3 - TIR'!$D$24-'Ejercicio 3 - TIR'!$C$24)/('Ejercicio 3 - TIR'!$E$24-'Ejercicio 3 - TIR'!$C$24),'Ejercicio 3 - TIR'!$C$24+SQRT(('Ejercicio 3 - TIR'!$E$24-'Ejercicio 3 - TIR'!$C$24)*('Ejercicio 3 - TIR'!$D$24-'Ejercicio 3 - TIR'!$C$24)*T629),'Ejercicio 3 - TIR'!$E$24-SQRT(('Ejercicio 3 - TIR'!$E$24-'Ejercicio 3 - TIR'!$C$24)*('Ejercicio 3 - TIR'!$E$24-'Ejercicio 3 - TIR'!$D$24)*(1-T629)))</f>
        <v>0.171453876</v>
      </c>
      <c r="V629" s="3">
        <f t="shared" si="14"/>
        <v>0.6815373079</v>
      </c>
      <c r="W629" s="7">
        <f>IF(V629&lt;=('Ejercicio 3 - TIR'!$D$25-'Ejercicio 3 - TIR'!$C$25)/('Ejercicio 3 - TIR'!$E$25-'Ejercicio 3 - TIR'!$C$25),'Ejercicio 3 - TIR'!$C$25+SQRT(('Ejercicio 3 - TIR'!$E$25-'Ejercicio 3 - TIR'!$C$25)*('Ejercicio 3 - TIR'!$D$25-'Ejercicio 3 - TIR'!$C$25)*V629),'Ejercicio 3 - TIR'!$E$25-SQRT(('Ejercicio 3 - TIR'!$E$25-'Ejercicio 3 - TIR'!$C$25)*('Ejercicio 3 - TIR'!$E$25-'Ejercicio 3 - TIR'!$D$25)*(1-V629)))</f>
        <v>0.2166140835</v>
      </c>
      <c r="X629" s="3">
        <f t="shared" si="15"/>
        <v>0.4209912915</v>
      </c>
      <c r="Y629" s="7">
        <f>IF(X629&lt;=('Ejercicio 3 - TIR'!$D$26-'Ejercicio 3 - TIR'!$C$26)/('Ejercicio 3 - TIR'!$E$26-'Ejercicio 3 - TIR'!$C$26),'Ejercicio 3 - TIR'!$C$26+SQRT(('Ejercicio 3 - TIR'!$E$26-'Ejercicio 3 - TIR'!$C$26)*('Ejercicio 3 - TIR'!$D$26-'Ejercicio 3 - TIR'!$C$26)*X629),'Ejercicio 3 - TIR'!$E$26-SQRT(('Ejercicio 3 - TIR'!$E$26-'Ejercicio 3 - TIR'!$C$26)*('Ejercicio 3 - TIR'!$E$26-'Ejercicio 3 - TIR'!$D$26)*(1-X629)))</f>
        <v>0.2240835711</v>
      </c>
      <c r="Z629" s="3">
        <f t="shared" si="16"/>
        <v>1.144167078</v>
      </c>
      <c r="AA629" s="3">
        <f t="shared" si="17"/>
        <v>1.334623182</v>
      </c>
      <c r="AB629" s="3">
        <f t="shared" si="18"/>
        <v>1.5634495</v>
      </c>
      <c r="AC629" s="3">
        <f t="shared" si="19"/>
        <v>1.90211468</v>
      </c>
      <c r="AD629" s="3">
        <f t="shared" si="20"/>
        <v>2.32834733</v>
      </c>
      <c r="AE629" s="2">
        <f t="shared" si="21"/>
        <v>4131.91894</v>
      </c>
      <c r="AF629" s="2">
        <f t="shared" si="22"/>
        <v>4819.711133</v>
      </c>
      <c r="AG629" s="2">
        <f t="shared" si="23"/>
        <v>5646.069288</v>
      </c>
      <c r="AH629" s="2">
        <f t="shared" si="24"/>
        <v>6869.087412</v>
      </c>
      <c r="AI629" s="2">
        <f t="shared" si="25"/>
        <v>8408.337049</v>
      </c>
      <c r="AJ629" s="4">
        <f t="shared" si="26"/>
        <v>43412.76458</v>
      </c>
      <c r="AK629" s="4">
        <f t="shared" si="27"/>
        <v>55411.04541</v>
      </c>
      <c r="AL629" s="4">
        <f t="shared" si="28"/>
        <v>61594.18588</v>
      </c>
      <c r="AM629" s="4">
        <f t="shared" si="29"/>
        <v>79477.81754</v>
      </c>
      <c r="AN629" s="4">
        <f t="shared" si="30"/>
        <v>82796.38703</v>
      </c>
      <c r="AO629" s="4">
        <f>C629/'Ejercicio 3 - TIR'!$D$7</f>
        <v>17338.54743</v>
      </c>
      <c r="AP629" s="4">
        <f t="shared" si="31"/>
        <v>26074.21715</v>
      </c>
      <c r="AQ629" s="4">
        <f t="shared" si="32"/>
        <v>38072.49798</v>
      </c>
      <c r="AR629" s="4">
        <f t="shared" si="33"/>
        <v>44255.63844</v>
      </c>
      <c r="AS629" s="4">
        <f t="shared" si="34"/>
        <v>62139.27011</v>
      </c>
      <c r="AT629" s="4">
        <f t="shared" si="35"/>
        <v>65457.83959</v>
      </c>
      <c r="AU629" s="4">
        <f>AP629*'Ejercicio 3 - TIR'!$D$5</f>
        <v>13037.10858</v>
      </c>
      <c r="AV629" s="4">
        <f>AQ629*'Ejercicio 3 - TIR'!$D$5</f>
        <v>19036.24899</v>
      </c>
      <c r="AW629" s="4">
        <f>AR629*'Ejercicio 3 - TIR'!$D$5</f>
        <v>22127.81922</v>
      </c>
      <c r="AX629" s="4">
        <f>AS629*'Ejercicio 3 - TIR'!$D$5</f>
        <v>31069.63506</v>
      </c>
      <c r="AY629" s="4">
        <f>AT629*'Ejercicio 3 - TIR'!$D$5</f>
        <v>32728.9198</v>
      </c>
      <c r="AZ629" s="4">
        <f t="shared" ref="AZ629:BD629" si="1922">AJ629-AU629-AE629</f>
        <v>26243.73707</v>
      </c>
      <c r="BA629" s="4">
        <f t="shared" si="1922"/>
        <v>31555.08529</v>
      </c>
      <c r="BB629" s="4">
        <f t="shared" si="1922"/>
        <v>33820.29737</v>
      </c>
      <c r="BC629" s="4">
        <f t="shared" si="1922"/>
        <v>41539.09508</v>
      </c>
      <c r="BD629" s="4">
        <f t="shared" si="1922"/>
        <v>41659.13018</v>
      </c>
      <c r="BE629" s="4">
        <f t="shared" ref="BE629:BI629" si="1923">AZ629/Z629</f>
        <v>22936.97972</v>
      </c>
      <c r="BF629" s="4">
        <f t="shared" si="1923"/>
        <v>23643.44162</v>
      </c>
      <c r="BG629" s="4">
        <f t="shared" si="1923"/>
        <v>21631.84508</v>
      </c>
      <c r="BH629" s="4">
        <f t="shared" si="1923"/>
        <v>21838.37574</v>
      </c>
      <c r="BI629" s="4">
        <f t="shared" si="1923"/>
        <v>17892.14592</v>
      </c>
      <c r="BJ629" s="4">
        <f t="shared" si="38"/>
        <v>66731.89581</v>
      </c>
      <c r="BK629" s="4">
        <f t="shared" si="39"/>
        <v>40370.16063</v>
      </c>
      <c r="BL629" s="4">
        <f t="shared" si="40"/>
        <v>107102.0564</v>
      </c>
      <c r="BM629" s="4">
        <f>BK629*'Ejercicio 3 - TIR'!$D$5</f>
        <v>20185.08031</v>
      </c>
      <c r="BN629" s="4">
        <f t="shared" si="41"/>
        <v>86916.97612</v>
      </c>
      <c r="BO629" s="4">
        <f t="shared" si="42"/>
        <v>37329.90134</v>
      </c>
      <c r="BP629" s="4">
        <f t="shared" si="43"/>
        <v>-115353.3648</v>
      </c>
      <c r="BQ629" s="4">
        <f t="shared" ref="BQ629:BT629" si="1924">BE629</f>
        <v>22936.97972</v>
      </c>
      <c r="BR629" s="4">
        <f t="shared" si="1924"/>
        <v>23643.44162</v>
      </c>
      <c r="BS629" s="4">
        <f t="shared" si="1924"/>
        <v>21631.84508</v>
      </c>
      <c r="BT629" s="4">
        <f t="shared" si="1924"/>
        <v>21838.37574</v>
      </c>
      <c r="BU629" s="4">
        <f t="shared" si="45"/>
        <v>55222.04726</v>
      </c>
      <c r="BV629" s="36">
        <f t="shared" si="46"/>
        <v>7.120294517</v>
      </c>
    </row>
    <row r="630" ht="15.0" customHeight="1">
      <c r="A630" s="2">
        <v>629.0</v>
      </c>
      <c r="B630" s="3">
        <f t="shared" si="4"/>
        <v>0.1128286056</v>
      </c>
      <c r="C630" s="4">
        <f>IF(B630&lt;=('Ejercicio 3 - TIR'!$D$13-'Ejercicio 3 - TIR'!$C$13)/('Ejercicio 3 - TIR'!$E$13-'Ejercicio 3 - TIR'!$C$13),'Ejercicio 3 - TIR'!$C$13+SQRT(('Ejercicio 3 - TIR'!$E$13-'Ejercicio 3 - TIR'!$C$13)*('Ejercicio 3 - TIR'!$D$13-'Ejercicio 3 - TIR'!$C$13)*B630),'Ejercicio 3 - TIR'!$E$13-SQRT(('Ejercicio 3 - TIR'!$E$13-'Ejercicio 3 - TIR'!$C$13)*('Ejercicio 3 - TIR'!$E$13-'Ejercicio 3 - TIR'!$D$13)*(1-B630)))</f>
        <v>66717.99391</v>
      </c>
      <c r="D630" s="3">
        <f t="shared" si="5"/>
        <v>0.7707630813</v>
      </c>
      <c r="E630" s="4">
        <f>IF(D630&lt;=('Ejercicio 3 - TIR'!$D$14-'Ejercicio 3 - TIR'!$C$14)/('Ejercicio 3 - TIR'!$E$14-'Ejercicio 3 - TIR'!$C$14),'Ejercicio 3 - TIR'!$C$14+SQRT(('Ejercicio 3 - TIR'!$E$14-'Ejercicio 3 - TIR'!$C$14)*('Ejercicio 3 - TIR'!$D$14-'Ejercicio 3 - TIR'!$C$14)*D630),'Ejercicio 3 - TIR'!$E$14-SQRT(('Ejercicio 3 - TIR'!$E$14-'Ejercicio 3 - TIR'!$C$14)*('Ejercicio 3 - TIR'!$E$14-'Ejercicio 3 - TIR'!$D$14)*(1-D630)))</f>
        <v>34136.0817</v>
      </c>
      <c r="F630" s="3">
        <f t="shared" si="6"/>
        <v>0.1843002171</v>
      </c>
      <c r="G630" s="4">
        <f>IF(F630&lt;=('Ejercicio 3 - TIR'!$D$18-'Ejercicio 3 - TIR'!$C$18)/('Ejercicio 3 - TIR'!$E$18-'Ejercicio 3 - TIR'!$C$18),'Ejercicio 3 - TIR'!$C$18+SQRT(('Ejercicio 3 - TIR'!$E$18-'Ejercicio 3 - TIR'!$C$18)*('Ejercicio 3 - TIR'!$D$18-'Ejercicio 3 - TIR'!$C$18)*F630),'Ejercicio 3 - TIR'!$E$18-SQRT(('Ejercicio 3 - TIR'!$E$18-'Ejercicio 3 - TIR'!$C$18)*('Ejercicio 3 - TIR'!$E$18-'Ejercicio 3 - TIR'!$D$18)*(1-F630)))</f>
        <v>35257.85437</v>
      </c>
      <c r="H630" s="3">
        <f t="shared" si="7"/>
        <v>0.5335653865</v>
      </c>
      <c r="I630" s="4">
        <f>IF(H630&lt;=('Ejercicio 3 - TIR'!$D$18-'Ejercicio 3 - TIR'!$C$18)/('Ejercicio 3 - TIR'!$E$18-'Ejercicio 3 - TIR'!$C$18),'Ejercicio 3 - TIR'!$C$18+SQRT(('Ejercicio 3 - TIR'!$E$18-'Ejercicio 3 - TIR'!$C$18)*('Ejercicio 3 - TIR'!$D$18-'Ejercicio 3 - TIR'!$C$18)*H630),'Ejercicio 3 - TIR'!$E$18-SQRT(('Ejercicio 3 - TIR'!$E$18-'Ejercicio 3 - TIR'!$C$18)*('Ejercicio 3 - TIR'!$E$18-'Ejercicio 3 - TIR'!$D$18)*(1-H630)))</f>
        <v>38946.21752</v>
      </c>
      <c r="J630" s="3">
        <f t="shared" si="8"/>
        <v>0.2315688244</v>
      </c>
      <c r="K630" s="4">
        <f>IF(J630&lt;=('Ejercicio 3 - TIR'!$D$18-'Ejercicio 3 - TIR'!$C$18)/('Ejercicio 3 - TIR'!$E$18-'Ejercicio 3 - TIR'!$C$18),'Ejercicio 3 - TIR'!$C$18+SQRT(('Ejercicio 3 - TIR'!$E$18-'Ejercicio 3 - TIR'!$C$18)*('Ejercicio 3 - TIR'!$D$18-'Ejercicio 3 - TIR'!$C$18)*J630),'Ejercicio 3 - TIR'!$E$18-SQRT(('Ejercicio 3 - TIR'!$E$18-'Ejercicio 3 - TIR'!$C$18)*('Ejercicio 3 - TIR'!$E$18-'Ejercicio 3 - TIR'!$D$18)*(1-J630)))</f>
        <v>35893.6681</v>
      </c>
      <c r="L630" s="3">
        <f t="shared" si="9"/>
        <v>0.05249681733</v>
      </c>
      <c r="M630" s="4">
        <f>IF(L630&lt;=('Ejercicio 3 - TIR'!$D$18-'Ejercicio 3 - TIR'!$C$18)/('Ejercicio 3 - TIR'!$E$18-'Ejercicio 3 - TIR'!$C$18),'Ejercicio 3 - TIR'!$C$18+SQRT(('Ejercicio 3 - TIR'!$E$18-'Ejercicio 3 - TIR'!$C$18)*('Ejercicio 3 - TIR'!$D$18-'Ejercicio 3 - TIR'!$C$18)*L630),'Ejercicio 3 - TIR'!$E$18-SQRT(('Ejercicio 3 - TIR'!$E$18-'Ejercicio 3 - TIR'!$C$18)*('Ejercicio 3 - TIR'!$E$18-'Ejercicio 3 - TIR'!$D$18)*(1-L630)))</f>
        <v>32806.15798</v>
      </c>
      <c r="N630" s="3">
        <f t="shared" si="10"/>
        <v>0.3025443148</v>
      </c>
      <c r="O630" s="4">
        <f>IF(N630&lt;=('Ejercicio 3 - TIR'!$D$18-'Ejercicio 3 - TIR'!$C$18)/('Ejercicio 3 - TIR'!$E$18-'Ejercicio 3 - TIR'!$C$18),'Ejercicio 3 - TIR'!$C$18+SQRT(('Ejercicio 3 - TIR'!$E$18-'Ejercicio 3 - TIR'!$C$18)*('Ejercicio 3 - TIR'!$D$18-'Ejercicio 3 - TIR'!$C$18)*N630),'Ejercicio 3 - TIR'!$E$18-SQRT(('Ejercicio 3 - TIR'!$E$18-'Ejercicio 3 - TIR'!$C$18)*('Ejercicio 3 - TIR'!$E$18-'Ejercicio 3 - TIR'!$D$18)*(1-N630)))</f>
        <v>36736.59018</v>
      </c>
      <c r="P630" s="3">
        <f t="shared" si="11"/>
        <v>0.7950078172</v>
      </c>
      <c r="Q630" s="7">
        <f>IF(P630&lt;=('Ejercicio 3 - TIR'!$D$22-'Ejercicio 3 - TIR'!$C$22)/('Ejercicio 3 - TIR'!$E$22-'Ejercicio 3 - TIR'!$C$22),'Ejercicio 3 - TIR'!$C$22+SQRT(('Ejercicio 3 - TIR'!$E$22-'Ejercicio 3 - TIR'!$C$22)*('Ejercicio 3 - TIR'!$D$22-'Ejercicio 3 - TIR'!$C$22)*P630),'Ejercicio 3 - TIR'!$E$22-SQRT(('Ejercicio 3 - TIR'!$E$22-'Ejercicio 3 - TIR'!$C$22)*('Ejercicio 3 - TIR'!$E$22-'Ejercicio 3 - TIR'!$D$22)*(1-P630)))</f>
        <v>0.1607909935</v>
      </c>
      <c r="R630" s="3">
        <f t="shared" si="12"/>
        <v>0.641357235</v>
      </c>
      <c r="S630" s="7">
        <f>IF(R630&lt;=('Ejercicio 3 - TIR'!$D$23-'Ejercicio 3 - TIR'!$C$23)/('Ejercicio 3 - TIR'!$E$23-'Ejercicio 3 - TIR'!$C$23),'Ejercicio 3 - TIR'!$C$23+SQRT(('Ejercicio 3 - TIR'!$E$23-'Ejercicio 3 - TIR'!$C$23)*('Ejercicio 3 - TIR'!$D$23-'Ejercicio 3 - TIR'!$C$23)*R630),'Ejercicio 3 - TIR'!$E$23-SQRT(('Ejercicio 3 - TIR'!$E$23-'Ejercicio 3 - TIR'!$C$23)*('Ejercicio 3 - TIR'!$E$23-'Ejercicio 3 - TIR'!$D$23)*(1-R630)))</f>
        <v>0.1545921867</v>
      </c>
      <c r="T630" s="3">
        <f t="shared" si="13"/>
        <v>0.1200056099</v>
      </c>
      <c r="U630" s="7">
        <f>IF(T630&lt;=('Ejercicio 3 - TIR'!$D$24-'Ejercicio 3 - TIR'!$C$24)/('Ejercicio 3 - TIR'!$E$24-'Ejercicio 3 - TIR'!$C$24),'Ejercicio 3 - TIR'!$C$24+SQRT(('Ejercicio 3 - TIR'!$E$24-'Ejercicio 3 - TIR'!$C$24)*('Ejercicio 3 - TIR'!$D$24-'Ejercicio 3 - TIR'!$C$24)*T630),'Ejercicio 3 - TIR'!$E$24-SQRT(('Ejercicio 3 - TIR'!$E$24-'Ejercicio 3 - TIR'!$C$24)*('Ejercicio 3 - TIR'!$E$24-'Ejercicio 3 - TIR'!$D$24)*(1-T630)))</f>
        <v>0.1658748789</v>
      </c>
      <c r="V630" s="3">
        <f t="shared" si="14"/>
        <v>0.1344952083</v>
      </c>
      <c r="W630" s="7">
        <f>IF(V630&lt;=('Ejercicio 3 - TIR'!$D$25-'Ejercicio 3 - TIR'!$C$25)/('Ejercicio 3 - TIR'!$E$25-'Ejercicio 3 - TIR'!$C$25),'Ejercicio 3 - TIR'!$C$25+SQRT(('Ejercicio 3 - TIR'!$E$25-'Ejercicio 3 - TIR'!$C$25)*('Ejercicio 3 - TIR'!$D$25-'Ejercicio 3 - TIR'!$C$25)*V630),'Ejercicio 3 - TIR'!$E$25-SQRT(('Ejercicio 3 - TIR'!$E$25-'Ejercicio 3 - TIR'!$C$25)*('Ejercicio 3 - TIR'!$E$25-'Ejercicio 3 - TIR'!$D$25)*(1-V630)))</f>
        <v>0.1937220003</v>
      </c>
      <c r="X630" s="3">
        <f t="shared" si="15"/>
        <v>0.02281892893</v>
      </c>
      <c r="Y630" s="7">
        <f>IF(X630&lt;=('Ejercicio 3 - TIR'!$D$26-'Ejercicio 3 - TIR'!$C$26)/('Ejercicio 3 - TIR'!$E$26-'Ejercicio 3 - TIR'!$C$26),'Ejercicio 3 - TIR'!$C$26+SQRT(('Ejercicio 3 - TIR'!$E$26-'Ejercicio 3 - TIR'!$C$26)*('Ejercicio 3 - TIR'!$D$26-'Ejercicio 3 - TIR'!$C$26)*X630),'Ejercicio 3 - TIR'!$E$26-SQRT(('Ejercicio 3 - TIR'!$E$26-'Ejercicio 3 - TIR'!$C$26)*('Ejercicio 3 - TIR'!$E$26-'Ejercicio 3 - TIR'!$D$26)*(1-X630)))</f>
        <v>0.1978492744</v>
      </c>
      <c r="Z630" s="3">
        <f t="shared" si="16"/>
        <v>1.160790994</v>
      </c>
      <c r="AA630" s="3">
        <f t="shared" si="17"/>
        <v>1.340240212</v>
      </c>
      <c r="AB630" s="3">
        <f t="shared" si="18"/>
        <v>1.562552394</v>
      </c>
      <c r="AC630" s="3">
        <f t="shared" si="19"/>
        <v>1.86525317</v>
      </c>
      <c r="AD630" s="3">
        <f t="shared" si="20"/>
        <v>2.234292156</v>
      </c>
      <c r="AE630" s="2">
        <f t="shared" si="21"/>
        <v>5488.774493</v>
      </c>
      <c r="AF630" s="2">
        <f t="shared" si="22"/>
        <v>6337.296144</v>
      </c>
      <c r="AG630" s="2">
        <f t="shared" si="23"/>
        <v>7388.494374</v>
      </c>
      <c r="AH630" s="2">
        <f t="shared" si="24"/>
        <v>8819.808283</v>
      </c>
      <c r="AI630" s="2">
        <f t="shared" si="25"/>
        <v>10564.80095</v>
      </c>
      <c r="AJ630" s="4">
        <f t="shared" si="26"/>
        <v>40926.9998</v>
      </c>
      <c r="AK630" s="4">
        <f t="shared" si="27"/>
        <v>52197.28681</v>
      </c>
      <c r="AL630" s="4">
        <f t="shared" si="28"/>
        <v>56085.73703</v>
      </c>
      <c r="AM630" s="4">
        <f t="shared" si="29"/>
        <v>61191.79016</v>
      </c>
      <c r="AN630" s="4">
        <f t="shared" si="30"/>
        <v>82080.27527</v>
      </c>
      <c r="AO630" s="4">
        <f>C630/'Ejercicio 3 - TIR'!$D$7</f>
        <v>13343.59878</v>
      </c>
      <c r="AP630" s="4">
        <f t="shared" si="31"/>
        <v>27583.40102</v>
      </c>
      <c r="AQ630" s="4">
        <f t="shared" si="32"/>
        <v>38853.68803</v>
      </c>
      <c r="AR630" s="4">
        <f t="shared" si="33"/>
        <v>42742.13825</v>
      </c>
      <c r="AS630" s="4">
        <f t="shared" si="34"/>
        <v>47848.19137</v>
      </c>
      <c r="AT630" s="4">
        <f t="shared" si="35"/>
        <v>68736.67648</v>
      </c>
      <c r="AU630" s="4">
        <f>AP630*'Ejercicio 3 - TIR'!$D$5</f>
        <v>13791.70051</v>
      </c>
      <c r="AV630" s="4">
        <f>AQ630*'Ejercicio 3 - TIR'!$D$5</f>
        <v>19426.84401</v>
      </c>
      <c r="AW630" s="4">
        <f>AR630*'Ejercicio 3 - TIR'!$D$5</f>
        <v>21371.06912</v>
      </c>
      <c r="AX630" s="4">
        <f>AS630*'Ejercicio 3 - TIR'!$D$5</f>
        <v>23924.09569</v>
      </c>
      <c r="AY630" s="4">
        <f>AT630*'Ejercicio 3 - TIR'!$D$5</f>
        <v>34368.33824</v>
      </c>
      <c r="AZ630" s="4">
        <f t="shared" ref="AZ630:BD630" si="1925">AJ630-AU630-AE630</f>
        <v>21646.5248</v>
      </c>
      <c r="BA630" s="4">
        <f t="shared" si="1925"/>
        <v>26433.14665</v>
      </c>
      <c r="BB630" s="4">
        <f t="shared" si="1925"/>
        <v>27326.17353</v>
      </c>
      <c r="BC630" s="4">
        <f t="shared" si="1925"/>
        <v>28447.88619</v>
      </c>
      <c r="BD630" s="4">
        <f t="shared" si="1925"/>
        <v>37147.13607</v>
      </c>
      <c r="BE630" s="4">
        <f t="shared" ref="BE630:BI630" si="1926">AZ630/Z630</f>
        <v>18648.08128</v>
      </c>
      <c r="BF630" s="4">
        <f t="shared" si="1926"/>
        <v>19722.69331</v>
      </c>
      <c r="BG630" s="4">
        <f t="shared" si="1926"/>
        <v>17488.16464</v>
      </c>
      <c r="BH630" s="4">
        <f t="shared" si="1926"/>
        <v>15251.48792</v>
      </c>
      <c r="BI630" s="4">
        <f t="shared" si="1926"/>
        <v>16625.90811</v>
      </c>
      <c r="BJ630" s="4">
        <f t="shared" si="38"/>
        <v>76269.97958</v>
      </c>
      <c r="BK630" s="4">
        <f t="shared" si="39"/>
        <v>29813.49809</v>
      </c>
      <c r="BL630" s="4">
        <f t="shared" si="40"/>
        <v>106083.4777</v>
      </c>
      <c r="BM630" s="4">
        <f>BK630*'Ejercicio 3 - TIR'!$D$5</f>
        <v>14906.74905</v>
      </c>
      <c r="BN630" s="4">
        <f t="shared" si="41"/>
        <v>91176.72862</v>
      </c>
      <c r="BO630" s="4">
        <f t="shared" si="42"/>
        <v>40807.88109</v>
      </c>
      <c r="BP630" s="4">
        <f t="shared" si="43"/>
        <v>-100854.0756</v>
      </c>
      <c r="BQ630" s="4">
        <f t="shared" ref="BQ630:BT630" si="1927">BE630</f>
        <v>18648.08128</v>
      </c>
      <c r="BR630" s="4">
        <f t="shared" si="1927"/>
        <v>19722.69331</v>
      </c>
      <c r="BS630" s="4">
        <f t="shared" si="1927"/>
        <v>17488.16464</v>
      </c>
      <c r="BT630" s="4">
        <f t="shared" si="1927"/>
        <v>15251.48792</v>
      </c>
      <c r="BU630" s="4">
        <f t="shared" si="45"/>
        <v>57433.7892</v>
      </c>
      <c r="BV630" s="36">
        <f t="shared" si="46"/>
        <v>7.205401174</v>
      </c>
    </row>
    <row r="631" ht="15.0" customHeight="1">
      <c r="A631" s="2">
        <v>630.0</v>
      </c>
      <c r="B631" s="3">
        <f t="shared" si="4"/>
        <v>0.3399030389</v>
      </c>
      <c r="C631" s="4">
        <f>IF(B631&lt;=('Ejercicio 3 - TIR'!$D$13-'Ejercicio 3 - TIR'!$C$13)/('Ejercicio 3 - TIR'!$E$13-'Ejercicio 3 - TIR'!$C$13),'Ejercicio 3 - TIR'!$C$13+SQRT(('Ejercicio 3 - TIR'!$E$13-'Ejercicio 3 - TIR'!$C$13)*('Ejercicio 3 - TIR'!$D$13-'Ejercicio 3 - TIR'!$C$13)*B631),'Ejercicio 3 - TIR'!$E$13-SQRT(('Ejercicio 3 - TIR'!$E$13-'Ejercicio 3 - TIR'!$C$13)*('Ejercicio 3 - TIR'!$E$13-'Ejercicio 3 - TIR'!$D$13)*(1-B631)))</f>
        <v>71855.4383</v>
      </c>
      <c r="D631" s="3">
        <f t="shared" si="5"/>
        <v>0.7690471606</v>
      </c>
      <c r="E631" s="4">
        <f>IF(D631&lt;=('Ejercicio 3 - TIR'!$D$14-'Ejercicio 3 - TIR'!$C$14)/('Ejercicio 3 - TIR'!$E$14-'Ejercicio 3 - TIR'!$C$14),'Ejercicio 3 - TIR'!$C$14+SQRT(('Ejercicio 3 - TIR'!$E$14-'Ejercicio 3 - TIR'!$C$14)*('Ejercicio 3 - TIR'!$D$14-'Ejercicio 3 - TIR'!$C$14)*D631),'Ejercicio 3 - TIR'!$E$14-SQRT(('Ejercicio 3 - TIR'!$E$14-'Ejercicio 3 - TIR'!$C$14)*('Ejercicio 3 - TIR'!$E$14-'Ejercicio 3 - TIR'!$D$14)*(1-D631)))</f>
        <v>34114.17585</v>
      </c>
      <c r="F631" s="3">
        <f t="shared" si="6"/>
        <v>0.1517375399</v>
      </c>
      <c r="G631" s="4">
        <f>IF(F631&lt;=('Ejercicio 3 - TIR'!$D$18-'Ejercicio 3 - TIR'!$C$18)/('Ejercicio 3 - TIR'!$E$18-'Ejercicio 3 - TIR'!$C$18),'Ejercicio 3 - TIR'!$C$18+SQRT(('Ejercicio 3 - TIR'!$E$18-'Ejercicio 3 - TIR'!$C$18)*('Ejercicio 3 - TIR'!$D$18-'Ejercicio 3 - TIR'!$C$18)*F631),'Ejercicio 3 - TIR'!$E$18-SQRT(('Ejercicio 3 - TIR'!$E$18-'Ejercicio 3 - TIR'!$C$18)*('Ejercicio 3 - TIR'!$E$18-'Ejercicio 3 - TIR'!$D$18)*(1-F631)))</f>
        <v>34770.81031</v>
      </c>
      <c r="H631" s="3">
        <f t="shared" si="7"/>
        <v>0.1123710809</v>
      </c>
      <c r="I631" s="4">
        <f>IF(H631&lt;=('Ejercicio 3 - TIR'!$D$18-'Ejercicio 3 - TIR'!$C$18)/('Ejercicio 3 - TIR'!$E$18-'Ejercicio 3 - TIR'!$C$18),'Ejercicio 3 - TIR'!$C$18+SQRT(('Ejercicio 3 - TIR'!$E$18-'Ejercicio 3 - TIR'!$C$18)*('Ejercicio 3 - TIR'!$D$18-'Ejercicio 3 - TIR'!$C$18)*H631),'Ejercicio 3 - TIR'!$E$18-SQRT(('Ejercicio 3 - TIR'!$E$18-'Ejercicio 3 - TIR'!$C$18)*('Ejercicio 3 - TIR'!$E$18-'Ejercicio 3 - TIR'!$D$18)*(1-H631)))</f>
        <v>34105.56478</v>
      </c>
      <c r="J631" s="3">
        <f t="shared" si="8"/>
        <v>0.007350032083</v>
      </c>
      <c r="K631" s="4">
        <f>IF(J631&lt;=('Ejercicio 3 - TIR'!$D$18-'Ejercicio 3 - TIR'!$C$18)/('Ejercicio 3 - TIR'!$E$18-'Ejercicio 3 - TIR'!$C$18),'Ejercicio 3 - TIR'!$C$18+SQRT(('Ejercicio 3 - TIR'!$E$18-'Ejercicio 3 - TIR'!$C$18)*('Ejercicio 3 - TIR'!$D$18-'Ejercicio 3 - TIR'!$C$18)*J631),'Ejercicio 3 - TIR'!$E$18-SQRT(('Ejercicio 3 - TIR'!$E$18-'Ejercicio 3 - TIR'!$C$18)*('Ejercicio 3 - TIR'!$E$18-'Ejercicio 3 - TIR'!$D$18)*(1-J631)))</f>
        <v>31050.00229</v>
      </c>
      <c r="L631" s="3">
        <f t="shared" si="9"/>
        <v>0.8209434955</v>
      </c>
      <c r="M631" s="4">
        <f>IF(L631&lt;=('Ejercicio 3 - TIR'!$D$18-'Ejercicio 3 - TIR'!$C$18)/('Ejercicio 3 - TIR'!$E$18-'Ejercicio 3 - TIR'!$C$18),'Ejercicio 3 - TIR'!$C$18+SQRT(('Ejercicio 3 - TIR'!$E$18-'Ejercicio 3 - TIR'!$C$18)*('Ejercicio 3 - TIR'!$D$18-'Ejercicio 3 - TIR'!$C$18)*L631),'Ejercicio 3 - TIR'!$E$18-SQRT(('Ejercicio 3 - TIR'!$E$18-'Ejercicio 3 - TIR'!$C$18)*('Ejercicio 3 - TIR'!$E$18-'Ejercicio 3 - TIR'!$D$18)*(1-L631)))</f>
        <v>41335.40755</v>
      </c>
      <c r="N631" s="3">
        <f t="shared" si="10"/>
        <v>0.4342569707</v>
      </c>
      <c r="O631" s="4">
        <f>IF(N631&lt;=('Ejercicio 3 - TIR'!$D$18-'Ejercicio 3 - TIR'!$C$18)/('Ejercicio 3 - TIR'!$E$18-'Ejercicio 3 - TIR'!$C$18),'Ejercicio 3 - TIR'!$C$18+SQRT(('Ejercicio 3 - TIR'!$E$18-'Ejercicio 3 - TIR'!$C$18)*('Ejercicio 3 - TIR'!$D$18-'Ejercicio 3 - TIR'!$C$18)*N631),'Ejercicio 3 - TIR'!$E$18-SQRT(('Ejercicio 3 - TIR'!$E$18-'Ejercicio 3 - TIR'!$C$18)*('Ejercicio 3 - TIR'!$E$18-'Ejercicio 3 - TIR'!$D$18)*(1-N631)))</f>
        <v>38070.84541</v>
      </c>
      <c r="P631" s="3">
        <f t="shared" si="11"/>
        <v>0.2477785594</v>
      </c>
      <c r="Q631" s="7">
        <f>IF(P631&lt;=('Ejercicio 3 - TIR'!$D$22-'Ejercicio 3 - TIR'!$C$22)/('Ejercicio 3 - TIR'!$E$22-'Ejercicio 3 - TIR'!$C$22),'Ejercicio 3 - TIR'!$C$22+SQRT(('Ejercicio 3 - TIR'!$E$22-'Ejercicio 3 - TIR'!$C$22)*('Ejercicio 3 - TIR'!$D$22-'Ejercicio 3 - TIR'!$C$22)*P631),'Ejercicio 3 - TIR'!$E$22-SQRT(('Ejercicio 3 - TIR'!$E$22-'Ejercicio 3 - TIR'!$C$22)*('Ejercicio 3 - TIR'!$E$22-'Ejercicio 3 - TIR'!$D$22)*(1-P631)))</f>
        <v>0.1411187454</v>
      </c>
      <c r="R631" s="3">
        <f t="shared" si="12"/>
        <v>0.3879706152</v>
      </c>
      <c r="S631" s="7">
        <f>IF(R631&lt;=('Ejercicio 3 - TIR'!$D$23-'Ejercicio 3 - TIR'!$C$23)/('Ejercicio 3 - TIR'!$E$23-'Ejercicio 3 - TIR'!$C$23),'Ejercicio 3 - TIR'!$C$23+SQRT(('Ejercicio 3 - TIR'!$E$23-'Ejercicio 3 - TIR'!$C$23)*('Ejercicio 3 - TIR'!$D$23-'Ejercicio 3 - TIR'!$C$23)*R631),'Ejercicio 3 - TIR'!$E$23-SQRT(('Ejercicio 3 - TIR'!$E$23-'Ejercicio 3 - TIR'!$C$23)*('Ejercicio 3 - TIR'!$E$23-'Ejercicio 3 - TIR'!$D$23)*(1-R631)))</f>
        <v>0.1464262579</v>
      </c>
      <c r="T631" s="3">
        <f t="shared" si="13"/>
        <v>0.9783754426</v>
      </c>
      <c r="U631" s="7">
        <f>IF(T631&lt;=('Ejercicio 3 - TIR'!$D$24-'Ejercicio 3 - TIR'!$C$24)/('Ejercicio 3 - TIR'!$E$24-'Ejercicio 3 - TIR'!$C$24),'Ejercicio 3 - TIR'!$C$24+SQRT(('Ejercicio 3 - TIR'!$E$24-'Ejercicio 3 - TIR'!$C$24)*('Ejercicio 3 - TIR'!$D$24-'Ejercicio 3 - TIR'!$C$24)*T631),'Ejercicio 3 - TIR'!$E$24-SQRT(('Ejercicio 3 - TIR'!$E$24-'Ejercicio 3 - TIR'!$C$24)*('Ejercicio 3 - TIR'!$E$24-'Ejercicio 3 - TIR'!$D$24)*(1-T631)))</f>
        <v>0.2122186916</v>
      </c>
      <c r="V631" s="3">
        <f t="shared" si="14"/>
        <v>0.2057040441</v>
      </c>
      <c r="W631" s="7">
        <f>IF(V631&lt;=('Ejercicio 3 - TIR'!$D$25-'Ejercicio 3 - TIR'!$C$25)/('Ejercicio 3 - TIR'!$E$25-'Ejercicio 3 - TIR'!$C$25),'Ejercicio 3 - TIR'!$C$25+SQRT(('Ejercicio 3 - TIR'!$E$25-'Ejercicio 3 - TIR'!$C$25)*('Ejercicio 3 - TIR'!$D$25-'Ejercicio 3 - TIR'!$C$25)*V631),'Ejercicio 3 - TIR'!$E$25-SQRT(('Ejercicio 3 - TIR'!$E$25-'Ejercicio 3 - TIR'!$C$25)*('Ejercicio 3 - TIR'!$E$25-'Ejercicio 3 - TIR'!$D$25)*(1-V631)))</f>
        <v>0.1969701403</v>
      </c>
      <c r="X631" s="3">
        <f t="shared" si="15"/>
        <v>0.1613763662</v>
      </c>
      <c r="Y631" s="7">
        <f>IF(X631&lt;=('Ejercicio 3 - TIR'!$D$26-'Ejercicio 3 - TIR'!$C$26)/('Ejercicio 3 - TIR'!$E$26-'Ejercicio 3 - TIR'!$C$26),'Ejercicio 3 - TIR'!$C$26+SQRT(('Ejercicio 3 - TIR'!$E$26-'Ejercicio 3 - TIR'!$C$26)*('Ejercicio 3 - TIR'!$D$26-'Ejercicio 3 - TIR'!$C$26)*X631),'Ejercicio 3 - TIR'!$E$26-SQRT(('Ejercicio 3 - TIR'!$E$26-'Ejercicio 3 - TIR'!$C$26)*('Ejercicio 3 - TIR'!$E$26-'Ejercicio 3 - TIR'!$D$26)*(1-X631)))</f>
        <v>0.2108738159</v>
      </c>
      <c r="Z631" s="3">
        <f t="shared" si="16"/>
        <v>1.141118745</v>
      </c>
      <c r="AA631" s="3">
        <f t="shared" si="17"/>
        <v>1.308208493</v>
      </c>
      <c r="AB631" s="3">
        <f t="shared" si="18"/>
        <v>1.585834788</v>
      </c>
      <c r="AC631" s="3">
        <f t="shared" si="19"/>
        <v>1.898196888</v>
      </c>
      <c r="AD631" s="3">
        <f t="shared" si="20"/>
        <v>2.29847691</v>
      </c>
      <c r="AE631" s="2">
        <f t="shared" si="21"/>
        <v>4814.149696</v>
      </c>
      <c r="AF631" s="2">
        <f t="shared" si="22"/>
        <v>5519.067621</v>
      </c>
      <c r="AG631" s="2">
        <f t="shared" si="23"/>
        <v>6690.31693</v>
      </c>
      <c r="AH631" s="2">
        <f t="shared" si="24"/>
        <v>8008.109595</v>
      </c>
      <c r="AI631" s="2">
        <f t="shared" si="25"/>
        <v>9696.810223</v>
      </c>
      <c r="AJ631" s="4">
        <f t="shared" si="26"/>
        <v>39677.62343</v>
      </c>
      <c r="AK631" s="4">
        <f t="shared" si="27"/>
        <v>44617.1895</v>
      </c>
      <c r="AL631" s="4">
        <f t="shared" si="28"/>
        <v>49240.1738</v>
      </c>
      <c r="AM631" s="4">
        <f t="shared" si="29"/>
        <v>78462.74199</v>
      </c>
      <c r="AN631" s="4">
        <f t="shared" si="30"/>
        <v>87504.9591</v>
      </c>
      <c r="AO631" s="4">
        <f>C631/'Ejercicio 3 - TIR'!$D$7</f>
        <v>14371.08766</v>
      </c>
      <c r="AP631" s="4">
        <f t="shared" si="31"/>
        <v>25306.53577</v>
      </c>
      <c r="AQ631" s="4">
        <f t="shared" si="32"/>
        <v>30246.10184</v>
      </c>
      <c r="AR631" s="4">
        <f t="shared" si="33"/>
        <v>34869.08614</v>
      </c>
      <c r="AS631" s="4">
        <f t="shared" si="34"/>
        <v>64091.65433</v>
      </c>
      <c r="AT631" s="4">
        <f t="shared" si="35"/>
        <v>73133.87144</v>
      </c>
      <c r="AU631" s="4">
        <f>AP631*'Ejercicio 3 - TIR'!$D$5</f>
        <v>12653.26789</v>
      </c>
      <c r="AV631" s="4">
        <f>AQ631*'Ejercicio 3 - TIR'!$D$5</f>
        <v>15123.05092</v>
      </c>
      <c r="AW631" s="4">
        <f>AR631*'Ejercicio 3 - TIR'!$D$5</f>
        <v>17434.54307</v>
      </c>
      <c r="AX631" s="4">
        <f>AS631*'Ejercicio 3 - TIR'!$D$5</f>
        <v>32045.82717</v>
      </c>
      <c r="AY631" s="4">
        <f>AT631*'Ejercicio 3 - TIR'!$D$5</f>
        <v>36566.93572</v>
      </c>
      <c r="AZ631" s="4">
        <f t="shared" ref="AZ631:BD631" si="1928">AJ631-AU631-AE631</f>
        <v>22210.20585</v>
      </c>
      <c r="BA631" s="4">
        <f t="shared" si="1928"/>
        <v>23975.07096</v>
      </c>
      <c r="BB631" s="4">
        <f t="shared" si="1928"/>
        <v>25115.3138</v>
      </c>
      <c r="BC631" s="4">
        <f t="shared" si="1928"/>
        <v>38408.80523</v>
      </c>
      <c r="BD631" s="4">
        <f t="shared" si="1928"/>
        <v>41241.21316</v>
      </c>
      <c r="BE631" s="4">
        <f t="shared" ref="BE631:BI631" si="1929">AZ631/Z631</f>
        <v>19463.53606</v>
      </c>
      <c r="BF631" s="4">
        <f t="shared" si="1929"/>
        <v>18326.64372</v>
      </c>
      <c r="BG631" s="4">
        <f t="shared" si="1929"/>
        <v>15837.28267</v>
      </c>
      <c r="BH631" s="4">
        <f t="shared" si="1929"/>
        <v>20234.36318</v>
      </c>
      <c r="BI631" s="4">
        <f t="shared" si="1929"/>
        <v>17942.84423</v>
      </c>
      <c r="BJ631" s="4">
        <f t="shared" si="38"/>
        <v>78410.64548</v>
      </c>
      <c r="BK631" s="4">
        <f t="shared" si="39"/>
        <v>33031.61315</v>
      </c>
      <c r="BL631" s="4">
        <f t="shared" si="40"/>
        <v>111442.2586</v>
      </c>
      <c r="BM631" s="4">
        <f>BK631*'Ejercicio 3 - TIR'!$D$5</f>
        <v>16515.80658</v>
      </c>
      <c r="BN631" s="4">
        <f t="shared" si="41"/>
        <v>94926.45206</v>
      </c>
      <c r="BO631" s="4">
        <f t="shared" si="42"/>
        <v>41299.71968</v>
      </c>
      <c r="BP631" s="4">
        <f t="shared" si="43"/>
        <v>-105969.6141</v>
      </c>
      <c r="BQ631" s="4">
        <f t="shared" ref="BQ631:BT631" si="1930">BE631</f>
        <v>19463.53606</v>
      </c>
      <c r="BR631" s="4">
        <f t="shared" si="1930"/>
        <v>18326.64372</v>
      </c>
      <c r="BS631" s="4">
        <f t="shared" si="1930"/>
        <v>15837.28267</v>
      </c>
      <c r="BT631" s="4">
        <f t="shared" si="1930"/>
        <v>20234.36318</v>
      </c>
      <c r="BU631" s="4">
        <f t="shared" si="45"/>
        <v>59242.56391</v>
      </c>
      <c r="BV631" s="36">
        <f t="shared" si="46"/>
        <v>6.657414133</v>
      </c>
    </row>
    <row r="632" ht="15.0" customHeight="1">
      <c r="A632" s="2">
        <v>631.0</v>
      </c>
      <c r="B632" s="3">
        <f t="shared" si="4"/>
        <v>0.541895976</v>
      </c>
      <c r="C632" s="4">
        <f>IF(B632&lt;=('Ejercicio 3 - TIR'!$D$13-'Ejercicio 3 - TIR'!$C$13)/('Ejercicio 3 - TIR'!$E$13-'Ejercicio 3 - TIR'!$C$13),'Ejercicio 3 - TIR'!$C$13+SQRT(('Ejercicio 3 - TIR'!$E$13-'Ejercicio 3 - TIR'!$C$13)*('Ejercicio 3 - TIR'!$D$13-'Ejercicio 3 - TIR'!$C$13)*B632),'Ejercicio 3 - TIR'!$E$13-SQRT(('Ejercicio 3 - TIR'!$E$13-'Ejercicio 3 - TIR'!$C$13)*('Ejercicio 3 - TIR'!$E$13-'Ejercicio 3 - TIR'!$D$13)*(1-B632)))</f>
        <v>76553.7886</v>
      </c>
      <c r="D632" s="3">
        <f t="shared" si="5"/>
        <v>0.02339596966</v>
      </c>
      <c r="E632" s="4">
        <f>IF(D632&lt;=('Ejercicio 3 - TIR'!$D$14-'Ejercicio 3 - TIR'!$C$14)/('Ejercicio 3 - TIR'!$E$14-'Ejercicio 3 - TIR'!$C$14),'Ejercicio 3 - TIR'!$C$14+SQRT(('Ejercicio 3 - TIR'!$E$14-'Ejercicio 3 - TIR'!$C$14)*('Ejercicio 3 - TIR'!$D$14-'Ejercicio 3 - TIR'!$C$14)*D632),'Ejercicio 3 - TIR'!$E$14-SQRT(('Ejercicio 3 - TIR'!$E$14-'Ejercicio 3 - TIR'!$C$14)*('Ejercicio 3 - TIR'!$E$14-'Ejercicio 3 - TIR'!$D$14)*(1-D632)))</f>
        <v>26324.65004</v>
      </c>
      <c r="F632" s="3">
        <f t="shared" si="6"/>
        <v>0.712344768</v>
      </c>
      <c r="G632" s="4">
        <f>IF(F632&lt;=('Ejercicio 3 - TIR'!$D$18-'Ejercicio 3 - TIR'!$C$18)/('Ejercicio 3 - TIR'!$E$18-'Ejercicio 3 - TIR'!$C$18),'Ejercicio 3 - TIR'!$C$18+SQRT(('Ejercicio 3 - TIR'!$E$18-'Ejercicio 3 - TIR'!$C$18)*('Ejercicio 3 - TIR'!$D$18-'Ejercicio 3 - TIR'!$C$18)*F632),'Ejercicio 3 - TIR'!$E$18-SQRT(('Ejercicio 3 - TIR'!$E$18-'Ejercicio 3 - TIR'!$C$18)*('Ejercicio 3 - TIR'!$E$18-'Ejercicio 3 - TIR'!$D$18)*(1-F632)))</f>
        <v>40355.20265</v>
      </c>
      <c r="H632" s="3">
        <f t="shared" si="7"/>
        <v>0.861504149</v>
      </c>
      <c r="I632" s="4">
        <f>IF(H632&lt;=('Ejercicio 3 - TIR'!$D$18-'Ejercicio 3 - TIR'!$C$18)/('Ejercicio 3 - TIR'!$E$18-'Ejercicio 3 - TIR'!$C$18),'Ejercicio 3 - TIR'!$C$18+SQRT(('Ejercicio 3 - TIR'!$E$18-'Ejercicio 3 - TIR'!$C$18)*('Ejercicio 3 - TIR'!$D$18-'Ejercicio 3 - TIR'!$C$18)*H632),'Ejercicio 3 - TIR'!$E$18-SQRT(('Ejercicio 3 - TIR'!$E$18-'Ejercicio 3 - TIR'!$C$18)*('Ejercicio 3 - TIR'!$E$18-'Ejercicio 3 - TIR'!$D$18)*(1-H632)))</f>
        <v>41777.0838</v>
      </c>
      <c r="J632" s="3">
        <f t="shared" si="8"/>
        <v>0.3613861858</v>
      </c>
      <c r="K632" s="4">
        <f>IF(J632&lt;=('Ejercicio 3 - TIR'!$D$18-'Ejercicio 3 - TIR'!$C$18)/('Ejercicio 3 - TIR'!$E$18-'Ejercicio 3 - TIR'!$C$18),'Ejercicio 3 - TIR'!$C$18+SQRT(('Ejercicio 3 - TIR'!$E$18-'Ejercicio 3 - TIR'!$C$18)*('Ejercicio 3 - TIR'!$D$18-'Ejercicio 3 - TIR'!$C$18)*J632),'Ejercicio 3 - TIR'!$E$18-SQRT(('Ejercicio 3 - TIR'!$E$18-'Ejercicio 3 - TIR'!$C$18)*('Ejercicio 3 - TIR'!$E$18-'Ejercicio 3 - TIR'!$D$18)*(1-J632)))</f>
        <v>37362.60334</v>
      </c>
      <c r="L632" s="3">
        <f t="shared" si="9"/>
        <v>0.2114858658</v>
      </c>
      <c r="M632" s="4">
        <f>IF(L632&lt;=('Ejercicio 3 - TIR'!$D$18-'Ejercicio 3 - TIR'!$C$18)/('Ejercicio 3 - TIR'!$E$18-'Ejercicio 3 - TIR'!$C$18),'Ejercicio 3 - TIR'!$C$18+SQRT(('Ejercicio 3 - TIR'!$E$18-'Ejercicio 3 - TIR'!$C$18)*('Ejercicio 3 - TIR'!$D$18-'Ejercicio 3 - TIR'!$C$18)*L632),'Ejercicio 3 - TIR'!$E$18-SQRT(('Ejercicio 3 - TIR'!$E$18-'Ejercicio 3 - TIR'!$C$18)*('Ejercicio 3 - TIR'!$E$18-'Ejercicio 3 - TIR'!$D$18)*(1-L632)))</f>
        <v>35632.3068</v>
      </c>
      <c r="N632" s="3">
        <f t="shared" si="10"/>
        <v>0.3240939129</v>
      </c>
      <c r="O632" s="4">
        <f>IF(N632&lt;=('Ejercicio 3 - TIR'!$D$18-'Ejercicio 3 - TIR'!$C$18)/('Ejercicio 3 - TIR'!$E$18-'Ejercicio 3 - TIR'!$C$18),'Ejercicio 3 - TIR'!$C$18+SQRT(('Ejercicio 3 - TIR'!$E$18-'Ejercicio 3 - TIR'!$C$18)*('Ejercicio 3 - TIR'!$D$18-'Ejercicio 3 - TIR'!$C$18)*N632),'Ejercicio 3 - TIR'!$E$18-SQRT(('Ejercicio 3 - TIR'!$E$18-'Ejercicio 3 - TIR'!$C$18)*('Ejercicio 3 - TIR'!$E$18-'Ejercicio 3 - TIR'!$D$18)*(1-N632)))</f>
        <v>36972.38029</v>
      </c>
      <c r="P632" s="3">
        <f t="shared" si="11"/>
        <v>0.609909196</v>
      </c>
      <c r="Q632" s="7">
        <f>IF(P632&lt;=('Ejercicio 3 - TIR'!$D$22-'Ejercicio 3 - TIR'!$C$22)/('Ejercicio 3 - TIR'!$E$22-'Ejercicio 3 - TIR'!$C$22),'Ejercicio 3 - TIR'!$C$22+SQRT(('Ejercicio 3 - TIR'!$E$22-'Ejercicio 3 - TIR'!$C$22)*('Ejercicio 3 - TIR'!$D$22-'Ejercicio 3 - TIR'!$C$22)*P632),'Ejercicio 3 - TIR'!$E$22-SQRT(('Ejercicio 3 - TIR'!$E$22-'Ejercicio 3 - TIR'!$C$22)*('Ejercicio 3 - TIR'!$E$22-'Ejercicio 3 - TIR'!$D$22)*(1-P632)))</f>
        <v>0.1535016331</v>
      </c>
      <c r="R632" s="3">
        <f t="shared" si="12"/>
        <v>0.5446689754</v>
      </c>
      <c r="S632" s="7">
        <f>IF(R632&lt;=('Ejercicio 3 - TIR'!$D$23-'Ejercicio 3 - TIR'!$C$23)/('Ejercicio 3 - TIR'!$E$23-'Ejercicio 3 - TIR'!$C$23),'Ejercicio 3 - TIR'!$C$23+SQRT(('Ejercicio 3 - TIR'!$E$23-'Ejercicio 3 - TIR'!$C$23)*('Ejercicio 3 - TIR'!$D$23-'Ejercicio 3 - TIR'!$C$23)*R632),'Ejercicio 3 - TIR'!$E$23-SQRT(('Ejercicio 3 - TIR'!$E$23-'Ejercicio 3 - TIR'!$C$23)*('Ejercicio 3 - TIR'!$E$23-'Ejercicio 3 - TIR'!$D$23)*(1-R632)))</f>
        <v>0.1513714156</v>
      </c>
      <c r="T632" s="3">
        <f t="shared" si="13"/>
        <v>0.6660162019</v>
      </c>
      <c r="U632" s="7">
        <f>IF(T632&lt;=('Ejercicio 3 - TIR'!$D$24-'Ejercicio 3 - TIR'!$C$24)/('Ejercicio 3 - TIR'!$E$24-'Ejercicio 3 - TIR'!$C$24),'Ejercicio 3 - TIR'!$C$24+SQRT(('Ejercicio 3 - TIR'!$E$24-'Ejercicio 3 - TIR'!$C$24)*('Ejercicio 3 - TIR'!$D$24-'Ejercicio 3 - TIR'!$C$24)*T632),'Ejercicio 3 - TIR'!$E$24-SQRT(('Ejercicio 3 - TIR'!$E$24-'Ejercicio 3 - TIR'!$C$24)*('Ejercicio 3 - TIR'!$E$24-'Ejercicio 3 - TIR'!$D$24)*(1-T632)))</f>
        <v>0.1894197019</v>
      </c>
      <c r="V632" s="3">
        <f t="shared" si="14"/>
        <v>0.6998222017</v>
      </c>
      <c r="W632" s="7">
        <f>IF(V632&lt;=('Ejercicio 3 - TIR'!$D$25-'Ejercicio 3 - TIR'!$C$25)/('Ejercicio 3 - TIR'!$E$25-'Ejercicio 3 - TIR'!$C$25),'Ejercicio 3 - TIR'!$C$25+SQRT(('Ejercicio 3 - TIR'!$E$25-'Ejercicio 3 - TIR'!$C$25)*('Ejercicio 3 - TIR'!$D$25-'Ejercicio 3 - TIR'!$C$25)*V632),'Ejercicio 3 - TIR'!$E$25-SQRT(('Ejercicio 3 - TIR'!$E$25-'Ejercicio 3 - TIR'!$C$25)*('Ejercicio 3 - TIR'!$E$25-'Ejercicio 3 - TIR'!$D$25)*(1-V632)))</f>
        <v>0.2175866957</v>
      </c>
      <c r="X632" s="3">
        <f t="shared" si="15"/>
        <v>0.2651837288</v>
      </c>
      <c r="Y632" s="7">
        <f>IF(X632&lt;=('Ejercicio 3 - TIR'!$D$26-'Ejercicio 3 - TIR'!$C$26)/('Ejercicio 3 - TIR'!$E$26-'Ejercicio 3 - TIR'!$C$26),'Ejercicio 3 - TIR'!$C$26+SQRT(('Ejercicio 3 - TIR'!$E$26-'Ejercicio 3 - TIR'!$C$26)*('Ejercicio 3 - TIR'!$D$26-'Ejercicio 3 - TIR'!$C$26)*X632),'Ejercicio 3 - TIR'!$E$26-SQRT(('Ejercicio 3 - TIR'!$E$26-'Ejercicio 3 - TIR'!$C$26)*('Ejercicio 3 - TIR'!$E$26-'Ejercicio 3 - TIR'!$D$26)*(1-X632)))</f>
        <v>0.2167581028</v>
      </c>
      <c r="Z632" s="3">
        <f t="shared" si="16"/>
        <v>1.153501633</v>
      </c>
      <c r="AA632" s="3">
        <f t="shared" si="17"/>
        <v>1.328108808</v>
      </c>
      <c r="AB632" s="3">
        <f t="shared" si="18"/>
        <v>1.579678783</v>
      </c>
      <c r="AC632" s="3">
        <f t="shared" si="19"/>
        <v>1.923395869</v>
      </c>
      <c r="AD632" s="3">
        <f t="shared" si="20"/>
        <v>2.340307509</v>
      </c>
      <c r="AE632" s="2">
        <f t="shared" si="21"/>
        <v>4040.876772</v>
      </c>
      <c r="AF632" s="2">
        <f t="shared" si="22"/>
        <v>4652.55001</v>
      </c>
      <c r="AG632" s="2">
        <f t="shared" si="23"/>
        <v>5533.834645</v>
      </c>
      <c r="AH632" s="2">
        <f t="shared" si="24"/>
        <v>6737.92344</v>
      </c>
      <c r="AI632" s="2">
        <f t="shared" si="25"/>
        <v>8198.422942</v>
      </c>
      <c r="AJ632" s="4">
        <f t="shared" si="26"/>
        <v>46549.79216</v>
      </c>
      <c r="AK632" s="4">
        <f t="shared" si="27"/>
        <v>55484.51298</v>
      </c>
      <c r="AL632" s="4">
        <f t="shared" si="28"/>
        <v>59020.91176</v>
      </c>
      <c r="AM632" s="4">
        <f t="shared" si="29"/>
        <v>68535.03171</v>
      </c>
      <c r="AN632" s="4">
        <f t="shared" si="30"/>
        <v>86526.73922</v>
      </c>
      <c r="AO632" s="4">
        <f>C632/'Ejercicio 3 - TIR'!$D$7</f>
        <v>15310.75772</v>
      </c>
      <c r="AP632" s="4">
        <f t="shared" si="31"/>
        <v>31239.03444</v>
      </c>
      <c r="AQ632" s="4">
        <f t="shared" si="32"/>
        <v>40173.75526</v>
      </c>
      <c r="AR632" s="4">
        <f t="shared" si="33"/>
        <v>43710.15404</v>
      </c>
      <c r="AS632" s="4">
        <f t="shared" si="34"/>
        <v>53224.27399</v>
      </c>
      <c r="AT632" s="4">
        <f t="shared" si="35"/>
        <v>71215.9815</v>
      </c>
      <c r="AU632" s="4">
        <f>AP632*'Ejercicio 3 - TIR'!$D$5</f>
        <v>15619.51722</v>
      </c>
      <c r="AV632" s="4">
        <f>AQ632*'Ejercicio 3 - TIR'!$D$5</f>
        <v>20086.87763</v>
      </c>
      <c r="AW632" s="4">
        <f>AR632*'Ejercicio 3 - TIR'!$D$5</f>
        <v>21855.07702</v>
      </c>
      <c r="AX632" s="4">
        <f>AS632*'Ejercicio 3 - TIR'!$D$5</f>
        <v>26612.13699</v>
      </c>
      <c r="AY632" s="4">
        <f>AT632*'Ejercicio 3 - TIR'!$D$5</f>
        <v>35607.99075</v>
      </c>
      <c r="AZ632" s="4">
        <f t="shared" ref="AZ632:BD632" si="1931">AJ632-AU632-AE632</f>
        <v>26889.39817</v>
      </c>
      <c r="BA632" s="4">
        <f t="shared" si="1931"/>
        <v>30745.08534</v>
      </c>
      <c r="BB632" s="4">
        <f t="shared" si="1931"/>
        <v>31632.00009</v>
      </c>
      <c r="BC632" s="4">
        <f t="shared" si="1931"/>
        <v>35184.97128</v>
      </c>
      <c r="BD632" s="4">
        <f t="shared" si="1931"/>
        <v>42720.32553</v>
      </c>
      <c r="BE632" s="4">
        <f t="shared" ref="BE632:BI632" si="1932">AZ632/Z632</f>
        <v>23311.10542</v>
      </c>
      <c r="BF632" s="4">
        <f t="shared" si="1932"/>
        <v>23149.52295</v>
      </c>
      <c r="BG632" s="4">
        <f t="shared" si="1932"/>
        <v>20024.32421</v>
      </c>
      <c r="BH632" s="4">
        <f t="shared" si="1932"/>
        <v>18293.15111</v>
      </c>
      <c r="BI632" s="4">
        <f t="shared" si="1932"/>
        <v>18254.15052</v>
      </c>
      <c r="BJ632" s="4">
        <f t="shared" si="38"/>
        <v>61607.77616</v>
      </c>
      <c r="BK632" s="4">
        <f t="shared" si="39"/>
        <v>35831.88126</v>
      </c>
      <c r="BL632" s="4">
        <f t="shared" si="40"/>
        <v>97439.65742</v>
      </c>
      <c r="BM632" s="4">
        <f>BK632*'Ejercicio 3 - TIR'!$D$5</f>
        <v>17915.94063</v>
      </c>
      <c r="BN632" s="4">
        <f t="shared" si="41"/>
        <v>79523.71679</v>
      </c>
      <c r="BO632" s="4">
        <f t="shared" si="42"/>
        <v>33980.0289</v>
      </c>
      <c r="BP632" s="4">
        <f t="shared" si="43"/>
        <v>-102878.4386</v>
      </c>
      <c r="BQ632" s="4">
        <f t="shared" ref="BQ632:BT632" si="1933">BE632</f>
        <v>23311.10542</v>
      </c>
      <c r="BR632" s="4">
        <f t="shared" si="1933"/>
        <v>23149.52295</v>
      </c>
      <c r="BS632" s="4">
        <f t="shared" si="1933"/>
        <v>20024.32421</v>
      </c>
      <c r="BT632" s="4">
        <f t="shared" si="1933"/>
        <v>18293.15111</v>
      </c>
      <c r="BU632" s="4">
        <f t="shared" si="45"/>
        <v>52234.17942</v>
      </c>
      <c r="BV632" s="36">
        <f t="shared" si="46"/>
        <v>9.120776395</v>
      </c>
    </row>
    <row r="633" ht="15.0" customHeight="1">
      <c r="A633" s="2">
        <v>632.0</v>
      </c>
      <c r="B633" s="3">
        <f t="shared" si="4"/>
        <v>0.6390340328</v>
      </c>
      <c r="C633" s="4">
        <f>IF(B633&lt;=('Ejercicio 3 - TIR'!$D$13-'Ejercicio 3 - TIR'!$C$13)/('Ejercicio 3 - TIR'!$E$13-'Ejercicio 3 - TIR'!$C$13),'Ejercicio 3 - TIR'!$C$13+SQRT(('Ejercicio 3 - TIR'!$E$13-'Ejercicio 3 - TIR'!$C$13)*('Ejercicio 3 - TIR'!$D$13-'Ejercicio 3 - TIR'!$C$13)*B633),'Ejercicio 3 - TIR'!$E$13-SQRT(('Ejercicio 3 - TIR'!$E$13-'Ejercicio 3 - TIR'!$C$13)*('Ejercicio 3 - TIR'!$E$13-'Ejercicio 3 - TIR'!$D$13)*(1-B633)))</f>
        <v>79187.52392</v>
      </c>
      <c r="D633" s="3">
        <f t="shared" si="5"/>
        <v>0.637550643</v>
      </c>
      <c r="E633" s="4">
        <f>IF(D633&lt;=('Ejercicio 3 - TIR'!$D$14-'Ejercicio 3 - TIR'!$C$14)/('Ejercicio 3 - TIR'!$E$14-'Ejercicio 3 - TIR'!$C$14),'Ejercicio 3 - TIR'!$C$14+SQRT(('Ejercicio 3 - TIR'!$E$14-'Ejercicio 3 - TIR'!$C$14)*('Ejercicio 3 - TIR'!$D$14-'Ejercicio 3 - TIR'!$C$14)*D633),'Ejercicio 3 - TIR'!$E$14-SQRT(('Ejercicio 3 - TIR'!$E$14-'Ejercicio 3 - TIR'!$C$14)*('Ejercicio 3 - TIR'!$E$14-'Ejercicio 3 - TIR'!$D$14)*(1-D633)))</f>
        <v>32626.5745</v>
      </c>
      <c r="F633" s="3">
        <f t="shared" si="6"/>
        <v>0.4406293007</v>
      </c>
      <c r="G633" s="4">
        <f>IF(F633&lt;=('Ejercicio 3 - TIR'!$D$18-'Ejercicio 3 - TIR'!$C$18)/('Ejercicio 3 - TIR'!$E$18-'Ejercicio 3 - TIR'!$C$18),'Ejercicio 3 - TIR'!$C$18+SQRT(('Ejercicio 3 - TIR'!$E$18-'Ejercicio 3 - TIR'!$C$18)*('Ejercicio 3 - TIR'!$D$18-'Ejercicio 3 - TIR'!$C$18)*F633),'Ejercicio 3 - TIR'!$E$18-SQRT(('Ejercicio 3 - TIR'!$E$18-'Ejercicio 3 - TIR'!$C$18)*('Ejercicio 3 - TIR'!$E$18-'Ejercicio 3 - TIR'!$D$18)*(1-F633)))</f>
        <v>38129.84595</v>
      </c>
      <c r="H633" s="3">
        <f t="shared" si="7"/>
        <v>0.5689242981</v>
      </c>
      <c r="I633" s="4">
        <f>IF(H633&lt;=('Ejercicio 3 - TIR'!$D$18-'Ejercicio 3 - TIR'!$C$18)/('Ejercicio 3 - TIR'!$E$18-'Ejercicio 3 - TIR'!$C$18),'Ejercicio 3 - TIR'!$C$18+SQRT(('Ejercicio 3 - TIR'!$E$18-'Ejercicio 3 - TIR'!$C$18)*('Ejercicio 3 - TIR'!$D$18-'Ejercicio 3 - TIR'!$C$18)*H633),'Ejercicio 3 - TIR'!$E$18-SQRT(('Ejercicio 3 - TIR'!$E$18-'Ejercicio 3 - TIR'!$C$18)*('Ejercicio 3 - TIR'!$E$18-'Ejercicio 3 - TIR'!$D$18)*(1-H633)))</f>
        <v>39237.89179</v>
      </c>
      <c r="J633" s="3">
        <f t="shared" si="8"/>
        <v>0.7416615878</v>
      </c>
      <c r="K633" s="4">
        <f>IF(J633&lt;=('Ejercicio 3 - TIR'!$D$18-'Ejercicio 3 - TIR'!$C$18)/('Ejercicio 3 - TIR'!$E$18-'Ejercicio 3 - TIR'!$C$18),'Ejercicio 3 - TIR'!$C$18+SQRT(('Ejercicio 3 - TIR'!$E$18-'Ejercicio 3 - TIR'!$C$18)*('Ejercicio 3 - TIR'!$D$18-'Ejercicio 3 - TIR'!$C$18)*J633),'Ejercicio 3 - TIR'!$E$18-SQRT(('Ejercicio 3 - TIR'!$E$18-'Ejercicio 3 - TIR'!$C$18)*('Ejercicio 3 - TIR'!$E$18-'Ejercicio 3 - TIR'!$D$18)*(1-J633)))</f>
        <v>40598.25252</v>
      </c>
      <c r="L633" s="3">
        <f t="shared" si="9"/>
        <v>0.7110226242</v>
      </c>
      <c r="M633" s="4">
        <f>IF(L633&lt;=('Ejercicio 3 - TIR'!$D$18-'Ejercicio 3 - TIR'!$C$18)/('Ejercicio 3 - TIR'!$E$18-'Ejercicio 3 - TIR'!$C$18),'Ejercicio 3 - TIR'!$C$18+SQRT(('Ejercicio 3 - TIR'!$E$18-'Ejercicio 3 - TIR'!$C$18)*('Ejercicio 3 - TIR'!$D$18-'Ejercicio 3 - TIR'!$C$18)*L633),'Ejercicio 3 - TIR'!$E$18-SQRT(('Ejercicio 3 - TIR'!$E$18-'Ejercicio 3 - TIR'!$C$18)*('Ejercicio 3 - TIR'!$E$18-'Ejercicio 3 - TIR'!$D$18)*(1-L633)))</f>
        <v>40344.5405</v>
      </c>
      <c r="N633" s="3">
        <f t="shared" si="10"/>
        <v>0.4237378521</v>
      </c>
      <c r="O633" s="4">
        <f>IF(N633&lt;=('Ejercicio 3 - TIR'!$D$18-'Ejercicio 3 - TIR'!$C$18)/('Ejercicio 3 - TIR'!$E$18-'Ejercicio 3 - TIR'!$C$18),'Ejercicio 3 - TIR'!$C$18+SQRT(('Ejercicio 3 - TIR'!$E$18-'Ejercicio 3 - TIR'!$C$18)*('Ejercicio 3 - TIR'!$D$18-'Ejercicio 3 - TIR'!$C$18)*N633),'Ejercicio 3 - TIR'!$E$18-SQRT(('Ejercicio 3 - TIR'!$E$18-'Ejercicio 3 - TIR'!$C$18)*('Ejercicio 3 - TIR'!$E$18-'Ejercicio 3 - TIR'!$D$18)*(1-N633)))</f>
        <v>37972.49508</v>
      </c>
      <c r="P633" s="3">
        <f t="shared" si="11"/>
        <v>0.1778583381</v>
      </c>
      <c r="Q633" s="7">
        <f>IF(P633&lt;=('Ejercicio 3 - TIR'!$D$22-'Ejercicio 3 - TIR'!$C$22)/('Ejercicio 3 - TIR'!$E$22-'Ejercicio 3 - TIR'!$C$22),'Ejercicio 3 - TIR'!$C$22+SQRT(('Ejercicio 3 - TIR'!$E$22-'Ejercicio 3 - TIR'!$C$22)*('Ejercicio 3 - TIR'!$D$22-'Ejercicio 3 - TIR'!$C$22)*P633),'Ejercicio 3 - TIR'!$E$22-SQRT(('Ejercicio 3 - TIR'!$E$22-'Ejercicio 3 - TIR'!$C$22)*('Ejercicio 3 - TIR'!$E$22-'Ejercicio 3 - TIR'!$D$22)*(1-P633)))</f>
        <v>0.1378925965</v>
      </c>
      <c r="R633" s="3">
        <f t="shared" si="12"/>
        <v>0.6926744578</v>
      </c>
      <c r="S633" s="7">
        <f>IF(R633&lt;=('Ejercicio 3 - TIR'!$D$23-'Ejercicio 3 - TIR'!$C$23)/('Ejercicio 3 - TIR'!$E$23-'Ejercicio 3 - TIR'!$C$23),'Ejercicio 3 - TIR'!$C$23+SQRT(('Ejercicio 3 - TIR'!$E$23-'Ejercicio 3 - TIR'!$C$23)*('Ejercicio 3 - TIR'!$D$23-'Ejercicio 3 - TIR'!$C$23)*R633),'Ejercicio 3 - TIR'!$E$23-SQRT(('Ejercicio 3 - TIR'!$E$23-'Ejercicio 3 - TIR'!$C$23)*('Ejercicio 3 - TIR'!$E$23-'Ejercicio 3 - TIR'!$D$23)*(1-R633)))</f>
        <v>0.156480094</v>
      </c>
      <c r="T633" s="3">
        <f t="shared" si="13"/>
        <v>0.2597501706</v>
      </c>
      <c r="U633" s="7">
        <f>IF(T633&lt;=('Ejercicio 3 - TIR'!$D$24-'Ejercicio 3 - TIR'!$C$24)/('Ejercicio 3 - TIR'!$E$24-'Ejercicio 3 - TIR'!$C$24),'Ejercicio 3 - TIR'!$C$24+SQRT(('Ejercicio 3 - TIR'!$E$24-'Ejercicio 3 - TIR'!$C$24)*('Ejercicio 3 - TIR'!$D$24-'Ejercicio 3 - TIR'!$C$24)*T633),'Ejercicio 3 - TIR'!$E$24-SQRT(('Ejercicio 3 - TIR'!$E$24-'Ejercicio 3 - TIR'!$C$24)*('Ejercicio 3 - TIR'!$E$24-'Ejercicio 3 - TIR'!$D$24)*(1-T633)))</f>
        <v>0.1733554139</v>
      </c>
      <c r="V633" s="3">
        <f t="shared" si="14"/>
        <v>0.3930419088</v>
      </c>
      <c r="W633" s="7">
        <f>IF(V633&lt;=('Ejercicio 3 - TIR'!$D$25-'Ejercicio 3 - TIR'!$C$25)/('Ejercicio 3 - TIR'!$E$25-'Ejercicio 3 - TIR'!$C$25),'Ejercicio 3 - TIR'!$C$25+SQRT(('Ejercicio 3 - TIR'!$E$25-'Ejercicio 3 - TIR'!$C$25)*('Ejercicio 3 - TIR'!$D$25-'Ejercicio 3 - TIR'!$C$25)*V633),'Ejercicio 3 - TIR'!$E$25-SQRT(('Ejercicio 3 - TIR'!$E$25-'Ejercicio 3 - TIR'!$C$25)*('Ejercicio 3 - TIR'!$E$25-'Ejercicio 3 - TIR'!$D$25)*(1-V633)))</f>
        <v>0.2039092925</v>
      </c>
      <c r="X633" s="3">
        <f t="shared" si="15"/>
        <v>0.6460706343</v>
      </c>
      <c r="Y633" s="7">
        <f>IF(X633&lt;=('Ejercicio 3 - TIR'!$D$26-'Ejercicio 3 - TIR'!$C$26)/('Ejercicio 3 - TIR'!$E$26-'Ejercicio 3 - TIR'!$C$26),'Ejercicio 3 - TIR'!$C$26+SQRT(('Ejercicio 3 - TIR'!$E$26-'Ejercicio 3 - TIR'!$C$26)*('Ejercicio 3 - TIR'!$D$26-'Ejercicio 3 - TIR'!$C$26)*X633),'Ejercicio 3 - TIR'!$E$26-SQRT(('Ejercicio 3 - TIR'!$E$26-'Ejercicio 3 - TIR'!$C$26)*('Ejercicio 3 - TIR'!$E$26-'Ejercicio 3 - TIR'!$D$26)*(1-X633)))</f>
        <v>0.2362825141</v>
      </c>
      <c r="Z633" s="3">
        <f t="shared" si="16"/>
        <v>1.137892596</v>
      </c>
      <c r="AA633" s="3">
        <f t="shared" si="17"/>
        <v>1.315950137</v>
      </c>
      <c r="AB633" s="3">
        <f t="shared" si="18"/>
        <v>1.544077218</v>
      </c>
      <c r="AC633" s="3">
        <f t="shared" si="19"/>
        <v>1.858928911</v>
      </c>
      <c r="AD633" s="3">
        <f t="shared" si="20"/>
        <v>2.298161307</v>
      </c>
      <c r="AE633" s="2">
        <f t="shared" si="21"/>
        <v>4498.963072</v>
      </c>
      <c r="AF633" s="2">
        <f t="shared" si="22"/>
        <v>5202.961237</v>
      </c>
      <c r="AG633" s="2">
        <f t="shared" si="23"/>
        <v>6104.922736</v>
      </c>
      <c r="AH633" s="2">
        <f t="shared" si="24"/>
        <v>7349.773211</v>
      </c>
      <c r="AI633" s="2">
        <f t="shared" si="25"/>
        <v>9086.396104</v>
      </c>
      <c r="AJ633" s="4">
        <f t="shared" si="26"/>
        <v>43387.66941</v>
      </c>
      <c r="AK633" s="4">
        <f t="shared" si="27"/>
        <v>51635.10908</v>
      </c>
      <c r="AL633" s="4">
        <f t="shared" si="28"/>
        <v>62686.83679</v>
      </c>
      <c r="AM633" s="4">
        <f t="shared" si="29"/>
        <v>74997.63272</v>
      </c>
      <c r="AN633" s="4">
        <f t="shared" si="30"/>
        <v>87266.91893</v>
      </c>
      <c r="AO633" s="4">
        <f>C633/'Ejercicio 3 - TIR'!$D$7</f>
        <v>15837.50478</v>
      </c>
      <c r="AP633" s="4">
        <f t="shared" si="31"/>
        <v>27550.16462</v>
      </c>
      <c r="AQ633" s="4">
        <f t="shared" si="32"/>
        <v>35797.60429</v>
      </c>
      <c r="AR633" s="4">
        <f t="shared" si="33"/>
        <v>46849.332</v>
      </c>
      <c r="AS633" s="4">
        <f t="shared" si="34"/>
        <v>59160.12793</v>
      </c>
      <c r="AT633" s="4">
        <f t="shared" si="35"/>
        <v>71429.41415</v>
      </c>
      <c r="AU633" s="4">
        <f>AP633*'Ejercicio 3 - TIR'!$D$5</f>
        <v>13775.08231</v>
      </c>
      <c r="AV633" s="4">
        <f>AQ633*'Ejercicio 3 - TIR'!$D$5</f>
        <v>17898.80215</v>
      </c>
      <c r="AW633" s="4">
        <f>AR633*'Ejercicio 3 - TIR'!$D$5</f>
        <v>23424.666</v>
      </c>
      <c r="AX633" s="4">
        <f>AS633*'Ejercicio 3 - TIR'!$D$5</f>
        <v>29580.06397</v>
      </c>
      <c r="AY633" s="4">
        <f>AT633*'Ejercicio 3 - TIR'!$D$5</f>
        <v>35714.70707</v>
      </c>
      <c r="AZ633" s="4">
        <f t="shared" ref="AZ633:BD633" si="1934">AJ633-AU633-AE633</f>
        <v>25113.62402</v>
      </c>
      <c r="BA633" s="4">
        <f t="shared" si="1934"/>
        <v>28533.34569</v>
      </c>
      <c r="BB633" s="4">
        <f t="shared" si="1934"/>
        <v>33157.24805</v>
      </c>
      <c r="BC633" s="4">
        <f t="shared" si="1934"/>
        <v>38067.79554</v>
      </c>
      <c r="BD633" s="4">
        <f t="shared" si="1934"/>
        <v>42465.81575</v>
      </c>
      <c r="BE633" s="4">
        <f t="shared" ref="BE633:BI633" si="1935">AZ633/Z633</f>
        <v>22070.29389</v>
      </c>
      <c r="BF633" s="4">
        <f t="shared" si="1935"/>
        <v>21682.69518</v>
      </c>
      <c r="BG633" s="4">
        <f t="shared" si="1935"/>
        <v>21473.82765</v>
      </c>
      <c r="BH633" s="4">
        <f t="shared" si="1935"/>
        <v>20478.34929</v>
      </c>
      <c r="BI633" s="4">
        <f t="shared" si="1935"/>
        <v>18478.17019</v>
      </c>
      <c r="BJ633" s="4">
        <f t="shared" si="38"/>
        <v>74981.13111</v>
      </c>
      <c r="BK633" s="4">
        <f t="shared" si="39"/>
        <v>36397.1407</v>
      </c>
      <c r="BL633" s="4">
        <f t="shared" si="40"/>
        <v>111378.2718</v>
      </c>
      <c r="BM633" s="4">
        <f>BK633*'Ejercicio 3 - TIR'!$D$5</f>
        <v>18198.57035</v>
      </c>
      <c r="BN633" s="4">
        <f t="shared" si="41"/>
        <v>93179.70146</v>
      </c>
      <c r="BO633" s="4">
        <f t="shared" si="42"/>
        <v>40545.3269</v>
      </c>
      <c r="BP633" s="4">
        <f t="shared" si="43"/>
        <v>-111814.0984</v>
      </c>
      <c r="BQ633" s="4">
        <f t="shared" ref="BQ633:BT633" si="1936">BE633</f>
        <v>22070.29389</v>
      </c>
      <c r="BR633" s="4">
        <f t="shared" si="1936"/>
        <v>21682.69518</v>
      </c>
      <c r="BS633" s="4">
        <f t="shared" si="1936"/>
        <v>21473.82765</v>
      </c>
      <c r="BT633" s="4">
        <f t="shared" si="1936"/>
        <v>20478.34929</v>
      </c>
      <c r="BU633" s="4">
        <f t="shared" si="45"/>
        <v>59023.49708</v>
      </c>
      <c r="BV633" s="36">
        <f t="shared" si="46"/>
        <v>7.848673139</v>
      </c>
    </row>
    <row r="634" ht="15.0" customHeight="1">
      <c r="A634" s="2">
        <v>633.0</v>
      </c>
      <c r="B634" s="3">
        <f t="shared" si="4"/>
        <v>0.5395770693</v>
      </c>
      <c r="C634" s="4">
        <f>IF(B634&lt;=('Ejercicio 3 - TIR'!$D$13-'Ejercicio 3 - TIR'!$C$13)/('Ejercicio 3 - TIR'!$E$13-'Ejercicio 3 - TIR'!$C$13),'Ejercicio 3 - TIR'!$C$13+SQRT(('Ejercicio 3 - TIR'!$E$13-'Ejercicio 3 - TIR'!$C$13)*('Ejercicio 3 - TIR'!$D$13-'Ejercicio 3 - TIR'!$C$13)*B634),'Ejercicio 3 - TIR'!$E$13-SQRT(('Ejercicio 3 - TIR'!$E$13-'Ejercicio 3 - TIR'!$C$13)*('Ejercicio 3 - TIR'!$E$13-'Ejercicio 3 - TIR'!$D$13)*(1-B634)))</f>
        <v>76494.52156</v>
      </c>
      <c r="D634" s="3">
        <f t="shared" si="5"/>
        <v>0.1049329318</v>
      </c>
      <c r="E634" s="4">
        <f>IF(D634&lt;=('Ejercicio 3 - TIR'!$D$14-'Ejercicio 3 - TIR'!$C$14)/('Ejercicio 3 - TIR'!$E$14-'Ejercicio 3 - TIR'!$C$14),'Ejercicio 3 - TIR'!$C$14+SQRT(('Ejercicio 3 - TIR'!$E$14-'Ejercicio 3 - TIR'!$C$14)*('Ejercicio 3 - TIR'!$D$14-'Ejercicio 3 - TIR'!$C$14)*D634),'Ejercicio 3 - TIR'!$E$14-SQRT(('Ejercicio 3 - TIR'!$E$14-'Ejercicio 3 - TIR'!$C$14)*('Ejercicio 3 - TIR'!$E$14-'Ejercicio 3 - TIR'!$D$14)*(1-D634)))</f>
        <v>27805.34666</v>
      </c>
      <c r="F634" s="3">
        <f t="shared" si="6"/>
        <v>0.7804953231</v>
      </c>
      <c r="G634" s="4">
        <f>IF(F634&lt;=('Ejercicio 3 - TIR'!$D$18-'Ejercicio 3 - TIR'!$C$18)/('Ejercicio 3 - TIR'!$E$18-'Ejercicio 3 - TIR'!$C$18),'Ejercicio 3 - TIR'!$C$18+SQRT(('Ejercicio 3 - TIR'!$E$18-'Ejercicio 3 - TIR'!$C$18)*('Ejercicio 3 - TIR'!$D$18-'Ejercicio 3 - TIR'!$C$18)*F634),'Ejercicio 3 - TIR'!$E$18-SQRT(('Ejercicio 3 - TIR'!$E$18-'Ejercicio 3 - TIR'!$C$18)*('Ejercicio 3 - TIR'!$E$18-'Ejercicio 3 - TIR'!$D$18)*(1-F634)))</f>
        <v>40942.55613</v>
      </c>
      <c r="H634" s="3">
        <f t="shared" si="7"/>
        <v>0.9777612073</v>
      </c>
      <c r="I634" s="4">
        <f>IF(H634&lt;=('Ejercicio 3 - TIR'!$D$18-'Ejercicio 3 - TIR'!$C$18)/('Ejercicio 3 - TIR'!$E$18-'Ejercicio 3 - TIR'!$C$18),'Ejercicio 3 - TIR'!$C$18+SQRT(('Ejercicio 3 - TIR'!$E$18-'Ejercicio 3 - TIR'!$C$18)*('Ejercicio 3 - TIR'!$D$18-'Ejercicio 3 - TIR'!$C$18)*H634),'Ejercicio 3 - TIR'!$E$18-SQRT(('Ejercicio 3 - TIR'!$E$18-'Ejercicio 3 - TIR'!$C$18)*('Ejercicio 3 - TIR'!$E$18-'Ejercicio 3 - TIR'!$D$18)*(1-H634)))</f>
        <v>43708.52431</v>
      </c>
      <c r="J634" s="3">
        <f t="shared" si="8"/>
        <v>0.6452319984</v>
      </c>
      <c r="K634" s="4">
        <f>IF(J634&lt;=('Ejercicio 3 - TIR'!$D$18-'Ejercicio 3 - TIR'!$C$18)/('Ejercicio 3 - TIR'!$E$18-'Ejercicio 3 - TIR'!$C$18),'Ejercicio 3 - TIR'!$C$18+SQRT(('Ejercicio 3 - TIR'!$E$18-'Ejercicio 3 - TIR'!$C$18)*('Ejercicio 3 - TIR'!$D$18-'Ejercicio 3 - TIR'!$C$18)*J634),'Ejercicio 3 - TIR'!$E$18-SQRT(('Ejercicio 3 - TIR'!$E$18-'Ejercicio 3 - TIR'!$C$18)*('Ejercicio 3 - TIR'!$E$18-'Ejercicio 3 - TIR'!$D$18)*(1-J634)))</f>
        <v>39837.9266</v>
      </c>
      <c r="L634" s="3">
        <f t="shared" si="9"/>
        <v>0.9016791589</v>
      </c>
      <c r="M634" s="4">
        <f>IF(L634&lt;=('Ejercicio 3 - TIR'!$D$18-'Ejercicio 3 - TIR'!$C$18)/('Ejercicio 3 - TIR'!$E$18-'Ejercicio 3 - TIR'!$C$18),'Ejercicio 3 - TIR'!$C$18+SQRT(('Ejercicio 3 - TIR'!$E$18-'Ejercicio 3 - TIR'!$C$18)*('Ejercicio 3 - TIR'!$D$18-'Ejercicio 3 - TIR'!$C$18)*L634),'Ejercicio 3 - TIR'!$E$18-SQRT(('Ejercicio 3 - TIR'!$E$18-'Ejercicio 3 - TIR'!$C$18)*('Ejercicio 3 - TIR'!$E$18-'Ejercicio 3 - TIR'!$D$18)*(1-L634)))</f>
        <v>42284.47738</v>
      </c>
      <c r="N634" s="3">
        <f t="shared" si="10"/>
        <v>0.6826542086</v>
      </c>
      <c r="O634" s="4">
        <f>IF(N634&lt;=('Ejercicio 3 - TIR'!$D$18-'Ejercicio 3 - TIR'!$C$18)/('Ejercicio 3 - TIR'!$E$18-'Ejercicio 3 - TIR'!$C$18),'Ejercicio 3 - TIR'!$C$18+SQRT(('Ejercicio 3 - TIR'!$E$18-'Ejercicio 3 - TIR'!$C$18)*('Ejercicio 3 - TIR'!$D$18-'Ejercicio 3 - TIR'!$C$18)*N634),'Ejercicio 3 - TIR'!$E$18-SQRT(('Ejercicio 3 - TIR'!$E$18-'Ejercicio 3 - TIR'!$C$18)*('Ejercicio 3 - TIR'!$E$18-'Ejercicio 3 - TIR'!$D$18)*(1-N634)))</f>
        <v>40121.37987</v>
      </c>
      <c r="P634" s="3">
        <f t="shared" si="11"/>
        <v>0.5369622635</v>
      </c>
      <c r="Q634" s="7">
        <f>IF(P634&lt;=('Ejercicio 3 - TIR'!$D$22-'Ejercicio 3 - TIR'!$C$22)/('Ejercicio 3 - TIR'!$E$22-'Ejercicio 3 - TIR'!$C$22),'Ejercicio 3 - TIR'!$C$22+SQRT(('Ejercicio 3 - TIR'!$E$22-'Ejercicio 3 - TIR'!$C$22)*('Ejercicio 3 - TIR'!$D$22-'Ejercicio 3 - TIR'!$C$22)*P634),'Ejercicio 3 - TIR'!$E$22-SQRT(('Ejercicio 3 - TIR'!$E$22-'Ejercicio 3 - TIR'!$C$22)*('Ejercicio 3 - TIR'!$E$22-'Ejercicio 3 - TIR'!$D$22)*(1-P634)))</f>
        <v>0.1511301554</v>
      </c>
      <c r="R634" s="3">
        <f t="shared" si="12"/>
        <v>0.9598177093</v>
      </c>
      <c r="S634" s="7">
        <f>IF(R634&lt;=('Ejercicio 3 - TIR'!$D$23-'Ejercicio 3 - TIR'!$C$23)/('Ejercicio 3 - TIR'!$E$23-'Ejercicio 3 - TIR'!$C$23),'Ejercicio 3 - TIR'!$C$23+SQRT(('Ejercicio 3 - TIR'!$E$23-'Ejercicio 3 - TIR'!$C$23)*('Ejercicio 3 - TIR'!$D$23-'Ejercicio 3 - TIR'!$C$23)*R634),'Ejercicio 3 - TIR'!$E$23-SQRT(('Ejercicio 3 - TIR'!$E$23-'Ejercicio 3 - TIR'!$C$23)*('Ejercicio 3 - TIR'!$E$23-'Ejercicio 3 - TIR'!$D$23)*(1-R634)))</f>
        <v>0.1714954058</v>
      </c>
      <c r="T634" s="3">
        <f t="shared" si="13"/>
        <v>0.8994006903</v>
      </c>
      <c r="U634" s="7">
        <f>IF(T634&lt;=('Ejercicio 3 - TIR'!$D$24-'Ejercicio 3 - TIR'!$C$24)/('Ejercicio 3 - TIR'!$E$24-'Ejercicio 3 - TIR'!$C$24),'Ejercicio 3 - TIR'!$C$24+SQRT(('Ejercicio 3 - TIR'!$E$24-'Ejercicio 3 - TIR'!$C$24)*('Ejercicio 3 - TIR'!$D$24-'Ejercicio 3 - TIR'!$C$24)*T634),'Ejercicio 3 - TIR'!$E$24-SQRT(('Ejercicio 3 - TIR'!$E$24-'Ejercicio 3 - TIR'!$C$24)*('Ejercicio 3 - TIR'!$E$24-'Ejercicio 3 - TIR'!$D$24)*(1-T634)))</f>
        <v>0.2032167325</v>
      </c>
      <c r="V634" s="3">
        <f t="shared" si="14"/>
        <v>0.3235332027</v>
      </c>
      <c r="W634" s="7">
        <f>IF(V634&lt;=('Ejercicio 3 - TIR'!$D$25-'Ejercicio 3 - TIR'!$C$25)/('Ejercicio 3 - TIR'!$E$25-'Ejercicio 3 - TIR'!$C$25),'Ejercicio 3 - TIR'!$C$25+SQRT(('Ejercicio 3 - TIR'!$E$25-'Ejercicio 3 - TIR'!$C$25)*('Ejercicio 3 - TIR'!$D$25-'Ejercicio 3 - TIR'!$C$25)*V634),'Ejercicio 3 - TIR'!$E$25-SQRT(('Ejercicio 3 - TIR'!$E$25-'Ejercicio 3 - TIR'!$C$25)*('Ejercicio 3 - TIR'!$E$25-'Ejercicio 3 - TIR'!$D$25)*(1-V634)))</f>
        <v>0.2013416627</v>
      </c>
      <c r="X634" s="3">
        <f t="shared" si="15"/>
        <v>0.9831936913</v>
      </c>
      <c r="Y634" s="7">
        <f>IF(X634&lt;=('Ejercicio 3 - TIR'!$D$26-'Ejercicio 3 - TIR'!$C$26)/('Ejercicio 3 - TIR'!$E$26-'Ejercicio 3 - TIR'!$C$26),'Ejercicio 3 - TIR'!$C$26+SQRT(('Ejercicio 3 - TIR'!$E$26-'Ejercicio 3 - TIR'!$C$26)*('Ejercicio 3 - TIR'!$D$26-'Ejercicio 3 - TIR'!$C$26)*X634),'Ejercicio 3 - TIR'!$E$26-SQRT(('Ejercicio 3 - TIR'!$E$26-'Ejercicio 3 - TIR'!$C$26)*('Ejercicio 3 - TIR'!$E$26-'Ejercicio 3 - TIR'!$D$26)*(1-X634)))</f>
        <v>0.2704735071</v>
      </c>
      <c r="Z634" s="3">
        <f t="shared" si="16"/>
        <v>1.151130155</v>
      </c>
      <c r="AA634" s="3">
        <f t="shared" si="17"/>
        <v>1.348543689</v>
      </c>
      <c r="AB634" s="3">
        <f t="shared" si="18"/>
        <v>1.622590331</v>
      </c>
      <c r="AC634" s="3">
        <f t="shared" si="19"/>
        <v>1.949285366</v>
      </c>
      <c r="AD634" s="3">
        <f t="shared" si="20"/>
        <v>2.476515415</v>
      </c>
      <c r="AE634" s="2">
        <f t="shared" si="21"/>
        <v>4202.226362</v>
      </c>
      <c r="AF634" s="2">
        <f t="shared" si="22"/>
        <v>4922.888878</v>
      </c>
      <c r="AG634" s="2">
        <f t="shared" si="23"/>
        <v>5923.30227</v>
      </c>
      <c r="AH634" s="2">
        <f t="shared" si="24"/>
        <v>7115.909797</v>
      </c>
      <c r="AI634" s="2">
        <f t="shared" si="25"/>
        <v>9040.574877</v>
      </c>
      <c r="AJ634" s="4">
        <f t="shared" si="26"/>
        <v>47130.211</v>
      </c>
      <c r="AK634" s="4">
        <f t="shared" si="27"/>
        <v>58942.85459</v>
      </c>
      <c r="AL634" s="4">
        <f t="shared" si="28"/>
        <v>64640.63449</v>
      </c>
      <c r="AM634" s="4">
        <f t="shared" si="29"/>
        <v>82424.51295</v>
      </c>
      <c r="AN634" s="4">
        <f t="shared" si="30"/>
        <v>99361.21571</v>
      </c>
      <c r="AO634" s="4">
        <f>C634/'Ejercicio 3 - TIR'!$D$7</f>
        <v>15298.90431</v>
      </c>
      <c r="AP634" s="4">
        <f t="shared" si="31"/>
        <v>31831.30669</v>
      </c>
      <c r="AQ634" s="4">
        <f t="shared" si="32"/>
        <v>43643.95028</v>
      </c>
      <c r="AR634" s="4">
        <f t="shared" si="33"/>
        <v>49341.73018</v>
      </c>
      <c r="AS634" s="4">
        <f t="shared" si="34"/>
        <v>67125.60864</v>
      </c>
      <c r="AT634" s="4">
        <f t="shared" si="35"/>
        <v>84062.3114</v>
      </c>
      <c r="AU634" s="4">
        <f>AP634*'Ejercicio 3 - TIR'!$D$5</f>
        <v>15915.65334</v>
      </c>
      <c r="AV634" s="4">
        <f>AQ634*'Ejercicio 3 - TIR'!$D$5</f>
        <v>21821.97514</v>
      </c>
      <c r="AW634" s="4">
        <f>AR634*'Ejercicio 3 - TIR'!$D$5</f>
        <v>24670.86509</v>
      </c>
      <c r="AX634" s="4">
        <f>AS634*'Ejercicio 3 - TIR'!$D$5</f>
        <v>33562.80432</v>
      </c>
      <c r="AY634" s="4">
        <f>AT634*'Ejercicio 3 - TIR'!$D$5</f>
        <v>42031.1557</v>
      </c>
      <c r="AZ634" s="4">
        <f t="shared" ref="AZ634:BD634" si="1937">AJ634-AU634-AE634</f>
        <v>27012.33129</v>
      </c>
      <c r="BA634" s="4">
        <f t="shared" si="1937"/>
        <v>32197.99058</v>
      </c>
      <c r="BB634" s="4">
        <f t="shared" si="1937"/>
        <v>34046.46713</v>
      </c>
      <c r="BC634" s="4">
        <f t="shared" si="1937"/>
        <v>41745.79884</v>
      </c>
      <c r="BD634" s="4">
        <f t="shared" si="1937"/>
        <v>48289.48514</v>
      </c>
      <c r="BE634" s="4">
        <f t="shared" ref="BE634:BI634" si="1938">AZ634/Z634</f>
        <v>23465.92274</v>
      </c>
      <c r="BF634" s="4">
        <f t="shared" si="1938"/>
        <v>23876.11974</v>
      </c>
      <c r="BG634" s="4">
        <f t="shared" si="1938"/>
        <v>20982.7869</v>
      </c>
      <c r="BH634" s="4">
        <f t="shared" si="1938"/>
        <v>21415.95047</v>
      </c>
      <c r="BI634" s="4">
        <f t="shared" si="1938"/>
        <v>19498.96409</v>
      </c>
      <c r="BJ634" s="4">
        <f t="shared" si="38"/>
        <v>68860.36962</v>
      </c>
      <c r="BK634" s="4">
        <f t="shared" si="39"/>
        <v>37887.97236</v>
      </c>
      <c r="BL634" s="4">
        <f t="shared" si="40"/>
        <v>106748.342</v>
      </c>
      <c r="BM634" s="4">
        <f>BK634*'Ejercicio 3 - TIR'!$D$5</f>
        <v>18943.98618</v>
      </c>
      <c r="BN634" s="4">
        <f t="shared" si="41"/>
        <v>87804.35579</v>
      </c>
      <c r="BO634" s="4">
        <f t="shared" si="42"/>
        <v>35454.79882</v>
      </c>
      <c r="BP634" s="4">
        <f t="shared" si="43"/>
        <v>-104299.8682</v>
      </c>
      <c r="BQ634" s="4">
        <f t="shared" ref="BQ634:BT634" si="1939">BE634</f>
        <v>23465.92274</v>
      </c>
      <c r="BR634" s="4">
        <f t="shared" si="1939"/>
        <v>23876.11974</v>
      </c>
      <c r="BS634" s="4">
        <f t="shared" si="1939"/>
        <v>20982.7869</v>
      </c>
      <c r="BT634" s="4">
        <f t="shared" si="1939"/>
        <v>21415.95047</v>
      </c>
      <c r="BU634" s="4">
        <f t="shared" si="45"/>
        <v>54953.7629</v>
      </c>
      <c r="BV634" s="36">
        <f t="shared" si="46"/>
        <v>10.42121729</v>
      </c>
    </row>
    <row r="635" ht="15.0" customHeight="1">
      <c r="A635" s="2">
        <v>634.0</v>
      </c>
      <c r="B635" s="3">
        <f t="shared" si="4"/>
        <v>0.7616223708</v>
      </c>
      <c r="C635" s="4">
        <f>IF(B635&lt;=('Ejercicio 3 - TIR'!$D$13-'Ejercicio 3 - TIR'!$C$13)/('Ejercicio 3 - TIR'!$E$13-'Ejercicio 3 - TIR'!$C$13),'Ejercicio 3 - TIR'!$C$13+SQRT(('Ejercicio 3 - TIR'!$E$13-'Ejercicio 3 - TIR'!$C$13)*('Ejercicio 3 - TIR'!$D$13-'Ejercicio 3 - TIR'!$C$13)*B635),'Ejercicio 3 - TIR'!$E$13-SQRT(('Ejercicio 3 - TIR'!$E$13-'Ejercicio 3 - TIR'!$C$13)*('Ejercicio 3 - TIR'!$E$13-'Ejercicio 3 - TIR'!$D$13)*(1-B635)))</f>
        <v>83086.89399</v>
      </c>
      <c r="D635" s="3">
        <f t="shared" si="5"/>
        <v>0.1615080064</v>
      </c>
      <c r="E635" s="4">
        <f>IF(D635&lt;=('Ejercicio 3 - TIR'!$D$14-'Ejercicio 3 - TIR'!$C$14)/('Ejercicio 3 - TIR'!$E$14-'Ejercicio 3 - TIR'!$C$14),'Ejercicio 3 - TIR'!$C$14+SQRT(('Ejercicio 3 - TIR'!$E$14-'Ejercicio 3 - TIR'!$C$14)*('Ejercicio 3 - TIR'!$D$14-'Ejercicio 3 - TIR'!$C$14)*D635),'Ejercicio 3 - TIR'!$E$14-SQRT(('Ejercicio 3 - TIR'!$E$14-'Ejercicio 3 - TIR'!$C$14)*('Ejercicio 3 - TIR'!$E$14-'Ejercicio 3 - TIR'!$D$14)*(1-D635)))</f>
        <v>28480.38798</v>
      </c>
      <c r="F635" s="3">
        <f t="shared" si="6"/>
        <v>0.4490134794</v>
      </c>
      <c r="G635" s="4">
        <f>IF(F635&lt;=('Ejercicio 3 - TIR'!$D$18-'Ejercicio 3 - TIR'!$C$18)/('Ejercicio 3 - TIR'!$E$18-'Ejercicio 3 - TIR'!$C$18),'Ejercicio 3 - TIR'!$C$18+SQRT(('Ejercicio 3 - TIR'!$E$18-'Ejercicio 3 - TIR'!$C$18)*('Ejercicio 3 - TIR'!$D$18-'Ejercicio 3 - TIR'!$C$18)*F635),'Ejercicio 3 - TIR'!$E$18-SQRT(('Ejercicio 3 - TIR'!$E$18-'Ejercicio 3 - TIR'!$C$18)*('Ejercicio 3 - TIR'!$E$18-'Ejercicio 3 - TIR'!$D$18)*(1-F635)))</f>
        <v>38206.82776</v>
      </c>
      <c r="H635" s="3">
        <f t="shared" si="7"/>
        <v>0.6194851674</v>
      </c>
      <c r="I635" s="4">
        <f>IF(H635&lt;=('Ejercicio 3 - TIR'!$D$18-'Ejercicio 3 - TIR'!$C$18)/('Ejercicio 3 - TIR'!$E$18-'Ejercicio 3 - TIR'!$C$18),'Ejercicio 3 - TIR'!$C$18+SQRT(('Ejercicio 3 - TIR'!$E$18-'Ejercicio 3 - TIR'!$C$18)*('Ejercicio 3 - TIR'!$D$18-'Ejercicio 3 - TIR'!$C$18)*H635),'Ejercicio 3 - TIR'!$E$18-SQRT(('Ejercicio 3 - TIR'!$E$18-'Ejercicio 3 - TIR'!$C$18)*('Ejercicio 3 - TIR'!$E$18-'Ejercicio 3 - TIR'!$D$18)*(1-H635)))</f>
        <v>39639.64601</v>
      </c>
      <c r="J635" s="3">
        <f t="shared" si="8"/>
        <v>0.8789739002</v>
      </c>
      <c r="K635" s="4">
        <f>IF(J635&lt;=('Ejercicio 3 - TIR'!$D$18-'Ejercicio 3 - TIR'!$C$18)/('Ejercicio 3 - TIR'!$E$18-'Ejercicio 3 - TIR'!$C$18),'Ejercicio 3 - TIR'!$C$18+SQRT(('Ejercicio 3 - TIR'!$E$18-'Ejercicio 3 - TIR'!$C$18)*('Ejercicio 3 - TIR'!$D$18-'Ejercicio 3 - TIR'!$C$18)*J635),'Ejercicio 3 - TIR'!$E$18-SQRT(('Ejercicio 3 - TIR'!$E$18-'Ejercicio 3 - TIR'!$C$18)*('Ejercicio 3 - TIR'!$E$18-'Ejercicio 3 - TIR'!$D$18)*(1-J635)))</f>
        <v>41987.20105</v>
      </c>
      <c r="L635" s="3">
        <f t="shared" si="9"/>
        <v>0.2967799388</v>
      </c>
      <c r="M635" s="4">
        <f>IF(L635&lt;=('Ejercicio 3 - TIR'!$D$18-'Ejercicio 3 - TIR'!$C$18)/('Ejercicio 3 - TIR'!$E$18-'Ejercicio 3 - TIR'!$C$18),'Ejercicio 3 - TIR'!$C$18+SQRT(('Ejercicio 3 - TIR'!$E$18-'Ejercicio 3 - TIR'!$C$18)*('Ejercicio 3 - TIR'!$D$18-'Ejercicio 3 - TIR'!$C$18)*L635),'Ejercicio 3 - TIR'!$E$18-SQRT(('Ejercicio 3 - TIR'!$E$18-'Ejercicio 3 - TIR'!$C$18)*('Ejercicio 3 - TIR'!$E$18-'Ejercicio 3 - TIR'!$D$18)*(1-L635)))</f>
        <v>36672.10543</v>
      </c>
      <c r="N635" s="3">
        <f t="shared" si="10"/>
        <v>0.7549340033</v>
      </c>
      <c r="O635" s="4">
        <f>IF(N635&lt;=('Ejercicio 3 - TIR'!$D$18-'Ejercicio 3 - TIR'!$C$18)/('Ejercicio 3 - TIR'!$E$18-'Ejercicio 3 - TIR'!$C$18),'Ejercicio 3 - TIR'!$C$18+SQRT(('Ejercicio 3 - TIR'!$E$18-'Ejercicio 3 - TIR'!$C$18)*('Ejercicio 3 - TIR'!$D$18-'Ejercicio 3 - TIR'!$C$18)*N635),'Ejercicio 3 - TIR'!$E$18-SQRT(('Ejercicio 3 - TIR'!$E$18-'Ejercicio 3 - TIR'!$C$18)*('Ejercicio 3 - TIR'!$E$18-'Ejercicio 3 - TIR'!$D$18)*(1-N635)))</f>
        <v>40712.81564</v>
      </c>
      <c r="P635" s="3">
        <f t="shared" si="11"/>
        <v>0.5500830523</v>
      </c>
      <c r="Q635" s="7">
        <f>IF(P635&lt;=('Ejercicio 3 - TIR'!$D$22-'Ejercicio 3 - TIR'!$C$22)/('Ejercicio 3 - TIR'!$E$22-'Ejercicio 3 - TIR'!$C$22),'Ejercicio 3 - TIR'!$C$22+SQRT(('Ejercicio 3 - TIR'!$E$22-'Ejercicio 3 - TIR'!$C$22)*('Ejercicio 3 - TIR'!$D$22-'Ejercicio 3 - TIR'!$C$22)*P635),'Ejercicio 3 - TIR'!$E$22-SQRT(('Ejercicio 3 - TIR'!$E$22-'Ejercicio 3 - TIR'!$C$22)*('Ejercicio 3 - TIR'!$E$22-'Ejercicio 3 - TIR'!$D$22)*(1-P635)))</f>
        <v>0.1515421275</v>
      </c>
      <c r="R635" s="3">
        <f t="shared" si="12"/>
        <v>0.2532495923</v>
      </c>
      <c r="S635" s="7">
        <f>IF(R635&lt;=('Ejercicio 3 - TIR'!$D$23-'Ejercicio 3 - TIR'!$C$23)/('Ejercicio 3 - TIR'!$E$23-'Ejercicio 3 - TIR'!$C$23),'Ejercicio 3 - TIR'!$C$23+SQRT(('Ejercicio 3 - TIR'!$E$23-'Ejercicio 3 - TIR'!$C$23)*('Ejercicio 3 - TIR'!$D$23-'Ejercicio 3 - TIR'!$C$23)*R635),'Ejercicio 3 - TIR'!$E$23-SQRT(('Ejercicio 3 - TIR'!$E$23-'Ejercicio 3 - TIR'!$C$23)*('Ejercicio 3 - TIR'!$E$23-'Ejercicio 3 - TIR'!$D$23)*(1-R635)))</f>
        <v>0.1413506268</v>
      </c>
      <c r="T635" s="3">
        <f t="shared" si="13"/>
        <v>0.6829333614</v>
      </c>
      <c r="U635" s="7">
        <f>IF(T635&lt;=('Ejercicio 3 - TIR'!$D$24-'Ejercicio 3 - TIR'!$C$24)/('Ejercicio 3 - TIR'!$E$24-'Ejercicio 3 - TIR'!$C$24),'Ejercicio 3 - TIR'!$C$24+SQRT(('Ejercicio 3 - TIR'!$E$24-'Ejercicio 3 - TIR'!$C$24)*('Ejercicio 3 - TIR'!$D$24-'Ejercicio 3 - TIR'!$C$24)*T635),'Ejercicio 3 - TIR'!$E$24-SQRT(('Ejercicio 3 - TIR'!$E$24-'Ejercicio 3 - TIR'!$C$24)*('Ejercicio 3 - TIR'!$E$24-'Ejercicio 3 - TIR'!$D$24)*(1-T635)))</f>
        <v>0.1902042522</v>
      </c>
      <c r="V635" s="3">
        <f t="shared" si="14"/>
        <v>0.09702392076</v>
      </c>
      <c r="W635" s="7">
        <f>IF(V635&lt;=('Ejercicio 3 - TIR'!$D$25-'Ejercicio 3 - TIR'!$C$25)/('Ejercicio 3 - TIR'!$E$25-'Ejercicio 3 - TIR'!$C$25),'Ejercicio 3 - TIR'!$C$25+SQRT(('Ejercicio 3 - TIR'!$E$25-'Ejercicio 3 - TIR'!$C$25)*('Ejercicio 3 - TIR'!$D$25-'Ejercicio 3 - TIR'!$C$25)*V635),'Ejercicio 3 - TIR'!$E$25-SQRT(('Ejercicio 3 - TIR'!$E$25-'Ejercicio 3 - TIR'!$C$25)*('Ejercicio 3 - TIR'!$E$25-'Ejercicio 3 - TIR'!$D$25)*(1-V635)))</f>
        <v>0.1916547625</v>
      </c>
      <c r="X635" s="3">
        <f t="shared" si="15"/>
        <v>0.9589930782</v>
      </c>
      <c r="Y635" s="7">
        <f>IF(X635&lt;=('Ejercicio 3 - TIR'!$D$26-'Ejercicio 3 - TIR'!$C$26)/('Ejercicio 3 - TIR'!$E$26-'Ejercicio 3 - TIR'!$C$26),'Ejercicio 3 - TIR'!$C$26+SQRT(('Ejercicio 3 - TIR'!$E$26-'Ejercicio 3 - TIR'!$C$26)*('Ejercicio 3 - TIR'!$D$26-'Ejercicio 3 - TIR'!$C$26)*X635),'Ejercicio 3 - TIR'!$E$26-SQRT(('Ejercicio 3 - TIR'!$E$26-'Ejercicio 3 - TIR'!$C$26)*('Ejercicio 3 - TIR'!$E$26-'Ejercicio 3 - TIR'!$D$26)*(1-X635)))</f>
        <v>0.2651192279</v>
      </c>
      <c r="Z635" s="3">
        <f t="shared" si="16"/>
        <v>1.151542128</v>
      </c>
      <c r="AA635" s="3">
        <f t="shared" si="17"/>
        <v>1.314313329</v>
      </c>
      <c r="AB635" s="3">
        <f t="shared" si="18"/>
        <v>1.564301313</v>
      </c>
      <c r="AC635" s="3">
        <f t="shared" si="19"/>
        <v>1.86410711</v>
      </c>
      <c r="AD635" s="3">
        <f t="shared" si="20"/>
        <v>2.358317747</v>
      </c>
      <c r="AE635" s="2">
        <f t="shared" si="21"/>
        <v>4315.978587</v>
      </c>
      <c r="AF635" s="2">
        <f t="shared" si="22"/>
        <v>4926.044866</v>
      </c>
      <c r="AG635" s="2">
        <f t="shared" si="23"/>
        <v>5862.999545</v>
      </c>
      <c r="AH635" s="2">
        <f t="shared" si="24"/>
        <v>6986.671331</v>
      </c>
      <c r="AI635" s="2">
        <f t="shared" si="25"/>
        <v>8838.97224</v>
      </c>
      <c r="AJ635" s="4">
        <f t="shared" si="26"/>
        <v>43996.77173</v>
      </c>
      <c r="AK635" s="4">
        <f t="shared" si="27"/>
        <v>52098.91511</v>
      </c>
      <c r="AL635" s="4">
        <f t="shared" si="28"/>
        <v>65680.63374</v>
      </c>
      <c r="AM635" s="4">
        <f t="shared" si="29"/>
        <v>68360.73245</v>
      </c>
      <c r="AN635" s="4">
        <f t="shared" si="30"/>
        <v>96013.75566</v>
      </c>
      <c r="AO635" s="4">
        <f>C635/'Ejercicio 3 - TIR'!$D$7</f>
        <v>16617.3788</v>
      </c>
      <c r="AP635" s="4">
        <f t="shared" si="31"/>
        <v>27379.39293</v>
      </c>
      <c r="AQ635" s="4">
        <f t="shared" si="32"/>
        <v>35481.53631</v>
      </c>
      <c r="AR635" s="4">
        <f t="shared" si="33"/>
        <v>49063.25494</v>
      </c>
      <c r="AS635" s="4">
        <f t="shared" si="34"/>
        <v>51743.35365</v>
      </c>
      <c r="AT635" s="4">
        <f t="shared" si="35"/>
        <v>79396.37686</v>
      </c>
      <c r="AU635" s="4">
        <f>AP635*'Ejercicio 3 - TIR'!$D$5</f>
        <v>13689.69647</v>
      </c>
      <c r="AV635" s="4">
        <f>AQ635*'Ejercicio 3 - TIR'!$D$5</f>
        <v>17740.76815</v>
      </c>
      <c r="AW635" s="4">
        <f>AR635*'Ejercicio 3 - TIR'!$D$5</f>
        <v>24531.62747</v>
      </c>
      <c r="AX635" s="4">
        <f>AS635*'Ejercicio 3 - TIR'!$D$5</f>
        <v>25871.67683</v>
      </c>
      <c r="AY635" s="4">
        <f>AT635*'Ejercicio 3 - TIR'!$D$5</f>
        <v>39698.18843</v>
      </c>
      <c r="AZ635" s="4">
        <f t="shared" ref="AZ635:BD635" si="1940">AJ635-AU635-AE635</f>
        <v>25991.09668</v>
      </c>
      <c r="BA635" s="4">
        <f t="shared" si="1940"/>
        <v>29432.10209</v>
      </c>
      <c r="BB635" s="4">
        <f t="shared" si="1940"/>
        <v>35286.00672</v>
      </c>
      <c r="BC635" s="4">
        <f t="shared" si="1940"/>
        <v>35502.38429</v>
      </c>
      <c r="BD635" s="4">
        <f t="shared" si="1940"/>
        <v>47476.59499</v>
      </c>
      <c r="BE635" s="4">
        <f t="shared" ref="BE635:BI635" si="1941">AZ635/Z635</f>
        <v>22570.68678</v>
      </c>
      <c r="BF635" s="4">
        <f t="shared" si="1941"/>
        <v>22393.5202</v>
      </c>
      <c r="BG635" s="4">
        <f t="shared" si="1941"/>
        <v>22557.03964</v>
      </c>
      <c r="BH635" s="4">
        <f t="shared" si="1941"/>
        <v>19045.24912</v>
      </c>
      <c r="BI635" s="4">
        <f t="shared" si="1941"/>
        <v>20131.55142</v>
      </c>
      <c r="BJ635" s="4">
        <f t="shared" si="38"/>
        <v>67165.80442</v>
      </c>
      <c r="BK635" s="4">
        <f t="shared" si="39"/>
        <v>39189.05933</v>
      </c>
      <c r="BL635" s="4">
        <f t="shared" si="40"/>
        <v>106354.8637</v>
      </c>
      <c r="BM635" s="4">
        <f>BK635*'Ejercicio 3 - TIR'!$D$5</f>
        <v>19594.52966</v>
      </c>
      <c r="BN635" s="4">
        <f t="shared" si="41"/>
        <v>86760.33408</v>
      </c>
      <c r="BO635" s="4">
        <f t="shared" si="42"/>
        <v>36789.07738</v>
      </c>
      <c r="BP635" s="4">
        <f t="shared" si="43"/>
        <v>-111567.282</v>
      </c>
      <c r="BQ635" s="4">
        <f t="shared" ref="BQ635:BT635" si="1942">BE635</f>
        <v>22570.68678</v>
      </c>
      <c r="BR635" s="4">
        <f t="shared" si="1942"/>
        <v>22393.5202</v>
      </c>
      <c r="BS635" s="4">
        <f t="shared" si="1942"/>
        <v>22557.03964</v>
      </c>
      <c r="BT635" s="4">
        <f t="shared" si="1942"/>
        <v>19045.24912</v>
      </c>
      <c r="BU635" s="4">
        <f t="shared" si="45"/>
        <v>56920.62879</v>
      </c>
      <c r="BV635" s="36">
        <f t="shared" si="46"/>
        <v>7.755703705</v>
      </c>
    </row>
    <row r="636" ht="15.0" customHeight="1">
      <c r="A636" s="2">
        <v>635.0</v>
      </c>
      <c r="B636" s="3">
        <f t="shared" si="4"/>
        <v>0.8541318551</v>
      </c>
      <c r="C636" s="4">
        <f>IF(B636&lt;=('Ejercicio 3 - TIR'!$D$13-'Ejercicio 3 - TIR'!$C$13)/('Ejercicio 3 - TIR'!$E$13-'Ejercicio 3 - TIR'!$C$13),'Ejercicio 3 - TIR'!$C$13+SQRT(('Ejercicio 3 - TIR'!$E$13-'Ejercicio 3 - TIR'!$C$13)*('Ejercicio 3 - TIR'!$D$13-'Ejercicio 3 - TIR'!$C$13)*B636),'Ejercicio 3 - TIR'!$E$13-SQRT(('Ejercicio 3 - TIR'!$E$13-'Ejercicio 3 - TIR'!$C$13)*('Ejercicio 3 - TIR'!$E$13-'Ejercicio 3 - TIR'!$D$13)*(1-B636)))</f>
        <v>86769.66463</v>
      </c>
      <c r="D636" s="3">
        <f t="shared" si="5"/>
        <v>0.4667270932</v>
      </c>
      <c r="E636" s="4">
        <f>IF(D636&lt;=('Ejercicio 3 - TIR'!$D$14-'Ejercicio 3 - TIR'!$C$14)/('Ejercicio 3 - TIR'!$E$14-'Ejercicio 3 - TIR'!$C$14),'Ejercicio 3 - TIR'!$C$14+SQRT(('Ejercicio 3 - TIR'!$E$14-'Ejercicio 3 - TIR'!$C$14)*('Ejercicio 3 - TIR'!$D$14-'Ejercicio 3 - TIR'!$C$14)*D636),'Ejercicio 3 - TIR'!$E$14-SQRT(('Ejercicio 3 - TIR'!$E$14-'Ejercicio 3 - TIR'!$C$14)*('Ejercicio 3 - TIR'!$E$14-'Ejercicio 3 - TIR'!$D$14)*(1-D636)))</f>
        <v>31056.2348</v>
      </c>
      <c r="F636" s="3">
        <f t="shared" si="6"/>
        <v>0.5214070684</v>
      </c>
      <c r="G636" s="4">
        <f>IF(F636&lt;=('Ejercicio 3 - TIR'!$D$18-'Ejercicio 3 - TIR'!$C$18)/('Ejercicio 3 - TIR'!$E$18-'Ejercicio 3 - TIR'!$C$18),'Ejercicio 3 - TIR'!$C$18+SQRT(('Ejercicio 3 - TIR'!$E$18-'Ejercicio 3 - TIR'!$C$18)*('Ejercicio 3 - TIR'!$D$18-'Ejercicio 3 - TIR'!$C$18)*F636),'Ejercicio 3 - TIR'!$E$18-SQRT(('Ejercicio 3 - TIR'!$E$18-'Ejercicio 3 - TIR'!$C$18)*('Ejercicio 3 - TIR'!$E$18-'Ejercicio 3 - TIR'!$D$18)*(1-F636)))</f>
        <v>38843.70173</v>
      </c>
      <c r="H636" s="3">
        <f t="shared" si="7"/>
        <v>0.2417358688</v>
      </c>
      <c r="I636" s="4">
        <f>IF(H636&lt;=('Ejercicio 3 - TIR'!$D$18-'Ejercicio 3 - TIR'!$C$18)/('Ejercicio 3 - TIR'!$E$18-'Ejercicio 3 - TIR'!$C$18),'Ejercicio 3 - TIR'!$C$18+SQRT(('Ejercicio 3 - TIR'!$E$18-'Ejercicio 3 - TIR'!$C$18)*('Ejercicio 3 - TIR'!$D$18-'Ejercicio 3 - TIR'!$C$18)*H636),'Ejercicio 3 - TIR'!$E$18-SQRT(('Ejercicio 3 - TIR'!$E$18-'Ejercicio 3 - TIR'!$C$18)*('Ejercicio 3 - TIR'!$E$18-'Ejercicio 3 - TIR'!$D$18)*(1-H636)))</f>
        <v>36021.65927</v>
      </c>
      <c r="J636" s="3">
        <f t="shared" si="8"/>
        <v>0.2224154838</v>
      </c>
      <c r="K636" s="4">
        <f>IF(J636&lt;=('Ejercicio 3 - TIR'!$D$18-'Ejercicio 3 - TIR'!$C$18)/('Ejercicio 3 - TIR'!$E$18-'Ejercicio 3 - TIR'!$C$18),'Ejercicio 3 - TIR'!$C$18+SQRT(('Ejercicio 3 - TIR'!$E$18-'Ejercicio 3 - TIR'!$C$18)*('Ejercicio 3 - TIR'!$D$18-'Ejercicio 3 - TIR'!$C$18)*J636),'Ejercicio 3 - TIR'!$E$18-SQRT(('Ejercicio 3 - TIR'!$E$18-'Ejercicio 3 - TIR'!$C$18)*('Ejercicio 3 - TIR'!$E$18-'Ejercicio 3 - TIR'!$D$18)*(1-J636)))</f>
        <v>35776.01269</v>
      </c>
      <c r="L636" s="3">
        <f t="shared" si="9"/>
        <v>0.4616449146</v>
      </c>
      <c r="M636" s="4">
        <f>IF(L636&lt;=('Ejercicio 3 - TIR'!$D$18-'Ejercicio 3 - TIR'!$C$18)/('Ejercicio 3 - TIR'!$E$18-'Ejercicio 3 - TIR'!$C$18),'Ejercicio 3 - TIR'!$C$18+SQRT(('Ejercicio 3 - TIR'!$E$18-'Ejercicio 3 - TIR'!$C$18)*('Ejercicio 3 - TIR'!$D$18-'Ejercicio 3 - TIR'!$C$18)*L636),'Ejercicio 3 - TIR'!$E$18-SQRT(('Ejercicio 3 - TIR'!$E$18-'Ejercicio 3 - TIR'!$C$18)*('Ejercicio 3 - TIR'!$E$18-'Ejercicio 3 - TIR'!$D$18)*(1-L636)))</f>
        <v>38321.46244</v>
      </c>
      <c r="N636" s="3">
        <f t="shared" si="10"/>
        <v>0.7280129415</v>
      </c>
      <c r="O636" s="4">
        <f>IF(N636&lt;=('Ejercicio 3 - TIR'!$D$18-'Ejercicio 3 - TIR'!$C$18)/('Ejercicio 3 - TIR'!$E$18-'Ejercicio 3 - TIR'!$C$18),'Ejercicio 3 - TIR'!$C$18+SQRT(('Ejercicio 3 - TIR'!$E$18-'Ejercicio 3 - TIR'!$C$18)*('Ejercicio 3 - TIR'!$D$18-'Ejercicio 3 - TIR'!$C$18)*N636),'Ejercicio 3 - TIR'!$E$18-SQRT(('Ejercicio 3 - TIR'!$E$18-'Ejercicio 3 - TIR'!$C$18)*('Ejercicio 3 - TIR'!$E$18-'Ejercicio 3 - TIR'!$D$18)*(1-N636)))</f>
        <v>40483.47153</v>
      </c>
      <c r="P636" s="3">
        <f t="shared" si="11"/>
        <v>0.5861434407</v>
      </c>
      <c r="Q636" s="7">
        <f>IF(P636&lt;=('Ejercicio 3 - TIR'!$D$22-'Ejercicio 3 - TIR'!$C$22)/('Ejercicio 3 - TIR'!$E$22-'Ejercicio 3 - TIR'!$C$22),'Ejercicio 3 - TIR'!$C$22+SQRT(('Ejercicio 3 - TIR'!$E$22-'Ejercicio 3 - TIR'!$C$22)*('Ejercicio 3 - TIR'!$D$22-'Ejercicio 3 - TIR'!$C$22)*P636),'Ejercicio 3 - TIR'!$E$22-SQRT(('Ejercicio 3 - TIR'!$E$22-'Ejercicio 3 - TIR'!$C$22)*('Ejercicio 3 - TIR'!$E$22-'Ejercicio 3 - TIR'!$D$22)*(1-P636)))</f>
        <v>0.1527063779</v>
      </c>
      <c r="R636" s="3">
        <f t="shared" si="12"/>
        <v>0.6553117985</v>
      </c>
      <c r="S636" s="7">
        <f>IF(R636&lt;=('Ejercicio 3 - TIR'!$D$23-'Ejercicio 3 - TIR'!$C$23)/('Ejercicio 3 - TIR'!$E$23-'Ejercicio 3 - TIR'!$C$23),'Ejercicio 3 - TIR'!$C$23+SQRT(('Ejercicio 3 - TIR'!$E$23-'Ejercicio 3 - TIR'!$C$23)*('Ejercicio 3 - TIR'!$D$23-'Ejercicio 3 - TIR'!$C$23)*R636),'Ejercicio 3 - TIR'!$E$23-SQRT(('Ejercicio 3 - TIR'!$E$23-'Ejercicio 3 - TIR'!$C$23)*('Ejercicio 3 - TIR'!$E$23-'Ejercicio 3 - TIR'!$D$23)*(1-R636)))</f>
        <v>0.1550913918</v>
      </c>
      <c r="T636" s="3">
        <f t="shared" si="13"/>
        <v>0.9252512608</v>
      </c>
      <c r="U636" s="7">
        <f>IF(T636&lt;=('Ejercicio 3 - TIR'!$D$24-'Ejercicio 3 - TIR'!$C$24)/('Ejercicio 3 - TIR'!$E$24-'Ejercicio 3 - TIR'!$C$24),'Ejercicio 3 - TIR'!$C$24+SQRT(('Ejercicio 3 - TIR'!$E$24-'Ejercicio 3 - TIR'!$C$24)*('Ejercicio 3 - TIR'!$D$24-'Ejercicio 3 - TIR'!$C$24)*T636),'Ejercicio 3 - TIR'!$E$24-SQRT(('Ejercicio 3 - TIR'!$E$24-'Ejercicio 3 - TIR'!$C$24)*('Ejercicio 3 - TIR'!$E$24-'Ejercicio 3 - TIR'!$D$24)*(1-T636)))</f>
        <v>0.2055329177</v>
      </c>
      <c r="V636" s="3">
        <f t="shared" si="14"/>
        <v>0.2033681324</v>
      </c>
      <c r="W636" s="7">
        <f>IF(V636&lt;=('Ejercicio 3 - TIR'!$D$25-'Ejercicio 3 - TIR'!$C$25)/('Ejercicio 3 - TIR'!$E$25-'Ejercicio 3 - TIR'!$C$25),'Ejercicio 3 - TIR'!$C$25+SQRT(('Ejercicio 3 - TIR'!$E$25-'Ejercicio 3 - TIR'!$C$25)*('Ejercicio 3 - TIR'!$D$25-'Ejercicio 3 - TIR'!$C$25)*V636),'Ejercicio 3 - TIR'!$E$25-SQRT(('Ejercicio 3 - TIR'!$E$25-'Ejercicio 3 - TIR'!$C$25)*('Ejercicio 3 - TIR'!$E$25-'Ejercicio 3 - TIR'!$D$25)*(1-V636)))</f>
        <v>0.1968735114</v>
      </c>
      <c r="X636" s="3">
        <f t="shared" si="15"/>
        <v>0.01758415078</v>
      </c>
      <c r="Y636" s="7">
        <f>IF(X636&lt;=('Ejercicio 3 - TIR'!$D$26-'Ejercicio 3 - TIR'!$C$26)/('Ejercicio 3 - TIR'!$E$26-'Ejercicio 3 - TIR'!$C$26),'Ejercicio 3 - TIR'!$C$26+SQRT(('Ejercicio 3 - TIR'!$E$26-'Ejercicio 3 - TIR'!$C$26)*('Ejercicio 3 - TIR'!$D$26-'Ejercicio 3 - TIR'!$C$26)*X636),'Ejercicio 3 - TIR'!$E$26-SQRT(('Ejercicio 3 - TIR'!$E$26-'Ejercicio 3 - TIR'!$C$26)*('Ejercicio 3 - TIR'!$E$26-'Ejercicio 3 - TIR'!$D$26)*(1-X636)))</f>
        <v>0.1968903706</v>
      </c>
      <c r="Z636" s="3">
        <f t="shared" si="16"/>
        <v>1.152706378</v>
      </c>
      <c r="AA636" s="3">
        <f t="shared" si="17"/>
        <v>1.331481214</v>
      </c>
      <c r="AB636" s="3">
        <f t="shared" si="18"/>
        <v>1.605144433</v>
      </c>
      <c r="AC636" s="3">
        <f t="shared" si="19"/>
        <v>1.921154854</v>
      </c>
      <c r="AD636" s="3">
        <f t="shared" si="20"/>
        <v>2.299411745</v>
      </c>
      <c r="AE636" s="2">
        <f t="shared" si="21"/>
        <v>4742.485127</v>
      </c>
      <c r="AF636" s="2">
        <f t="shared" si="22"/>
        <v>5478.003746</v>
      </c>
      <c r="AG636" s="2">
        <f t="shared" si="23"/>
        <v>6603.913839</v>
      </c>
      <c r="AH636" s="2">
        <f t="shared" si="24"/>
        <v>7904.049546</v>
      </c>
      <c r="AI636" s="2">
        <f t="shared" si="25"/>
        <v>9460.28079</v>
      </c>
      <c r="AJ636" s="4">
        <f t="shared" si="26"/>
        <v>44775.38272</v>
      </c>
      <c r="AK636" s="4">
        <f t="shared" si="27"/>
        <v>47962.16262</v>
      </c>
      <c r="AL636" s="4">
        <f t="shared" si="28"/>
        <v>57425.66761</v>
      </c>
      <c r="AM636" s="4">
        <f t="shared" si="29"/>
        <v>73621.46359</v>
      </c>
      <c r="AN636" s="4">
        <f t="shared" si="30"/>
        <v>93088.16993</v>
      </c>
      <c r="AO636" s="4">
        <f>C636/'Ejercicio 3 - TIR'!$D$7</f>
        <v>17353.93293</v>
      </c>
      <c r="AP636" s="4">
        <f t="shared" si="31"/>
        <v>27421.4498</v>
      </c>
      <c r="AQ636" s="4">
        <f t="shared" si="32"/>
        <v>30608.2297</v>
      </c>
      <c r="AR636" s="4">
        <f t="shared" si="33"/>
        <v>40071.73468</v>
      </c>
      <c r="AS636" s="4">
        <f t="shared" si="34"/>
        <v>56267.53066</v>
      </c>
      <c r="AT636" s="4">
        <f t="shared" si="35"/>
        <v>75734.23701</v>
      </c>
      <c r="AU636" s="4">
        <f>AP636*'Ejercicio 3 - TIR'!$D$5</f>
        <v>13710.7249</v>
      </c>
      <c r="AV636" s="4">
        <f>AQ636*'Ejercicio 3 - TIR'!$D$5</f>
        <v>15304.11485</v>
      </c>
      <c r="AW636" s="4">
        <f>AR636*'Ejercicio 3 - TIR'!$D$5</f>
        <v>20035.86734</v>
      </c>
      <c r="AX636" s="4">
        <f>AS636*'Ejercicio 3 - TIR'!$D$5</f>
        <v>28133.76533</v>
      </c>
      <c r="AY636" s="4">
        <f>AT636*'Ejercicio 3 - TIR'!$D$5</f>
        <v>37867.1185</v>
      </c>
      <c r="AZ636" s="4">
        <f t="shared" ref="AZ636:BD636" si="1943">AJ636-AU636-AE636</f>
        <v>26322.1727</v>
      </c>
      <c r="BA636" s="4">
        <f t="shared" si="1943"/>
        <v>27180.04403</v>
      </c>
      <c r="BB636" s="4">
        <f t="shared" si="1943"/>
        <v>30785.88643</v>
      </c>
      <c r="BC636" s="4">
        <f t="shared" si="1943"/>
        <v>37583.64871</v>
      </c>
      <c r="BD636" s="4">
        <f t="shared" si="1943"/>
        <v>45760.77064</v>
      </c>
      <c r="BE636" s="4">
        <f t="shared" ref="BE636:BI636" si="1944">AZ636/Z636</f>
        <v>22835.10632</v>
      </c>
      <c r="BF636" s="4">
        <f t="shared" si="1944"/>
        <v>20413.38904</v>
      </c>
      <c r="BG636" s="4">
        <f t="shared" si="1944"/>
        <v>19179.51169</v>
      </c>
      <c r="BH636" s="4">
        <f t="shared" si="1944"/>
        <v>19563.05013</v>
      </c>
      <c r="BI636" s="4">
        <f t="shared" si="1944"/>
        <v>19901.07719</v>
      </c>
      <c r="BJ636" s="4">
        <f t="shared" si="38"/>
        <v>71411.07106</v>
      </c>
      <c r="BK636" s="4">
        <f t="shared" si="39"/>
        <v>39903.8372</v>
      </c>
      <c r="BL636" s="4">
        <f t="shared" si="40"/>
        <v>111314.9083</v>
      </c>
      <c r="BM636" s="4">
        <f>BK636*'Ejercicio 3 - TIR'!$D$5</f>
        <v>19951.9186</v>
      </c>
      <c r="BN636" s="4">
        <f t="shared" si="41"/>
        <v>91362.98966</v>
      </c>
      <c r="BO636" s="4">
        <f t="shared" si="42"/>
        <v>39733.20126</v>
      </c>
      <c r="BP636" s="4">
        <f t="shared" si="43"/>
        <v>-117825.8994</v>
      </c>
      <c r="BQ636" s="4">
        <f t="shared" ref="BQ636:BT636" si="1945">BE636</f>
        <v>22835.10632</v>
      </c>
      <c r="BR636" s="4">
        <f t="shared" si="1945"/>
        <v>20413.38904</v>
      </c>
      <c r="BS636" s="4">
        <f t="shared" si="1945"/>
        <v>19179.51169</v>
      </c>
      <c r="BT636" s="4">
        <f t="shared" si="1945"/>
        <v>19563.05013</v>
      </c>
      <c r="BU636" s="4">
        <f t="shared" si="45"/>
        <v>59634.27845</v>
      </c>
      <c r="BV636" s="36">
        <f t="shared" si="46"/>
        <v>5.47688238</v>
      </c>
    </row>
    <row r="637" ht="15.0" customHeight="1">
      <c r="A637" s="2">
        <v>636.0</v>
      </c>
      <c r="B637" s="3">
        <f t="shared" si="4"/>
        <v>0.385637592</v>
      </c>
      <c r="C637" s="4">
        <f>IF(B637&lt;=('Ejercicio 3 - TIR'!$D$13-'Ejercicio 3 - TIR'!$C$13)/('Ejercicio 3 - TIR'!$E$13-'Ejercicio 3 - TIR'!$C$13),'Ejercicio 3 - TIR'!$C$13+SQRT(('Ejercicio 3 - TIR'!$E$13-'Ejercicio 3 - TIR'!$C$13)*('Ejercicio 3 - TIR'!$D$13-'Ejercicio 3 - TIR'!$C$13)*B637),'Ejercicio 3 - TIR'!$E$13-SQRT(('Ejercicio 3 - TIR'!$E$13-'Ejercicio 3 - TIR'!$C$13)*('Ejercicio 3 - TIR'!$E$13-'Ejercicio 3 - TIR'!$D$13)*(1-B637)))</f>
        <v>72847.93029</v>
      </c>
      <c r="D637" s="3">
        <f t="shared" si="5"/>
        <v>0.5361323351</v>
      </c>
      <c r="E637" s="4">
        <f>IF(D637&lt;=('Ejercicio 3 - TIR'!$D$14-'Ejercicio 3 - TIR'!$C$14)/('Ejercicio 3 - TIR'!$E$14-'Ejercicio 3 - TIR'!$C$14),'Ejercicio 3 - TIR'!$C$14+SQRT(('Ejercicio 3 - TIR'!$E$14-'Ejercicio 3 - TIR'!$C$14)*('Ejercicio 3 - TIR'!$D$14-'Ejercicio 3 - TIR'!$C$14)*D637),'Ejercicio 3 - TIR'!$E$14-SQRT(('Ejercicio 3 - TIR'!$E$14-'Ejercicio 3 - TIR'!$C$14)*('Ejercicio 3 - TIR'!$E$14-'Ejercicio 3 - TIR'!$D$14)*(1-D637)))</f>
        <v>31658.52832</v>
      </c>
      <c r="F637" s="3">
        <f t="shared" si="6"/>
        <v>0.159853623</v>
      </c>
      <c r="G637" s="4">
        <f>IF(F637&lt;=('Ejercicio 3 - TIR'!$D$18-'Ejercicio 3 - TIR'!$C$18)/('Ejercicio 3 - TIR'!$E$18-'Ejercicio 3 - TIR'!$C$18),'Ejercicio 3 - TIR'!$C$18+SQRT(('Ejercicio 3 - TIR'!$E$18-'Ejercicio 3 - TIR'!$C$18)*('Ejercicio 3 - TIR'!$D$18-'Ejercicio 3 - TIR'!$C$18)*F637),'Ejercicio 3 - TIR'!$E$18-SQRT(('Ejercicio 3 - TIR'!$E$18-'Ejercicio 3 - TIR'!$C$18)*('Ejercicio 3 - TIR'!$E$18-'Ejercicio 3 - TIR'!$D$18)*(1-F637)))</f>
        <v>34896.73804</v>
      </c>
      <c r="H637" s="3">
        <f t="shared" si="7"/>
        <v>0.9814477515</v>
      </c>
      <c r="I637" s="4">
        <f>IF(H637&lt;=('Ejercicio 3 - TIR'!$D$18-'Ejercicio 3 - TIR'!$C$18)/('Ejercicio 3 - TIR'!$E$18-'Ejercicio 3 - TIR'!$C$18),'Ejercicio 3 - TIR'!$C$18+SQRT(('Ejercicio 3 - TIR'!$E$18-'Ejercicio 3 - TIR'!$C$18)*('Ejercicio 3 - TIR'!$D$18-'Ejercicio 3 - TIR'!$C$18)*H637),'Ejercicio 3 - TIR'!$E$18-SQRT(('Ejercicio 3 - TIR'!$E$18-'Ejercicio 3 - TIR'!$C$18)*('Ejercicio 3 - TIR'!$E$18-'Ejercicio 3 - TIR'!$D$18)*(1-H637)))</f>
        <v>43820.41591</v>
      </c>
      <c r="J637" s="3">
        <f t="shared" si="8"/>
        <v>0.4017407169</v>
      </c>
      <c r="K637" s="4">
        <f>IF(J637&lt;=('Ejercicio 3 - TIR'!$D$18-'Ejercicio 3 - TIR'!$C$18)/('Ejercicio 3 - TIR'!$E$18-'Ejercicio 3 - TIR'!$C$18),'Ejercicio 3 - TIR'!$C$18+SQRT(('Ejercicio 3 - TIR'!$E$18-'Ejercicio 3 - TIR'!$C$18)*('Ejercicio 3 - TIR'!$D$18-'Ejercicio 3 - TIR'!$C$18)*J637),'Ejercicio 3 - TIR'!$E$18-SQRT(('Ejercicio 3 - TIR'!$E$18-'Ejercicio 3 - TIR'!$C$18)*('Ejercicio 3 - TIR'!$E$18-'Ejercicio 3 - TIR'!$D$18)*(1-J637)))</f>
        <v>37762.80281</v>
      </c>
      <c r="L637" s="3">
        <f t="shared" si="9"/>
        <v>0.7348017933</v>
      </c>
      <c r="M637" s="4">
        <f>IF(L637&lt;=('Ejercicio 3 - TIR'!$D$18-'Ejercicio 3 - TIR'!$C$18)/('Ejercicio 3 - TIR'!$E$18-'Ejercicio 3 - TIR'!$C$18),'Ejercicio 3 - TIR'!$C$18+SQRT(('Ejercicio 3 - TIR'!$E$18-'Ejercicio 3 - TIR'!$C$18)*('Ejercicio 3 - TIR'!$D$18-'Ejercicio 3 - TIR'!$C$18)*L637),'Ejercicio 3 - TIR'!$E$18-SQRT(('Ejercicio 3 - TIR'!$E$18-'Ejercicio 3 - TIR'!$C$18)*('Ejercicio 3 - TIR'!$E$18-'Ejercicio 3 - TIR'!$D$18)*(1-L637)))</f>
        <v>40540.19445</v>
      </c>
      <c r="N637" s="3">
        <f t="shared" si="10"/>
        <v>0.9772943521</v>
      </c>
      <c r="O637" s="4">
        <f>IF(N637&lt;=('Ejercicio 3 - TIR'!$D$18-'Ejercicio 3 - TIR'!$C$18)/('Ejercicio 3 - TIR'!$E$18-'Ejercicio 3 - TIR'!$C$18),'Ejercicio 3 - TIR'!$C$18+SQRT(('Ejercicio 3 - TIR'!$E$18-'Ejercicio 3 - TIR'!$C$18)*('Ejercicio 3 - TIR'!$D$18-'Ejercicio 3 - TIR'!$C$18)*N637),'Ejercicio 3 - TIR'!$E$18-SQRT(('Ejercicio 3 - TIR'!$E$18-'Ejercicio 3 - TIR'!$C$18)*('Ejercicio 3 - TIR'!$E$18-'Ejercicio 3 - TIR'!$D$18)*(1-N637)))</f>
        <v>43695.03885</v>
      </c>
      <c r="P637" s="3">
        <f t="shared" si="11"/>
        <v>0.1530833835</v>
      </c>
      <c r="Q637" s="7">
        <f>IF(P637&lt;=('Ejercicio 3 - TIR'!$D$22-'Ejercicio 3 - TIR'!$C$22)/('Ejercicio 3 - TIR'!$E$22-'Ejercicio 3 - TIR'!$C$22),'Ejercicio 3 - TIR'!$C$22+SQRT(('Ejercicio 3 - TIR'!$E$22-'Ejercicio 3 - TIR'!$C$22)*('Ejercicio 3 - TIR'!$D$22-'Ejercicio 3 - TIR'!$C$22)*P637),'Ejercicio 3 - TIR'!$E$22-SQRT(('Ejercicio 3 - TIR'!$E$22-'Ejercicio 3 - TIR'!$C$22)*('Ejercicio 3 - TIR'!$E$22-'Ejercicio 3 - TIR'!$D$22)*(1-P637)))</f>
        <v>0.1365997015</v>
      </c>
      <c r="R637" s="3">
        <f t="shared" si="12"/>
        <v>0.5260678431</v>
      </c>
      <c r="S637" s="7">
        <f>IF(R637&lt;=('Ejercicio 3 - TIR'!$D$23-'Ejercicio 3 - TIR'!$C$23)/('Ejercicio 3 - TIR'!$E$23-'Ejercicio 3 - TIR'!$C$23),'Ejercicio 3 - TIR'!$C$23+SQRT(('Ejercicio 3 - TIR'!$E$23-'Ejercicio 3 - TIR'!$C$23)*('Ejercicio 3 - TIR'!$D$23-'Ejercicio 3 - TIR'!$C$23)*R637),'Ejercicio 3 - TIR'!$E$23-SQRT(('Ejercicio 3 - TIR'!$E$23-'Ejercicio 3 - TIR'!$C$23)*('Ejercicio 3 - TIR'!$E$23-'Ejercicio 3 - TIR'!$D$23)*(1-R637)))</f>
        <v>0.150792503</v>
      </c>
      <c r="T637" s="3">
        <f t="shared" si="13"/>
        <v>0.2242070243</v>
      </c>
      <c r="U637" s="7">
        <f>IF(T637&lt;=('Ejercicio 3 - TIR'!$D$24-'Ejercicio 3 - TIR'!$C$24)/('Ejercicio 3 - TIR'!$E$24-'Ejercicio 3 - TIR'!$C$24),'Ejercicio 3 - TIR'!$C$24+SQRT(('Ejercicio 3 - TIR'!$E$24-'Ejercicio 3 - TIR'!$C$24)*('Ejercicio 3 - TIR'!$D$24-'Ejercicio 3 - TIR'!$C$24)*T637),'Ejercicio 3 - TIR'!$E$24-SQRT(('Ejercicio 3 - TIR'!$E$24-'Ejercicio 3 - TIR'!$C$24)*('Ejercicio 3 - TIR'!$E$24-'Ejercicio 3 - TIR'!$D$24)*(1-T637)))</f>
        <v>0.1716987269</v>
      </c>
      <c r="V637" s="3">
        <f t="shared" si="14"/>
        <v>0.06770936913</v>
      </c>
      <c r="W637" s="7">
        <f>IF(V637&lt;=('Ejercicio 3 - TIR'!$D$25-'Ejercicio 3 - TIR'!$C$25)/('Ejercicio 3 - TIR'!$E$25-'Ejercicio 3 - TIR'!$C$25),'Ejercicio 3 - TIR'!$C$25+SQRT(('Ejercicio 3 - TIR'!$E$25-'Ejercicio 3 - TIR'!$C$25)*('Ejercicio 3 - TIR'!$D$25-'Ejercicio 3 - TIR'!$C$25)*V637),'Ejercicio 3 - TIR'!$E$25-SQRT(('Ejercicio 3 - TIR'!$E$25-'Ejercicio 3 - TIR'!$C$25)*('Ejercicio 3 - TIR'!$E$25-'Ejercicio 3 - TIR'!$D$25)*(1-V637)))</f>
        <v>0.1897361757</v>
      </c>
      <c r="X637" s="3">
        <f t="shared" si="15"/>
        <v>0.6443527616</v>
      </c>
      <c r="Y637" s="7">
        <f>IF(X637&lt;=('Ejercicio 3 - TIR'!$D$26-'Ejercicio 3 - TIR'!$C$26)/('Ejercicio 3 - TIR'!$E$26-'Ejercicio 3 - TIR'!$C$26),'Ejercicio 3 - TIR'!$C$26+SQRT(('Ejercicio 3 - TIR'!$E$26-'Ejercicio 3 - TIR'!$C$26)*('Ejercicio 3 - TIR'!$D$26-'Ejercicio 3 - TIR'!$C$26)*X637),'Ejercicio 3 - TIR'!$E$26-SQRT(('Ejercicio 3 - TIR'!$E$26-'Ejercicio 3 - TIR'!$C$26)*('Ejercicio 3 - TIR'!$E$26-'Ejercicio 3 - TIR'!$D$26)*(1-X637)))</f>
        <v>0.2361765464</v>
      </c>
      <c r="Z637" s="3">
        <f t="shared" si="16"/>
        <v>1.136599702</v>
      </c>
      <c r="AA637" s="3">
        <f t="shared" si="17"/>
        <v>1.307990415</v>
      </c>
      <c r="AB637" s="3">
        <f t="shared" si="18"/>
        <v>1.532570705</v>
      </c>
      <c r="AC637" s="3">
        <f t="shared" si="19"/>
        <v>1.823354809</v>
      </c>
      <c r="AD637" s="3">
        <f t="shared" si="20"/>
        <v>2.253988451</v>
      </c>
      <c r="AE637" s="2">
        <f t="shared" si="21"/>
        <v>4324.545519</v>
      </c>
      <c r="AF637" s="2">
        <f t="shared" si="22"/>
        <v>4976.654562</v>
      </c>
      <c r="AG637" s="2">
        <f t="shared" si="23"/>
        <v>5831.139815</v>
      </c>
      <c r="AH637" s="2">
        <f t="shared" si="24"/>
        <v>6937.517984</v>
      </c>
      <c r="AI637" s="2">
        <f t="shared" si="25"/>
        <v>8575.997021</v>
      </c>
      <c r="AJ637" s="4">
        <f t="shared" si="26"/>
        <v>39663.62204</v>
      </c>
      <c r="AK637" s="4">
        <f t="shared" si="27"/>
        <v>57316.684</v>
      </c>
      <c r="AL637" s="4">
        <f t="shared" si="28"/>
        <v>57874.16532</v>
      </c>
      <c r="AM637" s="4">
        <f t="shared" si="29"/>
        <v>73919.15852</v>
      </c>
      <c r="AN637" s="4">
        <f t="shared" si="30"/>
        <v>98488.11293</v>
      </c>
      <c r="AO637" s="4">
        <f>C637/'Ejercicio 3 - TIR'!$D$7</f>
        <v>14569.58606</v>
      </c>
      <c r="AP637" s="4">
        <f t="shared" si="31"/>
        <v>25094.03598</v>
      </c>
      <c r="AQ637" s="4">
        <f t="shared" si="32"/>
        <v>42747.09794</v>
      </c>
      <c r="AR637" s="4">
        <f t="shared" si="33"/>
        <v>43304.57926</v>
      </c>
      <c r="AS637" s="4">
        <f t="shared" si="34"/>
        <v>59349.57246</v>
      </c>
      <c r="AT637" s="4">
        <f t="shared" si="35"/>
        <v>83918.52687</v>
      </c>
      <c r="AU637" s="4">
        <f>AP637*'Ejercicio 3 - TIR'!$D$5</f>
        <v>12547.01799</v>
      </c>
      <c r="AV637" s="4">
        <f>AQ637*'Ejercicio 3 - TIR'!$D$5</f>
        <v>21373.54897</v>
      </c>
      <c r="AW637" s="4">
        <f>AR637*'Ejercicio 3 - TIR'!$D$5</f>
        <v>21652.28963</v>
      </c>
      <c r="AX637" s="4">
        <f>AS637*'Ejercicio 3 - TIR'!$D$5</f>
        <v>29674.78623</v>
      </c>
      <c r="AY637" s="4">
        <f>AT637*'Ejercicio 3 - TIR'!$D$5</f>
        <v>41959.26344</v>
      </c>
      <c r="AZ637" s="4">
        <f t="shared" ref="AZ637:BD637" si="1946">AJ637-AU637-AE637</f>
        <v>22792.05853</v>
      </c>
      <c r="BA637" s="4">
        <f t="shared" si="1946"/>
        <v>30966.48047</v>
      </c>
      <c r="BB637" s="4">
        <f t="shared" si="1946"/>
        <v>30390.73587</v>
      </c>
      <c r="BC637" s="4">
        <f t="shared" si="1946"/>
        <v>37306.8543</v>
      </c>
      <c r="BD637" s="4">
        <f t="shared" si="1946"/>
        <v>47952.85247</v>
      </c>
      <c r="BE637" s="4">
        <f t="shared" ref="BE637:BI637" si="1947">AZ637/Z637</f>
        <v>20052.84578</v>
      </c>
      <c r="BF637" s="4">
        <f t="shared" si="1947"/>
        <v>23674.85274</v>
      </c>
      <c r="BG637" s="4">
        <f t="shared" si="1947"/>
        <v>19829.90787</v>
      </c>
      <c r="BH637" s="4">
        <f t="shared" si="1947"/>
        <v>20460.55662</v>
      </c>
      <c r="BI637" s="4">
        <f t="shared" si="1947"/>
        <v>21274.66645</v>
      </c>
      <c r="BJ637" s="4">
        <f t="shared" si="38"/>
        <v>71357.9572</v>
      </c>
      <c r="BK637" s="4">
        <f t="shared" si="39"/>
        <v>32839.6787</v>
      </c>
      <c r="BL637" s="4">
        <f t="shared" si="40"/>
        <v>104197.6359</v>
      </c>
      <c r="BM637" s="4">
        <f>BK637*'Ejercicio 3 - TIR'!$D$5</f>
        <v>16419.83935</v>
      </c>
      <c r="BN637" s="4">
        <f t="shared" si="41"/>
        <v>87777.79656</v>
      </c>
      <c r="BO637" s="4">
        <f t="shared" si="42"/>
        <v>38943.32135</v>
      </c>
      <c r="BP637" s="4">
        <f t="shared" si="43"/>
        <v>-104506.4586</v>
      </c>
      <c r="BQ637" s="4">
        <f t="shared" ref="BQ637:BT637" si="1948">BE637</f>
        <v>20052.84578</v>
      </c>
      <c r="BR637" s="4">
        <f t="shared" si="1948"/>
        <v>23674.85274</v>
      </c>
      <c r="BS637" s="4">
        <f t="shared" si="1948"/>
        <v>19829.90787</v>
      </c>
      <c r="BT637" s="4">
        <f t="shared" si="1948"/>
        <v>20460.55662</v>
      </c>
      <c r="BU637" s="4">
        <f t="shared" si="45"/>
        <v>60217.9878</v>
      </c>
      <c r="BV637" s="36">
        <f t="shared" si="46"/>
        <v>9.85801981</v>
      </c>
    </row>
    <row r="638" ht="15.0" customHeight="1">
      <c r="A638" s="2">
        <v>637.0</v>
      </c>
      <c r="B638" s="3">
        <f t="shared" si="4"/>
        <v>0.5547922916</v>
      </c>
      <c r="C638" s="4">
        <f>IF(B638&lt;=('Ejercicio 3 - TIR'!$D$13-'Ejercicio 3 - TIR'!$C$13)/('Ejercicio 3 - TIR'!$E$13-'Ejercicio 3 - TIR'!$C$13),'Ejercicio 3 - TIR'!$C$13+SQRT(('Ejercicio 3 - TIR'!$E$13-'Ejercicio 3 - TIR'!$C$13)*('Ejercicio 3 - TIR'!$D$13-'Ejercicio 3 - TIR'!$C$13)*B638),'Ejercicio 3 - TIR'!$E$13-SQRT(('Ejercicio 3 - TIR'!$E$13-'Ejercicio 3 - TIR'!$C$13)*('Ejercicio 3 - TIR'!$E$13-'Ejercicio 3 - TIR'!$D$13)*(1-B638)))</f>
        <v>76886.16756</v>
      </c>
      <c r="D638" s="3">
        <f t="shared" si="5"/>
        <v>0.1443276726</v>
      </c>
      <c r="E638" s="4">
        <f>IF(D638&lt;=('Ejercicio 3 - TIR'!$D$14-'Ejercicio 3 - TIR'!$C$14)/('Ejercicio 3 - TIR'!$E$14-'Ejercicio 3 - TIR'!$C$14),'Ejercicio 3 - TIR'!$C$14+SQRT(('Ejercicio 3 - TIR'!$E$14-'Ejercicio 3 - TIR'!$C$14)*('Ejercicio 3 - TIR'!$D$14-'Ejercicio 3 - TIR'!$C$14)*D638),'Ejercicio 3 - TIR'!$E$14-SQRT(('Ejercicio 3 - TIR'!$E$14-'Ejercicio 3 - TIR'!$C$14)*('Ejercicio 3 - TIR'!$E$14-'Ejercicio 3 - TIR'!$D$14)*(1-D638)))</f>
        <v>28290.07226</v>
      </c>
      <c r="F638" s="3">
        <f t="shared" si="6"/>
        <v>0.9315149138</v>
      </c>
      <c r="G638" s="4">
        <f>IF(F638&lt;=('Ejercicio 3 - TIR'!$D$18-'Ejercicio 3 - TIR'!$C$18)/('Ejercicio 3 - TIR'!$E$18-'Ejercicio 3 - TIR'!$C$18),'Ejercicio 3 - TIR'!$C$18+SQRT(('Ejercicio 3 - TIR'!$E$18-'Ejercicio 3 - TIR'!$C$18)*('Ejercicio 3 - TIR'!$D$18-'Ejercicio 3 - TIR'!$C$18)*F638),'Ejercicio 3 - TIR'!$E$18-SQRT(('Ejercicio 3 - TIR'!$E$18-'Ejercicio 3 - TIR'!$C$18)*('Ejercicio 3 - TIR'!$E$18-'Ejercicio 3 - TIR'!$D$18)*(1-F638)))</f>
        <v>42733.64136</v>
      </c>
      <c r="H638" s="3">
        <f t="shared" si="7"/>
        <v>0.6069222423</v>
      </c>
      <c r="I638" s="4">
        <f>IF(H638&lt;=('Ejercicio 3 - TIR'!$D$18-'Ejercicio 3 - TIR'!$C$18)/('Ejercicio 3 - TIR'!$E$18-'Ejercicio 3 - TIR'!$C$18),'Ejercicio 3 - TIR'!$C$18+SQRT(('Ejercicio 3 - TIR'!$E$18-'Ejercicio 3 - TIR'!$C$18)*('Ejercicio 3 - TIR'!$D$18-'Ejercicio 3 - TIR'!$C$18)*H638),'Ejercicio 3 - TIR'!$E$18-SQRT(('Ejercicio 3 - TIR'!$E$18-'Ejercicio 3 - TIR'!$C$18)*('Ejercicio 3 - TIR'!$E$18-'Ejercicio 3 - TIR'!$D$18)*(1-H638)))</f>
        <v>39541.40117</v>
      </c>
      <c r="J638" s="3">
        <f t="shared" si="8"/>
        <v>0.2239857893</v>
      </c>
      <c r="K638" s="4">
        <f>IF(J638&lt;=('Ejercicio 3 - TIR'!$D$18-'Ejercicio 3 - TIR'!$C$18)/('Ejercicio 3 - TIR'!$E$18-'Ejercicio 3 - TIR'!$C$18),'Ejercicio 3 - TIR'!$C$18+SQRT(('Ejercicio 3 - TIR'!$E$18-'Ejercicio 3 - TIR'!$C$18)*('Ejercicio 3 - TIR'!$D$18-'Ejercicio 3 - TIR'!$C$18)*J638),'Ejercicio 3 - TIR'!$E$18-SQRT(('Ejercicio 3 - TIR'!$E$18-'Ejercicio 3 - TIR'!$C$18)*('Ejercicio 3 - TIR'!$E$18-'Ejercicio 3 - TIR'!$D$18)*(1-J638)))</f>
        <v>35796.36683</v>
      </c>
      <c r="L638" s="3">
        <f t="shared" si="9"/>
        <v>0.9729915138</v>
      </c>
      <c r="M638" s="4">
        <f>IF(L638&lt;=('Ejercicio 3 - TIR'!$D$18-'Ejercicio 3 - TIR'!$C$18)/('Ejercicio 3 - TIR'!$E$18-'Ejercicio 3 - TIR'!$C$18),'Ejercicio 3 - TIR'!$C$18+SQRT(('Ejercicio 3 - TIR'!$E$18-'Ejercicio 3 - TIR'!$C$18)*('Ejercicio 3 - TIR'!$D$18-'Ejercicio 3 - TIR'!$C$18)*L638),'Ejercicio 3 - TIR'!$E$18-SQRT(('Ejercicio 3 - TIR'!$E$18-'Ejercicio 3 - TIR'!$C$18)*('Ejercicio 3 - TIR'!$E$18-'Ejercicio 3 - TIR'!$D$18)*(1-L638)))</f>
        <v>43576.75144</v>
      </c>
      <c r="N638" s="3">
        <f t="shared" si="10"/>
        <v>0.5015051254</v>
      </c>
      <c r="O638" s="4">
        <f>IF(N638&lt;=('Ejercicio 3 - TIR'!$D$18-'Ejercicio 3 - TIR'!$C$18)/('Ejercicio 3 - TIR'!$E$18-'Ejercicio 3 - TIR'!$C$18),'Ejercicio 3 - TIR'!$C$18+SQRT(('Ejercicio 3 - TIR'!$E$18-'Ejercicio 3 - TIR'!$C$18)*('Ejercicio 3 - TIR'!$D$18-'Ejercicio 3 - TIR'!$C$18)*N638),'Ejercicio 3 - TIR'!$E$18-SQRT(('Ejercicio 3 - TIR'!$E$18-'Ejercicio 3 - TIR'!$C$18)*('Ejercicio 3 - TIR'!$E$18-'Ejercicio 3 - TIR'!$D$18)*(1-N638)))</f>
        <v>38673.27901</v>
      </c>
      <c r="P638" s="3">
        <f t="shared" si="11"/>
        <v>0.2929683191</v>
      </c>
      <c r="Q638" s="7">
        <f>IF(P638&lt;=('Ejercicio 3 - TIR'!$D$22-'Ejercicio 3 - TIR'!$C$22)/('Ejercicio 3 - TIR'!$E$22-'Ejercicio 3 - TIR'!$C$22),'Ejercicio 3 - TIR'!$C$22+SQRT(('Ejercicio 3 - TIR'!$E$22-'Ejercicio 3 - TIR'!$C$22)*('Ejercicio 3 - TIR'!$D$22-'Ejercicio 3 - TIR'!$C$22)*P638),'Ejercicio 3 - TIR'!$E$22-SQRT(('Ejercicio 3 - TIR'!$E$22-'Ejercicio 3 - TIR'!$C$22)*('Ejercicio 3 - TIR'!$E$22-'Ejercicio 3 - TIR'!$D$22)*(1-P638)))</f>
        <v>0.1429639495</v>
      </c>
      <c r="R638" s="3">
        <f t="shared" si="12"/>
        <v>0.8651803428</v>
      </c>
      <c r="S638" s="7">
        <f>IF(R638&lt;=('Ejercicio 3 - TIR'!$D$23-'Ejercicio 3 - TIR'!$C$23)/('Ejercicio 3 - TIR'!$E$23-'Ejercicio 3 - TIR'!$C$23),'Ejercicio 3 - TIR'!$C$23+SQRT(('Ejercicio 3 - TIR'!$E$23-'Ejercicio 3 - TIR'!$C$23)*('Ejercicio 3 - TIR'!$D$23-'Ejercicio 3 - TIR'!$C$23)*R638),'Ejercicio 3 - TIR'!$E$23-SQRT(('Ejercicio 3 - TIR'!$E$23-'Ejercicio 3 - TIR'!$C$23)*('Ejercicio 3 - TIR'!$E$23-'Ejercicio 3 - TIR'!$D$23)*(1-R638)))</f>
        <v>0.1644219583</v>
      </c>
      <c r="T638" s="3">
        <f t="shared" si="13"/>
        <v>0.8003835599</v>
      </c>
      <c r="U638" s="7">
        <f>IF(T638&lt;=('Ejercicio 3 - TIR'!$D$24-'Ejercicio 3 - TIR'!$C$24)/('Ejercicio 3 - TIR'!$E$24-'Ejercicio 3 - TIR'!$C$24),'Ejercicio 3 - TIR'!$C$24+SQRT(('Ejercicio 3 - TIR'!$E$24-'Ejercicio 3 - TIR'!$C$24)*('Ejercicio 3 - TIR'!$D$24-'Ejercicio 3 - TIR'!$C$24)*T638),'Ejercicio 3 - TIR'!$E$24-SQRT(('Ejercicio 3 - TIR'!$E$24-'Ejercicio 3 - TIR'!$C$24)*('Ejercicio 3 - TIR'!$E$24-'Ejercicio 3 - TIR'!$D$24)*(1-T638)))</f>
        <v>0.1963583835</v>
      </c>
      <c r="V638" s="3">
        <f t="shared" si="14"/>
        <v>0.8686718416</v>
      </c>
      <c r="W638" s="7">
        <f>IF(V638&lt;=('Ejercicio 3 - TIR'!$D$25-'Ejercicio 3 - TIR'!$C$25)/('Ejercicio 3 - TIR'!$E$25-'Ejercicio 3 - TIR'!$C$25),'Ejercicio 3 - TIR'!$C$25+SQRT(('Ejercicio 3 - TIR'!$E$25-'Ejercicio 3 - TIR'!$C$25)*('Ejercicio 3 - TIR'!$D$25-'Ejercicio 3 - TIR'!$C$25)*V638),'Ejercicio 3 - TIR'!$E$25-SQRT(('Ejercicio 3 - TIR'!$E$25-'Ejercicio 3 - TIR'!$C$25)*('Ejercicio 3 - TIR'!$E$25-'Ejercicio 3 - TIR'!$D$25)*(1-V638)))</f>
        <v>0.2285605841</v>
      </c>
      <c r="X638" s="3">
        <f t="shared" si="15"/>
        <v>0.7564402355</v>
      </c>
      <c r="Y638" s="7">
        <f>IF(X638&lt;=('Ejercicio 3 - TIR'!$D$26-'Ejercicio 3 - TIR'!$C$26)/('Ejercicio 3 - TIR'!$E$26-'Ejercicio 3 - TIR'!$C$26),'Ejercicio 3 - TIR'!$C$26+SQRT(('Ejercicio 3 - TIR'!$E$26-'Ejercicio 3 - TIR'!$C$26)*('Ejercicio 3 - TIR'!$D$26-'Ejercicio 3 - TIR'!$C$26)*X638),'Ejercicio 3 - TIR'!$E$26-SQRT(('Ejercicio 3 - TIR'!$E$26-'Ejercicio 3 - TIR'!$C$26)*('Ejercicio 3 - TIR'!$E$26-'Ejercicio 3 - TIR'!$D$26)*(1-X638)))</f>
        <v>0.2437340004</v>
      </c>
      <c r="Z638" s="3">
        <f t="shared" si="16"/>
        <v>1.142963949</v>
      </c>
      <c r="AA638" s="3">
        <f t="shared" si="17"/>
        <v>1.33089232</v>
      </c>
      <c r="AB638" s="3">
        <f t="shared" si="18"/>
        <v>1.592224185</v>
      </c>
      <c r="AC638" s="3">
        <f t="shared" si="19"/>
        <v>1.956143875</v>
      </c>
      <c r="AD638" s="3">
        <f t="shared" si="20"/>
        <v>2.432922646</v>
      </c>
      <c r="AE638" s="2">
        <f t="shared" si="21"/>
        <v>4044.46046</v>
      </c>
      <c r="AF638" s="2">
        <f t="shared" si="22"/>
        <v>4709.458569</v>
      </c>
      <c r="AG638" s="2">
        <f t="shared" si="23"/>
        <v>5634.200241</v>
      </c>
      <c r="AH638" s="2">
        <f t="shared" si="24"/>
        <v>6921.956339</v>
      </c>
      <c r="AI638" s="2">
        <f t="shared" si="25"/>
        <v>8609.072447</v>
      </c>
      <c r="AJ638" s="4">
        <f t="shared" si="26"/>
        <v>48843.01151</v>
      </c>
      <c r="AK638" s="4">
        <f t="shared" si="27"/>
        <v>52625.34716</v>
      </c>
      <c r="AL638" s="4">
        <f t="shared" si="28"/>
        <v>56995.84099</v>
      </c>
      <c r="AM638" s="4">
        <f t="shared" si="29"/>
        <v>85242.3954</v>
      </c>
      <c r="AN638" s="4">
        <f t="shared" si="30"/>
        <v>94089.09632</v>
      </c>
      <c r="AO638" s="4">
        <f>C638/'Ejercicio 3 - TIR'!$D$7</f>
        <v>15377.23351</v>
      </c>
      <c r="AP638" s="4">
        <f t="shared" si="31"/>
        <v>33465.778</v>
      </c>
      <c r="AQ638" s="4">
        <f t="shared" si="32"/>
        <v>37248.11364</v>
      </c>
      <c r="AR638" s="4">
        <f t="shared" si="33"/>
        <v>41618.60748</v>
      </c>
      <c r="AS638" s="4">
        <f t="shared" si="34"/>
        <v>69865.16189</v>
      </c>
      <c r="AT638" s="4">
        <f t="shared" si="35"/>
        <v>78711.86281</v>
      </c>
      <c r="AU638" s="4">
        <f>AP638*'Ejercicio 3 - TIR'!$D$5</f>
        <v>16732.889</v>
      </c>
      <c r="AV638" s="4">
        <f>AQ638*'Ejercicio 3 - TIR'!$D$5</f>
        <v>18624.05682</v>
      </c>
      <c r="AW638" s="4">
        <f>AR638*'Ejercicio 3 - TIR'!$D$5</f>
        <v>20809.30374</v>
      </c>
      <c r="AX638" s="4">
        <f>AS638*'Ejercicio 3 - TIR'!$D$5</f>
        <v>34932.58095</v>
      </c>
      <c r="AY638" s="4">
        <f>AT638*'Ejercicio 3 - TIR'!$D$5</f>
        <v>39355.9314</v>
      </c>
      <c r="AZ638" s="4">
        <f t="shared" ref="AZ638:BD638" si="1949">AJ638-AU638-AE638</f>
        <v>28065.66205</v>
      </c>
      <c r="BA638" s="4">
        <f t="shared" si="1949"/>
        <v>29291.83176</v>
      </c>
      <c r="BB638" s="4">
        <f t="shared" si="1949"/>
        <v>30552.33701</v>
      </c>
      <c r="BC638" s="4">
        <f t="shared" si="1949"/>
        <v>43387.85812</v>
      </c>
      <c r="BD638" s="4">
        <f t="shared" si="1949"/>
        <v>46124.09247</v>
      </c>
      <c r="BE638" s="4">
        <f t="shared" ref="BE638:BI638" si="1950">AZ638/Z638</f>
        <v>24555.15947</v>
      </c>
      <c r="BF638" s="4">
        <f t="shared" si="1950"/>
        <v>22009.16732</v>
      </c>
      <c r="BG638" s="4">
        <f t="shared" si="1950"/>
        <v>19188.46435</v>
      </c>
      <c r="BH638" s="4">
        <f t="shared" si="1950"/>
        <v>22180.30007</v>
      </c>
      <c r="BI638" s="4">
        <f t="shared" si="1950"/>
        <v>18958.30619</v>
      </c>
      <c r="BJ638" s="4">
        <f t="shared" si="38"/>
        <v>68827.55746</v>
      </c>
      <c r="BK638" s="4">
        <f t="shared" si="39"/>
        <v>37411.61965</v>
      </c>
      <c r="BL638" s="4">
        <f t="shared" si="40"/>
        <v>106239.1771</v>
      </c>
      <c r="BM638" s="4">
        <f>BK638*'Ejercicio 3 - TIR'!$D$5</f>
        <v>18705.80983</v>
      </c>
      <c r="BN638" s="4">
        <f t="shared" si="41"/>
        <v>87533.36729</v>
      </c>
      <c r="BO638" s="4">
        <f t="shared" si="42"/>
        <v>35978.68901</v>
      </c>
      <c r="BP638" s="4">
        <f t="shared" si="43"/>
        <v>-105176.2398</v>
      </c>
      <c r="BQ638" s="4">
        <f t="shared" ref="BQ638:BT638" si="1951">BE638</f>
        <v>24555.15947</v>
      </c>
      <c r="BR638" s="4">
        <f t="shared" si="1951"/>
        <v>22009.16732</v>
      </c>
      <c r="BS638" s="4">
        <f t="shared" si="1951"/>
        <v>19188.46435</v>
      </c>
      <c r="BT638" s="4">
        <f t="shared" si="1951"/>
        <v>22180.30007</v>
      </c>
      <c r="BU638" s="4">
        <f t="shared" si="45"/>
        <v>54936.9952</v>
      </c>
      <c r="BV638" s="36">
        <f t="shared" si="46"/>
        <v>9.676639861</v>
      </c>
    </row>
    <row r="639" ht="15.0" customHeight="1">
      <c r="A639" s="2">
        <v>638.0</v>
      </c>
      <c r="B639" s="3">
        <f t="shared" si="4"/>
        <v>0.4919403439</v>
      </c>
      <c r="C639" s="4">
        <f>IF(B639&lt;=('Ejercicio 3 - TIR'!$D$13-'Ejercicio 3 - TIR'!$C$13)/('Ejercicio 3 - TIR'!$E$13-'Ejercicio 3 - TIR'!$C$13),'Ejercicio 3 - TIR'!$C$13+SQRT(('Ejercicio 3 - TIR'!$E$13-'Ejercicio 3 - TIR'!$C$13)*('Ejercicio 3 - TIR'!$D$13-'Ejercicio 3 - TIR'!$C$13)*B639),'Ejercicio 3 - TIR'!$E$13-SQRT(('Ejercicio 3 - TIR'!$E$13-'Ejercicio 3 - TIR'!$C$13)*('Ejercicio 3 - TIR'!$E$13-'Ejercicio 3 - TIR'!$D$13)*(1-B639)))</f>
        <v>75308.47135</v>
      </c>
      <c r="D639" s="3">
        <f t="shared" si="5"/>
        <v>0.009424745114</v>
      </c>
      <c r="E639" s="4">
        <f>IF(D639&lt;=('Ejercicio 3 - TIR'!$D$14-'Ejercicio 3 - TIR'!$C$14)/('Ejercicio 3 - TIR'!$E$14-'Ejercicio 3 - TIR'!$C$14),'Ejercicio 3 - TIR'!$C$14+SQRT(('Ejercicio 3 - TIR'!$E$14-'Ejercicio 3 - TIR'!$C$14)*('Ejercicio 3 - TIR'!$D$14-'Ejercicio 3 - TIR'!$C$14)*D639),'Ejercicio 3 - TIR'!$E$14-SQRT(('Ejercicio 3 - TIR'!$E$14-'Ejercicio 3 - TIR'!$C$14)*('Ejercicio 3 - TIR'!$E$14-'Ejercicio 3 - TIR'!$D$14)*(1-D639)))</f>
        <v>25840.74722</v>
      </c>
      <c r="F639" s="3">
        <f t="shared" si="6"/>
        <v>0.457045943</v>
      </c>
      <c r="G639" s="4">
        <f>IF(F639&lt;=('Ejercicio 3 - TIR'!$D$18-'Ejercicio 3 - TIR'!$C$18)/('Ejercicio 3 - TIR'!$E$18-'Ejercicio 3 - TIR'!$C$18),'Ejercicio 3 - TIR'!$C$18+SQRT(('Ejercicio 3 - TIR'!$E$18-'Ejercicio 3 - TIR'!$C$18)*('Ejercicio 3 - TIR'!$D$18-'Ejercicio 3 - TIR'!$C$18)*F639),'Ejercicio 3 - TIR'!$E$18-SQRT(('Ejercicio 3 - TIR'!$E$18-'Ejercicio 3 - TIR'!$C$18)*('Ejercicio 3 - TIR'!$E$18-'Ejercicio 3 - TIR'!$D$18)*(1-F639)))</f>
        <v>38279.9089</v>
      </c>
      <c r="H639" s="3">
        <f t="shared" si="7"/>
        <v>0.8207732859</v>
      </c>
      <c r="I639" s="4">
        <f>IF(H639&lt;=('Ejercicio 3 - TIR'!$D$18-'Ejercicio 3 - TIR'!$C$18)/('Ejercicio 3 - TIR'!$E$18-'Ejercicio 3 - TIR'!$C$18),'Ejercicio 3 - TIR'!$C$18+SQRT(('Ejercicio 3 - TIR'!$E$18-'Ejercicio 3 - TIR'!$C$18)*('Ejercicio 3 - TIR'!$D$18-'Ejercicio 3 - TIR'!$C$18)*H639),'Ejercicio 3 - TIR'!$E$18-SQRT(('Ejercicio 3 - TIR'!$E$18-'Ejercicio 3 - TIR'!$C$18)*('Ejercicio 3 - TIR'!$E$18-'Ejercicio 3 - TIR'!$D$18)*(1-H639)))</f>
        <v>41333.6662</v>
      </c>
      <c r="J639" s="3">
        <f t="shared" si="8"/>
        <v>0.2231384735</v>
      </c>
      <c r="K639" s="4">
        <f>IF(J639&lt;=('Ejercicio 3 - TIR'!$D$18-'Ejercicio 3 - TIR'!$C$18)/('Ejercicio 3 - TIR'!$E$18-'Ejercicio 3 - TIR'!$C$18),'Ejercicio 3 - TIR'!$C$18+SQRT(('Ejercicio 3 - TIR'!$E$18-'Ejercicio 3 - TIR'!$C$18)*('Ejercicio 3 - TIR'!$D$18-'Ejercicio 3 - TIR'!$C$18)*J639),'Ejercicio 3 - TIR'!$E$18-SQRT(('Ejercicio 3 - TIR'!$E$18-'Ejercicio 3 - TIR'!$C$18)*('Ejercicio 3 - TIR'!$E$18-'Ejercicio 3 - TIR'!$D$18)*(1-J639)))</f>
        <v>35785.3929</v>
      </c>
      <c r="L639" s="3">
        <f t="shared" si="9"/>
        <v>0.5853937521</v>
      </c>
      <c r="M639" s="4">
        <f>IF(L639&lt;=('Ejercicio 3 - TIR'!$D$18-'Ejercicio 3 - TIR'!$C$18)/('Ejercicio 3 - TIR'!$E$18-'Ejercicio 3 - TIR'!$C$18),'Ejercicio 3 - TIR'!$C$18+SQRT(('Ejercicio 3 - TIR'!$E$18-'Ejercicio 3 - TIR'!$C$18)*('Ejercicio 3 - TIR'!$D$18-'Ejercicio 3 - TIR'!$C$18)*L639),'Ejercicio 3 - TIR'!$E$18-SQRT(('Ejercicio 3 - TIR'!$E$18-'Ejercicio 3 - TIR'!$C$18)*('Ejercicio 3 - TIR'!$E$18-'Ejercicio 3 - TIR'!$D$18)*(1-L639)))</f>
        <v>39370.64901</v>
      </c>
      <c r="N639" s="3">
        <f t="shared" si="10"/>
        <v>0.572934054</v>
      </c>
      <c r="O639" s="4">
        <f>IF(N639&lt;=('Ejercicio 3 - TIR'!$D$18-'Ejercicio 3 - TIR'!$C$18)/('Ejercicio 3 - TIR'!$E$18-'Ejercicio 3 - TIR'!$C$18),'Ejercicio 3 - TIR'!$C$18+SQRT(('Ejercicio 3 - TIR'!$E$18-'Ejercicio 3 - TIR'!$C$18)*('Ejercicio 3 - TIR'!$D$18-'Ejercicio 3 - TIR'!$C$18)*N639),'Ejercicio 3 - TIR'!$E$18-SQRT(('Ejercicio 3 - TIR'!$E$18-'Ejercicio 3 - TIR'!$C$18)*('Ejercicio 3 - TIR'!$E$18-'Ejercicio 3 - TIR'!$D$18)*(1-N639)))</f>
        <v>39270.38878</v>
      </c>
      <c r="P639" s="3">
        <f t="shared" si="11"/>
        <v>0.5544520332</v>
      </c>
      <c r="Q639" s="7">
        <f>IF(P639&lt;=('Ejercicio 3 - TIR'!$D$22-'Ejercicio 3 - TIR'!$C$22)/('Ejercicio 3 - TIR'!$E$22-'Ejercicio 3 - TIR'!$C$22),'Ejercicio 3 - TIR'!$C$22+SQRT(('Ejercicio 3 - TIR'!$E$22-'Ejercicio 3 - TIR'!$C$22)*('Ejercicio 3 - TIR'!$D$22-'Ejercicio 3 - TIR'!$C$22)*P639),'Ejercicio 3 - TIR'!$E$22-SQRT(('Ejercicio 3 - TIR'!$E$22-'Ejercicio 3 - TIR'!$C$22)*('Ejercicio 3 - TIR'!$E$22-'Ejercicio 3 - TIR'!$D$22)*(1-P639)))</f>
        <v>0.1516806367</v>
      </c>
      <c r="R639" s="3">
        <f t="shared" si="12"/>
        <v>0.5552948501</v>
      </c>
      <c r="S639" s="7">
        <f>IF(R639&lt;=('Ejercicio 3 - TIR'!$D$23-'Ejercicio 3 - TIR'!$C$23)/('Ejercicio 3 - TIR'!$E$23-'Ejercicio 3 - TIR'!$C$23),'Ejercicio 3 - TIR'!$C$23+SQRT(('Ejercicio 3 - TIR'!$E$23-'Ejercicio 3 - TIR'!$C$23)*('Ejercicio 3 - TIR'!$D$23-'Ejercicio 3 - TIR'!$C$23)*R639),'Ejercicio 3 - TIR'!$E$23-SQRT(('Ejercicio 3 - TIR'!$E$23-'Ejercicio 3 - TIR'!$C$23)*('Ejercicio 3 - TIR'!$E$23-'Ejercicio 3 - TIR'!$D$23)*(1-R639)))</f>
        <v>0.1517074344</v>
      </c>
      <c r="T639" s="3">
        <f t="shared" si="13"/>
        <v>0.4354913081</v>
      </c>
      <c r="U639" s="7">
        <f>IF(T639&lt;=('Ejercicio 3 - TIR'!$D$24-'Ejercicio 3 - TIR'!$C$24)/('Ejercicio 3 - TIR'!$E$24-'Ejercicio 3 - TIR'!$C$24),'Ejercicio 3 - TIR'!$C$24+SQRT(('Ejercicio 3 - TIR'!$E$24-'Ejercicio 3 - TIR'!$C$24)*('Ejercicio 3 - TIR'!$D$24-'Ejercicio 3 - TIR'!$C$24)*T639),'Ejercicio 3 - TIR'!$E$24-SQRT(('Ejercicio 3 - TIR'!$E$24-'Ejercicio 3 - TIR'!$C$24)*('Ejercicio 3 - TIR'!$E$24-'Ejercicio 3 - TIR'!$D$24)*(1-T639)))</f>
        <v>0.1802429335</v>
      </c>
      <c r="V639" s="3">
        <f t="shared" si="14"/>
        <v>0.7729181269</v>
      </c>
      <c r="W639" s="7">
        <f>IF(V639&lt;=('Ejercicio 3 - TIR'!$D$25-'Ejercicio 3 - TIR'!$C$25)/('Ejercicio 3 - TIR'!$E$25-'Ejercicio 3 - TIR'!$C$25),'Ejercicio 3 - TIR'!$C$25+SQRT(('Ejercicio 3 - TIR'!$E$25-'Ejercicio 3 - TIR'!$C$25)*('Ejercicio 3 - TIR'!$D$25-'Ejercicio 3 - TIR'!$C$25)*V639),'Ejercicio 3 - TIR'!$E$25-SQRT(('Ejercicio 3 - TIR'!$E$25-'Ejercicio 3 - TIR'!$C$25)*('Ejercicio 3 - TIR'!$E$25-'Ejercicio 3 - TIR'!$D$25)*(1-V639)))</f>
        <v>0.2218080409</v>
      </c>
      <c r="X639" s="3">
        <f t="shared" si="15"/>
        <v>0.1820742772</v>
      </c>
      <c r="Y639" s="7">
        <f>IF(X639&lt;=('Ejercicio 3 - TIR'!$D$26-'Ejercicio 3 - TIR'!$C$26)/('Ejercicio 3 - TIR'!$E$26-'Ejercicio 3 - TIR'!$C$26),'Ejercicio 3 - TIR'!$C$26+SQRT(('Ejercicio 3 - TIR'!$E$26-'Ejercicio 3 - TIR'!$C$26)*('Ejercicio 3 - TIR'!$D$26-'Ejercicio 3 - TIR'!$C$26)*X639),'Ejercicio 3 - TIR'!$E$26-SQRT(('Ejercicio 3 - TIR'!$E$26-'Ejercicio 3 - TIR'!$C$26)*('Ejercicio 3 - TIR'!$E$26-'Ejercicio 3 - TIR'!$D$26)*(1-X639)))</f>
        <v>0.2121720669</v>
      </c>
      <c r="Z639" s="3">
        <f t="shared" si="16"/>
        <v>1.151680637</v>
      </c>
      <c r="AA639" s="3">
        <f t="shared" si="17"/>
        <v>1.326399151</v>
      </c>
      <c r="AB639" s="3">
        <f t="shared" si="18"/>
        <v>1.565473225</v>
      </c>
      <c r="AC639" s="3">
        <f t="shared" si="19"/>
        <v>1.912707775</v>
      </c>
      <c r="AD639" s="3">
        <f t="shared" si="20"/>
        <v>2.318530936</v>
      </c>
      <c r="AE639" s="2">
        <f t="shared" si="21"/>
        <v>3919.54099</v>
      </c>
      <c r="AF639" s="2">
        <f t="shared" si="22"/>
        <v>4514.164497</v>
      </c>
      <c r="AG639" s="2">
        <f t="shared" si="23"/>
        <v>5327.810748</v>
      </c>
      <c r="AH639" s="2">
        <f t="shared" si="24"/>
        <v>6509.562013</v>
      </c>
      <c r="AI639" s="2">
        <f t="shared" si="25"/>
        <v>7890.709239</v>
      </c>
      <c r="AJ639" s="4">
        <f t="shared" si="26"/>
        <v>44086.22986</v>
      </c>
      <c r="AK639" s="4">
        <f t="shared" si="27"/>
        <v>54824.93976</v>
      </c>
      <c r="AL639" s="4">
        <f t="shared" si="28"/>
        <v>56021.07444</v>
      </c>
      <c r="AM639" s="4">
        <f t="shared" si="29"/>
        <v>75304.54644</v>
      </c>
      <c r="AN639" s="4">
        <f t="shared" si="30"/>
        <v>91049.61126</v>
      </c>
      <c r="AO639" s="4">
        <f>C639/'Ejercicio 3 - TIR'!$D$7</f>
        <v>15061.69427</v>
      </c>
      <c r="AP639" s="4">
        <f t="shared" si="31"/>
        <v>29024.53559</v>
      </c>
      <c r="AQ639" s="4">
        <f t="shared" si="32"/>
        <v>39763.24549</v>
      </c>
      <c r="AR639" s="4">
        <f t="shared" si="33"/>
        <v>40959.38017</v>
      </c>
      <c r="AS639" s="4">
        <f t="shared" si="34"/>
        <v>60242.85217</v>
      </c>
      <c r="AT639" s="4">
        <f t="shared" si="35"/>
        <v>75987.91699</v>
      </c>
      <c r="AU639" s="4">
        <f>AP639*'Ejercicio 3 - TIR'!$D$5</f>
        <v>14512.26779</v>
      </c>
      <c r="AV639" s="4">
        <f>AQ639*'Ejercicio 3 - TIR'!$D$5</f>
        <v>19881.62275</v>
      </c>
      <c r="AW639" s="4">
        <f>AR639*'Ejercicio 3 - TIR'!$D$5</f>
        <v>20479.69009</v>
      </c>
      <c r="AX639" s="4">
        <f>AS639*'Ejercicio 3 - TIR'!$D$5</f>
        <v>30121.42609</v>
      </c>
      <c r="AY639" s="4">
        <f>AT639*'Ejercicio 3 - TIR'!$D$5</f>
        <v>37993.9585</v>
      </c>
      <c r="AZ639" s="4">
        <f t="shared" ref="AZ639:BD639" si="1952">AJ639-AU639-AE639</f>
        <v>25654.42107</v>
      </c>
      <c r="BA639" s="4">
        <f t="shared" si="1952"/>
        <v>30429.15252</v>
      </c>
      <c r="BB639" s="4">
        <f t="shared" si="1952"/>
        <v>30213.57361</v>
      </c>
      <c r="BC639" s="4">
        <f t="shared" si="1952"/>
        <v>38673.55834</v>
      </c>
      <c r="BD639" s="4">
        <f t="shared" si="1952"/>
        <v>45164.94353</v>
      </c>
      <c r="BE639" s="4">
        <f t="shared" ref="BE639:BI639" si="1953">AZ639/Z639</f>
        <v>22275.6381</v>
      </c>
      <c r="BF639" s="4">
        <f t="shared" si="1953"/>
        <v>22941.17309</v>
      </c>
      <c r="BG639" s="4">
        <f t="shared" si="1953"/>
        <v>19299.9619</v>
      </c>
      <c r="BH639" s="4">
        <f t="shared" si="1953"/>
        <v>20219.27179</v>
      </c>
      <c r="BI639" s="4">
        <f t="shared" si="1953"/>
        <v>19479.98313</v>
      </c>
      <c r="BJ639" s="4">
        <f t="shared" si="38"/>
        <v>59912.57184</v>
      </c>
      <c r="BK639" s="4">
        <f t="shared" si="39"/>
        <v>34921.00412</v>
      </c>
      <c r="BL639" s="4">
        <f t="shared" si="40"/>
        <v>94833.57596</v>
      </c>
      <c r="BM639" s="4">
        <f>BK639*'Ejercicio 3 - TIR'!$D$5</f>
        <v>17460.50206</v>
      </c>
      <c r="BN639" s="4">
        <f t="shared" si="41"/>
        <v>77373.0739</v>
      </c>
      <c r="BO639" s="4">
        <f t="shared" si="42"/>
        <v>33371.59435</v>
      </c>
      <c r="BP639" s="4">
        <f t="shared" si="43"/>
        <v>-101149.2186</v>
      </c>
      <c r="BQ639" s="4">
        <f t="shared" ref="BQ639:BT639" si="1954">BE639</f>
        <v>22275.6381</v>
      </c>
      <c r="BR639" s="4">
        <f t="shared" si="1954"/>
        <v>22941.17309</v>
      </c>
      <c r="BS639" s="4">
        <f t="shared" si="1954"/>
        <v>19299.9619</v>
      </c>
      <c r="BT639" s="4">
        <f t="shared" si="1954"/>
        <v>20219.27179</v>
      </c>
      <c r="BU639" s="4">
        <f t="shared" si="45"/>
        <v>52851.57748</v>
      </c>
      <c r="BV639" s="36">
        <f t="shared" si="46"/>
        <v>9.723490352</v>
      </c>
    </row>
    <row r="640" ht="15.0" customHeight="1">
      <c r="A640" s="2">
        <v>639.0</v>
      </c>
      <c r="B640" s="3">
        <f t="shared" si="4"/>
        <v>0.663145801</v>
      </c>
      <c r="C640" s="4">
        <f>IF(B640&lt;=('Ejercicio 3 - TIR'!$D$13-'Ejercicio 3 - TIR'!$C$13)/('Ejercicio 3 - TIR'!$E$13-'Ejercicio 3 - TIR'!$C$13),'Ejercicio 3 - TIR'!$C$13+SQRT(('Ejercicio 3 - TIR'!$E$13-'Ejercicio 3 - TIR'!$C$13)*('Ejercicio 3 - TIR'!$D$13-'Ejercicio 3 - TIR'!$C$13)*B640),'Ejercicio 3 - TIR'!$E$13-SQRT(('Ejercicio 3 - TIR'!$E$13-'Ejercicio 3 - TIR'!$C$13)*('Ejercicio 3 - TIR'!$E$13-'Ejercicio 3 - TIR'!$D$13)*(1-B640)))</f>
        <v>79894.65149</v>
      </c>
      <c r="D640" s="3">
        <f t="shared" si="5"/>
        <v>0.6711773372</v>
      </c>
      <c r="E640" s="4">
        <f>IF(D640&lt;=('Ejercicio 3 - TIR'!$D$14-'Ejercicio 3 - TIR'!$C$14)/('Ejercicio 3 - TIR'!$E$14-'Ejercicio 3 - TIR'!$C$14),'Ejercicio 3 - TIR'!$C$14+SQRT(('Ejercicio 3 - TIR'!$E$14-'Ejercicio 3 - TIR'!$C$14)*('Ejercicio 3 - TIR'!$D$14-'Ejercicio 3 - TIR'!$C$14)*D640),'Ejercicio 3 - TIR'!$E$14-SQRT(('Ejercicio 3 - TIR'!$E$14-'Ejercicio 3 - TIR'!$C$14)*('Ejercicio 3 - TIR'!$E$14-'Ejercicio 3 - TIR'!$D$14)*(1-D640)))</f>
        <v>32976.93803</v>
      </c>
      <c r="F640" s="3">
        <f t="shared" si="6"/>
        <v>0.3809830017</v>
      </c>
      <c r="G640" s="4">
        <f>IF(F640&lt;=('Ejercicio 3 - TIR'!$D$18-'Ejercicio 3 - TIR'!$C$18)/('Ejercicio 3 - TIR'!$E$18-'Ejercicio 3 - TIR'!$C$18),'Ejercicio 3 - TIR'!$C$18+SQRT(('Ejercicio 3 - TIR'!$E$18-'Ejercicio 3 - TIR'!$C$18)*('Ejercicio 3 - TIR'!$D$18-'Ejercicio 3 - TIR'!$C$18)*F640),'Ejercicio 3 - TIR'!$E$18-SQRT(('Ejercicio 3 - TIR'!$E$18-'Ejercicio 3 - TIR'!$C$18)*('Ejercicio 3 - TIR'!$E$18-'Ejercicio 3 - TIR'!$D$18)*(1-F640)))</f>
        <v>37559.59326</v>
      </c>
      <c r="H640" s="3">
        <f t="shared" si="7"/>
        <v>0.9167815606</v>
      </c>
      <c r="I640" s="4">
        <f>IF(H640&lt;=('Ejercicio 3 - TIR'!$D$18-'Ejercicio 3 - TIR'!$C$18)/('Ejercicio 3 - TIR'!$E$18-'Ejercicio 3 - TIR'!$C$18),'Ejercicio 3 - TIR'!$C$18+SQRT(('Ejercicio 3 - TIR'!$E$18-'Ejercicio 3 - TIR'!$C$18)*('Ejercicio 3 - TIR'!$D$18-'Ejercicio 3 - TIR'!$C$18)*H640),'Ejercicio 3 - TIR'!$E$18-SQRT(('Ejercicio 3 - TIR'!$E$18-'Ejercicio 3 - TIR'!$C$18)*('Ejercicio 3 - TIR'!$E$18-'Ejercicio 3 - TIR'!$D$18)*(1-H640)))</f>
        <v>42501.724</v>
      </c>
      <c r="J640" s="3">
        <f t="shared" si="8"/>
        <v>0.1855550479</v>
      </c>
      <c r="K640" s="4">
        <f>IF(J640&lt;=('Ejercicio 3 - TIR'!$D$18-'Ejercicio 3 - TIR'!$C$18)/('Ejercicio 3 - TIR'!$E$18-'Ejercicio 3 - TIR'!$C$18),'Ejercicio 3 - TIR'!$C$18+SQRT(('Ejercicio 3 - TIR'!$E$18-'Ejercicio 3 - TIR'!$C$18)*('Ejercicio 3 - TIR'!$D$18-'Ejercicio 3 - TIR'!$C$18)*J640),'Ejercicio 3 - TIR'!$E$18-SQRT(('Ejercicio 3 - TIR'!$E$18-'Ejercicio 3 - TIR'!$C$18)*('Ejercicio 3 - TIR'!$E$18-'Ejercicio 3 - TIR'!$D$18)*(1-J640)))</f>
        <v>35275.72338</v>
      </c>
      <c r="L640" s="3">
        <f t="shared" si="9"/>
        <v>0.528151714</v>
      </c>
      <c r="M640" s="4">
        <f>IF(L640&lt;=('Ejercicio 3 - TIR'!$D$18-'Ejercicio 3 - TIR'!$C$18)/('Ejercicio 3 - TIR'!$E$18-'Ejercicio 3 - TIR'!$C$18),'Ejercicio 3 - TIR'!$C$18+SQRT(('Ejercicio 3 - TIR'!$E$18-'Ejercicio 3 - TIR'!$C$18)*('Ejercicio 3 - TIR'!$D$18-'Ejercicio 3 - TIR'!$C$18)*L640),'Ejercicio 3 - TIR'!$E$18-SQRT(('Ejercicio 3 - TIR'!$E$18-'Ejercicio 3 - TIR'!$C$18)*('Ejercicio 3 - TIR'!$E$18-'Ejercicio 3 - TIR'!$D$18)*(1-L640)))</f>
        <v>38900.71666</v>
      </c>
      <c r="N640" s="3">
        <f t="shared" si="10"/>
        <v>0.2693759877</v>
      </c>
      <c r="O640" s="4">
        <f>IF(N640&lt;=('Ejercicio 3 - TIR'!$D$18-'Ejercicio 3 - TIR'!$C$18)/('Ejercicio 3 - TIR'!$E$18-'Ejercicio 3 - TIR'!$C$18),'Ejercicio 3 - TIR'!$C$18+SQRT(('Ejercicio 3 - TIR'!$E$18-'Ejercicio 3 - TIR'!$C$18)*('Ejercicio 3 - TIR'!$D$18-'Ejercicio 3 - TIR'!$C$18)*N640),'Ejercicio 3 - TIR'!$E$18-SQRT(('Ejercicio 3 - TIR'!$E$18-'Ejercicio 3 - TIR'!$C$18)*('Ejercicio 3 - TIR'!$E$18-'Ejercicio 3 - TIR'!$D$18)*(1-N640)))</f>
        <v>36356.60272</v>
      </c>
      <c r="P640" s="3">
        <f t="shared" si="11"/>
        <v>0.8662837756</v>
      </c>
      <c r="Q640" s="7">
        <f>IF(P640&lt;=('Ejercicio 3 - TIR'!$D$22-'Ejercicio 3 - TIR'!$C$22)/('Ejercicio 3 - TIR'!$E$22-'Ejercicio 3 - TIR'!$C$22),'Ejercicio 3 - TIR'!$C$22+SQRT(('Ejercicio 3 - TIR'!$E$22-'Ejercicio 3 - TIR'!$C$22)*('Ejercicio 3 - TIR'!$D$22-'Ejercicio 3 - TIR'!$C$22)*P640),'Ejercicio 3 - TIR'!$E$22-SQRT(('Ejercicio 3 - TIR'!$E$22-'Ejercicio 3 - TIR'!$C$22)*('Ejercicio 3 - TIR'!$E$22-'Ejercicio 3 - TIR'!$D$22)*(1-P640)))</f>
        <v>0.1644858386</v>
      </c>
      <c r="R640" s="3">
        <f t="shared" si="12"/>
        <v>0.6039022415</v>
      </c>
      <c r="S640" s="7">
        <f>IF(R640&lt;=('Ejercicio 3 - TIR'!$D$23-'Ejercicio 3 - TIR'!$C$23)/('Ejercicio 3 - TIR'!$E$23-'Ejercicio 3 - TIR'!$C$23),'Ejercicio 3 - TIR'!$C$23+SQRT(('Ejercicio 3 - TIR'!$E$23-'Ejercicio 3 - TIR'!$C$23)*('Ejercicio 3 - TIR'!$D$23-'Ejercicio 3 - TIR'!$C$23)*R640),'Ejercicio 3 - TIR'!$E$23-SQRT(('Ejercicio 3 - TIR'!$E$23-'Ejercicio 3 - TIR'!$C$23)*('Ejercicio 3 - TIR'!$E$23-'Ejercicio 3 - TIR'!$D$23)*(1-R640)))</f>
        <v>0.1532983902</v>
      </c>
      <c r="T640" s="3">
        <f t="shared" si="13"/>
        <v>0.03759255841</v>
      </c>
      <c r="U640" s="7">
        <f>IF(T640&lt;=('Ejercicio 3 - TIR'!$D$24-'Ejercicio 3 - TIR'!$C$24)/('Ejercicio 3 - TIR'!$E$24-'Ejercicio 3 - TIR'!$C$24),'Ejercicio 3 - TIR'!$C$24+SQRT(('Ejercicio 3 - TIR'!$E$24-'Ejercicio 3 - TIR'!$C$24)*('Ejercicio 3 - TIR'!$D$24-'Ejercicio 3 - TIR'!$C$24)*T640),'Ejercicio 3 - TIR'!$E$24-SQRT(('Ejercicio 3 - TIR'!$E$24-'Ejercicio 3 - TIR'!$C$24)*('Ejercicio 3 - TIR'!$E$24-'Ejercicio 3 - TIR'!$D$24)*(1-T640)))</f>
        <v>0.1588850646</v>
      </c>
      <c r="V640" s="3">
        <f t="shared" si="14"/>
        <v>0.6312745179</v>
      </c>
      <c r="W640" s="7">
        <f>IF(V640&lt;=('Ejercicio 3 - TIR'!$D$25-'Ejercicio 3 - TIR'!$C$25)/('Ejercicio 3 - TIR'!$E$25-'Ejercicio 3 - TIR'!$C$25),'Ejercicio 3 - TIR'!$C$25+SQRT(('Ejercicio 3 - TIR'!$E$25-'Ejercicio 3 - TIR'!$C$25)*('Ejercicio 3 - TIR'!$D$25-'Ejercicio 3 - TIR'!$C$25)*V640),'Ejercicio 3 - TIR'!$E$25-SQRT(('Ejercicio 3 - TIR'!$E$25-'Ejercicio 3 - TIR'!$C$25)*('Ejercicio 3 - TIR'!$E$25-'Ejercicio 3 - TIR'!$D$25)*(1-V640)))</f>
        <v>0.2140759247</v>
      </c>
      <c r="X640" s="3">
        <f t="shared" si="15"/>
        <v>0.2907317188</v>
      </c>
      <c r="Y640" s="7">
        <f>IF(X640&lt;=('Ejercicio 3 - TIR'!$D$26-'Ejercicio 3 - TIR'!$C$26)/('Ejercicio 3 - TIR'!$E$26-'Ejercicio 3 - TIR'!$C$26),'Ejercicio 3 - TIR'!$C$26+SQRT(('Ejercicio 3 - TIR'!$E$26-'Ejercicio 3 - TIR'!$C$26)*('Ejercicio 3 - TIR'!$D$26-'Ejercicio 3 - TIR'!$C$26)*X640),'Ejercicio 3 - TIR'!$E$26-SQRT(('Ejercicio 3 - TIR'!$E$26-'Ejercicio 3 - TIR'!$C$26)*('Ejercicio 3 - TIR'!$E$26-'Ejercicio 3 - TIR'!$D$26)*(1-X640)))</f>
        <v>0.2180174167</v>
      </c>
      <c r="Z640" s="3">
        <f t="shared" si="16"/>
        <v>1.164485839</v>
      </c>
      <c r="AA640" s="3">
        <f t="shared" si="17"/>
        <v>1.342999643</v>
      </c>
      <c r="AB640" s="3">
        <f t="shared" si="18"/>
        <v>1.556382228</v>
      </c>
      <c r="AC640" s="3">
        <f t="shared" si="19"/>
        <v>1.889566193</v>
      </c>
      <c r="AD640" s="3">
        <f t="shared" si="20"/>
        <v>2.301524533</v>
      </c>
      <c r="AE640" s="2">
        <f t="shared" si="21"/>
        <v>5424.239307</v>
      </c>
      <c r="AF640" s="2">
        <f t="shared" si="22"/>
        <v>6255.76646</v>
      </c>
      <c r="AG640" s="2">
        <f t="shared" si="23"/>
        <v>7249.714319</v>
      </c>
      <c r="AH640" s="2">
        <f t="shared" si="24"/>
        <v>8801.703615</v>
      </c>
      <c r="AI640" s="2">
        <f t="shared" si="25"/>
        <v>10720.6283</v>
      </c>
      <c r="AJ640" s="4">
        <f t="shared" si="26"/>
        <v>43737.61446</v>
      </c>
      <c r="AK640" s="4">
        <f t="shared" si="27"/>
        <v>57079.80017</v>
      </c>
      <c r="AL640" s="4">
        <f t="shared" si="28"/>
        <v>54902.50895</v>
      </c>
      <c r="AM640" s="4">
        <f t="shared" si="29"/>
        <v>73505.47908</v>
      </c>
      <c r="AN640" s="4">
        <f t="shared" si="30"/>
        <v>83675.61309</v>
      </c>
      <c r="AO640" s="4">
        <f>C640/'Ejercicio 3 - TIR'!$D$7</f>
        <v>15978.9303</v>
      </c>
      <c r="AP640" s="4">
        <f t="shared" si="31"/>
        <v>27758.68416</v>
      </c>
      <c r="AQ640" s="4">
        <f t="shared" si="32"/>
        <v>41100.86987</v>
      </c>
      <c r="AR640" s="4">
        <f t="shared" si="33"/>
        <v>38923.57865</v>
      </c>
      <c r="AS640" s="4">
        <f t="shared" si="34"/>
        <v>57526.54878</v>
      </c>
      <c r="AT640" s="4">
        <f t="shared" si="35"/>
        <v>67696.6828</v>
      </c>
      <c r="AU640" s="4">
        <f>AP640*'Ejercicio 3 - TIR'!$D$5</f>
        <v>13879.34208</v>
      </c>
      <c r="AV640" s="4">
        <f>AQ640*'Ejercicio 3 - TIR'!$D$5</f>
        <v>20550.43493</v>
      </c>
      <c r="AW640" s="4">
        <f>AR640*'Ejercicio 3 - TIR'!$D$5</f>
        <v>19461.78933</v>
      </c>
      <c r="AX640" s="4">
        <f>AS640*'Ejercicio 3 - TIR'!$D$5</f>
        <v>28763.27439</v>
      </c>
      <c r="AY640" s="4">
        <f>AT640*'Ejercicio 3 - TIR'!$D$5</f>
        <v>33848.3414</v>
      </c>
      <c r="AZ640" s="4">
        <f t="shared" ref="AZ640:BD640" si="1955">AJ640-AU640-AE640</f>
        <v>24434.03307</v>
      </c>
      <c r="BA640" s="4">
        <f t="shared" si="1955"/>
        <v>30273.59877</v>
      </c>
      <c r="BB640" s="4">
        <f t="shared" si="1955"/>
        <v>28191.00531</v>
      </c>
      <c r="BC640" s="4">
        <f t="shared" si="1955"/>
        <v>35940.50107</v>
      </c>
      <c r="BD640" s="4">
        <f t="shared" si="1955"/>
        <v>39106.6434</v>
      </c>
      <c r="BE640" s="4">
        <f t="shared" ref="BE640:BI640" si="1956">AZ640/Z640</f>
        <v>20982.67945</v>
      </c>
      <c r="BF640" s="4">
        <f t="shared" si="1956"/>
        <v>22541.77723</v>
      </c>
      <c r="BG640" s="4">
        <f t="shared" si="1956"/>
        <v>18113.1632</v>
      </c>
      <c r="BH640" s="4">
        <f t="shared" si="1956"/>
        <v>19020.50387</v>
      </c>
      <c r="BI640" s="4">
        <f t="shared" si="1956"/>
        <v>16991.6257</v>
      </c>
      <c r="BJ640" s="4">
        <f t="shared" si="38"/>
        <v>75897.2319</v>
      </c>
      <c r="BK640" s="4">
        <f t="shared" si="39"/>
        <v>36775.90009</v>
      </c>
      <c r="BL640" s="4">
        <f t="shared" si="40"/>
        <v>112673.132</v>
      </c>
      <c r="BM640" s="4">
        <f>BK640*'Ejercicio 3 - TIR'!$D$5</f>
        <v>18387.95004</v>
      </c>
      <c r="BN640" s="4">
        <f t="shared" si="41"/>
        <v>94285.18194</v>
      </c>
      <c r="BO640" s="4">
        <f t="shared" si="42"/>
        <v>40966.40318</v>
      </c>
      <c r="BP640" s="4">
        <f t="shared" si="43"/>
        <v>-112871.5895</v>
      </c>
      <c r="BQ640" s="4">
        <f t="shared" ref="BQ640:BT640" si="1957">BE640</f>
        <v>20982.67945</v>
      </c>
      <c r="BR640" s="4">
        <f t="shared" si="1957"/>
        <v>22541.77723</v>
      </c>
      <c r="BS640" s="4">
        <f t="shared" si="1957"/>
        <v>18113.1632</v>
      </c>
      <c r="BT640" s="4">
        <f t="shared" si="1957"/>
        <v>19020.50387</v>
      </c>
      <c r="BU640" s="4">
        <f t="shared" si="45"/>
        <v>57958.02888</v>
      </c>
      <c r="BV640" s="36">
        <f t="shared" si="46"/>
        <v>6.158421843</v>
      </c>
    </row>
    <row r="641" ht="15.0" customHeight="1">
      <c r="A641" s="2">
        <v>640.0</v>
      </c>
      <c r="B641" s="3">
        <f t="shared" si="4"/>
        <v>0.007035454216</v>
      </c>
      <c r="C641" s="4">
        <f>IF(B641&lt;=('Ejercicio 3 - TIR'!$D$13-'Ejercicio 3 - TIR'!$C$13)/('Ejercicio 3 - TIR'!$E$13-'Ejercicio 3 - TIR'!$C$13),'Ejercicio 3 - TIR'!$C$13+SQRT(('Ejercicio 3 - TIR'!$E$13-'Ejercicio 3 - TIR'!$C$13)*('Ejercicio 3 - TIR'!$D$13-'Ejercicio 3 - TIR'!$C$13)*B641),'Ejercicio 3 - TIR'!$E$13-SQRT(('Ejercicio 3 - TIR'!$E$13-'Ejercicio 3 - TIR'!$C$13)*('Ejercicio 3 - TIR'!$E$13-'Ejercicio 3 - TIR'!$D$13)*(1-B641)))</f>
        <v>61677.55229</v>
      </c>
      <c r="D641" s="3">
        <f t="shared" si="5"/>
        <v>0.01674410725</v>
      </c>
      <c r="E641" s="4">
        <f>IF(D641&lt;=('Ejercicio 3 - TIR'!$D$14-'Ejercicio 3 - TIR'!$C$14)/('Ejercicio 3 - TIR'!$E$14-'Ejercicio 3 - TIR'!$C$14),'Ejercicio 3 - TIR'!$C$14+SQRT(('Ejercicio 3 - TIR'!$E$14-'Ejercicio 3 - TIR'!$C$14)*('Ejercicio 3 - TIR'!$D$14-'Ejercicio 3 - TIR'!$C$14)*D641),'Ejercicio 3 - TIR'!$E$14-SQRT(('Ejercicio 3 - TIR'!$E$14-'Ejercicio 3 - TIR'!$C$14)*('Ejercicio 3 - TIR'!$E$14-'Ejercicio 3 - TIR'!$D$14)*(1-D641)))</f>
        <v>26120.62841</v>
      </c>
      <c r="F641" s="3">
        <f t="shared" si="6"/>
        <v>0.3969512337</v>
      </c>
      <c r="G641" s="4">
        <f>IF(F641&lt;=('Ejercicio 3 - TIR'!$D$18-'Ejercicio 3 - TIR'!$C$18)/('Ejercicio 3 - TIR'!$E$18-'Ejercicio 3 - TIR'!$C$18),'Ejercicio 3 - TIR'!$C$18+SQRT(('Ejercicio 3 - TIR'!$E$18-'Ejercicio 3 - TIR'!$C$18)*('Ejercicio 3 - TIR'!$D$18-'Ejercicio 3 - TIR'!$C$18)*F641),'Ejercicio 3 - TIR'!$E$18-SQRT(('Ejercicio 3 - TIR'!$E$18-'Ejercicio 3 - TIR'!$C$18)*('Ejercicio 3 - TIR'!$E$18-'Ejercicio 3 - TIR'!$D$18)*(1-F641)))</f>
        <v>37716.39068</v>
      </c>
      <c r="H641" s="3">
        <f t="shared" si="7"/>
        <v>0.6325338817</v>
      </c>
      <c r="I641" s="4">
        <f>IF(H641&lt;=('Ejercicio 3 - TIR'!$D$18-'Ejercicio 3 - TIR'!$C$18)/('Ejercicio 3 - TIR'!$E$18-'Ejercicio 3 - TIR'!$C$18),'Ejercicio 3 - TIR'!$C$18+SQRT(('Ejercicio 3 - TIR'!$E$18-'Ejercicio 3 - TIR'!$C$18)*('Ejercicio 3 - TIR'!$D$18-'Ejercicio 3 - TIR'!$C$18)*H641),'Ejercicio 3 - TIR'!$E$18-SQRT(('Ejercicio 3 - TIR'!$E$18-'Ejercicio 3 - TIR'!$C$18)*('Ejercicio 3 - TIR'!$E$18-'Ejercicio 3 - TIR'!$D$18)*(1-H641)))</f>
        <v>39740.64075</v>
      </c>
      <c r="J641" s="3">
        <f t="shared" si="8"/>
        <v>0.8662006726</v>
      </c>
      <c r="K641" s="4">
        <f>IF(J641&lt;=('Ejercicio 3 - TIR'!$D$18-'Ejercicio 3 - TIR'!$C$18)/('Ejercicio 3 - TIR'!$E$18-'Ejercicio 3 - TIR'!$C$18),'Ejercicio 3 - TIR'!$C$18+SQRT(('Ejercicio 3 - TIR'!$E$18-'Ejercicio 3 - TIR'!$C$18)*('Ejercicio 3 - TIR'!$D$18-'Ejercicio 3 - TIR'!$C$18)*J641),'Ejercicio 3 - TIR'!$E$18-SQRT(('Ejercicio 3 - TIR'!$E$18-'Ejercicio 3 - TIR'!$C$18)*('Ejercicio 3 - TIR'!$E$18-'Ejercicio 3 - TIR'!$D$18)*(1-J641)))</f>
        <v>41832.20115</v>
      </c>
      <c r="L641" s="3">
        <f t="shared" si="9"/>
        <v>0.08803936186</v>
      </c>
      <c r="M641" s="4">
        <f>IF(L641&lt;=('Ejercicio 3 - TIR'!$D$18-'Ejercicio 3 - TIR'!$C$18)/('Ejercicio 3 - TIR'!$E$18-'Ejercicio 3 - TIR'!$C$18),'Ejercicio 3 - TIR'!$C$18+SQRT(('Ejercicio 3 - TIR'!$E$18-'Ejercicio 3 - TIR'!$C$18)*('Ejercicio 3 - TIR'!$D$18-'Ejercicio 3 - TIR'!$C$18)*L641),'Ejercicio 3 - TIR'!$E$18-SQRT(('Ejercicio 3 - TIR'!$E$18-'Ejercicio 3 - TIR'!$C$18)*('Ejercicio 3 - TIR'!$E$18-'Ejercicio 3 - TIR'!$D$18)*(1-L641)))</f>
        <v>33633.99288</v>
      </c>
      <c r="N641" s="3">
        <f t="shared" si="10"/>
        <v>0.124929992</v>
      </c>
      <c r="O641" s="4">
        <f>IF(N641&lt;=('Ejercicio 3 - TIR'!$D$18-'Ejercicio 3 - TIR'!$C$18)/('Ejercicio 3 - TIR'!$E$18-'Ejercicio 3 - TIR'!$C$18),'Ejercicio 3 - TIR'!$C$18+SQRT(('Ejercicio 3 - TIR'!$E$18-'Ejercicio 3 - TIR'!$C$18)*('Ejercicio 3 - TIR'!$D$18-'Ejercicio 3 - TIR'!$C$18)*N641),'Ejercicio 3 - TIR'!$E$18-SQRT(('Ejercicio 3 - TIR'!$E$18-'Ejercicio 3 - TIR'!$C$18)*('Ejercicio 3 - TIR'!$E$18-'Ejercicio 3 - TIR'!$D$18)*(1-N641)))</f>
        <v>34328.91428</v>
      </c>
      <c r="P641" s="3">
        <f t="shared" si="11"/>
        <v>0.8477927701</v>
      </c>
      <c r="Q641" s="7">
        <f>IF(P641&lt;=('Ejercicio 3 - TIR'!$D$22-'Ejercicio 3 - TIR'!$C$22)/('Ejercicio 3 - TIR'!$E$22-'Ejercicio 3 - TIR'!$C$22),'Ejercicio 3 - TIR'!$C$22+SQRT(('Ejercicio 3 - TIR'!$E$22-'Ejercicio 3 - TIR'!$C$22)*('Ejercicio 3 - TIR'!$D$22-'Ejercicio 3 - TIR'!$C$22)*P641),'Ejercicio 3 - TIR'!$E$22-SQRT(('Ejercicio 3 - TIR'!$E$22-'Ejercicio 3 - TIR'!$C$22)*('Ejercicio 3 - TIR'!$E$22-'Ejercicio 3 - TIR'!$D$22)*(1-P641)))</f>
        <v>0.1634478698</v>
      </c>
      <c r="R641" s="3">
        <f t="shared" si="12"/>
        <v>0.2646389381</v>
      </c>
      <c r="S641" s="7">
        <f>IF(R641&lt;=('Ejercicio 3 - TIR'!$D$23-'Ejercicio 3 - TIR'!$C$23)/('Ejercicio 3 - TIR'!$E$23-'Ejercicio 3 - TIR'!$C$23),'Ejercicio 3 - TIR'!$C$23+SQRT(('Ejercicio 3 - TIR'!$E$23-'Ejercicio 3 - TIR'!$C$23)*('Ejercicio 3 - TIR'!$D$23-'Ejercicio 3 - TIR'!$C$23)*R641),'Ejercicio 3 - TIR'!$E$23-SQRT(('Ejercicio 3 - TIR'!$E$23-'Ejercicio 3 - TIR'!$C$23)*('Ejercicio 3 - TIR'!$E$23-'Ejercicio 3 - TIR'!$D$23)*(1-R641)))</f>
        <v>0.1418254459</v>
      </c>
      <c r="T641" s="3">
        <f t="shared" si="13"/>
        <v>0.4173937164</v>
      </c>
      <c r="U641" s="7">
        <f>IF(T641&lt;=('Ejercicio 3 - TIR'!$D$24-'Ejercicio 3 - TIR'!$C$24)/('Ejercicio 3 - TIR'!$E$24-'Ejercicio 3 - TIR'!$C$24),'Ejercicio 3 - TIR'!$C$24+SQRT(('Ejercicio 3 - TIR'!$E$24-'Ejercicio 3 - TIR'!$C$24)*('Ejercicio 3 - TIR'!$D$24-'Ejercicio 3 - TIR'!$C$24)*T641),'Ejercicio 3 - TIR'!$E$24-SQRT(('Ejercicio 3 - TIR'!$E$24-'Ejercicio 3 - TIR'!$C$24)*('Ejercicio 3 - TIR'!$E$24-'Ejercicio 3 - TIR'!$D$24)*(1-T641)))</f>
        <v>0.1796061954</v>
      </c>
      <c r="V641" s="3">
        <f t="shared" si="14"/>
        <v>0.2504599996</v>
      </c>
      <c r="W641" s="7">
        <f>IF(V641&lt;=('Ejercicio 3 - TIR'!$D$25-'Ejercicio 3 - TIR'!$C$25)/('Ejercicio 3 - TIR'!$E$25-'Ejercicio 3 - TIR'!$C$25),'Ejercicio 3 - TIR'!$C$25+SQRT(('Ejercicio 3 - TIR'!$E$25-'Ejercicio 3 - TIR'!$C$25)*('Ejercicio 3 - TIR'!$D$25-'Ejercicio 3 - TIR'!$C$25)*V641),'Ejercicio 3 - TIR'!$E$25-SQRT(('Ejercicio 3 - TIR'!$E$25-'Ejercicio 3 - TIR'!$C$25)*('Ejercicio 3 - TIR'!$E$25-'Ejercicio 3 - TIR'!$D$25)*(1-V641)))</f>
        <v>0.1987254906</v>
      </c>
      <c r="X641" s="3">
        <f t="shared" si="15"/>
        <v>0.8689913853</v>
      </c>
      <c r="Y641" s="7">
        <f>IF(X641&lt;=('Ejercicio 3 - TIR'!$D$26-'Ejercicio 3 - TIR'!$C$26)/('Ejercicio 3 - TIR'!$E$26-'Ejercicio 3 - TIR'!$C$26),'Ejercicio 3 - TIR'!$C$26+SQRT(('Ejercicio 3 - TIR'!$E$26-'Ejercicio 3 - TIR'!$C$26)*('Ejercicio 3 - TIR'!$D$26-'Ejercicio 3 - TIR'!$C$26)*X641),'Ejercicio 3 - TIR'!$E$26-SQRT(('Ejercicio 3 - TIR'!$E$26-'Ejercicio 3 - TIR'!$C$26)*('Ejercicio 3 - TIR'!$E$26-'Ejercicio 3 - TIR'!$D$26)*(1-X641)))</f>
        <v>0.2534021332</v>
      </c>
      <c r="Z641" s="3">
        <f t="shared" si="16"/>
        <v>1.16344787</v>
      </c>
      <c r="AA641" s="3">
        <f t="shared" si="17"/>
        <v>1.328454383</v>
      </c>
      <c r="AB641" s="3">
        <f t="shared" si="18"/>
        <v>1.56705302</v>
      </c>
      <c r="AC641" s="3">
        <f t="shared" si="19"/>
        <v>1.8784664</v>
      </c>
      <c r="AD641" s="3">
        <f t="shared" si="20"/>
        <v>2.354473793</v>
      </c>
      <c r="AE641" s="2">
        <f t="shared" si="21"/>
        <v>4269.361073</v>
      </c>
      <c r="AF641" s="2">
        <f t="shared" si="22"/>
        <v>4874.86511</v>
      </c>
      <c r="AG641" s="2">
        <f t="shared" si="23"/>
        <v>5750.421086</v>
      </c>
      <c r="AH641" s="2">
        <f t="shared" si="24"/>
        <v>6893.176337</v>
      </c>
      <c r="AI641" s="2">
        <f t="shared" si="25"/>
        <v>8639.921926</v>
      </c>
      <c r="AJ641" s="4">
        <f t="shared" si="26"/>
        <v>43881.05439</v>
      </c>
      <c r="AK641" s="4">
        <f t="shared" si="27"/>
        <v>52793.62838</v>
      </c>
      <c r="AL641" s="4">
        <f t="shared" si="28"/>
        <v>65553.27715</v>
      </c>
      <c r="AM641" s="4">
        <f t="shared" si="29"/>
        <v>63180.32554</v>
      </c>
      <c r="AN641" s="4">
        <f t="shared" si="30"/>
        <v>80826.52902</v>
      </c>
      <c r="AO641" s="4">
        <f>C641/'Ejercicio 3 - TIR'!$D$7</f>
        <v>12335.51046</v>
      </c>
      <c r="AP641" s="4">
        <f t="shared" si="31"/>
        <v>31545.54393</v>
      </c>
      <c r="AQ641" s="4">
        <f t="shared" si="32"/>
        <v>40458.11792</v>
      </c>
      <c r="AR641" s="4">
        <f t="shared" si="33"/>
        <v>53217.76669</v>
      </c>
      <c r="AS641" s="4">
        <f t="shared" si="34"/>
        <v>50844.81509</v>
      </c>
      <c r="AT641" s="4">
        <f t="shared" si="35"/>
        <v>68491.01856</v>
      </c>
      <c r="AU641" s="4">
        <f>AP641*'Ejercicio 3 - TIR'!$D$5</f>
        <v>15772.77197</v>
      </c>
      <c r="AV641" s="4">
        <f>AQ641*'Ejercicio 3 - TIR'!$D$5</f>
        <v>20229.05896</v>
      </c>
      <c r="AW641" s="4">
        <f>AR641*'Ejercicio 3 - TIR'!$D$5</f>
        <v>26608.88335</v>
      </c>
      <c r="AX641" s="4">
        <f>AS641*'Ejercicio 3 - TIR'!$D$5</f>
        <v>25422.40754</v>
      </c>
      <c r="AY641" s="4">
        <f>AT641*'Ejercicio 3 - TIR'!$D$5</f>
        <v>34245.50928</v>
      </c>
      <c r="AZ641" s="4">
        <f t="shared" ref="AZ641:BD641" si="1958">AJ641-AU641-AE641</f>
        <v>23838.92135</v>
      </c>
      <c r="BA641" s="4">
        <f t="shared" si="1958"/>
        <v>27689.70431</v>
      </c>
      <c r="BB641" s="4">
        <f t="shared" si="1958"/>
        <v>33193.97272</v>
      </c>
      <c r="BC641" s="4">
        <f t="shared" si="1958"/>
        <v>30864.74166</v>
      </c>
      <c r="BD641" s="4">
        <f t="shared" si="1958"/>
        <v>37941.09781</v>
      </c>
      <c r="BE641" s="4">
        <f t="shared" ref="BE641:BI641" si="1959">AZ641/Z641</f>
        <v>20489.89213</v>
      </c>
      <c r="BF641" s="4">
        <f t="shared" si="1959"/>
        <v>20843.54922</v>
      </c>
      <c r="BG641" s="4">
        <f t="shared" si="1959"/>
        <v>21182.41839</v>
      </c>
      <c r="BH641" s="4">
        <f t="shared" si="1959"/>
        <v>16430.81913</v>
      </c>
      <c r="BI641" s="4">
        <f t="shared" si="1959"/>
        <v>16114.47021</v>
      </c>
      <c r="BJ641" s="4">
        <f t="shared" si="38"/>
        <v>61500.33507</v>
      </c>
      <c r="BK641" s="4">
        <f t="shared" si="39"/>
        <v>29043.6361</v>
      </c>
      <c r="BL641" s="4">
        <f t="shared" si="40"/>
        <v>90543.97117</v>
      </c>
      <c r="BM641" s="4">
        <f>BK641*'Ejercicio 3 - TIR'!$D$5</f>
        <v>14521.81805</v>
      </c>
      <c r="BN641" s="4">
        <f t="shared" si="41"/>
        <v>76022.15312</v>
      </c>
      <c r="BO641" s="4">
        <f t="shared" si="42"/>
        <v>32288.38364</v>
      </c>
      <c r="BP641" s="4">
        <f t="shared" si="43"/>
        <v>-87798.1807</v>
      </c>
      <c r="BQ641" s="4">
        <f t="shared" ref="BQ641:BT641" si="1960">BE641</f>
        <v>20489.89213</v>
      </c>
      <c r="BR641" s="4">
        <f t="shared" si="1960"/>
        <v>20843.54922</v>
      </c>
      <c r="BS641" s="4">
        <f t="shared" si="1960"/>
        <v>21182.41839</v>
      </c>
      <c r="BT641" s="4">
        <f t="shared" si="1960"/>
        <v>16430.81913</v>
      </c>
      <c r="BU641" s="4">
        <f t="shared" si="45"/>
        <v>48402.85386</v>
      </c>
      <c r="BV641" s="36">
        <f t="shared" si="46"/>
        <v>12.03945974</v>
      </c>
    </row>
    <row r="642" ht="15.0" customHeight="1">
      <c r="A642" s="2">
        <v>641.0</v>
      </c>
      <c r="B642" s="3">
        <f t="shared" si="4"/>
        <v>0.7051503697</v>
      </c>
      <c r="C642" s="4">
        <f>IF(B642&lt;=('Ejercicio 3 - TIR'!$D$13-'Ejercicio 3 - TIR'!$C$13)/('Ejercicio 3 - TIR'!$E$13-'Ejercicio 3 - TIR'!$C$13),'Ejercicio 3 - TIR'!$C$13+SQRT(('Ejercicio 3 - TIR'!$E$13-'Ejercicio 3 - TIR'!$C$13)*('Ejercicio 3 - TIR'!$D$13-'Ejercicio 3 - TIR'!$C$13)*B642),'Ejercicio 3 - TIR'!$E$13-SQRT(('Ejercicio 3 - TIR'!$E$13-'Ejercicio 3 - TIR'!$C$13)*('Ejercicio 3 - TIR'!$E$13-'Ejercicio 3 - TIR'!$D$13)*(1-B642)))</f>
        <v>81189.90812</v>
      </c>
      <c r="D642" s="3">
        <f t="shared" si="5"/>
        <v>0.4471315792</v>
      </c>
      <c r="E642" s="4">
        <f>IF(D642&lt;=('Ejercicio 3 - TIR'!$D$14-'Ejercicio 3 - TIR'!$C$14)/('Ejercicio 3 - TIR'!$E$14-'Ejercicio 3 - TIR'!$C$14),'Ejercicio 3 - TIR'!$C$14+SQRT(('Ejercicio 3 - TIR'!$E$14-'Ejercicio 3 - TIR'!$C$14)*('Ejercicio 3 - TIR'!$D$14-'Ejercicio 3 - TIR'!$C$14)*D642),'Ejercicio 3 - TIR'!$E$14-SQRT(('Ejercicio 3 - TIR'!$E$14-'Ejercicio 3 - TIR'!$C$14)*('Ejercicio 3 - TIR'!$E$14-'Ejercicio 3 - TIR'!$D$14)*(1-D642)))</f>
        <v>30893.39453</v>
      </c>
      <c r="F642" s="3">
        <f t="shared" si="6"/>
        <v>0.1112625895</v>
      </c>
      <c r="G642" s="4">
        <f>IF(F642&lt;=('Ejercicio 3 - TIR'!$D$18-'Ejercicio 3 - TIR'!$C$18)/('Ejercicio 3 - TIR'!$E$18-'Ejercicio 3 - TIR'!$C$18),'Ejercicio 3 - TIR'!$C$18+SQRT(('Ejercicio 3 - TIR'!$E$18-'Ejercicio 3 - TIR'!$C$18)*('Ejercicio 3 - TIR'!$D$18-'Ejercicio 3 - TIR'!$C$18)*F642),'Ejercicio 3 - TIR'!$E$18-SQRT(('Ejercicio 3 - TIR'!$E$18-'Ejercicio 3 - TIR'!$C$18)*('Ejercicio 3 - TIR'!$E$18-'Ejercicio 3 - TIR'!$D$18)*(1-F642)))</f>
        <v>34085.26479</v>
      </c>
      <c r="H642" s="3">
        <f t="shared" si="7"/>
        <v>0.5438239741</v>
      </c>
      <c r="I642" s="4">
        <f>IF(H642&lt;=('Ejercicio 3 - TIR'!$D$18-'Ejercicio 3 - TIR'!$C$18)/('Ejercicio 3 - TIR'!$E$18-'Ejercicio 3 - TIR'!$C$18),'Ejercicio 3 - TIR'!$C$18+SQRT(('Ejercicio 3 - TIR'!$E$18-'Ejercicio 3 - TIR'!$C$18)*('Ejercicio 3 - TIR'!$D$18-'Ejercicio 3 - TIR'!$C$18)*H642),'Ejercicio 3 - TIR'!$E$18-SQRT(('Ejercicio 3 - TIR'!$E$18-'Ejercicio 3 - TIR'!$C$18)*('Ejercicio 3 - TIR'!$E$18-'Ejercicio 3 - TIR'!$D$18)*(1-H642)))</f>
        <v>39031.81023</v>
      </c>
      <c r="J642" s="3">
        <f t="shared" si="8"/>
        <v>0.05596585297</v>
      </c>
      <c r="K642" s="4">
        <f>IF(J642&lt;=('Ejercicio 3 - TIR'!$D$18-'Ejercicio 3 - TIR'!$C$18)/('Ejercicio 3 - TIR'!$E$18-'Ejercicio 3 - TIR'!$C$18),'Ejercicio 3 - TIR'!$C$18+SQRT(('Ejercicio 3 - TIR'!$E$18-'Ejercicio 3 - TIR'!$C$18)*('Ejercicio 3 - TIR'!$D$18-'Ejercicio 3 - TIR'!$C$18)*J642),'Ejercicio 3 - TIR'!$E$18-SQRT(('Ejercicio 3 - TIR'!$E$18-'Ejercicio 3 - TIR'!$C$18)*('Ejercicio 3 - TIR'!$E$18-'Ejercicio 3 - TIR'!$D$18)*(1-J642)))</f>
        <v>32897.39158</v>
      </c>
      <c r="L642" s="3">
        <f t="shared" si="9"/>
        <v>0.5678985753</v>
      </c>
      <c r="M642" s="4">
        <f>IF(L642&lt;=('Ejercicio 3 - TIR'!$D$18-'Ejercicio 3 - TIR'!$C$18)/('Ejercicio 3 - TIR'!$E$18-'Ejercicio 3 - TIR'!$C$18),'Ejercicio 3 - TIR'!$C$18+SQRT(('Ejercicio 3 - TIR'!$E$18-'Ejercicio 3 - TIR'!$C$18)*('Ejercicio 3 - TIR'!$D$18-'Ejercicio 3 - TIR'!$C$18)*L642),'Ejercicio 3 - TIR'!$E$18-SQRT(('Ejercicio 3 - TIR'!$E$18-'Ejercicio 3 - TIR'!$C$18)*('Ejercicio 3 - TIR'!$E$18-'Ejercicio 3 - TIR'!$D$18)*(1-L642)))</f>
        <v>39229.56046</v>
      </c>
      <c r="N642" s="3">
        <f t="shared" si="10"/>
        <v>0.3952345618</v>
      </c>
      <c r="O642" s="4">
        <f>IF(N642&lt;=('Ejercicio 3 - TIR'!$D$18-'Ejercicio 3 - TIR'!$C$18)/('Ejercicio 3 - TIR'!$E$18-'Ejercicio 3 - TIR'!$C$18),'Ejercicio 3 - TIR'!$C$18+SQRT(('Ejercicio 3 - TIR'!$E$18-'Ejercicio 3 - TIR'!$C$18)*('Ejercicio 3 - TIR'!$D$18-'Ejercicio 3 - TIR'!$C$18)*N642),'Ejercicio 3 - TIR'!$E$18-SQRT(('Ejercicio 3 - TIR'!$E$18-'Ejercicio 3 - TIR'!$C$18)*('Ejercicio 3 - TIR'!$E$18-'Ejercicio 3 - TIR'!$D$18)*(1-N642)))</f>
        <v>37699.68728</v>
      </c>
      <c r="P642" s="3">
        <f t="shared" si="11"/>
        <v>0.5641994108</v>
      </c>
      <c r="Q642" s="7">
        <f>IF(P642&lt;=('Ejercicio 3 - TIR'!$D$22-'Ejercicio 3 - TIR'!$C$22)/('Ejercicio 3 - TIR'!$E$22-'Ejercicio 3 - TIR'!$C$22),'Ejercicio 3 - TIR'!$C$22+SQRT(('Ejercicio 3 - TIR'!$E$22-'Ejercicio 3 - TIR'!$C$22)*('Ejercicio 3 - TIR'!$D$22-'Ejercicio 3 - TIR'!$C$22)*P642),'Ejercicio 3 - TIR'!$E$22-SQRT(('Ejercicio 3 - TIR'!$E$22-'Ejercicio 3 - TIR'!$C$22)*('Ejercicio 3 - TIR'!$E$22-'Ejercicio 3 - TIR'!$D$22)*(1-P642)))</f>
        <v>0.151992125</v>
      </c>
      <c r="R642" s="3">
        <f t="shared" si="12"/>
        <v>0.7924316872</v>
      </c>
      <c r="S642" s="7">
        <f>IF(R642&lt;=('Ejercicio 3 - TIR'!$D$23-'Ejercicio 3 - TIR'!$C$23)/('Ejercicio 3 - TIR'!$E$23-'Ejercicio 3 - TIR'!$C$23),'Ejercicio 3 - TIR'!$C$23+SQRT(('Ejercicio 3 - TIR'!$E$23-'Ejercicio 3 - TIR'!$C$23)*('Ejercicio 3 - TIR'!$D$23-'Ejercicio 3 - TIR'!$C$23)*R642),'Ejercicio 3 - TIR'!$E$23-SQRT(('Ejercicio 3 - TIR'!$E$23-'Ejercicio 3 - TIR'!$C$23)*('Ejercicio 3 - TIR'!$E$23-'Ejercicio 3 - TIR'!$D$23)*(1-R642)))</f>
        <v>0.1606706709</v>
      </c>
      <c r="T642" s="3">
        <f t="shared" si="13"/>
        <v>0.5220897442</v>
      </c>
      <c r="U642" s="7">
        <f>IF(T642&lt;=('Ejercicio 3 - TIR'!$D$24-'Ejercicio 3 - TIR'!$C$24)/('Ejercicio 3 - TIR'!$E$24-'Ejercicio 3 - TIR'!$C$24),'Ejercicio 3 - TIR'!$C$24+SQRT(('Ejercicio 3 - TIR'!$E$24-'Ejercicio 3 - TIR'!$C$24)*('Ejercicio 3 - TIR'!$D$24-'Ejercicio 3 - TIR'!$C$24)*T642),'Ejercicio 3 - TIR'!$E$24-SQRT(('Ejercicio 3 - TIR'!$E$24-'Ejercicio 3 - TIR'!$C$24)*('Ejercicio 3 - TIR'!$E$24-'Ejercicio 3 - TIR'!$D$24)*(1-T642)))</f>
        <v>0.1834192849</v>
      </c>
      <c r="V642" s="3">
        <f t="shared" si="14"/>
        <v>0.6419842734</v>
      </c>
      <c r="W642" s="7">
        <f>IF(V642&lt;=('Ejercicio 3 - TIR'!$D$25-'Ejercicio 3 - TIR'!$C$25)/('Ejercicio 3 - TIR'!$E$25-'Ejercicio 3 - TIR'!$C$25),'Ejercicio 3 - TIR'!$C$25+SQRT(('Ejercicio 3 - TIR'!$E$25-'Ejercicio 3 - TIR'!$C$25)*('Ejercicio 3 - TIR'!$D$25-'Ejercicio 3 - TIR'!$C$25)*V642),'Ejercicio 3 - TIR'!$E$25-SQRT(('Ejercicio 3 - TIR'!$E$25-'Ejercicio 3 - TIR'!$C$25)*('Ejercicio 3 - TIR'!$E$25-'Ejercicio 3 - TIR'!$D$25)*(1-V642)))</f>
        <v>0.2146014825</v>
      </c>
      <c r="X642" s="3">
        <f t="shared" si="15"/>
        <v>0.7854558071</v>
      </c>
      <c r="Y642" s="7">
        <f>IF(X642&lt;=('Ejercicio 3 - TIR'!$D$26-'Ejercicio 3 - TIR'!$C$26)/('Ejercicio 3 - TIR'!$E$26-'Ejercicio 3 - TIR'!$C$26),'Ejercicio 3 - TIR'!$C$26+SQRT(('Ejercicio 3 - TIR'!$E$26-'Ejercicio 3 - TIR'!$C$26)*('Ejercicio 3 - TIR'!$D$26-'Ejercicio 3 - TIR'!$C$26)*X642),'Ejercicio 3 - TIR'!$E$26-SQRT(('Ejercicio 3 - TIR'!$E$26-'Ejercicio 3 - TIR'!$C$26)*('Ejercicio 3 - TIR'!$E$26-'Ejercicio 3 - TIR'!$D$26)*(1-X642)))</f>
        <v>0.2459626875</v>
      </c>
      <c r="Z642" s="3">
        <f t="shared" si="16"/>
        <v>1.151992125</v>
      </c>
      <c r="AA642" s="3">
        <f t="shared" si="17"/>
        <v>1.337083473</v>
      </c>
      <c r="AB642" s="3">
        <f t="shared" si="18"/>
        <v>1.582330367</v>
      </c>
      <c r="AC642" s="3">
        <f t="shared" si="19"/>
        <v>1.92190081</v>
      </c>
      <c r="AD642" s="3">
        <f t="shared" si="20"/>
        <v>2.394616698</v>
      </c>
      <c r="AE642" s="2">
        <f t="shared" si="21"/>
        <v>4695.552684</v>
      </c>
      <c r="AF642" s="2">
        <f t="shared" si="22"/>
        <v>5449.990284</v>
      </c>
      <c r="AG642" s="2">
        <f t="shared" si="23"/>
        <v>6449.623605</v>
      </c>
      <c r="AH642" s="2">
        <f t="shared" si="24"/>
        <v>7833.722392</v>
      </c>
      <c r="AI642" s="2">
        <f t="shared" si="25"/>
        <v>9760.525805</v>
      </c>
      <c r="AJ642" s="4">
        <f t="shared" si="26"/>
        <v>39265.95662</v>
      </c>
      <c r="AK642" s="4">
        <f t="shared" si="27"/>
        <v>52188.78837</v>
      </c>
      <c r="AL642" s="4">
        <f t="shared" si="28"/>
        <v>52054.54169</v>
      </c>
      <c r="AM642" s="4">
        <f t="shared" si="29"/>
        <v>75395.32401</v>
      </c>
      <c r="AN642" s="4">
        <f t="shared" si="30"/>
        <v>90276.30067</v>
      </c>
      <c r="AO642" s="4">
        <f>C642/'Ejercicio 3 - TIR'!$D$7</f>
        <v>16237.98162</v>
      </c>
      <c r="AP642" s="4">
        <f t="shared" si="31"/>
        <v>23027.97499</v>
      </c>
      <c r="AQ642" s="4">
        <f t="shared" si="32"/>
        <v>35950.80675</v>
      </c>
      <c r="AR642" s="4">
        <f t="shared" si="33"/>
        <v>35816.56006</v>
      </c>
      <c r="AS642" s="4">
        <f t="shared" si="34"/>
        <v>59157.34238</v>
      </c>
      <c r="AT642" s="4">
        <f t="shared" si="35"/>
        <v>74038.31905</v>
      </c>
      <c r="AU642" s="4">
        <f>AP642*'Ejercicio 3 - TIR'!$D$5</f>
        <v>11513.9875</v>
      </c>
      <c r="AV642" s="4">
        <f>AQ642*'Ejercicio 3 - TIR'!$D$5</f>
        <v>17975.40337</v>
      </c>
      <c r="AW642" s="4">
        <f>AR642*'Ejercicio 3 - TIR'!$D$5</f>
        <v>17908.28003</v>
      </c>
      <c r="AX642" s="4">
        <f>AS642*'Ejercicio 3 - TIR'!$D$5</f>
        <v>29578.67119</v>
      </c>
      <c r="AY642" s="4">
        <f>AT642*'Ejercicio 3 - TIR'!$D$5</f>
        <v>37019.15952</v>
      </c>
      <c r="AZ642" s="4">
        <f t="shared" ref="AZ642:BD642" si="1961">AJ642-AU642-AE642</f>
        <v>23056.41644</v>
      </c>
      <c r="BA642" s="4">
        <f t="shared" si="1961"/>
        <v>28763.39471</v>
      </c>
      <c r="BB642" s="4">
        <f t="shared" si="1961"/>
        <v>27696.63805</v>
      </c>
      <c r="BC642" s="4">
        <f t="shared" si="1961"/>
        <v>37982.93042</v>
      </c>
      <c r="BD642" s="4">
        <f t="shared" si="1961"/>
        <v>43496.61534</v>
      </c>
      <c r="BE642" s="4">
        <f t="shared" ref="BE642:BI642" si="1962">AZ642/Z642</f>
        <v>20014.3872</v>
      </c>
      <c r="BF642" s="4">
        <f t="shared" si="1962"/>
        <v>21512.04117</v>
      </c>
      <c r="BG642" s="4">
        <f t="shared" si="1962"/>
        <v>17503.70127</v>
      </c>
      <c r="BH642" s="4">
        <f t="shared" si="1962"/>
        <v>19763.21059</v>
      </c>
      <c r="BI642" s="4">
        <f t="shared" si="1962"/>
        <v>18164.3331</v>
      </c>
      <c r="BJ642" s="4">
        <f t="shared" si="38"/>
        <v>73977.8384</v>
      </c>
      <c r="BK642" s="4">
        <f t="shared" si="39"/>
        <v>38883.74194</v>
      </c>
      <c r="BL642" s="4">
        <f t="shared" si="40"/>
        <v>112861.5803</v>
      </c>
      <c r="BM642" s="4">
        <f>BK642*'Ejercicio 3 - TIR'!$D$5</f>
        <v>19441.87097</v>
      </c>
      <c r="BN642" s="4">
        <f t="shared" si="41"/>
        <v>93419.70937</v>
      </c>
      <c r="BO642" s="4">
        <f t="shared" si="42"/>
        <v>39012.38535</v>
      </c>
      <c r="BP642" s="4">
        <f t="shared" si="43"/>
        <v>-112083.3027</v>
      </c>
      <c r="BQ642" s="4">
        <f t="shared" ref="BQ642:BT642" si="1963">BE642</f>
        <v>20014.3872</v>
      </c>
      <c r="BR642" s="4">
        <f t="shared" si="1963"/>
        <v>21512.04117</v>
      </c>
      <c r="BS642" s="4">
        <f t="shared" si="1963"/>
        <v>17503.70127</v>
      </c>
      <c r="BT642" s="4">
        <f t="shared" si="1963"/>
        <v>19763.21059</v>
      </c>
      <c r="BU642" s="4">
        <f t="shared" si="45"/>
        <v>57176.71844</v>
      </c>
      <c r="BV642" s="36">
        <f t="shared" si="46"/>
        <v>5.726734338</v>
      </c>
    </row>
    <row r="643" ht="15.0" customHeight="1">
      <c r="A643" s="2">
        <v>642.0</v>
      </c>
      <c r="B643" s="3">
        <f t="shared" si="4"/>
        <v>0.5229542129</v>
      </c>
      <c r="C643" s="4">
        <f>IF(B643&lt;=('Ejercicio 3 - TIR'!$D$13-'Ejercicio 3 - TIR'!$C$13)/('Ejercicio 3 - TIR'!$E$13-'Ejercicio 3 - TIR'!$C$13),'Ejercicio 3 - TIR'!$C$13+SQRT(('Ejercicio 3 - TIR'!$E$13-'Ejercicio 3 - TIR'!$C$13)*('Ejercicio 3 - TIR'!$D$13-'Ejercicio 3 - TIR'!$C$13)*B643),'Ejercicio 3 - TIR'!$E$13-SQRT(('Ejercicio 3 - TIR'!$E$13-'Ejercicio 3 - TIR'!$C$13)*('Ejercicio 3 - TIR'!$E$13-'Ejercicio 3 - TIR'!$D$13)*(1-B643)))</f>
        <v>76073.96931</v>
      </c>
      <c r="D643" s="3">
        <f t="shared" si="5"/>
        <v>0.009330251651</v>
      </c>
      <c r="E643" s="4">
        <f>IF(D643&lt;=('Ejercicio 3 - TIR'!$D$14-'Ejercicio 3 - TIR'!$C$14)/('Ejercicio 3 - TIR'!$E$14-'Ejercicio 3 - TIR'!$C$14),'Ejercicio 3 - TIR'!$C$14+SQRT(('Ejercicio 3 - TIR'!$E$14-'Ejercicio 3 - TIR'!$C$14)*('Ejercicio 3 - TIR'!$D$14-'Ejercicio 3 - TIR'!$C$14)*D643),'Ejercicio 3 - TIR'!$E$14-SQRT(('Ejercicio 3 - TIR'!$E$14-'Ejercicio 3 - TIR'!$C$14)*('Ejercicio 3 - TIR'!$E$14-'Ejercicio 3 - TIR'!$D$14)*(1-D643)))</f>
        <v>25836.52189</v>
      </c>
      <c r="F643" s="3">
        <f t="shared" si="6"/>
        <v>0.04955427099</v>
      </c>
      <c r="G643" s="4">
        <f>IF(F643&lt;=('Ejercicio 3 - TIR'!$D$18-'Ejercicio 3 - TIR'!$C$18)/('Ejercicio 3 - TIR'!$E$18-'Ejercicio 3 - TIR'!$C$18),'Ejercicio 3 - TIR'!$C$18+SQRT(('Ejercicio 3 - TIR'!$E$18-'Ejercicio 3 - TIR'!$C$18)*('Ejercicio 3 - TIR'!$D$18-'Ejercicio 3 - TIR'!$C$18)*F643),'Ejercicio 3 - TIR'!$E$18-SQRT(('Ejercicio 3 - TIR'!$E$18-'Ejercicio 3 - TIR'!$C$18)*('Ejercicio 3 - TIR'!$E$18-'Ejercicio 3 - TIR'!$D$18)*(1-F643)))</f>
        <v>32726.37867</v>
      </c>
      <c r="H643" s="3">
        <f t="shared" si="7"/>
        <v>0.3685769364</v>
      </c>
      <c r="I643" s="4">
        <f>IF(H643&lt;=('Ejercicio 3 - TIR'!$D$18-'Ejercicio 3 - TIR'!$C$18)/('Ejercicio 3 - TIR'!$E$18-'Ejercicio 3 - TIR'!$C$18),'Ejercicio 3 - TIR'!$C$18+SQRT(('Ejercicio 3 - TIR'!$E$18-'Ejercicio 3 - TIR'!$C$18)*('Ejercicio 3 - TIR'!$D$18-'Ejercicio 3 - TIR'!$C$18)*H643),'Ejercicio 3 - TIR'!$E$18-SQRT(('Ejercicio 3 - TIR'!$E$18-'Ejercicio 3 - TIR'!$C$18)*('Ejercicio 3 - TIR'!$E$18-'Ejercicio 3 - TIR'!$D$18)*(1-H643)))</f>
        <v>37435.49194</v>
      </c>
      <c r="J643" s="3">
        <f t="shared" si="8"/>
        <v>0.6623540339</v>
      </c>
      <c r="K643" s="4">
        <f>IF(J643&lt;=('Ejercicio 3 - TIR'!$D$18-'Ejercicio 3 - TIR'!$C$18)/('Ejercicio 3 - TIR'!$E$18-'Ejercicio 3 - TIR'!$C$18),'Ejercicio 3 - TIR'!$C$18+SQRT(('Ejercicio 3 - TIR'!$E$18-'Ejercicio 3 - TIR'!$C$18)*('Ejercicio 3 - TIR'!$D$18-'Ejercicio 3 - TIR'!$C$18)*J643),'Ejercicio 3 - TIR'!$E$18-SQRT(('Ejercicio 3 - TIR'!$E$18-'Ejercicio 3 - TIR'!$C$18)*('Ejercicio 3 - TIR'!$E$18-'Ejercicio 3 - TIR'!$D$18)*(1-J643)))</f>
        <v>39967.60278</v>
      </c>
      <c r="L643" s="3">
        <f t="shared" si="9"/>
        <v>0.8662971007</v>
      </c>
      <c r="M643" s="4">
        <f>IF(L643&lt;=('Ejercicio 3 - TIR'!$D$18-'Ejercicio 3 - TIR'!$C$18)/('Ejercicio 3 - TIR'!$E$18-'Ejercicio 3 - TIR'!$C$18),'Ejercicio 3 - TIR'!$C$18+SQRT(('Ejercicio 3 - TIR'!$E$18-'Ejercicio 3 - TIR'!$C$18)*('Ejercicio 3 - TIR'!$D$18-'Ejercicio 3 - TIR'!$C$18)*L643),'Ejercicio 3 - TIR'!$E$18-SQRT(('Ejercicio 3 - TIR'!$E$18-'Ejercicio 3 - TIR'!$C$18)*('Ejercicio 3 - TIR'!$E$18-'Ejercicio 3 - TIR'!$D$18)*(1-L643)))</f>
        <v>41833.34286</v>
      </c>
      <c r="N643" s="3">
        <f t="shared" si="10"/>
        <v>0.755816637</v>
      </c>
      <c r="O643" s="4">
        <f>IF(N643&lt;=('Ejercicio 3 - TIR'!$D$18-'Ejercicio 3 - TIR'!$C$18)/('Ejercicio 3 - TIR'!$E$18-'Ejercicio 3 - TIR'!$C$18),'Ejercicio 3 - TIR'!$C$18+SQRT(('Ejercicio 3 - TIR'!$E$18-'Ejercicio 3 - TIR'!$C$18)*('Ejercicio 3 - TIR'!$D$18-'Ejercicio 3 - TIR'!$C$18)*N643),'Ejercicio 3 - TIR'!$E$18-SQRT(('Ejercicio 3 - TIR'!$E$18-'Ejercicio 3 - TIR'!$C$18)*('Ejercicio 3 - TIR'!$E$18-'Ejercicio 3 - TIR'!$D$18)*(1-N643)))</f>
        <v>40720.543</v>
      </c>
      <c r="P643" s="3">
        <f t="shared" si="11"/>
        <v>0.9844259685</v>
      </c>
      <c r="Q643" s="7">
        <f>IF(P643&lt;=('Ejercicio 3 - TIR'!$D$22-'Ejercicio 3 - TIR'!$C$22)/('Ejercicio 3 - TIR'!$E$22-'Ejercicio 3 - TIR'!$C$22),'Ejercicio 3 - TIR'!$C$22+SQRT(('Ejercicio 3 - TIR'!$E$22-'Ejercicio 3 - TIR'!$C$22)*('Ejercicio 3 - TIR'!$D$22-'Ejercicio 3 - TIR'!$C$22)*P643),'Ejercicio 3 - TIR'!$E$22-SQRT(('Ejercicio 3 - TIR'!$E$22-'Ejercicio 3 - TIR'!$C$22)*('Ejercicio 3 - TIR'!$E$22-'Ejercicio 3 - TIR'!$D$22)*(1-P643)))</f>
        <v>0.1747053559</v>
      </c>
      <c r="R643" s="3">
        <f t="shared" si="12"/>
        <v>0.9148752234</v>
      </c>
      <c r="S643" s="7">
        <f>IF(R643&lt;=('Ejercicio 3 - TIR'!$D$23-'Ejercicio 3 - TIR'!$C$23)/('Ejercicio 3 - TIR'!$E$23-'Ejercicio 3 - TIR'!$C$23),'Ejercicio 3 - TIR'!$C$23+SQRT(('Ejercicio 3 - TIR'!$E$23-'Ejercicio 3 - TIR'!$C$23)*('Ejercicio 3 - TIR'!$D$23-'Ejercicio 3 - TIR'!$C$23)*R643),'Ejercicio 3 - TIR'!$E$23-SQRT(('Ejercicio 3 - TIR'!$E$23-'Ejercicio 3 - TIR'!$C$23)*('Ejercicio 3 - TIR'!$E$23-'Ejercicio 3 - TIR'!$D$23)*(1-R643)))</f>
        <v>0.1676216076</v>
      </c>
      <c r="T643" s="3">
        <f t="shared" si="13"/>
        <v>0.8487836357</v>
      </c>
      <c r="U643" s="7">
        <f>IF(T643&lt;=('Ejercicio 3 - TIR'!$D$24-'Ejercicio 3 - TIR'!$C$24)/('Ejercicio 3 - TIR'!$E$24-'Ejercicio 3 - TIR'!$C$24),'Ejercicio 3 - TIR'!$C$24+SQRT(('Ejercicio 3 - TIR'!$E$24-'Ejercicio 3 - TIR'!$C$24)*('Ejercicio 3 - TIR'!$D$24-'Ejercicio 3 - TIR'!$C$24)*T643),'Ejercicio 3 - TIR'!$E$24-SQRT(('Ejercicio 3 - TIR'!$E$24-'Ejercicio 3 - TIR'!$C$24)*('Ejercicio 3 - TIR'!$E$24-'Ejercicio 3 - TIR'!$D$24)*(1-T643)))</f>
        <v>0.1994231727</v>
      </c>
      <c r="V643" s="3">
        <f t="shared" si="14"/>
        <v>0.5102392878</v>
      </c>
      <c r="W643" s="7">
        <f>IF(V643&lt;=('Ejercicio 3 - TIR'!$D$25-'Ejercicio 3 - TIR'!$C$25)/('Ejercicio 3 - TIR'!$E$25-'Ejercicio 3 - TIR'!$C$25),'Ejercicio 3 - TIR'!$C$25+SQRT(('Ejercicio 3 - TIR'!$E$25-'Ejercicio 3 - TIR'!$C$25)*('Ejercicio 3 - TIR'!$D$25-'Ejercicio 3 - TIR'!$C$25)*V643),'Ejercicio 3 - TIR'!$E$25-SQRT(('Ejercicio 3 - TIR'!$E$25-'Ejercicio 3 - TIR'!$C$25)*('Ejercicio 3 - TIR'!$E$25-'Ejercicio 3 - TIR'!$D$25)*(1-V643)))</f>
        <v>0.2085975545</v>
      </c>
      <c r="X643" s="3">
        <f t="shared" si="15"/>
        <v>0.8888346599</v>
      </c>
      <c r="Y643" s="7">
        <f>IF(X643&lt;=('Ejercicio 3 - TIR'!$D$26-'Ejercicio 3 - TIR'!$C$26)/('Ejercicio 3 - TIR'!$E$26-'Ejercicio 3 - TIR'!$C$26),'Ejercicio 3 - TIR'!$C$26+SQRT(('Ejercicio 3 - TIR'!$E$26-'Ejercicio 3 - TIR'!$C$26)*('Ejercicio 3 - TIR'!$D$26-'Ejercicio 3 - TIR'!$C$26)*X643),'Ejercicio 3 - TIR'!$E$26-SQRT(('Ejercicio 3 - TIR'!$E$26-'Ejercicio 3 - TIR'!$C$26)*('Ejercicio 3 - TIR'!$E$26-'Ejercicio 3 - TIR'!$D$26)*(1-X643)))</f>
        <v>0.2554991258</v>
      </c>
      <c r="Z643" s="3">
        <f t="shared" si="16"/>
        <v>1.174705356</v>
      </c>
      <c r="AA643" s="3">
        <f t="shared" si="17"/>
        <v>1.371611356</v>
      </c>
      <c r="AB643" s="3">
        <f t="shared" si="18"/>
        <v>1.645142444</v>
      </c>
      <c r="AC643" s="3">
        <f t="shared" si="19"/>
        <v>1.988315135</v>
      </c>
      <c r="AD643" s="3">
        <f t="shared" si="20"/>
        <v>2.496327914</v>
      </c>
      <c r="AE643" s="2">
        <f t="shared" si="21"/>
        <v>4513.778751</v>
      </c>
      <c r="AF643" s="2">
        <f t="shared" si="22"/>
        <v>5270.385602</v>
      </c>
      <c r="AG643" s="2">
        <f t="shared" si="23"/>
        <v>6321.42262</v>
      </c>
      <c r="AH643" s="2">
        <f t="shared" si="24"/>
        <v>7640.055919</v>
      </c>
      <c r="AI643" s="2">
        <f t="shared" si="25"/>
        <v>9592.083528</v>
      </c>
      <c r="AJ643" s="4">
        <f t="shared" si="26"/>
        <v>38443.8523</v>
      </c>
      <c r="AK643" s="4">
        <f t="shared" si="27"/>
        <v>51346.94587</v>
      </c>
      <c r="AL643" s="4">
        <f t="shared" si="28"/>
        <v>65752.39973</v>
      </c>
      <c r="AM643" s="4">
        <f t="shared" si="29"/>
        <v>83177.86876</v>
      </c>
      <c r="AN643" s="4">
        <f t="shared" si="30"/>
        <v>101651.8282</v>
      </c>
      <c r="AO643" s="4">
        <f>C643/'Ejercicio 3 - TIR'!$D$7</f>
        <v>15214.79386</v>
      </c>
      <c r="AP643" s="4">
        <f t="shared" si="31"/>
        <v>23229.05844</v>
      </c>
      <c r="AQ643" s="4">
        <f t="shared" si="32"/>
        <v>36132.15201</v>
      </c>
      <c r="AR643" s="4">
        <f t="shared" si="33"/>
        <v>50537.60587</v>
      </c>
      <c r="AS643" s="4">
        <f t="shared" si="34"/>
        <v>67963.0749</v>
      </c>
      <c r="AT643" s="4">
        <f t="shared" si="35"/>
        <v>86437.0343</v>
      </c>
      <c r="AU643" s="4">
        <f>AP643*'Ejercicio 3 - TIR'!$D$5</f>
        <v>11614.52922</v>
      </c>
      <c r="AV643" s="4">
        <f>AQ643*'Ejercicio 3 - TIR'!$D$5</f>
        <v>18066.076</v>
      </c>
      <c r="AW643" s="4">
        <f>AR643*'Ejercicio 3 - TIR'!$D$5</f>
        <v>25268.80293</v>
      </c>
      <c r="AX643" s="4">
        <f>AS643*'Ejercicio 3 - TIR'!$D$5</f>
        <v>33981.53745</v>
      </c>
      <c r="AY643" s="4">
        <f>AT643*'Ejercicio 3 - TIR'!$D$5</f>
        <v>43218.51715</v>
      </c>
      <c r="AZ643" s="4">
        <f t="shared" ref="AZ643:BD643" si="1964">AJ643-AU643-AE643</f>
        <v>22315.54433</v>
      </c>
      <c r="BA643" s="4">
        <f t="shared" si="1964"/>
        <v>28010.48427</v>
      </c>
      <c r="BB643" s="4">
        <f t="shared" si="1964"/>
        <v>34162.17418</v>
      </c>
      <c r="BC643" s="4">
        <f t="shared" si="1964"/>
        <v>41556.27539</v>
      </c>
      <c r="BD643" s="4">
        <f t="shared" si="1964"/>
        <v>48841.22749</v>
      </c>
      <c r="BE643" s="4">
        <f t="shared" ref="BE643:BI643" si="1965">AZ643/Z643</f>
        <v>18996.71626</v>
      </c>
      <c r="BF643" s="4">
        <f t="shared" si="1965"/>
        <v>20421.58964</v>
      </c>
      <c r="BG643" s="4">
        <f t="shared" si="1965"/>
        <v>20765.481</v>
      </c>
      <c r="BH643" s="4">
        <f t="shared" si="1965"/>
        <v>20900.24597</v>
      </c>
      <c r="BI643" s="4">
        <f t="shared" si="1965"/>
        <v>19565.22908</v>
      </c>
      <c r="BJ643" s="4">
        <f t="shared" si="38"/>
        <v>64496.4308</v>
      </c>
      <c r="BK643" s="4">
        <f t="shared" si="39"/>
        <v>37981.11463</v>
      </c>
      <c r="BL643" s="4">
        <f t="shared" si="40"/>
        <v>102477.5454</v>
      </c>
      <c r="BM643" s="4">
        <f>BK643*'Ejercicio 3 - TIR'!$D$5</f>
        <v>18990.55731</v>
      </c>
      <c r="BN643" s="4">
        <f t="shared" si="41"/>
        <v>83486.98811</v>
      </c>
      <c r="BO643" s="4">
        <f t="shared" si="42"/>
        <v>33443.91882</v>
      </c>
      <c r="BP643" s="4">
        <f t="shared" si="43"/>
        <v>-101910.4912</v>
      </c>
      <c r="BQ643" s="4">
        <f t="shared" ref="BQ643:BT643" si="1966">BE643</f>
        <v>18996.71626</v>
      </c>
      <c r="BR643" s="4">
        <f t="shared" si="1966"/>
        <v>20421.58964</v>
      </c>
      <c r="BS643" s="4">
        <f t="shared" si="1966"/>
        <v>20765.481</v>
      </c>
      <c r="BT643" s="4">
        <f t="shared" si="1966"/>
        <v>20900.24597</v>
      </c>
      <c r="BU643" s="4">
        <f t="shared" si="45"/>
        <v>53009.1479</v>
      </c>
      <c r="BV643" s="36">
        <f t="shared" si="46"/>
        <v>8.351778135</v>
      </c>
    </row>
    <row r="644" ht="15.0" customHeight="1">
      <c r="A644" s="2">
        <v>643.0</v>
      </c>
      <c r="B644" s="3">
        <f t="shared" si="4"/>
        <v>0.156376819</v>
      </c>
      <c r="C644" s="4">
        <f>IF(B644&lt;=('Ejercicio 3 - TIR'!$D$13-'Ejercicio 3 - TIR'!$C$13)/('Ejercicio 3 - TIR'!$E$13-'Ejercicio 3 - TIR'!$C$13),'Ejercicio 3 - TIR'!$C$13+SQRT(('Ejercicio 3 - TIR'!$E$13-'Ejercicio 3 - TIR'!$C$13)*('Ejercicio 3 - TIR'!$D$13-'Ejercicio 3 - TIR'!$C$13)*B644),'Ejercicio 3 - TIR'!$E$13-SQRT(('Ejercicio 3 - TIR'!$E$13-'Ejercicio 3 - TIR'!$C$13)*('Ejercicio 3 - TIR'!$E$13-'Ejercicio 3 - TIR'!$D$13)*(1-B644)))</f>
        <v>67908.9018</v>
      </c>
      <c r="D644" s="3">
        <f t="shared" si="5"/>
        <v>0.83656511</v>
      </c>
      <c r="E644" s="4">
        <f>IF(D644&lt;=('Ejercicio 3 - TIR'!$D$14-'Ejercicio 3 - TIR'!$C$14)/('Ejercicio 3 - TIR'!$E$14-'Ejercicio 3 - TIR'!$C$14),'Ejercicio 3 - TIR'!$C$14+SQRT(('Ejercicio 3 - TIR'!$E$14-'Ejercicio 3 - TIR'!$C$14)*('Ejercicio 3 - TIR'!$D$14-'Ejercicio 3 - TIR'!$C$14)*D644),'Ejercicio 3 - TIR'!$E$14-SQRT(('Ejercicio 3 - TIR'!$E$14-'Ejercicio 3 - TIR'!$C$14)*('Ejercicio 3 - TIR'!$E$14-'Ejercicio 3 - TIR'!$D$14)*(1-D644)))</f>
        <v>35048.71395</v>
      </c>
      <c r="F644" s="3">
        <f t="shared" si="6"/>
        <v>0.1341071084</v>
      </c>
      <c r="G644" s="4">
        <f>IF(F644&lt;=('Ejercicio 3 - TIR'!$D$18-'Ejercicio 3 - TIR'!$C$18)/('Ejercicio 3 - TIR'!$E$18-'Ejercicio 3 - TIR'!$C$18),'Ejercicio 3 - TIR'!$C$18+SQRT(('Ejercicio 3 - TIR'!$E$18-'Ejercicio 3 - TIR'!$C$18)*('Ejercicio 3 - TIR'!$D$18-'Ejercicio 3 - TIR'!$C$18)*F644),'Ejercicio 3 - TIR'!$E$18-SQRT(('Ejercicio 3 - TIR'!$E$18-'Ejercicio 3 - TIR'!$C$18)*('Ejercicio 3 - TIR'!$E$18-'Ejercicio 3 - TIR'!$D$18)*(1-F644)))</f>
        <v>34485.09378</v>
      </c>
      <c r="H644" s="3">
        <f t="shared" si="7"/>
        <v>0.949246929</v>
      </c>
      <c r="I644" s="4">
        <f>IF(H644&lt;=('Ejercicio 3 - TIR'!$D$18-'Ejercicio 3 - TIR'!$C$18)/('Ejercicio 3 - TIR'!$E$18-'Ejercicio 3 - TIR'!$C$18),'Ejercicio 3 - TIR'!$C$18+SQRT(('Ejercicio 3 - TIR'!$E$18-'Ejercicio 3 - TIR'!$C$18)*('Ejercicio 3 - TIR'!$D$18-'Ejercicio 3 - TIR'!$C$18)*H644),'Ejercicio 3 - TIR'!$E$18-SQRT(('Ejercicio 3 - TIR'!$E$18-'Ejercicio 3 - TIR'!$C$18)*('Ejercicio 3 - TIR'!$E$18-'Ejercicio 3 - TIR'!$D$18)*(1-H644)))</f>
        <v>43048.97967</v>
      </c>
      <c r="J644" s="3">
        <f t="shared" si="8"/>
        <v>0.7545623067</v>
      </c>
      <c r="K644" s="4">
        <f>IF(J644&lt;=('Ejercicio 3 - TIR'!$D$18-'Ejercicio 3 - TIR'!$C$18)/('Ejercicio 3 - TIR'!$E$18-'Ejercicio 3 - TIR'!$C$18),'Ejercicio 3 - TIR'!$C$18+SQRT(('Ejercicio 3 - TIR'!$E$18-'Ejercicio 3 - TIR'!$C$18)*('Ejercicio 3 - TIR'!$D$18-'Ejercicio 3 - TIR'!$C$18)*J644),'Ejercicio 3 - TIR'!$E$18-SQRT(('Ejercicio 3 - TIR'!$E$18-'Ejercicio 3 - TIR'!$C$18)*('Ejercicio 3 - TIR'!$E$18-'Ejercicio 3 - TIR'!$D$18)*(1-J644)))</f>
        <v>40709.56564</v>
      </c>
      <c r="L644" s="3">
        <f t="shared" si="9"/>
        <v>0.01617867359</v>
      </c>
      <c r="M644" s="4">
        <f>IF(L644&lt;=('Ejercicio 3 - TIR'!$D$18-'Ejercicio 3 - TIR'!$C$18)/('Ejercicio 3 - TIR'!$E$18-'Ejercicio 3 - TIR'!$C$18),'Ejercicio 3 - TIR'!$C$18+SQRT(('Ejercicio 3 - TIR'!$E$18-'Ejercicio 3 - TIR'!$C$18)*('Ejercicio 3 - TIR'!$D$18-'Ejercicio 3 - TIR'!$C$18)*L644),'Ejercicio 3 - TIR'!$E$18-SQRT(('Ejercicio 3 - TIR'!$E$18-'Ejercicio 3 - TIR'!$C$18)*('Ejercicio 3 - TIR'!$E$18-'Ejercicio 3 - TIR'!$D$18)*(1-L644)))</f>
        <v>31557.81932</v>
      </c>
      <c r="N644" s="3">
        <f t="shared" si="10"/>
        <v>0.6409231658</v>
      </c>
      <c r="O644" s="4">
        <f>IF(N644&lt;=('Ejercicio 3 - TIR'!$D$18-'Ejercicio 3 - TIR'!$C$18)/('Ejercicio 3 - TIR'!$E$18-'Ejercicio 3 - TIR'!$C$18),'Ejercicio 3 - TIR'!$C$18+SQRT(('Ejercicio 3 - TIR'!$E$18-'Ejercicio 3 - TIR'!$C$18)*('Ejercicio 3 - TIR'!$D$18-'Ejercicio 3 - TIR'!$C$18)*N644),'Ejercicio 3 - TIR'!$E$18-SQRT(('Ejercicio 3 - TIR'!$E$18-'Ejercicio 3 - TIR'!$C$18)*('Ejercicio 3 - TIR'!$E$18-'Ejercicio 3 - TIR'!$D$18)*(1-N644)))</f>
        <v>39805.02294</v>
      </c>
      <c r="P644" s="3">
        <f t="shared" si="11"/>
        <v>0.5236374151</v>
      </c>
      <c r="Q644" s="7">
        <f>IF(P644&lt;=('Ejercicio 3 - TIR'!$D$22-'Ejercicio 3 - TIR'!$C$22)/('Ejercicio 3 - TIR'!$E$22-'Ejercicio 3 - TIR'!$C$22),'Ejercicio 3 - TIR'!$C$22+SQRT(('Ejercicio 3 - TIR'!$E$22-'Ejercicio 3 - TIR'!$C$22)*('Ejercicio 3 - TIR'!$D$22-'Ejercicio 3 - TIR'!$C$22)*P644),'Ejercicio 3 - TIR'!$E$22-SQRT(('Ejercicio 3 - TIR'!$E$22-'Ejercicio 3 - TIR'!$C$22)*('Ejercicio 3 - TIR'!$E$22-'Ejercicio 3 - TIR'!$D$22)*(1-P644)))</f>
        <v>0.1507177075</v>
      </c>
      <c r="R644" s="3">
        <f t="shared" si="12"/>
        <v>0.5188677007</v>
      </c>
      <c r="S644" s="7">
        <f>IF(R644&lt;=('Ejercicio 3 - TIR'!$D$23-'Ejercicio 3 - TIR'!$C$23)/('Ejercicio 3 - TIR'!$E$23-'Ejercicio 3 - TIR'!$C$23),'Ejercicio 3 - TIR'!$C$23+SQRT(('Ejercicio 3 - TIR'!$E$23-'Ejercicio 3 - TIR'!$C$23)*('Ejercicio 3 - TIR'!$D$23-'Ejercicio 3 - TIR'!$C$23)*R644),'Ejercicio 3 - TIR'!$E$23-SQRT(('Ejercicio 3 - TIR'!$E$23-'Ejercicio 3 - TIR'!$C$23)*('Ejercicio 3 - TIR'!$E$23-'Ejercicio 3 - TIR'!$D$23)*(1-R644)))</f>
        <v>0.1505714741</v>
      </c>
      <c r="T644" s="3">
        <f t="shared" si="13"/>
        <v>0.4111512964</v>
      </c>
      <c r="U644" s="7">
        <f>IF(T644&lt;=('Ejercicio 3 - TIR'!$D$24-'Ejercicio 3 - TIR'!$C$24)/('Ejercicio 3 - TIR'!$E$24-'Ejercicio 3 - TIR'!$C$24),'Ejercicio 3 - TIR'!$C$24+SQRT(('Ejercicio 3 - TIR'!$E$24-'Ejercicio 3 - TIR'!$C$24)*('Ejercicio 3 - TIR'!$D$24-'Ejercicio 3 - TIR'!$C$24)*T644),'Ejercicio 3 - TIR'!$E$24-SQRT(('Ejercicio 3 - TIR'!$E$24-'Ejercicio 3 - TIR'!$C$24)*('Ejercicio 3 - TIR'!$E$24-'Ejercicio 3 - TIR'!$D$24)*(1-T644)))</f>
        <v>0.1793839705</v>
      </c>
      <c r="V644" s="3">
        <f t="shared" si="14"/>
        <v>0.7081178777</v>
      </c>
      <c r="W644" s="7">
        <f>IF(V644&lt;=('Ejercicio 3 - TIR'!$D$25-'Ejercicio 3 - TIR'!$C$25)/('Ejercicio 3 - TIR'!$E$25-'Ejercicio 3 - TIR'!$C$25),'Ejercicio 3 - TIR'!$C$25+SQRT(('Ejercicio 3 - TIR'!$E$25-'Ejercicio 3 - TIR'!$C$25)*('Ejercicio 3 - TIR'!$D$25-'Ejercicio 3 - TIR'!$C$25)*V644),'Ejercicio 3 - TIR'!$E$25-SQRT(('Ejercicio 3 - TIR'!$E$25-'Ejercicio 3 - TIR'!$C$25)*('Ejercicio 3 - TIR'!$E$25-'Ejercicio 3 - TIR'!$D$25)*(1-V644)))</f>
        <v>0.2180377187</v>
      </c>
      <c r="X644" s="3">
        <f t="shared" si="15"/>
        <v>0.3306243997</v>
      </c>
      <c r="Y644" s="7">
        <f>IF(X644&lt;=('Ejercicio 3 - TIR'!$D$26-'Ejercicio 3 - TIR'!$C$26)/('Ejercicio 3 - TIR'!$E$26-'Ejercicio 3 - TIR'!$C$26),'Ejercicio 3 - TIR'!$C$26+SQRT(('Ejercicio 3 - TIR'!$E$26-'Ejercicio 3 - TIR'!$C$26)*('Ejercicio 3 - TIR'!$D$26-'Ejercicio 3 - TIR'!$C$26)*X644),'Ejercicio 3 - TIR'!$E$26-SQRT(('Ejercicio 3 - TIR'!$E$26-'Ejercicio 3 - TIR'!$C$26)*('Ejercicio 3 - TIR'!$E$26-'Ejercicio 3 - TIR'!$D$26)*(1-X644)))</f>
        <v>0.2198778493</v>
      </c>
      <c r="Z644" s="3">
        <f t="shared" si="16"/>
        <v>1.150717708</v>
      </c>
      <c r="AA644" s="3">
        <f t="shared" si="17"/>
        <v>1.323982969</v>
      </c>
      <c r="AB644" s="3">
        <f t="shared" si="18"/>
        <v>1.561484291</v>
      </c>
      <c r="AC644" s="3">
        <f t="shared" si="19"/>
        <v>1.901946763</v>
      </c>
      <c r="AD644" s="3">
        <f t="shared" si="20"/>
        <v>2.320142727</v>
      </c>
      <c r="AE644" s="2">
        <f t="shared" si="21"/>
        <v>5282.461819</v>
      </c>
      <c r="AF644" s="2">
        <f t="shared" si="22"/>
        <v>6077.849882</v>
      </c>
      <c r="AG644" s="2">
        <f t="shared" si="23"/>
        <v>7168.118725</v>
      </c>
      <c r="AH644" s="2">
        <f t="shared" si="24"/>
        <v>8731.038979</v>
      </c>
      <c r="AI644" s="2">
        <f t="shared" si="25"/>
        <v>10650.80105</v>
      </c>
      <c r="AJ644" s="4">
        <f t="shared" si="26"/>
        <v>39682.60806</v>
      </c>
      <c r="AK644" s="4">
        <f t="shared" si="27"/>
        <v>56996.11592</v>
      </c>
      <c r="AL644" s="4">
        <f t="shared" si="28"/>
        <v>63567.34723</v>
      </c>
      <c r="AM644" s="4">
        <f t="shared" si="29"/>
        <v>60021.29232</v>
      </c>
      <c r="AN644" s="4">
        <f t="shared" si="30"/>
        <v>92353.33448</v>
      </c>
      <c r="AO644" s="4">
        <f>C644/'Ejercicio 3 - TIR'!$D$7</f>
        <v>13581.78036</v>
      </c>
      <c r="AP644" s="4">
        <f t="shared" si="31"/>
        <v>26100.8277</v>
      </c>
      <c r="AQ644" s="4">
        <f t="shared" si="32"/>
        <v>43414.33556</v>
      </c>
      <c r="AR644" s="4">
        <f t="shared" si="33"/>
        <v>49985.56687</v>
      </c>
      <c r="AS644" s="4">
        <f t="shared" si="34"/>
        <v>46439.51196</v>
      </c>
      <c r="AT644" s="4">
        <f t="shared" si="35"/>
        <v>78771.55412</v>
      </c>
      <c r="AU644" s="4">
        <f>AP644*'Ejercicio 3 - TIR'!$D$5</f>
        <v>13050.41385</v>
      </c>
      <c r="AV644" s="4">
        <f>AQ644*'Ejercicio 3 - TIR'!$D$5</f>
        <v>21707.16778</v>
      </c>
      <c r="AW644" s="4">
        <f>AR644*'Ejercicio 3 - TIR'!$D$5</f>
        <v>24992.78344</v>
      </c>
      <c r="AX644" s="4">
        <f>AS644*'Ejercicio 3 - TIR'!$D$5</f>
        <v>23219.75598</v>
      </c>
      <c r="AY644" s="4">
        <f>AT644*'Ejercicio 3 - TIR'!$D$5</f>
        <v>39385.77706</v>
      </c>
      <c r="AZ644" s="4">
        <f t="shared" ref="AZ644:BD644" si="1967">AJ644-AU644-AE644</f>
        <v>21349.73239</v>
      </c>
      <c r="BA644" s="4">
        <f t="shared" si="1967"/>
        <v>29211.09826</v>
      </c>
      <c r="BB644" s="4">
        <f t="shared" si="1967"/>
        <v>31406.44507</v>
      </c>
      <c r="BC644" s="4">
        <f t="shared" si="1967"/>
        <v>28070.49736</v>
      </c>
      <c r="BD644" s="4">
        <f t="shared" si="1967"/>
        <v>42316.75637</v>
      </c>
      <c r="BE644" s="4">
        <f t="shared" ref="BE644:BI644" si="1968">AZ644/Z644</f>
        <v>18553.40563</v>
      </c>
      <c r="BF644" s="4">
        <f t="shared" si="1968"/>
        <v>22063.04684</v>
      </c>
      <c r="BG644" s="4">
        <f t="shared" si="1968"/>
        <v>20113.19951</v>
      </c>
      <c r="BH644" s="4">
        <f t="shared" si="1968"/>
        <v>14758.82391</v>
      </c>
      <c r="BI644" s="4">
        <f t="shared" si="1968"/>
        <v>18238.85913</v>
      </c>
      <c r="BJ644" s="4">
        <f t="shared" si="38"/>
        <v>81318.01878</v>
      </c>
      <c r="BK644" s="4">
        <f t="shared" si="39"/>
        <v>31511.66892</v>
      </c>
      <c r="BL644" s="4">
        <f t="shared" si="40"/>
        <v>112829.6877</v>
      </c>
      <c r="BM644" s="4">
        <f>BK644*'Ejercicio 3 - TIR'!$D$5</f>
        <v>15755.83446</v>
      </c>
      <c r="BN644" s="4">
        <f t="shared" si="41"/>
        <v>97073.85324</v>
      </c>
      <c r="BO644" s="4">
        <f t="shared" si="42"/>
        <v>41839.60413</v>
      </c>
      <c r="BP644" s="4">
        <f t="shared" si="43"/>
        <v>-102957.6158</v>
      </c>
      <c r="BQ644" s="4">
        <f t="shared" ref="BQ644:BT644" si="1969">BE644</f>
        <v>18553.40563</v>
      </c>
      <c r="BR644" s="4">
        <f t="shared" si="1969"/>
        <v>22063.04684</v>
      </c>
      <c r="BS644" s="4">
        <f t="shared" si="1969"/>
        <v>20113.19951</v>
      </c>
      <c r="BT644" s="4">
        <f t="shared" si="1969"/>
        <v>14758.82391</v>
      </c>
      <c r="BU644" s="4">
        <f t="shared" si="45"/>
        <v>60078.46327</v>
      </c>
      <c r="BV644" s="36">
        <f t="shared" si="46"/>
        <v>8.260249766</v>
      </c>
    </row>
    <row r="645" ht="15.0" customHeight="1">
      <c r="A645" s="2">
        <v>644.0</v>
      </c>
      <c r="B645" s="3">
        <f t="shared" si="4"/>
        <v>0.5611487804</v>
      </c>
      <c r="C645" s="4">
        <f>IF(B645&lt;=('Ejercicio 3 - TIR'!$D$13-'Ejercicio 3 - TIR'!$C$13)/('Ejercicio 3 - TIR'!$E$13-'Ejercicio 3 - TIR'!$C$13),'Ejercicio 3 - TIR'!$C$13+SQRT(('Ejercicio 3 - TIR'!$E$13-'Ejercicio 3 - TIR'!$C$13)*('Ejercicio 3 - TIR'!$D$13-'Ejercicio 3 - TIR'!$C$13)*B645),'Ejercicio 3 - TIR'!$E$13-SQRT(('Ejercicio 3 - TIR'!$E$13-'Ejercicio 3 - TIR'!$C$13)*('Ejercicio 3 - TIR'!$E$13-'Ejercicio 3 - TIR'!$D$13)*(1-B645)))</f>
        <v>77051.76557</v>
      </c>
      <c r="D645" s="3">
        <f t="shared" si="5"/>
        <v>0.7261797261</v>
      </c>
      <c r="E645" s="4">
        <f>IF(D645&lt;=('Ejercicio 3 - TIR'!$D$14-'Ejercicio 3 - TIR'!$C$14)/('Ejercicio 3 - TIR'!$E$14-'Ejercicio 3 - TIR'!$C$14),'Ejercicio 3 - TIR'!$C$14+SQRT(('Ejercicio 3 - TIR'!$E$14-'Ejercicio 3 - TIR'!$C$14)*('Ejercicio 3 - TIR'!$D$14-'Ejercicio 3 - TIR'!$C$14)*D645),'Ejercicio 3 - TIR'!$E$14-SQRT(('Ejercicio 3 - TIR'!$E$14-'Ejercicio 3 - TIR'!$C$14)*('Ejercicio 3 - TIR'!$E$14-'Ejercicio 3 - TIR'!$D$14)*(1-D645)))</f>
        <v>33591.17475</v>
      </c>
      <c r="F645" s="3">
        <f t="shared" si="6"/>
        <v>0.317143461</v>
      </c>
      <c r="G645" s="4">
        <f>IF(F645&lt;=('Ejercicio 3 - TIR'!$D$18-'Ejercicio 3 - TIR'!$C$18)/('Ejercicio 3 - TIR'!$E$18-'Ejercicio 3 - TIR'!$C$18),'Ejercicio 3 - TIR'!$C$18+SQRT(('Ejercicio 3 - TIR'!$E$18-'Ejercicio 3 - TIR'!$C$18)*('Ejercicio 3 - TIR'!$D$18-'Ejercicio 3 - TIR'!$C$18)*F645),'Ejercicio 3 - TIR'!$E$18-SQRT(('Ejercicio 3 - TIR'!$E$18-'Ejercicio 3 - TIR'!$C$18)*('Ejercicio 3 - TIR'!$E$18-'Ejercicio 3 - TIR'!$D$18)*(1-F645)))</f>
        <v>36897.21097</v>
      </c>
      <c r="H645" s="3">
        <f t="shared" si="7"/>
        <v>0.9421723485</v>
      </c>
      <c r="I645" s="4">
        <f>IF(H645&lt;=('Ejercicio 3 - TIR'!$D$18-'Ejercicio 3 - TIR'!$C$18)/('Ejercicio 3 - TIR'!$E$18-'Ejercicio 3 - TIR'!$C$18),'Ejercicio 3 - TIR'!$C$18+SQRT(('Ejercicio 3 - TIR'!$E$18-'Ejercicio 3 - TIR'!$C$18)*('Ejercicio 3 - TIR'!$D$18-'Ejercicio 3 - TIR'!$C$18)*H645),'Ejercicio 3 - TIR'!$E$18-SQRT(('Ejercicio 3 - TIR'!$E$18-'Ejercicio 3 - TIR'!$C$18)*('Ejercicio 3 - TIR'!$E$18-'Ejercicio 3 - TIR'!$D$18)*(1-H645)))</f>
        <v>42917.43575</v>
      </c>
      <c r="J645" s="3">
        <f t="shared" si="8"/>
        <v>0.07216385204</v>
      </c>
      <c r="K645" s="4">
        <f>IF(J645&lt;=('Ejercicio 3 - TIR'!$D$18-'Ejercicio 3 - TIR'!$C$18)/('Ejercicio 3 - TIR'!$E$18-'Ejercicio 3 - TIR'!$C$18),'Ejercicio 3 - TIR'!$C$18+SQRT(('Ejercicio 3 - TIR'!$E$18-'Ejercicio 3 - TIR'!$C$18)*('Ejercicio 3 - TIR'!$D$18-'Ejercicio 3 - TIR'!$C$18)*J645),'Ejercicio 3 - TIR'!$E$18-SQRT(('Ejercicio 3 - TIR'!$E$18-'Ejercicio 3 - TIR'!$C$18)*('Ejercicio 3 - TIR'!$E$18-'Ejercicio 3 - TIR'!$D$18)*(1-J645)))</f>
        <v>33290.07261</v>
      </c>
      <c r="L645" s="3">
        <f t="shared" si="9"/>
        <v>0.5763671606</v>
      </c>
      <c r="M645" s="4">
        <f>IF(L645&lt;=('Ejercicio 3 - TIR'!$D$18-'Ejercicio 3 - TIR'!$C$18)/('Ejercicio 3 - TIR'!$E$18-'Ejercicio 3 - TIR'!$C$18),'Ejercicio 3 - TIR'!$C$18+SQRT(('Ejercicio 3 - TIR'!$E$18-'Ejercicio 3 - TIR'!$C$18)*('Ejercicio 3 - TIR'!$D$18-'Ejercicio 3 - TIR'!$C$18)*L645),'Ejercicio 3 - TIR'!$E$18-SQRT(('Ejercicio 3 - TIR'!$E$18-'Ejercicio 3 - TIR'!$C$18)*('Ejercicio 3 - TIR'!$E$18-'Ejercicio 3 - TIR'!$D$18)*(1-L645)))</f>
        <v>39298.12207</v>
      </c>
      <c r="N645" s="3">
        <f t="shared" si="10"/>
        <v>0.3879130979</v>
      </c>
      <c r="O645" s="4">
        <f>IF(N645&lt;=('Ejercicio 3 - TIR'!$D$18-'Ejercicio 3 - TIR'!$C$18)/('Ejercicio 3 - TIR'!$E$18-'Ejercicio 3 - TIR'!$C$18),'Ejercicio 3 - TIR'!$C$18+SQRT(('Ejercicio 3 - TIR'!$E$18-'Ejercicio 3 - TIR'!$C$18)*('Ejercicio 3 - TIR'!$D$18-'Ejercicio 3 - TIR'!$C$18)*N645),'Ejercicio 3 - TIR'!$E$18-SQRT(('Ejercicio 3 - TIR'!$E$18-'Ejercicio 3 - TIR'!$C$18)*('Ejercicio 3 - TIR'!$E$18-'Ejercicio 3 - TIR'!$D$18)*(1-N645)))</f>
        <v>37628.03806</v>
      </c>
      <c r="P645" s="3">
        <f t="shared" si="11"/>
        <v>0.09225713252</v>
      </c>
      <c r="Q645" s="7">
        <f>IF(P645&lt;=('Ejercicio 3 - TIR'!$D$22-'Ejercicio 3 - TIR'!$C$22)/('Ejercicio 3 - TIR'!$E$22-'Ejercicio 3 - TIR'!$C$22),'Ejercicio 3 - TIR'!$C$22+SQRT(('Ejercicio 3 - TIR'!$E$22-'Ejercicio 3 - TIR'!$C$22)*('Ejercicio 3 - TIR'!$D$22-'Ejercicio 3 - TIR'!$C$22)*P645),'Ejercicio 3 - TIR'!$E$22-SQRT(('Ejercicio 3 - TIR'!$E$22-'Ejercicio 3 - TIR'!$C$22)*('Ejercicio 3 - TIR'!$E$22-'Ejercicio 3 - TIR'!$D$22)*(1-P645)))</f>
        <v>0.1328865371</v>
      </c>
      <c r="R645" s="3">
        <f t="shared" si="12"/>
        <v>0.4815034275</v>
      </c>
      <c r="S645" s="7">
        <f>IF(R645&lt;=('Ejercicio 3 - TIR'!$D$23-'Ejercicio 3 - TIR'!$C$23)/('Ejercicio 3 - TIR'!$E$23-'Ejercicio 3 - TIR'!$C$23),'Ejercicio 3 - TIR'!$C$23+SQRT(('Ejercicio 3 - TIR'!$E$23-'Ejercicio 3 - TIR'!$C$23)*('Ejercicio 3 - TIR'!$D$23-'Ejercicio 3 - TIR'!$C$23)*R645),'Ejercicio 3 - TIR'!$E$23-SQRT(('Ejercicio 3 - TIR'!$E$23-'Ejercicio 3 - TIR'!$C$23)*('Ejercicio 3 - TIR'!$E$23-'Ejercicio 3 - TIR'!$D$23)*(1-R645)))</f>
        <v>0.1494398738</v>
      </c>
      <c r="T645" s="3">
        <f t="shared" si="13"/>
        <v>0.3675791118</v>
      </c>
      <c r="U645" s="7">
        <f>IF(T645&lt;=('Ejercicio 3 - TIR'!$D$24-'Ejercicio 3 - TIR'!$C$24)/('Ejercicio 3 - TIR'!$E$24-'Ejercicio 3 - TIR'!$C$24),'Ejercicio 3 - TIR'!$C$24+SQRT(('Ejercicio 3 - TIR'!$E$24-'Ejercicio 3 - TIR'!$C$24)*('Ejercicio 3 - TIR'!$D$24-'Ejercicio 3 - TIR'!$C$24)*T645),'Ejercicio 3 - TIR'!$E$24-SQRT(('Ejercicio 3 - TIR'!$E$24-'Ejercicio 3 - TIR'!$C$24)*('Ejercicio 3 - TIR'!$E$24-'Ejercicio 3 - TIR'!$D$24)*(1-T645)))</f>
        <v>0.1777833787</v>
      </c>
      <c r="V645" s="3">
        <f t="shared" si="14"/>
        <v>0.1972273917</v>
      </c>
      <c r="W645" s="7">
        <f>IF(V645&lt;=('Ejercicio 3 - TIR'!$D$25-'Ejercicio 3 - TIR'!$C$25)/('Ejercicio 3 - TIR'!$E$25-'Ejercicio 3 - TIR'!$C$25),'Ejercicio 3 - TIR'!$C$25+SQRT(('Ejercicio 3 - TIR'!$E$25-'Ejercicio 3 - TIR'!$C$25)*('Ejercicio 3 - TIR'!$D$25-'Ejercicio 3 - TIR'!$C$25)*V645),'Ejercicio 3 - TIR'!$E$25-SQRT(('Ejercicio 3 - TIR'!$E$25-'Ejercicio 3 - TIR'!$C$25)*('Ejercicio 3 - TIR'!$E$25-'Ejercicio 3 - TIR'!$D$25)*(1-V645)))</f>
        <v>0.1966168092</v>
      </c>
      <c r="X645" s="3">
        <f t="shared" si="15"/>
        <v>0.261788259</v>
      </c>
      <c r="Y645" s="7">
        <f>IF(X645&lt;=('Ejercicio 3 - TIR'!$D$26-'Ejercicio 3 - TIR'!$C$26)/('Ejercicio 3 - TIR'!$E$26-'Ejercicio 3 - TIR'!$C$26),'Ejercicio 3 - TIR'!$C$26+SQRT(('Ejercicio 3 - TIR'!$E$26-'Ejercicio 3 - TIR'!$C$26)*('Ejercicio 3 - TIR'!$D$26-'Ejercicio 3 - TIR'!$C$26)*X645),'Ejercicio 3 - TIR'!$E$26-SQRT(('Ejercicio 3 - TIR'!$E$26-'Ejercicio 3 - TIR'!$C$26)*('Ejercicio 3 - TIR'!$E$26-'Ejercicio 3 - TIR'!$D$26)*(1-X645)))</f>
        <v>0.2165862427</v>
      </c>
      <c r="Z645" s="3">
        <f t="shared" si="16"/>
        <v>1.132886537</v>
      </c>
      <c r="AA645" s="3">
        <f t="shared" si="17"/>
        <v>1.302184958</v>
      </c>
      <c r="AB645" s="3">
        <f t="shared" si="18"/>
        <v>1.5336918</v>
      </c>
      <c r="AC645" s="3">
        <f t="shared" si="19"/>
        <v>1.835241388</v>
      </c>
      <c r="AD645" s="3">
        <f t="shared" si="20"/>
        <v>2.232729424</v>
      </c>
      <c r="AE645" s="2">
        <f t="shared" si="21"/>
        <v>4463.81489</v>
      </c>
      <c r="AF645" s="2">
        <f t="shared" si="22"/>
        <v>5130.886824</v>
      </c>
      <c r="AG645" s="2">
        <f t="shared" si="23"/>
        <v>6043.073219</v>
      </c>
      <c r="AH645" s="2">
        <f t="shared" si="24"/>
        <v>7231.242993</v>
      </c>
      <c r="AI645" s="2">
        <f t="shared" si="25"/>
        <v>8797.430743</v>
      </c>
      <c r="AJ645" s="4">
        <f t="shared" si="26"/>
        <v>41800.35356</v>
      </c>
      <c r="AK645" s="4">
        <f t="shared" si="27"/>
        <v>55886.43928</v>
      </c>
      <c r="AL645" s="4">
        <f t="shared" si="28"/>
        <v>51056.71139</v>
      </c>
      <c r="AM645" s="4">
        <f t="shared" si="29"/>
        <v>72121.54009</v>
      </c>
      <c r="AN645" s="4">
        <f t="shared" si="30"/>
        <v>84013.22777</v>
      </c>
      <c r="AO645" s="4">
        <f>C645/'Ejercicio 3 - TIR'!$D$7</f>
        <v>15410.35311</v>
      </c>
      <c r="AP645" s="4">
        <f t="shared" si="31"/>
        <v>26390.00045</v>
      </c>
      <c r="AQ645" s="4">
        <f t="shared" si="32"/>
        <v>40476.08616</v>
      </c>
      <c r="AR645" s="4">
        <f t="shared" si="33"/>
        <v>35646.35827</v>
      </c>
      <c r="AS645" s="4">
        <f t="shared" si="34"/>
        <v>56711.18698</v>
      </c>
      <c r="AT645" s="4">
        <f t="shared" si="35"/>
        <v>68602.87465</v>
      </c>
      <c r="AU645" s="4">
        <f>AP645*'Ejercicio 3 - TIR'!$D$5</f>
        <v>13195.00022</v>
      </c>
      <c r="AV645" s="4">
        <f>AQ645*'Ejercicio 3 - TIR'!$D$5</f>
        <v>20238.04308</v>
      </c>
      <c r="AW645" s="4">
        <f>AR645*'Ejercicio 3 - TIR'!$D$5</f>
        <v>17823.17914</v>
      </c>
      <c r="AX645" s="4">
        <f>AS645*'Ejercicio 3 - TIR'!$D$5</f>
        <v>28355.59349</v>
      </c>
      <c r="AY645" s="4">
        <f>AT645*'Ejercicio 3 - TIR'!$D$5</f>
        <v>34301.43733</v>
      </c>
      <c r="AZ645" s="4">
        <f t="shared" ref="AZ645:BD645" si="1970">AJ645-AU645-AE645</f>
        <v>24141.53845</v>
      </c>
      <c r="BA645" s="4">
        <f t="shared" si="1970"/>
        <v>30517.50937</v>
      </c>
      <c r="BB645" s="4">
        <f t="shared" si="1970"/>
        <v>27190.45903</v>
      </c>
      <c r="BC645" s="4">
        <f t="shared" si="1970"/>
        <v>36534.70361</v>
      </c>
      <c r="BD645" s="4">
        <f t="shared" si="1970"/>
        <v>40914.3597</v>
      </c>
      <c r="BE645" s="4">
        <f t="shared" ref="BE645:BI645" si="1971">AZ645/Z645</f>
        <v>21309.75844</v>
      </c>
      <c r="BF645" s="4">
        <f t="shared" si="1971"/>
        <v>23435.6181</v>
      </c>
      <c r="BG645" s="4">
        <f t="shared" si="1971"/>
        <v>17728.76339</v>
      </c>
      <c r="BH645" s="4">
        <f t="shared" si="1971"/>
        <v>19907.30149</v>
      </c>
      <c r="BI645" s="4">
        <f t="shared" si="1971"/>
        <v>18324.81771</v>
      </c>
      <c r="BJ645" s="4">
        <f t="shared" si="38"/>
        <v>75000.00427</v>
      </c>
      <c r="BK645" s="4">
        <f t="shared" si="39"/>
        <v>34407.14884</v>
      </c>
      <c r="BL645" s="4">
        <f t="shared" si="40"/>
        <v>109407.1531</v>
      </c>
      <c r="BM645" s="4">
        <f>BK645*'Ejercicio 3 - TIR'!$D$5</f>
        <v>17203.57442</v>
      </c>
      <c r="BN645" s="4">
        <f t="shared" si="41"/>
        <v>92203.57869</v>
      </c>
      <c r="BO645" s="4">
        <f t="shared" si="42"/>
        <v>41296.35131</v>
      </c>
      <c r="BP645" s="4">
        <f t="shared" si="43"/>
        <v>-110642.9403</v>
      </c>
      <c r="BQ645" s="4">
        <f t="shared" ref="BQ645:BT645" si="1972">BE645</f>
        <v>21309.75844</v>
      </c>
      <c r="BR645" s="4">
        <f t="shared" si="1972"/>
        <v>23435.6181</v>
      </c>
      <c r="BS645" s="4">
        <f t="shared" si="1972"/>
        <v>17728.76339</v>
      </c>
      <c r="BT645" s="4">
        <f t="shared" si="1972"/>
        <v>19907.30149</v>
      </c>
      <c r="BU645" s="4">
        <f t="shared" si="45"/>
        <v>59621.16902</v>
      </c>
      <c r="BV645" s="36">
        <f t="shared" si="46"/>
        <v>7.548481794</v>
      </c>
    </row>
    <row r="646" ht="15.0" customHeight="1">
      <c r="A646" s="2">
        <v>645.0</v>
      </c>
      <c r="B646" s="3">
        <f t="shared" si="4"/>
        <v>0.5235241457</v>
      </c>
      <c r="C646" s="4">
        <f>IF(B646&lt;=('Ejercicio 3 - TIR'!$D$13-'Ejercicio 3 - TIR'!$C$13)/('Ejercicio 3 - TIR'!$E$13-'Ejercicio 3 - TIR'!$C$13),'Ejercicio 3 - TIR'!$C$13+SQRT(('Ejercicio 3 - TIR'!$E$13-'Ejercicio 3 - TIR'!$C$13)*('Ejercicio 3 - TIR'!$D$13-'Ejercicio 3 - TIR'!$C$13)*B646),'Ejercicio 3 - TIR'!$E$13-SQRT(('Ejercicio 3 - TIR'!$E$13-'Ejercicio 3 - TIR'!$C$13)*('Ejercicio 3 - TIR'!$E$13-'Ejercicio 3 - TIR'!$D$13)*(1-B646)))</f>
        <v>76088.26595</v>
      </c>
      <c r="D646" s="3">
        <f t="shared" si="5"/>
        <v>0.6455291785</v>
      </c>
      <c r="E646" s="4">
        <f>IF(D646&lt;=('Ejercicio 3 - TIR'!$D$14-'Ejercicio 3 - TIR'!$C$14)/('Ejercicio 3 - TIR'!$E$14-'Ejercicio 3 - TIR'!$C$14),'Ejercicio 3 - TIR'!$C$14+SQRT(('Ejercicio 3 - TIR'!$E$14-'Ejercicio 3 - TIR'!$C$14)*('Ejercicio 3 - TIR'!$D$14-'Ejercicio 3 - TIR'!$C$14)*D646),'Ejercicio 3 - TIR'!$E$14-SQRT(('Ejercicio 3 - TIR'!$E$14-'Ejercicio 3 - TIR'!$C$14)*('Ejercicio 3 - TIR'!$E$14-'Ejercicio 3 - TIR'!$D$14)*(1-D646)))</f>
        <v>32708.18108</v>
      </c>
      <c r="F646" s="3">
        <f t="shared" si="6"/>
        <v>0.0654654363</v>
      </c>
      <c r="G646" s="4">
        <f>IF(F646&lt;=('Ejercicio 3 - TIR'!$D$18-'Ejercicio 3 - TIR'!$C$18)/('Ejercicio 3 - TIR'!$E$18-'Ejercicio 3 - TIR'!$C$18),'Ejercicio 3 - TIR'!$C$18+SQRT(('Ejercicio 3 - TIR'!$E$18-'Ejercicio 3 - TIR'!$C$18)*('Ejercicio 3 - TIR'!$D$18-'Ejercicio 3 - TIR'!$C$18)*F646),'Ejercicio 3 - TIR'!$E$18-SQRT(('Ejercicio 3 - TIR'!$E$18-'Ejercicio 3 - TIR'!$C$18)*('Ejercicio 3 - TIR'!$E$18-'Ejercicio 3 - TIR'!$D$18)*(1-F646)))</f>
        <v>33133.65848</v>
      </c>
      <c r="H646" s="3">
        <f t="shared" si="7"/>
        <v>0.745546914</v>
      </c>
      <c r="I646" s="4">
        <f>IF(H646&lt;=('Ejercicio 3 - TIR'!$D$18-'Ejercicio 3 - TIR'!$C$18)/('Ejercicio 3 - TIR'!$E$18-'Ejercicio 3 - TIR'!$C$18),'Ejercicio 3 - TIR'!$C$18+SQRT(('Ejercicio 3 - TIR'!$E$18-'Ejercicio 3 - TIR'!$C$18)*('Ejercicio 3 - TIR'!$D$18-'Ejercicio 3 - TIR'!$C$18)*H646),'Ejercicio 3 - TIR'!$E$18-SQRT(('Ejercicio 3 - TIR'!$E$18-'Ejercicio 3 - TIR'!$C$18)*('Ejercicio 3 - TIR'!$E$18-'Ejercicio 3 - TIR'!$D$18)*(1-H646)))</f>
        <v>40631.47835</v>
      </c>
      <c r="J646" s="3">
        <f t="shared" si="8"/>
        <v>0.2610165403</v>
      </c>
      <c r="K646" s="4">
        <f>IF(J646&lt;=('Ejercicio 3 - TIR'!$D$18-'Ejercicio 3 - TIR'!$C$18)/('Ejercicio 3 - TIR'!$E$18-'Ejercicio 3 - TIR'!$C$18),'Ejercicio 3 - TIR'!$C$18+SQRT(('Ejercicio 3 - TIR'!$E$18-'Ejercicio 3 - TIR'!$C$18)*('Ejercicio 3 - TIR'!$D$18-'Ejercicio 3 - TIR'!$C$18)*J646),'Ejercicio 3 - TIR'!$E$18-SQRT(('Ejercicio 3 - TIR'!$E$18-'Ejercicio 3 - TIR'!$C$18)*('Ejercicio 3 - TIR'!$E$18-'Ejercicio 3 - TIR'!$D$18)*(1-J646)))</f>
        <v>36257.19434</v>
      </c>
      <c r="L646" s="3">
        <f t="shared" si="9"/>
        <v>0.1377880628</v>
      </c>
      <c r="M646" s="4">
        <f>IF(L646&lt;=('Ejercicio 3 - TIR'!$D$18-'Ejercicio 3 - TIR'!$C$18)/('Ejercicio 3 - TIR'!$E$18-'Ejercicio 3 - TIR'!$C$18),'Ejercicio 3 - TIR'!$C$18+SQRT(('Ejercicio 3 - TIR'!$E$18-'Ejercicio 3 - TIR'!$C$18)*('Ejercicio 3 - TIR'!$D$18-'Ejercicio 3 - TIR'!$C$18)*L646),'Ejercicio 3 - TIR'!$E$18-SQRT(('Ejercicio 3 - TIR'!$E$18-'Ejercicio 3 - TIR'!$C$18)*('Ejercicio 3 - TIR'!$E$18-'Ejercicio 3 - TIR'!$D$18)*(1-L646)))</f>
        <v>34546.23024</v>
      </c>
      <c r="N646" s="3">
        <f t="shared" si="10"/>
        <v>0.4904416344</v>
      </c>
      <c r="O646" s="4">
        <f>IF(N646&lt;=('Ejercicio 3 - TIR'!$D$18-'Ejercicio 3 - TIR'!$C$18)/('Ejercicio 3 - TIR'!$E$18-'Ejercicio 3 - TIR'!$C$18),'Ejercicio 3 - TIR'!$C$18+SQRT(('Ejercicio 3 - TIR'!$E$18-'Ejercicio 3 - TIR'!$C$18)*('Ejercicio 3 - TIR'!$D$18-'Ejercicio 3 - TIR'!$C$18)*N646),'Ejercicio 3 - TIR'!$E$18-SQRT(('Ejercicio 3 - TIR'!$E$18-'Ejercicio 3 - TIR'!$C$18)*('Ejercicio 3 - TIR'!$E$18-'Ejercicio 3 - TIR'!$D$18)*(1-N646)))</f>
        <v>38577.07673</v>
      </c>
      <c r="P646" s="3">
        <f t="shared" si="11"/>
        <v>0.222292347</v>
      </c>
      <c r="Q646" s="7">
        <f>IF(P646&lt;=('Ejercicio 3 - TIR'!$D$22-'Ejercicio 3 - TIR'!$C$22)/('Ejercicio 3 - TIR'!$E$22-'Ejercicio 3 - TIR'!$C$22),'Ejercicio 3 - TIR'!$C$22+SQRT(('Ejercicio 3 - TIR'!$E$22-'Ejercicio 3 - TIR'!$C$22)*('Ejercicio 3 - TIR'!$D$22-'Ejercicio 3 - TIR'!$C$22)*P646),'Ejercicio 3 - TIR'!$E$22-SQRT(('Ejercicio 3 - TIR'!$E$22-'Ejercicio 3 - TIR'!$C$22)*('Ejercicio 3 - TIR'!$E$22-'Ejercicio 3 - TIR'!$D$22)*(1-P646)))</f>
        <v>0.1400031554</v>
      </c>
      <c r="R646" s="3">
        <f t="shared" si="12"/>
        <v>0.299250195</v>
      </c>
      <c r="S646" s="7">
        <f>IF(R646&lt;=('Ejercicio 3 - TIR'!$D$23-'Ejercicio 3 - TIR'!$C$23)/('Ejercicio 3 - TIR'!$E$23-'Ejercicio 3 - TIR'!$C$23),'Ejercicio 3 - TIR'!$C$23+SQRT(('Ejercicio 3 - TIR'!$E$23-'Ejercicio 3 - TIR'!$C$23)*('Ejercicio 3 - TIR'!$D$23-'Ejercicio 3 - TIR'!$C$23)*R646),'Ejercicio 3 - TIR'!$E$23-SQRT(('Ejercicio 3 - TIR'!$E$23-'Ejercicio 3 - TIR'!$C$23)*('Ejercicio 3 - TIR'!$E$23-'Ejercicio 3 - TIR'!$D$23)*(1-R646)))</f>
        <v>0.1432088421</v>
      </c>
      <c r="T646" s="3">
        <f t="shared" si="13"/>
        <v>0.8591903193</v>
      </c>
      <c r="U646" s="7">
        <f>IF(T646&lt;=('Ejercicio 3 - TIR'!$D$24-'Ejercicio 3 - TIR'!$C$24)/('Ejercicio 3 - TIR'!$E$24-'Ejercicio 3 - TIR'!$C$24),'Ejercicio 3 - TIR'!$C$24+SQRT(('Ejercicio 3 - TIR'!$E$24-'Ejercicio 3 - TIR'!$C$24)*('Ejercicio 3 - TIR'!$D$24-'Ejercicio 3 - TIR'!$C$24)*T646),'Ejercicio 3 - TIR'!$E$24-SQRT(('Ejercicio 3 - TIR'!$E$24-'Ejercicio 3 - TIR'!$C$24)*('Ejercicio 3 - TIR'!$E$24-'Ejercicio 3 - TIR'!$D$24)*(1-T646)))</f>
        <v>0.2001438396</v>
      </c>
      <c r="V646" s="3">
        <f t="shared" si="14"/>
        <v>0.1685522449</v>
      </c>
      <c r="W646" s="7">
        <f>IF(V646&lt;=('Ejercicio 3 - TIR'!$D$25-'Ejercicio 3 - TIR'!$C$25)/('Ejercicio 3 - TIR'!$E$25-'Ejercicio 3 - TIR'!$C$25),'Ejercicio 3 - TIR'!$C$25+SQRT(('Ejercicio 3 - TIR'!$E$25-'Ejercicio 3 - TIR'!$C$25)*('Ejercicio 3 - TIR'!$D$25-'Ejercicio 3 - TIR'!$C$25)*V646),'Ejercicio 3 - TIR'!$E$25-SQRT(('Ejercicio 3 - TIR'!$E$25-'Ejercicio 3 - TIR'!$C$25)*('Ejercicio 3 - TIR'!$E$25-'Ejercicio 3 - TIR'!$D$25)*(1-V646)))</f>
        <v>0.1953614173</v>
      </c>
      <c r="X646" s="3">
        <f t="shared" si="15"/>
        <v>0.6878868219</v>
      </c>
      <c r="Y646" s="7">
        <f>IF(X646&lt;=('Ejercicio 3 - TIR'!$D$26-'Ejercicio 3 - TIR'!$C$26)/('Ejercicio 3 - TIR'!$E$26-'Ejercicio 3 - TIR'!$C$26),'Ejercicio 3 - TIR'!$C$26+SQRT(('Ejercicio 3 - TIR'!$E$26-'Ejercicio 3 - TIR'!$C$26)*('Ejercicio 3 - TIR'!$D$26-'Ejercicio 3 - TIR'!$C$26)*X646),'Ejercicio 3 - TIR'!$E$26-SQRT(('Ejercicio 3 - TIR'!$E$26-'Ejercicio 3 - TIR'!$C$26)*('Ejercicio 3 - TIR'!$E$26-'Ejercicio 3 - TIR'!$D$26)*(1-X646)))</f>
        <v>0.2389462406</v>
      </c>
      <c r="Z646" s="3">
        <f t="shared" si="16"/>
        <v>1.140003155</v>
      </c>
      <c r="AA646" s="3">
        <f t="shared" si="17"/>
        <v>1.303261687</v>
      </c>
      <c r="AB646" s="3">
        <f t="shared" si="18"/>
        <v>1.564101485</v>
      </c>
      <c r="AC646" s="3">
        <f t="shared" si="19"/>
        <v>1.869666568</v>
      </c>
      <c r="AD646" s="3">
        <f t="shared" si="20"/>
        <v>2.316416366</v>
      </c>
      <c r="AE646" s="2">
        <f t="shared" si="21"/>
        <v>4579.248557</v>
      </c>
      <c r="AF646" s="2">
        <f t="shared" si="22"/>
        <v>5235.03744</v>
      </c>
      <c r="AG646" s="2">
        <f t="shared" si="23"/>
        <v>6282.797934</v>
      </c>
      <c r="AH646" s="2">
        <f t="shared" si="24"/>
        <v>7510.214244</v>
      </c>
      <c r="AI646" s="2">
        <f t="shared" si="25"/>
        <v>9304.751703</v>
      </c>
      <c r="AJ646" s="4">
        <f t="shared" si="26"/>
        <v>37772.47521</v>
      </c>
      <c r="AK646" s="4">
        <f t="shared" si="27"/>
        <v>52953.44902</v>
      </c>
      <c r="AL646" s="4">
        <f t="shared" si="28"/>
        <v>56709.93152</v>
      </c>
      <c r="AM646" s="4">
        <f t="shared" si="29"/>
        <v>64589.93175</v>
      </c>
      <c r="AN646" s="4">
        <f t="shared" si="30"/>
        <v>89360.57188</v>
      </c>
      <c r="AO646" s="4">
        <f>C646/'Ejercicio 3 - TIR'!$D$7</f>
        <v>15217.65319</v>
      </c>
      <c r="AP646" s="4">
        <f t="shared" si="31"/>
        <v>22554.82202</v>
      </c>
      <c r="AQ646" s="4">
        <f t="shared" si="32"/>
        <v>37735.79583</v>
      </c>
      <c r="AR646" s="4">
        <f t="shared" si="33"/>
        <v>41492.27833</v>
      </c>
      <c r="AS646" s="4">
        <f t="shared" si="34"/>
        <v>49372.27856</v>
      </c>
      <c r="AT646" s="4">
        <f t="shared" si="35"/>
        <v>74142.91869</v>
      </c>
      <c r="AU646" s="4">
        <f>AP646*'Ejercicio 3 - TIR'!$D$5</f>
        <v>11277.41101</v>
      </c>
      <c r="AV646" s="4">
        <f>AQ646*'Ejercicio 3 - TIR'!$D$5</f>
        <v>18867.89792</v>
      </c>
      <c r="AW646" s="4">
        <f>AR646*'Ejercicio 3 - TIR'!$D$5</f>
        <v>20746.13917</v>
      </c>
      <c r="AX646" s="4">
        <f>AS646*'Ejercicio 3 - TIR'!$D$5</f>
        <v>24686.13928</v>
      </c>
      <c r="AY646" s="4">
        <f>AT646*'Ejercicio 3 - TIR'!$D$5</f>
        <v>37071.45934</v>
      </c>
      <c r="AZ646" s="4">
        <f t="shared" ref="AZ646:BD646" si="1973">AJ646-AU646-AE646</f>
        <v>21915.81564</v>
      </c>
      <c r="BA646" s="4">
        <f t="shared" si="1973"/>
        <v>28850.51367</v>
      </c>
      <c r="BB646" s="4">
        <f t="shared" si="1973"/>
        <v>29680.99442</v>
      </c>
      <c r="BC646" s="4">
        <f t="shared" si="1973"/>
        <v>32393.57823</v>
      </c>
      <c r="BD646" s="4">
        <f t="shared" si="1973"/>
        <v>42984.36083</v>
      </c>
      <c r="BE646" s="4">
        <f t="shared" ref="BE646:BI646" si="1974">AZ646/Z646</f>
        <v>19224.34648</v>
      </c>
      <c r="BF646" s="4">
        <f t="shared" si="1974"/>
        <v>22137.1609</v>
      </c>
      <c r="BG646" s="4">
        <f t="shared" si="1974"/>
        <v>18976.38657</v>
      </c>
      <c r="BH646" s="4">
        <f t="shared" si="1974"/>
        <v>17325.8584</v>
      </c>
      <c r="BI646" s="4">
        <f t="shared" si="1974"/>
        <v>18556.40526</v>
      </c>
      <c r="BJ646" s="4">
        <f t="shared" si="38"/>
        <v>75765.76595</v>
      </c>
      <c r="BK646" s="4">
        <f t="shared" si="39"/>
        <v>35250.4209</v>
      </c>
      <c r="BL646" s="4">
        <f t="shared" si="40"/>
        <v>111016.1868</v>
      </c>
      <c r="BM646" s="4">
        <f>BK646*'Ejercicio 3 - TIR'!$D$5</f>
        <v>17625.21045</v>
      </c>
      <c r="BN646" s="4">
        <f t="shared" si="41"/>
        <v>93390.9764</v>
      </c>
      <c r="BO646" s="4">
        <f t="shared" si="42"/>
        <v>40317.00767</v>
      </c>
      <c r="BP646" s="4">
        <f t="shared" si="43"/>
        <v>-108796.447</v>
      </c>
      <c r="BQ646" s="4">
        <f t="shared" ref="BQ646:BT646" si="1975">BE646</f>
        <v>19224.34648</v>
      </c>
      <c r="BR646" s="4">
        <f t="shared" si="1975"/>
        <v>22137.1609</v>
      </c>
      <c r="BS646" s="4">
        <f t="shared" si="1975"/>
        <v>18976.38657</v>
      </c>
      <c r="BT646" s="4">
        <f t="shared" si="1975"/>
        <v>17325.8584</v>
      </c>
      <c r="BU646" s="4">
        <f t="shared" si="45"/>
        <v>58873.41293</v>
      </c>
      <c r="BV646" s="36">
        <f t="shared" si="46"/>
        <v>6.764377608</v>
      </c>
    </row>
    <row r="647" ht="15.0" customHeight="1">
      <c r="A647" s="2">
        <v>646.0</v>
      </c>
      <c r="B647" s="3">
        <f t="shared" si="4"/>
        <v>0.09810968305</v>
      </c>
      <c r="C647" s="4">
        <f>IF(B647&lt;=('Ejercicio 3 - TIR'!$D$13-'Ejercicio 3 - TIR'!$C$13)/('Ejercicio 3 - TIR'!$E$13-'Ejercicio 3 - TIR'!$C$13),'Ejercicio 3 - TIR'!$C$13+SQRT(('Ejercicio 3 - TIR'!$E$13-'Ejercicio 3 - TIR'!$C$13)*('Ejercicio 3 - TIR'!$D$13-'Ejercicio 3 - TIR'!$C$13)*B647),'Ejercicio 3 - TIR'!$E$13-SQRT(('Ejercicio 3 - TIR'!$E$13-'Ejercicio 3 - TIR'!$C$13)*('Ejercicio 3 - TIR'!$E$13-'Ejercicio 3 - TIR'!$D$13)*(1-B647)))</f>
        <v>66264.49305</v>
      </c>
      <c r="D647" s="3">
        <f t="shared" si="5"/>
        <v>0.2305469394</v>
      </c>
      <c r="E647" s="4">
        <f>IF(D647&lt;=('Ejercicio 3 - TIR'!$D$14-'Ejercicio 3 - TIR'!$C$14)/('Ejercicio 3 - TIR'!$E$14-'Ejercicio 3 - TIR'!$C$14),'Ejercicio 3 - TIR'!$C$14+SQRT(('Ejercicio 3 - TIR'!$E$14-'Ejercicio 3 - TIR'!$C$14)*('Ejercicio 3 - TIR'!$D$14-'Ejercicio 3 - TIR'!$C$14)*D647),'Ejercicio 3 - TIR'!$E$14-SQRT(('Ejercicio 3 - TIR'!$E$14-'Ejercicio 3 - TIR'!$C$14)*('Ejercicio 3 - TIR'!$E$14-'Ejercicio 3 - TIR'!$D$14)*(1-D647)))</f>
        <v>29158.24728</v>
      </c>
      <c r="F647" s="3">
        <f t="shared" si="6"/>
        <v>0.7969457355</v>
      </c>
      <c r="G647" s="4">
        <f>IF(F647&lt;=('Ejercicio 3 - TIR'!$D$18-'Ejercicio 3 - TIR'!$C$18)/('Ejercicio 3 - TIR'!$E$18-'Ejercicio 3 - TIR'!$C$18),'Ejercicio 3 - TIR'!$C$18+SQRT(('Ejercicio 3 - TIR'!$E$18-'Ejercicio 3 - TIR'!$C$18)*('Ejercicio 3 - TIR'!$D$18-'Ejercicio 3 - TIR'!$C$18)*F647),'Ejercicio 3 - TIR'!$E$18-SQRT(('Ejercicio 3 - TIR'!$E$18-'Ejercicio 3 - TIR'!$C$18)*('Ejercicio 3 - TIR'!$E$18-'Ejercicio 3 - TIR'!$D$18)*(1-F647)))</f>
        <v>41097.55591</v>
      </c>
      <c r="H647" s="3">
        <f t="shared" si="7"/>
        <v>0.750342136</v>
      </c>
      <c r="I647" s="4">
        <f>IF(H647&lt;=('Ejercicio 3 - TIR'!$D$18-'Ejercicio 3 - TIR'!$C$18)/('Ejercicio 3 - TIR'!$E$18-'Ejercicio 3 - TIR'!$C$18),'Ejercicio 3 - TIR'!$C$18+SQRT(('Ejercicio 3 - TIR'!$E$18-'Ejercicio 3 - TIR'!$C$18)*('Ejercicio 3 - TIR'!$D$18-'Ejercicio 3 - TIR'!$C$18)*H647),'Ejercicio 3 - TIR'!$E$18-SQRT(('Ejercicio 3 - TIR'!$E$18-'Ejercicio 3 - TIR'!$C$18)*('Ejercicio 3 - TIR'!$E$18-'Ejercicio 3 - TIR'!$D$18)*(1-H647)))</f>
        <v>40672.83698</v>
      </c>
      <c r="J647" s="3">
        <f t="shared" si="8"/>
        <v>0.8598553129</v>
      </c>
      <c r="K647" s="4">
        <f>IF(J647&lt;=('Ejercicio 3 - TIR'!$D$18-'Ejercicio 3 - TIR'!$C$18)/('Ejercicio 3 - TIR'!$E$18-'Ejercicio 3 - TIR'!$C$18),'Ejercicio 3 - TIR'!$C$18+SQRT(('Ejercicio 3 - TIR'!$E$18-'Ejercicio 3 - TIR'!$C$18)*('Ejercicio 3 - TIR'!$D$18-'Ejercicio 3 - TIR'!$C$18)*J647),'Ejercicio 3 - TIR'!$E$18-SQRT(('Ejercicio 3 - TIR'!$E$18-'Ejercicio 3 - TIR'!$C$18)*('Ejercicio 3 - TIR'!$E$18-'Ejercicio 3 - TIR'!$D$18)*(1-J647)))</f>
        <v>41757.95565</v>
      </c>
      <c r="L647" s="3">
        <f t="shared" si="9"/>
        <v>0.5258606717</v>
      </c>
      <c r="M647" s="4">
        <f>IF(L647&lt;=('Ejercicio 3 - TIR'!$D$18-'Ejercicio 3 - TIR'!$C$18)/('Ejercicio 3 - TIR'!$E$18-'Ejercicio 3 - TIR'!$C$18),'Ejercicio 3 - TIR'!$C$18+SQRT(('Ejercicio 3 - TIR'!$E$18-'Ejercicio 3 - TIR'!$C$18)*('Ejercicio 3 - TIR'!$D$18-'Ejercicio 3 - TIR'!$C$18)*L647),'Ejercicio 3 - TIR'!$E$18-SQRT(('Ejercicio 3 - TIR'!$E$18-'Ejercicio 3 - TIR'!$C$18)*('Ejercicio 3 - TIR'!$E$18-'Ejercicio 3 - TIR'!$D$18)*(1-L647)))</f>
        <v>38881.3907</v>
      </c>
      <c r="N647" s="3">
        <f t="shared" si="10"/>
        <v>0.03858341761</v>
      </c>
      <c r="O647" s="4">
        <f>IF(N647&lt;=('Ejercicio 3 - TIR'!$D$18-'Ejercicio 3 - TIR'!$C$18)/('Ejercicio 3 - TIR'!$E$18-'Ejercicio 3 - TIR'!$C$18),'Ejercicio 3 - TIR'!$C$18+SQRT(('Ejercicio 3 - TIR'!$E$18-'Ejercicio 3 - TIR'!$C$18)*('Ejercicio 3 - TIR'!$D$18-'Ejercicio 3 - TIR'!$C$18)*N647),'Ejercicio 3 - TIR'!$E$18-SQRT(('Ejercicio 3 - TIR'!$E$18-'Ejercicio 3 - TIR'!$C$18)*('Ejercicio 3 - TIR'!$E$18-'Ejercicio 3 - TIR'!$D$18)*(1-N647)))</f>
        <v>32405.72497</v>
      </c>
      <c r="P647" s="3">
        <f t="shared" si="11"/>
        <v>0.7605812707</v>
      </c>
      <c r="Q647" s="7">
        <f>IF(P647&lt;=('Ejercicio 3 - TIR'!$D$22-'Ejercicio 3 - TIR'!$C$22)/('Ejercicio 3 - TIR'!$E$22-'Ejercicio 3 - TIR'!$C$22),'Ejercicio 3 - TIR'!$C$22+SQRT(('Ejercicio 3 - TIR'!$E$22-'Ejercicio 3 - TIR'!$C$22)*('Ejercicio 3 - TIR'!$D$22-'Ejercicio 3 - TIR'!$C$22)*P647),'Ejercicio 3 - TIR'!$E$22-SQRT(('Ejercicio 3 - TIR'!$E$22-'Ejercicio 3 - TIR'!$C$22)*('Ejercicio 3 - TIR'!$E$22-'Ejercicio 3 - TIR'!$D$22)*(1-P647)))</f>
        <v>0.1592405753</v>
      </c>
      <c r="R647" s="3">
        <f t="shared" si="12"/>
        <v>0.9635851047</v>
      </c>
      <c r="S647" s="7">
        <f>IF(R647&lt;=('Ejercicio 3 - TIR'!$D$23-'Ejercicio 3 - TIR'!$C$23)/('Ejercicio 3 - TIR'!$E$23-'Ejercicio 3 - TIR'!$C$23),'Ejercicio 3 - TIR'!$C$23+SQRT(('Ejercicio 3 - TIR'!$E$23-'Ejercicio 3 - TIR'!$C$23)*('Ejercicio 3 - TIR'!$D$23-'Ejercicio 3 - TIR'!$C$23)*R647),'Ejercicio 3 - TIR'!$E$23-SQRT(('Ejercicio 3 - TIR'!$E$23-'Ejercicio 3 - TIR'!$C$23)*('Ejercicio 3 - TIR'!$E$23-'Ejercicio 3 - TIR'!$D$23)*(1-R647)))</f>
        <v>0.1719039015</v>
      </c>
      <c r="T647" s="3">
        <f t="shared" si="13"/>
        <v>0.3001661989</v>
      </c>
      <c r="U647" s="7">
        <f>IF(T647&lt;=('Ejercicio 3 - TIR'!$D$24-'Ejercicio 3 - TIR'!$C$24)/('Ejercicio 3 - TIR'!$E$24-'Ejercicio 3 - TIR'!$C$24),'Ejercicio 3 - TIR'!$C$24+SQRT(('Ejercicio 3 - TIR'!$E$24-'Ejercicio 3 - TIR'!$C$24)*('Ejercicio 3 - TIR'!$D$24-'Ejercicio 3 - TIR'!$C$24)*T647),'Ejercicio 3 - TIR'!$E$24-SQRT(('Ejercicio 3 - TIR'!$E$24-'Ejercicio 3 - TIR'!$C$24)*('Ejercicio 3 - TIR'!$E$24-'Ejercicio 3 - TIR'!$D$24)*(1-T647)))</f>
        <v>0.1751067524</v>
      </c>
      <c r="V647" s="3">
        <f t="shared" si="14"/>
        <v>0.1406990027</v>
      </c>
      <c r="W647" s="7">
        <f>IF(V647&lt;=('Ejercicio 3 - TIR'!$D$25-'Ejercicio 3 - TIR'!$C$25)/('Ejercicio 3 - TIR'!$E$25-'Ejercicio 3 - TIR'!$C$25),'Ejercicio 3 - TIR'!$C$25+SQRT(('Ejercicio 3 - TIR'!$E$25-'Ejercicio 3 - TIR'!$C$25)*('Ejercicio 3 - TIR'!$D$25-'Ejercicio 3 - TIR'!$C$25)*V647),'Ejercicio 3 - TIR'!$E$25-SQRT(('Ejercicio 3 - TIR'!$E$25-'Ejercicio 3 - TIR'!$C$25)*('Ejercicio 3 - TIR'!$E$25-'Ejercicio 3 - TIR'!$D$25)*(1-V647)))</f>
        <v>0.1940349066</v>
      </c>
      <c r="X647" s="3">
        <f t="shared" si="15"/>
        <v>0.2560879449</v>
      </c>
      <c r="Y647" s="7">
        <f>IF(X647&lt;=('Ejercicio 3 - TIR'!$D$26-'Ejercicio 3 - TIR'!$C$26)/('Ejercicio 3 - TIR'!$E$26-'Ejercicio 3 - TIR'!$C$26),'Ejercicio 3 - TIR'!$C$26+SQRT(('Ejercicio 3 - TIR'!$E$26-'Ejercicio 3 - TIR'!$C$26)*('Ejercicio 3 - TIR'!$D$26-'Ejercicio 3 - TIR'!$C$26)*X647),'Ejercicio 3 - TIR'!$E$26-SQRT(('Ejercicio 3 - TIR'!$E$26-'Ejercicio 3 - TIR'!$C$26)*('Ejercicio 3 - TIR'!$E$26-'Ejercicio 3 - TIR'!$D$26)*(1-X647)))</f>
        <v>0.2162951983</v>
      </c>
      <c r="Z647" s="3">
        <f t="shared" si="16"/>
        <v>1.159240575</v>
      </c>
      <c r="AA647" s="3">
        <f t="shared" si="17"/>
        <v>1.358518553</v>
      </c>
      <c r="AB647" s="3">
        <f t="shared" si="18"/>
        <v>1.596404325</v>
      </c>
      <c r="AC647" s="3">
        <f t="shared" si="19"/>
        <v>1.906162489</v>
      </c>
      <c r="AD647" s="3">
        <f t="shared" si="20"/>
        <v>2.318456282</v>
      </c>
      <c r="AE647" s="2">
        <f t="shared" si="21"/>
        <v>4643.176073</v>
      </c>
      <c r="AF647" s="2">
        <f t="shared" si="22"/>
        <v>5441.356155</v>
      </c>
      <c r="AG647" s="2">
        <f t="shared" si="23"/>
        <v>6394.17436</v>
      </c>
      <c r="AH647" s="2">
        <f t="shared" si="24"/>
        <v>7634.867384</v>
      </c>
      <c r="AI647" s="2">
        <f t="shared" si="25"/>
        <v>9286.252539</v>
      </c>
      <c r="AJ647" s="4">
        <f t="shared" si="26"/>
        <v>47641.95436</v>
      </c>
      <c r="AK647" s="4">
        <f t="shared" si="27"/>
        <v>55254.80364</v>
      </c>
      <c r="AL647" s="4">
        <f t="shared" si="28"/>
        <v>66662.58101</v>
      </c>
      <c r="AM647" s="4">
        <f t="shared" si="29"/>
        <v>74114.24847</v>
      </c>
      <c r="AN647" s="4">
        <f t="shared" si="30"/>
        <v>75131.25665</v>
      </c>
      <c r="AO647" s="4">
        <f>C647/'Ejercicio 3 - TIR'!$D$7</f>
        <v>13252.89861</v>
      </c>
      <c r="AP647" s="4">
        <f t="shared" si="31"/>
        <v>34389.05575</v>
      </c>
      <c r="AQ647" s="4">
        <f t="shared" si="32"/>
        <v>42001.90503</v>
      </c>
      <c r="AR647" s="4">
        <f t="shared" si="33"/>
        <v>53409.6824</v>
      </c>
      <c r="AS647" s="4">
        <f t="shared" si="34"/>
        <v>60861.34986</v>
      </c>
      <c r="AT647" s="4">
        <f t="shared" si="35"/>
        <v>61878.35804</v>
      </c>
      <c r="AU647" s="4">
        <f>AP647*'Ejercicio 3 - TIR'!$D$5</f>
        <v>17194.52788</v>
      </c>
      <c r="AV647" s="4">
        <f>AQ647*'Ejercicio 3 - TIR'!$D$5</f>
        <v>21000.95251</v>
      </c>
      <c r="AW647" s="4">
        <f>AR647*'Ejercicio 3 - TIR'!$D$5</f>
        <v>26704.8412</v>
      </c>
      <c r="AX647" s="4">
        <f>AS647*'Ejercicio 3 - TIR'!$D$5</f>
        <v>30430.67493</v>
      </c>
      <c r="AY647" s="4">
        <f>AT647*'Ejercicio 3 - TIR'!$D$5</f>
        <v>30939.17902</v>
      </c>
      <c r="AZ647" s="4">
        <f t="shared" ref="AZ647:BD647" si="1976">AJ647-AU647-AE647</f>
        <v>25804.25041</v>
      </c>
      <c r="BA647" s="4">
        <f t="shared" si="1976"/>
        <v>28812.49497</v>
      </c>
      <c r="BB647" s="4">
        <f t="shared" si="1976"/>
        <v>33563.56545</v>
      </c>
      <c r="BC647" s="4">
        <f t="shared" si="1976"/>
        <v>36048.70616</v>
      </c>
      <c r="BD647" s="4">
        <f t="shared" si="1976"/>
        <v>34905.82509</v>
      </c>
      <c r="BE647" s="4">
        <f t="shared" ref="BE647:BI647" si="1977">AZ647/Z647</f>
        <v>22259.61631</v>
      </c>
      <c r="BF647" s="4">
        <f t="shared" si="1977"/>
        <v>21208.76075</v>
      </c>
      <c r="BG647" s="4">
        <f t="shared" si="1977"/>
        <v>21024.47665</v>
      </c>
      <c r="BH647" s="4">
        <f t="shared" si="1977"/>
        <v>18911.66486</v>
      </c>
      <c r="BI647" s="4">
        <f t="shared" si="1977"/>
        <v>15055.63221</v>
      </c>
      <c r="BJ647" s="4">
        <f t="shared" si="38"/>
        <v>67602.12159</v>
      </c>
      <c r="BK647" s="4">
        <f t="shared" si="39"/>
        <v>30726.26604</v>
      </c>
      <c r="BL647" s="4">
        <f t="shared" si="40"/>
        <v>98328.38764</v>
      </c>
      <c r="BM647" s="4">
        <f>BK647*'Ejercicio 3 - TIR'!$D$5</f>
        <v>15363.13302</v>
      </c>
      <c r="BN647" s="4">
        <f t="shared" si="41"/>
        <v>82965.25462</v>
      </c>
      <c r="BO647" s="4">
        <f t="shared" si="42"/>
        <v>35784.69659</v>
      </c>
      <c r="BP647" s="4">
        <f t="shared" si="43"/>
        <v>-95422.74034</v>
      </c>
      <c r="BQ647" s="4">
        <f t="shared" ref="BQ647:BT647" si="1978">BE647</f>
        <v>22259.61631</v>
      </c>
      <c r="BR647" s="4">
        <f t="shared" si="1978"/>
        <v>21208.76075</v>
      </c>
      <c r="BS647" s="4">
        <f t="shared" si="1978"/>
        <v>21024.47665</v>
      </c>
      <c r="BT647" s="4">
        <f t="shared" si="1978"/>
        <v>18911.66486</v>
      </c>
      <c r="BU647" s="4">
        <f t="shared" si="45"/>
        <v>50840.3288</v>
      </c>
      <c r="BV647" s="36">
        <f t="shared" si="46"/>
        <v>10.94346326</v>
      </c>
    </row>
    <row r="648" ht="15.0" customHeight="1">
      <c r="A648" s="2">
        <v>647.0</v>
      </c>
      <c r="B648" s="3">
        <f t="shared" si="4"/>
        <v>0.2613125939</v>
      </c>
      <c r="C648" s="4">
        <f>IF(B648&lt;=('Ejercicio 3 - TIR'!$D$13-'Ejercicio 3 - TIR'!$C$13)/('Ejercicio 3 - TIR'!$E$13-'Ejercicio 3 - TIR'!$C$13),'Ejercicio 3 - TIR'!$C$13+SQRT(('Ejercicio 3 - TIR'!$E$13-'Ejercicio 3 - TIR'!$C$13)*('Ejercicio 3 - TIR'!$D$13-'Ejercicio 3 - TIR'!$C$13)*B648),'Ejercicio 3 - TIR'!$E$13-SQRT(('Ejercicio 3 - TIR'!$E$13-'Ejercicio 3 - TIR'!$C$13)*('Ejercicio 3 - TIR'!$E$13-'Ejercicio 3 - TIR'!$D$13)*(1-B648)))</f>
        <v>70227.11154</v>
      </c>
      <c r="D648" s="3">
        <f t="shared" si="5"/>
        <v>0.6681991261</v>
      </c>
      <c r="E648" s="4">
        <f>IF(D648&lt;=('Ejercicio 3 - TIR'!$D$14-'Ejercicio 3 - TIR'!$C$14)/('Ejercicio 3 - TIR'!$E$14-'Ejercicio 3 - TIR'!$C$14),'Ejercicio 3 - TIR'!$C$14+SQRT(('Ejercicio 3 - TIR'!$E$14-'Ejercicio 3 - TIR'!$C$14)*('Ejercicio 3 - TIR'!$D$14-'Ejercicio 3 - TIR'!$C$14)*D648),'Ejercicio 3 - TIR'!$E$14-SQRT(('Ejercicio 3 - TIR'!$E$14-'Ejercicio 3 - TIR'!$C$14)*('Ejercicio 3 - TIR'!$E$14-'Ejercicio 3 - TIR'!$D$14)*(1-D648)))</f>
        <v>32945.2051</v>
      </c>
      <c r="F648" s="3">
        <f t="shared" si="6"/>
        <v>0.4437912702</v>
      </c>
      <c r="G648" s="4">
        <f>IF(F648&lt;=('Ejercicio 3 - TIR'!$D$18-'Ejercicio 3 - TIR'!$C$18)/('Ejercicio 3 - TIR'!$E$18-'Ejercicio 3 - TIR'!$C$18),'Ejercicio 3 - TIR'!$C$18+SQRT(('Ejercicio 3 - TIR'!$E$18-'Ejercicio 3 - TIR'!$C$18)*('Ejercicio 3 - TIR'!$D$18-'Ejercicio 3 - TIR'!$C$18)*F648),'Ejercicio 3 - TIR'!$E$18-SQRT(('Ejercicio 3 - TIR'!$E$18-'Ejercicio 3 - TIR'!$C$18)*('Ejercicio 3 - TIR'!$E$18-'Ejercicio 3 - TIR'!$D$18)*(1-F648)))</f>
        <v>38158.96381</v>
      </c>
      <c r="H648" s="3">
        <f t="shared" si="7"/>
        <v>0.226605147</v>
      </c>
      <c r="I648" s="4">
        <f>IF(H648&lt;=('Ejercicio 3 - TIR'!$D$18-'Ejercicio 3 - TIR'!$C$18)/('Ejercicio 3 - TIR'!$E$18-'Ejercicio 3 - TIR'!$C$18),'Ejercicio 3 - TIR'!$C$18+SQRT(('Ejercicio 3 - TIR'!$E$18-'Ejercicio 3 - TIR'!$C$18)*('Ejercicio 3 - TIR'!$D$18-'Ejercicio 3 - TIR'!$C$18)*H648),'Ejercicio 3 - TIR'!$E$18-SQRT(('Ejercicio 3 - TIR'!$E$18-'Ejercicio 3 - TIR'!$C$18)*('Ejercicio 3 - TIR'!$E$18-'Ejercicio 3 - TIR'!$D$18)*(1-H648)))</f>
        <v>35830.16055</v>
      </c>
      <c r="J648" s="3">
        <f t="shared" si="8"/>
        <v>0.3603378347</v>
      </c>
      <c r="K648" s="4">
        <f>IF(J648&lt;=('Ejercicio 3 - TIR'!$D$18-'Ejercicio 3 - TIR'!$C$18)/('Ejercicio 3 - TIR'!$E$18-'Ejercicio 3 - TIR'!$C$18),'Ejercicio 3 - TIR'!$C$18+SQRT(('Ejercicio 3 - TIR'!$E$18-'Ejercicio 3 - TIR'!$C$18)*('Ejercicio 3 - TIR'!$D$18-'Ejercicio 3 - TIR'!$C$18)*J648),'Ejercicio 3 - TIR'!$E$18-SQRT(('Ejercicio 3 - TIR'!$E$18-'Ejercicio 3 - TIR'!$C$18)*('Ejercicio 3 - TIR'!$E$18-'Ejercicio 3 - TIR'!$D$18)*(1-J648)))</f>
        <v>37351.91643</v>
      </c>
      <c r="L648" s="3">
        <f t="shared" si="9"/>
        <v>0.3303096624</v>
      </c>
      <c r="M648" s="4">
        <f>IF(L648&lt;=('Ejercicio 3 - TIR'!$D$18-'Ejercicio 3 - TIR'!$C$18)/('Ejercicio 3 - TIR'!$E$18-'Ejercicio 3 - TIR'!$C$18),'Ejercicio 3 - TIR'!$C$18+SQRT(('Ejercicio 3 - TIR'!$E$18-'Ejercicio 3 - TIR'!$C$18)*('Ejercicio 3 - TIR'!$D$18-'Ejercicio 3 - TIR'!$C$18)*L648),'Ejercicio 3 - TIR'!$E$18-SQRT(('Ejercicio 3 - TIR'!$E$18-'Ejercicio 3 - TIR'!$C$18)*('Ejercicio 3 - TIR'!$E$18-'Ejercicio 3 - TIR'!$D$18)*(1-L648)))</f>
        <v>37038.92388</v>
      </c>
      <c r="N648" s="3">
        <f t="shared" si="10"/>
        <v>0.91529971</v>
      </c>
      <c r="O648" s="4">
        <f>IF(N648&lt;=('Ejercicio 3 - TIR'!$D$18-'Ejercicio 3 - TIR'!$C$18)/('Ejercicio 3 - TIR'!$E$18-'Ejercicio 3 - TIR'!$C$18),'Ejercicio 3 - TIR'!$C$18+SQRT(('Ejercicio 3 - TIR'!$E$18-'Ejercicio 3 - TIR'!$C$18)*('Ejercicio 3 - TIR'!$D$18-'Ejercicio 3 - TIR'!$C$18)*N648),'Ejercicio 3 - TIR'!$E$18-SQRT(('Ejercicio 3 - TIR'!$E$18-'Ejercicio 3 - TIR'!$C$18)*('Ejercicio 3 - TIR'!$E$18-'Ejercicio 3 - TIR'!$D$18)*(1-N648)))</f>
        <v>42479.57905</v>
      </c>
      <c r="P648" s="3">
        <f t="shared" si="11"/>
        <v>0.5039929789</v>
      </c>
      <c r="Q648" s="7">
        <f>IF(P648&lt;=('Ejercicio 3 - TIR'!$D$22-'Ejercicio 3 - TIR'!$C$22)/('Ejercicio 3 - TIR'!$E$22-'Ejercicio 3 - TIR'!$C$22),'Ejercicio 3 - TIR'!$C$22+SQRT(('Ejercicio 3 - TIR'!$E$22-'Ejercicio 3 - TIR'!$C$22)*('Ejercicio 3 - TIR'!$D$22-'Ejercicio 3 - TIR'!$C$22)*P648),'Ejercicio 3 - TIR'!$E$22-SQRT(('Ejercicio 3 - TIR'!$E$22-'Ejercicio 3 - TIR'!$C$22)*('Ejercicio 3 - TIR'!$E$22-'Ejercicio 3 - TIR'!$D$22)*(1-P648)))</f>
        <v>0.1501200295</v>
      </c>
      <c r="R648" s="3">
        <f t="shared" si="12"/>
        <v>0.2752583006</v>
      </c>
      <c r="S648" s="7">
        <f>IF(R648&lt;=('Ejercicio 3 - TIR'!$D$23-'Ejercicio 3 - TIR'!$C$23)/('Ejercicio 3 - TIR'!$E$23-'Ejercicio 3 - TIR'!$C$23),'Ejercicio 3 - TIR'!$C$23+SQRT(('Ejercicio 3 - TIR'!$E$23-'Ejercicio 3 - TIR'!$C$23)*('Ejercicio 3 - TIR'!$D$23-'Ejercicio 3 - TIR'!$C$23)*R648),'Ejercicio 3 - TIR'!$E$23-SQRT(('Ejercicio 3 - TIR'!$E$23-'Ejercicio 3 - TIR'!$C$23)*('Ejercicio 3 - TIR'!$E$23-'Ejercicio 3 - TIR'!$D$23)*(1-R648)))</f>
        <v>0.1422590418</v>
      </c>
      <c r="T648" s="3">
        <f t="shared" si="13"/>
        <v>0.1914754421</v>
      </c>
      <c r="U648" s="7">
        <f>IF(T648&lt;=('Ejercicio 3 - TIR'!$D$24-'Ejercicio 3 - TIR'!$C$24)/('Ejercicio 3 - TIR'!$E$24-'Ejercicio 3 - TIR'!$C$24),'Ejercicio 3 - TIR'!$C$24+SQRT(('Ejercicio 3 - TIR'!$E$24-'Ejercicio 3 - TIR'!$C$24)*('Ejercicio 3 - TIR'!$D$24-'Ejercicio 3 - TIR'!$C$24)*T648),'Ejercicio 3 - TIR'!$E$24-SQRT(('Ejercicio 3 - TIR'!$E$24-'Ejercicio 3 - TIR'!$C$24)*('Ejercicio 3 - TIR'!$E$24-'Ejercicio 3 - TIR'!$D$24)*(1-T648)))</f>
        <v>0.1700523921</v>
      </c>
      <c r="V648" s="3">
        <f t="shared" si="14"/>
        <v>0.004130303066</v>
      </c>
      <c r="W648" s="7">
        <f>IF(V648&lt;=('Ejercicio 3 - TIR'!$D$25-'Ejercicio 3 - TIR'!$C$25)/('Ejercicio 3 - TIR'!$E$25-'Ejercicio 3 - TIR'!$C$25),'Ejercicio 3 - TIR'!$C$25+SQRT(('Ejercicio 3 - TIR'!$E$25-'Ejercicio 3 - TIR'!$C$25)*('Ejercicio 3 - TIR'!$D$25-'Ejercicio 3 - TIR'!$C$25)*V648),'Ejercicio 3 - TIR'!$E$25-SQRT(('Ejercicio 3 - TIR'!$E$25-'Ejercicio 3 - TIR'!$C$25)*('Ejercicio 3 - TIR'!$E$25-'Ejercicio 3 - TIR'!$D$25)*(1-V648)))</f>
        <v>0.1824046672</v>
      </c>
      <c r="X648" s="3">
        <f t="shared" si="15"/>
        <v>0.7208969533</v>
      </c>
      <c r="Y648" s="7">
        <f>IF(X648&lt;=('Ejercicio 3 - TIR'!$D$26-'Ejercicio 3 - TIR'!$C$26)/('Ejercicio 3 - TIR'!$E$26-'Ejercicio 3 - TIR'!$C$26),'Ejercicio 3 - TIR'!$C$26+SQRT(('Ejercicio 3 - TIR'!$E$26-'Ejercicio 3 - TIR'!$C$26)*('Ejercicio 3 - TIR'!$D$26-'Ejercicio 3 - TIR'!$C$26)*X648),'Ejercicio 3 - TIR'!$E$26-SQRT(('Ejercicio 3 - TIR'!$E$26-'Ejercicio 3 - TIR'!$C$26)*('Ejercicio 3 - TIR'!$E$26-'Ejercicio 3 - TIR'!$D$26)*(1-X648)))</f>
        <v>0.2411778871</v>
      </c>
      <c r="Z648" s="3">
        <f t="shared" si="16"/>
        <v>1.150120029</v>
      </c>
      <c r="AA648" s="3">
        <f t="shared" si="17"/>
        <v>1.313735003</v>
      </c>
      <c r="AB648" s="3">
        <f t="shared" si="18"/>
        <v>1.537138783</v>
      </c>
      <c r="AC648" s="3">
        <f t="shared" si="19"/>
        <v>1.817520071</v>
      </c>
      <c r="AD648" s="3">
        <f t="shared" si="20"/>
        <v>2.255865721</v>
      </c>
      <c r="AE648" s="2">
        <f t="shared" si="21"/>
        <v>4945.735161</v>
      </c>
      <c r="AF648" s="2">
        <f t="shared" si="22"/>
        <v>5649.310706</v>
      </c>
      <c r="AG648" s="2">
        <f t="shared" si="23"/>
        <v>6609.989505</v>
      </c>
      <c r="AH648" s="2">
        <f t="shared" si="24"/>
        <v>7815.682441</v>
      </c>
      <c r="AI648" s="2">
        <f t="shared" si="25"/>
        <v>9700.652218</v>
      </c>
      <c r="AJ648" s="4">
        <f t="shared" si="26"/>
        <v>43887.38859</v>
      </c>
      <c r="AK648" s="4">
        <f t="shared" si="27"/>
        <v>47071.33607</v>
      </c>
      <c r="AL648" s="4">
        <f t="shared" si="28"/>
        <v>57415.07935</v>
      </c>
      <c r="AM648" s="4">
        <f t="shared" si="29"/>
        <v>67318.98754</v>
      </c>
      <c r="AN648" s="4">
        <f t="shared" si="30"/>
        <v>95828.22623</v>
      </c>
      <c r="AO648" s="4">
        <f>C648/'Ejercicio 3 - TIR'!$D$7</f>
        <v>14045.42231</v>
      </c>
      <c r="AP648" s="4">
        <f t="shared" si="31"/>
        <v>29841.96628</v>
      </c>
      <c r="AQ648" s="4">
        <f t="shared" si="32"/>
        <v>33025.91377</v>
      </c>
      <c r="AR648" s="4">
        <f t="shared" si="33"/>
        <v>43369.65704</v>
      </c>
      <c r="AS648" s="4">
        <f t="shared" si="34"/>
        <v>53273.56524</v>
      </c>
      <c r="AT648" s="4">
        <f t="shared" si="35"/>
        <v>81782.80392</v>
      </c>
      <c r="AU648" s="4">
        <f>AP648*'Ejercicio 3 - TIR'!$D$5</f>
        <v>14920.98314</v>
      </c>
      <c r="AV648" s="4">
        <f>AQ648*'Ejercicio 3 - TIR'!$D$5</f>
        <v>16512.95688</v>
      </c>
      <c r="AW648" s="4">
        <f>AR648*'Ejercicio 3 - TIR'!$D$5</f>
        <v>21684.82852</v>
      </c>
      <c r="AX648" s="4">
        <f>AS648*'Ejercicio 3 - TIR'!$D$5</f>
        <v>26636.78262</v>
      </c>
      <c r="AY648" s="4">
        <f>AT648*'Ejercicio 3 - TIR'!$D$5</f>
        <v>40891.40196</v>
      </c>
      <c r="AZ648" s="4">
        <f t="shared" ref="AZ648:BD648" si="1979">AJ648-AU648-AE648</f>
        <v>24020.67029</v>
      </c>
      <c r="BA648" s="4">
        <f t="shared" si="1979"/>
        <v>24909.06848</v>
      </c>
      <c r="BB648" s="4">
        <f t="shared" si="1979"/>
        <v>29120.26132</v>
      </c>
      <c r="BC648" s="4">
        <f t="shared" si="1979"/>
        <v>32866.52249</v>
      </c>
      <c r="BD648" s="4">
        <f t="shared" si="1979"/>
        <v>45236.17205</v>
      </c>
      <c r="BE648" s="4">
        <f t="shared" ref="BE648:BI648" si="1980">AZ648/Z648</f>
        <v>20885.3595</v>
      </c>
      <c r="BF648" s="4">
        <f t="shared" si="1980"/>
        <v>18960.49693</v>
      </c>
      <c r="BG648" s="4">
        <f t="shared" si="1980"/>
        <v>18944.45814</v>
      </c>
      <c r="BH648" s="4">
        <f t="shared" si="1980"/>
        <v>18083.16894</v>
      </c>
      <c r="BI648" s="4">
        <f t="shared" si="1980"/>
        <v>20052.68826</v>
      </c>
      <c r="BJ648" s="4">
        <f t="shared" si="38"/>
        <v>74319.95886</v>
      </c>
      <c r="BK648" s="4">
        <f t="shared" si="39"/>
        <v>31684.58672</v>
      </c>
      <c r="BL648" s="4">
        <f t="shared" si="40"/>
        <v>106004.5456</v>
      </c>
      <c r="BM648" s="4">
        <f>BK648*'Ejercicio 3 - TIR'!$D$5</f>
        <v>15842.29336</v>
      </c>
      <c r="BN648" s="4">
        <f t="shared" si="41"/>
        <v>90162.25222</v>
      </c>
      <c r="BO648" s="4">
        <f t="shared" si="42"/>
        <v>39967.91625</v>
      </c>
      <c r="BP648" s="4">
        <f t="shared" si="43"/>
        <v>-103172.3166</v>
      </c>
      <c r="BQ648" s="4">
        <f t="shared" ref="BQ648:BT648" si="1981">BE648</f>
        <v>20885.3595</v>
      </c>
      <c r="BR648" s="4">
        <f t="shared" si="1981"/>
        <v>18960.49693</v>
      </c>
      <c r="BS648" s="4">
        <f t="shared" si="1981"/>
        <v>18944.45814</v>
      </c>
      <c r="BT648" s="4">
        <f t="shared" si="1981"/>
        <v>18083.16894</v>
      </c>
      <c r="BU648" s="4">
        <f t="shared" si="45"/>
        <v>60020.60451</v>
      </c>
      <c r="BV648" s="36">
        <f t="shared" si="46"/>
        <v>8.49360598</v>
      </c>
    </row>
    <row r="649" ht="15.0" customHeight="1">
      <c r="A649" s="2">
        <v>648.0</v>
      </c>
      <c r="B649" s="3">
        <f t="shared" si="4"/>
        <v>0.4663251926</v>
      </c>
      <c r="C649" s="4">
        <f>IF(B649&lt;=('Ejercicio 3 - TIR'!$D$13-'Ejercicio 3 - TIR'!$C$13)/('Ejercicio 3 - TIR'!$E$13-'Ejercicio 3 - TIR'!$C$13),'Ejercicio 3 - TIR'!$C$13+SQRT(('Ejercicio 3 - TIR'!$E$13-'Ejercicio 3 - TIR'!$C$13)*('Ejercicio 3 - TIR'!$D$13-'Ejercicio 3 - TIR'!$C$13)*B649),'Ejercicio 3 - TIR'!$E$13-SQRT(('Ejercicio 3 - TIR'!$E$13-'Ejercicio 3 - TIR'!$C$13)*('Ejercicio 3 - TIR'!$E$13-'Ejercicio 3 - TIR'!$D$13)*(1-B649)))</f>
        <v>74693.68125</v>
      </c>
      <c r="D649" s="3">
        <f t="shared" si="5"/>
        <v>0.6985140705</v>
      </c>
      <c r="E649" s="4">
        <f>IF(D649&lt;=('Ejercicio 3 - TIR'!$D$14-'Ejercicio 3 - TIR'!$C$14)/('Ejercicio 3 - TIR'!$E$14-'Ejercicio 3 - TIR'!$C$14),'Ejercicio 3 - TIR'!$C$14+SQRT(('Ejercicio 3 - TIR'!$E$14-'Ejercicio 3 - TIR'!$C$14)*('Ejercicio 3 - TIR'!$D$14-'Ejercicio 3 - TIR'!$C$14)*D649),'Ejercicio 3 - TIR'!$E$14-SQRT(('Ejercicio 3 - TIR'!$E$14-'Ejercicio 3 - TIR'!$C$14)*('Ejercicio 3 - TIR'!$E$14-'Ejercicio 3 - TIR'!$D$14)*(1-D649)))</f>
        <v>33275.20339</v>
      </c>
      <c r="F649" s="3">
        <f t="shared" si="6"/>
        <v>0.7062122557</v>
      </c>
      <c r="G649" s="4">
        <f>IF(F649&lt;=('Ejercicio 3 - TIR'!$D$18-'Ejercicio 3 - TIR'!$C$18)/('Ejercicio 3 - TIR'!$E$18-'Ejercicio 3 - TIR'!$C$18),'Ejercicio 3 - TIR'!$C$18+SQRT(('Ejercicio 3 - TIR'!$E$18-'Ejercicio 3 - TIR'!$C$18)*('Ejercicio 3 - TIR'!$D$18-'Ejercicio 3 - TIR'!$C$18)*F649),'Ejercicio 3 - TIR'!$E$18-SQRT(('Ejercicio 3 - TIR'!$E$18-'Ejercicio 3 - TIR'!$C$18)*('Ejercicio 3 - TIR'!$E$18-'Ejercicio 3 - TIR'!$D$18)*(1-F649)))</f>
        <v>40305.95262</v>
      </c>
      <c r="H649" s="3">
        <f t="shared" si="7"/>
        <v>0.1081467178</v>
      </c>
      <c r="I649" s="4">
        <f>IF(H649&lt;=('Ejercicio 3 - TIR'!$D$18-'Ejercicio 3 - TIR'!$C$18)/('Ejercicio 3 - TIR'!$E$18-'Ejercicio 3 - TIR'!$C$18),'Ejercicio 3 - TIR'!$C$18+SQRT(('Ejercicio 3 - TIR'!$E$18-'Ejercicio 3 - TIR'!$C$18)*('Ejercicio 3 - TIR'!$D$18-'Ejercicio 3 - TIR'!$C$18)*H649),'Ejercicio 3 - TIR'!$E$18-SQRT(('Ejercicio 3 - TIR'!$E$18-'Ejercicio 3 - TIR'!$C$18)*('Ejercicio 3 - TIR'!$E$18-'Ejercicio 3 - TIR'!$D$18)*(1-H649)))</f>
        <v>34027.65536</v>
      </c>
      <c r="J649" s="3">
        <f t="shared" si="8"/>
        <v>0.4238883953</v>
      </c>
      <c r="K649" s="4">
        <f>IF(J649&lt;=('Ejercicio 3 - TIR'!$D$18-'Ejercicio 3 - TIR'!$C$18)/('Ejercicio 3 - TIR'!$E$18-'Ejercicio 3 - TIR'!$C$18),'Ejercicio 3 - TIR'!$C$18+SQRT(('Ejercicio 3 - TIR'!$E$18-'Ejercicio 3 - TIR'!$C$18)*('Ejercicio 3 - TIR'!$D$18-'Ejercicio 3 - TIR'!$C$18)*J649),'Ejercicio 3 - TIR'!$E$18-SQRT(('Ejercicio 3 - TIR'!$E$18-'Ejercicio 3 - TIR'!$C$18)*('Ejercicio 3 - TIR'!$E$18-'Ejercicio 3 - TIR'!$D$18)*(1-J649)))</f>
        <v>37973.91117</v>
      </c>
      <c r="L649" s="3">
        <f t="shared" si="9"/>
        <v>0.1927821153</v>
      </c>
      <c r="M649" s="4">
        <f>IF(L649&lt;=('Ejercicio 3 - TIR'!$D$18-'Ejercicio 3 - TIR'!$C$18)/('Ejercicio 3 - TIR'!$E$18-'Ejercicio 3 - TIR'!$C$18),'Ejercicio 3 - TIR'!$C$18+SQRT(('Ejercicio 3 - TIR'!$E$18-'Ejercicio 3 - TIR'!$C$18)*('Ejercicio 3 - TIR'!$D$18-'Ejercicio 3 - TIR'!$C$18)*L649),'Ejercicio 3 - TIR'!$E$18-SQRT(('Ejercicio 3 - TIR'!$E$18-'Ejercicio 3 - TIR'!$C$18)*('Ejercicio 3 - TIR'!$E$18-'Ejercicio 3 - TIR'!$D$18)*(1-L649)))</f>
        <v>35377.48243</v>
      </c>
      <c r="N649" s="3">
        <f t="shared" si="10"/>
        <v>0.6153983376</v>
      </c>
      <c r="O649" s="4">
        <f>IF(N649&lt;=('Ejercicio 3 - TIR'!$D$18-'Ejercicio 3 - TIR'!$C$18)/('Ejercicio 3 - TIR'!$E$18-'Ejercicio 3 - TIR'!$C$18),'Ejercicio 3 - TIR'!$C$18+SQRT(('Ejercicio 3 - TIR'!$E$18-'Ejercicio 3 - TIR'!$C$18)*('Ejercicio 3 - TIR'!$D$18-'Ejercicio 3 - TIR'!$C$18)*N649),'Ejercicio 3 - TIR'!$E$18-SQRT(('Ejercicio 3 - TIR'!$E$18-'Ejercicio 3 - TIR'!$C$18)*('Ejercicio 3 - TIR'!$E$18-'Ejercicio 3 - TIR'!$D$18)*(1-N649)))</f>
        <v>39607.79635</v>
      </c>
      <c r="P649" s="3">
        <f t="shared" si="11"/>
        <v>0.8854758502</v>
      </c>
      <c r="Q649" s="7">
        <f>IF(P649&lt;=('Ejercicio 3 - TIR'!$D$22-'Ejercicio 3 - TIR'!$C$22)/('Ejercicio 3 - TIR'!$E$22-'Ejercicio 3 - TIR'!$C$22),'Ejercicio 3 - TIR'!$C$22+SQRT(('Ejercicio 3 - TIR'!$E$22-'Ejercicio 3 - TIR'!$C$22)*('Ejercicio 3 - TIR'!$D$22-'Ejercicio 3 - TIR'!$C$22)*P649),'Ejercicio 3 - TIR'!$E$22-SQRT(('Ejercicio 3 - TIR'!$E$22-'Ejercicio 3 - TIR'!$C$22)*('Ejercicio 3 - TIR'!$E$22-'Ejercicio 3 - TIR'!$D$22)*(1-P649)))</f>
        <v>0.1656423028</v>
      </c>
      <c r="R649" s="3">
        <f t="shared" si="12"/>
        <v>0.6303236826</v>
      </c>
      <c r="S649" s="7">
        <f>IF(R649&lt;=('Ejercicio 3 - TIR'!$D$23-'Ejercicio 3 - TIR'!$C$23)/('Ejercicio 3 - TIR'!$E$23-'Ejercicio 3 - TIR'!$C$23),'Ejercicio 3 - TIR'!$C$23+SQRT(('Ejercicio 3 - TIR'!$E$23-'Ejercicio 3 - TIR'!$C$23)*('Ejercicio 3 - TIR'!$D$23-'Ejercicio 3 - TIR'!$C$23)*R649),'Ejercicio 3 - TIR'!$E$23-SQRT(('Ejercicio 3 - TIR'!$E$23-'Ejercicio 3 - TIR'!$C$23)*('Ejercicio 3 - TIR'!$E$23-'Ejercicio 3 - TIR'!$D$23)*(1-R649)))</f>
        <v>0.1542043149</v>
      </c>
      <c r="T649" s="3">
        <f t="shared" si="13"/>
        <v>0.1276513876</v>
      </c>
      <c r="U649" s="7">
        <f>IF(T649&lt;=('Ejercicio 3 - TIR'!$D$24-'Ejercicio 3 - TIR'!$C$24)/('Ejercicio 3 - TIR'!$E$24-'Ejercicio 3 - TIR'!$C$24),'Ejercicio 3 - TIR'!$C$24+SQRT(('Ejercicio 3 - TIR'!$E$24-'Ejercicio 3 - TIR'!$C$24)*('Ejercicio 3 - TIR'!$D$24-'Ejercicio 3 - TIR'!$C$24)*T649),'Ejercicio 3 - TIR'!$E$24-SQRT(('Ejercicio 3 - TIR'!$E$24-'Ejercicio 3 - TIR'!$C$24)*('Ejercicio 3 - TIR'!$E$24-'Ejercicio 3 - TIR'!$D$24)*(1-T649)))</f>
        <v>0.1663727797</v>
      </c>
      <c r="V649" s="3">
        <f t="shared" si="14"/>
        <v>0.2167962912</v>
      </c>
      <c r="W649" s="7">
        <f>IF(V649&lt;=('Ejercicio 3 - TIR'!$D$25-'Ejercicio 3 - TIR'!$C$25)/('Ejercicio 3 - TIR'!$E$25-'Ejercicio 3 - TIR'!$C$25),'Ejercicio 3 - TIR'!$C$25+SQRT(('Ejercicio 3 - TIR'!$E$25-'Ejercicio 3 - TIR'!$C$25)*('Ejercicio 3 - TIR'!$D$25-'Ejercicio 3 - TIR'!$C$25)*V649),'Ejercicio 3 - TIR'!$E$25-SQRT(('Ejercicio 3 - TIR'!$E$25-'Ejercicio 3 - TIR'!$C$25)*('Ejercicio 3 - TIR'!$E$25-'Ejercicio 3 - TIR'!$D$25)*(1-V649)))</f>
        <v>0.1974216764</v>
      </c>
      <c r="X649" s="3">
        <f t="shared" si="15"/>
        <v>0.0723164379</v>
      </c>
      <c r="Y649" s="7">
        <f>IF(X649&lt;=('Ejercicio 3 - TIR'!$D$26-'Ejercicio 3 - TIR'!$C$26)/('Ejercicio 3 - TIR'!$E$26-'Ejercicio 3 - TIR'!$C$26),'Ejercicio 3 - TIR'!$C$26+SQRT(('Ejercicio 3 - TIR'!$E$26-'Ejercicio 3 - TIR'!$C$26)*('Ejercicio 3 - TIR'!$D$26-'Ejercicio 3 - TIR'!$C$26)*X649),'Ejercicio 3 - TIR'!$E$26-SQRT(('Ejercicio 3 - TIR'!$E$26-'Ejercicio 3 - TIR'!$C$26)*('Ejercicio 3 - TIR'!$E$26-'Ejercicio 3 - TIR'!$D$26)*(1-X649)))</f>
        <v>0.2039733454</v>
      </c>
      <c r="Z649" s="3">
        <f t="shared" si="16"/>
        <v>1.165642303</v>
      </c>
      <c r="AA649" s="3">
        <f t="shared" si="17"/>
        <v>1.345389375</v>
      </c>
      <c r="AB649" s="3">
        <f t="shared" si="18"/>
        <v>1.569225546</v>
      </c>
      <c r="AC649" s="3">
        <f t="shared" si="19"/>
        <v>1.879024683</v>
      </c>
      <c r="AD649" s="3">
        <f t="shared" si="20"/>
        <v>2.262295634</v>
      </c>
      <c r="AE649" s="2">
        <f t="shared" si="21"/>
        <v>5511.781315</v>
      </c>
      <c r="AF649" s="2">
        <f t="shared" si="22"/>
        <v>6361.721776</v>
      </c>
      <c r="AG649" s="2">
        <f t="shared" si="23"/>
        <v>7420.139112</v>
      </c>
      <c r="AH649" s="2">
        <f t="shared" si="24"/>
        <v>8885.035414</v>
      </c>
      <c r="AI649" s="2">
        <f t="shared" si="25"/>
        <v>10697.34581</v>
      </c>
      <c r="AJ649" s="4">
        <f t="shared" si="26"/>
        <v>46982.32343</v>
      </c>
      <c r="AK649" s="4">
        <f t="shared" si="27"/>
        <v>45780.44599</v>
      </c>
      <c r="AL649" s="4">
        <f t="shared" si="28"/>
        <v>59589.63147</v>
      </c>
      <c r="AM649" s="4">
        <f t="shared" si="29"/>
        <v>66475.16272</v>
      </c>
      <c r="AN649" s="4">
        <f t="shared" si="30"/>
        <v>89604.54476</v>
      </c>
      <c r="AO649" s="4">
        <f>C649/'Ejercicio 3 - TIR'!$D$7</f>
        <v>14938.73625</v>
      </c>
      <c r="AP649" s="4">
        <f t="shared" si="31"/>
        <v>32043.58718</v>
      </c>
      <c r="AQ649" s="4">
        <f t="shared" si="32"/>
        <v>30841.70974</v>
      </c>
      <c r="AR649" s="4">
        <f t="shared" si="33"/>
        <v>44650.89522</v>
      </c>
      <c r="AS649" s="4">
        <f t="shared" si="34"/>
        <v>51536.42648</v>
      </c>
      <c r="AT649" s="4">
        <f t="shared" si="35"/>
        <v>74665.80851</v>
      </c>
      <c r="AU649" s="4">
        <f>AP649*'Ejercicio 3 - TIR'!$D$5</f>
        <v>16021.79359</v>
      </c>
      <c r="AV649" s="4">
        <f>AQ649*'Ejercicio 3 - TIR'!$D$5</f>
        <v>15420.85487</v>
      </c>
      <c r="AW649" s="4">
        <f>AR649*'Ejercicio 3 - TIR'!$D$5</f>
        <v>22325.44761</v>
      </c>
      <c r="AX649" s="4">
        <f>AS649*'Ejercicio 3 - TIR'!$D$5</f>
        <v>25768.21324</v>
      </c>
      <c r="AY649" s="4">
        <f>AT649*'Ejercicio 3 - TIR'!$D$5</f>
        <v>37332.90425</v>
      </c>
      <c r="AZ649" s="4">
        <f t="shared" ref="AZ649:BD649" si="1982">AJ649-AU649-AE649</f>
        <v>25448.74852</v>
      </c>
      <c r="BA649" s="4">
        <f t="shared" si="1982"/>
        <v>23997.86934</v>
      </c>
      <c r="BB649" s="4">
        <f t="shared" si="1982"/>
        <v>29844.04475</v>
      </c>
      <c r="BC649" s="4">
        <f t="shared" si="1982"/>
        <v>31821.91407</v>
      </c>
      <c r="BD649" s="4">
        <f t="shared" si="1982"/>
        <v>41574.29469</v>
      </c>
      <c r="BE649" s="4">
        <f t="shared" ref="BE649:BI649" si="1983">AZ649/Z649</f>
        <v>21832.38242</v>
      </c>
      <c r="BF649" s="4">
        <f t="shared" si="1983"/>
        <v>17837.11822</v>
      </c>
      <c r="BG649" s="4">
        <f t="shared" si="1983"/>
        <v>19018.32712</v>
      </c>
      <c r="BH649" s="4">
        <f t="shared" si="1983"/>
        <v>16935.33584</v>
      </c>
      <c r="BI649" s="4">
        <f t="shared" si="1983"/>
        <v>18377.03882</v>
      </c>
      <c r="BJ649" s="4">
        <f t="shared" si="38"/>
        <v>75278.34736</v>
      </c>
      <c r="BK649" s="4">
        <f t="shared" si="39"/>
        <v>33795.8378</v>
      </c>
      <c r="BL649" s="4">
        <f t="shared" si="40"/>
        <v>109074.1852</v>
      </c>
      <c r="BM649" s="4">
        <f>BK649*'Ejercicio 3 - TIR'!$D$5</f>
        <v>16897.9189</v>
      </c>
      <c r="BN649" s="4">
        <f t="shared" si="41"/>
        <v>92176.26626</v>
      </c>
      <c r="BO649" s="4">
        <f t="shared" si="42"/>
        <v>40744.57152</v>
      </c>
      <c r="BP649" s="4">
        <f t="shared" si="43"/>
        <v>-107968.8846</v>
      </c>
      <c r="BQ649" s="4">
        <f t="shared" ref="BQ649:BT649" si="1984">BE649</f>
        <v>21832.38242</v>
      </c>
      <c r="BR649" s="4">
        <f t="shared" si="1984"/>
        <v>17837.11822</v>
      </c>
      <c r="BS649" s="4">
        <f t="shared" si="1984"/>
        <v>19018.32712</v>
      </c>
      <c r="BT649" s="4">
        <f t="shared" si="1984"/>
        <v>16935.33584</v>
      </c>
      <c r="BU649" s="4">
        <f t="shared" si="45"/>
        <v>59121.61034</v>
      </c>
      <c r="BV649" s="36">
        <f t="shared" si="46"/>
        <v>6.592197206</v>
      </c>
    </row>
    <row r="650" ht="15.0" customHeight="1">
      <c r="A650" s="2">
        <v>649.0</v>
      </c>
      <c r="B650" s="3">
        <f t="shared" si="4"/>
        <v>0.8196270694</v>
      </c>
      <c r="C650" s="4">
        <f>IF(B650&lt;=('Ejercicio 3 - TIR'!$D$13-'Ejercicio 3 - TIR'!$C$13)/('Ejercicio 3 - TIR'!$E$13-'Ejercicio 3 - TIR'!$C$13),'Ejercicio 3 - TIR'!$C$13+SQRT(('Ejercicio 3 - TIR'!$E$13-'Ejercicio 3 - TIR'!$C$13)*('Ejercicio 3 - TIR'!$D$13-'Ejercicio 3 - TIR'!$C$13)*B650),'Ejercicio 3 - TIR'!$E$13-SQRT(('Ejercicio 3 - TIR'!$E$13-'Ejercicio 3 - TIR'!$C$13)*('Ejercicio 3 - TIR'!$E$13-'Ejercicio 3 - TIR'!$D$13)*(1-B650)))</f>
        <v>85287.84459</v>
      </c>
      <c r="D650" s="3">
        <f t="shared" si="5"/>
        <v>0.3413048929</v>
      </c>
      <c r="E650" s="4">
        <f>IF(D650&lt;=('Ejercicio 3 - TIR'!$D$14-'Ejercicio 3 - TIR'!$C$14)/('Ejercicio 3 - TIR'!$E$14-'Ejercicio 3 - TIR'!$C$14),'Ejercicio 3 - TIR'!$C$14+SQRT(('Ejercicio 3 - TIR'!$E$14-'Ejercicio 3 - TIR'!$C$14)*('Ejercicio 3 - TIR'!$D$14-'Ejercicio 3 - TIR'!$C$14)*D650),'Ejercicio 3 - TIR'!$E$14-SQRT(('Ejercicio 3 - TIR'!$E$14-'Ejercicio 3 - TIR'!$C$14)*('Ejercicio 3 - TIR'!$E$14-'Ejercicio 3 - TIR'!$D$14)*(1-D650)))</f>
        <v>30059.9665</v>
      </c>
      <c r="F650" s="3">
        <f t="shared" si="6"/>
        <v>0.3240701891</v>
      </c>
      <c r="G650" s="4">
        <f>IF(F650&lt;=('Ejercicio 3 - TIR'!$D$18-'Ejercicio 3 - TIR'!$C$18)/('Ejercicio 3 - TIR'!$E$18-'Ejercicio 3 - TIR'!$C$18),'Ejercicio 3 - TIR'!$C$18+SQRT(('Ejercicio 3 - TIR'!$E$18-'Ejercicio 3 - TIR'!$C$18)*('Ejercicio 3 - TIR'!$D$18-'Ejercicio 3 - TIR'!$C$18)*F650),'Ejercicio 3 - TIR'!$E$18-SQRT(('Ejercicio 3 - TIR'!$E$18-'Ejercicio 3 - TIR'!$C$18)*('Ejercicio 3 - TIR'!$E$18-'Ejercicio 3 - TIR'!$D$18)*(1-F650)))</f>
        <v>36972.1251</v>
      </c>
      <c r="H650" s="3">
        <f t="shared" si="7"/>
        <v>0.105447563</v>
      </c>
      <c r="I650" s="4">
        <f>IF(H650&lt;=('Ejercicio 3 - TIR'!$D$18-'Ejercicio 3 - TIR'!$C$18)/('Ejercicio 3 - TIR'!$E$18-'Ejercicio 3 - TIR'!$C$18),'Ejercicio 3 - TIR'!$C$18+SQRT(('Ejercicio 3 - TIR'!$E$18-'Ejercicio 3 - TIR'!$C$18)*('Ejercicio 3 - TIR'!$D$18-'Ejercicio 3 - TIR'!$C$18)*H650),'Ejercicio 3 - TIR'!$E$18-SQRT(('Ejercicio 3 - TIR'!$E$18-'Ejercicio 3 - TIR'!$C$18)*('Ejercicio 3 - TIR'!$E$18-'Ejercicio 3 - TIR'!$D$18)*(1-H650)))</f>
        <v>33977.07612</v>
      </c>
      <c r="J650" s="3">
        <f t="shared" si="8"/>
        <v>0.1159524826</v>
      </c>
      <c r="K650" s="4">
        <f>IF(J650&lt;=('Ejercicio 3 - TIR'!$D$18-'Ejercicio 3 - TIR'!$C$18)/('Ejercicio 3 - TIR'!$E$18-'Ejercicio 3 - TIR'!$C$18),'Ejercicio 3 - TIR'!$C$18+SQRT(('Ejercicio 3 - TIR'!$E$18-'Ejercicio 3 - TIR'!$C$18)*('Ejercicio 3 - TIR'!$D$18-'Ejercicio 3 - TIR'!$C$18)*J650),'Ejercicio 3 - TIR'!$E$18-SQRT(('Ejercicio 3 - TIR'!$E$18-'Ejercicio 3 - TIR'!$C$18)*('Ejercicio 3 - TIR'!$E$18-'Ejercicio 3 - TIR'!$D$18)*(1-J650)))</f>
        <v>34170.47628</v>
      </c>
      <c r="L650" s="3">
        <f t="shared" si="9"/>
        <v>0.827176152</v>
      </c>
      <c r="M650" s="4">
        <f>IF(L650&lt;=('Ejercicio 3 - TIR'!$D$18-'Ejercicio 3 - TIR'!$C$18)/('Ejercicio 3 - TIR'!$E$18-'Ejercicio 3 - TIR'!$C$18),'Ejercicio 3 - TIR'!$C$18+SQRT(('Ejercicio 3 - TIR'!$E$18-'Ejercicio 3 - TIR'!$C$18)*('Ejercicio 3 - TIR'!$D$18-'Ejercicio 3 - TIR'!$C$18)*L650),'Ejercicio 3 - TIR'!$E$18-SQRT(('Ejercicio 3 - TIR'!$E$18-'Ejercicio 3 - TIR'!$C$18)*('Ejercicio 3 - TIR'!$E$18-'Ejercicio 3 - TIR'!$D$18)*(1-L650)))</f>
        <v>41399.75159</v>
      </c>
      <c r="N650" s="3">
        <f t="shared" si="10"/>
        <v>0.2209274192</v>
      </c>
      <c r="O650" s="4">
        <f>IF(N650&lt;=('Ejercicio 3 - TIR'!$D$18-'Ejercicio 3 - TIR'!$C$18)/('Ejercicio 3 - TIR'!$E$18-'Ejercicio 3 - TIR'!$C$18),'Ejercicio 3 - TIR'!$C$18+SQRT(('Ejercicio 3 - TIR'!$E$18-'Ejercicio 3 - TIR'!$C$18)*('Ejercicio 3 - TIR'!$D$18-'Ejercicio 3 - TIR'!$C$18)*N650),'Ejercicio 3 - TIR'!$E$18-SQRT(('Ejercicio 3 - TIR'!$E$18-'Ejercicio 3 - TIR'!$C$18)*('Ejercicio 3 - TIR'!$E$18-'Ejercicio 3 - TIR'!$D$18)*(1-N650)))</f>
        <v>35756.65813</v>
      </c>
      <c r="P650" s="3">
        <f t="shared" si="11"/>
        <v>0.4161506967</v>
      </c>
      <c r="Q650" s="7">
        <f>IF(P650&lt;=('Ejercicio 3 - TIR'!$D$22-'Ejercicio 3 - TIR'!$C$22)/('Ejercicio 3 - TIR'!$E$22-'Ejercicio 3 - TIR'!$C$22),'Ejercicio 3 - TIR'!$C$22+SQRT(('Ejercicio 3 - TIR'!$E$22-'Ejercicio 3 - TIR'!$C$22)*('Ejercicio 3 - TIR'!$D$22-'Ejercicio 3 - TIR'!$C$22)*P650),'Ejercicio 3 - TIR'!$E$22-SQRT(('Ejercicio 3 - TIR'!$E$22-'Ejercicio 3 - TIR'!$C$22)*('Ejercicio 3 - TIR'!$E$22-'Ejercicio 3 - TIR'!$D$22)*(1-P650)))</f>
        <v>0.1473691661</v>
      </c>
      <c r="R650" s="3">
        <f t="shared" si="12"/>
        <v>0.3403383735</v>
      </c>
      <c r="S650" s="7">
        <f>IF(R650&lt;=('Ejercicio 3 - TIR'!$D$23-'Ejercicio 3 - TIR'!$C$23)/('Ejercicio 3 - TIR'!$E$23-'Ejercicio 3 - TIR'!$C$23),'Ejercicio 3 - TIR'!$C$23+SQRT(('Ejercicio 3 - TIR'!$E$23-'Ejercicio 3 - TIR'!$C$23)*('Ejercicio 3 - TIR'!$D$23-'Ejercicio 3 - TIR'!$C$23)*R650),'Ejercicio 3 - TIR'!$E$23-SQRT(('Ejercicio 3 - TIR'!$E$23-'Ejercicio 3 - TIR'!$C$23)*('Ejercicio 3 - TIR'!$E$23-'Ejercicio 3 - TIR'!$D$23)*(1-R650)))</f>
        <v>0.1447509408</v>
      </c>
      <c r="T650" s="3">
        <f t="shared" si="13"/>
        <v>0.582156673</v>
      </c>
      <c r="U650" s="7">
        <f>IF(T650&lt;=('Ejercicio 3 - TIR'!$D$24-'Ejercicio 3 - TIR'!$C$24)/('Ejercicio 3 - TIR'!$E$24-'Ejercicio 3 - TIR'!$C$24),'Ejercicio 3 - TIR'!$C$24+SQRT(('Ejercicio 3 - TIR'!$E$24-'Ejercicio 3 - TIR'!$C$24)*('Ejercicio 3 - TIR'!$D$24-'Ejercicio 3 - TIR'!$C$24)*T650),'Ejercicio 3 - TIR'!$E$24-SQRT(('Ejercicio 3 - TIR'!$E$24-'Ejercicio 3 - TIR'!$C$24)*('Ejercicio 3 - TIR'!$E$24-'Ejercicio 3 - TIR'!$D$24)*(1-T650)))</f>
        <v>0.1857953027</v>
      </c>
      <c r="V650" s="3">
        <f t="shared" si="14"/>
        <v>0.8120035931</v>
      </c>
      <c r="W650" s="7">
        <f>IF(V650&lt;=('Ejercicio 3 - TIR'!$D$25-'Ejercicio 3 - TIR'!$C$25)/('Ejercicio 3 - TIR'!$E$25-'Ejercicio 3 - TIR'!$C$25),'Ejercicio 3 - TIR'!$C$25+SQRT(('Ejercicio 3 - TIR'!$E$25-'Ejercicio 3 - TIR'!$C$25)*('Ejercicio 3 - TIR'!$D$25-'Ejercicio 3 - TIR'!$C$25)*V650),'Ejercicio 3 - TIR'!$E$25-SQRT(('Ejercicio 3 - TIR'!$E$25-'Ejercicio 3 - TIR'!$C$25)*('Ejercicio 3 - TIR'!$E$25-'Ejercicio 3 - TIR'!$D$25)*(1-V650)))</f>
        <v>0.2243487345</v>
      </c>
      <c r="X650" s="3">
        <f t="shared" si="15"/>
        <v>0.4072178747</v>
      </c>
      <c r="Y650" s="7">
        <f>IF(X650&lt;=('Ejercicio 3 - TIR'!$D$26-'Ejercicio 3 - TIR'!$C$26)/('Ejercicio 3 - TIR'!$E$26-'Ejercicio 3 - TIR'!$C$26),'Ejercicio 3 - TIR'!$C$26+SQRT(('Ejercicio 3 - TIR'!$E$26-'Ejercicio 3 - TIR'!$C$26)*('Ejercicio 3 - TIR'!$D$26-'Ejercicio 3 - TIR'!$C$26)*X650),'Ejercicio 3 - TIR'!$E$26-SQRT(('Ejercicio 3 - TIR'!$E$26-'Ejercicio 3 - TIR'!$C$26)*('Ejercicio 3 - TIR'!$E$26-'Ejercicio 3 - TIR'!$D$26)*(1-X650)))</f>
        <v>0.2234224119</v>
      </c>
      <c r="Z650" s="3">
        <f t="shared" si="16"/>
        <v>1.147369166</v>
      </c>
      <c r="AA650" s="3">
        <f t="shared" si="17"/>
        <v>1.313451932</v>
      </c>
      <c r="AB650" s="3">
        <f t="shared" si="18"/>
        <v>1.557485132</v>
      </c>
      <c r="AC650" s="3">
        <f t="shared" si="19"/>
        <v>1.90690495</v>
      </c>
      <c r="AD650" s="3">
        <f t="shared" si="20"/>
        <v>2.332950253</v>
      </c>
      <c r="AE650" s="2">
        <f t="shared" si="21"/>
        <v>4429.912196</v>
      </c>
      <c r="AF650" s="2">
        <f t="shared" si="22"/>
        <v>5071.146154</v>
      </c>
      <c r="AG650" s="2">
        <f t="shared" si="23"/>
        <v>6013.341289</v>
      </c>
      <c r="AH650" s="2">
        <f t="shared" si="24"/>
        <v>7362.426797</v>
      </c>
      <c r="AI650" s="2">
        <f t="shared" si="25"/>
        <v>9007.35795</v>
      </c>
      <c r="AJ650" s="4">
        <f t="shared" si="26"/>
        <v>42420.67634</v>
      </c>
      <c r="AK650" s="4">
        <f t="shared" si="27"/>
        <v>44627.25628</v>
      </c>
      <c r="AL650" s="4">
        <f t="shared" si="28"/>
        <v>53220.00875</v>
      </c>
      <c r="AM650" s="4">
        <f t="shared" si="29"/>
        <v>78945.39124</v>
      </c>
      <c r="AN650" s="4">
        <f t="shared" si="30"/>
        <v>83418.50465</v>
      </c>
      <c r="AO650" s="4">
        <f>C650/'Ejercicio 3 - TIR'!$D$7</f>
        <v>17057.56892</v>
      </c>
      <c r="AP650" s="4">
        <f t="shared" si="31"/>
        <v>25363.10742</v>
      </c>
      <c r="AQ650" s="4">
        <f t="shared" si="32"/>
        <v>27569.68737</v>
      </c>
      <c r="AR650" s="4">
        <f t="shared" si="33"/>
        <v>36162.43983</v>
      </c>
      <c r="AS650" s="4">
        <f t="shared" si="34"/>
        <v>61887.82232</v>
      </c>
      <c r="AT650" s="4">
        <f t="shared" si="35"/>
        <v>66360.93573</v>
      </c>
      <c r="AU650" s="4">
        <f>AP650*'Ejercicio 3 - TIR'!$D$5</f>
        <v>12681.55371</v>
      </c>
      <c r="AV650" s="4">
        <f>AQ650*'Ejercicio 3 - TIR'!$D$5</f>
        <v>13784.84368</v>
      </c>
      <c r="AW650" s="4">
        <f>AR650*'Ejercicio 3 - TIR'!$D$5</f>
        <v>18081.21992</v>
      </c>
      <c r="AX650" s="4">
        <f>AS650*'Ejercicio 3 - TIR'!$D$5</f>
        <v>30943.91116</v>
      </c>
      <c r="AY650" s="4">
        <f>AT650*'Ejercicio 3 - TIR'!$D$5</f>
        <v>33180.46787</v>
      </c>
      <c r="AZ650" s="4">
        <f t="shared" ref="AZ650:BD650" si="1985">AJ650-AU650-AE650</f>
        <v>25309.21043</v>
      </c>
      <c r="BA650" s="4">
        <f t="shared" si="1985"/>
        <v>25771.26645</v>
      </c>
      <c r="BB650" s="4">
        <f t="shared" si="1985"/>
        <v>29125.44755</v>
      </c>
      <c r="BC650" s="4">
        <f t="shared" si="1985"/>
        <v>40639.05328</v>
      </c>
      <c r="BD650" s="4">
        <f t="shared" si="1985"/>
        <v>41230.67883</v>
      </c>
      <c r="BE650" s="4">
        <f t="shared" ref="BE650:BI650" si="1986">AZ650/Z650</f>
        <v>22058.47183</v>
      </c>
      <c r="BF650" s="4">
        <f t="shared" si="1986"/>
        <v>19621.01986</v>
      </c>
      <c r="BG650" s="4">
        <f t="shared" si="1986"/>
        <v>18700.30535</v>
      </c>
      <c r="BH650" s="4">
        <f t="shared" si="1986"/>
        <v>21311.5254</v>
      </c>
      <c r="BI650" s="4">
        <f t="shared" si="1986"/>
        <v>17673.19246</v>
      </c>
      <c r="BJ650" s="4">
        <f t="shared" si="38"/>
        <v>70128.40645</v>
      </c>
      <c r="BK650" s="4">
        <f t="shared" si="39"/>
        <v>39794.45973</v>
      </c>
      <c r="BL650" s="4">
        <f t="shared" si="40"/>
        <v>109922.8662</v>
      </c>
      <c r="BM650" s="4">
        <f>BK650*'Ejercicio 3 - TIR'!$D$5</f>
        <v>19897.22986</v>
      </c>
      <c r="BN650" s="4">
        <f t="shared" si="41"/>
        <v>90025.63631</v>
      </c>
      <c r="BO650" s="4">
        <f t="shared" si="42"/>
        <v>38588.75096</v>
      </c>
      <c r="BP650" s="4">
        <f t="shared" si="43"/>
        <v>-115347.8111</v>
      </c>
      <c r="BQ650" s="4">
        <f t="shared" ref="BQ650:BT650" si="1987">BE650</f>
        <v>22058.47183</v>
      </c>
      <c r="BR650" s="4">
        <f t="shared" si="1987"/>
        <v>19621.01986</v>
      </c>
      <c r="BS650" s="4">
        <f t="shared" si="1987"/>
        <v>18700.30535</v>
      </c>
      <c r="BT650" s="4">
        <f t="shared" si="1987"/>
        <v>21311.5254</v>
      </c>
      <c r="BU650" s="4">
        <f t="shared" si="45"/>
        <v>56261.94342</v>
      </c>
      <c r="BV650" s="36">
        <f t="shared" si="46"/>
        <v>5.328226095</v>
      </c>
    </row>
    <row r="651" ht="15.0" customHeight="1">
      <c r="A651" s="2">
        <v>650.0</v>
      </c>
      <c r="B651" s="3">
        <f t="shared" si="4"/>
        <v>0.9658548968</v>
      </c>
      <c r="C651" s="4">
        <f>IF(B651&lt;=('Ejercicio 3 - TIR'!$D$13-'Ejercicio 3 - TIR'!$C$13)/('Ejercicio 3 - TIR'!$E$13-'Ejercicio 3 - TIR'!$C$13),'Ejercicio 3 - TIR'!$C$13+SQRT(('Ejercicio 3 - TIR'!$E$13-'Ejercicio 3 - TIR'!$C$13)*('Ejercicio 3 - TIR'!$D$13-'Ejercicio 3 - TIR'!$C$13)*B651),'Ejercicio 3 - TIR'!$E$13-SQRT(('Ejercicio 3 - TIR'!$E$13-'Ejercicio 3 - TIR'!$C$13)*('Ejercicio 3 - TIR'!$E$13-'Ejercicio 3 - TIR'!$D$13)*(1-B651)))</f>
        <v>93598.89667</v>
      </c>
      <c r="D651" s="3">
        <f t="shared" si="5"/>
        <v>0.5757098647</v>
      </c>
      <c r="E651" s="4">
        <f>IF(D651&lt;=('Ejercicio 3 - TIR'!$D$14-'Ejercicio 3 - TIR'!$C$14)/('Ejercicio 3 - TIR'!$E$14-'Ejercicio 3 - TIR'!$C$14),'Ejercicio 3 - TIR'!$C$14+SQRT(('Ejercicio 3 - TIR'!$E$14-'Ejercicio 3 - TIR'!$C$14)*('Ejercicio 3 - TIR'!$D$14-'Ejercicio 3 - TIR'!$C$14)*D651),'Ejercicio 3 - TIR'!$E$14-SQRT(('Ejercicio 3 - TIR'!$E$14-'Ejercicio 3 - TIR'!$C$14)*('Ejercicio 3 - TIR'!$E$14-'Ejercicio 3 - TIR'!$D$14)*(1-D651)))</f>
        <v>32022.31109</v>
      </c>
      <c r="F651" s="3">
        <f t="shared" si="6"/>
        <v>0.1894940634</v>
      </c>
      <c r="G651" s="4">
        <f>IF(F651&lt;=('Ejercicio 3 - TIR'!$D$18-'Ejercicio 3 - TIR'!$C$18)/('Ejercicio 3 - TIR'!$E$18-'Ejercicio 3 - TIR'!$C$18),'Ejercicio 3 - TIR'!$C$18+SQRT(('Ejercicio 3 - TIR'!$E$18-'Ejercicio 3 - TIR'!$C$18)*('Ejercicio 3 - TIR'!$D$18-'Ejercicio 3 - TIR'!$C$18)*F651),'Ejercicio 3 - TIR'!$E$18-SQRT(('Ejercicio 3 - TIR'!$E$18-'Ejercicio 3 - TIR'!$C$18)*('Ejercicio 3 - TIR'!$E$18-'Ejercicio 3 - TIR'!$D$18)*(1-F651)))</f>
        <v>35331.42659</v>
      </c>
      <c r="H651" s="3">
        <f t="shared" si="7"/>
        <v>0.7286765944</v>
      </c>
      <c r="I651" s="4">
        <f>IF(H651&lt;=('Ejercicio 3 - TIR'!$D$18-'Ejercicio 3 - TIR'!$C$18)/('Ejercicio 3 - TIR'!$E$18-'Ejercicio 3 - TIR'!$C$18),'Ejercicio 3 - TIR'!$C$18+SQRT(('Ejercicio 3 - TIR'!$E$18-'Ejercicio 3 - TIR'!$C$18)*('Ejercicio 3 - TIR'!$D$18-'Ejercicio 3 - TIR'!$C$18)*H651),'Ejercicio 3 - TIR'!$E$18-SQRT(('Ejercicio 3 - TIR'!$E$18-'Ejercicio 3 - TIR'!$C$18)*('Ejercicio 3 - TIR'!$E$18-'Ejercicio 3 - TIR'!$D$18)*(1-H651)))</f>
        <v>40488.9851</v>
      </c>
      <c r="J651" s="3">
        <f t="shared" si="8"/>
        <v>0.02919883375</v>
      </c>
      <c r="K651" s="4">
        <f>IF(J651&lt;=('Ejercicio 3 - TIR'!$D$18-'Ejercicio 3 - TIR'!$C$18)/('Ejercicio 3 - TIR'!$E$18-'Ejercicio 3 - TIR'!$C$18),'Ejercicio 3 - TIR'!$C$18+SQRT(('Ejercicio 3 - TIR'!$E$18-'Ejercicio 3 - TIR'!$C$18)*('Ejercicio 3 - TIR'!$D$18-'Ejercicio 3 - TIR'!$C$18)*J651),'Ejercicio 3 - TIR'!$E$18-SQRT(('Ejercicio 3 - TIR'!$E$18-'Ejercicio 3 - TIR'!$C$18)*('Ejercicio 3 - TIR'!$E$18-'Ejercicio 3 - TIR'!$D$18)*(1-J651)))</f>
        <v>32092.80316</v>
      </c>
      <c r="L651" s="3">
        <f t="shared" si="9"/>
        <v>0.4875496149</v>
      </c>
      <c r="M651" s="4">
        <f>IF(L651&lt;=('Ejercicio 3 - TIR'!$D$18-'Ejercicio 3 - TIR'!$C$18)/('Ejercicio 3 - TIR'!$E$18-'Ejercicio 3 - TIR'!$C$18),'Ejercicio 3 - TIR'!$C$18+SQRT(('Ejercicio 3 - TIR'!$E$18-'Ejercicio 3 - TIR'!$C$18)*('Ejercicio 3 - TIR'!$D$18-'Ejercicio 3 - TIR'!$C$18)*L651),'Ejercicio 3 - TIR'!$E$18-SQRT(('Ejercicio 3 - TIR'!$E$18-'Ejercicio 3 - TIR'!$C$18)*('Ejercicio 3 - TIR'!$E$18-'Ejercicio 3 - TIR'!$D$18)*(1-L651)))</f>
        <v>38551.75083</v>
      </c>
      <c r="N651" s="3">
        <f t="shared" si="10"/>
        <v>0.324089064</v>
      </c>
      <c r="O651" s="4">
        <f>IF(N651&lt;=('Ejercicio 3 - TIR'!$D$18-'Ejercicio 3 - TIR'!$C$18)/('Ejercicio 3 - TIR'!$E$18-'Ejercicio 3 - TIR'!$C$18),'Ejercicio 3 - TIR'!$C$18+SQRT(('Ejercicio 3 - TIR'!$E$18-'Ejercicio 3 - TIR'!$C$18)*('Ejercicio 3 - TIR'!$D$18-'Ejercicio 3 - TIR'!$C$18)*N651),'Ejercicio 3 - TIR'!$E$18-SQRT(('Ejercicio 3 - TIR'!$E$18-'Ejercicio 3 - TIR'!$C$18)*('Ejercicio 3 - TIR'!$E$18-'Ejercicio 3 - TIR'!$D$18)*(1-N651)))</f>
        <v>36972.32813</v>
      </c>
      <c r="P651" s="3">
        <f t="shared" si="11"/>
        <v>0.3190896331</v>
      </c>
      <c r="Q651" s="7">
        <f>IF(P651&lt;=('Ejercicio 3 - TIR'!$D$22-'Ejercicio 3 - TIR'!$C$22)/('Ejercicio 3 - TIR'!$E$22-'Ejercicio 3 - TIR'!$C$22),'Ejercicio 3 - TIR'!$C$22+SQRT(('Ejercicio 3 - TIR'!$E$22-'Ejercicio 3 - TIR'!$C$22)*('Ejercicio 3 - TIR'!$D$22-'Ejercicio 3 - TIR'!$C$22)*P651),'Ejercicio 3 - TIR'!$E$22-SQRT(('Ejercicio 3 - TIR'!$E$22-'Ejercicio 3 - TIR'!$C$22)*('Ejercicio 3 - TIR'!$E$22-'Ejercicio 3 - TIR'!$D$22)*(1-P651)))</f>
        <v>0.1439658369</v>
      </c>
      <c r="R651" s="3">
        <f t="shared" si="12"/>
        <v>0.1269632216</v>
      </c>
      <c r="S651" s="7">
        <f>IF(R651&lt;=('Ejercicio 3 - TIR'!$D$23-'Ejercicio 3 - TIR'!$C$23)/('Ejercicio 3 - TIR'!$E$23-'Ejercicio 3 - TIR'!$C$23),'Ejercicio 3 - TIR'!$C$23+SQRT(('Ejercicio 3 - TIR'!$E$23-'Ejercicio 3 - TIR'!$C$23)*('Ejercicio 3 - TIR'!$D$23-'Ejercicio 3 - TIR'!$C$23)*R651),'Ejercicio 3 - TIR'!$E$23-SQRT(('Ejercicio 3 - TIR'!$E$23-'Ejercicio 3 - TIR'!$C$23)*('Ejercicio 3 - TIR'!$E$23-'Ejercicio 3 - TIR'!$D$23)*(1-R651)))</f>
        <v>0.1351173344</v>
      </c>
      <c r="T651" s="3">
        <f t="shared" si="13"/>
        <v>0.5241430746</v>
      </c>
      <c r="U651" s="7">
        <f>IF(T651&lt;=('Ejercicio 3 - TIR'!$D$24-'Ejercicio 3 - TIR'!$C$24)/('Ejercicio 3 - TIR'!$E$24-'Ejercicio 3 - TIR'!$C$24),'Ejercicio 3 - TIR'!$C$24+SQRT(('Ejercicio 3 - TIR'!$E$24-'Ejercicio 3 - TIR'!$C$24)*('Ejercicio 3 - TIR'!$D$24-'Ejercicio 3 - TIR'!$C$24)*T651),'Ejercicio 3 - TIR'!$E$24-SQRT(('Ejercicio 3 - TIR'!$E$24-'Ejercicio 3 - TIR'!$C$24)*('Ejercicio 3 - TIR'!$E$24-'Ejercicio 3 - TIR'!$D$24)*(1-T651)))</f>
        <v>0.1834979536</v>
      </c>
      <c r="V651" s="3">
        <f t="shared" si="14"/>
        <v>0.1960891607</v>
      </c>
      <c r="W651" s="7">
        <f>IF(V651&lt;=('Ejercicio 3 - TIR'!$D$25-'Ejercicio 3 - TIR'!$C$25)/('Ejercicio 3 - TIR'!$E$25-'Ejercicio 3 - TIR'!$C$25),'Ejercicio 3 - TIR'!$C$25+SQRT(('Ejercicio 3 - TIR'!$E$25-'Ejercicio 3 - TIR'!$C$25)*('Ejercicio 3 - TIR'!$D$25-'Ejercicio 3 - TIR'!$C$25)*V651),'Ejercicio 3 - TIR'!$E$25-SQRT(('Ejercicio 3 - TIR'!$E$25-'Ejercicio 3 - TIR'!$C$25)*('Ejercicio 3 - TIR'!$E$25-'Ejercicio 3 - TIR'!$D$25)*(1-V651)))</f>
        <v>0.1965687907</v>
      </c>
      <c r="X651" s="3">
        <f t="shared" si="15"/>
        <v>0.9188859493</v>
      </c>
      <c r="Y651" s="7">
        <f>IF(X651&lt;=('Ejercicio 3 - TIR'!$D$26-'Ejercicio 3 - TIR'!$C$26)/('Ejercicio 3 - TIR'!$E$26-'Ejercicio 3 - TIR'!$C$26),'Ejercicio 3 - TIR'!$C$26+SQRT(('Ejercicio 3 - TIR'!$E$26-'Ejercicio 3 - TIR'!$C$26)*('Ejercicio 3 - TIR'!$D$26-'Ejercicio 3 - TIR'!$C$26)*X651),'Ejercicio 3 - TIR'!$E$26-SQRT(('Ejercicio 3 - TIR'!$E$26-'Ejercicio 3 - TIR'!$C$26)*('Ejercicio 3 - TIR'!$E$26-'Ejercicio 3 - TIR'!$D$26)*(1-X651)))</f>
        <v>0.2590711712</v>
      </c>
      <c r="Z651" s="3">
        <f t="shared" si="16"/>
        <v>1.143965837</v>
      </c>
      <c r="AA651" s="3">
        <f t="shared" si="17"/>
        <v>1.298535451</v>
      </c>
      <c r="AB651" s="3">
        <f t="shared" si="18"/>
        <v>1.536814049</v>
      </c>
      <c r="AC651" s="3">
        <f t="shared" si="19"/>
        <v>1.838903729</v>
      </c>
      <c r="AD651" s="3">
        <f t="shared" si="20"/>
        <v>2.315310671</v>
      </c>
      <c r="AE651" s="2">
        <f t="shared" si="21"/>
        <v>4610.118817</v>
      </c>
      <c r="AF651" s="2">
        <f t="shared" si="22"/>
        <v>5233.025782</v>
      </c>
      <c r="AG651" s="2">
        <f t="shared" si="23"/>
        <v>6193.275305</v>
      </c>
      <c r="AH651" s="2">
        <f t="shared" si="24"/>
        <v>7410.679942</v>
      </c>
      <c r="AI651" s="2">
        <f t="shared" si="25"/>
        <v>9330.573474</v>
      </c>
      <c r="AJ651" s="4">
        <f t="shared" si="26"/>
        <v>40417.94499</v>
      </c>
      <c r="AK651" s="4">
        <f t="shared" si="27"/>
        <v>52576.38255</v>
      </c>
      <c r="AL651" s="4">
        <f t="shared" si="28"/>
        <v>49320.67078</v>
      </c>
      <c r="AM651" s="4">
        <f t="shared" si="29"/>
        <v>70892.95835</v>
      </c>
      <c r="AN651" s="4">
        <f t="shared" si="30"/>
        <v>85602.42588</v>
      </c>
      <c r="AO651" s="4">
        <f>C651/'Ejercicio 3 - TIR'!$D$7</f>
        <v>18719.77933</v>
      </c>
      <c r="AP651" s="4">
        <f t="shared" si="31"/>
        <v>21698.16566</v>
      </c>
      <c r="AQ651" s="4">
        <f t="shared" si="32"/>
        <v>33856.60321</v>
      </c>
      <c r="AR651" s="4">
        <f t="shared" si="33"/>
        <v>30600.89145</v>
      </c>
      <c r="AS651" s="4">
        <f t="shared" si="34"/>
        <v>52173.17901</v>
      </c>
      <c r="AT651" s="4">
        <f t="shared" si="35"/>
        <v>66882.64654</v>
      </c>
      <c r="AU651" s="4">
        <f>AP651*'Ejercicio 3 - TIR'!$D$5</f>
        <v>10849.08283</v>
      </c>
      <c r="AV651" s="4">
        <f>AQ651*'Ejercicio 3 - TIR'!$D$5</f>
        <v>16928.30161</v>
      </c>
      <c r="AW651" s="4">
        <f>AR651*'Ejercicio 3 - TIR'!$D$5</f>
        <v>15300.44572</v>
      </c>
      <c r="AX651" s="4">
        <f>AS651*'Ejercicio 3 - TIR'!$D$5</f>
        <v>26086.58951</v>
      </c>
      <c r="AY651" s="4">
        <f>AT651*'Ejercicio 3 - TIR'!$D$5</f>
        <v>33441.32327</v>
      </c>
      <c r="AZ651" s="4">
        <f t="shared" ref="AZ651:BD651" si="1988">AJ651-AU651-AE651</f>
        <v>24958.74335</v>
      </c>
      <c r="BA651" s="4">
        <f t="shared" si="1988"/>
        <v>30415.05516</v>
      </c>
      <c r="BB651" s="4">
        <f t="shared" si="1988"/>
        <v>27826.94975</v>
      </c>
      <c r="BC651" s="4">
        <f t="shared" si="1988"/>
        <v>37395.6889</v>
      </c>
      <c r="BD651" s="4">
        <f t="shared" si="1988"/>
        <v>42830.52913</v>
      </c>
      <c r="BE651" s="4">
        <f t="shared" ref="BE651:BI651" si="1989">AZ651/Z651</f>
        <v>21817.73488</v>
      </c>
      <c r="BF651" s="4">
        <f t="shared" si="1989"/>
        <v>23422.58359</v>
      </c>
      <c r="BG651" s="4">
        <f t="shared" si="1989"/>
        <v>18106.90744</v>
      </c>
      <c r="BH651" s="4">
        <f t="shared" si="1989"/>
        <v>20335.86006</v>
      </c>
      <c r="BI651" s="4">
        <f t="shared" si="1989"/>
        <v>18498.82595</v>
      </c>
      <c r="BJ651" s="4">
        <f t="shared" si="38"/>
        <v>74141.5986</v>
      </c>
      <c r="BK651" s="4">
        <f t="shared" si="39"/>
        <v>43342.10486</v>
      </c>
      <c r="BL651" s="4">
        <f t="shared" si="40"/>
        <v>117483.7035</v>
      </c>
      <c r="BM651" s="4">
        <f>BK651*'Ejercicio 3 - TIR'!$D$5</f>
        <v>21671.05243</v>
      </c>
      <c r="BN651" s="4">
        <f t="shared" si="41"/>
        <v>95812.65103</v>
      </c>
      <c r="BO651" s="4">
        <f t="shared" si="42"/>
        <v>41382.20076</v>
      </c>
      <c r="BP651" s="4">
        <f t="shared" si="43"/>
        <v>-125621.2078</v>
      </c>
      <c r="BQ651" s="4">
        <f t="shared" ref="BQ651:BT651" si="1990">BE651</f>
        <v>21817.73488</v>
      </c>
      <c r="BR651" s="4">
        <f t="shared" si="1990"/>
        <v>23422.58359</v>
      </c>
      <c r="BS651" s="4">
        <f t="shared" si="1990"/>
        <v>18106.90744</v>
      </c>
      <c r="BT651" s="4">
        <f t="shared" si="1990"/>
        <v>20335.86006</v>
      </c>
      <c r="BU651" s="4">
        <f t="shared" si="45"/>
        <v>59881.02671</v>
      </c>
      <c r="BV651" s="36">
        <f t="shared" si="46"/>
        <v>3.929898504</v>
      </c>
    </row>
    <row r="652" ht="15.0" customHeight="1">
      <c r="A652" s="2">
        <v>651.0</v>
      </c>
      <c r="B652" s="3">
        <f t="shared" si="4"/>
        <v>0.820987163</v>
      </c>
      <c r="C652" s="4">
        <f>IF(B652&lt;=('Ejercicio 3 - TIR'!$D$13-'Ejercicio 3 - TIR'!$C$13)/('Ejercicio 3 - TIR'!$E$13-'Ejercicio 3 - TIR'!$C$13),'Ejercicio 3 - TIR'!$C$13+SQRT(('Ejercicio 3 - TIR'!$E$13-'Ejercicio 3 - TIR'!$C$13)*('Ejercicio 3 - TIR'!$D$13-'Ejercicio 3 - TIR'!$C$13)*B652),'Ejercicio 3 - TIR'!$E$13-SQRT(('Ejercicio 3 - TIR'!$E$13-'Ejercicio 3 - TIR'!$C$13)*('Ejercicio 3 - TIR'!$E$13-'Ejercicio 3 - TIR'!$D$13)*(1-B652)))</f>
        <v>85343.41771</v>
      </c>
      <c r="D652" s="3">
        <f t="shared" si="5"/>
        <v>0.8585952107</v>
      </c>
      <c r="E652" s="4">
        <f>IF(D652&lt;=('Ejercicio 3 - TIR'!$D$14-'Ejercicio 3 - TIR'!$C$14)/('Ejercicio 3 - TIR'!$E$14-'Ejercicio 3 - TIR'!$C$14),'Ejercicio 3 - TIR'!$C$14+SQRT(('Ejercicio 3 - TIR'!$E$14-'Ejercicio 3 - TIR'!$C$14)*('Ejercicio 3 - TIR'!$D$14-'Ejercicio 3 - TIR'!$C$14)*D652),'Ejercicio 3 - TIR'!$E$14-SQRT(('Ejercicio 3 - TIR'!$E$14-'Ejercicio 3 - TIR'!$C$14)*('Ejercicio 3 - TIR'!$E$14-'Ejercicio 3 - TIR'!$D$14)*(1-D652)))</f>
        <v>35394.49043</v>
      </c>
      <c r="F652" s="3">
        <f t="shared" si="6"/>
        <v>0.751004722</v>
      </c>
      <c r="G652" s="4">
        <f>IF(F652&lt;=('Ejercicio 3 - TIR'!$D$18-'Ejercicio 3 - TIR'!$C$18)/('Ejercicio 3 - TIR'!$E$18-'Ejercicio 3 - TIR'!$C$18),'Ejercicio 3 - TIR'!$C$18+SQRT(('Ejercicio 3 - TIR'!$E$18-'Ejercicio 3 - TIR'!$C$18)*('Ejercicio 3 - TIR'!$D$18-'Ejercicio 3 - TIR'!$C$18)*F652),'Ejercicio 3 - TIR'!$E$18-SQRT(('Ejercicio 3 - TIR'!$E$18-'Ejercicio 3 - TIR'!$C$18)*('Ejercicio 3 - TIR'!$E$18-'Ejercicio 3 - TIR'!$D$18)*(1-F652)))</f>
        <v>40678.58289</v>
      </c>
      <c r="H652" s="3">
        <f t="shared" si="7"/>
        <v>0.4014213456</v>
      </c>
      <c r="I652" s="4">
        <f>IF(H652&lt;=('Ejercicio 3 - TIR'!$D$18-'Ejercicio 3 - TIR'!$C$18)/('Ejercicio 3 - TIR'!$E$18-'Ejercicio 3 - TIR'!$C$18),'Ejercicio 3 - TIR'!$C$18+SQRT(('Ejercicio 3 - TIR'!$E$18-'Ejercicio 3 - TIR'!$C$18)*('Ejercicio 3 - TIR'!$D$18-'Ejercicio 3 - TIR'!$C$18)*H652),'Ejercicio 3 - TIR'!$E$18-SQRT(('Ejercicio 3 - TIR'!$E$18-'Ejercicio 3 - TIR'!$C$18)*('Ejercicio 3 - TIR'!$E$18-'Ejercicio 3 - TIR'!$D$18)*(1-H652)))</f>
        <v>37759.71661</v>
      </c>
      <c r="J652" s="3">
        <f t="shared" si="8"/>
        <v>0.6253130188</v>
      </c>
      <c r="K652" s="4">
        <f>IF(J652&lt;=('Ejercicio 3 - TIR'!$D$18-'Ejercicio 3 - TIR'!$C$18)/('Ejercicio 3 - TIR'!$E$18-'Ejercicio 3 - TIR'!$C$18),'Ejercicio 3 - TIR'!$C$18+SQRT(('Ejercicio 3 - TIR'!$E$18-'Ejercicio 3 - TIR'!$C$18)*('Ejercicio 3 - TIR'!$D$18-'Ejercicio 3 - TIR'!$C$18)*J652),'Ejercicio 3 - TIR'!$E$18-SQRT(('Ejercicio 3 - TIR'!$E$18-'Ejercicio 3 - TIR'!$C$18)*('Ejercicio 3 - TIR'!$E$18-'Ejercicio 3 - TIR'!$D$18)*(1-J652)))</f>
        <v>39684.88269</v>
      </c>
      <c r="L652" s="3">
        <f t="shared" si="9"/>
        <v>0.9409477165</v>
      </c>
      <c r="M652" s="4">
        <f>IF(L652&lt;=('Ejercicio 3 - TIR'!$D$18-'Ejercicio 3 - TIR'!$C$18)/('Ejercicio 3 - TIR'!$E$18-'Ejercicio 3 - TIR'!$C$18),'Ejercicio 3 - TIR'!$C$18+SQRT(('Ejercicio 3 - TIR'!$E$18-'Ejercicio 3 - TIR'!$C$18)*('Ejercicio 3 - TIR'!$D$18-'Ejercicio 3 - TIR'!$C$18)*L652),'Ejercicio 3 - TIR'!$E$18-SQRT(('Ejercicio 3 - TIR'!$E$18-'Ejercicio 3 - TIR'!$C$18)*('Ejercicio 3 - TIR'!$E$18-'Ejercicio 3 - TIR'!$D$18)*(1-L652)))</f>
        <v>42895.49976</v>
      </c>
      <c r="N652" s="3">
        <f t="shared" si="10"/>
        <v>0.3272774628</v>
      </c>
      <c r="O652" s="4">
        <f>IF(N652&lt;=('Ejercicio 3 - TIR'!$D$18-'Ejercicio 3 - TIR'!$C$18)/('Ejercicio 3 - TIR'!$E$18-'Ejercicio 3 - TIR'!$C$18),'Ejercicio 3 - TIR'!$C$18+SQRT(('Ejercicio 3 - TIR'!$E$18-'Ejercicio 3 - TIR'!$C$18)*('Ejercicio 3 - TIR'!$D$18-'Ejercicio 3 - TIR'!$C$18)*N652),'Ejercicio 3 - TIR'!$E$18-SQRT(('Ejercicio 3 - TIR'!$E$18-'Ejercicio 3 - TIR'!$C$18)*('Ejercicio 3 - TIR'!$E$18-'Ejercicio 3 - TIR'!$D$18)*(1-N652)))</f>
        <v>37006.54119</v>
      </c>
      <c r="P652" s="3">
        <f t="shared" si="11"/>
        <v>0.7733873086</v>
      </c>
      <c r="Q652" s="7">
        <f>IF(P652&lt;=('Ejercicio 3 - TIR'!$D$22-'Ejercicio 3 - TIR'!$C$22)/('Ejercicio 3 - TIR'!$E$22-'Ejercicio 3 - TIR'!$C$22),'Ejercicio 3 - TIR'!$C$22+SQRT(('Ejercicio 3 - TIR'!$E$22-'Ejercicio 3 - TIR'!$C$22)*('Ejercicio 3 - TIR'!$D$22-'Ejercicio 3 - TIR'!$C$22)*P652),'Ejercicio 3 - TIR'!$E$22-SQRT(('Ejercicio 3 - TIR'!$E$22-'Ejercicio 3 - TIR'!$C$22)*('Ejercicio 3 - TIR'!$E$22-'Ejercicio 3 - TIR'!$D$22)*(1-P652)))</f>
        <v>0.1598033952</v>
      </c>
      <c r="R652" s="3">
        <f t="shared" si="12"/>
        <v>0.6937280703</v>
      </c>
      <c r="S652" s="7">
        <f>IF(R652&lt;=('Ejercicio 3 - TIR'!$D$23-'Ejercicio 3 - TIR'!$C$23)/('Ejercicio 3 - TIR'!$E$23-'Ejercicio 3 - TIR'!$C$23),'Ejercicio 3 - TIR'!$C$23+SQRT(('Ejercicio 3 - TIR'!$E$23-'Ejercicio 3 - TIR'!$C$23)*('Ejercicio 3 - TIR'!$D$23-'Ejercicio 3 - TIR'!$C$23)*R652),'Ejercicio 3 - TIR'!$E$23-SQRT(('Ejercicio 3 - TIR'!$E$23-'Ejercicio 3 - TIR'!$C$23)*('Ejercicio 3 - TIR'!$E$23-'Ejercicio 3 - TIR'!$D$23)*(1-R652)))</f>
        <v>0.1565204456</v>
      </c>
      <c r="T652" s="3">
        <f t="shared" si="13"/>
        <v>0.5333513025</v>
      </c>
      <c r="U652" s="7">
        <f>IF(T652&lt;=('Ejercicio 3 - TIR'!$D$24-'Ejercicio 3 - TIR'!$C$24)/('Ejercicio 3 - TIR'!$E$24-'Ejercicio 3 - TIR'!$C$24),'Ejercicio 3 - TIR'!$C$24+SQRT(('Ejercicio 3 - TIR'!$E$24-'Ejercicio 3 - TIR'!$C$24)*('Ejercicio 3 - TIR'!$D$24-'Ejercicio 3 - TIR'!$C$24)*T652),'Ejercicio 3 - TIR'!$E$24-SQRT(('Ejercicio 3 - TIR'!$E$24-'Ejercicio 3 - TIR'!$C$24)*('Ejercicio 3 - TIR'!$E$24-'Ejercicio 3 - TIR'!$D$24)*(1-T652)))</f>
        <v>0.1838528514</v>
      </c>
      <c r="V652" s="3">
        <f t="shared" si="14"/>
        <v>0.137365725</v>
      </c>
      <c r="W652" s="7">
        <f>IF(V652&lt;=('Ejercicio 3 - TIR'!$D$25-'Ejercicio 3 - TIR'!$C$25)/('Ejercicio 3 - TIR'!$E$25-'Ejercicio 3 - TIR'!$C$25),'Ejercicio 3 - TIR'!$C$25+SQRT(('Ejercicio 3 - TIR'!$E$25-'Ejercicio 3 - TIR'!$C$25)*('Ejercicio 3 - TIR'!$D$25-'Ejercicio 3 - TIR'!$C$25)*V652),'Ejercicio 3 - TIR'!$E$25-SQRT(('Ejercicio 3 - TIR'!$E$25-'Ejercicio 3 - TIR'!$C$25)*('Ejercicio 3 - TIR'!$E$25-'Ejercicio 3 - TIR'!$D$25)*(1-V652)))</f>
        <v>0.1938676608</v>
      </c>
      <c r="X652" s="3">
        <f t="shared" si="15"/>
        <v>0.7088332851</v>
      </c>
      <c r="Y652" s="7">
        <f>IF(X652&lt;=('Ejercicio 3 - TIR'!$D$26-'Ejercicio 3 - TIR'!$C$26)/('Ejercicio 3 - TIR'!$E$26-'Ejercicio 3 - TIR'!$C$26),'Ejercicio 3 - TIR'!$C$26+SQRT(('Ejercicio 3 - TIR'!$E$26-'Ejercicio 3 - TIR'!$C$26)*('Ejercicio 3 - TIR'!$D$26-'Ejercicio 3 - TIR'!$C$26)*X652),'Ejercicio 3 - TIR'!$E$26-SQRT(('Ejercicio 3 - TIR'!$E$26-'Ejercicio 3 - TIR'!$C$26)*('Ejercicio 3 - TIR'!$E$26-'Ejercicio 3 - TIR'!$D$26)*(1-X652)))</f>
        <v>0.2403477584</v>
      </c>
      <c r="Z652" s="3">
        <f t="shared" si="16"/>
        <v>1.159803395</v>
      </c>
      <c r="AA652" s="3">
        <f t="shared" si="17"/>
        <v>1.341336339</v>
      </c>
      <c r="AB652" s="3">
        <f t="shared" si="18"/>
        <v>1.58794485</v>
      </c>
      <c r="AC652" s="3">
        <f t="shared" si="19"/>
        <v>1.895796004</v>
      </c>
      <c r="AD652" s="3">
        <f t="shared" si="20"/>
        <v>2.351446324</v>
      </c>
      <c r="AE652" s="2">
        <f t="shared" si="21"/>
        <v>5656.159743</v>
      </c>
      <c r="AF652" s="2">
        <f t="shared" si="22"/>
        <v>6541.464387</v>
      </c>
      <c r="AG652" s="2">
        <f t="shared" si="23"/>
        <v>7744.131266</v>
      </c>
      <c r="AH652" s="2">
        <f t="shared" si="24"/>
        <v>9245.46788</v>
      </c>
      <c r="AI652" s="2">
        <f t="shared" si="25"/>
        <v>11467.59536</v>
      </c>
      <c r="AJ652" s="4">
        <f t="shared" si="26"/>
        <v>47179.15855</v>
      </c>
      <c r="AK652" s="4">
        <f t="shared" si="27"/>
        <v>50648.48006</v>
      </c>
      <c r="AL652" s="4">
        <f t="shared" si="28"/>
        <v>63017.40511</v>
      </c>
      <c r="AM652" s="4">
        <f t="shared" si="29"/>
        <v>81321.11702</v>
      </c>
      <c r="AN652" s="4">
        <f t="shared" si="30"/>
        <v>87018.89523</v>
      </c>
      <c r="AO652" s="4">
        <f>C652/'Ejercicio 3 - TIR'!$D$7</f>
        <v>17068.68354</v>
      </c>
      <c r="AP652" s="4">
        <f t="shared" si="31"/>
        <v>30110.475</v>
      </c>
      <c r="AQ652" s="4">
        <f t="shared" si="32"/>
        <v>33579.79651</v>
      </c>
      <c r="AR652" s="4">
        <f t="shared" si="33"/>
        <v>45948.72156</v>
      </c>
      <c r="AS652" s="4">
        <f t="shared" si="34"/>
        <v>64252.43348</v>
      </c>
      <c r="AT652" s="4">
        <f t="shared" si="35"/>
        <v>69950.21169</v>
      </c>
      <c r="AU652" s="4">
        <f>AP652*'Ejercicio 3 - TIR'!$D$5</f>
        <v>15055.2375</v>
      </c>
      <c r="AV652" s="4">
        <f>AQ652*'Ejercicio 3 - TIR'!$D$5</f>
        <v>16789.89826</v>
      </c>
      <c r="AW652" s="4">
        <f>AR652*'Ejercicio 3 - TIR'!$D$5</f>
        <v>22974.36078</v>
      </c>
      <c r="AX652" s="4">
        <f>AS652*'Ejercicio 3 - TIR'!$D$5</f>
        <v>32126.21674</v>
      </c>
      <c r="AY652" s="4">
        <f>AT652*'Ejercicio 3 - TIR'!$D$5</f>
        <v>34975.10584</v>
      </c>
      <c r="AZ652" s="4">
        <f t="shared" ref="AZ652:BD652" si="1991">AJ652-AU652-AE652</f>
        <v>26467.7613</v>
      </c>
      <c r="BA652" s="4">
        <f t="shared" si="1991"/>
        <v>27317.11741</v>
      </c>
      <c r="BB652" s="4">
        <f t="shared" si="1991"/>
        <v>32298.91306</v>
      </c>
      <c r="BC652" s="4">
        <f t="shared" si="1991"/>
        <v>39949.4324</v>
      </c>
      <c r="BD652" s="4">
        <f t="shared" si="1991"/>
        <v>40576.19402</v>
      </c>
      <c r="BE652" s="4">
        <f t="shared" ref="BE652:BI652" si="1992">AZ652/Z652</f>
        <v>22820.90345</v>
      </c>
      <c r="BF652" s="4">
        <f t="shared" si="1992"/>
        <v>20365.59855</v>
      </c>
      <c r="BG652" s="4">
        <f t="shared" si="1992"/>
        <v>20340.0723</v>
      </c>
      <c r="BH652" s="4">
        <f t="shared" si="1992"/>
        <v>21072.64301</v>
      </c>
      <c r="BI652" s="4">
        <f t="shared" si="1992"/>
        <v>17255.84531</v>
      </c>
      <c r="BJ652" s="4">
        <f t="shared" si="38"/>
        <v>83228.2444</v>
      </c>
      <c r="BK652" s="4">
        <f t="shared" si="39"/>
        <v>40136.09317</v>
      </c>
      <c r="BL652" s="4">
        <f t="shared" si="40"/>
        <v>123364.3376</v>
      </c>
      <c r="BM652" s="4">
        <f>BK652*'Ejercicio 3 - TIR'!$D$5</f>
        <v>20068.04658</v>
      </c>
      <c r="BN652" s="4">
        <f t="shared" si="41"/>
        <v>103296.291</v>
      </c>
      <c r="BO652" s="4">
        <f t="shared" si="42"/>
        <v>43928.8322</v>
      </c>
      <c r="BP652" s="4">
        <f t="shared" si="43"/>
        <v>-120737.9081</v>
      </c>
      <c r="BQ652" s="4">
        <f t="shared" ref="BQ652:BT652" si="1993">BE652</f>
        <v>22820.90345</v>
      </c>
      <c r="BR652" s="4">
        <f t="shared" si="1993"/>
        <v>20365.59855</v>
      </c>
      <c r="BS652" s="4">
        <f t="shared" si="1993"/>
        <v>20340.0723</v>
      </c>
      <c r="BT652" s="4">
        <f t="shared" si="1993"/>
        <v>21072.64301</v>
      </c>
      <c r="BU652" s="4">
        <f t="shared" si="45"/>
        <v>61184.67752</v>
      </c>
      <c r="BV652" s="36">
        <f t="shared" si="46"/>
        <v>5.586507448</v>
      </c>
    </row>
    <row r="653" ht="15.0" customHeight="1">
      <c r="A653" s="2">
        <v>652.0</v>
      </c>
      <c r="B653" s="3">
        <f t="shared" si="4"/>
        <v>0.8904761053</v>
      </c>
      <c r="C653" s="4">
        <f>IF(B653&lt;=('Ejercicio 3 - TIR'!$D$13-'Ejercicio 3 - TIR'!$C$13)/('Ejercicio 3 - TIR'!$E$13-'Ejercicio 3 - TIR'!$C$13),'Ejercicio 3 - TIR'!$C$13+SQRT(('Ejercicio 3 - TIR'!$E$13-'Ejercicio 3 - TIR'!$C$13)*('Ejercicio 3 - TIR'!$D$13-'Ejercicio 3 - TIR'!$C$13)*B653),'Ejercicio 3 - TIR'!$E$13-SQRT(('Ejercicio 3 - TIR'!$E$13-'Ejercicio 3 - TIR'!$C$13)*('Ejercicio 3 - TIR'!$E$13-'Ejercicio 3 - TIR'!$D$13)*(1-B653)))</f>
        <v>88535.76546</v>
      </c>
      <c r="D653" s="3">
        <f t="shared" si="5"/>
        <v>0.8181445609</v>
      </c>
      <c r="E653" s="4">
        <f>IF(D653&lt;=('Ejercicio 3 - TIR'!$D$14-'Ejercicio 3 - TIR'!$C$14)/('Ejercicio 3 - TIR'!$E$14-'Ejercicio 3 - TIR'!$C$14),'Ejercicio 3 - TIR'!$C$14+SQRT(('Ejercicio 3 - TIR'!$E$14-'Ejercicio 3 - TIR'!$C$14)*('Ejercicio 3 - TIR'!$D$14-'Ejercicio 3 - TIR'!$C$14)*D653),'Ejercicio 3 - TIR'!$E$14-SQRT(('Ejercicio 3 - TIR'!$E$14-'Ejercicio 3 - TIR'!$C$14)*('Ejercicio 3 - TIR'!$E$14-'Ejercicio 3 - TIR'!$D$14)*(1-D653)))</f>
        <v>34777.13528</v>
      </c>
      <c r="F653" s="3">
        <f t="shared" si="6"/>
        <v>0.6745597805</v>
      </c>
      <c r="G653" s="4">
        <f>IF(F653&lt;=('Ejercicio 3 - TIR'!$D$18-'Ejercicio 3 - TIR'!$C$18)/('Ejercicio 3 - TIR'!$E$18-'Ejercicio 3 - TIR'!$C$18),'Ejercicio 3 - TIR'!$C$18+SQRT(('Ejercicio 3 - TIR'!$E$18-'Ejercicio 3 - TIR'!$C$18)*('Ejercicio 3 - TIR'!$D$18-'Ejercicio 3 - TIR'!$C$18)*F653),'Ejercicio 3 - TIR'!$E$18-SQRT(('Ejercicio 3 - TIR'!$E$18-'Ejercicio 3 - TIR'!$C$18)*('Ejercicio 3 - TIR'!$E$18-'Ejercicio 3 - TIR'!$D$18)*(1-F653)))</f>
        <v>40059.55301</v>
      </c>
      <c r="H653" s="3">
        <f t="shared" si="7"/>
        <v>0.4916643526</v>
      </c>
      <c r="I653" s="4">
        <f>IF(H653&lt;=('Ejercicio 3 - TIR'!$D$18-'Ejercicio 3 - TIR'!$C$18)/('Ejercicio 3 - TIR'!$E$18-'Ejercicio 3 - TIR'!$C$18),'Ejercicio 3 - TIR'!$C$18+SQRT(('Ejercicio 3 - TIR'!$E$18-'Ejercicio 3 - TIR'!$C$18)*('Ejercicio 3 - TIR'!$D$18-'Ejercicio 3 - TIR'!$C$18)*H653),'Ejercicio 3 - TIR'!$E$18-SQRT(('Ejercicio 3 - TIR'!$E$18-'Ejercicio 3 - TIR'!$C$18)*('Ejercicio 3 - TIR'!$E$18-'Ejercicio 3 - TIR'!$D$18)*(1-H653)))</f>
        <v>38587.76181</v>
      </c>
      <c r="J653" s="3">
        <f t="shared" si="8"/>
        <v>0.07395714384</v>
      </c>
      <c r="K653" s="4">
        <f>IF(J653&lt;=('Ejercicio 3 - TIR'!$D$18-'Ejercicio 3 - TIR'!$C$18)/('Ejercicio 3 - TIR'!$E$18-'Ejercicio 3 - TIR'!$C$18),'Ejercicio 3 - TIR'!$C$18+SQRT(('Ejercicio 3 - TIR'!$E$18-'Ejercicio 3 - TIR'!$C$18)*('Ejercicio 3 - TIR'!$D$18-'Ejercicio 3 - TIR'!$C$18)*J653),'Ejercicio 3 - TIR'!$E$18-SQRT(('Ejercicio 3 - TIR'!$E$18-'Ejercicio 3 - TIR'!$C$18)*('Ejercicio 3 - TIR'!$E$18-'Ejercicio 3 - TIR'!$D$18)*(1-J653)))</f>
        <v>33330.70136</v>
      </c>
      <c r="L653" s="3">
        <f t="shared" si="9"/>
        <v>0.7818211914</v>
      </c>
      <c r="M653" s="4">
        <f>IF(L653&lt;=('Ejercicio 3 - TIR'!$D$18-'Ejercicio 3 - TIR'!$C$18)/('Ejercicio 3 - TIR'!$E$18-'Ejercicio 3 - TIR'!$C$18),'Ejercicio 3 - TIR'!$C$18+SQRT(('Ejercicio 3 - TIR'!$E$18-'Ejercicio 3 - TIR'!$C$18)*('Ejercicio 3 - TIR'!$D$18-'Ejercicio 3 - TIR'!$C$18)*L653),'Ejercicio 3 - TIR'!$E$18-SQRT(('Ejercicio 3 - TIR'!$E$18-'Ejercicio 3 - TIR'!$C$18)*('Ejercicio 3 - TIR'!$E$18-'Ejercicio 3 - TIR'!$D$18)*(1-L653)))</f>
        <v>40954.82872</v>
      </c>
      <c r="N653" s="3">
        <f t="shared" si="10"/>
        <v>0.2924520003</v>
      </c>
      <c r="O653" s="4">
        <f>IF(N653&lt;=('Ejercicio 3 - TIR'!$D$18-'Ejercicio 3 - TIR'!$C$18)/('Ejercicio 3 - TIR'!$E$18-'Ejercicio 3 - TIR'!$C$18),'Ejercicio 3 - TIR'!$C$18+SQRT(('Ejercicio 3 - TIR'!$E$18-'Ejercicio 3 - TIR'!$C$18)*('Ejercicio 3 - TIR'!$D$18-'Ejercicio 3 - TIR'!$C$18)*N653),'Ejercicio 3 - TIR'!$E$18-SQRT(('Ejercicio 3 - TIR'!$E$18-'Ejercicio 3 - TIR'!$C$18)*('Ejercicio 3 - TIR'!$E$18-'Ejercicio 3 - TIR'!$D$18)*(1-N653)))</f>
        <v>36623.27714</v>
      </c>
      <c r="P653" s="3">
        <f t="shared" si="11"/>
        <v>0.8813544783</v>
      </c>
      <c r="Q653" s="7">
        <f>IF(P653&lt;=('Ejercicio 3 - TIR'!$D$22-'Ejercicio 3 - TIR'!$C$22)/('Ejercicio 3 - TIR'!$E$22-'Ejercicio 3 - TIR'!$C$22),'Ejercicio 3 - TIR'!$C$22+SQRT(('Ejercicio 3 - TIR'!$E$22-'Ejercicio 3 - TIR'!$C$22)*('Ejercicio 3 - TIR'!$D$22-'Ejercicio 3 - TIR'!$C$22)*P653),'Ejercicio 3 - TIR'!$E$22-SQRT(('Ejercicio 3 - TIR'!$E$22-'Ejercicio 3 - TIR'!$C$22)*('Ejercicio 3 - TIR'!$E$22-'Ejercicio 3 - TIR'!$D$22)*(1-P653)))</f>
        <v>0.1653862414</v>
      </c>
      <c r="R653" s="3">
        <f t="shared" si="12"/>
        <v>0.01737751565</v>
      </c>
      <c r="S653" s="7">
        <f>IF(R653&lt;=('Ejercicio 3 - TIR'!$D$23-'Ejercicio 3 - TIR'!$C$23)/('Ejercicio 3 - TIR'!$E$23-'Ejercicio 3 - TIR'!$C$23),'Ejercicio 3 - TIR'!$C$23+SQRT(('Ejercicio 3 - TIR'!$E$23-'Ejercicio 3 - TIR'!$C$23)*('Ejercicio 3 - TIR'!$D$23-'Ejercicio 3 - TIR'!$C$23)*R653),'Ejercicio 3 - TIR'!$E$23-SQRT(('Ejercicio 3 - TIR'!$E$23-'Ejercicio 3 - TIR'!$C$23)*('Ejercicio 3 - TIR'!$E$23-'Ejercicio 3 - TIR'!$D$23)*(1-R653)))</f>
        <v>0.1255928104</v>
      </c>
      <c r="T653" s="3">
        <f t="shared" si="13"/>
        <v>0.3142550028</v>
      </c>
      <c r="U653" s="7">
        <f>IF(T653&lt;=('Ejercicio 3 - TIR'!$D$24-'Ejercicio 3 - TIR'!$C$24)/('Ejercicio 3 - TIR'!$E$24-'Ejercicio 3 - TIR'!$C$24),'Ejercicio 3 - TIR'!$C$24+SQRT(('Ejercicio 3 - TIR'!$E$24-'Ejercicio 3 - TIR'!$C$24)*('Ejercicio 3 - TIR'!$D$24-'Ejercicio 3 - TIR'!$C$24)*T653),'Ejercicio 3 - TIR'!$E$24-SQRT(('Ejercicio 3 - TIR'!$E$24-'Ejercicio 3 - TIR'!$C$24)*('Ejercicio 3 - TIR'!$E$24-'Ejercicio 3 - TIR'!$D$24)*(1-T653)))</f>
        <v>0.1756892099</v>
      </c>
      <c r="V653" s="3">
        <f t="shared" si="14"/>
        <v>0.1316218238</v>
      </c>
      <c r="W653" s="7">
        <f>IF(V653&lt;=('Ejercicio 3 - TIR'!$D$25-'Ejercicio 3 - TIR'!$C$25)/('Ejercicio 3 - TIR'!$E$25-'Ejercicio 3 - TIR'!$C$25),'Ejercicio 3 - TIR'!$C$25+SQRT(('Ejercicio 3 - TIR'!$E$25-'Ejercicio 3 - TIR'!$C$25)*('Ejercicio 3 - TIR'!$D$25-'Ejercicio 3 - TIR'!$C$25)*V653),'Ejercicio 3 - TIR'!$E$25-SQRT(('Ejercicio 3 - TIR'!$E$25-'Ejercicio 3 - TIR'!$C$25)*('Ejercicio 3 - TIR'!$E$25-'Ejercicio 3 - TIR'!$D$25)*(1-V653)))</f>
        <v>0.193574629</v>
      </c>
      <c r="X653" s="3">
        <f t="shared" si="15"/>
        <v>0.3684737286</v>
      </c>
      <c r="Y653" s="7">
        <f>IF(X653&lt;=('Ejercicio 3 - TIR'!$D$26-'Ejercicio 3 - TIR'!$C$26)/('Ejercicio 3 - TIR'!$E$26-'Ejercicio 3 - TIR'!$C$26),'Ejercicio 3 - TIR'!$C$26+SQRT(('Ejercicio 3 - TIR'!$E$26-'Ejercicio 3 - TIR'!$C$26)*('Ejercicio 3 - TIR'!$D$26-'Ejercicio 3 - TIR'!$C$26)*X653),'Ejercicio 3 - TIR'!$E$26-SQRT(('Ejercicio 3 - TIR'!$E$26-'Ejercicio 3 - TIR'!$C$26)*('Ejercicio 3 - TIR'!$E$26-'Ejercicio 3 - TIR'!$D$26)*(1-X653)))</f>
        <v>0.2216027238</v>
      </c>
      <c r="Z653" s="3">
        <f t="shared" si="16"/>
        <v>1.165386241</v>
      </c>
      <c r="AA653" s="3">
        <f t="shared" si="17"/>
        <v>1.311750375</v>
      </c>
      <c r="AB653" s="3">
        <f t="shared" si="18"/>
        <v>1.542210762</v>
      </c>
      <c r="AC653" s="3">
        <f t="shared" si="19"/>
        <v>1.840743638</v>
      </c>
      <c r="AD653" s="3">
        <f t="shared" si="20"/>
        <v>2.248657442</v>
      </c>
      <c r="AE653" s="2">
        <f t="shared" si="21"/>
        <v>5751.659693</v>
      </c>
      <c r="AF653" s="2">
        <f t="shared" si="22"/>
        <v>6474.026798</v>
      </c>
      <c r="AG653" s="2">
        <f t="shared" si="23"/>
        <v>7611.443451</v>
      </c>
      <c r="AH653" s="2">
        <f t="shared" si="24"/>
        <v>9084.825793</v>
      </c>
      <c r="AI653" s="2">
        <f t="shared" si="25"/>
        <v>11098.04793</v>
      </c>
      <c r="AJ653" s="4">
        <f t="shared" si="26"/>
        <v>46684.85192</v>
      </c>
      <c r="AK653" s="4">
        <f t="shared" si="27"/>
        <v>50617.51101</v>
      </c>
      <c r="AL653" s="4">
        <f t="shared" si="28"/>
        <v>51402.96634</v>
      </c>
      <c r="AM653" s="4">
        <f t="shared" si="29"/>
        <v>75387.34041</v>
      </c>
      <c r="AN653" s="4">
        <f t="shared" si="30"/>
        <v>82353.20468</v>
      </c>
      <c r="AO653" s="4">
        <f>C653/'Ejercicio 3 - TIR'!$D$7</f>
        <v>17707.15309</v>
      </c>
      <c r="AP653" s="4">
        <f t="shared" si="31"/>
        <v>28977.69882</v>
      </c>
      <c r="AQ653" s="4">
        <f t="shared" si="32"/>
        <v>32910.35792</v>
      </c>
      <c r="AR653" s="4">
        <f t="shared" si="33"/>
        <v>33695.81324</v>
      </c>
      <c r="AS653" s="4">
        <f t="shared" si="34"/>
        <v>57680.18732</v>
      </c>
      <c r="AT653" s="4">
        <f t="shared" si="35"/>
        <v>64646.05158</v>
      </c>
      <c r="AU653" s="4">
        <f>AP653*'Ejercicio 3 - TIR'!$D$5</f>
        <v>14488.84941</v>
      </c>
      <c r="AV653" s="4">
        <f>AQ653*'Ejercicio 3 - TIR'!$D$5</f>
        <v>16455.17896</v>
      </c>
      <c r="AW653" s="4">
        <f>AR653*'Ejercicio 3 - TIR'!$D$5</f>
        <v>16847.90662</v>
      </c>
      <c r="AX653" s="4">
        <f>AS653*'Ejercicio 3 - TIR'!$D$5</f>
        <v>28840.09366</v>
      </c>
      <c r="AY653" s="4">
        <f>AT653*'Ejercicio 3 - TIR'!$D$5</f>
        <v>32323.02579</v>
      </c>
      <c r="AZ653" s="4">
        <f t="shared" ref="AZ653:BD653" si="1994">AJ653-AU653-AE653</f>
        <v>26444.34281</v>
      </c>
      <c r="BA653" s="4">
        <f t="shared" si="1994"/>
        <v>27688.30525</v>
      </c>
      <c r="BB653" s="4">
        <f t="shared" si="1994"/>
        <v>26943.61626</v>
      </c>
      <c r="BC653" s="4">
        <f t="shared" si="1994"/>
        <v>37462.42096</v>
      </c>
      <c r="BD653" s="4">
        <f t="shared" si="1994"/>
        <v>38932.13095</v>
      </c>
      <c r="BE653" s="4">
        <f t="shared" ref="BE653:BI653" si="1995">AZ653/Z653</f>
        <v>22691.48362</v>
      </c>
      <c r="BF653" s="4">
        <f t="shared" si="1995"/>
        <v>21107.90726</v>
      </c>
      <c r="BG653" s="4">
        <f t="shared" si="1995"/>
        <v>17470.77438</v>
      </c>
      <c r="BH653" s="4">
        <f t="shared" si="1995"/>
        <v>20351.7862</v>
      </c>
      <c r="BI653" s="4">
        <f t="shared" si="1995"/>
        <v>17313.50015</v>
      </c>
      <c r="BJ653" s="4">
        <f t="shared" si="38"/>
        <v>78201.86405</v>
      </c>
      <c r="BK653" s="4">
        <f t="shared" si="39"/>
        <v>39817.32157</v>
      </c>
      <c r="BL653" s="4">
        <f t="shared" si="40"/>
        <v>118019.1856</v>
      </c>
      <c r="BM653" s="4">
        <f>BK653*'Ejercicio 3 - TIR'!$D$5</f>
        <v>19908.66079</v>
      </c>
      <c r="BN653" s="4">
        <f t="shared" si="41"/>
        <v>98110.52484</v>
      </c>
      <c r="BO653" s="4">
        <f t="shared" si="42"/>
        <v>43630.71183</v>
      </c>
      <c r="BP653" s="4">
        <f t="shared" si="43"/>
        <v>-123312.9007</v>
      </c>
      <c r="BQ653" s="4">
        <f t="shared" ref="BQ653:BT653" si="1996">BE653</f>
        <v>22691.48362</v>
      </c>
      <c r="BR653" s="4">
        <f t="shared" si="1996"/>
        <v>21107.90726</v>
      </c>
      <c r="BS653" s="4">
        <f t="shared" si="1996"/>
        <v>17470.77438</v>
      </c>
      <c r="BT653" s="4">
        <f t="shared" si="1996"/>
        <v>20351.7862</v>
      </c>
      <c r="BU653" s="4">
        <f t="shared" si="45"/>
        <v>60944.21198</v>
      </c>
      <c r="BV653" s="36">
        <f t="shared" si="46"/>
        <v>4.254908164</v>
      </c>
    </row>
    <row r="654" ht="15.0" customHeight="1">
      <c r="A654" s="2">
        <v>653.0</v>
      </c>
      <c r="B654" s="3">
        <f t="shared" si="4"/>
        <v>0.918412157</v>
      </c>
      <c r="C654" s="4">
        <f>IF(B654&lt;=('Ejercicio 3 - TIR'!$D$13-'Ejercicio 3 - TIR'!$C$13)/('Ejercicio 3 - TIR'!$E$13-'Ejercicio 3 - TIR'!$C$13),'Ejercicio 3 - TIR'!$C$13+SQRT(('Ejercicio 3 - TIR'!$E$13-'Ejercicio 3 - TIR'!$C$13)*('Ejercicio 3 - TIR'!$D$13-'Ejercicio 3 - TIR'!$C$13)*B654),'Ejercicio 3 - TIR'!$E$13-SQRT(('Ejercicio 3 - TIR'!$E$13-'Ejercicio 3 - TIR'!$C$13)*('Ejercicio 3 - TIR'!$E$13-'Ejercicio 3 - TIR'!$D$13)*(1-B654)))</f>
        <v>90105.28365</v>
      </c>
      <c r="D654" s="3">
        <f t="shared" si="5"/>
        <v>0.2985017119</v>
      </c>
      <c r="E654" s="4">
        <f>IF(D654&lt;=('Ejercicio 3 - TIR'!$D$14-'Ejercicio 3 - TIR'!$C$14)/('Ejercicio 3 - TIR'!$E$14-'Ejercicio 3 - TIR'!$C$14),'Ejercicio 3 - TIR'!$C$14+SQRT(('Ejercicio 3 - TIR'!$E$14-'Ejercicio 3 - TIR'!$C$14)*('Ejercicio 3 - TIR'!$D$14-'Ejercicio 3 - TIR'!$C$14)*D654),'Ejercicio 3 - TIR'!$E$14-SQRT(('Ejercicio 3 - TIR'!$E$14-'Ejercicio 3 - TIR'!$C$14)*('Ejercicio 3 - TIR'!$E$14-'Ejercicio 3 - TIR'!$D$14)*(1-D654)))</f>
        <v>29731.55666</v>
      </c>
      <c r="F654" s="3">
        <f t="shared" si="6"/>
        <v>0.7076587822</v>
      </c>
      <c r="G654" s="4">
        <f>IF(F654&lt;=('Ejercicio 3 - TIR'!$D$18-'Ejercicio 3 - TIR'!$C$18)/('Ejercicio 3 - TIR'!$E$18-'Ejercicio 3 - TIR'!$C$18),'Ejercicio 3 - TIR'!$C$18+SQRT(('Ejercicio 3 - TIR'!$E$18-'Ejercicio 3 - TIR'!$C$18)*('Ejercicio 3 - TIR'!$D$18-'Ejercicio 3 - TIR'!$C$18)*F654),'Ejercicio 3 - TIR'!$E$18-SQRT(('Ejercicio 3 - TIR'!$E$18-'Ejercicio 3 - TIR'!$C$18)*('Ejercicio 3 - TIR'!$E$18-'Ejercicio 3 - TIR'!$D$18)*(1-F654)))</f>
        <v>40317.52295</v>
      </c>
      <c r="H654" s="3">
        <f t="shared" si="7"/>
        <v>0.3437656328</v>
      </c>
      <c r="I654" s="4">
        <f>IF(H654&lt;=('Ejercicio 3 - TIR'!$D$18-'Ejercicio 3 - TIR'!$C$18)/('Ejercicio 3 - TIR'!$E$18-'Ejercicio 3 - TIR'!$C$18),'Ejercicio 3 - TIR'!$C$18+SQRT(('Ejercicio 3 - TIR'!$E$18-'Ejercicio 3 - TIR'!$C$18)*('Ejercicio 3 - TIR'!$D$18-'Ejercicio 3 - TIR'!$C$18)*H654),'Ejercicio 3 - TIR'!$E$18-SQRT(('Ejercicio 3 - TIR'!$E$18-'Ejercicio 3 - TIR'!$C$18)*('Ejercicio 3 - TIR'!$E$18-'Ejercicio 3 - TIR'!$D$18)*(1-H654)))</f>
        <v>37180.86659</v>
      </c>
      <c r="J654" s="3">
        <f t="shared" si="8"/>
        <v>0.6107292693</v>
      </c>
      <c r="K654" s="4">
        <f>IF(J654&lt;=('Ejercicio 3 - TIR'!$D$18-'Ejercicio 3 - TIR'!$C$18)/('Ejercicio 3 - TIR'!$E$18-'Ejercicio 3 - TIR'!$C$18),'Ejercicio 3 - TIR'!$C$18+SQRT(('Ejercicio 3 - TIR'!$E$18-'Ejercicio 3 - TIR'!$C$18)*('Ejercicio 3 - TIR'!$D$18-'Ejercicio 3 - TIR'!$C$18)*J654),'Ejercicio 3 - TIR'!$E$18-SQRT(('Ejercicio 3 - TIR'!$E$18-'Ejercicio 3 - TIR'!$C$18)*('Ejercicio 3 - TIR'!$E$18-'Ejercicio 3 - TIR'!$D$18)*(1-J654)))</f>
        <v>39571.27945</v>
      </c>
      <c r="L654" s="3">
        <f t="shared" si="9"/>
        <v>0.6877514513</v>
      </c>
      <c r="M654" s="4">
        <f>IF(L654&lt;=('Ejercicio 3 - TIR'!$D$18-'Ejercicio 3 - TIR'!$C$18)/('Ejercicio 3 - TIR'!$E$18-'Ejercicio 3 - TIR'!$C$18),'Ejercicio 3 - TIR'!$C$18+SQRT(('Ejercicio 3 - TIR'!$E$18-'Ejercicio 3 - TIR'!$C$18)*('Ejercicio 3 - TIR'!$D$18-'Ejercicio 3 - TIR'!$C$18)*L654),'Ejercicio 3 - TIR'!$E$18-SQRT(('Ejercicio 3 - TIR'!$E$18-'Ejercicio 3 - TIR'!$C$18)*('Ejercicio 3 - TIR'!$E$18-'Ejercicio 3 - TIR'!$D$18)*(1-L654)))</f>
        <v>40160.71894</v>
      </c>
      <c r="N654" s="3">
        <f t="shared" si="10"/>
        <v>0.4028591096</v>
      </c>
      <c r="O654" s="4">
        <f>IF(N654&lt;=('Ejercicio 3 - TIR'!$D$18-'Ejercicio 3 - TIR'!$C$18)/('Ejercicio 3 - TIR'!$E$18-'Ejercicio 3 - TIR'!$C$18),'Ejercicio 3 - TIR'!$C$18+SQRT(('Ejercicio 3 - TIR'!$E$18-'Ejercicio 3 - TIR'!$C$18)*('Ejercicio 3 - TIR'!$D$18-'Ejercicio 3 - TIR'!$C$18)*N654),'Ejercicio 3 - TIR'!$E$18-SQRT(('Ejercicio 3 - TIR'!$E$18-'Ejercicio 3 - TIR'!$C$18)*('Ejercicio 3 - TIR'!$E$18-'Ejercicio 3 - TIR'!$D$18)*(1-N654)))</f>
        <v>37773.60061</v>
      </c>
      <c r="P654" s="3">
        <f t="shared" si="11"/>
        <v>0.4224137704</v>
      </c>
      <c r="Q654" s="7">
        <f>IF(P654&lt;=('Ejercicio 3 - TIR'!$D$22-'Ejercicio 3 - TIR'!$C$22)/('Ejercicio 3 - TIR'!$E$22-'Ejercicio 3 - TIR'!$C$22),'Ejercicio 3 - TIR'!$C$22+SQRT(('Ejercicio 3 - TIR'!$E$22-'Ejercicio 3 - TIR'!$C$22)*('Ejercicio 3 - TIR'!$D$22-'Ejercicio 3 - TIR'!$C$22)*P654),'Ejercicio 3 - TIR'!$E$22-SQRT(('Ejercicio 3 - TIR'!$E$22-'Ejercicio 3 - TIR'!$C$22)*('Ejercicio 3 - TIR'!$E$22-'Ejercicio 3 - TIR'!$D$22)*(1-P654)))</f>
        <v>0.1475743502</v>
      </c>
      <c r="R654" s="3">
        <f t="shared" si="12"/>
        <v>0.01831868739</v>
      </c>
      <c r="S654" s="7">
        <f>IF(R654&lt;=('Ejercicio 3 - TIR'!$D$23-'Ejercicio 3 - TIR'!$C$23)/('Ejercicio 3 - TIR'!$E$23-'Ejercicio 3 - TIR'!$C$23),'Ejercicio 3 - TIR'!$C$23+SQRT(('Ejercicio 3 - TIR'!$E$23-'Ejercicio 3 - TIR'!$C$23)*('Ejercicio 3 - TIR'!$D$23-'Ejercicio 3 - TIR'!$C$23)*R654),'Ejercicio 3 - TIR'!$E$23-SQRT(('Ejercicio 3 - TIR'!$E$23-'Ejercicio 3 - TIR'!$C$23)*('Ejercicio 3 - TIR'!$E$23-'Ejercicio 3 - TIR'!$D$23)*(1-R654)))</f>
        <v>0.1257422676</v>
      </c>
      <c r="T654" s="3">
        <f t="shared" si="13"/>
        <v>0.9246424849</v>
      </c>
      <c r="U654" s="7">
        <f>IF(T654&lt;=('Ejercicio 3 - TIR'!$D$24-'Ejercicio 3 - TIR'!$C$24)/('Ejercicio 3 - TIR'!$E$24-'Ejercicio 3 - TIR'!$C$24),'Ejercicio 3 - TIR'!$C$24+SQRT(('Ejercicio 3 - TIR'!$E$24-'Ejercicio 3 - TIR'!$C$24)*('Ejercicio 3 - TIR'!$D$24-'Ejercicio 3 - TIR'!$C$24)*T654),'Ejercicio 3 - TIR'!$E$24-SQRT(('Ejercicio 3 - TIR'!$E$24-'Ejercicio 3 - TIR'!$C$24)*('Ejercicio 3 - TIR'!$E$24-'Ejercicio 3 - TIR'!$D$24)*(1-T654)))</f>
        <v>0.2054741251</v>
      </c>
      <c r="V654" s="3">
        <f t="shared" si="14"/>
        <v>0.04537802073</v>
      </c>
      <c r="W654" s="7">
        <f>IF(V654&lt;=('Ejercicio 3 - TIR'!$D$25-'Ejercicio 3 - TIR'!$C$25)/('Ejercicio 3 - TIR'!$E$25-'Ejercicio 3 - TIR'!$C$25),'Ejercicio 3 - TIR'!$C$25+SQRT(('Ejercicio 3 - TIR'!$E$25-'Ejercicio 3 - TIR'!$C$25)*('Ejercicio 3 - TIR'!$D$25-'Ejercicio 3 - TIR'!$C$25)*V654),'Ejercicio 3 - TIR'!$E$25-SQRT(('Ejercicio 3 - TIR'!$E$25-'Ejercicio 3 - TIR'!$C$25)*('Ejercicio 3 - TIR'!$E$25-'Ejercicio 3 - TIR'!$D$25)*(1-V654)))</f>
        <v>0.1879705225</v>
      </c>
      <c r="X654" s="3">
        <f t="shared" si="15"/>
        <v>0.0250553701</v>
      </c>
      <c r="Y654" s="7">
        <f>IF(X654&lt;=('Ejercicio 3 - TIR'!$D$26-'Ejercicio 3 - TIR'!$C$26)/('Ejercicio 3 - TIR'!$E$26-'Ejercicio 3 - TIR'!$C$26),'Ejercicio 3 - TIR'!$C$26+SQRT(('Ejercicio 3 - TIR'!$E$26-'Ejercicio 3 - TIR'!$C$26)*('Ejercicio 3 - TIR'!$D$26-'Ejercicio 3 - TIR'!$C$26)*X654),'Ejercicio 3 - TIR'!$E$26-SQRT(('Ejercicio 3 - TIR'!$E$26-'Ejercicio 3 - TIR'!$C$26)*('Ejercicio 3 - TIR'!$E$26-'Ejercicio 3 - TIR'!$D$26)*(1-X654)))</f>
        <v>0.1982249316</v>
      </c>
      <c r="Z654" s="3">
        <f t="shared" si="16"/>
        <v>1.14757435</v>
      </c>
      <c r="AA654" s="3">
        <f t="shared" si="17"/>
        <v>1.291872951</v>
      </c>
      <c r="AB654" s="3">
        <f t="shared" si="18"/>
        <v>1.557319416</v>
      </c>
      <c r="AC654" s="3">
        <f t="shared" si="19"/>
        <v>1.85004956</v>
      </c>
      <c r="AD654" s="3">
        <f t="shared" si="20"/>
        <v>2.216775507</v>
      </c>
      <c r="AE654" s="2">
        <f t="shared" si="21"/>
        <v>4387.615153</v>
      </c>
      <c r="AF654" s="2">
        <f t="shared" si="22"/>
        <v>4939.323832</v>
      </c>
      <c r="AG654" s="2">
        <f t="shared" si="23"/>
        <v>5954.227074</v>
      </c>
      <c r="AH654" s="2">
        <f t="shared" si="24"/>
        <v>7073.446249</v>
      </c>
      <c r="AI654" s="2">
        <f t="shared" si="25"/>
        <v>8475.579647</v>
      </c>
      <c r="AJ654" s="4">
        <f t="shared" si="26"/>
        <v>46267.3552</v>
      </c>
      <c r="AK654" s="4">
        <f t="shared" si="27"/>
        <v>48032.95584</v>
      </c>
      <c r="AL654" s="4">
        <f t="shared" si="28"/>
        <v>61625.12179</v>
      </c>
      <c r="AM654" s="4">
        <f t="shared" si="29"/>
        <v>74299.3204</v>
      </c>
      <c r="AN654" s="4">
        <f t="shared" si="30"/>
        <v>83735.59265</v>
      </c>
      <c r="AO654" s="4">
        <f>C654/'Ejercicio 3 - TIR'!$D$7</f>
        <v>18021.05673</v>
      </c>
      <c r="AP654" s="4">
        <f t="shared" si="31"/>
        <v>28246.29847</v>
      </c>
      <c r="AQ654" s="4">
        <f t="shared" si="32"/>
        <v>30011.89911</v>
      </c>
      <c r="AR654" s="4">
        <f t="shared" si="33"/>
        <v>43604.06506</v>
      </c>
      <c r="AS654" s="4">
        <f t="shared" si="34"/>
        <v>56278.26367</v>
      </c>
      <c r="AT654" s="4">
        <f t="shared" si="35"/>
        <v>65714.53592</v>
      </c>
      <c r="AU654" s="4">
        <f>AP654*'Ejercicio 3 - TIR'!$D$5</f>
        <v>14123.14923</v>
      </c>
      <c r="AV654" s="4">
        <f>AQ654*'Ejercicio 3 - TIR'!$D$5</f>
        <v>15005.94956</v>
      </c>
      <c r="AW654" s="4">
        <f>AR654*'Ejercicio 3 - TIR'!$D$5</f>
        <v>21802.03253</v>
      </c>
      <c r="AX654" s="4">
        <f>AS654*'Ejercicio 3 - TIR'!$D$5</f>
        <v>28139.13184</v>
      </c>
      <c r="AY654" s="4">
        <f>AT654*'Ejercicio 3 - TIR'!$D$5</f>
        <v>32857.26796</v>
      </c>
      <c r="AZ654" s="4">
        <f t="shared" ref="AZ654:BD654" si="1997">AJ654-AU654-AE654</f>
        <v>27756.59081</v>
      </c>
      <c r="BA654" s="4">
        <f t="shared" si="1997"/>
        <v>28087.68246</v>
      </c>
      <c r="BB654" s="4">
        <f t="shared" si="1997"/>
        <v>33868.86219</v>
      </c>
      <c r="BC654" s="4">
        <f t="shared" si="1997"/>
        <v>39086.74232</v>
      </c>
      <c r="BD654" s="4">
        <f t="shared" si="1997"/>
        <v>42402.74504</v>
      </c>
      <c r="BE654" s="4">
        <f t="shared" ref="BE654:BI654" si="1998">AZ654/Z654</f>
        <v>24187.183</v>
      </c>
      <c r="BF654" s="4">
        <f t="shared" si="1998"/>
        <v>21741.83029</v>
      </c>
      <c r="BG654" s="4">
        <f t="shared" si="1998"/>
        <v>21748.1795</v>
      </c>
      <c r="BH654" s="4">
        <f t="shared" si="1998"/>
        <v>21127.40284</v>
      </c>
      <c r="BI654" s="4">
        <f t="shared" si="1998"/>
        <v>19128.1187</v>
      </c>
      <c r="BJ654" s="4">
        <f t="shared" si="38"/>
        <v>65908.18659</v>
      </c>
      <c r="BK654" s="4">
        <f t="shared" si="39"/>
        <v>39948.63717</v>
      </c>
      <c r="BL654" s="4">
        <f t="shared" si="40"/>
        <v>105856.8238</v>
      </c>
      <c r="BM654" s="4">
        <f>BK654*'Ejercicio 3 - TIR'!$D$5</f>
        <v>19974.31859</v>
      </c>
      <c r="BN654" s="4">
        <f t="shared" si="41"/>
        <v>85882.50517</v>
      </c>
      <c r="BO654" s="4">
        <f t="shared" si="42"/>
        <v>38742.08502</v>
      </c>
      <c r="BP654" s="4">
        <f t="shared" si="43"/>
        <v>-119836.8403</v>
      </c>
      <c r="BQ654" s="4">
        <f t="shared" ref="BQ654:BT654" si="1999">BE654</f>
        <v>24187.183</v>
      </c>
      <c r="BR654" s="4">
        <f t="shared" si="1999"/>
        <v>21741.83029</v>
      </c>
      <c r="BS654" s="4">
        <f t="shared" si="1999"/>
        <v>21748.1795</v>
      </c>
      <c r="BT654" s="4">
        <f t="shared" si="1999"/>
        <v>21127.40284</v>
      </c>
      <c r="BU654" s="4">
        <f t="shared" si="45"/>
        <v>57870.20373</v>
      </c>
      <c r="BV654" s="36">
        <f t="shared" si="46"/>
        <v>6.151924848</v>
      </c>
    </row>
    <row r="655" ht="15.0" customHeight="1">
      <c r="A655" s="2">
        <v>654.0</v>
      </c>
      <c r="B655" s="3">
        <f t="shared" si="4"/>
        <v>0.3999962185</v>
      </c>
      <c r="C655" s="4">
        <f>IF(B655&lt;=('Ejercicio 3 - TIR'!$D$13-'Ejercicio 3 - TIR'!$C$13)/('Ejercicio 3 - TIR'!$E$13-'Ejercicio 3 - TIR'!$C$13),'Ejercicio 3 - TIR'!$C$13+SQRT(('Ejercicio 3 - TIR'!$E$13-'Ejercicio 3 - TIR'!$C$13)*('Ejercicio 3 - TIR'!$D$13-'Ejercicio 3 - TIR'!$C$13)*B655),'Ejercicio 3 - TIR'!$E$13-SQRT(('Ejercicio 3 - TIR'!$E$13-'Ejercicio 3 - TIR'!$C$13)*('Ejercicio 3 - TIR'!$E$13-'Ejercicio 3 - TIR'!$D$13)*(1-B655)))</f>
        <v>73167.09971</v>
      </c>
      <c r="D655" s="3">
        <f t="shared" si="5"/>
        <v>0.9036825166</v>
      </c>
      <c r="E655" s="4">
        <f>IF(D655&lt;=('Ejercicio 3 - TIR'!$D$14-'Ejercicio 3 - TIR'!$C$14)/('Ejercicio 3 - TIR'!$E$14-'Ejercicio 3 - TIR'!$C$14),'Ejercicio 3 - TIR'!$C$14+SQRT(('Ejercicio 3 - TIR'!$E$14-'Ejercicio 3 - TIR'!$C$14)*('Ejercicio 3 - TIR'!$D$14-'Ejercicio 3 - TIR'!$C$14)*D655),'Ejercicio 3 - TIR'!$E$14-SQRT(('Ejercicio 3 - TIR'!$E$14-'Ejercicio 3 - TIR'!$C$14)*('Ejercicio 3 - TIR'!$E$14-'Ejercicio 3 - TIR'!$D$14)*(1-D655)))</f>
        <v>36198.99717</v>
      </c>
      <c r="F655" s="3">
        <f t="shared" si="6"/>
        <v>0.9225076016</v>
      </c>
      <c r="G655" s="4">
        <f>IF(F655&lt;=('Ejercicio 3 - TIR'!$D$18-'Ejercicio 3 - TIR'!$C$18)/('Ejercicio 3 - TIR'!$E$18-'Ejercicio 3 - TIR'!$C$18),'Ejercicio 3 - TIR'!$C$18+SQRT(('Ejercicio 3 - TIR'!$E$18-'Ejercicio 3 - TIR'!$C$18)*('Ejercicio 3 - TIR'!$D$18-'Ejercicio 3 - TIR'!$C$18)*F655),'Ejercicio 3 - TIR'!$E$18-SQRT(('Ejercicio 3 - TIR'!$E$18-'Ejercicio 3 - TIR'!$C$18)*('Ejercicio 3 - TIR'!$E$18-'Ejercicio 3 - TIR'!$D$18)*(1-F655)))</f>
        <v>42589.20555</v>
      </c>
      <c r="H655" s="3">
        <f t="shared" si="7"/>
        <v>0.4969003738</v>
      </c>
      <c r="I655" s="4">
        <f>IF(H655&lt;=('Ejercicio 3 - TIR'!$D$18-'Ejercicio 3 - TIR'!$C$18)/('Ejercicio 3 - TIR'!$E$18-'Ejercicio 3 - TIR'!$C$18),'Ejercicio 3 - TIR'!$C$18+SQRT(('Ejercicio 3 - TIR'!$E$18-'Ejercicio 3 - TIR'!$C$18)*('Ejercicio 3 - TIR'!$D$18-'Ejercicio 3 - TIR'!$C$18)*H655),'Ejercicio 3 - TIR'!$E$18-SQRT(('Ejercicio 3 - TIR'!$E$18-'Ejercicio 3 - TIR'!$C$18)*('Ejercicio 3 - TIR'!$E$18-'Ejercicio 3 - TIR'!$D$18)*(1-H655)))</f>
        <v>38633.36876</v>
      </c>
      <c r="J655" s="3">
        <f t="shared" si="8"/>
        <v>0.8167630778</v>
      </c>
      <c r="K655" s="4">
        <f>IF(J655&lt;=('Ejercicio 3 - TIR'!$D$18-'Ejercicio 3 - TIR'!$C$18)/('Ejercicio 3 - TIR'!$E$18-'Ejercicio 3 - TIR'!$C$18),'Ejercicio 3 - TIR'!$C$18+SQRT(('Ejercicio 3 - TIR'!$E$18-'Ejercicio 3 - TIR'!$C$18)*('Ejercicio 3 - TIR'!$D$18-'Ejercicio 3 - TIR'!$C$18)*J655),'Ejercicio 3 - TIR'!$E$18-SQRT(('Ejercicio 3 - TIR'!$E$18-'Ejercicio 3 - TIR'!$C$18)*('Ejercicio 3 - TIR'!$E$18-'Ejercicio 3 - TIR'!$D$18)*(1-J655)))</f>
        <v>41292.87589</v>
      </c>
      <c r="L655" s="3">
        <f t="shared" si="9"/>
        <v>0.3263783629</v>
      </c>
      <c r="M655" s="4">
        <f>IF(L655&lt;=('Ejercicio 3 - TIR'!$D$18-'Ejercicio 3 - TIR'!$C$18)/('Ejercicio 3 - TIR'!$E$18-'Ejercicio 3 - TIR'!$C$18),'Ejercicio 3 - TIR'!$C$18+SQRT(('Ejercicio 3 - TIR'!$E$18-'Ejercicio 3 - TIR'!$C$18)*('Ejercicio 3 - TIR'!$D$18-'Ejercicio 3 - TIR'!$C$18)*L655),'Ejercicio 3 - TIR'!$E$18-SQRT(('Ejercicio 3 - TIR'!$E$18-'Ejercicio 3 - TIR'!$C$18)*('Ejercicio 3 - TIR'!$E$18-'Ejercicio 3 - TIR'!$D$18)*(1-L655)))</f>
        <v>36996.91035</v>
      </c>
      <c r="N655" s="3">
        <f t="shared" si="10"/>
        <v>0.682892893</v>
      </c>
      <c r="O655" s="4">
        <f>IF(N655&lt;=('Ejercicio 3 - TIR'!$D$18-'Ejercicio 3 - TIR'!$C$18)/('Ejercicio 3 - TIR'!$E$18-'Ejercicio 3 - TIR'!$C$18),'Ejercicio 3 - TIR'!$C$18+SQRT(('Ejercicio 3 - TIR'!$E$18-'Ejercicio 3 - TIR'!$C$18)*('Ejercicio 3 - TIR'!$D$18-'Ejercicio 3 - TIR'!$C$18)*N655),'Ejercicio 3 - TIR'!$E$18-SQRT(('Ejercicio 3 - TIR'!$E$18-'Ejercicio 3 - TIR'!$C$18)*('Ejercicio 3 - TIR'!$E$18-'Ejercicio 3 - TIR'!$D$18)*(1-N655)))</f>
        <v>40123.21489</v>
      </c>
      <c r="P655" s="3">
        <f t="shared" si="11"/>
        <v>0.7988464974</v>
      </c>
      <c r="Q655" s="7">
        <f>IF(P655&lt;=('Ejercicio 3 - TIR'!$D$22-'Ejercicio 3 - TIR'!$C$22)/('Ejercicio 3 - TIR'!$E$22-'Ejercicio 3 - TIR'!$C$22),'Ejercicio 3 - TIR'!$C$22+SQRT(('Ejercicio 3 - TIR'!$E$22-'Ejercicio 3 - TIR'!$C$22)*('Ejercicio 3 - TIR'!$D$22-'Ejercicio 3 - TIR'!$C$22)*P655),'Ejercicio 3 - TIR'!$E$22-SQRT(('Ejercicio 3 - TIR'!$E$22-'Ejercicio 3 - TIR'!$C$22)*('Ejercicio 3 - TIR'!$E$22-'Ejercicio 3 - TIR'!$D$22)*(1-P655)))</f>
        <v>0.1609716973</v>
      </c>
      <c r="R655" s="3">
        <f t="shared" si="12"/>
        <v>0.4492154394</v>
      </c>
      <c r="S655" s="7">
        <f>IF(R655&lt;=('Ejercicio 3 - TIR'!$D$23-'Ejercicio 3 - TIR'!$C$23)/('Ejercicio 3 - TIR'!$E$23-'Ejercicio 3 - TIR'!$C$23),'Ejercicio 3 - TIR'!$C$23+SQRT(('Ejercicio 3 - TIR'!$E$23-'Ejercicio 3 - TIR'!$C$23)*('Ejercicio 3 - TIR'!$D$23-'Ejercicio 3 - TIR'!$C$23)*R655),'Ejercicio 3 - TIR'!$E$23-SQRT(('Ejercicio 3 - TIR'!$E$23-'Ejercicio 3 - TIR'!$C$23)*('Ejercicio 3 - TIR'!$E$23-'Ejercicio 3 - TIR'!$D$23)*(1-R655)))</f>
        <v>0.1484356781</v>
      </c>
      <c r="T655" s="3">
        <f t="shared" si="13"/>
        <v>0.1734385753</v>
      </c>
      <c r="U655" s="7">
        <f>IF(T655&lt;=('Ejercicio 3 - TIR'!$D$24-'Ejercicio 3 - TIR'!$C$24)/('Ejercicio 3 - TIR'!$E$24-'Ejercicio 3 - TIR'!$C$24),'Ejercicio 3 - TIR'!$C$24+SQRT(('Ejercicio 3 - TIR'!$E$24-'Ejercicio 3 - TIR'!$C$24)*('Ejercicio 3 - TIR'!$D$24-'Ejercicio 3 - TIR'!$C$24)*T655),'Ejercicio 3 - TIR'!$E$24-SQRT(('Ejercicio 3 - TIR'!$E$24-'Ejercicio 3 - TIR'!$C$24)*('Ejercicio 3 - TIR'!$E$24-'Ejercicio 3 - TIR'!$D$24)*(1-T655)))</f>
        <v>0.1690845751</v>
      </c>
      <c r="V655" s="3">
        <f t="shared" si="14"/>
        <v>0.4528952285</v>
      </c>
      <c r="W655" s="7">
        <f>IF(V655&lt;=('Ejercicio 3 - TIR'!$D$25-'Ejercicio 3 - TIR'!$C$25)/('Ejercicio 3 - TIR'!$E$25-'Ejercicio 3 - TIR'!$C$25),'Ejercicio 3 - TIR'!$C$25+SQRT(('Ejercicio 3 - TIR'!$E$25-'Ejercicio 3 - TIR'!$C$25)*('Ejercicio 3 - TIR'!$D$25-'Ejercicio 3 - TIR'!$C$25)*V655),'Ejercicio 3 - TIR'!$E$25-SQRT(('Ejercicio 3 - TIR'!$E$25-'Ejercicio 3 - TIR'!$C$25)*('Ejercicio 3 - TIR'!$E$25-'Ejercicio 3 - TIR'!$D$25)*(1-V655)))</f>
        <v>0.2062408101</v>
      </c>
      <c r="X655" s="3">
        <f t="shared" si="15"/>
        <v>0.3943034101</v>
      </c>
      <c r="Y655" s="7">
        <f>IF(X655&lt;=('Ejercicio 3 - TIR'!$D$26-'Ejercicio 3 - TIR'!$C$26)/('Ejercicio 3 - TIR'!$E$26-'Ejercicio 3 - TIR'!$C$26),'Ejercicio 3 - TIR'!$C$26+SQRT(('Ejercicio 3 - TIR'!$E$26-'Ejercicio 3 - TIR'!$C$26)*('Ejercicio 3 - TIR'!$D$26-'Ejercicio 3 - TIR'!$C$26)*X655),'Ejercicio 3 - TIR'!$E$26-SQRT(('Ejercicio 3 - TIR'!$E$26-'Ejercicio 3 - TIR'!$C$26)*('Ejercicio 3 - TIR'!$E$26-'Ejercicio 3 - TIR'!$D$26)*(1-X655)))</f>
        <v>0.2228094275</v>
      </c>
      <c r="Z655" s="3">
        <f t="shared" si="16"/>
        <v>1.160971697</v>
      </c>
      <c r="AA655" s="3">
        <f t="shared" si="17"/>
        <v>1.333301318</v>
      </c>
      <c r="AB655" s="3">
        <f t="shared" si="18"/>
        <v>1.558742005</v>
      </c>
      <c r="AC655" s="3">
        <f t="shared" si="19"/>
        <v>1.880218219</v>
      </c>
      <c r="AD655" s="3">
        <f t="shared" si="20"/>
        <v>2.299148564</v>
      </c>
      <c r="AE655" s="2">
        <f t="shared" si="21"/>
        <v>5827.014014</v>
      </c>
      <c r="AF655" s="2">
        <f t="shared" si="22"/>
        <v>6691.950791</v>
      </c>
      <c r="AG655" s="2">
        <f t="shared" si="23"/>
        <v>7823.456447</v>
      </c>
      <c r="AH655" s="2">
        <f t="shared" si="24"/>
        <v>9436.972443</v>
      </c>
      <c r="AI655" s="2">
        <f t="shared" si="25"/>
        <v>11539.61887</v>
      </c>
      <c r="AJ655" s="4">
        <f t="shared" si="26"/>
        <v>49444.86225</v>
      </c>
      <c r="AK655" s="4">
        <f t="shared" si="27"/>
        <v>51509.9215</v>
      </c>
      <c r="AL655" s="4">
        <f t="shared" si="28"/>
        <v>64364.94017</v>
      </c>
      <c r="AM655" s="4">
        <f t="shared" si="29"/>
        <v>69562.2649</v>
      </c>
      <c r="AN655" s="4">
        <f t="shared" si="30"/>
        <v>92249.23191</v>
      </c>
      <c r="AO655" s="4">
        <f>C655/'Ejercicio 3 - TIR'!$D$7</f>
        <v>14633.41994</v>
      </c>
      <c r="AP655" s="4">
        <f t="shared" si="31"/>
        <v>34811.44231</v>
      </c>
      <c r="AQ655" s="4">
        <f t="shared" si="32"/>
        <v>36876.50155</v>
      </c>
      <c r="AR655" s="4">
        <f t="shared" si="33"/>
        <v>49731.52023</v>
      </c>
      <c r="AS655" s="4">
        <f t="shared" si="34"/>
        <v>54928.84496</v>
      </c>
      <c r="AT655" s="4">
        <f t="shared" si="35"/>
        <v>77615.81196</v>
      </c>
      <c r="AU655" s="4">
        <f>AP655*'Ejercicio 3 - TIR'!$D$5</f>
        <v>17405.72116</v>
      </c>
      <c r="AV655" s="4">
        <f>AQ655*'Ejercicio 3 - TIR'!$D$5</f>
        <v>18438.25078</v>
      </c>
      <c r="AW655" s="4">
        <f>AR655*'Ejercicio 3 - TIR'!$D$5</f>
        <v>24865.76012</v>
      </c>
      <c r="AX655" s="4">
        <f>AS655*'Ejercicio 3 - TIR'!$D$5</f>
        <v>27464.42248</v>
      </c>
      <c r="AY655" s="4">
        <f>AT655*'Ejercicio 3 - TIR'!$D$5</f>
        <v>38807.90598</v>
      </c>
      <c r="AZ655" s="4">
        <f t="shared" ref="AZ655:BD655" si="2000">AJ655-AU655-AE655</f>
        <v>26212.12708</v>
      </c>
      <c r="BA655" s="4">
        <f t="shared" si="2000"/>
        <v>26379.71993</v>
      </c>
      <c r="BB655" s="4">
        <f t="shared" si="2000"/>
        <v>31675.72361</v>
      </c>
      <c r="BC655" s="4">
        <f t="shared" si="2000"/>
        <v>32660.86998</v>
      </c>
      <c r="BD655" s="4">
        <f t="shared" si="2000"/>
        <v>41901.70706</v>
      </c>
      <c r="BE655" s="4">
        <f t="shared" ref="BE655:BI655" si="2001">AZ655/Z655</f>
        <v>22577.74858</v>
      </c>
      <c r="BF655" s="4">
        <f t="shared" si="2001"/>
        <v>19785.26501</v>
      </c>
      <c r="BG655" s="4">
        <f t="shared" si="2001"/>
        <v>20321.3383</v>
      </c>
      <c r="BH655" s="4">
        <f t="shared" si="2001"/>
        <v>17370.78688</v>
      </c>
      <c r="BI655" s="4">
        <f t="shared" si="2001"/>
        <v>18224.88016</v>
      </c>
      <c r="BJ655" s="4">
        <f t="shared" si="38"/>
        <v>83226.87237</v>
      </c>
      <c r="BK655" s="4">
        <f t="shared" si="39"/>
        <v>33644.40645</v>
      </c>
      <c r="BL655" s="4">
        <f t="shared" si="40"/>
        <v>116871.2788</v>
      </c>
      <c r="BM655" s="4">
        <f>BK655*'Ejercicio 3 - TIR'!$D$5</f>
        <v>16822.20323</v>
      </c>
      <c r="BN655" s="4">
        <f t="shared" si="41"/>
        <v>100049.0756</v>
      </c>
      <c r="BO655" s="4">
        <f t="shared" si="42"/>
        <v>43515.70714</v>
      </c>
      <c r="BP655" s="4">
        <f t="shared" si="43"/>
        <v>-109366.0969</v>
      </c>
      <c r="BQ655" s="4">
        <f t="shared" ref="BQ655:BT655" si="2002">BE655</f>
        <v>22577.74858</v>
      </c>
      <c r="BR655" s="4">
        <f t="shared" si="2002"/>
        <v>19785.26501</v>
      </c>
      <c r="BS655" s="4">
        <f t="shared" si="2002"/>
        <v>20321.3383</v>
      </c>
      <c r="BT655" s="4">
        <f t="shared" si="2002"/>
        <v>17370.78688</v>
      </c>
      <c r="BU655" s="4">
        <f t="shared" si="45"/>
        <v>61740.5873</v>
      </c>
      <c r="BV655" s="36">
        <f t="shared" si="46"/>
        <v>7.829170391</v>
      </c>
    </row>
    <row r="656" ht="15.0" customHeight="1">
      <c r="A656" s="2">
        <v>655.0</v>
      </c>
      <c r="B656" s="3">
        <f t="shared" si="4"/>
        <v>0.02950481173</v>
      </c>
      <c r="C656" s="4">
        <f>IF(B656&lt;=('Ejercicio 3 - TIR'!$D$13-'Ejercicio 3 - TIR'!$C$13)/('Ejercicio 3 - TIR'!$E$13-'Ejercicio 3 - TIR'!$C$13),'Ejercicio 3 - TIR'!$C$13+SQRT(('Ejercicio 3 - TIR'!$E$13-'Ejercicio 3 - TIR'!$C$13)*('Ejercicio 3 - TIR'!$D$13-'Ejercicio 3 - TIR'!$C$13)*B656),'Ejercicio 3 - TIR'!$E$13-SQRT(('Ejercicio 3 - TIR'!$E$13-'Ejercicio 3 - TIR'!$C$13)*('Ejercicio 3 - TIR'!$E$13-'Ejercicio 3 - TIR'!$D$13)*(1-B656)))</f>
        <v>63435.39295</v>
      </c>
      <c r="D656" s="3">
        <f t="shared" si="5"/>
        <v>0.8455155398</v>
      </c>
      <c r="E656" s="4">
        <f>IF(D656&lt;=('Ejercicio 3 - TIR'!$D$14-'Ejercicio 3 - TIR'!$C$14)/('Ejercicio 3 - TIR'!$E$14-'Ejercicio 3 - TIR'!$C$14),'Ejercicio 3 - TIR'!$C$14+SQRT(('Ejercicio 3 - TIR'!$E$14-'Ejercicio 3 - TIR'!$C$14)*('Ejercicio 3 - TIR'!$D$14-'Ejercicio 3 - TIR'!$C$14)*D656),'Ejercicio 3 - TIR'!$E$14-SQRT(('Ejercicio 3 - TIR'!$E$14-'Ejercicio 3 - TIR'!$C$14)*('Ejercicio 3 - TIR'!$E$14-'Ejercicio 3 - TIR'!$D$14)*(1-D656)))</f>
        <v>35186.20015</v>
      </c>
      <c r="F656" s="3">
        <f t="shared" si="6"/>
        <v>0.4354289338</v>
      </c>
      <c r="G656" s="4">
        <f>IF(F656&lt;=('Ejercicio 3 - TIR'!$D$18-'Ejercicio 3 - TIR'!$C$18)/('Ejercicio 3 - TIR'!$E$18-'Ejercicio 3 - TIR'!$C$18),'Ejercicio 3 - TIR'!$C$18+SQRT(('Ejercicio 3 - TIR'!$E$18-'Ejercicio 3 - TIR'!$C$18)*('Ejercicio 3 - TIR'!$D$18-'Ejercicio 3 - TIR'!$C$18)*F656),'Ejercicio 3 - TIR'!$E$18-SQRT(('Ejercicio 3 - TIR'!$E$18-'Ejercicio 3 - TIR'!$C$18)*('Ejercicio 3 - TIR'!$E$18-'Ejercicio 3 - TIR'!$D$18)*(1-F656)))</f>
        <v>38081.72878</v>
      </c>
      <c r="H656" s="3">
        <f t="shared" si="7"/>
        <v>0.6209609876</v>
      </c>
      <c r="I656" s="4">
        <f>IF(H656&lt;=('Ejercicio 3 - TIR'!$D$18-'Ejercicio 3 - TIR'!$C$18)/('Ejercicio 3 - TIR'!$E$18-'Ejercicio 3 - TIR'!$C$18),'Ejercicio 3 - TIR'!$C$18+SQRT(('Ejercicio 3 - TIR'!$E$18-'Ejercicio 3 - TIR'!$C$18)*('Ejercicio 3 - TIR'!$D$18-'Ejercicio 3 - TIR'!$C$18)*H656),'Ejercicio 3 - TIR'!$E$18-SQRT(('Ejercicio 3 - TIR'!$E$18-'Ejercicio 3 - TIR'!$C$18)*('Ejercicio 3 - TIR'!$E$18-'Ejercicio 3 - TIR'!$D$18)*(1-H656)))</f>
        <v>39651.1216</v>
      </c>
      <c r="J656" s="3">
        <f t="shared" si="8"/>
        <v>0.4139872263</v>
      </c>
      <c r="K656" s="4">
        <f>IF(J656&lt;=('Ejercicio 3 - TIR'!$D$18-'Ejercicio 3 - TIR'!$C$18)/('Ejercicio 3 - TIR'!$E$18-'Ejercicio 3 - TIR'!$C$18),'Ejercicio 3 - TIR'!$C$18+SQRT(('Ejercicio 3 - TIR'!$E$18-'Ejercicio 3 - TIR'!$C$18)*('Ejercicio 3 - TIR'!$D$18-'Ejercicio 3 - TIR'!$C$18)*J656),'Ejercicio 3 - TIR'!$E$18-SQRT(('Ejercicio 3 - TIR'!$E$18-'Ejercicio 3 - TIR'!$C$18)*('Ejercicio 3 - TIR'!$E$18-'Ejercicio 3 - TIR'!$D$18)*(1-J656)))</f>
        <v>37880.23375</v>
      </c>
      <c r="L656" s="3">
        <f t="shared" si="9"/>
        <v>0.5937932713</v>
      </c>
      <c r="M656" s="4">
        <f>IF(L656&lt;=('Ejercicio 3 - TIR'!$D$18-'Ejercicio 3 - TIR'!$C$18)/('Ejercicio 3 - TIR'!$E$18-'Ejercicio 3 - TIR'!$C$18),'Ejercicio 3 - TIR'!$C$18+SQRT(('Ejercicio 3 - TIR'!$E$18-'Ejercicio 3 - TIR'!$C$18)*('Ejercicio 3 - TIR'!$D$18-'Ejercicio 3 - TIR'!$C$18)*L656),'Ejercicio 3 - TIR'!$E$18-SQRT(('Ejercicio 3 - TIR'!$E$18-'Ejercicio 3 - TIR'!$C$18)*('Ejercicio 3 - TIR'!$E$18-'Ejercicio 3 - TIR'!$D$18)*(1-L656)))</f>
        <v>39437.63692</v>
      </c>
      <c r="N656" s="3">
        <f t="shared" si="10"/>
        <v>0.06612456673</v>
      </c>
      <c r="O656" s="4">
        <f>IF(N656&lt;=('Ejercicio 3 - TIR'!$D$18-'Ejercicio 3 - TIR'!$C$18)/('Ejercicio 3 - TIR'!$E$18-'Ejercicio 3 - TIR'!$C$18),'Ejercicio 3 - TIR'!$C$18+SQRT(('Ejercicio 3 - TIR'!$E$18-'Ejercicio 3 - TIR'!$C$18)*('Ejercicio 3 - TIR'!$D$18-'Ejercicio 3 - TIR'!$C$18)*N656),'Ejercicio 3 - TIR'!$E$18-SQRT(('Ejercicio 3 - TIR'!$E$18-'Ejercicio 3 - TIR'!$C$18)*('Ejercicio 3 - TIR'!$E$18-'Ejercicio 3 - TIR'!$D$18)*(1-N656)))</f>
        <v>33149.39439</v>
      </c>
      <c r="P656" s="3">
        <f t="shared" si="11"/>
        <v>0.203254295</v>
      </c>
      <c r="Q656" s="7">
        <f>IF(P656&lt;=('Ejercicio 3 - TIR'!$D$22-'Ejercicio 3 - TIR'!$C$22)/('Ejercicio 3 - TIR'!$E$22-'Ejercicio 3 - TIR'!$C$22),'Ejercicio 3 - TIR'!$C$22+SQRT(('Ejercicio 3 - TIR'!$E$22-'Ejercicio 3 - TIR'!$C$22)*('Ejercicio 3 - TIR'!$D$22-'Ejercicio 3 - TIR'!$C$22)*P656),'Ejercicio 3 - TIR'!$E$22-SQRT(('Ejercicio 3 - TIR'!$E$22-'Ejercicio 3 - TIR'!$C$22)*('Ejercicio 3 - TIR'!$E$22-'Ejercicio 3 - TIR'!$D$22)*(1-P656)))</f>
        <v>0.1391274079</v>
      </c>
      <c r="R656" s="3">
        <f t="shared" si="12"/>
        <v>0.6142879936</v>
      </c>
      <c r="S656" s="7">
        <f>IF(R656&lt;=('Ejercicio 3 - TIR'!$D$23-'Ejercicio 3 - TIR'!$C$23)/('Ejercicio 3 - TIR'!$E$23-'Ejercicio 3 - TIR'!$C$23),'Ejercicio 3 - TIR'!$C$23+SQRT(('Ejercicio 3 - TIR'!$E$23-'Ejercicio 3 - TIR'!$C$23)*('Ejercicio 3 - TIR'!$D$23-'Ejercicio 3 - TIR'!$C$23)*R656),'Ejercicio 3 - TIR'!$E$23-SQRT(('Ejercicio 3 - TIR'!$E$23-'Ejercicio 3 - TIR'!$C$23)*('Ejercicio 3 - TIR'!$E$23-'Ejercicio 3 - TIR'!$D$23)*(1-R656)))</f>
        <v>0.1536507759</v>
      </c>
      <c r="T656" s="3">
        <f t="shared" si="13"/>
        <v>0.04492389349</v>
      </c>
      <c r="U656" s="7">
        <f>IF(T656&lt;=('Ejercicio 3 - TIR'!$D$24-'Ejercicio 3 - TIR'!$C$24)/('Ejercicio 3 - TIR'!$E$24-'Ejercicio 3 - TIR'!$C$24),'Ejercicio 3 - TIR'!$C$24+SQRT(('Ejercicio 3 - TIR'!$E$24-'Ejercicio 3 - TIR'!$C$24)*('Ejercicio 3 - TIR'!$D$24-'Ejercicio 3 - TIR'!$C$24)*T656),'Ejercicio 3 - TIR'!$E$24-SQRT(('Ejercicio 3 - TIR'!$E$24-'Ejercicio 3 - TIR'!$C$24)*('Ejercicio 3 - TIR'!$E$24-'Ejercicio 3 - TIR'!$D$24)*(1-T656)))</f>
        <v>0.1597128871</v>
      </c>
      <c r="V656" s="3">
        <f t="shared" si="14"/>
        <v>0.3558874096</v>
      </c>
      <c r="W656" s="7">
        <f>IF(V656&lt;=('Ejercicio 3 - TIR'!$D$25-'Ejercicio 3 - TIR'!$C$25)/('Ejercicio 3 - TIR'!$E$25-'Ejercicio 3 - TIR'!$C$25),'Ejercicio 3 - TIR'!$C$25+SQRT(('Ejercicio 3 - TIR'!$E$25-'Ejercicio 3 - TIR'!$C$25)*('Ejercicio 3 - TIR'!$D$25-'Ejercicio 3 - TIR'!$C$25)*V656),'Ejercicio 3 - TIR'!$E$25-SQRT(('Ejercicio 3 - TIR'!$E$25-'Ejercicio 3 - TIR'!$C$25)*('Ejercicio 3 - TIR'!$E$25-'Ejercicio 3 - TIR'!$D$25)*(1-V656)))</f>
        <v>0.2025195402</v>
      </c>
      <c r="X656" s="3">
        <f t="shared" si="15"/>
        <v>0.7792587811</v>
      </c>
      <c r="Y656" s="7">
        <f>IF(X656&lt;=('Ejercicio 3 - TIR'!$D$26-'Ejercicio 3 - TIR'!$C$26)/('Ejercicio 3 - TIR'!$E$26-'Ejercicio 3 - TIR'!$C$26),'Ejercicio 3 - TIR'!$C$26+SQRT(('Ejercicio 3 - TIR'!$E$26-'Ejercicio 3 - TIR'!$C$26)*('Ejercicio 3 - TIR'!$D$26-'Ejercicio 3 - TIR'!$C$26)*X656),'Ejercicio 3 - TIR'!$E$26-SQRT(('Ejercicio 3 - TIR'!$E$26-'Ejercicio 3 - TIR'!$C$26)*('Ejercicio 3 - TIR'!$E$26-'Ejercicio 3 - TIR'!$D$26)*(1-X656)))</f>
        <v>0.2454746096</v>
      </c>
      <c r="Z656" s="3">
        <f t="shared" si="16"/>
        <v>1.139127408</v>
      </c>
      <c r="AA656" s="3">
        <f t="shared" si="17"/>
        <v>1.314155218</v>
      </c>
      <c r="AB656" s="3">
        <f t="shared" si="18"/>
        <v>1.524042742</v>
      </c>
      <c r="AC656" s="3">
        <f t="shared" si="19"/>
        <v>1.832691177</v>
      </c>
      <c r="AD656" s="3">
        <f t="shared" si="20"/>
        <v>2.282570328</v>
      </c>
      <c r="AE656" s="2">
        <f t="shared" si="21"/>
        <v>4895.364819</v>
      </c>
      <c r="AF656" s="2">
        <f t="shared" si="22"/>
        <v>5647.541421</v>
      </c>
      <c r="AG656" s="2">
        <f t="shared" si="23"/>
        <v>6549.526567</v>
      </c>
      <c r="AH656" s="2">
        <f t="shared" si="24"/>
        <v>7875.933675</v>
      </c>
      <c r="AI656" s="2">
        <f t="shared" si="25"/>
        <v>9809.275419</v>
      </c>
      <c r="AJ656" s="4">
        <f t="shared" si="26"/>
        <v>43379.94099</v>
      </c>
      <c r="AK656" s="4">
        <f t="shared" si="27"/>
        <v>52107.72835</v>
      </c>
      <c r="AL656" s="4">
        <f t="shared" si="28"/>
        <v>57731.09531</v>
      </c>
      <c r="AM656" s="4">
        <f t="shared" si="29"/>
        <v>72277.00924</v>
      </c>
      <c r="AN656" s="4">
        <f t="shared" si="30"/>
        <v>75665.82403</v>
      </c>
      <c r="AO656" s="4">
        <f>C656/'Ejercicio 3 - TIR'!$D$7</f>
        <v>12687.07859</v>
      </c>
      <c r="AP656" s="4">
        <f t="shared" si="31"/>
        <v>30692.8624</v>
      </c>
      <c r="AQ656" s="4">
        <f t="shared" si="32"/>
        <v>39420.64976</v>
      </c>
      <c r="AR656" s="4">
        <f t="shared" si="33"/>
        <v>45044.01672</v>
      </c>
      <c r="AS656" s="4">
        <f t="shared" si="34"/>
        <v>59589.93065</v>
      </c>
      <c r="AT656" s="4">
        <f t="shared" si="35"/>
        <v>62978.74544</v>
      </c>
      <c r="AU656" s="4">
        <f>AP656*'Ejercicio 3 - TIR'!$D$5</f>
        <v>15346.4312</v>
      </c>
      <c r="AV656" s="4">
        <f>AQ656*'Ejercicio 3 - TIR'!$D$5</f>
        <v>19710.32488</v>
      </c>
      <c r="AW656" s="4">
        <f>AR656*'Ejercicio 3 - TIR'!$D$5</f>
        <v>22522.00836</v>
      </c>
      <c r="AX656" s="4">
        <f>AS656*'Ejercicio 3 - TIR'!$D$5</f>
        <v>29794.96532</v>
      </c>
      <c r="AY656" s="4">
        <f>AT656*'Ejercicio 3 - TIR'!$D$5</f>
        <v>31489.37272</v>
      </c>
      <c r="AZ656" s="4">
        <f t="shared" ref="AZ656:BD656" si="2003">AJ656-AU656-AE656</f>
        <v>23138.14497</v>
      </c>
      <c r="BA656" s="4">
        <f t="shared" si="2003"/>
        <v>26749.86205</v>
      </c>
      <c r="BB656" s="4">
        <f t="shared" si="2003"/>
        <v>28659.56038</v>
      </c>
      <c r="BC656" s="4">
        <f t="shared" si="2003"/>
        <v>34606.11024</v>
      </c>
      <c r="BD656" s="4">
        <f t="shared" si="2003"/>
        <v>34367.17589</v>
      </c>
      <c r="BE656" s="4">
        <f t="shared" ref="BE656:BI656" si="2004">AZ656/Z656</f>
        <v>20312.16597</v>
      </c>
      <c r="BF656" s="4">
        <f t="shared" si="2004"/>
        <v>20355.17699</v>
      </c>
      <c r="BG656" s="4">
        <f t="shared" si="2004"/>
        <v>18804.95841</v>
      </c>
      <c r="BH656" s="4">
        <f t="shared" si="2004"/>
        <v>18882.67411</v>
      </c>
      <c r="BI656" s="4">
        <f t="shared" si="2004"/>
        <v>15056.34918</v>
      </c>
      <c r="BJ656" s="4">
        <f t="shared" si="38"/>
        <v>80314.97642</v>
      </c>
      <c r="BK656" s="4">
        <f t="shared" si="39"/>
        <v>28959.14914</v>
      </c>
      <c r="BL656" s="4">
        <f t="shared" si="40"/>
        <v>109274.1256</v>
      </c>
      <c r="BM656" s="4">
        <f>BK656*'Ejercicio 3 - TIR'!$D$5</f>
        <v>14479.57457</v>
      </c>
      <c r="BN656" s="4">
        <f t="shared" si="41"/>
        <v>94794.55099</v>
      </c>
      <c r="BO656" s="4">
        <f t="shared" si="42"/>
        <v>41529.73944</v>
      </c>
      <c r="BP656" s="4">
        <f t="shared" si="43"/>
        <v>-98621.59309</v>
      </c>
      <c r="BQ656" s="4">
        <f t="shared" ref="BQ656:BT656" si="2005">BE656</f>
        <v>20312.16597</v>
      </c>
      <c r="BR656" s="4">
        <f t="shared" si="2005"/>
        <v>20355.17699</v>
      </c>
      <c r="BS656" s="4">
        <f t="shared" si="2005"/>
        <v>18804.95841</v>
      </c>
      <c r="BT656" s="4">
        <f t="shared" si="2005"/>
        <v>18882.67411</v>
      </c>
      <c r="BU656" s="4">
        <f t="shared" si="45"/>
        <v>56586.08862</v>
      </c>
      <c r="BV656" s="36">
        <f t="shared" si="46"/>
        <v>9.602812569</v>
      </c>
    </row>
    <row r="657" ht="15.0" customHeight="1">
      <c r="A657" s="2">
        <v>656.0</v>
      </c>
      <c r="B657" s="3">
        <f t="shared" si="4"/>
        <v>0.1094456448</v>
      </c>
      <c r="C657" s="4">
        <f>IF(B657&lt;=('Ejercicio 3 - TIR'!$D$13-'Ejercicio 3 - TIR'!$C$13)/('Ejercicio 3 - TIR'!$E$13-'Ejercicio 3 - TIR'!$C$13),'Ejercicio 3 - TIR'!$C$13+SQRT(('Ejercicio 3 - TIR'!$E$13-'Ejercicio 3 - TIR'!$C$13)*('Ejercicio 3 - TIR'!$D$13-'Ejercicio 3 - TIR'!$C$13)*B657),'Ejercicio 3 - TIR'!$E$13-SQRT(('Ejercicio 3 - TIR'!$E$13-'Ejercicio 3 - TIR'!$C$13)*('Ejercicio 3 - TIR'!$E$13-'Ejercicio 3 - TIR'!$D$13)*(1-B657)))</f>
        <v>66616.51403</v>
      </c>
      <c r="D657" s="3">
        <f t="shared" si="5"/>
        <v>0.6819346863</v>
      </c>
      <c r="E657" s="4">
        <f>IF(D657&lt;=('Ejercicio 3 - TIR'!$D$14-'Ejercicio 3 - TIR'!$C$14)/('Ejercicio 3 - TIR'!$E$14-'Ejercicio 3 - TIR'!$C$14),'Ejercicio 3 - TIR'!$C$14+SQRT(('Ejercicio 3 - TIR'!$E$14-'Ejercicio 3 - TIR'!$C$14)*('Ejercicio 3 - TIR'!$D$14-'Ejercicio 3 - TIR'!$C$14)*D657),'Ejercicio 3 - TIR'!$E$14-SQRT(('Ejercicio 3 - TIR'!$E$14-'Ejercicio 3 - TIR'!$C$14)*('Ejercicio 3 - TIR'!$E$14-'Ejercicio 3 - TIR'!$D$14)*(1-D657)))</f>
        <v>33092.77212</v>
      </c>
      <c r="F657" s="3">
        <f t="shared" si="6"/>
        <v>0.7566471074</v>
      </c>
      <c r="G657" s="4">
        <f>IF(F657&lt;=('Ejercicio 3 - TIR'!$D$18-'Ejercicio 3 - TIR'!$C$18)/('Ejercicio 3 - TIR'!$E$18-'Ejercicio 3 - TIR'!$C$18),'Ejercicio 3 - TIR'!$C$18+SQRT(('Ejercicio 3 - TIR'!$E$18-'Ejercicio 3 - TIR'!$C$18)*('Ejercicio 3 - TIR'!$D$18-'Ejercicio 3 - TIR'!$C$18)*F657),'Ejercicio 3 - TIR'!$E$18-SQRT(('Ejercicio 3 - TIR'!$E$18-'Ejercicio 3 - TIR'!$C$18)*('Ejercicio 3 - TIR'!$E$18-'Ejercicio 3 - TIR'!$D$18)*(1-F657)))</f>
        <v>40727.82644</v>
      </c>
      <c r="H657" s="3">
        <f t="shared" si="7"/>
        <v>0.7110481266</v>
      </c>
      <c r="I657" s="4">
        <f>IF(H657&lt;=('Ejercicio 3 - TIR'!$D$18-'Ejercicio 3 - TIR'!$C$18)/('Ejercicio 3 - TIR'!$E$18-'Ejercicio 3 - TIR'!$C$18),'Ejercicio 3 - TIR'!$C$18+SQRT(('Ejercicio 3 - TIR'!$E$18-'Ejercicio 3 - TIR'!$C$18)*('Ejercicio 3 - TIR'!$D$18-'Ejercicio 3 - TIR'!$C$18)*H657),'Ejercicio 3 - TIR'!$E$18-SQRT(('Ejercicio 3 - TIR'!$E$18-'Ejercicio 3 - TIR'!$C$18)*('Ejercicio 3 - TIR'!$E$18-'Ejercicio 3 - TIR'!$D$18)*(1-H657)))</f>
        <v>40344.74592</v>
      </c>
      <c r="J657" s="3">
        <f t="shared" si="8"/>
        <v>0.2916182256</v>
      </c>
      <c r="K657" s="4">
        <f>IF(J657&lt;=('Ejercicio 3 - TIR'!$D$18-'Ejercicio 3 - TIR'!$C$18)/('Ejercicio 3 - TIR'!$E$18-'Ejercicio 3 - TIR'!$C$18),'Ejercicio 3 - TIR'!$C$18+SQRT(('Ejercicio 3 - TIR'!$E$18-'Ejercicio 3 - TIR'!$C$18)*('Ejercicio 3 - TIR'!$D$18-'Ejercicio 3 - TIR'!$C$18)*J657),'Ejercicio 3 - TIR'!$E$18-SQRT(('Ejercicio 3 - TIR'!$E$18-'Ejercicio 3 - TIR'!$C$18)*('Ejercicio 3 - TIR'!$E$18-'Ejercicio 3 - TIR'!$D$18)*(1-J657)))</f>
        <v>36613.82898</v>
      </c>
      <c r="L657" s="3">
        <f t="shared" si="9"/>
        <v>0.9863837802</v>
      </c>
      <c r="M657" s="4">
        <f>IF(L657&lt;=('Ejercicio 3 - TIR'!$D$18-'Ejercicio 3 - TIR'!$C$18)/('Ejercicio 3 - TIR'!$E$18-'Ejercicio 3 - TIR'!$C$18),'Ejercicio 3 - TIR'!$C$18+SQRT(('Ejercicio 3 - TIR'!$E$18-'Ejercicio 3 - TIR'!$C$18)*('Ejercicio 3 - TIR'!$D$18-'Ejercicio 3 - TIR'!$C$18)*L657),'Ejercicio 3 - TIR'!$E$18-SQRT(('Ejercicio 3 - TIR'!$E$18-'Ejercicio 3 - TIR'!$C$18)*('Ejercicio 3 - TIR'!$E$18-'Ejercicio 3 - TIR'!$D$18)*(1-L657)))</f>
        <v>43989.44743</v>
      </c>
      <c r="N657" s="3">
        <f t="shared" si="10"/>
        <v>0.892626467</v>
      </c>
      <c r="O657" s="4">
        <f>IF(N657&lt;=('Ejercicio 3 - TIR'!$D$18-'Ejercicio 3 - TIR'!$C$18)/('Ejercicio 3 - TIR'!$E$18-'Ejercicio 3 - TIR'!$C$18),'Ejercicio 3 - TIR'!$C$18+SQRT(('Ejercicio 3 - TIR'!$E$18-'Ejercicio 3 - TIR'!$C$18)*('Ejercicio 3 - TIR'!$D$18-'Ejercicio 3 - TIR'!$C$18)*N657),'Ejercicio 3 - TIR'!$E$18-SQRT(('Ejercicio 3 - TIR'!$E$18-'Ejercicio 3 - TIR'!$C$18)*('Ejercicio 3 - TIR'!$E$18-'Ejercicio 3 - TIR'!$D$18)*(1-N657)))</f>
        <v>42162.21654</v>
      </c>
      <c r="P657" s="3">
        <f t="shared" si="11"/>
        <v>0.9977393016</v>
      </c>
      <c r="Q657" s="7">
        <f>IF(P657&lt;=('Ejercicio 3 - TIR'!$D$22-'Ejercicio 3 - TIR'!$C$22)/('Ejercicio 3 - TIR'!$E$22-'Ejercicio 3 - TIR'!$C$22),'Ejercicio 3 - TIR'!$C$22+SQRT(('Ejercicio 3 - TIR'!$E$22-'Ejercicio 3 - TIR'!$C$22)*('Ejercicio 3 - TIR'!$D$22-'Ejercicio 3 - TIR'!$C$22)*P657),'Ejercicio 3 - TIR'!$E$22-SQRT(('Ejercicio 3 - TIR'!$E$22-'Ejercicio 3 - TIR'!$C$22)*('Ejercicio 3 - TIR'!$E$22-'Ejercicio 3 - TIR'!$D$22)*(1-P657)))</f>
        <v>0.17798276</v>
      </c>
      <c r="R657" s="3">
        <f t="shared" si="12"/>
        <v>0.04119846547</v>
      </c>
      <c r="S657" s="7">
        <f>IF(R657&lt;=('Ejercicio 3 - TIR'!$D$23-'Ejercicio 3 - TIR'!$C$23)/('Ejercicio 3 - TIR'!$E$23-'Ejercicio 3 - TIR'!$C$23),'Ejercicio 3 - TIR'!$C$23+SQRT(('Ejercicio 3 - TIR'!$E$23-'Ejercicio 3 - TIR'!$C$23)*('Ejercicio 3 - TIR'!$D$23-'Ejercicio 3 - TIR'!$C$23)*R657),'Ejercicio 3 - TIR'!$E$23-SQRT(('Ejercicio 3 - TIR'!$E$23-'Ejercicio 3 - TIR'!$C$23)*('Ejercicio 3 - TIR'!$E$23-'Ejercicio 3 - TIR'!$D$23)*(1-R657)))</f>
        <v>0.1286114597</v>
      </c>
      <c r="T657" s="3">
        <f t="shared" si="13"/>
        <v>0.3756196799</v>
      </c>
      <c r="U657" s="7">
        <f>IF(T657&lt;=('Ejercicio 3 - TIR'!$D$24-'Ejercicio 3 - TIR'!$C$24)/('Ejercicio 3 - TIR'!$E$24-'Ejercicio 3 - TIR'!$C$24),'Ejercicio 3 - TIR'!$C$24+SQRT(('Ejercicio 3 - TIR'!$E$24-'Ejercicio 3 - TIR'!$C$24)*('Ejercicio 3 - TIR'!$D$24-'Ejercicio 3 - TIR'!$C$24)*T657),'Ejercicio 3 - TIR'!$E$24-SQRT(('Ejercicio 3 - TIR'!$E$24-'Ejercicio 3 - TIR'!$C$24)*('Ejercicio 3 - TIR'!$E$24-'Ejercicio 3 - TIR'!$D$24)*(1-T657)))</f>
        <v>0.1780856071</v>
      </c>
      <c r="V657" s="3">
        <f t="shared" si="14"/>
        <v>0.4948677554</v>
      </c>
      <c r="W657" s="7">
        <f>IF(V657&lt;=('Ejercicio 3 - TIR'!$D$25-'Ejercicio 3 - TIR'!$C$25)/('Ejercicio 3 - TIR'!$E$25-'Ejercicio 3 - TIR'!$C$25),'Ejercicio 3 - TIR'!$C$25+SQRT(('Ejercicio 3 - TIR'!$E$25-'Ejercicio 3 - TIR'!$C$25)*('Ejercicio 3 - TIR'!$D$25-'Ejercicio 3 - TIR'!$C$25)*V657),'Ejercicio 3 - TIR'!$E$25-SQRT(('Ejercicio 3 - TIR'!$E$25-'Ejercicio 3 - TIR'!$C$25)*('Ejercicio 3 - TIR'!$E$25-'Ejercicio 3 - TIR'!$D$25)*(1-V657)))</f>
        <v>0.2079528496</v>
      </c>
      <c r="X657" s="3">
        <f t="shared" si="15"/>
        <v>0.1471880662</v>
      </c>
      <c r="Y657" s="7">
        <f>IF(X657&lt;=('Ejercicio 3 - TIR'!$D$26-'Ejercicio 3 - TIR'!$C$26)/('Ejercicio 3 - TIR'!$E$26-'Ejercicio 3 - TIR'!$C$26),'Ejercicio 3 - TIR'!$C$26+SQRT(('Ejercicio 3 - TIR'!$E$26-'Ejercicio 3 - TIR'!$C$26)*('Ejercicio 3 - TIR'!$D$26-'Ejercicio 3 - TIR'!$C$26)*X657),'Ejercicio 3 - TIR'!$E$26-SQRT(('Ejercicio 3 - TIR'!$E$26-'Ejercicio 3 - TIR'!$C$26)*('Ejercicio 3 - TIR'!$E$26-'Ejercicio 3 - TIR'!$D$26)*(1-X657)))</f>
        <v>0.2099350891</v>
      </c>
      <c r="Z657" s="3">
        <f t="shared" si="16"/>
        <v>1.17798276</v>
      </c>
      <c r="AA657" s="3">
        <f t="shared" si="17"/>
        <v>1.329484842</v>
      </c>
      <c r="AB657" s="3">
        <f t="shared" si="18"/>
        <v>1.566246958</v>
      </c>
      <c r="AC657" s="3">
        <f t="shared" si="19"/>
        <v>1.891952476</v>
      </c>
      <c r="AD657" s="3">
        <f t="shared" si="20"/>
        <v>2.289139687</v>
      </c>
      <c r="AE657" s="2">
        <f t="shared" si="21"/>
        <v>5889.942918</v>
      </c>
      <c r="AF657" s="2">
        <f t="shared" si="22"/>
        <v>6647.457074</v>
      </c>
      <c r="AG657" s="2">
        <f t="shared" si="23"/>
        <v>7831.273503</v>
      </c>
      <c r="AH657" s="2">
        <f t="shared" si="24"/>
        <v>9459.809145</v>
      </c>
      <c r="AI657" s="2">
        <f t="shared" si="25"/>
        <v>11445.75502</v>
      </c>
      <c r="AJ657" s="4">
        <f t="shared" si="26"/>
        <v>47976.6774</v>
      </c>
      <c r="AK657" s="4">
        <f t="shared" si="27"/>
        <v>53637.72817</v>
      </c>
      <c r="AL657" s="4">
        <f t="shared" si="28"/>
        <v>57346.29825</v>
      </c>
      <c r="AM657" s="4">
        <f t="shared" si="29"/>
        <v>83225.94398</v>
      </c>
      <c r="AN657" s="4">
        <f t="shared" si="30"/>
        <v>96515.20318</v>
      </c>
      <c r="AO657" s="4">
        <f>C657/'Ejercicio 3 - TIR'!$D$7</f>
        <v>13323.30281</v>
      </c>
      <c r="AP657" s="4">
        <f t="shared" si="31"/>
        <v>34653.37459</v>
      </c>
      <c r="AQ657" s="4">
        <f t="shared" si="32"/>
        <v>40314.42537</v>
      </c>
      <c r="AR657" s="4">
        <f t="shared" si="33"/>
        <v>44022.99545</v>
      </c>
      <c r="AS657" s="4">
        <f t="shared" si="34"/>
        <v>69902.64117</v>
      </c>
      <c r="AT657" s="4">
        <f t="shared" si="35"/>
        <v>83191.90037</v>
      </c>
      <c r="AU657" s="4">
        <f>AP657*'Ejercicio 3 - TIR'!$D$5</f>
        <v>17326.6873</v>
      </c>
      <c r="AV657" s="4">
        <f>AQ657*'Ejercicio 3 - TIR'!$D$5</f>
        <v>20157.21268</v>
      </c>
      <c r="AW657" s="4">
        <f>AR657*'Ejercicio 3 - TIR'!$D$5</f>
        <v>22011.49772</v>
      </c>
      <c r="AX657" s="4">
        <f>AS657*'Ejercicio 3 - TIR'!$D$5</f>
        <v>34951.32058</v>
      </c>
      <c r="AY657" s="4">
        <f>AT657*'Ejercicio 3 - TIR'!$D$5</f>
        <v>41595.95019</v>
      </c>
      <c r="AZ657" s="4">
        <f t="shared" ref="AZ657:BD657" si="2006">AJ657-AU657-AE657</f>
        <v>24760.04718</v>
      </c>
      <c r="BA657" s="4">
        <f t="shared" si="2006"/>
        <v>26833.05842</v>
      </c>
      <c r="BB657" s="4">
        <f t="shared" si="2006"/>
        <v>27503.52703</v>
      </c>
      <c r="BC657" s="4">
        <f t="shared" si="2006"/>
        <v>38814.81425</v>
      </c>
      <c r="BD657" s="4">
        <f t="shared" si="2006"/>
        <v>43473.49797</v>
      </c>
      <c r="BE657" s="4">
        <f t="shared" ref="BE657:BI657" si="2007">AZ657/Z657</f>
        <v>21019.02339</v>
      </c>
      <c r="BF657" s="4">
        <f t="shared" si="2007"/>
        <v>20183.04953</v>
      </c>
      <c r="BG657" s="4">
        <f t="shared" si="2007"/>
        <v>17560.14714</v>
      </c>
      <c r="BH657" s="4">
        <f t="shared" si="2007"/>
        <v>20515.74484</v>
      </c>
      <c r="BI657" s="4">
        <f t="shared" si="2007"/>
        <v>18991.19491</v>
      </c>
      <c r="BJ657" s="4">
        <f t="shared" si="38"/>
        <v>75753.97801</v>
      </c>
      <c r="BK657" s="4">
        <f t="shared" si="39"/>
        <v>30498.90122</v>
      </c>
      <c r="BL657" s="4">
        <f t="shared" si="40"/>
        <v>106252.8792</v>
      </c>
      <c r="BM657" s="4">
        <f>BK657*'Ejercicio 3 - TIR'!$D$5</f>
        <v>15249.45061</v>
      </c>
      <c r="BN657" s="4">
        <f t="shared" si="41"/>
        <v>91003.42862</v>
      </c>
      <c r="BO657" s="4">
        <f t="shared" si="42"/>
        <v>39754.42352</v>
      </c>
      <c r="BP657" s="4">
        <f t="shared" si="43"/>
        <v>-99709.28615</v>
      </c>
      <c r="BQ657" s="4">
        <f t="shared" ref="BQ657:BT657" si="2008">BE657</f>
        <v>21019.02339</v>
      </c>
      <c r="BR657" s="4">
        <f t="shared" si="2008"/>
        <v>20183.04953</v>
      </c>
      <c r="BS657" s="4">
        <f t="shared" si="2008"/>
        <v>17560.14714</v>
      </c>
      <c r="BT657" s="4">
        <f t="shared" si="2008"/>
        <v>20515.74484</v>
      </c>
      <c r="BU657" s="4">
        <f t="shared" si="45"/>
        <v>58745.61843</v>
      </c>
      <c r="BV657" s="36">
        <f t="shared" si="46"/>
        <v>9.920680008</v>
      </c>
    </row>
    <row r="658" ht="15.0" customHeight="1">
      <c r="A658" s="2">
        <v>657.0</v>
      </c>
      <c r="B658" s="3">
        <f t="shared" si="4"/>
        <v>0.9006994216</v>
      </c>
      <c r="C658" s="4">
        <f>IF(B658&lt;=('Ejercicio 3 - TIR'!$D$13-'Ejercicio 3 - TIR'!$C$13)/('Ejercicio 3 - TIR'!$E$13-'Ejercicio 3 - TIR'!$C$13),'Ejercicio 3 - TIR'!$C$13+SQRT(('Ejercicio 3 - TIR'!$E$13-'Ejercicio 3 - TIR'!$C$13)*('Ejercicio 3 - TIR'!$D$13-'Ejercicio 3 - TIR'!$C$13)*B658),'Ejercicio 3 - TIR'!$E$13-SQRT(('Ejercicio 3 - TIR'!$E$13-'Ejercicio 3 - TIR'!$C$13)*('Ejercicio 3 - TIR'!$E$13-'Ejercicio 3 - TIR'!$D$13)*(1-B658)))</f>
        <v>89083.92497</v>
      </c>
      <c r="D658" s="3">
        <f t="shared" si="5"/>
        <v>0.243472239</v>
      </c>
      <c r="E658" s="4">
        <f>IF(D658&lt;=('Ejercicio 3 - TIR'!$D$14-'Ejercicio 3 - TIR'!$C$14)/('Ejercicio 3 - TIR'!$E$14-'Ejercicio 3 - TIR'!$C$14),'Ejercicio 3 - TIR'!$C$14+SQRT(('Ejercicio 3 - TIR'!$E$14-'Ejercicio 3 - TIR'!$C$14)*('Ejercicio 3 - TIR'!$D$14-'Ejercicio 3 - TIR'!$C$14)*D658),'Ejercicio 3 - TIR'!$E$14-SQRT(('Ejercicio 3 - TIR'!$E$14-'Ejercicio 3 - TIR'!$C$14)*('Ejercicio 3 - TIR'!$E$14-'Ejercicio 3 - TIR'!$D$14)*(1-D658)))</f>
        <v>29273.22102</v>
      </c>
      <c r="F658" s="3">
        <f t="shared" si="6"/>
        <v>0.5190761516</v>
      </c>
      <c r="G658" s="4">
        <f>IF(F658&lt;=('Ejercicio 3 - TIR'!$D$18-'Ejercicio 3 - TIR'!$C$18)/('Ejercicio 3 - TIR'!$E$18-'Ejercicio 3 - TIR'!$C$18),'Ejercicio 3 - TIR'!$C$18+SQRT(('Ejercicio 3 - TIR'!$E$18-'Ejercicio 3 - TIR'!$C$18)*('Ejercicio 3 - TIR'!$D$18-'Ejercicio 3 - TIR'!$C$18)*F658),'Ejercicio 3 - TIR'!$E$18-SQRT(('Ejercicio 3 - TIR'!$E$18-'Ejercicio 3 - TIR'!$C$18)*('Ejercicio 3 - TIR'!$E$18-'Ejercicio 3 - TIR'!$D$18)*(1-F658)))</f>
        <v>38823.91199</v>
      </c>
      <c r="H658" s="3">
        <f t="shared" si="7"/>
        <v>0.8839193067</v>
      </c>
      <c r="I658" s="4">
        <f>IF(H658&lt;=('Ejercicio 3 - TIR'!$D$18-'Ejercicio 3 - TIR'!$C$18)/('Ejercicio 3 - TIR'!$E$18-'Ejercicio 3 - TIR'!$C$18),'Ejercicio 3 - TIR'!$C$18+SQRT(('Ejercicio 3 - TIR'!$E$18-'Ejercicio 3 - TIR'!$C$18)*('Ejercicio 3 - TIR'!$D$18-'Ejercicio 3 - TIR'!$C$18)*H658),'Ejercicio 3 - TIR'!$E$18-SQRT(('Ejercicio 3 - TIR'!$E$18-'Ejercicio 3 - TIR'!$C$18)*('Ejercicio 3 - TIR'!$E$18-'Ejercicio 3 - TIR'!$D$18)*(1-H658)))</f>
        <v>42049.39803</v>
      </c>
      <c r="J658" s="3">
        <f t="shared" si="8"/>
        <v>0.2634347232</v>
      </c>
      <c r="K658" s="4">
        <f>IF(J658&lt;=('Ejercicio 3 - TIR'!$D$18-'Ejercicio 3 - TIR'!$C$18)/('Ejercicio 3 - TIR'!$E$18-'Ejercicio 3 - TIR'!$C$18),'Ejercicio 3 - TIR'!$C$18+SQRT(('Ejercicio 3 - TIR'!$E$18-'Ejercicio 3 - TIR'!$C$18)*('Ejercicio 3 - TIR'!$D$18-'Ejercicio 3 - TIR'!$C$18)*J658),'Ejercicio 3 - TIR'!$E$18-SQRT(('Ejercicio 3 - TIR'!$E$18-'Ejercicio 3 - TIR'!$C$18)*('Ejercicio 3 - TIR'!$E$18-'Ejercicio 3 - TIR'!$D$18)*(1-J658)))</f>
        <v>36286.11235</v>
      </c>
      <c r="L658" s="3">
        <f t="shared" si="9"/>
        <v>0.1470279659</v>
      </c>
      <c r="M658" s="4">
        <f>IF(L658&lt;=('Ejercicio 3 - TIR'!$D$18-'Ejercicio 3 - TIR'!$C$18)/('Ejercicio 3 - TIR'!$E$18-'Ejercicio 3 - TIR'!$C$18),'Ejercicio 3 - TIR'!$C$18+SQRT(('Ejercicio 3 - TIR'!$E$18-'Ejercicio 3 - TIR'!$C$18)*('Ejercicio 3 - TIR'!$D$18-'Ejercicio 3 - TIR'!$C$18)*L658),'Ejercicio 3 - TIR'!$E$18-SQRT(('Ejercicio 3 - TIR'!$E$18-'Ejercicio 3 - TIR'!$C$18)*('Ejercicio 3 - TIR'!$E$18-'Ejercicio 3 - TIR'!$D$18)*(1-L658)))</f>
        <v>34696.1894</v>
      </c>
      <c r="N658" s="3">
        <f t="shared" si="10"/>
        <v>0.03298798662</v>
      </c>
      <c r="O658" s="4">
        <f>IF(N658&lt;=('Ejercicio 3 - TIR'!$D$18-'Ejercicio 3 - TIR'!$C$18)/('Ejercicio 3 - TIR'!$E$18-'Ejercicio 3 - TIR'!$C$18),'Ejercicio 3 - TIR'!$C$18+SQRT(('Ejercicio 3 - TIR'!$E$18-'Ejercicio 3 - TIR'!$C$18)*('Ejercicio 3 - TIR'!$D$18-'Ejercicio 3 - TIR'!$C$18)*N658),'Ejercicio 3 - TIR'!$E$18-SQRT(('Ejercicio 3 - TIR'!$E$18-'Ejercicio 3 - TIR'!$C$18)*('Ejercicio 3 - TIR'!$E$18-'Ejercicio 3 - TIR'!$D$18)*(1-N658)))</f>
        <v>32224.45454</v>
      </c>
      <c r="P658" s="3">
        <f t="shared" si="11"/>
        <v>0.9100804491</v>
      </c>
      <c r="Q658" s="7">
        <f>IF(P658&lt;=('Ejercicio 3 - TIR'!$D$22-'Ejercicio 3 - TIR'!$C$22)/('Ejercicio 3 - TIR'!$E$22-'Ejercicio 3 - TIR'!$C$22),'Ejercicio 3 - TIR'!$C$22+SQRT(('Ejercicio 3 - TIR'!$E$22-'Ejercicio 3 - TIR'!$C$22)*('Ejercicio 3 - TIR'!$D$22-'Ejercicio 3 - TIR'!$C$22)*P658),'Ejercicio 3 - TIR'!$E$22-SQRT(('Ejercicio 3 - TIR'!$E$22-'Ejercicio 3 - TIR'!$C$22)*('Ejercicio 3 - TIR'!$E$22-'Ejercicio 3 - TIR'!$D$22)*(1-P658)))</f>
        <v>0.1672777678</v>
      </c>
      <c r="R658" s="3">
        <f t="shared" si="12"/>
        <v>0.4125416386</v>
      </c>
      <c r="S658" s="7">
        <f>IF(R658&lt;=('Ejercicio 3 - TIR'!$D$23-'Ejercicio 3 - TIR'!$C$23)/('Ejercicio 3 - TIR'!$E$23-'Ejercicio 3 - TIR'!$C$23),'Ejercicio 3 - TIR'!$C$23+SQRT(('Ejercicio 3 - TIR'!$E$23-'Ejercicio 3 - TIR'!$C$23)*('Ejercicio 3 - TIR'!$D$23-'Ejercicio 3 - TIR'!$C$23)*R658),'Ejercicio 3 - TIR'!$E$23-SQRT(('Ejercicio 3 - TIR'!$E$23-'Ejercicio 3 - TIR'!$C$23)*('Ejercicio 3 - TIR'!$E$23-'Ejercicio 3 - TIR'!$D$23)*(1-R658)))</f>
        <v>0.1472502284</v>
      </c>
      <c r="T658" s="3">
        <f t="shared" si="13"/>
        <v>0.5351920283</v>
      </c>
      <c r="U658" s="7">
        <f>IF(T658&lt;=('Ejercicio 3 - TIR'!$D$24-'Ejercicio 3 - TIR'!$C$24)/('Ejercicio 3 - TIR'!$E$24-'Ejercicio 3 - TIR'!$C$24),'Ejercicio 3 - TIR'!$C$24+SQRT(('Ejercicio 3 - TIR'!$E$24-'Ejercicio 3 - TIR'!$C$24)*('Ejercicio 3 - TIR'!$D$24-'Ejercicio 3 - TIR'!$C$24)*T658),'Ejercicio 3 - TIR'!$E$24-SQRT(('Ejercicio 3 - TIR'!$E$24-'Ejercicio 3 - TIR'!$C$24)*('Ejercicio 3 - TIR'!$E$24-'Ejercicio 3 - TIR'!$D$24)*(1-T658)))</f>
        <v>0.1839242142</v>
      </c>
      <c r="V658" s="3">
        <f t="shared" si="14"/>
        <v>0.04538850508</v>
      </c>
      <c r="W658" s="7">
        <f>IF(V658&lt;=('Ejercicio 3 - TIR'!$D$25-'Ejercicio 3 - TIR'!$C$25)/('Ejercicio 3 - TIR'!$E$25-'Ejercicio 3 - TIR'!$C$25),'Ejercicio 3 - TIR'!$C$25+SQRT(('Ejercicio 3 - TIR'!$E$25-'Ejercicio 3 - TIR'!$C$25)*('Ejercicio 3 - TIR'!$D$25-'Ejercicio 3 - TIR'!$C$25)*V658),'Ejercicio 3 - TIR'!$E$25-SQRT(('Ejercicio 3 - TIR'!$E$25-'Ejercicio 3 - TIR'!$C$25)*('Ejercicio 3 - TIR'!$E$25-'Ejercicio 3 - TIR'!$D$25)*(1-V658)))</f>
        <v>0.1879714432</v>
      </c>
      <c r="X658" s="3">
        <f t="shared" si="15"/>
        <v>0.9785333511</v>
      </c>
      <c r="Y658" s="7">
        <f>IF(X658&lt;=('Ejercicio 3 - TIR'!$D$26-'Ejercicio 3 - TIR'!$C$26)/('Ejercicio 3 - TIR'!$E$26-'Ejercicio 3 - TIR'!$C$26),'Ejercicio 3 - TIR'!$C$26+SQRT(('Ejercicio 3 - TIR'!$E$26-'Ejercicio 3 - TIR'!$C$26)*('Ejercicio 3 - TIR'!$D$26-'Ejercicio 3 - TIR'!$C$26)*X658),'Ejercicio 3 - TIR'!$E$26-SQRT(('Ejercicio 3 - TIR'!$E$26-'Ejercicio 3 - TIR'!$C$26)*('Ejercicio 3 - TIR'!$E$26-'Ejercicio 3 - TIR'!$D$26)*(1-X658)))</f>
        <v>0.2692333894</v>
      </c>
      <c r="Z658" s="3">
        <f t="shared" si="16"/>
        <v>1.167277768</v>
      </c>
      <c r="AA658" s="3">
        <f t="shared" si="17"/>
        <v>1.339159686</v>
      </c>
      <c r="AB658" s="3">
        <f t="shared" si="18"/>
        <v>1.585463579</v>
      </c>
      <c r="AC658" s="3">
        <f t="shared" si="19"/>
        <v>1.883485456</v>
      </c>
      <c r="AD658" s="3">
        <f t="shared" si="20"/>
        <v>2.390582629</v>
      </c>
      <c r="AE658" s="2">
        <f t="shared" si="21"/>
        <v>4896.75907</v>
      </c>
      <c r="AF658" s="2">
        <f t="shared" si="22"/>
        <v>5617.807962</v>
      </c>
      <c r="AG658" s="2">
        <f t="shared" si="23"/>
        <v>6651.058877</v>
      </c>
      <c r="AH658" s="2">
        <f t="shared" si="24"/>
        <v>7901.268013</v>
      </c>
      <c r="AI658" s="2">
        <f t="shared" si="25"/>
        <v>10028.55318</v>
      </c>
      <c r="AJ658" s="4">
        <f t="shared" si="26"/>
        <v>45318.28932</v>
      </c>
      <c r="AK658" s="4">
        <f t="shared" si="27"/>
        <v>56310.85865</v>
      </c>
      <c r="AL658" s="4">
        <f t="shared" si="28"/>
        <v>57530.30954</v>
      </c>
      <c r="AM658" s="4">
        <f t="shared" si="29"/>
        <v>65349.76811</v>
      </c>
      <c r="AN658" s="4">
        <f t="shared" si="30"/>
        <v>77035.22124</v>
      </c>
      <c r="AO658" s="4">
        <f>C658/'Ejercicio 3 - TIR'!$D$7</f>
        <v>17816.78499</v>
      </c>
      <c r="AP658" s="4">
        <f t="shared" si="31"/>
        <v>27501.50433</v>
      </c>
      <c r="AQ658" s="4">
        <f t="shared" si="32"/>
        <v>38494.07366</v>
      </c>
      <c r="AR658" s="4">
        <f t="shared" si="33"/>
        <v>39713.52455</v>
      </c>
      <c r="AS658" s="4">
        <f t="shared" si="34"/>
        <v>47532.98311</v>
      </c>
      <c r="AT658" s="4">
        <f t="shared" si="35"/>
        <v>59218.43625</v>
      </c>
      <c r="AU658" s="4">
        <f>AP658*'Ejercicio 3 - TIR'!$D$5</f>
        <v>13750.75216</v>
      </c>
      <c r="AV658" s="4">
        <f>AQ658*'Ejercicio 3 - TIR'!$D$5</f>
        <v>19247.03683</v>
      </c>
      <c r="AW658" s="4">
        <f>AR658*'Ejercicio 3 - TIR'!$D$5</f>
        <v>19856.76227</v>
      </c>
      <c r="AX658" s="4">
        <f>AS658*'Ejercicio 3 - TIR'!$D$5</f>
        <v>23766.49156</v>
      </c>
      <c r="AY658" s="4">
        <f>AT658*'Ejercicio 3 - TIR'!$D$5</f>
        <v>29609.21812</v>
      </c>
      <c r="AZ658" s="4">
        <f t="shared" ref="AZ658:BD658" si="2009">AJ658-AU658-AE658</f>
        <v>26670.77809</v>
      </c>
      <c r="BA658" s="4">
        <f t="shared" si="2009"/>
        <v>31446.01386</v>
      </c>
      <c r="BB658" s="4">
        <f t="shared" si="2009"/>
        <v>31022.48839</v>
      </c>
      <c r="BC658" s="4">
        <f t="shared" si="2009"/>
        <v>33682.00854</v>
      </c>
      <c r="BD658" s="4">
        <f t="shared" si="2009"/>
        <v>37397.44994</v>
      </c>
      <c r="BE658" s="4">
        <f t="shared" ref="BE658:BI658" si="2010">AZ658/Z658</f>
        <v>22848.69876</v>
      </c>
      <c r="BF658" s="4">
        <f t="shared" si="2010"/>
        <v>23481.90003</v>
      </c>
      <c r="BG658" s="4">
        <f t="shared" si="2010"/>
        <v>19566.825</v>
      </c>
      <c r="BH658" s="4">
        <f t="shared" si="2010"/>
        <v>17882.80787</v>
      </c>
      <c r="BI658" s="4">
        <f t="shared" si="2010"/>
        <v>15643.65502</v>
      </c>
      <c r="BJ658" s="4">
        <f t="shared" si="38"/>
        <v>69980.05367</v>
      </c>
      <c r="BK658" s="4">
        <f t="shared" si="39"/>
        <v>42592.49671</v>
      </c>
      <c r="BL658" s="4">
        <f t="shared" si="40"/>
        <v>112572.5504</v>
      </c>
      <c r="BM658" s="4">
        <f>BK658*'Ejercicio 3 - TIR'!$D$5</f>
        <v>21296.24835</v>
      </c>
      <c r="BN658" s="4">
        <f t="shared" si="41"/>
        <v>91276.30203</v>
      </c>
      <c r="BO658" s="4">
        <f t="shared" si="42"/>
        <v>38181.61352</v>
      </c>
      <c r="BP658" s="4">
        <f t="shared" si="43"/>
        <v>-118357.146</v>
      </c>
      <c r="BQ658" s="4">
        <f t="shared" ref="BQ658:BT658" si="2011">BE658</f>
        <v>22848.69876</v>
      </c>
      <c r="BR658" s="4">
        <f t="shared" si="2011"/>
        <v>23481.90003</v>
      </c>
      <c r="BS658" s="4">
        <f t="shared" si="2011"/>
        <v>19566.825</v>
      </c>
      <c r="BT658" s="4">
        <f t="shared" si="2011"/>
        <v>17882.80787</v>
      </c>
      <c r="BU658" s="4">
        <f t="shared" si="45"/>
        <v>53825.26854</v>
      </c>
      <c r="BV658" s="36">
        <f t="shared" si="46"/>
        <v>4.592124006</v>
      </c>
    </row>
    <row r="659" ht="15.0" customHeight="1">
      <c r="A659" s="2">
        <v>658.0</v>
      </c>
      <c r="B659" s="3">
        <f t="shared" si="4"/>
        <v>0.1596376767</v>
      </c>
      <c r="C659" s="4">
        <f>IF(B659&lt;=('Ejercicio 3 - TIR'!$D$13-'Ejercicio 3 - TIR'!$C$13)/('Ejercicio 3 - TIR'!$E$13-'Ejercicio 3 - TIR'!$C$13),'Ejercicio 3 - TIR'!$C$13+SQRT(('Ejercicio 3 - TIR'!$E$13-'Ejercicio 3 - TIR'!$C$13)*('Ejercicio 3 - TIR'!$D$13-'Ejercicio 3 - TIR'!$C$13)*B659),'Ejercicio 3 - TIR'!$E$13-SQRT(('Ejercicio 3 - TIR'!$E$13-'Ejercicio 3 - TIR'!$C$13)*('Ejercicio 3 - TIR'!$E$13-'Ejercicio 3 - TIR'!$D$13)*(1-B659)))</f>
        <v>67990.93678</v>
      </c>
      <c r="D659" s="3">
        <f t="shared" si="5"/>
        <v>0.8529816493</v>
      </c>
      <c r="E659" s="4">
        <f>IF(D659&lt;=('Ejercicio 3 - TIR'!$D$14-'Ejercicio 3 - TIR'!$C$14)/('Ejercicio 3 - TIR'!$E$14-'Ejercicio 3 - TIR'!$C$14),'Ejercicio 3 - TIR'!$C$14+SQRT(('Ejercicio 3 - TIR'!$E$14-'Ejercicio 3 - TIR'!$C$14)*('Ejercicio 3 - TIR'!$D$14-'Ejercicio 3 - TIR'!$C$14)*D659),'Ejercicio 3 - TIR'!$E$14-SQRT(('Ejercicio 3 - TIR'!$E$14-'Ejercicio 3 - TIR'!$C$14)*('Ejercicio 3 - TIR'!$E$14-'Ejercicio 3 - TIR'!$D$14)*(1-D659)))</f>
        <v>35303.96416</v>
      </c>
      <c r="F659" s="3">
        <f t="shared" si="6"/>
        <v>0.2718380799</v>
      </c>
      <c r="G659" s="4">
        <f>IF(F659&lt;=('Ejercicio 3 - TIR'!$D$18-'Ejercicio 3 - TIR'!$C$18)/('Ejercicio 3 - TIR'!$E$18-'Ejercicio 3 - TIR'!$C$18),'Ejercicio 3 - TIR'!$C$18+SQRT(('Ejercicio 3 - TIR'!$E$18-'Ejercicio 3 - TIR'!$C$18)*('Ejercicio 3 - TIR'!$D$18-'Ejercicio 3 - TIR'!$C$18)*F659),'Ejercicio 3 - TIR'!$E$18-SQRT(('Ejercicio 3 - TIR'!$E$18-'Ejercicio 3 - TIR'!$C$18)*('Ejercicio 3 - TIR'!$E$18-'Ejercicio 3 - TIR'!$D$18)*(1-F659)))</f>
        <v>36385.58627</v>
      </c>
      <c r="H659" s="3">
        <f t="shared" si="7"/>
        <v>0.6936746577</v>
      </c>
      <c r="I659" s="4">
        <f>IF(H659&lt;=('Ejercicio 3 - TIR'!$D$18-'Ejercicio 3 - TIR'!$C$18)/('Ejercicio 3 - TIR'!$E$18-'Ejercicio 3 - TIR'!$C$18),'Ejercicio 3 - TIR'!$C$18+SQRT(('Ejercicio 3 - TIR'!$E$18-'Ejercicio 3 - TIR'!$C$18)*('Ejercicio 3 - TIR'!$D$18-'Ejercicio 3 - TIR'!$C$18)*H659),'Ejercicio 3 - TIR'!$E$18-SQRT(('Ejercicio 3 - TIR'!$E$18-'Ejercicio 3 - TIR'!$C$18)*('Ejercicio 3 - TIR'!$E$18-'Ejercicio 3 - TIR'!$D$18)*(1-H659)))</f>
        <v>40206.83813</v>
      </c>
      <c r="J659" s="3">
        <f t="shared" si="8"/>
        <v>0.9409712059</v>
      </c>
      <c r="K659" s="4">
        <f>IF(J659&lt;=('Ejercicio 3 - TIR'!$D$18-'Ejercicio 3 - TIR'!$C$18)/('Ejercicio 3 - TIR'!$E$18-'Ejercicio 3 - TIR'!$C$18),'Ejercicio 3 - TIR'!$C$18+SQRT(('Ejercicio 3 - TIR'!$E$18-'Ejercicio 3 - TIR'!$C$18)*('Ejercicio 3 - TIR'!$D$18-'Ejercicio 3 - TIR'!$C$18)*J659),'Ejercicio 3 - TIR'!$E$18-SQRT(('Ejercicio 3 - TIR'!$E$18-'Ejercicio 3 - TIR'!$C$18)*('Ejercicio 3 - TIR'!$E$18-'Ejercicio 3 - TIR'!$D$18)*(1-J659)))</f>
        <v>42895.91836</v>
      </c>
      <c r="L659" s="3">
        <f t="shared" si="9"/>
        <v>0.9166381929</v>
      </c>
      <c r="M659" s="4">
        <f>IF(L659&lt;=('Ejercicio 3 - TIR'!$D$18-'Ejercicio 3 - TIR'!$C$18)/('Ejercicio 3 - TIR'!$E$18-'Ejercicio 3 - TIR'!$C$18),'Ejercicio 3 - TIR'!$C$18+SQRT(('Ejercicio 3 - TIR'!$E$18-'Ejercicio 3 - TIR'!$C$18)*('Ejercicio 3 - TIR'!$D$18-'Ejercicio 3 - TIR'!$C$18)*L659),'Ejercicio 3 - TIR'!$E$18-SQRT(('Ejercicio 3 - TIR'!$E$18-'Ejercicio 3 - TIR'!$C$18)*('Ejercicio 3 - TIR'!$E$18-'Ejercicio 3 - TIR'!$D$18)*(1-L659)))</f>
        <v>42499.57293</v>
      </c>
      <c r="N659" s="3">
        <f t="shared" si="10"/>
        <v>0.2918400016</v>
      </c>
      <c r="O659" s="4">
        <f>IF(N659&lt;=('Ejercicio 3 - TIR'!$D$18-'Ejercicio 3 - TIR'!$C$18)/('Ejercicio 3 - TIR'!$E$18-'Ejercicio 3 - TIR'!$C$18),'Ejercicio 3 - TIR'!$C$18+SQRT(('Ejercicio 3 - TIR'!$E$18-'Ejercicio 3 - TIR'!$C$18)*('Ejercicio 3 - TIR'!$D$18-'Ejercicio 3 - TIR'!$C$18)*N659),'Ejercicio 3 - TIR'!$E$18-SQRT(('Ejercicio 3 - TIR'!$E$18-'Ejercicio 3 - TIR'!$C$18)*('Ejercicio 3 - TIR'!$E$18-'Ejercicio 3 - TIR'!$D$18)*(1-N659)))</f>
        <v>36616.34342</v>
      </c>
      <c r="P659" s="3">
        <f t="shared" si="11"/>
        <v>0.9516917824</v>
      </c>
      <c r="Q659" s="7">
        <f>IF(P659&lt;=('Ejercicio 3 - TIR'!$D$22-'Ejercicio 3 - TIR'!$C$22)/('Ejercicio 3 - TIR'!$E$22-'Ejercicio 3 - TIR'!$C$22),'Ejercicio 3 - TIR'!$C$22+SQRT(('Ejercicio 3 - TIR'!$E$22-'Ejercicio 3 - TIR'!$C$22)*('Ejercicio 3 - TIR'!$D$22-'Ejercicio 3 - TIR'!$C$22)*P659),'Ejercicio 3 - TIR'!$E$22-SQRT(('Ejercicio 3 - TIR'!$E$22-'Ejercicio 3 - TIR'!$C$22)*('Ejercicio 3 - TIR'!$E$22-'Ejercicio 3 - TIR'!$D$22)*(1-P659)))</f>
        <v>0.1706750447</v>
      </c>
      <c r="R659" s="3">
        <f t="shared" si="12"/>
        <v>0.05429859695</v>
      </c>
      <c r="S659" s="7">
        <f>IF(R659&lt;=('Ejercicio 3 - TIR'!$D$23-'Ejercicio 3 - TIR'!$C$23)/('Ejercicio 3 - TIR'!$E$23-'Ejercicio 3 - TIR'!$C$23),'Ejercicio 3 - TIR'!$C$23+SQRT(('Ejercicio 3 - TIR'!$E$23-'Ejercicio 3 - TIR'!$C$23)*('Ejercicio 3 - TIR'!$D$23-'Ejercicio 3 - TIR'!$C$23)*R659),'Ejercicio 3 - TIR'!$E$23-SQRT(('Ejercicio 3 - TIR'!$E$23-'Ejercicio 3 - TIR'!$C$23)*('Ejercicio 3 - TIR'!$E$23-'Ejercicio 3 - TIR'!$D$23)*(1-R659)))</f>
        <v>0.1298862265</v>
      </c>
      <c r="T659" s="3">
        <f t="shared" si="13"/>
        <v>0.8086055527</v>
      </c>
      <c r="U659" s="7">
        <f>IF(T659&lt;=('Ejercicio 3 - TIR'!$D$24-'Ejercicio 3 - TIR'!$C$24)/('Ejercicio 3 - TIR'!$E$24-'Ejercicio 3 - TIR'!$C$24),'Ejercicio 3 - TIR'!$C$24+SQRT(('Ejercicio 3 - TIR'!$E$24-'Ejercicio 3 - TIR'!$C$24)*('Ejercicio 3 - TIR'!$D$24-'Ejercicio 3 - TIR'!$C$24)*T659),'Ejercicio 3 - TIR'!$E$24-SQRT(('Ejercicio 3 - TIR'!$E$24-'Ejercicio 3 - TIR'!$C$24)*('Ejercicio 3 - TIR'!$E$24-'Ejercicio 3 - TIR'!$D$24)*(1-T659)))</f>
        <v>0.1968503898</v>
      </c>
      <c r="V659" s="3">
        <f t="shared" si="14"/>
        <v>0.3265276725</v>
      </c>
      <c r="W659" s="7">
        <f>IF(V659&lt;=('Ejercicio 3 - TIR'!$D$25-'Ejercicio 3 - TIR'!$C$25)/('Ejercicio 3 - TIR'!$E$25-'Ejercicio 3 - TIR'!$C$25),'Ejercicio 3 - TIR'!$C$25+SQRT(('Ejercicio 3 - TIR'!$E$25-'Ejercicio 3 - TIR'!$C$25)*('Ejercicio 3 - TIR'!$D$25-'Ejercicio 3 - TIR'!$C$25)*V659),'Ejercicio 3 - TIR'!$E$25-SQRT(('Ejercicio 3 - TIR'!$E$25-'Ejercicio 3 - TIR'!$C$25)*('Ejercicio 3 - TIR'!$E$25-'Ejercicio 3 - TIR'!$D$25)*(1-V659)))</f>
        <v>0.2014494784</v>
      </c>
      <c r="X659" s="3">
        <f t="shared" si="15"/>
        <v>0.1548284733</v>
      </c>
      <c r="Y659" s="7">
        <f>IF(X659&lt;=('Ejercicio 3 - TIR'!$D$26-'Ejercicio 3 - TIR'!$C$26)/('Ejercicio 3 - TIR'!$E$26-'Ejercicio 3 - TIR'!$C$26),'Ejercicio 3 - TIR'!$C$26+SQRT(('Ejercicio 3 - TIR'!$E$26-'Ejercicio 3 - TIR'!$C$26)*('Ejercicio 3 - TIR'!$D$26-'Ejercicio 3 - TIR'!$C$26)*X659),'Ejercicio 3 - TIR'!$E$26-SQRT(('Ejercicio 3 - TIR'!$E$26-'Ejercicio 3 - TIR'!$C$26)*('Ejercicio 3 - TIR'!$E$26-'Ejercicio 3 - TIR'!$D$26)*(1-X659)))</f>
        <v>0.2104459502</v>
      </c>
      <c r="Z659" s="3">
        <f t="shared" si="16"/>
        <v>1.170675045</v>
      </c>
      <c r="AA659" s="3">
        <f t="shared" si="17"/>
        <v>1.322729609</v>
      </c>
      <c r="AB659" s="3">
        <f t="shared" si="18"/>
        <v>1.583109448</v>
      </c>
      <c r="AC659" s="3">
        <f t="shared" si="19"/>
        <v>1.90202602</v>
      </c>
      <c r="AD659" s="3">
        <f t="shared" si="20"/>
        <v>2.302299693</v>
      </c>
      <c r="AE659" s="2">
        <f t="shared" si="21"/>
        <v>6025.505661</v>
      </c>
      <c r="AF659" s="2">
        <f t="shared" si="22"/>
        <v>6808.135854</v>
      </c>
      <c r="AG659" s="2">
        <f t="shared" si="23"/>
        <v>8148.32005</v>
      </c>
      <c r="AH659" s="2">
        <f t="shared" si="24"/>
        <v>9789.794874</v>
      </c>
      <c r="AI659" s="2">
        <f t="shared" si="25"/>
        <v>11850.01756</v>
      </c>
      <c r="AJ659" s="4">
        <f t="shared" si="26"/>
        <v>42595.69783</v>
      </c>
      <c r="AK659" s="4">
        <f t="shared" si="27"/>
        <v>53182.77527</v>
      </c>
      <c r="AL659" s="4">
        <f t="shared" si="28"/>
        <v>67908.93362</v>
      </c>
      <c r="AM659" s="4">
        <f t="shared" si="29"/>
        <v>80835.29356</v>
      </c>
      <c r="AN659" s="4">
        <f t="shared" si="30"/>
        <v>84301.79623</v>
      </c>
      <c r="AO659" s="4">
        <f>C659/'Ejercicio 3 - TIR'!$D$7</f>
        <v>13598.18736</v>
      </c>
      <c r="AP659" s="4">
        <f t="shared" si="31"/>
        <v>28997.51047</v>
      </c>
      <c r="AQ659" s="4">
        <f t="shared" si="32"/>
        <v>39584.58792</v>
      </c>
      <c r="AR659" s="4">
        <f t="shared" si="33"/>
        <v>54310.74627</v>
      </c>
      <c r="AS659" s="4">
        <f t="shared" si="34"/>
        <v>67237.10621</v>
      </c>
      <c r="AT659" s="4">
        <f t="shared" si="35"/>
        <v>70703.60887</v>
      </c>
      <c r="AU659" s="4">
        <f>AP659*'Ejercicio 3 - TIR'!$D$5</f>
        <v>14498.75524</v>
      </c>
      <c r="AV659" s="4">
        <f>AQ659*'Ejercicio 3 - TIR'!$D$5</f>
        <v>19792.29396</v>
      </c>
      <c r="AW659" s="4">
        <f>AR659*'Ejercicio 3 - TIR'!$D$5</f>
        <v>27155.37313</v>
      </c>
      <c r="AX659" s="4">
        <f>AS659*'Ejercicio 3 - TIR'!$D$5</f>
        <v>33618.5531</v>
      </c>
      <c r="AY659" s="4">
        <f>AT659*'Ejercicio 3 - TIR'!$D$5</f>
        <v>35351.80443</v>
      </c>
      <c r="AZ659" s="4">
        <f t="shared" ref="AZ659:BD659" si="2012">AJ659-AU659-AE659</f>
        <v>22071.43693</v>
      </c>
      <c r="BA659" s="4">
        <f t="shared" si="2012"/>
        <v>26582.34546</v>
      </c>
      <c r="BB659" s="4">
        <f t="shared" si="2012"/>
        <v>32605.24044</v>
      </c>
      <c r="BC659" s="4">
        <f t="shared" si="2012"/>
        <v>37426.94559</v>
      </c>
      <c r="BD659" s="4">
        <f t="shared" si="2012"/>
        <v>37099.97423</v>
      </c>
      <c r="BE659" s="4">
        <f t="shared" ref="BE659:BI659" si="2013">AZ659/Z659</f>
        <v>18853.59821</v>
      </c>
      <c r="BF659" s="4">
        <f t="shared" si="2013"/>
        <v>20096.58307</v>
      </c>
      <c r="BG659" s="4">
        <f t="shared" si="2013"/>
        <v>20595.6957</v>
      </c>
      <c r="BH659" s="4">
        <f t="shared" si="2013"/>
        <v>19677.40987</v>
      </c>
      <c r="BI659" s="4">
        <f t="shared" si="2013"/>
        <v>16114.31142</v>
      </c>
      <c r="BJ659" s="4">
        <f t="shared" si="38"/>
        <v>81280.30586</v>
      </c>
      <c r="BK659" s="4">
        <f t="shared" si="39"/>
        <v>31307.10258</v>
      </c>
      <c r="BL659" s="4">
        <f t="shared" si="40"/>
        <v>112587.4084</v>
      </c>
      <c r="BM659" s="4">
        <f>BK659*'Ejercicio 3 - TIR'!$D$5</f>
        <v>15653.55129</v>
      </c>
      <c r="BN659" s="4">
        <f t="shared" si="41"/>
        <v>96933.85715</v>
      </c>
      <c r="BO659" s="4">
        <f t="shared" si="42"/>
        <v>42103.05784</v>
      </c>
      <c r="BP659" s="4">
        <f t="shared" si="43"/>
        <v>-103294.9009</v>
      </c>
      <c r="BQ659" s="4">
        <f t="shared" ref="BQ659:BT659" si="2014">BE659</f>
        <v>18853.59821</v>
      </c>
      <c r="BR659" s="4">
        <f t="shared" si="2014"/>
        <v>20096.58307</v>
      </c>
      <c r="BS659" s="4">
        <f t="shared" si="2014"/>
        <v>20595.6957</v>
      </c>
      <c r="BT659" s="4">
        <f t="shared" si="2014"/>
        <v>19677.40987</v>
      </c>
      <c r="BU659" s="4">
        <f t="shared" si="45"/>
        <v>58217.36926</v>
      </c>
      <c r="BV659" s="36">
        <f t="shared" si="46"/>
        <v>8.559954217</v>
      </c>
    </row>
    <row r="660" ht="15.0" customHeight="1">
      <c r="A660" s="2">
        <v>659.0</v>
      </c>
      <c r="B660" s="3">
        <f t="shared" si="4"/>
        <v>0.8583331655</v>
      </c>
      <c r="C660" s="4">
        <f>IF(B660&lt;=('Ejercicio 3 - TIR'!$D$13-'Ejercicio 3 - TIR'!$C$13)/('Ejercicio 3 - TIR'!$E$13-'Ejercicio 3 - TIR'!$C$13),'Ejercicio 3 - TIR'!$C$13+SQRT(('Ejercicio 3 - TIR'!$E$13-'Ejercicio 3 - TIR'!$C$13)*('Ejercicio 3 - TIR'!$D$13-'Ejercicio 3 - TIR'!$C$13)*B660),'Ejercicio 3 - TIR'!$E$13-SQRT(('Ejercicio 3 - TIR'!$E$13-'Ejercicio 3 - TIR'!$C$13)*('Ejercicio 3 - TIR'!$E$13-'Ejercicio 3 - TIR'!$D$13)*(1-B660)))</f>
        <v>86961.58747</v>
      </c>
      <c r="D660" s="3">
        <f t="shared" si="5"/>
        <v>0.4266830896</v>
      </c>
      <c r="E660" s="4">
        <f>IF(D660&lt;=('Ejercicio 3 - TIR'!$D$14-'Ejercicio 3 - TIR'!$C$14)/('Ejercicio 3 - TIR'!$E$14-'Ejercicio 3 - TIR'!$C$14),'Ejercicio 3 - TIR'!$C$14+SQRT(('Ejercicio 3 - TIR'!$E$14-'Ejercicio 3 - TIR'!$C$14)*('Ejercicio 3 - TIR'!$D$14-'Ejercicio 3 - TIR'!$C$14)*D660),'Ejercicio 3 - TIR'!$E$14-SQRT(('Ejercicio 3 - TIR'!$E$14-'Ejercicio 3 - TIR'!$C$14)*('Ejercicio 3 - TIR'!$E$14-'Ejercicio 3 - TIR'!$D$14)*(1-D660)))</f>
        <v>30726.51432</v>
      </c>
      <c r="F660" s="3">
        <f t="shared" si="6"/>
        <v>0.733949801</v>
      </c>
      <c r="G660" s="4">
        <f>IF(F660&lt;=('Ejercicio 3 - TIR'!$D$18-'Ejercicio 3 - TIR'!$C$18)/('Ejercicio 3 - TIR'!$E$18-'Ejercicio 3 - TIR'!$C$18),'Ejercicio 3 - TIR'!$C$18+SQRT(('Ejercicio 3 - TIR'!$E$18-'Ejercicio 3 - TIR'!$C$18)*('Ejercicio 3 - TIR'!$D$18-'Ejercicio 3 - TIR'!$C$18)*F660),'Ejercicio 3 - TIR'!$E$18-SQRT(('Ejercicio 3 - TIR'!$E$18-'Ejercicio 3 - TIR'!$C$18)*('Ejercicio 3 - TIR'!$E$18-'Ejercicio 3 - TIR'!$D$18)*(1-F660)))</f>
        <v>40533.03627</v>
      </c>
      <c r="H660" s="3">
        <f t="shared" si="7"/>
        <v>0.7007535181</v>
      </c>
      <c r="I660" s="4">
        <f>IF(H660&lt;=('Ejercicio 3 - TIR'!$D$18-'Ejercicio 3 - TIR'!$C$18)/('Ejercicio 3 - TIR'!$E$18-'Ejercicio 3 - TIR'!$C$18),'Ejercicio 3 - TIR'!$C$18+SQRT(('Ejercicio 3 - TIR'!$E$18-'Ejercicio 3 - TIR'!$C$18)*('Ejercicio 3 - TIR'!$D$18-'Ejercicio 3 - TIR'!$C$18)*H660),'Ejercicio 3 - TIR'!$E$18-SQRT(('Ejercicio 3 - TIR'!$E$18-'Ejercicio 3 - TIR'!$C$18)*('Ejercicio 3 - TIR'!$E$18-'Ejercicio 3 - TIR'!$D$18)*(1-H660)))</f>
        <v>40262.54434</v>
      </c>
      <c r="J660" s="3">
        <f t="shared" si="8"/>
        <v>0.5487944119</v>
      </c>
      <c r="K660" s="4">
        <f>IF(J660&lt;=('Ejercicio 3 - TIR'!$D$18-'Ejercicio 3 - TIR'!$C$18)/('Ejercicio 3 - TIR'!$E$18-'Ejercicio 3 - TIR'!$C$18),'Ejercicio 3 - TIR'!$C$18+SQRT(('Ejercicio 3 - TIR'!$E$18-'Ejercicio 3 - TIR'!$C$18)*('Ejercicio 3 - TIR'!$D$18-'Ejercicio 3 - TIR'!$C$18)*J660),'Ejercicio 3 - TIR'!$E$18-SQRT(('Ejercicio 3 - TIR'!$E$18-'Ejercicio 3 - TIR'!$C$18)*('Ejercicio 3 - TIR'!$E$18-'Ejercicio 3 - TIR'!$D$18)*(1-J660)))</f>
        <v>39072.99078</v>
      </c>
      <c r="L660" s="3">
        <f t="shared" si="9"/>
        <v>0.6911829787</v>
      </c>
      <c r="M660" s="4">
        <f>IF(L660&lt;=('Ejercicio 3 - TIR'!$D$18-'Ejercicio 3 - TIR'!$C$18)/('Ejercicio 3 - TIR'!$E$18-'Ejercicio 3 - TIR'!$C$18),'Ejercicio 3 - TIR'!$C$18+SQRT(('Ejercicio 3 - TIR'!$E$18-'Ejercicio 3 - TIR'!$C$18)*('Ejercicio 3 - TIR'!$D$18-'Ejercicio 3 - TIR'!$C$18)*L660),'Ejercicio 3 - TIR'!$E$18-SQRT(('Ejercicio 3 - TIR'!$E$18-'Ejercicio 3 - TIR'!$C$18)*('Ejercicio 3 - TIR'!$E$18-'Ejercicio 3 - TIR'!$D$18)*(1-L660)))</f>
        <v>40187.3836</v>
      </c>
      <c r="N660" s="3">
        <f t="shared" si="10"/>
        <v>0.7815228358</v>
      </c>
      <c r="O660" s="4">
        <f>IF(N660&lt;=('Ejercicio 3 - TIR'!$D$18-'Ejercicio 3 - TIR'!$C$18)/('Ejercicio 3 - TIR'!$E$18-'Ejercicio 3 - TIR'!$C$18),'Ejercicio 3 - TIR'!$C$18+SQRT(('Ejercicio 3 - TIR'!$E$18-'Ejercicio 3 - TIR'!$C$18)*('Ejercicio 3 - TIR'!$D$18-'Ejercicio 3 - TIR'!$C$18)*N660),'Ejercicio 3 - TIR'!$E$18-SQRT(('Ejercicio 3 - TIR'!$E$18-'Ejercicio 3 - TIR'!$C$18)*('Ejercicio 3 - TIR'!$E$18-'Ejercicio 3 - TIR'!$D$18)*(1-N660)))</f>
        <v>40952.06382</v>
      </c>
      <c r="P660" s="3">
        <f t="shared" si="11"/>
        <v>0.495964561</v>
      </c>
      <c r="Q660" s="7">
        <f>IF(P660&lt;=('Ejercicio 3 - TIR'!$D$22-'Ejercicio 3 - TIR'!$C$22)/('Ejercicio 3 - TIR'!$E$22-'Ejercicio 3 - TIR'!$C$22),'Ejercicio 3 - TIR'!$C$22+SQRT(('Ejercicio 3 - TIR'!$E$22-'Ejercicio 3 - TIR'!$C$22)*('Ejercicio 3 - TIR'!$D$22-'Ejercicio 3 - TIR'!$C$22)*P660),'Ejercicio 3 - TIR'!$E$22-SQRT(('Ejercicio 3 - TIR'!$E$22-'Ejercicio 3 - TIR'!$C$22)*('Ejercicio 3 - TIR'!$E$22-'Ejercicio 3 - TIR'!$D$22)*(1-P660)))</f>
        <v>0.1498786916</v>
      </c>
      <c r="R660" s="3">
        <f t="shared" si="12"/>
        <v>0.8724496855</v>
      </c>
      <c r="S660" s="7">
        <f>IF(R660&lt;=('Ejercicio 3 - TIR'!$D$23-'Ejercicio 3 - TIR'!$C$23)/('Ejercicio 3 - TIR'!$E$23-'Ejercicio 3 - TIR'!$C$23),'Ejercicio 3 - TIR'!$C$23+SQRT(('Ejercicio 3 - TIR'!$E$23-'Ejercicio 3 - TIR'!$C$23)*('Ejercicio 3 - TIR'!$D$23-'Ejercicio 3 - TIR'!$C$23)*R660),'Ejercicio 3 - TIR'!$E$23-SQRT(('Ejercicio 3 - TIR'!$E$23-'Ejercicio 3 - TIR'!$C$23)*('Ejercicio 3 - TIR'!$E$23-'Ejercicio 3 - TIR'!$D$23)*(1-R660)))</f>
        <v>0.1648477538</v>
      </c>
      <c r="T660" s="3">
        <f t="shared" si="13"/>
        <v>0.2813632297</v>
      </c>
      <c r="U660" s="7">
        <f>IF(T660&lt;=('Ejercicio 3 - TIR'!$D$24-'Ejercicio 3 - TIR'!$C$24)/('Ejercicio 3 - TIR'!$E$24-'Ejercicio 3 - TIR'!$C$24),'Ejercicio 3 - TIR'!$C$24+SQRT(('Ejercicio 3 - TIR'!$E$24-'Ejercicio 3 - TIR'!$C$24)*('Ejercicio 3 - TIR'!$D$24-'Ejercicio 3 - TIR'!$C$24)*T660),'Ejercicio 3 - TIR'!$E$24-SQRT(('Ejercicio 3 - TIR'!$E$24-'Ejercicio 3 - TIR'!$C$24)*('Ejercicio 3 - TIR'!$E$24-'Ejercicio 3 - TIR'!$D$24)*(1-T660)))</f>
        <v>0.1743076692</v>
      </c>
      <c r="V660" s="3">
        <f t="shared" si="14"/>
        <v>0.3518136595</v>
      </c>
      <c r="W660" s="7">
        <f>IF(V660&lt;=('Ejercicio 3 - TIR'!$D$25-'Ejercicio 3 - TIR'!$C$25)/('Ejercicio 3 - TIR'!$E$25-'Ejercicio 3 - TIR'!$C$25),'Ejercicio 3 - TIR'!$C$25+SQRT(('Ejercicio 3 - TIR'!$E$25-'Ejercicio 3 - TIR'!$C$25)*('Ejercicio 3 - TIR'!$D$25-'Ejercicio 3 - TIR'!$C$25)*V660),'Ejercicio 3 - TIR'!$E$25-SQRT(('Ejercicio 3 - TIR'!$E$25-'Ejercicio 3 - TIR'!$C$25)*('Ejercicio 3 - TIR'!$E$25-'Ejercicio 3 - TIR'!$D$25)*(1-V660)))</f>
        <v>0.2023696295</v>
      </c>
      <c r="X660" s="3">
        <f t="shared" si="15"/>
        <v>0.4277593031</v>
      </c>
      <c r="Y660" s="7">
        <f>IF(X660&lt;=('Ejercicio 3 - TIR'!$D$26-'Ejercicio 3 - TIR'!$C$26)/('Ejercicio 3 - TIR'!$E$26-'Ejercicio 3 - TIR'!$C$26),'Ejercicio 3 - TIR'!$C$26+SQRT(('Ejercicio 3 - TIR'!$E$26-'Ejercicio 3 - TIR'!$C$26)*('Ejercicio 3 - TIR'!$D$26-'Ejercicio 3 - TIR'!$C$26)*X660),'Ejercicio 3 - TIR'!$E$26-SQRT(('Ejercicio 3 - TIR'!$E$26-'Ejercicio 3 - TIR'!$C$26)*('Ejercicio 3 - TIR'!$E$26-'Ejercicio 3 - TIR'!$D$26)*(1-X660)))</f>
        <v>0.2244113342</v>
      </c>
      <c r="Z660" s="3">
        <f t="shared" si="16"/>
        <v>1.149878692</v>
      </c>
      <c r="AA660" s="3">
        <f t="shared" si="17"/>
        <v>1.339433611</v>
      </c>
      <c r="AB660" s="3">
        <f t="shared" si="18"/>
        <v>1.572907162</v>
      </c>
      <c r="AC660" s="3">
        <f t="shared" si="19"/>
        <v>1.891215801</v>
      </c>
      <c r="AD660" s="3">
        <f t="shared" si="20"/>
        <v>2.315626063</v>
      </c>
      <c r="AE660" s="2">
        <f t="shared" si="21"/>
        <v>4605.249763</v>
      </c>
      <c r="AF660" s="2">
        <f t="shared" si="22"/>
        <v>5364.414842</v>
      </c>
      <c r="AG660" s="2">
        <f t="shared" si="23"/>
        <v>6299.47349</v>
      </c>
      <c r="AH660" s="2">
        <f t="shared" si="24"/>
        <v>7574.295607</v>
      </c>
      <c r="AI660" s="2">
        <f t="shared" si="25"/>
        <v>9274.05339</v>
      </c>
      <c r="AJ660" s="4">
        <f t="shared" si="26"/>
        <v>46608.07472</v>
      </c>
      <c r="AK660" s="4">
        <f t="shared" si="27"/>
        <v>53929.00515</v>
      </c>
      <c r="AL660" s="4">
        <f t="shared" si="28"/>
        <v>61458.18704</v>
      </c>
      <c r="AM660" s="4">
        <f t="shared" si="29"/>
        <v>76003.01488</v>
      </c>
      <c r="AN660" s="4">
        <f t="shared" si="30"/>
        <v>94829.6663</v>
      </c>
      <c r="AO660" s="4">
        <f>C660/'Ejercicio 3 - TIR'!$D$7</f>
        <v>17392.31749</v>
      </c>
      <c r="AP660" s="4">
        <f t="shared" si="31"/>
        <v>29215.75722</v>
      </c>
      <c r="AQ660" s="4">
        <f t="shared" si="32"/>
        <v>36536.68766</v>
      </c>
      <c r="AR660" s="4">
        <f t="shared" si="33"/>
        <v>44065.86954</v>
      </c>
      <c r="AS660" s="4">
        <f t="shared" si="34"/>
        <v>58610.69739</v>
      </c>
      <c r="AT660" s="4">
        <f t="shared" si="35"/>
        <v>77437.34881</v>
      </c>
      <c r="AU660" s="4">
        <f>AP660*'Ejercicio 3 - TIR'!$D$5</f>
        <v>14607.87861</v>
      </c>
      <c r="AV660" s="4">
        <f>AQ660*'Ejercicio 3 - TIR'!$D$5</f>
        <v>18268.34383</v>
      </c>
      <c r="AW660" s="4">
        <f>AR660*'Ejercicio 3 - TIR'!$D$5</f>
        <v>22032.93477</v>
      </c>
      <c r="AX660" s="4">
        <f>AS660*'Ejercicio 3 - TIR'!$D$5</f>
        <v>29305.3487</v>
      </c>
      <c r="AY660" s="4">
        <f>AT660*'Ejercicio 3 - TIR'!$D$5</f>
        <v>38718.6744</v>
      </c>
      <c r="AZ660" s="4">
        <f t="shared" ref="AZ660:BD660" si="2015">AJ660-AU660-AE660</f>
        <v>27394.94634</v>
      </c>
      <c r="BA660" s="4">
        <f t="shared" si="2015"/>
        <v>30296.24648</v>
      </c>
      <c r="BB660" s="4">
        <f t="shared" si="2015"/>
        <v>33125.77877</v>
      </c>
      <c r="BC660" s="4">
        <f t="shared" si="2015"/>
        <v>39123.37058</v>
      </c>
      <c r="BD660" s="4">
        <f t="shared" si="2015"/>
        <v>46836.93851</v>
      </c>
      <c r="BE660" s="4">
        <f t="shared" ref="BE660:BI660" si="2016">AZ660/Z660</f>
        <v>23824.20558</v>
      </c>
      <c r="BF660" s="4">
        <f t="shared" si="2016"/>
        <v>22618.6996</v>
      </c>
      <c r="BG660" s="4">
        <f t="shared" si="2016"/>
        <v>21060.22503</v>
      </c>
      <c r="BH660" s="4">
        <f t="shared" si="2016"/>
        <v>20686.88859</v>
      </c>
      <c r="BI660" s="4">
        <f t="shared" si="2016"/>
        <v>20226.46889</v>
      </c>
      <c r="BJ660" s="4">
        <f t="shared" si="38"/>
        <v>71151.11738</v>
      </c>
      <c r="BK660" s="4">
        <f t="shared" si="39"/>
        <v>40274.10368</v>
      </c>
      <c r="BL660" s="4">
        <f t="shared" si="40"/>
        <v>111425.2211</v>
      </c>
      <c r="BM660" s="4">
        <f>BK660*'Ejercicio 3 - TIR'!$D$5</f>
        <v>20137.05184</v>
      </c>
      <c r="BN660" s="4">
        <f t="shared" si="41"/>
        <v>91288.16922</v>
      </c>
      <c r="BO660" s="4">
        <f t="shared" si="42"/>
        <v>39422.67307</v>
      </c>
      <c r="BP660" s="4">
        <f t="shared" si="43"/>
        <v>-117688.1018</v>
      </c>
      <c r="BQ660" s="4">
        <f t="shared" ref="BQ660:BT660" si="2017">BE660</f>
        <v>23824.20558</v>
      </c>
      <c r="BR660" s="4">
        <f t="shared" si="2017"/>
        <v>22618.6996</v>
      </c>
      <c r="BS660" s="4">
        <f t="shared" si="2017"/>
        <v>21060.22503</v>
      </c>
      <c r="BT660" s="4">
        <f t="shared" si="2017"/>
        <v>20686.88859</v>
      </c>
      <c r="BU660" s="4">
        <f t="shared" si="45"/>
        <v>59649.14196</v>
      </c>
      <c r="BV660" s="36">
        <f t="shared" si="46"/>
        <v>6.9549293</v>
      </c>
    </row>
    <row r="661" ht="15.0" customHeight="1">
      <c r="A661" s="2">
        <v>660.0</v>
      </c>
      <c r="B661" s="3">
        <f t="shared" si="4"/>
        <v>0.2657940016</v>
      </c>
      <c r="C661" s="4">
        <f>IF(B661&lt;=('Ejercicio 3 - TIR'!$D$13-'Ejercicio 3 - TIR'!$C$13)/('Ejercicio 3 - TIR'!$E$13-'Ejercicio 3 - TIR'!$C$13),'Ejercicio 3 - TIR'!$C$13+SQRT(('Ejercicio 3 - TIR'!$E$13-'Ejercicio 3 - TIR'!$C$13)*('Ejercicio 3 - TIR'!$D$13-'Ejercicio 3 - TIR'!$C$13)*B661),'Ejercicio 3 - TIR'!$E$13-SQRT(('Ejercicio 3 - TIR'!$E$13-'Ejercicio 3 - TIR'!$C$13)*('Ejercicio 3 - TIR'!$E$13-'Ejercicio 3 - TIR'!$D$13)*(1-B661)))</f>
        <v>70317.56078</v>
      </c>
      <c r="D661" s="3">
        <f t="shared" si="5"/>
        <v>0.5006270114</v>
      </c>
      <c r="E661" s="4">
        <f>IF(D661&lt;=('Ejercicio 3 - TIR'!$D$14-'Ejercicio 3 - TIR'!$C$14)/('Ejercicio 3 - TIR'!$E$14-'Ejercicio 3 - TIR'!$C$14),'Ejercicio 3 - TIR'!$C$14+SQRT(('Ejercicio 3 - TIR'!$E$14-'Ejercicio 3 - TIR'!$C$14)*('Ejercicio 3 - TIR'!$D$14-'Ejercicio 3 - TIR'!$C$14)*D661),'Ejercicio 3 - TIR'!$E$14-SQRT(('Ejercicio 3 - TIR'!$E$14-'Ejercicio 3 - TIR'!$C$14)*('Ejercicio 3 - TIR'!$E$14-'Ejercicio 3 - TIR'!$D$14)*(1-D661)))</f>
        <v>31345.17774</v>
      </c>
      <c r="F661" s="3">
        <f t="shared" si="6"/>
        <v>0.3799636071</v>
      </c>
      <c r="G661" s="4">
        <f>IF(F661&lt;=('Ejercicio 3 - TIR'!$D$18-'Ejercicio 3 - TIR'!$C$18)/('Ejercicio 3 - TIR'!$E$18-'Ejercicio 3 - TIR'!$C$18),'Ejercicio 3 - TIR'!$C$18+SQRT(('Ejercicio 3 - TIR'!$E$18-'Ejercicio 3 - TIR'!$C$18)*('Ejercicio 3 - TIR'!$D$18-'Ejercicio 3 - TIR'!$C$18)*F661),'Ejercicio 3 - TIR'!$E$18-SQRT(('Ejercicio 3 - TIR'!$E$18-'Ejercicio 3 - TIR'!$C$18)*('Ejercicio 3 - TIR'!$E$18-'Ejercicio 3 - TIR'!$D$18)*(1-F661)))</f>
        <v>37549.4729</v>
      </c>
      <c r="H661" s="3">
        <f t="shared" si="7"/>
        <v>0.8766264889</v>
      </c>
      <c r="I661" s="4">
        <f>IF(H661&lt;=('Ejercicio 3 - TIR'!$D$18-'Ejercicio 3 - TIR'!$C$18)/('Ejercicio 3 - TIR'!$E$18-'Ejercicio 3 - TIR'!$C$18),'Ejercicio 3 - TIR'!$C$18+SQRT(('Ejercicio 3 - TIR'!$E$18-'Ejercicio 3 - TIR'!$C$18)*('Ejercicio 3 - TIR'!$D$18-'Ejercicio 3 - TIR'!$C$18)*H661),'Ejercicio 3 - TIR'!$E$18-SQRT(('Ejercicio 3 - TIR'!$E$18-'Ejercicio 3 - TIR'!$C$18)*('Ejercicio 3 - TIR'!$E$18-'Ejercicio 3 - TIR'!$D$18)*(1-H661)))</f>
        <v>41958.12339</v>
      </c>
      <c r="J661" s="3">
        <f t="shared" si="8"/>
        <v>0.9353973896</v>
      </c>
      <c r="K661" s="4">
        <f>IF(J661&lt;=('Ejercicio 3 - TIR'!$D$18-'Ejercicio 3 - TIR'!$C$18)/('Ejercicio 3 - TIR'!$E$18-'Ejercicio 3 - TIR'!$C$18),'Ejercicio 3 - TIR'!$C$18+SQRT(('Ejercicio 3 - TIR'!$E$18-'Ejercicio 3 - TIR'!$C$18)*('Ejercicio 3 - TIR'!$D$18-'Ejercicio 3 - TIR'!$C$18)*J661),'Ejercicio 3 - TIR'!$E$18-SQRT(('Ejercicio 3 - TIR'!$E$18-'Ejercicio 3 - TIR'!$C$18)*('Ejercicio 3 - TIR'!$E$18-'Ejercicio 3 - TIR'!$D$18)*(1-J661)))</f>
        <v>42798.81946</v>
      </c>
      <c r="L661" s="3">
        <f t="shared" si="9"/>
        <v>0.2033055835</v>
      </c>
      <c r="M661" s="4">
        <f>IF(L661&lt;=('Ejercicio 3 - TIR'!$D$18-'Ejercicio 3 - TIR'!$C$18)/('Ejercicio 3 - TIR'!$E$18-'Ejercicio 3 - TIR'!$C$18),'Ejercicio 3 - TIR'!$C$18+SQRT(('Ejercicio 3 - TIR'!$E$18-'Ejercicio 3 - TIR'!$C$18)*('Ejercicio 3 - TIR'!$D$18-'Ejercicio 3 - TIR'!$C$18)*L661),'Ejercicio 3 - TIR'!$E$18-SQRT(('Ejercicio 3 - TIR'!$E$18-'Ejercicio 3 - TIR'!$C$18)*('Ejercicio 3 - TIR'!$E$18-'Ejercicio 3 - TIR'!$D$18)*(1-L661)))</f>
        <v>35522.30364</v>
      </c>
      <c r="N661" s="3">
        <f t="shared" si="10"/>
        <v>0.8351726584</v>
      </c>
      <c r="O661" s="4">
        <f>IF(N661&lt;=('Ejercicio 3 - TIR'!$D$18-'Ejercicio 3 - TIR'!$C$18)/('Ejercicio 3 - TIR'!$E$18-'Ejercicio 3 - TIR'!$C$18),'Ejercicio 3 - TIR'!$C$18+SQRT(('Ejercicio 3 - TIR'!$E$18-'Ejercicio 3 - TIR'!$C$18)*('Ejercicio 3 - TIR'!$D$18-'Ejercicio 3 - TIR'!$C$18)*N661),'Ejercicio 3 - TIR'!$E$18-SQRT(('Ejercicio 3 - TIR'!$E$18-'Ejercicio 3 - TIR'!$C$18)*('Ejercicio 3 - TIR'!$E$18-'Ejercicio 3 - TIR'!$D$18)*(1-N661)))</f>
        <v>41484.02921</v>
      </c>
      <c r="P661" s="3">
        <f t="shared" si="11"/>
        <v>0.6673825669</v>
      </c>
      <c r="Q661" s="7">
        <f>IF(P661&lt;=('Ejercicio 3 - TIR'!$D$22-'Ejercicio 3 - TIR'!$C$22)/('Ejercicio 3 - TIR'!$E$22-'Ejercicio 3 - TIR'!$C$22),'Ejercicio 3 - TIR'!$C$22+SQRT(('Ejercicio 3 - TIR'!$E$22-'Ejercicio 3 - TIR'!$C$22)*('Ejercicio 3 - TIR'!$D$22-'Ejercicio 3 - TIR'!$C$22)*P661),'Ejercicio 3 - TIR'!$E$22-SQRT(('Ejercicio 3 - TIR'!$E$22-'Ejercicio 3 - TIR'!$C$22)*('Ejercicio 3 - TIR'!$E$22-'Ejercicio 3 - TIR'!$D$22)*(1-P661)))</f>
        <v>0.1555314206</v>
      </c>
      <c r="R661" s="3">
        <f t="shared" si="12"/>
        <v>0.3028453539</v>
      </c>
      <c r="S661" s="7">
        <f>IF(R661&lt;=('Ejercicio 3 - TIR'!$D$23-'Ejercicio 3 - TIR'!$C$23)/('Ejercicio 3 - TIR'!$E$23-'Ejercicio 3 - TIR'!$C$23),'Ejercicio 3 - TIR'!$C$23+SQRT(('Ejercicio 3 - TIR'!$E$23-'Ejercicio 3 - TIR'!$C$23)*('Ejercicio 3 - TIR'!$D$23-'Ejercicio 3 - TIR'!$C$23)*R661),'Ejercicio 3 - TIR'!$E$23-SQRT(('Ejercicio 3 - TIR'!$E$23-'Ejercicio 3 - TIR'!$C$23)*('Ejercicio 3 - TIR'!$E$23-'Ejercicio 3 - TIR'!$D$23)*(1-R661)))</f>
        <v>0.1433478401</v>
      </c>
      <c r="T661" s="3">
        <f t="shared" si="13"/>
        <v>0.9001235968</v>
      </c>
      <c r="U661" s="7">
        <f>IF(T661&lt;=('Ejercicio 3 - TIR'!$D$24-'Ejercicio 3 - TIR'!$C$24)/('Ejercicio 3 - TIR'!$E$24-'Ejercicio 3 - TIR'!$C$24),'Ejercicio 3 - TIR'!$C$24+SQRT(('Ejercicio 3 - TIR'!$E$24-'Ejercicio 3 - TIR'!$C$24)*('Ejercicio 3 - TIR'!$D$24-'Ejercicio 3 - TIR'!$C$24)*T661),'Ejercicio 3 - TIR'!$E$24-SQRT(('Ejercicio 3 - TIR'!$E$24-'Ejercicio 3 - TIR'!$C$24)*('Ejercicio 3 - TIR'!$E$24-'Ejercicio 3 - TIR'!$D$24)*(1-T661)))</f>
        <v>0.2032771435</v>
      </c>
      <c r="V661" s="3">
        <f t="shared" si="14"/>
        <v>0.7096901438</v>
      </c>
      <c r="W661" s="7">
        <f>IF(V661&lt;=('Ejercicio 3 - TIR'!$D$25-'Ejercicio 3 - TIR'!$C$25)/('Ejercicio 3 - TIR'!$E$25-'Ejercicio 3 - TIR'!$C$25),'Ejercicio 3 - TIR'!$C$25+SQRT(('Ejercicio 3 - TIR'!$E$25-'Ejercicio 3 - TIR'!$C$25)*('Ejercicio 3 - TIR'!$D$25-'Ejercicio 3 - TIR'!$C$25)*V661),'Ejercicio 3 - TIR'!$E$25-SQRT(('Ejercicio 3 - TIR'!$E$25-'Ejercicio 3 - TIR'!$C$25)*('Ejercicio 3 - TIR'!$E$25-'Ejercicio 3 - TIR'!$D$25)*(1-V661)))</f>
        <v>0.2181239197</v>
      </c>
      <c r="X661" s="3">
        <f t="shared" si="15"/>
        <v>0.6502858953</v>
      </c>
      <c r="Y661" s="7">
        <f>IF(X661&lt;=('Ejercicio 3 - TIR'!$D$26-'Ejercicio 3 - TIR'!$C$26)/('Ejercicio 3 - TIR'!$E$26-'Ejercicio 3 - TIR'!$C$26),'Ejercicio 3 - TIR'!$C$26+SQRT(('Ejercicio 3 - TIR'!$E$26-'Ejercicio 3 - TIR'!$C$26)*('Ejercicio 3 - TIR'!$D$26-'Ejercicio 3 - TIR'!$C$26)*X661),'Ejercicio 3 - TIR'!$E$26-SQRT(('Ejercicio 3 - TIR'!$E$26-'Ejercicio 3 - TIR'!$C$26)*('Ejercicio 3 - TIR'!$E$26-'Ejercicio 3 - TIR'!$D$26)*(1-X661)))</f>
        <v>0.2365436292</v>
      </c>
      <c r="Z661" s="3">
        <f t="shared" si="16"/>
        <v>1.155531421</v>
      </c>
      <c r="AA661" s="3">
        <f t="shared" si="17"/>
        <v>1.321174354</v>
      </c>
      <c r="AB661" s="3">
        <f t="shared" si="18"/>
        <v>1.589738903</v>
      </c>
      <c r="AC661" s="3">
        <f t="shared" si="19"/>
        <v>1.936498983</v>
      </c>
      <c r="AD661" s="3">
        <f t="shared" si="20"/>
        <v>2.394565481</v>
      </c>
      <c r="AE661" s="2">
        <f t="shared" si="21"/>
        <v>4875.160022</v>
      </c>
      <c r="AF661" s="2">
        <f t="shared" si="22"/>
        <v>5574.003682</v>
      </c>
      <c r="AG661" s="2">
        <f t="shared" si="23"/>
        <v>6707.071228</v>
      </c>
      <c r="AH661" s="2">
        <f t="shared" si="24"/>
        <v>8170.043894</v>
      </c>
      <c r="AI661" s="2">
        <f t="shared" si="25"/>
        <v>10102.61573</v>
      </c>
      <c r="AJ661" s="4">
        <f t="shared" si="26"/>
        <v>43389.59576</v>
      </c>
      <c r="AK661" s="4">
        <f t="shared" si="27"/>
        <v>55433.99655</v>
      </c>
      <c r="AL661" s="4">
        <f t="shared" si="28"/>
        <v>68038.94828</v>
      </c>
      <c r="AM661" s="4">
        <f t="shared" si="29"/>
        <v>68788.90489</v>
      </c>
      <c r="AN661" s="4">
        <f t="shared" si="30"/>
        <v>99336.22434</v>
      </c>
      <c r="AO661" s="4">
        <f>C661/'Ejercicio 3 - TIR'!$D$7</f>
        <v>14063.51216</v>
      </c>
      <c r="AP661" s="4">
        <f t="shared" si="31"/>
        <v>29326.0836</v>
      </c>
      <c r="AQ661" s="4">
        <f t="shared" si="32"/>
        <v>41370.4844</v>
      </c>
      <c r="AR661" s="4">
        <f t="shared" si="33"/>
        <v>53975.43612</v>
      </c>
      <c r="AS661" s="4">
        <f t="shared" si="34"/>
        <v>54725.39273</v>
      </c>
      <c r="AT661" s="4">
        <f t="shared" si="35"/>
        <v>85272.71218</v>
      </c>
      <c r="AU661" s="4">
        <f>AP661*'Ejercicio 3 - TIR'!$D$5</f>
        <v>14663.0418</v>
      </c>
      <c r="AV661" s="4">
        <f>AQ661*'Ejercicio 3 - TIR'!$D$5</f>
        <v>20685.2422</v>
      </c>
      <c r="AW661" s="4">
        <f>AR661*'Ejercicio 3 - TIR'!$D$5</f>
        <v>26987.71806</v>
      </c>
      <c r="AX661" s="4">
        <f>AS661*'Ejercicio 3 - TIR'!$D$5</f>
        <v>27362.69637</v>
      </c>
      <c r="AY661" s="4">
        <f>AT661*'Ejercicio 3 - TIR'!$D$5</f>
        <v>42636.35609</v>
      </c>
      <c r="AZ661" s="4">
        <f t="shared" ref="AZ661:BD661" si="2018">AJ661-AU661-AE661</f>
        <v>23851.39394</v>
      </c>
      <c r="BA661" s="4">
        <f t="shared" si="2018"/>
        <v>29174.75067</v>
      </c>
      <c r="BB661" s="4">
        <f t="shared" si="2018"/>
        <v>34344.15899</v>
      </c>
      <c r="BC661" s="4">
        <f t="shared" si="2018"/>
        <v>33256.16463</v>
      </c>
      <c r="BD661" s="4">
        <f t="shared" si="2018"/>
        <v>46597.25252</v>
      </c>
      <c r="BE661" s="4">
        <f t="shared" ref="BE661:BI661" si="2019">AZ661/Z661</f>
        <v>20641.06048</v>
      </c>
      <c r="BF661" s="4">
        <f t="shared" si="2019"/>
        <v>22082.43794</v>
      </c>
      <c r="BG661" s="4">
        <f t="shared" si="2019"/>
        <v>21603.64758</v>
      </c>
      <c r="BH661" s="4">
        <f t="shared" si="2019"/>
        <v>17173.34474</v>
      </c>
      <c r="BI661" s="4">
        <f t="shared" si="2019"/>
        <v>19459.58584</v>
      </c>
      <c r="BJ661" s="4">
        <f t="shared" si="38"/>
        <v>75058.08061</v>
      </c>
      <c r="BK661" s="4">
        <f t="shared" si="39"/>
        <v>33676.00075</v>
      </c>
      <c r="BL661" s="4">
        <f t="shared" si="40"/>
        <v>108734.0814</v>
      </c>
      <c r="BM661" s="4">
        <f>BK661*'Ejercicio 3 - TIR'!$D$5</f>
        <v>16838.00037</v>
      </c>
      <c r="BN661" s="4">
        <f t="shared" si="41"/>
        <v>91896.08098</v>
      </c>
      <c r="BO661" s="4">
        <f t="shared" si="42"/>
        <v>38376.93382</v>
      </c>
      <c r="BP661" s="4">
        <f t="shared" si="43"/>
        <v>-101662.7385</v>
      </c>
      <c r="BQ661" s="4">
        <f t="shared" ref="BQ661:BT661" si="2020">BE661</f>
        <v>20641.06048</v>
      </c>
      <c r="BR661" s="4">
        <f t="shared" si="2020"/>
        <v>22082.43794</v>
      </c>
      <c r="BS661" s="4">
        <f t="shared" si="2020"/>
        <v>21603.64758</v>
      </c>
      <c r="BT661" s="4">
        <f t="shared" si="2020"/>
        <v>17173.34474</v>
      </c>
      <c r="BU661" s="4">
        <f t="shared" si="45"/>
        <v>57836.51966</v>
      </c>
      <c r="BV661" s="36">
        <f t="shared" si="46"/>
        <v>9.743348558</v>
      </c>
    </row>
    <row r="662" ht="15.0" customHeight="1">
      <c r="A662" s="2">
        <v>661.0</v>
      </c>
      <c r="B662" s="3">
        <f t="shared" si="4"/>
        <v>0.9483576792</v>
      </c>
      <c r="C662" s="4">
        <f>IF(B662&lt;=('Ejercicio 3 - TIR'!$D$13-'Ejercicio 3 - TIR'!$C$13)/('Ejercicio 3 - TIR'!$E$13-'Ejercicio 3 - TIR'!$C$13),'Ejercicio 3 - TIR'!$C$13+SQRT(('Ejercicio 3 - TIR'!$E$13-'Ejercicio 3 - TIR'!$C$13)*('Ejercicio 3 - TIR'!$D$13-'Ejercicio 3 - TIR'!$C$13)*B662),'Ejercicio 3 - TIR'!$E$13-SQRT(('Ejercicio 3 - TIR'!$E$13-'Ejercicio 3 - TIR'!$C$13)*('Ejercicio 3 - TIR'!$E$13-'Ejercicio 3 - TIR'!$D$13)*(1-B662)))</f>
        <v>92127.8475</v>
      </c>
      <c r="D662" s="3">
        <f t="shared" si="5"/>
        <v>0.3180067756</v>
      </c>
      <c r="E662" s="4">
        <f>IF(D662&lt;=('Ejercicio 3 - TIR'!$D$14-'Ejercicio 3 - TIR'!$C$14)/('Ejercicio 3 - TIR'!$E$14-'Ejercicio 3 - TIR'!$C$14),'Ejercicio 3 - TIR'!$C$14+SQRT(('Ejercicio 3 - TIR'!$E$14-'Ejercicio 3 - TIR'!$C$14)*('Ejercicio 3 - TIR'!$D$14-'Ejercicio 3 - TIR'!$C$14)*D662),'Ejercicio 3 - TIR'!$E$14-SQRT(('Ejercicio 3 - TIR'!$E$14-'Ejercicio 3 - TIR'!$C$14)*('Ejercicio 3 - TIR'!$E$14-'Ejercicio 3 - TIR'!$D$14)*(1-D662)))</f>
        <v>29883.69821</v>
      </c>
      <c r="F662" s="3">
        <f t="shared" si="6"/>
        <v>0.5343143916</v>
      </c>
      <c r="G662" s="4">
        <f>IF(F662&lt;=('Ejercicio 3 - TIR'!$D$18-'Ejercicio 3 - TIR'!$C$18)/('Ejercicio 3 - TIR'!$E$18-'Ejercicio 3 - TIR'!$C$18),'Ejercicio 3 - TIR'!$C$18+SQRT(('Ejercicio 3 - TIR'!$E$18-'Ejercicio 3 - TIR'!$C$18)*('Ejercicio 3 - TIR'!$D$18-'Ejercicio 3 - TIR'!$C$18)*F662),'Ejercicio 3 - TIR'!$E$18-SQRT(('Ejercicio 3 - TIR'!$E$18-'Ejercicio 3 - TIR'!$C$18)*('Ejercicio 3 - TIR'!$E$18-'Ejercicio 3 - TIR'!$D$18)*(1-F662)))</f>
        <v>38952.49455</v>
      </c>
      <c r="H662" s="3">
        <f t="shared" si="7"/>
        <v>0.02189239148</v>
      </c>
      <c r="I662" s="4">
        <f>IF(H662&lt;=('Ejercicio 3 - TIR'!$D$18-'Ejercicio 3 - TIR'!$C$18)/('Ejercicio 3 - TIR'!$E$18-'Ejercicio 3 - TIR'!$C$18),'Ejercicio 3 - TIR'!$C$18+SQRT(('Ejercicio 3 - TIR'!$E$18-'Ejercicio 3 - TIR'!$C$18)*('Ejercicio 3 - TIR'!$D$18-'Ejercicio 3 - TIR'!$C$18)*H662),'Ejercicio 3 - TIR'!$E$18-SQRT(('Ejercicio 3 - TIR'!$E$18-'Ejercicio 3 - TIR'!$C$18)*('Ejercicio 3 - TIR'!$E$18-'Ejercicio 3 - TIR'!$D$18)*(1-H662)))</f>
        <v>31812.14203</v>
      </c>
      <c r="J662" s="3">
        <f t="shared" si="8"/>
        <v>0.8198636859</v>
      </c>
      <c r="K662" s="4">
        <f>IF(J662&lt;=('Ejercicio 3 - TIR'!$D$18-'Ejercicio 3 - TIR'!$C$18)/('Ejercicio 3 - TIR'!$E$18-'Ejercicio 3 - TIR'!$C$18),'Ejercicio 3 - TIR'!$C$18+SQRT(('Ejercicio 3 - TIR'!$E$18-'Ejercicio 3 - TIR'!$C$18)*('Ejercicio 3 - TIR'!$D$18-'Ejercicio 3 - TIR'!$C$18)*J662),'Ejercicio 3 - TIR'!$E$18-SQRT(('Ejercicio 3 - TIR'!$E$18-'Ejercicio 3 - TIR'!$C$18)*('Ejercicio 3 - TIR'!$E$18-'Ejercicio 3 - TIR'!$D$18)*(1-J662)))</f>
        <v>41324.3744</v>
      </c>
      <c r="L662" s="3">
        <f t="shared" si="9"/>
        <v>0.8007294744</v>
      </c>
      <c r="M662" s="4">
        <f>IF(L662&lt;=('Ejercicio 3 - TIR'!$D$18-'Ejercicio 3 - TIR'!$C$18)/('Ejercicio 3 - TIR'!$E$18-'Ejercicio 3 - TIR'!$C$18),'Ejercicio 3 - TIR'!$C$18+SQRT(('Ejercicio 3 - TIR'!$E$18-'Ejercicio 3 - TIR'!$C$18)*('Ejercicio 3 - TIR'!$D$18-'Ejercicio 3 - TIR'!$C$18)*L662),'Ejercicio 3 - TIR'!$E$18-SQRT(('Ejercicio 3 - TIR'!$E$18-'Ejercicio 3 - TIR'!$C$18)*('Ejercicio 3 - TIR'!$E$18-'Ejercicio 3 - TIR'!$D$18)*(1-L662)))</f>
        <v>41134.08621</v>
      </c>
      <c r="N662" s="3">
        <f t="shared" si="10"/>
        <v>0.4474031367</v>
      </c>
      <c r="O662" s="4">
        <f>IF(N662&lt;=('Ejercicio 3 - TIR'!$D$18-'Ejercicio 3 - TIR'!$C$18)/('Ejercicio 3 - TIR'!$E$18-'Ejercicio 3 - TIR'!$C$18),'Ejercicio 3 - TIR'!$C$18+SQRT(('Ejercicio 3 - TIR'!$E$18-'Ejercicio 3 - TIR'!$C$18)*('Ejercicio 3 - TIR'!$D$18-'Ejercicio 3 - TIR'!$C$18)*N662),'Ejercicio 3 - TIR'!$E$18-SQRT(('Ejercicio 3 - TIR'!$E$18-'Ejercicio 3 - TIR'!$C$18)*('Ejercicio 3 - TIR'!$E$18-'Ejercicio 3 - TIR'!$D$18)*(1-N662)))</f>
        <v>38192.09805</v>
      </c>
      <c r="P662" s="3">
        <f t="shared" si="11"/>
        <v>0.9501292082</v>
      </c>
      <c r="Q662" s="7">
        <f>IF(P662&lt;=('Ejercicio 3 - TIR'!$D$22-'Ejercicio 3 - TIR'!$C$22)/('Ejercicio 3 - TIR'!$E$22-'Ejercicio 3 - TIR'!$C$22),'Ejercicio 3 - TIR'!$C$22+SQRT(('Ejercicio 3 - TIR'!$E$22-'Ejercicio 3 - TIR'!$C$22)*('Ejercicio 3 - TIR'!$D$22-'Ejercicio 3 - TIR'!$C$22)*P662),'Ejercicio 3 - TIR'!$E$22-SQRT(('Ejercicio 3 - TIR'!$E$22-'Ejercicio 3 - TIR'!$C$22)*('Ejercicio 3 - TIR'!$E$22-'Ejercicio 3 - TIR'!$D$22)*(1-P662)))</f>
        <v>0.1705254327</v>
      </c>
      <c r="R662" s="3">
        <f t="shared" si="12"/>
        <v>0.6350065102</v>
      </c>
      <c r="S662" s="7">
        <f>IF(R662&lt;=('Ejercicio 3 - TIR'!$D$23-'Ejercicio 3 - TIR'!$C$23)/('Ejercicio 3 - TIR'!$E$23-'Ejercicio 3 - TIR'!$C$23),'Ejercicio 3 - TIR'!$C$23+SQRT(('Ejercicio 3 - TIR'!$E$23-'Ejercicio 3 - TIR'!$C$23)*('Ejercicio 3 - TIR'!$D$23-'Ejercicio 3 - TIR'!$C$23)*R662),'Ejercicio 3 - TIR'!$E$23-SQRT(('Ejercicio 3 - TIR'!$E$23-'Ejercicio 3 - TIR'!$C$23)*('Ejercicio 3 - TIR'!$E$23-'Ejercicio 3 - TIR'!$D$23)*(1-R662)))</f>
        <v>0.1543682174</v>
      </c>
      <c r="T662" s="3">
        <f t="shared" si="13"/>
        <v>0.9858339206</v>
      </c>
      <c r="U662" s="7">
        <f>IF(T662&lt;=('Ejercicio 3 - TIR'!$D$24-'Ejercicio 3 - TIR'!$C$24)/('Ejercicio 3 - TIR'!$E$24-'Ejercicio 3 - TIR'!$C$24),'Ejercicio 3 - TIR'!$C$24+SQRT(('Ejercicio 3 - TIR'!$E$24-'Ejercicio 3 - TIR'!$C$24)*('Ejercicio 3 - TIR'!$D$24-'Ejercicio 3 - TIR'!$C$24)*T662),'Ejercicio 3 - TIR'!$E$24-SQRT(('Ejercicio 3 - TIR'!$E$24-'Ejercicio 3 - TIR'!$C$24)*('Ejercicio 3 - TIR'!$E$24-'Ejercicio 3 - TIR'!$D$24)*(1-T662)))</f>
        <v>0.2137019827</v>
      </c>
      <c r="V662" s="3">
        <f t="shared" si="14"/>
        <v>0.7709977437</v>
      </c>
      <c r="W662" s="7">
        <f>IF(V662&lt;=('Ejercicio 3 - TIR'!$D$25-'Ejercicio 3 - TIR'!$C$25)/('Ejercicio 3 - TIR'!$E$25-'Ejercicio 3 - TIR'!$C$25),'Ejercicio 3 - TIR'!$C$25+SQRT(('Ejercicio 3 - TIR'!$E$25-'Ejercicio 3 - TIR'!$C$25)*('Ejercicio 3 - TIR'!$D$25-'Ejercicio 3 - TIR'!$C$25)*V662),'Ejercicio 3 - TIR'!$E$25-SQRT(('Ejercicio 3 - TIR'!$E$25-'Ejercicio 3 - TIR'!$C$25)*('Ejercicio 3 - TIR'!$E$25-'Ejercicio 3 - TIR'!$D$25)*(1-V662)))</f>
        <v>0.2216890852</v>
      </c>
      <c r="X662" s="3">
        <f t="shared" si="15"/>
        <v>0.03711921874</v>
      </c>
      <c r="Y662" s="7">
        <f>IF(X662&lt;=('Ejercicio 3 - TIR'!$D$26-'Ejercicio 3 - TIR'!$C$26)/('Ejercicio 3 - TIR'!$E$26-'Ejercicio 3 - TIR'!$C$26),'Ejercicio 3 - TIR'!$C$26+SQRT(('Ejercicio 3 - TIR'!$E$26-'Ejercicio 3 - TIR'!$C$26)*('Ejercicio 3 - TIR'!$D$26-'Ejercicio 3 - TIR'!$C$26)*X662),'Ejercicio 3 - TIR'!$E$26-SQRT(('Ejercicio 3 - TIR'!$E$26-'Ejercicio 3 - TIR'!$C$26)*('Ejercicio 3 - TIR'!$E$26-'Ejercicio 3 - TIR'!$D$26)*(1-X662)))</f>
        <v>0.2000110884</v>
      </c>
      <c r="Z662" s="3">
        <f t="shared" si="16"/>
        <v>1.170525433</v>
      </c>
      <c r="AA662" s="3">
        <f t="shared" si="17"/>
        <v>1.351217357</v>
      </c>
      <c r="AB662" s="3">
        <f t="shared" si="18"/>
        <v>1.639975185</v>
      </c>
      <c r="AC662" s="3">
        <f t="shared" si="19"/>
        <v>2.003539784</v>
      </c>
      <c r="AD662" s="3">
        <f t="shared" si="20"/>
        <v>2.404269957</v>
      </c>
      <c r="AE662" s="2">
        <f t="shared" si="21"/>
        <v>5095.930568</v>
      </c>
      <c r="AF662" s="2">
        <f t="shared" si="22"/>
        <v>5882.580285</v>
      </c>
      <c r="AG662" s="2">
        <f t="shared" si="23"/>
        <v>7139.699355</v>
      </c>
      <c r="AH662" s="2">
        <f t="shared" si="24"/>
        <v>8722.492774</v>
      </c>
      <c r="AI662" s="2">
        <f t="shared" si="25"/>
        <v>10467.08805</v>
      </c>
      <c r="AJ662" s="4">
        <f t="shared" si="26"/>
        <v>45594.88554</v>
      </c>
      <c r="AK662" s="4">
        <f t="shared" si="27"/>
        <v>42985.11847</v>
      </c>
      <c r="AL662" s="4">
        <f t="shared" si="28"/>
        <v>67770.94856</v>
      </c>
      <c r="AM662" s="4">
        <f t="shared" si="29"/>
        <v>82413.7782</v>
      </c>
      <c r="AN662" s="4">
        <f t="shared" si="30"/>
        <v>91824.11393</v>
      </c>
      <c r="AO662" s="4">
        <f>C662/'Ejercicio 3 - TIR'!$D$7</f>
        <v>18425.5695</v>
      </c>
      <c r="AP662" s="4">
        <f t="shared" si="31"/>
        <v>27169.31604</v>
      </c>
      <c r="AQ662" s="4">
        <f t="shared" si="32"/>
        <v>24559.54897</v>
      </c>
      <c r="AR662" s="4">
        <f t="shared" si="33"/>
        <v>49345.37906</v>
      </c>
      <c r="AS662" s="4">
        <f t="shared" si="34"/>
        <v>63988.2087</v>
      </c>
      <c r="AT662" s="4">
        <f t="shared" si="35"/>
        <v>73398.54443</v>
      </c>
      <c r="AU662" s="4">
        <f>AP662*'Ejercicio 3 - TIR'!$D$5</f>
        <v>13584.65802</v>
      </c>
      <c r="AV662" s="4">
        <f>AQ662*'Ejercicio 3 - TIR'!$D$5</f>
        <v>12279.77449</v>
      </c>
      <c r="AW662" s="4">
        <f>AR662*'Ejercicio 3 - TIR'!$D$5</f>
        <v>24672.68953</v>
      </c>
      <c r="AX662" s="4">
        <f>AS662*'Ejercicio 3 - TIR'!$D$5</f>
        <v>31994.10435</v>
      </c>
      <c r="AY662" s="4">
        <f>AT662*'Ejercicio 3 - TIR'!$D$5</f>
        <v>36699.27222</v>
      </c>
      <c r="AZ662" s="4">
        <f t="shared" ref="AZ662:BD662" si="2021">AJ662-AU662-AE662</f>
        <v>26914.29695</v>
      </c>
      <c r="BA662" s="4">
        <f t="shared" si="2021"/>
        <v>24822.7637</v>
      </c>
      <c r="BB662" s="4">
        <f t="shared" si="2021"/>
        <v>35958.55968</v>
      </c>
      <c r="BC662" s="4">
        <f t="shared" si="2021"/>
        <v>41697.18108</v>
      </c>
      <c r="BD662" s="4">
        <f t="shared" si="2021"/>
        <v>44657.75367</v>
      </c>
      <c r="BE662" s="4">
        <f t="shared" ref="BE662:BI662" si="2022">AZ662/Z662</f>
        <v>22993.34658</v>
      </c>
      <c r="BF662" s="4">
        <f t="shared" si="2022"/>
        <v>18370.6667</v>
      </c>
      <c r="BG662" s="4">
        <f t="shared" si="2022"/>
        <v>21926.28279</v>
      </c>
      <c r="BH662" s="4">
        <f t="shared" si="2022"/>
        <v>20811.75598</v>
      </c>
      <c r="BI662" s="4">
        <f t="shared" si="2022"/>
        <v>18574.35083</v>
      </c>
      <c r="BJ662" s="4">
        <f t="shared" si="38"/>
        <v>71848.47779</v>
      </c>
      <c r="BK662" s="4">
        <f t="shared" si="39"/>
        <v>44300.04319</v>
      </c>
      <c r="BL662" s="4">
        <f t="shared" si="40"/>
        <v>116148.521</v>
      </c>
      <c r="BM662" s="4">
        <f>BK662*'Ejercicio 3 - TIR'!$D$5</f>
        <v>22150.02159</v>
      </c>
      <c r="BN662" s="4">
        <f t="shared" si="41"/>
        <v>93998.49939</v>
      </c>
      <c r="BO662" s="4">
        <f t="shared" si="42"/>
        <v>39096.48296</v>
      </c>
      <c r="BP662" s="4">
        <f t="shared" si="43"/>
        <v>-122011.5457</v>
      </c>
      <c r="BQ662" s="4">
        <f t="shared" ref="BQ662:BT662" si="2023">BE662</f>
        <v>22993.34658</v>
      </c>
      <c r="BR662" s="4">
        <f t="shared" si="2023"/>
        <v>18370.6667</v>
      </c>
      <c r="BS662" s="4">
        <f t="shared" si="2023"/>
        <v>21926.28279</v>
      </c>
      <c r="BT662" s="4">
        <f t="shared" si="2023"/>
        <v>20811.75598</v>
      </c>
      <c r="BU662" s="4">
        <f t="shared" si="45"/>
        <v>57670.83379</v>
      </c>
      <c r="BV662" s="36">
        <f t="shared" si="46"/>
        <v>4.439105308</v>
      </c>
    </row>
    <row r="663" ht="15.0" customHeight="1">
      <c r="A663" s="2">
        <v>662.0</v>
      </c>
      <c r="B663" s="3">
        <f t="shared" si="4"/>
        <v>0.08600050023</v>
      </c>
      <c r="C663" s="4">
        <f>IF(B663&lt;=('Ejercicio 3 - TIR'!$D$13-'Ejercicio 3 - TIR'!$C$13)/('Ejercicio 3 - TIR'!$E$13-'Ejercicio 3 - TIR'!$C$13),'Ejercicio 3 - TIR'!$C$13+SQRT(('Ejercicio 3 - TIR'!$E$13-'Ejercicio 3 - TIR'!$C$13)*('Ejercicio 3 - TIR'!$D$13-'Ejercicio 3 - TIR'!$C$13)*B663),'Ejercicio 3 - TIR'!$E$13-SQRT(('Ejercicio 3 - TIR'!$E$13-'Ejercicio 3 - TIR'!$C$13)*('Ejercicio 3 - TIR'!$E$13-'Ejercicio 3 - TIR'!$D$13)*(1-B663)))</f>
        <v>65865.16838</v>
      </c>
      <c r="D663" s="3">
        <f t="shared" si="5"/>
        <v>0.1157416981</v>
      </c>
      <c r="E663" s="4">
        <f>IF(D663&lt;=('Ejercicio 3 - TIR'!$D$14-'Ejercicio 3 - TIR'!$C$14)/('Ejercicio 3 - TIR'!$E$14-'Ejercicio 3 - TIR'!$C$14),'Ejercicio 3 - TIR'!$C$14+SQRT(('Ejercicio 3 - TIR'!$E$14-'Ejercicio 3 - TIR'!$C$14)*('Ejercicio 3 - TIR'!$D$14-'Ejercicio 3 - TIR'!$C$14)*D663),'Ejercicio 3 - TIR'!$E$14-SQRT(('Ejercicio 3 - TIR'!$E$14-'Ejercicio 3 - TIR'!$C$14)*('Ejercicio 3 - TIR'!$E$14-'Ejercicio 3 - TIR'!$D$14)*(1-D663)))</f>
        <v>27946.29044</v>
      </c>
      <c r="F663" s="3">
        <f t="shared" si="6"/>
        <v>0.4874949808</v>
      </c>
      <c r="G663" s="4">
        <f>IF(F663&lt;=('Ejercicio 3 - TIR'!$D$18-'Ejercicio 3 - TIR'!$C$18)/('Ejercicio 3 - TIR'!$E$18-'Ejercicio 3 - TIR'!$C$18),'Ejercicio 3 - TIR'!$C$18+SQRT(('Ejercicio 3 - TIR'!$E$18-'Ejercicio 3 - TIR'!$C$18)*('Ejercicio 3 - TIR'!$D$18-'Ejercicio 3 - TIR'!$C$18)*F663),'Ejercicio 3 - TIR'!$E$18-SQRT(('Ejercicio 3 - TIR'!$E$18-'Ejercicio 3 - TIR'!$C$18)*('Ejercicio 3 - TIR'!$E$18-'Ejercicio 3 - TIR'!$D$18)*(1-F663)))</f>
        <v>38551.27167</v>
      </c>
      <c r="H663" s="3">
        <f t="shared" si="7"/>
        <v>0.5072084599</v>
      </c>
      <c r="I663" s="4">
        <f>IF(H663&lt;=('Ejercicio 3 - TIR'!$D$18-'Ejercicio 3 - TIR'!$C$18)/('Ejercicio 3 - TIR'!$E$18-'Ejercicio 3 - TIR'!$C$18),'Ejercicio 3 - TIR'!$C$18+SQRT(('Ejercicio 3 - TIR'!$E$18-'Ejercicio 3 - TIR'!$C$18)*('Ejercicio 3 - TIR'!$D$18-'Ejercicio 3 - TIR'!$C$18)*H663),'Ejercicio 3 - TIR'!$E$18-SQRT(('Ejercicio 3 - TIR'!$E$18-'Ejercicio 3 - TIR'!$C$18)*('Ejercicio 3 - TIR'!$E$18-'Ejercicio 3 - TIR'!$D$18)*(1-H663)))</f>
        <v>38722.45774</v>
      </c>
      <c r="J663" s="3">
        <f t="shared" si="8"/>
        <v>0.2464697031</v>
      </c>
      <c r="K663" s="4">
        <f>IF(J663&lt;=('Ejercicio 3 - TIR'!$D$18-'Ejercicio 3 - TIR'!$C$18)/('Ejercicio 3 - TIR'!$E$18-'Ejercicio 3 - TIR'!$C$18),'Ejercicio 3 - TIR'!$C$18+SQRT(('Ejercicio 3 - TIR'!$E$18-'Ejercicio 3 - TIR'!$C$18)*('Ejercicio 3 - TIR'!$D$18-'Ejercicio 3 - TIR'!$C$18)*J663),'Ejercicio 3 - TIR'!$E$18-SQRT(('Ejercicio 3 - TIR'!$E$18-'Ejercicio 3 - TIR'!$C$18)*('Ejercicio 3 - TIR'!$E$18-'Ejercicio 3 - TIR'!$D$18)*(1-J663)))</f>
        <v>36080.3335</v>
      </c>
      <c r="L663" s="3">
        <f t="shared" si="9"/>
        <v>0.8238653676</v>
      </c>
      <c r="M663" s="4">
        <f>IF(L663&lt;=('Ejercicio 3 - TIR'!$D$18-'Ejercicio 3 - TIR'!$C$18)/('Ejercicio 3 - TIR'!$E$18-'Ejercicio 3 - TIR'!$C$18),'Ejercicio 3 - TIR'!$C$18+SQRT(('Ejercicio 3 - TIR'!$E$18-'Ejercicio 3 - TIR'!$C$18)*('Ejercicio 3 - TIR'!$D$18-'Ejercicio 3 - TIR'!$C$18)*L663),'Ejercicio 3 - TIR'!$E$18-SQRT(('Ejercicio 3 - TIR'!$E$18-'Ejercicio 3 - TIR'!$C$18)*('Ejercicio 3 - TIR'!$E$18-'Ejercicio 3 - TIR'!$D$18)*(1-L663)))</f>
        <v>41365.43023</v>
      </c>
      <c r="N663" s="3">
        <f t="shared" si="10"/>
        <v>0.200073797</v>
      </c>
      <c r="O663" s="4">
        <f>IF(N663&lt;=('Ejercicio 3 - TIR'!$D$18-'Ejercicio 3 - TIR'!$C$18)/('Ejercicio 3 - TIR'!$E$18-'Ejercicio 3 - TIR'!$C$18),'Ejercicio 3 - TIR'!$C$18+SQRT(('Ejercicio 3 - TIR'!$E$18-'Ejercicio 3 - TIR'!$C$18)*('Ejercicio 3 - TIR'!$D$18-'Ejercicio 3 - TIR'!$C$18)*N663),'Ejercicio 3 - TIR'!$E$18-SQRT(('Ejercicio 3 - TIR'!$E$18-'Ejercicio 3 - TIR'!$C$18)*('Ejercicio 3 - TIR'!$E$18-'Ejercicio 3 - TIR'!$D$18)*(1-N663)))</f>
        <v>35478.23599</v>
      </c>
      <c r="P663" s="3">
        <f t="shared" si="11"/>
        <v>0.4671593456</v>
      </c>
      <c r="Q663" s="7">
        <f>IF(P663&lt;=('Ejercicio 3 - TIR'!$D$22-'Ejercicio 3 - TIR'!$C$22)/('Ejercicio 3 - TIR'!$E$22-'Ejercicio 3 - TIR'!$C$22),'Ejercicio 3 - TIR'!$C$22+SQRT(('Ejercicio 3 - TIR'!$E$22-'Ejercicio 3 - TIR'!$C$22)*('Ejercicio 3 - TIR'!$D$22-'Ejercicio 3 - TIR'!$C$22)*P663),'Ejercicio 3 - TIR'!$E$22-SQRT(('Ejercicio 3 - TIR'!$E$22-'Ejercicio 3 - TIR'!$C$22)*('Ejercicio 3 - TIR'!$E$22-'Ejercicio 3 - TIR'!$D$22)*(1-P663)))</f>
        <v>0.1489980486</v>
      </c>
      <c r="R663" s="3">
        <f t="shared" si="12"/>
        <v>0.8625368519</v>
      </c>
      <c r="S663" s="7">
        <f>IF(R663&lt;=('Ejercicio 3 - TIR'!$D$23-'Ejercicio 3 - TIR'!$C$23)/('Ejercicio 3 - TIR'!$E$23-'Ejercicio 3 - TIR'!$C$23),'Ejercicio 3 - TIR'!$C$23+SQRT(('Ejercicio 3 - TIR'!$E$23-'Ejercicio 3 - TIR'!$C$23)*('Ejercicio 3 - TIR'!$D$23-'Ejercicio 3 - TIR'!$C$23)*R663),'Ejercicio 3 - TIR'!$E$23-SQRT(('Ejercicio 3 - TIR'!$E$23-'Ejercicio 3 - TIR'!$C$23)*('Ejercicio 3 - TIR'!$E$23-'Ejercicio 3 - TIR'!$D$23)*(1-R663)))</f>
        <v>0.1642699756</v>
      </c>
      <c r="T663" s="3">
        <f t="shared" si="13"/>
        <v>0.9880756459</v>
      </c>
      <c r="U663" s="7">
        <f>IF(T663&lt;=('Ejercicio 3 - TIR'!$D$24-'Ejercicio 3 - TIR'!$C$24)/('Ejercicio 3 - TIR'!$E$24-'Ejercicio 3 - TIR'!$C$24),'Ejercicio 3 - TIR'!$C$24+SQRT(('Ejercicio 3 - TIR'!$E$24-'Ejercicio 3 - TIR'!$C$24)*('Ejercicio 3 - TIR'!$D$24-'Ejercicio 3 - TIR'!$C$24)*T663),'Ejercicio 3 - TIR'!$E$24-SQRT(('Ejercicio 3 - TIR'!$E$24-'Ejercicio 3 - TIR'!$C$24)*('Ejercicio 3 - TIR'!$E$24-'Ejercicio 3 - TIR'!$D$24)*(1-T663)))</f>
        <v>0.2142217484</v>
      </c>
      <c r="V663" s="3">
        <f t="shared" si="14"/>
        <v>0.9648111458</v>
      </c>
      <c r="W663" s="7">
        <f>IF(V663&lt;=('Ejercicio 3 - TIR'!$D$25-'Ejercicio 3 - TIR'!$C$25)/('Ejercicio 3 - TIR'!$E$25-'Ejercicio 3 - TIR'!$C$25),'Ejercicio 3 - TIR'!$C$25+SQRT(('Ejercicio 3 - TIR'!$E$25-'Ejercicio 3 - TIR'!$C$25)*('Ejercicio 3 - TIR'!$D$25-'Ejercicio 3 - TIR'!$C$25)*V663),'Ejercicio 3 - TIR'!$E$25-SQRT(('Ejercicio 3 - TIR'!$E$25-'Ejercicio 3 - TIR'!$C$25)*('Ejercicio 3 - TIR'!$E$25-'Ejercicio 3 - TIR'!$D$25)*(1-V663)))</f>
        <v>0.2389022079</v>
      </c>
      <c r="X663" s="3">
        <f t="shared" si="15"/>
        <v>0.5037332712</v>
      </c>
      <c r="Y663" s="7">
        <f>IF(X663&lt;=('Ejercicio 3 - TIR'!$D$26-'Ejercicio 3 - TIR'!$C$26)/('Ejercicio 3 - TIR'!$E$26-'Ejercicio 3 - TIR'!$C$26),'Ejercicio 3 - TIR'!$C$26+SQRT(('Ejercicio 3 - TIR'!$E$26-'Ejercicio 3 - TIR'!$C$26)*('Ejercicio 3 - TIR'!$D$26-'Ejercicio 3 - TIR'!$C$26)*X663),'Ejercicio 3 - TIR'!$E$26-SQRT(('Ejercicio 3 - TIR'!$E$26-'Ejercicio 3 - TIR'!$C$26)*('Ejercicio 3 - TIR'!$E$26-'Ejercicio 3 - TIR'!$D$26)*(1-X663)))</f>
        <v>0.2282328257</v>
      </c>
      <c r="Z663" s="3">
        <f t="shared" si="16"/>
        <v>1.148998049</v>
      </c>
      <c r="AA663" s="3">
        <f t="shared" si="17"/>
        <v>1.33774393</v>
      </c>
      <c r="AB663" s="3">
        <f t="shared" si="18"/>
        <v>1.624317774</v>
      </c>
      <c r="AC663" s="3">
        <f t="shared" si="19"/>
        <v>2.012370876</v>
      </c>
      <c r="AD663" s="3">
        <f t="shared" si="20"/>
        <v>2.471659968</v>
      </c>
      <c r="AE663" s="2">
        <f t="shared" si="21"/>
        <v>4163.942741</v>
      </c>
      <c r="AF663" s="2">
        <f t="shared" si="22"/>
        <v>4847.953513</v>
      </c>
      <c r="AG663" s="2">
        <f t="shared" si="23"/>
        <v>5886.490591</v>
      </c>
      <c r="AH663" s="2">
        <f t="shared" si="24"/>
        <v>7292.78619</v>
      </c>
      <c r="AI663" s="2">
        <f t="shared" si="25"/>
        <v>8957.23939</v>
      </c>
      <c r="AJ663" s="4">
        <f t="shared" si="26"/>
        <v>44295.33592</v>
      </c>
      <c r="AK663" s="4">
        <f t="shared" si="27"/>
        <v>51800.73279</v>
      </c>
      <c r="AL663" s="4">
        <f t="shared" si="28"/>
        <v>58605.92698</v>
      </c>
      <c r="AM663" s="4">
        <f t="shared" si="29"/>
        <v>83242.58707</v>
      </c>
      <c r="AN663" s="4">
        <f t="shared" si="30"/>
        <v>87690.13561</v>
      </c>
      <c r="AO663" s="4">
        <f>C663/'Ejercicio 3 - TIR'!$D$7</f>
        <v>13173.03368</v>
      </c>
      <c r="AP663" s="4">
        <f t="shared" si="31"/>
        <v>31122.30224</v>
      </c>
      <c r="AQ663" s="4">
        <f t="shared" si="32"/>
        <v>38627.69912</v>
      </c>
      <c r="AR663" s="4">
        <f t="shared" si="33"/>
        <v>45432.89331</v>
      </c>
      <c r="AS663" s="4">
        <f t="shared" si="34"/>
        <v>70069.55339</v>
      </c>
      <c r="AT663" s="4">
        <f t="shared" si="35"/>
        <v>74517.10194</v>
      </c>
      <c r="AU663" s="4">
        <f>AP663*'Ejercicio 3 - TIR'!$D$5</f>
        <v>15561.15112</v>
      </c>
      <c r="AV663" s="4">
        <f>AQ663*'Ejercicio 3 - TIR'!$D$5</f>
        <v>19313.84956</v>
      </c>
      <c r="AW663" s="4">
        <f>AR663*'Ejercicio 3 - TIR'!$D$5</f>
        <v>22716.44665</v>
      </c>
      <c r="AX663" s="4">
        <f>AS663*'Ejercicio 3 - TIR'!$D$5</f>
        <v>35034.7767</v>
      </c>
      <c r="AY663" s="4">
        <f>AT663*'Ejercicio 3 - TIR'!$D$5</f>
        <v>37258.55097</v>
      </c>
      <c r="AZ663" s="4">
        <f t="shared" ref="AZ663:BD663" si="2024">AJ663-AU663-AE663</f>
        <v>24570.24205</v>
      </c>
      <c r="BA663" s="4">
        <f t="shared" si="2024"/>
        <v>27638.92972</v>
      </c>
      <c r="BB663" s="4">
        <f t="shared" si="2024"/>
        <v>30002.98974</v>
      </c>
      <c r="BC663" s="4">
        <f t="shared" si="2024"/>
        <v>40915.02418</v>
      </c>
      <c r="BD663" s="4">
        <f t="shared" si="2024"/>
        <v>41474.34525</v>
      </c>
      <c r="BE663" s="4">
        <f t="shared" ref="BE663:BI663" si="2025">AZ663/Z663</f>
        <v>21384.05899</v>
      </c>
      <c r="BF663" s="4">
        <f t="shared" si="2025"/>
        <v>20660.85228</v>
      </c>
      <c r="BG663" s="4">
        <f t="shared" si="2025"/>
        <v>18471.13307</v>
      </c>
      <c r="BH663" s="4">
        <f t="shared" si="2025"/>
        <v>20331.7513</v>
      </c>
      <c r="BI663" s="4">
        <f t="shared" si="2025"/>
        <v>16779.9559</v>
      </c>
      <c r="BJ663" s="4">
        <f t="shared" si="38"/>
        <v>69073.72732</v>
      </c>
      <c r="BK663" s="4">
        <f t="shared" si="39"/>
        <v>32559.25999</v>
      </c>
      <c r="BL663" s="4">
        <f t="shared" si="40"/>
        <v>101632.9873</v>
      </c>
      <c r="BM663" s="4">
        <f>BK663*'Ejercicio 3 - TIR'!$D$5</f>
        <v>16279.62999</v>
      </c>
      <c r="BN663" s="4">
        <f t="shared" si="41"/>
        <v>85353.35731</v>
      </c>
      <c r="BO663" s="4">
        <f t="shared" si="42"/>
        <v>34532.80728</v>
      </c>
      <c r="BP663" s="4">
        <f t="shared" si="43"/>
        <v>-93811.45882</v>
      </c>
      <c r="BQ663" s="4">
        <f t="shared" ref="BQ663:BT663" si="2026">BE663</f>
        <v>21384.05899</v>
      </c>
      <c r="BR663" s="4">
        <f t="shared" si="2026"/>
        <v>20660.85228</v>
      </c>
      <c r="BS663" s="4">
        <f t="shared" si="2026"/>
        <v>18471.13307</v>
      </c>
      <c r="BT663" s="4">
        <f t="shared" si="2026"/>
        <v>20331.7513</v>
      </c>
      <c r="BU663" s="4">
        <f t="shared" si="45"/>
        <v>51312.76318</v>
      </c>
      <c r="BV663" s="36">
        <f t="shared" si="46"/>
        <v>10.84211446</v>
      </c>
    </row>
    <row r="664" ht="15.0" customHeight="1">
      <c r="A664" s="2">
        <v>663.0</v>
      </c>
      <c r="B664" s="3">
        <f t="shared" si="4"/>
        <v>0.7675857131</v>
      </c>
      <c r="C664" s="4">
        <f>IF(B664&lt;=('Ejercicio 3 - TIR'!$D$13-'Ejercicio 3 - TIR'!$C$13)/('Ejercicio 3 - TIR'!$E$13-'Ejercicio 3 - TIR'!$C$13),'Ejercicio 3 - TIR'!$C$13+SQRT(('Ejercicio 3 - TIR'!$E$13-'Ejercicio 3 - TIR'!$C$13)*('Ejercicio 3 - TIR'!$D$13-'Ejercicio 3 - TIR'!$C$13)*B664),'Ejercicio 3 - TIR'!$E$13-SQRT(('Ejercicio 3 - TIR'!$E$13-'Ejercicio 3 - TIR'!$C$13)*('Ejercicio 3 - TIR'!$E$13-'Ejercicio 3 - TIR'!$D$13)*(1-B664)))</f>
        <v>83299.7861</v>
      </c>
      <c r="D664" s="3">
        <f t="shared" si="5"/>
        <v>0.06250054199</v>
      </c>
      <c r="E664" s="4">
        <f>IF(D664&lt;=('Ejercicio 3 - TIR'!$D$14-'Ejercicio 3 - TIR'!$C$14)/('Ejercicio 3 - TIR'!$E$14-'Ejercicio 3 - TIR'!$C$14),'Ejercicio 3 - TIR'!$C$14+SQRT(('Ejercicio 3 - TIR'!$E$14-'Ejercicio 3 - TIR'!$C$14)*('Ejercicio 3 - TIR'!$D$14-'Ejercicio 3 - TIR'!$C$14)*D664),'Ejercicio 3 - TIR'!$E$14-SQRT(('Ejercicio 3 - TIR'!$E$14-'Ejercicio 3 - TIR'!$C$14)*('Ejercicio 3 - TIR'!$E$14-'Ejercicio 3 - TIR'!$D$14)*(1-D664)))</f>
        <v>27165.0729</v>
      </c>
      <c r="F664" s="3">
        <f t="shared" si="6"/>
        <v>0.9103255705</v>
      </c>
      <c r="G664" s="4">
        <f>IF(F664&lt;=('Ejercicio 3 - TIR'!$D$18-'Ejercicio 3 - TIR'!$C$18)/('Ejercicio 3 - TIR'!$E$18-'Ejercicio 3 - TIR'!$C$18),'Ejercicio 3 - TIR'!$C$18+SQRT(('Ejercicio 3 - TIR'!$E$18-'Ejercicio 3 - TIR'!$C$18)*('Ejercicio 3 - TIR'!$D$18-'Ejercicio 3 - TIR'!$C$18)*F664),'Ejercicio 3 - TIR'!$E$18-SQRT(('Ejercicio 3 - TIR'!$E$18-'Ejercicio 3 - TIR'!$C$18)*('Ejercicio 3 - TIR'!$E$18-'Ejercicio 3 - TIR'!$D$18)*(1-F664)))</f>
        <v>42406.62725</v>
      </c>
      <c r="H664" s="3">
        <f t="shared" si="7"/>
        <v>0.02265971707</v>
      </c>
      <c r="I664" s="4">
        <f>IF(H664&lt;=('Ejercicio 3 - TIR'!$D$18-'Ejercicio 3 - TIR'!$C$18)/('Ejercicio 3 - TIR'!$E$18-'Ejercicio 3 - TIR'!$C$18),'Ejercicio 3 - TIR'!$C$18+SQRT(('Ejercicio 3 - TIR'!$E$18-'Ejercicio 3 - TIR'!$C$18)*('Ejercicio 3 - TIR'!$D$18-'Ejercicio 3 - TIR'!$C$18)*H664),'Ejercicio 3 - TIR'!$E$18-SQRT(('Ejercicio 3 - TIR'!$E$18-'Ejercicio 3 - TIR'!$C$18)*('Ejercicio 3 - TIR'!$E$18-'Ejercicio 3 - TIR'!$D$18)*(1-H664)))</f>
        <v>31843.6262</v>
      </c>
      <c r="J664" s="3">
        <f t="shared" si="8"/>
        <v>0.3839574652</v>
      </c>
      <c r="K664" s="4">
        <f>IF(J664&lt;=('Ejercicio 3 - TIR'!$D$18-'Ejercicio 3 - TIR'!$C$18)/('Ejercicio 3 - TIR'!$E$18-'Ejercicio 3 - TIR'!$C$18),'Ejercicio 3 - TIR'!$C$18+SQRT(('Ejercicio 3 - TIR'!$E$18-'Ejercicio 3 - TIR'!$C$18)*('Ejercicio 3 - TIR'!$D$18-'Ejercicio 3 - TIR'!$C$18)*J664),'Ejercicio 3 - TIR'!$E$18-SQRT(('Ejercicio 3 - TIR'!$E$18-'Ejercicio 3 - TIR'!$C$18)*('Ejercicio 3 - TIR'!$E$18-'Ejercicio 3 - TIR'!$D$18)*(1-J664)))</f>
        <v>37589.04604</v>
      </c>
      <c r="L664" s="3">
        <f t="shared" si="9"/>
        <v>0.07505617458</v>
      </c>
      <c r="M664" s="4">
        <f>IF(L664&lt;=('Ejercicio 3 - TIR'!$D$18-'Ejercicio 3 - TIR'!$C$18)/('Ejercicio 3 - TIR'!$E$18-'Ejercicio 3 - TIR'!$C$18),'Ejercicio 3 - TIR'!$C$18+SQRT(('Ejercicio 3 - TIR'!$E$18-'Ejercicio 3 - TIR'!$C$18)*('Ejercicio 3 - TIR'!$D$18-'Ejercicio 3 - TIR'!$C$18)*L664),'Ejercicio 3 - TIR'!$E$18-SQRT(('Ejercicio 3 - TIR'!$E$18-'Ejercicio 3 - TIR'!$C$18)*('Ejercicio 3 - TIR'!$E$18-'Ejercicio 3 - TIR'!$D$18)*(1-L664)))</f>
        <v>33355.35783</v>
      </c>
      <c r="N664" s="3">
        <f t="shared" si="10"/>
        <v>0.1949089589</v>
      </c>
      <c r="O664" s="4">
        <f>IF(N664&lt;=('Ejercicio 3 - TIR'!$D$18-'Ejercicio 3 - TIR'!$C$18)/('Ejercicio 3 - TIR'!$E$18-'Ejercicio 3 - TIR'!$C$18),'Ejercicio 3 - TIR'!$C$18+SQRT(('Ejercicio 3 - TIR'!$E$18-'Ejercicio 3 - TIR'!$C$18)*('Ejercicio 3 - TIR'!$D$18-'Ejercicio 3 - TIR'!$C$18)*N664),'Ejercicio 3 - TIR'!$E$18-SQRT(('Ejercicio 3 - TIR'!$E$18-'Ejercicio 3 - TIR'!$C$18)*('Ejercicio 3 - TIR'!$E$18-'Ejercicio 3 - TIR'!$D$18)*(1-N664)))</f>
        <v>35407.06425</v>
      </c>
      <c r="P664" s="3">
        <f t="shared" si="11"/>
        <v>0.8297419326</v>
      </c>
      <c r="Q664" s="7">
        <f>IF(P664&lt;=('Ejercicio 3 - TIR'!$D$22-'Ejercicio 3 - TIR'!$C$22)/('Ejercicio 3 - TIR'!$E$22-'Ejercicio 3 - TIR'!$C$22),'Ejercicio 3 - TIR'!$C$22+SQRT(('Ejercicio 3 - TIR'!$E$22-'Ejercicio 3 - TIR'!$C$22)*('Ejercicio 3 - TIR'!$D$22-'Ejercicio 3 - TIR'!$C$22)*P664),'Ejercicio 3 - TIR'!$E$22-SQRT(('Ejercicio 3 - TIR'!$E$22-'Ejercicio 3 - TIR'!$C$22)*('Ejercicio 3 - TIR'!$E$22-'Ejercicio 3 - TIR'!$D$22)*(1-P664)))</f>
        <v>0.1624938719</v>
      </c>
      <c r="R664" s="3">
        <f t="shared" si="12"/>
        <v>0.2688544976</v>
      </c>
      <c r="S664" s="7">
        <f>IF(R664&lt;=('Ejercicio 3 - TIR'!$D$23-'Ejercicio 3 - TIR'!$C$23)/('Ejercicio 3 - TIR'!$E$23-'Ejercicio 3 - TIR'!$C$23),'Ejercicio 3 - TIR'!$C$23+SQRT(('Ejercicio 3 - TIR'!$E$23-'Ejercicio 3 - TIR'!$C$23)*('Ejercicio 3 - TIR'!$D$23-'Ejercicio 3 - TIR'!$C$23)*R664),'Ejercicio 3 - TIR'!$E$23-SQRT(('Ejercicio 3 - TIR'!$E$23-'Ejercicio 3 - TIR'!$C$23)*('Ejercicio 3 - TIR'!$E$23-'Ejercicio 3 - TIR'!$D$23)*(1-R664)))</f>
        <v>0.141998593</v>
      </c>
      <c r="T664" s="3">
        <f t="shared" si="13"/>
        <v>0.9162814047</v>
      </c>
      <c r="U664" s="7">
        <f>IF(T664&lt;=('Ejercicio 3 - TIR'!$D$24-'Ejercicio 3 - TIR'!$C$24)/('Ejercicio 3 - TIR'!$E$24-'Ejercicio 3 - TIR'!$C$24),'Ejercicio 3 - TIR'!$C$24+SQRT(('Ejercicio 3 - TIR'!$E$24-'Ejercicio 3 - TIR'!$C$24)*('Ejercicio 3 - TIR'!$D$24-'Ejercicio 3 - TIR'!$C$24)*T664),'Ejercicio 3 - TIR'!$E$24-SQRT(('Ejercicio 3 - TIR'!$E$24-'Ejercicio 3 - TIR'!$C$24)*('Ejercicio 3 - TIR'!$E$24-'Ejercicio 3 - TIR'!$D$24)*(1-T664)))</f>
        <v>0.2046894786</v>
      </c>
      <c r="V664" s="3">
        <f t="shared" si="14"/>
        <v>0.5975354916</v>
      </c>
      <c r="W664" s="7">
        <f>IF(V664&lt;=('Ejercicio 3 - TIR'!$D$25-'Ejercicio 3 - TIR'!$C$25)/('Ejercicio 3 - TIR'!$E$25-'Ejercicio 3 - TIR'!$C$25),'Ejercicio 3 - TIR'!$C$25+SQRT(('Ejercicio 3 - TIR'!$E$25-'Ejercicio 3 - TIR'!$C$25)*('Ejercicio 3 - TIR'!$D$25-'Ejercicio 3 - TIR'!$C$25)*V664),'Ejercicio 3 - TIR'!$E$25-SQRT(('Ejercicio 3 - TIR'!$E$25-'Ejercicio 3 - TIR'!$C$25)*('Ejercicio 3 - TIR'!$E$25-'Ejercicio 3 - TIR'!$D$25)*(1-V664)))</f>
        <v>0.2124683363</v>
      </c>
      <c r="X664" s="3">
        <f t="shared" si="15"/>
        <v>0.2106496012</v>
      </c>
      <c r="Y664" s="7">
        <f>IF(X664&lt;=('Ejercicio 3 - TIR'!$D$26-'Ejercicio 3 - TIR'!$C$26)/('Ejercicio 3 - TIR'!$E$26-'Ejercicio 3 - TIR'!$C$26),'Ejercicio 3 - TIR'!$C$26+SQRT(('Ejercicio 3 - TIR'!$E$26-'Ejercicio 3 - TIR'!$C$26)*('Ejercicio 3 - TIR'!$D$26-'Ejercicio 3 - TIR'!$C$26)*X664),'Ejercicio 3 - TIR'!$E$26-SQRT(('Ejercicio 3 - TIR'!$E$26-'Ejercicio 3 - TIR'!$C$26)*('Ejercicio 3 - TIR'!$E$26-'Ejercicio 3 - TIR'!$D$26)*(1-X664)))</f>
        <v>0.2138485623</v>
      </c>
      <c r="Z664" s="3">
        <f t="shared" si="16"/>
        <v>1.162493872</v>
      </c>
      <c r="AA664" s="3">
        <f t="shared" si="17"/>
        <v>1.327566366</v>
      </c>
      <c r="AB664" s="3">
        <f t="shared" si="18"/>
        <v>1.599305233</v>
      </c>
      <c r="AC664" s="3">
        <f t="shared" si="19"/>
        <v>1.939106956</v>
      </c>
      <c r="AD664" s="3">
        <f t="shared" si="20"/>
        <v>2.35378219</v>
      </c>
      <c r="AE664" s="2">
        <f t="shared" si="21"/>
        <v>4414.157875</v>
      </c>
      <c r="AF664" s="2">
        <f t="shared" si="22"/>
        <v>5040.962083</v>
      </c>
      <c r="AG664" s="2">
        <f t="shared" si="23"/>
        <v>6072.793983</v>
      </c>
      <c r="AH664" s="2">
        <f t="shared" si="24"/>
        <v>7363.070417</v>
      </c>
      <c r="AI664" s="2">
        <f t="shared" si="25"/>
        <v>8937.65244</v>
      </c>
      <c r="AJ664" s="4">
        <f t="shared" si="26"/>
        <v>49297.44431</v>
      </c>
      <c r="AK664" s="4">
        <f t="shared" si="27"/>
        <v>42274.52712</v>
      </c>
      <c r="AL664" s="4">
        <f t="shared" si="28"/>
        <v>60116.35805</v>
      </c>
      <c r="AM664" s="4">
        <f t="shared" si="29"/>
        <v>64679.60638</v>
      </c>
      <c r="AN664" s="4">
        <f t="shared" si="30"/>
        <v>83340.51724</v>
      </c>
      <c r="AO664" s="4">
        <f>C664/'Ejercicio 3 - TIR'!$D$7</f>
        <v>16659.95722</v>
      </c>
      <c r="AP664" s="4">
        <f t="shared" si="31"/>
        <v>32637.48709</v>
      </c>
      <c r="AQ664" s="4">
        <f t="shared" si="32"/>
        <v>25614.5699</v>
      </c>
      <c r="AR664" s="4">
        <f t="shared" si="33"/>
        <v>43456.40083</v>
      </c>
      <c r="AS664" s="4">
        <f t="shared" si="34"/>
        <v>48019.64916</v>
      </c>
      <c r="AT664" s="4">
        <f t="shared" si="35"/>
        <v>66680.56002</v>
      </c>
      <c r="AU664" s="4">
        <f>AP664*'Ejercicio 3 - TIR'!$D$5</f>
        <v>16318.74354</v>
      </c>
      <c r="AV664" s="4">
        <f>AQ664*'Ejercicio 3 - TIR'!$D$5</f>
        <v>12807.28495</v>
      </c>
      <c r="AW664" s="4">
        <f>AR664*'Ejercicio 3 - TIR'!$D$5</f>
        <v>21728.20041</v>
      </c>
      <c r="AX664" s="4">
        <f>AS664*'Ejercicio 3 - TIR'!$D$5</f>
        <v>24009.82458</v>
      </c>
      <c r="AY664" s="4">
        <f>AT664*'Ejercicio 3 - TIR'!$D$5</f>
        <v>33340.28001</v>
      </c>
      <c r="AZ664" s="4">
        <f t="shared" ref="AZ664:BD664" si="2027">AJ664-AU664-AE664</f>
        <v>28564.54289</v>
      </c>
      <c r="BA664" s="4">
        <f t="shared" si="2027"/>
        <v>24426.28009</v>
      </c>
      <c r="BB664" s="4">
        <f t="shared" si="2027"/>
        <v>32315.36365</v>
      </c>
      <c r="BC664" s="4">
        <f t="shared" si="2027"/>
        <v>33306.71138</v>
      </c>
      <c r="BD664" s="4">
        <f t="shared" si="2027"/>
        <v>41062.58479</v>
      </c>
      <c r="BE664" s="4">
        <f t="shared" ref="BE664:BI664" si="2028">AZ664/Z664</f>
        <v>24571.77933</v>
      </c>
      <c r="BF664" s="4">
        <f t="shared" si="2028"/>
        <v>18399.29115</v>
      </c>
      <c r="BG664" s="4">
        <f t="shared" si="2028"/>
        <v>20205.87626</v>
      </c>
      <c r="BH664" s="4">
        <f t="shared" si="2028"/>
        <v>17176.31474</v>
      </c>
      <c r="BI664" s="4">
        <f t="shared" si="2028"/>
        <v>17445.36303</v>
      </c>
      <c r="BJ664" s="4">
        <f t="shared" si="38"/>
        <v>63940.66478</v>
      </c>
      <c r="BK664" s="4">
        <f t="shared" si="39"/>
        <v>39213.91059</v>
      </c>
      <c r="BL664" s="4">
        <f t="shared" si="40"/>
        <v>103154.5754</v>
      </c>
      <c r="BM664" s="4">
        <f>BK664*'Ejercicio 3 - TIR'!$D$5</f>
        <v>19606.9553</v>
      </c>
      <c r="BN664" s="4">
        <f t="shared" si="41"/>
        <v>83547.62007</v>
      </c>
      <c r="BO664" s="4">
        <f t="shared" si="42"/>
        <v>35495.05151</v>
      </c>
      <c r="BP664" s="4">
        <f t="shared" si="43"/>
        <v>-110464.859</v>
      </c>
      <c r="BQ664" s="4">
        <f t="shared" ref="BQ664:BT664" si="2029">BE664</f>
        <v>24571.77933</v>
      </c>
      <c r="BR664" s="4">
        <f t="shared" si="2029"/>
        <v>18399.29115</v>
      </c>
      <c r="BS664" s="4">
        <f t="shared" si="2029"/>
        <v>20205.87626</v>
      </c>
      <c r="BT664" s="4">
        <f t="shared" si="2029"/>
        <v>17176.31474</v>
      </c>
      <c r="BU664" s="4">
        <f t="shared" si="45"/>
        <v>52940.41453</v>
      </c>
      <c r="BV664" s="36">
        <f t="shared" si="46"/>
        <v>5.771565742</v>
      </c>
    </row>
    <row r="665" ht="15.0" customHeight="1">
      <c r="A665" s="2">
        <v>664.0</v>
      </c>
      <c r="B665" s="3">
        <f t="shared" si="4"/>
        <v>0.6242171867</v>
      </c>
      <c r="C665" s="4">
        <f>IF(B665&lt;=('Ejercicio 3 - TIR'!$D$13-'Ejercicio 3 - TIR'!$C$13)/('Ejercicio 3 - TIR'!$E$13-'Ejercicio 3 - TIR'!$C$13),'Ejercicio 3 - TIR'!$C$13+SQRT(('Ejercicio 3 - TIR'!$E$13-'Ejercicio 3 - TIR'!$C$13)*('Ejercicio 3 - TIR'!$D$13-'Ejercicio 3 - TIR'!$C$13)*B665),'Ejercicio 3 - TIR'!$E$13-SQRT(('Ejercicio 3 - TIR'!$E$13-'Ejercicio 3 - TIR'!$C$13)*('Ejercicio 3 - TIR'!$E$13-'Ejercicio 3 - TIR'!$D$13)*(1-B665)))</f>
        <v>78764.6668</v>
      </c>
      <c r="D665" s="3">
        <f t="shared" si="5"/>
        <v>0.532231907</v>
      </c>
      <c r="E665" s="4">
        <f>IF(D665&lt;=('Ejercicio 3 - TIR'!$D$14-'Ejercicio 3 - TIR'!$C$14)/('Ejercicio 3 - TIR'!$E$14-'Ejercicio 3 - TIR'!$C$14),'Ejercicio 3 - TIR'!$C$14+SQRT(('Ejercicio 3 - TIR'!$E$14-'Ejercicio 3 - TIR'!$C$14)*('Ejercicio 3 - TIR'!$D$14-'Ejercicio 3 - TIR'!$C$14)*D665),'Ejercicio 3 - TIR'!$E$14-SQRT(('Ejercicio 3 - TIR'!$E$14-'Ejercicio 3 - TIR'!$C$14)*('Ejercicio 3 - TIR'!$E$14-'Ejercicio 3 - TIR'!$D$14)*(1-D665)))</f>
        <v>31623.53213</v>
      </c>
      <c r="F665" s="3">
        <f t="shared" si="6"/>
        <v>0.7177177365</v>
      </c>
      <c r="G665" s="4">
        <f>IF(F665&lt;=('Ejercicio 3 - TIR'!$D$18-'Ejercicio 3 - TIR'!$C$18)/('Ejercicio 3 - TIR'!$E$18-'Ejercicio 3 - TIR'!$C$18),'Ejercicio 3 - TIR'!$C$18+SQRT(('Ejercicio 3 - TIR'!$E$18-'Ejercicio 3 - TIR'!$C$18)*('Ejercicio 3 - TIR'!$D$18-'Ejercicio 3 - TIR'!$C$18)*F665),'Ejercicio 3 - TIR'!$E$18-SQRT(('Ejercicio 3 - TIR'!$E$18-'Ejercicio 3 - TIR'!$C$18)*('Ejercicio 3 - TIR'!$E$18-'Ejercicio 3 - TIR'!$D$18)*(1-F665)))</f>
        <v>40398.78606</v>
      </c>
      <c r="H665" s="3">
        <f t="shared" si="7"/>
        <v>0.6274966378</v>
      </c>
      <c r="I665" s="4">
        <f>IF(H665&lt;=('Ejercicio 3 - TIR'!$D$18-'Ejercicio 3 - TIR'!$C$18)/('Ejercicio 3 - TIR'!$E$18-'Ejercicio 3 - TIR'!$C$18),'Ejercicio 3 - TIR'!$C$18+SQRT(('Ejercicio 3 - TIR'!$E$18-'Ejercicio 3 - TIR'!$C$18)*('Ejercicio 3 - TIR'!$D$18-'Ejercicio 3 - TIR'!$C$18)*H665),'Ejercicio 3 - TIR'!$E$18-SQRT(('Ejercicio 3 - TIR'!$E$18-'Ejercicio 3 - TIR'!$C$18)*('Ejercicio 3 - TIR'!$E$18-'Ejercicio 3 - TIR'!$D$18)*(1-H665)))</f>
        <v>39701.77796</v>
      </c>
      <c r="J665" s="3">
        <f t="shared" si="8"/>
        <v>0.4621418518</v>
      </c>
      <c r="K665" s="4">
        <f>IF(J665&lt;=('Ejercicio 3 - TIR'!$D$18-'Ejercicio 3 - TIR'!$C$18)/('Ejercicio 3 - TIR'!$E$18-'Ejercicio 3 - TIR'!$C$18),'Ejercicio 3 - TIR'!$C$18+SQRT(('Ejercicio 3 - TIR'!$E$18-'Ejercicio 3 - TIR'!$C$18)*('Ejercicio 3 - TIR'!$D$18-'Ejercicio 3 - TIR'!$C$18)*J665),'Ejercicio 3 - TIR'!$E$18-SQRT(('Ejercicio 3 - TIR'!$E$18-'Ejercicio 3 - TIR'!$C$18)*('Ejercicio 3 - TIR'!$E$18-'Ejercicio 3 - TIR'!$D$18)*(1-J665)))</f>
        <v>38325.94005</v>
      </c>
      <c r="L665" s="3">
        <f t="shared" si="9"/>
        <v>0.8763284394</v>
      </c>
      <c r="M665" s="4">
        <f>IF(L665&lt;=('Ejercicio 3 - TIR'!$D$18-'Ejercicio 3 - TIR'!$C$18)/('Ejercicio 3 - TIR'!$E$18-'Ejercicio 3 - TIR'!$C$18),'Ejercicio 3 - TIR'!$C$18+SQRT(('Ejercicio 3 - TIR'!$E$18-'Ejercicio 3 - TIR'!$C$18)*('Ejercicio 3 - TIR'!$D$18-'Ejercicio 3 - TIR'!$C$18)*L665),'Ejercicio 3 - TIR'!$E$18-SQRT(('Ejercicio 3 - TIR'!$E$18-'Ejercicio 3 - TIR'!$C$18)*('Ejercicio 3 - TIR'!$E$18-'Ejercicio 3 - TIR'!$D$18)*(1-L665)))</f>
        <v>41954.45127</v>
      </c>
      <c r="N665" s="3">
        <f t="shared" si="10"/>
        <v>0.3970187478</v>
      </c>
      <c r="O665" s="4">
        <f>IF(N665&lt;=('Ejercicio 3 - TIR'!$D$18-'Ejercicio 3 - TIR'!$C$18)/('Ejercicio 3 - TIR'!$E$18-'Ejercicio 3 - TIR'!$C$18),'Ejercicio 3 - TIR'!$C$18+SQRT(('Ejercicio 3 - TIR'!$E$18-'Ejercicio 3 - TIR'!$C$18)*('Ejercicio 3 - TIR'!$D$18-'Ejercicio 3 - TIR'!$C$18)*N665),'Ejercicio 3 - TIR'!$E$18-SQRT(('Ejercicio 3 - TIR'!$E$18-'Ejercicio 3 - TIR'!$C$18)*('Ejercicio 3 - TIR'!$E$18-'Ejercicio 3 - TIR'!$D$18)*(1-N665)))</f>
        <v>37717.04686</v>
      </c>
      <c r="P665" s="3">
        <f t="shared" si="11"/>
        <v>0.2274506396</v>
      </c>
      <c r="Q665" s="7">
        <f>IF(P665&lt;=('Ejercicio 3 - TIR'!$D$22-'Ejercicio 3 - TIR'!$C$22)/('Ejercicio 3 - TIR'!$E$22-'Ejercicio 3 - TIR'!$C$22),'Ejercicio 3 - TIR'!$C$22+SQRT(('Ejercicio 3 - TIR'!$E$22-'Ejercicio 3 - TIR'!$C$22)*('Ejercicio 3 - TIR'!$D$22-'Ejercicio 3 - TIR'!$C$22)*P665),'Ejercicio 3 - TIR'!$E$22-SQRT(('Ejercicio 3 - TIR'!$E$22-'Ejercicio 3 - TIR'!$C$22)*('Ejercicio 3 - TIR'!$E$22-'Ejercicio 3 - TIR'!$D$22)*(1-P665)))</f>
        <v>0.1402339109</v>
      </c>
      <c r="R665" s="3">
        <f t="shared" si="12"/>
        <v>0.3548981145</v>
      </c>
      <c r="S665" s="7">
        <f>IF(R665&lt;=('Ejercicio 3 - TIR'!$D$23-'Ejercicio 3 - TIR'!$C$23)/('Ejercicio 3 - TIR'!$E$23-'Ejercicio 3 - TIR'!$C$23),'Ejercicio 3 - TIR'!$C$23+SQRT(('Ejercicio 3 - TIR'!$E$23-'Ejercicio 3 - TIR'!$C$23)*('Ejercicio 3 - TIR'!$D$23-'Ejercicio 3 - TIR'!$C$23)*R665),'Ejercicio 3 - TIR'!$E$23-SQRT(('Ejercicio 3 - TIR'!$E$23-'Ejercicio 3 - TIR'!$C$23)*('Ejercicio 3 - TIR'!$E$23-'Ejercicio 3 - TIR'!$D$23)*(1-R665)))</f>
        <v>0.1452748216</v>
      </c>
      <c r="T665" s="3">
        <f t="shared" si="13"/>
        <v>0.1301723344</v>
      </c>
      <c r="U665" s="7">
        <f>IF(T665&lt;=('Ejercicio 3 - TIR'!$D$24-'Ejercicio 3 - TIR'!$C$24)/('Ejercicio 3 - TIR'!$E$24-'Ejercicio 3 - TIR'!$C$24),'Ejercicio 3 - TIR'!$C$24+SQRT(('Ejercicio 3 - TIR'!$E$24-'Ejercicio 3 - TIR'!$C$24)*('Ejercicio 3 - TIR'!$D$24-'Ejercicio 3 - TIR'!$C$24)*T665),'Ejercicio 3 - TIR'!$E$24-SQRT(('Ejercicio 3 - TIR'!$E$24-'Ejercicio 3 - TIR'!$C$24)*('Ejercicio 3 - TIR'!$E$24-'Ejercicio 3 - TIR'!$D$24)*(1-T665)))</f>
        <v>0.1665336597</v>
      </c>
      <c r="V665" s="3">
        <f t="shared" si="14"/>
        <v>0.7368323001</v>
      </c>
      <c r="W665" s="7">
        <f>IF(V665&lt;=('Ejercicio 3 - TIR'!$D$25-'Ejercicio 3 - TIR'!$C$25)/('Ejercicio 3 - TIR'!$E$25-'Ejercicio 3 - TIR'!$C$25),'Ejercicio 3 - TIR'!$C$25+SQRT(('Ejercicio 3 - TIR'!$E$25-'Ejercicio 3 - TIR'!$C$25)*('Ejercicio 3 - TIR'!$D$25-'Ejercicio 3 - TIR'!$C$25)*V665),'Ejercicio 3 - TIR'!$E$25-SQRT(('Ejercicio 3 - TIR'!$E$25-'Ejercicio 3 - TIR'!$C$25)*('Ejercicio 3 - TIR'!$E$25-'Ejercicio 3 - TIR'!$D$25)*(1-V665)))</f>
        <v>0.2196505857</v>
      </c>
      <c r="X665" s="3">
        <f t="shared" si="15"/>
        <v>0.2180736898</v>
      </c>
      <c r="Y665" s="7">
        <f>IF(X665&lt;=('Ejercicio 3 - TIR'!$D$26-'Ejercicio 3 - TIR'!$C$26)/('Ejercicio 3 - TIR'!$E$26-'Ejercicio 3 - TIR'!$C$26),'Ejercicio 3 - TIR'!$C$26+SQRT(('Ejercicio 3 - TIR'!$E$26-'Ejercicio 3 - TIR'!$C$26)*('Ejercicio 3 - TIR'!$D$26-'Ejercicio 3 - TIR'!$C$26)*X665),'Ejercicio 3 - TIR'!$E$26-SQRT(('Ejercicio 3 - TIR'!$E$26-'Ejercicio 3 - TIR'!$C$26)*('Ejercicio 3 - TIR'!$E$26-'Ejercicio 3 - TIR'!$D$26)*(1-X665)))</f>
        <v>0.21426518</v>
      </c>
      <c r="Z665" s="3">
        <f t="shared" si="16"/>
        <v>1.140233911</v>
      </c>
      <c r="AA665" s="3">
        <f t="shared" si="17"/>
        <v>1.305881189</v>
      </c>
      <c r="AB665" s="3">
        <f t="shared" si="18"/>
        <v>1.523354362</v>
      </c>
      <c r="AC665" s="3">
        <f t="shared" si="19"/>
        <v>1.85796004</v>
      </c>
      <c r="AD665" s="3">
        <f t="shared" si="20"/>
        <v>2.256056183</v>
      </c>
      <c r="AE665" s="2">
        <f t="shared" si="21"/>
        <v>4434.691588</v>
      </c>
      <c r="AF665" s="2">
        <f t="shared" si="22"/>
        <v>5078.940617</v>
      </c>
      <c r="AG665" s="2">
        <f t="shared" si="23"/>
        <v>5924.755185</v>
      </c>
      <c r="AH665" s="2">
        <f t="shared" si="24"/>
        <v>7226.131132</v>
      </c>
      <c r="AI665" s="2">
        <f t="shared" si="25"/>
        <v>8774.43942</v>
      </c>
      <c r="AJ665" s="4">
        <f t="shared" si="26"/>
        <v>46064.06582</v>
      </c>
      <c r="AK665" s="4">
        <f t="shared" si="27"/>
        <v>51845.80501</v>
      </c>
      <c r="AL665" s="4">
        <f t="shared" si="28"/>
        <v>58383.98797</v>
      </c>
      <c r="AM665" s="4">
        <f t="shared" si="29"/>
        <v>77949.69398</v>
      </c>
      <c r="AN665" s="4">
        <f t="shared" si="30"/>
        <v>85091.77676</v>
      </c>
      <c r="AO665" s="4">
        <f>C665/'Ejercicio 3 - TIR'!$D$7</f>
        <v>15752.93336</v>
      </c>
      <c r="AP665" s="4">
        <f t="shared" si="31"/>
        <v>30311.13246</v>
      </c>
      <c r="AQ665" s="4">
        <f t="shared" si="32"/>
        <v>36092.87165</v>
      </c>
      <c r="AR665" s="4">
        <f t="shared" si="33"/>
        <v>42631.05461</v>
      </c>
      <c r="AS665" s="4">
        <f t="shared" si="34"/>
        <v>62196.76062</v>
      </c>
      <c r="AT665" s="4">
        <f t="shared" si="35"/>
        <v>69338.8434</v>
      </c>
      <c r="AU665" s="4">
        <f>AP665*'Ejercicio 3 - TIR'!$D$5</f>
        <v>15155.56623</v>
      </c>
      <c r="AV665" s="4">
        <f>AQ665*'Ejercicio 3 - TIR'!$D$5</f>
        <v>18046.43582</v>
      </c>
      <c r="AW665" s="4">
        <f>AR665*'Ejercicio 3 - TIR'!$D$5</f>
        <v>21315.52731</v>
      </c>
      <c r="AX665" s="4">
        <f>AS665*'Ejercicio 3 - TIR'!$D$5</f>
        <v>31098.38031</v>
      </c>
      <c r="AY665" s="4">
        <f>AT665*'Ejercicio 3 - TIR'!$D$5</f>
        <v>34669.4217</v>
      </c>
      <c r="AZ665" s="4">
        <f t="shared" ref="AZ665:BD665" si="2030">AJ665-AU665-AE665</f>
        <v>26473.808</v>
      </c>
      <c r="BA665" s="4">
        <f t="shared" si="2030"/>
        <v>28720.42857</v>
      </c>
      <c r="BB665" s="4">
        <f t="shared" si="2030"/>
        <v>31143.70548</v>
      </c>
      <c r="BC665" s="4">
        <f t="shared" si="2030"/>
        <v>39625.18254</v>
      </c>
      <c r="BD665" s="4">
        <f t="shared" si="2030"/>
        <v>41647.91564</v>
      </c>
      <c r="BE665" s="4">
        <f t="shared" ref="BE665:BI665" si="2031">AZ665/Z665</f>
        <v>23217.87464</v>
      </c>
      <c r="BF665" s="4">
        <f t="shared" si="2031"/>
        <v>21993.14058</v>
      </c>
      <c r="BG665" s="4">
        <f t="shared" si="2031"/>
        <v>20444.16339</v>
      </c>
      <c r="BH665" s="4">
        <f t="shared" si="2031"/>
        <v>21327.2523</v>
      </c>
      <c r="BI665" s="4">
        <f t="shared" si="2031"/>
        <v>18460.49578</v>
      </c>
      <c r="BJ665" s="4">
        <f t="shared" si="38"/>
        <v>71344.46519</v>
      </c>
      <c r="BK665" s="4">
        <f t="shared" si="39"/>
        <v>35539.50271</v>
      </c>
      <c r="BL665" s="4">
        <f t="shared" si="40"/>
        <v>106883.9679</v>
      </c>
      <c r="BM665" s="4">
        <f>BK665*'Ejercicio 3 - TIR'!$D$5</f>
        <v>17769.75135</v>
      </c>
      <c r="BN665" s="4">
        <f t="shared" si="41"/>
        <v>89114.21654</v>
      </c>
      <c r="BO665" s="4">
        <f t="shared" si="42"/>
        <v>39499.99881</v>
      </c>
      <c r="BP665" s="4">
        <f t="shared" si="43"/>
        <v>-110388.1989</v>
      </c>
      <c r="BQ665" s="4">
        <f t="shared" ref="BQ665:BT665" si="2032">BE665</f>
        <v>23217.87464</v>
      </c>
      <c r="BR665" s="4">
        <f t="shared" si="2032"/>
        <v>21993.14058</v>
      </c>
      <c r="BS665" s="4">
        <f t="shared" si="2032"/>
        <v>20444.16339</v>
      </c>
      <c r="BT665" s="4">
        <f t="shared" si="2032"/>
        <v>21327.2523</v>
      </c>
      <c r="BU665" s="4">
        <f t="shared" si="45"/>
        <v>57960.49459</v>
      </c>
      <c r="BV665" s="36">
        <f t="shared" si="46"/>
        <v>8.390420692</v>
      </c>
    </row>
    <row r="666" ht="15.0" customHeight="1">
      <c r="A666" s="2">
        <v>665.0</v>
      </c>
      <c r="B666" s="3">
        <f t="shared" si="4"/>
        <v>0.225467468</v>
      </c>
      <c r="C666" s="4">
        <f>IF(B666&lt;=('Ejercicio 3 - TIR'!$D$13-'Ejercicio 3 - TIR'!$C$13)/('Ejercicio 3 - TIR'!$E$13-'Ejercicio 3 - TIR'!$C$13),'Ejercicio 3 - TIR'!$C$13+SQRT(('Ejercicio 3 - TIR'!$E$13-'Ejercicio 3 - TIR'!$C$13)*('Ejercicio 3 - TIR'!$D$13-'Ejercicio 3 - TIR'!$C$13)*B666),'Ejercicio 3 - TIR'!$E$13-SQRT(('Ejercicio 3 - TIR'!$E$13-'Ejercicio 3 - TIR'!$C$13)*('Ejercicio 3 - TIR'!$E$13-'Ejercicio 3 - TIR'!$D$13)*(1-B666)))</f>
        <v>69496.68296</v>
      </c>
      <c r="D666" s="3">
        <f t="shared" si="5"/>
        <v>0.2478249421</v>
      </c>
      <c r="E666" s="4">
        <f>IF(D666&lt;=('Ejercicio 3 - TIR'!$D$14-'Ejercicio 3 - TIR'!$C$14)/('Ejercicio 3 - TIR'!$E$14-'Ejercicio 3 - TIR'!$C$14),'Ejercicio 3 - TIR'!$C$14+SQRT(('Ejercicio 3 - TIR'!$E$14-'Ejercicio 3 - TIR'!$C$14)*('Ejercicio 3 - TIR'!$D$14-'Ejercicio 3 - TIR'!$C$14)*D666),'Ejercicio 3 - TIR'!$E$14-SQRT(('Ejercicio 3 - TIR'!$E$14-'Ejercicio 3 - TIR'!$C$14)*('Ejercicio 3 - TIR'!$E$14-'Ejercicio 3 - TIR'!$D$14)*(1-D666)))</f>
        <v>29311.24931</v>
      </c>
      <c r="F666" s="3">
        <f t="shared" si="6"/>
        <v>0.610798836</v>
      </c>
      <c r="G666" s="4">
        <f>IF(F666&lt;=('Ejercicio 3 - TIR'!$D$18-'Ejercicio 3 - TIR'!$C$18)/('Ejercicio 3 - TIR'!$E$18-'Ejercicio 3 - TIR'!$C$18),'Ejercicio 3 - TIR'!$C$18+SQRT(('Ejercicio 3 - TIR'!$E$18-'Ejercicio 3 - TIR'!$C$18)*('Ejercicio 3 - TIR'!$D$18-'Ejercicio 3 - TIR'!$C$18)*F666),'Ejercicio 3 - TIR'!$E$18-SQRT(('Ejercicio 3 - TIR'!$E$18-'Ejercicio 3 - TIR'!$C$18)*('Ejercicio 3 - TIR'!$E$18-'Ejercicio 3 - TIR'!$D$18)*(1-F666)))</f>
        <v>39571.82456</v>
      </c>
      <c r="H666" s="3">
        <f t="shared" si="7"/>
        <v>0.08771842387</v>
      </c>
      <c r="I666" s="4">
        <f>IF(H666&lt;=('Ejercicio 3 - TIR'!$D$18-'Ejercicio 3 - TIR'!$C$18)/('Ejercicio 3 - TIR'!$E$18-'Ejercicio 3 - TIR'!$C$18),'Ejercicio 3 - TIR'!$C$18+SQRT(('Ejercicio 3 - TIR'!$E$18-'Ejercicio 3 - TIR'!$C$18)*('Ejercicio 3 - TIR'!$D$18-'Ejercicio 3 - TIR'!$C$18)*H666),'Ejercicio 3 - TIR'!$E$18-SQRT(('Ejercicio 3 - TIR'!$E$18-'Ejercicio 3 - TIR'!$C$18)*('Ejercicio 3 - TIR'!$E$18-'Ejercicio 3 - TIR'!$D$18)*(1-H666)))</f>
        <v>33627.36317</v>
      </c>
      <c r="J666" s="3">
        <f t="shared" si="8"/>
        <v>0.5425406538</v>
      </c>
      <c r="K666" s="4">
        <f>IF(J666&lt;=('Ejercicio 3 - TIR'!$D$18-'Ejercicio 3 - TIR'!$C$18)/('Ejercicio 3 - TIR'!$E$18-'Ejercicio 3 - TIR'!$C$18),'Ejercicio 3 - TIR'!$C$18+SQRT(('Ejercicio 3 - TIR'!$E$18-'Ejercicio 3 - TIR'!$C$18)*('Ejercicio 3 - TIR'!$D$18-'Ejercicio 3 - TIR'!$C$18)*J666),'Ejercicio 3 - TIR'!$E$18-SQRT(('Ejercicio 3 - TIR'!$E$18-'Ejercicio 3 - TIR'!$C$18)*('Ejercicio 3 - TIR'!$E$18-'Ejercicio 3 - TIR'!$D$18)*(1-J666)))</f>
        <v>39021.14727</v>
      </c>
      <c r="L666" s="3">
        <f t="shared" si="9"/>
        <v>0.3646293219</v>
      </c>
      <c r="M666" s="4">
        <f>IF(L666&lt;=('Ejercicio 3 - TIR'!$D$18-'Ejercicio 3 - TIR'!$C$18)/('Ejercicio 3 - TIR'!$E$18-'Ejercicio 3 - TIR'!$C$18),'Ejercicio 3 - TIR'!$C$18+SQRT(('Ejercicio 3 - TIR'!$E$18-'Ejercicio 3 - TIR'!$C$18)*('Ejercicio 3 - TIR'!$D$18-'Ejercicio 3 - TIR'!$C$18)*L666),'Ejercicio 3 - TIR'!$E$18-SQRT(('Ejercicio 3 - TIR'!$E$18-'Ejercicio 3 - TIR'!$C$18)*('Ejercicio 3 - TIR'!$E$18-'Ejercicio 3 - TIR'!$D$18)*(1-L666)))</f>
        <v>37395.56612</v>
      </c>
      <c r="N666" s="3">
        <f t="shared" si="10"/>
        <v>0.9324039344</v>
      </c>
      <c r="O666" s="4">
        <f>IF(N666&lt;=('Ejercicio 3 - TIR'!$D$18-'Ejercicio 3 - TIR'!$C$18)/('Ejercicio 3 - TIR'!$E$18-'Ejercicio 3 - TIR'!$C$18),'Ejercicio 3 - TIR'!$C$18+SQRT(('Ejercicio 3 - TIR'!$E$18-'Ejercicio 3 - TIR'!$C$18)*('Ejercicio 3 - TIR'!$D$18-'Ejercicio 3 - TIR'!$C$18)*N666),'Ejercicio 3 - TIR'!$E$18-SQRT(('Ejercicio 3 - TIR'!$E$18-'Ejercicio 3 - TIR'!$C$18)*('Ejercicio 3 - TIR'!$E$18-'Ejercicio 3 - TIR'!$D$18)*(1-N666)))</f>
        <v>42748.39948</v>
      </c>
      <c r="P666" s="3">
        <f t="shared" si="11"/>
        <v>0.2425767534</v>
      </c>
      <c r="Q666" s="7">
        <f>IF(P666&lt;=('Ejercicio 3 - TIR'!$D$22-'Ejercicio 3 - TIR'!$C$22)/('Ejercicio 3 - TIR'!$E$22-'Ejercicio 3 - TIR'!$C$22),'Ejercicio 3 - TIR'!$C$22+SQRT(('Ejercicio 3 - TIR'!$E$22-'Ejercicio 3 - TIR'!$C$22)*('Ejercicio 3 - TIR'!$D$22-'Ejercicio 3 - TIR'!$C$22)*P666),'Ejercicio 3 - TIR'!$E$22-SQRT(('Ejercicio 3 - TIR'!$E$22-'Ejercicio 3 - TIR'!$C$22)*('Ejercicio 3 - TIR'!$E$22-'Ejercicio 3 - TIR'!$D$22)*(1-P666)))</f>
        <v>0.1408958885</v>
      </c>
      <c r="R666" s="3">
        <f t="shared" si="12"/>
        <v>0.09169719511</v>
      </c>
      <c r="S666" s="7">
        <f>IF(R666&lt;=('Ejercicio 3 - TIR'!$D$23-'Ejercicio 3 - TIR'!$C$23)/('Ejercicio 3 - TIR'!$E$23-'Ejercicio 3 - TIR'!$C$23),'Ejercicio 3 - TIR'!$C$23+SQRT(('Ejercicio 3 - TIR'!$E$23-'Ejercicio 3 - TIR'!$C$23)*('Ejercicio 3 - TIR'!$D$23-'Ejercicio 3 - TIR'!$C$23)*R666),'Ejercicio 3 - TIR'!$E$23-SQRT(('Ejercicio 3 - TIR'!$E$23-'Ejercicio 3 - TIR'!$C$23)*('Ejercicio 3 - TIR'!$E$23-'Ejercicio 3 - TIR'!$D$23)*(1-R666)))</f>
        <v>0.1328473714</v>
      </c>
      <c r="T666" s="3">
        <f t="shared" si="13"/>
        <v>0.4467219957</v>
      </c>
      <c r="U666" s="7">
        <f>IF(T666&lt;=('Ejercicio 3 - TIR'!$D$24-'Ejercicio 3 - TIR'!$C$24)/('Ejercicio 3 - TIR'!$E$24-'Ejercicio 3 - TIR'!$C$24),'Ejercicio 3 - TIR'!$C$24+SQRT(('Ejercicio 3 - TIR'!$E$24-'Ejercicio 3 - TIR'!$C$24)*('Ejercicio 3 - TIR'!$D$24-'Ejercicio 3 - TIR'!$C$24)*T666),'Ejercicio 3 - TIR'!$E$24-SQRT(('Ejercicio 3 - TIR'!$E$24-'Ejercicio 3 - TIR'!$C$24)*('Ejercicio 3 - TIR'!$E$24-'Ejercicio 3 - TIR'!$D$24)*(1-T666)))</f>
        <v>0.1806403962</v>
      </c>
      <c r="V666" s="3">
        <f t="shared" si="14"/>
        <v>0.8913299765</v>
      </c>
      <c r="W666" s="7">
        <f>IF(V666&lt;=('Ejercicio 3 - TIR'!$D$25-'Ejercicio 3 - TIR'!$C$25)/('Ejercicio 3 - TIR'!$E$25-'Ejercicio 3 - TIR'!$C$25),'Ejercicio 3 - TIR'!$C$25+SQRT(('Ejercicio 3 - TIR'!$E$25-'Ejercicio 3 - TIR'!$C$25)*('Ejercicio 3 - TIR'!$D$25-'Ejercicio 3 - TIR'!$C$25)*V666),'Ejercicio 3 - TIR'!$E$25-SQRT(('Ejercicio 3 - TIR'!$E$25-'Ejercicio 3 - TIR'!$C$25)*('Ejercicio 3 - TIR'!$E$25-'Ejercicio 3 - TIR'!$D$25)*(1-V666)))</f>
        <v>0.2304975621</v>
      </c>
      <c r="X666" s="3">
        <f t="shared" si="15"/>
        <v>0.2847003232</v>
      </c>
      <c r="Y666" s="7">
        <f>IF(X666&lt;=('Ejercicio 3 - TIR'!$D$26-'Ejercicio 3 - TIR'!$C$26)/('Ejercicio 3 - TIR'!$E$26-'Ejercicio 3 - TIR'!$C$26),'Ejercicio 3 - TIR'!$C$26+SQRT(('Ejercicio 3 - TIR'!$E$26-'Ejercicio 3 - TIR'!$C$26)*('Ejercicio 3 - TIR'!$D$26-'Ejercicio 3 - TIR'!$C$26)*X666),'Ejercicio 3 - TIR'!$E$26-SQRT(('Ejercicio 3 - TIR'!$E$26-'Ejercicio 3 - TIR'!$C$26)*('Ejercicio 3 - TIR'!$E$26-'Ejercicio 3 - TIR'!$D$26)*(1-X666)))</f>
        <v>0.217725275</v>
      </c>
      <c r="Z666" s="3">
        <f t="shared" si="16"/>
        <v>1.140895888</v>
      </c>
      <c r="AA666" s="3">
        <f t="shared" si="17"/>
        <v>1.292460908</v>
      </c>
      <c r="AB666" s="3">
        <f t="shared" si="18"/>
        <v>1.525931559</v>
      </c>
      <c r="AC666" s="3">
        <f t="shared" si="19"/>
        <v>1.877655063</v>
      </c>
      <c r="AD666" s="3">
        <f t="shared" si="20"/>
        <v>2.286468028</v>
      </c>
      <c r="AE666" s="2">
        <f t="shared" si="21"/>
        <v>4129.834515</v>
      </c>
      <c r="AF666" s="2">
        <f t="shared" si="22"/>
        <v>4678.472175</v>
      </c>
      <c r="AG666" s="2">
        <f t="shared" si="23"/>
        <v>5523.593242</v>
      </c>
      <c r="AH666" s="2">
        <f t="shared" si="24"/>
        <v>6796.768018</v>
      </c>
      <c r="AI666" s="2">
        <f t="shared" si="25"/>
        <v>8276.596204</v>
      </c>
      <c r="AJ666" s="4">
        <f t="shared" si="26"/>
        <v>45147.33194</v>
      </c>
      <c r="AK666" s="4">
        <f t="shared" si="27"/>
        <v>43462.05235</v>
      </c>
      <c r="AL666" s="4">
        <f t="shared" si="28"/>
        <v>59543.60008</v>
      </c>
      <c r="AM666" s="4">
        <f t="shared" si="29"/>
        <v>70215.97407</v>
      </c>
      <c r="AN666" s="4">
        <f t="shared" si="30"/>
        <v>97742.84865</v>
      </c>
      <c r="AO666" s="4">
        <f>C666/'Ejercicio 3 - TIR'!$D$7</f>
        <v>13899.33659</v>
      </c>
      <c r="AP666" s="4">
        <f t="shared" si="31"/>
        <v>31247.99535</v>
      </c>
      <c r="AQ666" s="4">
        <f t="shared" si="32"/>
        <v>29562.71576</v>
      </c>
      <c r="AR666" s="4">
        <f t="shared" si="33"/>
        <v>45644.26349</v>
      </c>
      <c r="AS666" s="4">
        <f t="shared" si="34"/>
        <v>56316.63748</v>
      </c>
      <c r="AT666" s="4">
        <f t="shared" si="35"/>
        <v>83843.51206</v>
      </c>
      <c r="AU666" s="4">
        <f>AP666*'Ejercicio 3 - TIR'!$D$5</f>
        <v>15623.99767</v>
      </c>
      <c r="AV666" s="4">
        <f>AQ666*'Ejercicio 3 - TIR'!$D$5</f>
        <v>14781.35788</v>
      </c>
      <c r="AW666" s="4">
        <f>AR666*'Ejercicio 3 - TIR'!$D$5</f>
        <v>22822.13174</v>
      </c>
      <c r="AX666" s="4">
        <f>AS666*'Ejercicio 3 - TIR'!$D$5</f>
        <v>28158.31874</v>
      </c>
      <c r="AY666" s="4">
        <f>AT666*'Ejercicio 3 - TIR'!$D$5</f>
        <v>41921.75603</v>
      </c>
      <c r="AZ666" s="4">
        <f t="shared" ref="AZ666:BD666" si="2033">AJ666-AU666-AE666</f>
        <v>25393.49975</v>
      </c>
      <c r="BA666" s="4">
        <f t="shared" si="2033"/>
        <v>24002.2223</v>
      </c>
      <c r="BB666" s="4">
        <f t="shared" si="2033"/>
        <v>31197.87509</v>
      </c>
      <c r="BC666" s="4">
        <f t="shared" si="2033"/>
        <v>35260.88731</v>
      </c>
      <c r="BD666" s="4">
        <f t="shared" si="2033"/>
        <v>47544.49642</v>
      </c>
      <c r="BE666" s="4">
        <f t="shared" ref="BE666:BI666" si="2034">AZ666/Z666</f>
        <v>22257.50834</v>
      </c>
      <c r="BF666" s="4">
        <f t="shared" si="2034"/>
        <v>18570.94643</v>
      </c>
      <c r="BG666" s="4">
        <f t="shared" si="2034"/>
        <v>20445.13393</v>
      </c>
      <c r="BH666" s="4">
        <f t="shared" si="2034"/>
        <v>18779.21457</v>
      </c>
      <c r="BI666" s="4">
        <f t="shared" si="2034"/>
        <v>20793.86015</v>
      </c>
      <c r="BJ666" s="4">
        <f t="shared" si="38"/>
        <v>67019.23442</v>
      </c>
      <c r="BK666" s="4">
        <f t="shared" si="39"/>
        <v>31780.38873</v>
      </c>
      <c r="BL666" s="4">
        <f t="shared" si="40"/>
        <v>98799.62315</v>
      </c>
      <c r="BM666" s="4">
        <f>BK666*'Ejercicio 3 - TIR'!$D$5</f>
        <v>15890.19436</v>
      </c>
      <c r="BN666" s="4">
        <f t="shared" si="41"/>
        <v>82909.42879</v>
      </c>
      <c r="BO666" s="4">
        <f t="shared" si="42"/>
        <v>36260.91761</v>
      </c>
      <c r="BP666" s="4">
        <f t="shared" si="43"/>
        <v>-98807.93227</v>
      </c>
      <c r="BQ666" s="4">
        <f t="shared" ref="BQ666:BT666" si="2035">BE666</f>
        <v>22257.50834</v>
      </c>
      <c r="BR666" s="4">
        <f t="shared" si="2035"/>
        <v>18570.94643</v>
      </c>
      <c r="BS666" s="4">
        <f t="shared" si="2035"/>
        <v>20445.13393</v>
      </c>
      <c r="BT666" s="4">
        <f t="shared" si="2035"/>
        <v>18779.21457</v>
      </c>
      <c r="BU666" s="4">
        <f t="shared" si="45"/>
        <v>57054.77776</v>
      </c>
      <c r="BV666" s="36">
        <f t="shared" si="46"/>
        <v>10.1314581</v>
      </c>
    </row>
    <row r="667" ht="15.0" customHeight="1">
      <c r="A667" s="2">
        <v>666.0</v>
      </c>
      <c r="B667" s="3">
        <f t="shared" si="4"/>
        <v>0.08908251364</v>
      </c>
      <c r="C667" s="4">
        <f>IF(B667&lt;=('Ejercicio 3 - TIR'!$D$13-'Ejercicio 3 - TIR'!$C$13)/('Ejercicio 3 - TIR'!$E$13-'Ejercicio 3 - TIR'!$C$13),'Ejercicio 3 - TIR'!$C$13+SQRT(('Ejercicio 3 - TIR'!$E$13-'Ejercicio 3 - TIR'!$C$13)*('Ejercicio 3 - TIR'!$D$13-'Ejercicio 3 - TIR'!$C$13)*B667),'Ejercicio 3 - TIR'!$E$13-SQRT(('Ejercicio 3 - TIR'!$E$13-'Ejercicio 3 - TIR'!$C$13)*('Ejercicio 3 - TIR'!$E$13-'Ejercicio 3 - TIR'!$D$13)*(1-B667)))</f>
        <v>65969.33878</v>
      </c>
      <c r="D667" s="3">
        <f t="shared" si="5"/>
        <v>0.155413456</v>
      </c>
      <c r="E667" s="4">
        <f>IF(D667&lt;=('Ejercicio 3 - TIR'!$D$14-'Ejercicio 3 - TIR'!$C$14)/('Ejercicio 3 - TIR'!$E$14-'Ejercicio 3 - TIR'!$C$14),'Ejercicio 3 - TIR'!$C$14+SQRT(('Ejercicio 3 - TIR'!$E$14-'Ejercicio 3 - TIR'!$C$14)*('Ejercicio 3 - TIR'!$D$14-'Ejercicio 3 - TIR'!$C$14)*D667),'Ejercicio 3 - TIR'!$E$14-SQRT(('Ejercicio 3 - TIR'!$E$14-'Ejercicio 3 - TIR'!$C$14)*('Ejercicio 3 - TIR'!$E$14-'Ejercicio 3 - TIR'!$D$14)*(1-D667)))</f>
        <v>28414.08981</v>
      </c>
      <c r="F667" s="3">
        <f t="shared" si="6"/>
        <v>0.5637943447</v>
      </c>
      <c r="G667" s="4">
        <f>IF(F667&lt;=('Ejercicio 3 - TIR'!$D$18-'Ejercicio 3 - TIR'!$C$18)/('Ejercicio 3 - TIR'!$E$18-'Ejercicio 3 - TIR'!$C$18),'Ejercicio 3 - TIR'!$C$18+SQRT(('Ejercicio 3 - TIR'!$E$18-'Ejercicio 3 - TIR'!$C$18)*('Ejercicio 3 - TIR'!$D$18-'Ejercicio 3 - TIR'!$C$18)*F667),'Ejercicio 3 - TIR'!$E$18-SQRT(('Ejercicio 3 - TIR'!$E$18-'Ejercicio 3 - TIR'!$C$18)*('Ejercicio 3 - TIR'!$E$18-'Ejercicio 3 - TIR'!$D$18)*(1-F667)))</f>
        <v>39196.14874</v>
      </c>
      <c r="H667" s="3">
        <f t="shared" si="7"/>
        <v>0.7177061698</v>
      </c>
      <c r="I667" s="4">
        <f>IF(H667&lt;=('Ejercicio 3 - TIR'!$D$18-'Ejercicio 3 - TIR'!$C$18)/('Ejercicio 3 - TIR'!$E$18-'Ejercicio 3 - TIR'!$C$18),'Ejercicio 3 - TIR'!$C$18+SQRT(('Ejercicio 3 - TIR'!$E$18-'Ejercicio 3 - TIR'!$C$18)*('Ejercicio 3 - TIR'!$D$18-'Ejercicio 3 - TIR'!$C$18)*H667),'Ejercicio 3 - TIR'!$E$18-SQRT(('Ejercicio 3 - TIR'!$E$18-'Ejercicio 3 - TIR'!$C$18)*('Ejercicio 3 - TIR'!$E$18-'Ejercicio 3 - TIR'!$D$18)*(1-H667)))</f>
        <v>40398.69179</v>
      </c>
      <c r="J667" s="3">
        <f t="shared" si="8"/>
        <v>0.6371609918</v>
      </c>
      <c r="K667" s="4">
        <f>IF(J667&lt;=('Ejercicio 3 - TIR'!$D$18-'Ejercicio 3 - TIR'!$C$18)/('Ejercicio 3 - TIR'!$E$18-'Ejercicio 3 - TIR'!$C$18),'Ejercicio 3 - TIR'!$C$18+SQRT(('Ejercicio 3 - TIR'!$E$18-'Ejercicio 3 - TIR'!$C$18)*('Ejercicio 3 - TIR'!$D$18-'Ejercicio 3 - TIR'!$C$18)*J667),'Ejercicio 3 - TIR'!$E$18-SQRT(('Ejercicio 3 - TIR'!$E$18-'Ejercicio 3 - TIR'!$C$18)*('Ejercicio 3 - TIR'!$E$18-'Ejercicio 3 - TIR'!$D$18)*(1-J667)))</f>
        <v>39776.20319</v>
      </c>
      <c r="L667" s="3">
        <f t="shared" si="9"/>
        <v>0.645182375</v>
      </c>
      <c r="M667" s="4">
        <f>IF(L667&lt;=('Ejercicio 3 - TIR'!$D$18-'Ejercicio 3 - TIR'!$C$18)/('Ejercicio 3 - TIR'!$E$18-'Ejercicio 3 - TIR'!$C$18),'Ejercicio 3 - TIR'!$C$18+SQRT(('Ejercicio 3 - TIR'!$E$18-'Ejercicio 3 - TIR'!$C$18)*('Ejercicio 3 - TIR'!$D$18-'Ejercicio 3 - TIR'!$C$18)*L667),'Ejercicio 3 - TIR'!$E$18-SQRT(('Ejercicio 3 - TIR'!$E$18-'Ejercicio 3 - TIR'!$C$18)*('Ejercicio 3 - TIR'!$E$18-'Ejercicio 3 - TIR'!$D$18)*(1-L667)))</f>
        <v>39837.54828</v>
      </c>
      <c r="N667" s="3">
        <f t="shared" si="10"/>
        <v>0.9918470614</v>
      </c>
      <c r="O667" s="4">
        <f>IF(N667&lt;=('Ejercicio 3 - TIR'!$D$18-'Ejercicio 3 - TIR'!$C$18)/('Ejercicio 3 - TIR'!$E$18-'Ejercicio 3 - TIR'!$C$18),'Ejercicio 3 - TIR'!$C$18+SQRT(('Ejercicio 3 - TIR'!$E$18-'Ejercicio 3 - TIR'!$C$18)*('Ejercicio 3 - TIR'!$D$18-'Ejercicio 3 - TIR'!$C$18)*N667),'Ejercicio 3 - TIR'!$E$18-SQRT(('Ejercicio 3 - TIR'!$E$18-'Ejercicio 3 - TIR'!$C$18)*('Ejercicio 3 - TIR'!$E$18-'Ejercicio 3 - TIR'!$D$18)*(1-N667)))</f>
        <v>44218.03427</v>
      </c>
      <c r="P667" s="3">
        <f t="shared" si="11"/>
        <v>0.7713561551</v>
      </c>
      <c r="Q667" s="7">
        <f>IF(P667&lt;=('Ejercicio 3 - TIR'!$D$22-'Ejercicio 3 - TIR'!$C$22)/('Ejercicio 3 - TIR'!$E$22-'Ejercicio 3 - TIR'!$C$22),'Ejercicio 3 - TIR'!$C$22+SQRT(('Ejercicio 3 - TIR'!$E$22-'Ejercicio 3 - TIR'!$C$22)*('Ejercicio 3 - TIR'!$D$22-'Ejercicio 3 - TIR'!$C$22)*P667),'Ejercicio 3 - TIR'!$E$22-SQRT(('Ejercicio 3 - TIR'!$E$22-'Ejercicio 3 - TIR'!$C$22)*('Ejercicio 3 - TIR'!$E$22-'Ejercicio 3 - TIR'!$D$22)*(1-P667)))</f>
        <v>0.159713085</v>
      </c>
      <c r="R667" s="3">
        <f t="shared" si="12"/>
        <v>0.7376051623</v>
      </c>
      <c r="S667" s="7">
        <f>IF(R667&lt;=('Ejercicio 3 - TIR'!$D$23-'Ejercicio 3 - TIR'!$C$23)/('Ejercicio 3 - TIR'!$E$23-'Ejercicio 3 - TIR'!$C$23),'Ejercicio 3 - TIR'!$C$23+SQRT(('Ejercicio 3 - TIR'!$E$23-'Ejercicio 3 - TIR'!$C$23)*('Ejercicio 3 - TIR'!$D$23-'Ejercicio 3 - TIR'!$C$23)*R667),'Ejercicio 3 - TIR'!$E$23-SQRT(('Ejercicio 3 - TIR'!$E$23-'Ejercicio 3 - TIR'!$C$23)*('Ejercicio 3 - TIR'!$E$23-'Ejercicio 3 - TIR'!$D$23)*(1-R667)))</f>
        <v>0.1582672894</v>
      </c>
      <c r="T667" s="3">
        <f t="shared" si="13"/>
        <v>0.8737210447</v>
      </c>
      <c r="U667" s="7">
        <f>IF(T667&lt;=('Ejercicio 3 - TIR'!$D$24-'Ejercicio 3 - TIR'!$C$24)/('Ejercicio 3 - TIR'!$E$24-'Ejercicio 3 - TIR'!$C$24),'Ejercicio 3 - TIR'!$C$24+SQRT(('Ejercicio 3 - TIR'!$E$24-'Ejercicio 3 - TIR'!$C$24)*('Ejercicio 3 - TIR'!$D$24-'Ejercicio 3 - TIR'!$C$24)*T667),'Ejercicio 3 - TIR'!$E$24-SQRT(('Ejercicio 3 - TIR'!$E$24-'Ejercicio 3 - TIR'!$C$24)*('Ejercicio 3 - TIR'!$E$24-'Ejercicio 3 - TIR'!$D$24)*(1-T667)))</f>
        <v>0.2011962484</v>
      </c>
      <c r="V667" s="3">
        <f t="shared" si="14"/>
        <v>0.8210354619</v>
      </c>
      <c r="W667" s="7">
        <f>IF(V667&lt;=('Ejercicio 3 - TIR'!$D$25-'Ejercicio 3 - TIR'!$C$25)/('Ejercicio 3 - TIR'!$E$25-'Ejercicio 3 - TIR'!$C$25),'Ejercicio 3 - TIR'!$C$25+SQRT(('Ejercicio 3 - TIR'!$E$25-'Ejercicio 3 - TIR'!$C$25)*('Ejercicio 3 - TIR'!$D$25-'Ejercicio 3 - TIR'!$C$25)*V667),'Ejercicio 3 - TIR'!$E$25-SQRT(('Ejercicio 3 - TIR'!$E$25-'Ejercicio 3 - TIR'!$C$25)*('Ejercicio 3 - TIR'!$E$25-'Ejercicio 3 - TIR'!$D$25)*(1-V667)))</f>
        <v>0.2249724975</v>
      </c>
      <c r="X667" s="3">
        <f t="shared" si="15"/>
        <v>0.5229627385</v>
      </c>
      <c r="Y667" s="7">
        <f>IF(X667&lt;=('Ejercicio 3 - TIR'!$D$26-'Ejercicio 3 - TIR'!$C$26)/('Ejercicio 3 - TIR'!$E$26-'Ejercicio 3 - TIR'!$C$26),'Ejercicio 3 - TIR'!$C$26+SQRT(('Ejercicio 3 - TIR'!$E$26-'Ejercicio 3 - TIR'!$C$26)*('Ejercicio 3 - TIR'!$D$26-'Ejercicio 3 - TIR'!$C$26)*X667),'Ejercicio 3 - TIR'!$E$26-SQRT(('Ejercicio 3 - TIR'!$E$26-'Ejercicio 3 - TIR'!$C$26)*('Ejercicio 3 - TIR'!$E$26-'Ejercicio 3 - TIR'!$D$26)*(1-X667)))</f>
        <v>0.2292456779</v>
      </c>
      <c r="Z667" s="3">
        <f t="shared" si="16"/>
        <v>1.159713085</v>
      </c>
      <c r="AA667" s="3">
        <f t="shared" si="17"/>
        <v>1.343257731</v>
      </c>
      <c r="AB667" s="3">
        <f t="shared" si="18"/>
        <v>1.613516148</v>
      </c>
      <c r="AC667" s="3">
        <f t="shared" si="19"/>
        <v>1.976512905</v>
      </c>
      <c r="AD667" s="3">
        <f t="shared" si="20"/>
        <v>2.429619946</v>
      </c>
      <c r="AE667" s="2">
        <f t="shared" si="21"/>
        <v>4538.10194</v>
      </c>
      <c r="AF667" s="2">
        <f t="shared" si="22"/>
        <v>5256.335033</v>
      </c>
      <c r="AG667" s="2">
        <f t="shared" si="23"/>
        <v>6313.889922</v>
      </c>
      <c r="AH667" s="2">
        <f t="shared" si="24"/>
        <v>7734.341507</v>
      </c>
      <c r="AI667" s="2">
        <f t="shared" si="25"/>
        <v>9507.405868</v>
      </c>
      <c r="AJ667" s="4">
        <f t="shared" si="26"/>
        <v>45456.28658</v>
      </c>
      <c r="AK667" s="4">
        <f t="shared" si="27"/>
        <v>54265.85509</v>
      </c>
      <c r="AL667" s="4">
        <f t="shared" si="28"/>
        <v>64179.54614</v>
      </c>
      <c r="AM667" s="4">
        <f t="shared" si="29"/>
        <v>78739.42829</v>
      </c>
      <c r="AN667" s="4">
        <f t="shared" si="30"/>
        <v>107433.018</v>
      </c>
      <c r="AO667" s="4">
        <f>C667/'Ejercicio 3 - TIR'!$D$7</f>
        <v>13193.86776</v>
      </c>
      <c r="AP667" s="4">
        <f t="shared" si="31"/>
        <v>32262.41882</v>
      </c>
      <c r="AQ667" s="4">
        <f t="shared" si="32"/>
        <v>41071.98733</v>
      </c>
      <c r="AR667" s="4">
        <f t="shared" si="33"/>
        <v>50985.67838</v>
      </c>
      <c r="AS667" s="4">
        <f t="shared" si="34"/>
        <v>65545.56054</v>
      </c>
      <c r="AT667" s="4">
        <f t="shared" si="35"/>
        <v>94239.15029</v>
      </c>
      <c r="AU667" s="4">
        <f>AP667*'Ejercicio 3 - TIR'!$D$5</f>
        <v>16131.20941</v>
      </c>
      <c r="AV667" s="4">
        <f>AQ667*'Ejercicio 3 - TIR'!$D$5</f>
        <v>20535.99366</v>
      </c>
      <c r="AW667" s="4">
        <f>AR667*'Ejercicio 3 - TIR'!$D$5</f>
        <v>25492.83919</v>
      </c>
      <c r="AX667" s="4">
        <f>AS667*'Ejercicio 3 - TIR'!$D$5</f>
        <v>32772.78027</v>
      </c>
      <c r="AY667" s="4">
        <f>AT667*'Ejercicio 3 - TIR'!$D$5</f>
        <v>47119.57514</v>
      </c>
      <c r="AZ667" s="4">
        <f t="shared" ref="AZ667:BD667" si="2036">AJ667-AU667-AE667</f>
        <v>24786.97523</v>
      </c>
      <c r="BA667" s="4">
        <f t="shared" si="2036"/>
        <v>28473.52639</v>
      </c>
      <c r="BB667" s="4">
        <f t="shared" si="2036"/>
        <v>32372.81702</v>
      </c>
      <c r="BC667" s="4">
        <f t="shared" si="2036"/>
        <v>38232.30652</v>
      </c>
      <c r="BD667" s="4">
        <f t="shared" si="2036"/>
        <v>50806.03703</v>
      </c>
      <c r="BE667" s="4">
        <f t="shared" ref="BE667:BI667" si="2037">AZ667/Z667</f>
        <v>21373.36859</v>
      </c>
      <c r="BF667" s="4">
        <f t="shared" si="2037"/>
        <v>21197.36646</v>
      </c>
      <c r="BG667" s="4">
        <f t="shared" si="2037"/>
        <v>20063.52218</v>
      </c>
      <c r="BH667" s="4">
        <f t="shared" si="2037"/>
        <v>19343.31237</v>
      </c>
      <c r="BI667" s="4">
        <f t="shared" si="2037"/>
        <v>20911.10468</v>
      </c>
      <c r="BJ667" s="4">
        <f t="shared" si="38"/>
        <v>69035.43934</v>
      </c>
      <c r="BK667" s="4">
        <f t="shared" si="39"/>
        <v>32056.08426</v>
      </c>
      <c r="BL667" s="4">
        <f t="shared" si="40"/>
        <v>101091.5236</v>
      </c>
      <c r="BM667" s="4">
        <f>BK667*'Ejercicio 3 - TIR'!$D$5</f>
        <v>16028.04213</v>
      </c>
      <c r="BN667" s="4">
        <f t="shared" si="41"/>
        <v>85063.48147</v>
      </c>
      <c r="BO667" s="4">
        <f t="shared" si="42"/>
        <v>35011.02368</v>
      </c>
      <c r="BP667" s="4">
        <f t="shared" si="43"/>
        <v>-94383.42858</v>
      </c>
      <c r="BQ667" s="4">
        <f t="shared" ref="BQ667:BT667" si="2038">BE667</f>
        <v>21373.36859</v>
      </c>
      <c r="BR667" s="4">
        <f t="shared" si="2038"/>
        <v>21197.36646</v>
      </c>
      <c r="BS667" s="4">
        <f t="shared" si="2038"/>
        <v>20063.52218</v>
      </c>
      <c r="BT667" s="4">
        <f t="shared" si="2038"/>
        <v>19343.31237</v>
      </c>
      <c r="BU667" s="4">
        <f t="shared" si="45"/>
        <v>55922.12837</v>
      </c>
      <c r="BV667" s="36">
        <f t="shared" si="46"/>
        <v>11.96457344</v>
      </c>
    </row>
    <row r="668" ht="15.0" customHeight="1">
      <c r="A668" s="2">
        <v>667.0</v>
      </c>
      <c r="B668" s="3">
        <f t="shared" si="4"/>
        <v>0.3412402768</v>
      </c>
      <c r="C668" s="4">
        <f>IF(B668&lt;=('Ejercicio 3 - TIR'!$D$13-'Ejercicio 3 - TIR'!$C$13)/('Ejercicio 3 - TIR'!$E$13-'Ejercicio 3 - TIR'!$C$13),'Ejercicio 3 - TIR'!$C$13+SQRT(('Ejercicio 3 - TIR'!$E$13-'Ejercicio 3 - TIR'!$C$13)*('Ejercicio 3 - TIR'!$D$13-'Ejercicio 3 - TIR'!$C$13)*B668),'Ejercicio 3 - TIR'!$E$13-SQRT(('Ejercicio 3 - TIR'!$E$13-'Ejercicio 3 - TIR'!$C$13)*('Ejercicio 3 - TIR'!$E$13-'Ejercicio 3 - TIR'!$D$13)*(1-B668)))</f>
        <v>71883.96067</v>
      </c>
      <c r="D668" s="3">
        <f t="shared" si="5"/>
        <v>0.7303296036</v>
      </c>
      <c r="E668" s="4">
        <f>IF(D668&lt;=('Ejercicio 3 - TIR'!$D$14-'Ejercicio 3 - TIR'!$C$14)/('Ejercicio 3 - TIR'!$E$14-'Ejercicio 3 - TIR'!$C$14),'Ejercicio 3 - TIR'!$C$14+SQRT(('Ejercicio 3 - TIR'!$E$14-'Ejercicio 3 - TIR'!$C$14)*('Ejercicio 3 - TIR'!$D$14-'Ejercicio 3 - TIR'!$C$14)*D668),'Ejercicio 3 - TIR'!$E$14-SQRT(('Ejercicio 3 - TIR'!$E$14-'Ejercicio 3 - TIR'!$C$14)*('Ejercicio 3 - TIR'!$E$14-'Ejercicio 3 - TIR'!$D$14)*(1-D668)))</f>
        <v>33639.92457</v>
      </c>
      <c r="F668" s="3">
        <f t="shared" si="6"/>
        <v>0.8891959583</v>
      </c>
      <c r="G668" s="4">
        <f>IF(F668&lt;=('Ejercicio 3 - TIR'!$D$18-'Ejercicio 3 - TIR'!$C$18)/('Ejercicio 3 - TIR'!$E$18-'Ejercicio 3 - TIR'!$C$18),'Ejercicio 3 - TIR'!$C$18+SQRT(('Ejercicio 3 - TIR'!$E$18-'Ejercicio 3 - TIR'!$C$18)*('Ejercicio 3 - TIR'!$D$18-'Ejercicio 3 - TIR'!$C$18)*F668),'Ejercicio 3 - TIR'!$E$18-SQRT(('Ejercicio 3 - TIR'!$E$18-'Ejercicio 3 - TIR'!$C$18)*('Ejercicio 3 - TIR'!$E$18-'Ejercicio 3 - TIR'!$D$18)*(1-F668)))</f>
        <v>42117.24036</v>
      </c>
      <c r="H668" s="3">
        <f t="shared" si="7"/>
        <v>0.8452170585</v>
      </c>
      <c r="I668" s="4">
        <f>IF(H668&lt;=('Ejercicio 3 - TIR'!$D$18-'Ejercicio 3 - TIR'!$C$18)/('Ejercicio 3 - TIR'!$E$18-'Ejercicio 3 - TIR'!$C$18),'Ejercicio 3 - TIR'!$C$18+SQRT(('Ejercicio 3 - TIR'!$E$18-'Ejercicio 3 - TIR'!$C$18)*('Ejercicio 3 - TIR'!$D$18-'Ejercicio 3 - TIR'!$C$18)*H668),'Ejercicio 3 - TIR'!$E$18-SQRT(('Ejercicio 3 - TIR'!$E$18-'Ejercicio 3 - TIR'!$C$18)*('Ejercicio 3 - TIR'!$E$18-'Ejercicio 3 - TIR'!$D$18)*(1-H668)))</f>
        <v>41592.84274</v>
      </c>
      <c r="J668" s="3">
        <f t="shared" si="8"/>
        <v>0.5247138921</v>
      </c>
      <c r="K668" s="4">
        <f>IF(J668&lt;=('Ejercicio 3 - TIR'!$D$18-'Ejercicio 3 - TIR'!$C$18)/('Ejercicio 3 - TIR'!$E$18-'Ejercicio 3 - TIR'!$C$18),'Ejercicio 3 - TIR'!$C$18+SQRT(('Ejercicio 3 - TIR'!$E$18-'Ejercicio 3 - TIR'!$C$18)*('Ejercicio 3 - TIR'!$D$18-'Ejercicio 3 - TIR'!$C$18)*J668),'Ejercicio 3 - TIR'!$E$18-SQRT(('Ejercicio 3 - TIR'!$E$18-'Ejercicio 3 - TIR'!$C$18)*('Ejercicio 3 - TIR'!$E$18-'Ejercicio 3 - TIR'!$D$18)*(1-J668)))</f>
        <v>38871.70129</v>
      </c>
      <c r="L668" s="3">
        <f t="shared" si="9"/>
        <v>0.2235421432</v>
      </c>
      <c r="M668" s="4">
        <f>IF(L668&lt;=('Ejercicio 3 - TIR'!$D$18-'Ejercicio 3 - TIR'!$C$18)/('Ejercicio 3 - TIR'!$E$18-'Ejercicio 3 - TIR'!$C$18),'Ejercicio 3 - TIR'!$C$18+SQRT(('Ejercicio 3 - TIR'!$E$18-'Ejercicio 3 - TIR'!$C$18)*('Ejercicio 3 - TIR'!$D$18-'Ejercicio 3 - TIR'!$C$18)*L668),'Ejercicio 3 - TIR'!$E$18-SQRT(('Ejercicio 3 - TIR'!$E$18-'Ejercicio 3 - TIR'!$C$18)*('Ejercicio 3 - TIR'!$E$18-'Ejercicio 3 - TIR'!$D$18)*(1-L668)))</f>
        <v>35790.62358</v>
      </c>
      <c r="N668" s="3">
        <f t="shared" si="10"/>
        <v>0.6778425138</v>
      </c>
      <c r="O668" s="4">
        <f>IF(N668&lt;=('Ejercicio 3 - TIR'!$D$18-'Ejercicio 3 - TIR'!$C$18)/('Ejercicio 3 - TIR'!$E$18-'Ejercicio 3 - TIR'!$C$18),'Ejercicio 3 - TIR'!$C$18+SQRT(('Ejercicio 3 - TIR'!$E$18-'Ejercicio 3 - TIR'!$C$18)*('Ejercicio 3 - TIR'!$D$18-'Ejercicio 3 - TIR'!$C$18)*N668),'Ejercicio 3 - TIR'!$E$18-SQRT(('Ejercicio 3 - TIR'!$E$18-'Ejercicio 3 - TIR'!$C$18)*('Ejercicio 3 - TIR'!$E$18-'Ejercicio 3 - TIR'!$D$18)*(1-N668)))</f>
        <v>40084.53344</v>
      </c>
      <c r="P668" s="3">
        <f t="shared" si="11"/>
        <v>0.05916833941</v>
      </c>
      <c r="Q668" s="7">
        <f>IF(P668&lt;=('Ejercicio 3 - TIR'!$D$22-'Ejercicio 3 - TIR'!$C$22)/('Ejercicio 3 - TIR'!$E$22-'Ejercicio 3 - TIR'!$C$22),'Ejercicio 3 - TIR'!$C$22+SQRT(('Ejercicio 3 - TIR'!$E$22-'Ejercicio 3 - TIR'!$C$22)*('Ejercicio 3 - TIR'!$D$22-'Ejercicio 3 - TIR'!$C$22)*P668),'Ejercicio 3 - TIR'!$E$22-SQRT(('Ejercicio 3 - TIR'!$E$22-'Ejercicio 3 - TIR'!$C$22)*('Ejercicio 3 - TIR'!$E$22-'Ejercicio 3 - TIR'!$D$22)*(1-P668)))</f>
        <v>0.1303200296</v>
      </c>
      <c r="R668" s="3">
        <f t="shared" si="12"/>
        <v>0.4682094966</v>
      </c>
      <c r="S668" s="7">
        <f>IF(R668&lt;=('Ejercicio 3 - TIR'!$D$23-'Ejercicio 3 - TIR'!$C$23)/('Ejercicio 3 - TIR'!$E$23-'Ejercicio 3 - TIR'!$C$23),'Ejercicio 3 - TIR'!$C$23+SQRT(('Ejercicio 3 - TIR'!$E$23-'Ejercicio 3 - TIR'!$C$23)*('Ejercicio 3 - TIR'!$D$23-'Ejercicio 3 - TIR'!$C$23)*R668),'Ejercicio 3 - TIR'!$E$23-SQRT(('Ejercicio 3 - TIR'!$E$23-'Ejercicio 3 - TIR'!$C$23)*('Ejercicio 3 - TIR'!$E$23-'Ejercicio 3 - TIR'!$D$23)*(1-R668)))</f>
        <v>0.1490306234</v>
      </c>
      <c r="T668" s="3">
        <f t="shared" si="13"/>
        <v>0.7513311844</v>
      </c>
      <c r="U668" s="7">
        <f>IF(T668&lt;=('Ejercicio 3 - TIR'!$D$24-'Ejercicio 3 - TIR'!$C$24)/('Ejercicio 3 - TIR'!$E$24-'Ejercicio 3 - TIR'!$C$24),'Ejercicio 3 - TIR'!$C$24+SQRT(('Ejercicio 3 - TIR'!$E$24-'Ejercicio 3 - TIR'!$C$24)*('Ejercicio 3 - TIR'!$D$24-'Ejercicio 3 - TIR'!$C$24)*T668),'Ejercicio 3 - TIR'!$E$24-SQRT(('Ejercicio 3 - TIR'!$E$24-'Ejercicio 3 - TIR'!$C$24)*('Ejercicio 3 - TIR'!$E$24-'Ejercicio 3 - TIR'!$D$24)*(1-T668)))</f>
        <v>0.1936130206</v>
      </c>
      <c r="V668" s="3">
        <f t="shared" si="14"/>
        <v>0.7141464815</v>
      </c>
      <c r="W668" s="7">
        <f>IF(V668&lt;=('Ejercicio 3 - TIR'!$D$25-'Ejercicio 3 - TIR'!$C$25)/('Ejercicio 3 - TIR'!$E$25-'Ejercicio 3 - TIR'!$C$25),'Ejercicio 3 - TIR'!$C$25+SQRT(('Ejercicio 3 - TIR'!$E$25-'Ejercicio 3 - TIR'!$C$25)*('Ejercicio 3 - TIR'!$D$25-'Ejercicio 3 - TIR'!$C$25)*V668),'Ejercicio 3 - TIR'!$E$25-SQRT(('Ejercicio 3 - TIR'!$E$25-'Ejercicio 3 - TIR'!$C$25)*('Ejercicio 3 - TIR'!$E$25-'Ejercicio 3 - TIR'!$D$25)*(1-V668)))</f>
        <v>0.2183695192</v>
      </c>
      <c r="X668" s="3">
        <f t="shared" si="15"/>
        <v>0.05634122431</v>
      </c>
      <c r="Y668" s="7">
        <f>IF(X668&lt;=('Ejercicio 3 - TIR'!$D$26-'Ejercicio 3 - TIR'!$C$26)/('Ejercicio 3 - TIR'!$E$26-'Ejercicio 3 - TIR'!$C$26),'Ejercicio 3 - TIR'!$C$26+SQRT(('Ejercicio 3 - TIR'!$E$26-'Ejercicio 3 - TIR'!$C$26)*('Ejercicio 3 - TIR'!$D$26-'Ejercicio 3 - TIR'!$C$26)*X668),'Ejercicio 3 - TIR'!$E$26-SQRT(('Ejercicio 3 - TIR'!$E$26-'Ejercicio 3 - TIR'!$C$26)*('Ejercicio 3 - TIR'!$E$26-'Ejercicio 3 - TIR'!$D$26)*(1-X668)))</f>
        <v>0.2023337466</v>
      </c>
      <c r="Z668" s="3">
        <f t="shared" si="16"/>
        <v>1.13032003</v>
      </c>
      <c r="AA668" s="3">
        <f t="shared" si="17"/>
        <v>1.298772328</v>
      </c>
      <c r="AB668" s="3">
        <f t="shared" si="18"/>
        <v>1.550231562</v>
      </c>
      <c r="AC668" s="3">
        <f t="shared" si="19"/>
        <v>1.888754883</v>
      </c>
      <c r="AD668" s="3">
        <f t="shared" si="20"/>
        <v>2.270913734</v>
      </c>
      <c r="AE668" s="2">
        <f t="shared" si="21"/>
        <v>4383.955966</v>
      </c>
      <c r="AF668" s="2">
        <f t="shared" si="22"/>
        <v>5037.299656</v>
      </c>
      <c r="AG668" s="2">
        <f t="shared" si="23"/>
        <v>6012.586458</v>
      </c>
      <c r="AH668" s="2">
        <f t="shared" si="24"/>
        <v>7325.552073</v>
      </c>
      <c r="AI668" s="2">
        <f t="shared" si="25"/>
        <v>8807.758469</v>
      </c>
      <c r="AJ668" s="4">
        <f t="shared" si="26"/>
        <v>47605.96037</v>
      </c>
      <c r="AK668" s="4">
        <f t="shared" si="27"/>
        <v>54019.6332</v>
      </c>
      <c r="AL668" s="4">
        <f t="shared" si="28"/>
        <v>60260.1382</v>
      </c>
      <c r="AM668" s="4">
        <f t="shared" si="29"/>
        <v>67599.71504</v>
      </c>
      <c r="AN668" s="4">
        <f t="shared" si="30"/>
        <v>91028.51753</v>
      </c>
      <c r="AO668" s="4">
        <f>C668/'Ejercicio 3 - TIR'!$D$7</f>
        <v>14376.79213</v>
      </c>
      <c r="AP668" s="4">
        <f t="shared" si="31"/>
        <v>33229.16824</v>
      </c>
      <c r="AQ668" s="4">
        <f t="shared" si="32"/>
        <v>39642.84107</v>
      </c>
      <c r="AR668" s="4">
        <f t="shared" si="33"/>
        <v>45883.34607</v>
      </c>
      <c r="AS668" s="4">
        <f t="shared" si="34"/>
        <v>53222.92291</v>
      </c>
      <c r="AT668" s="4">
        <f t="shared" si="35"/>
        <v>76651.7254</v>
      </c>
      <c r="AU668" s="4">
        <f>AP668*'Ejercicio 3 - TIR'!$D$5</f>
        <v>16614.58412</v>
      </c>
      <c r="AV668" s="4">
        <f>AQ668*'Ejercicio 3 - TIR'!$D$5</f>
        <v>19821.42053</v>
      </c>
      <c r="AW668" s="4">
        <f>AR668*'Ejercicio 3 - TIR'!$D$5</f>
        <v>22941.67303</v>
      </c>
      <c r="AX668" s="4">
        <f>AS668*'Ejercicio 3 - TIR'!$D$5</f>
        <v>26611.46145</v>
      </c>
      <c r="AY668" s="4">
        <f>AT668*'Ejercicio 3 - TIR'!$D$5</f>
        <v>38325.8627</v>
      </c>
      <c r="AZ668" s="4">
        <f t="shared" ref="AZ668:BD668" si="2039">AJ668-AU668-AE668</f>
        <v>26607.42029</v>
      </c>
      <c r="BA668" s="4">
        <f t="shared" si="2039"/>
        <v>29160.91301</v>
      </c>
      <c r="BB668" s="4">
        <f t="shared" si="2039"/>
        <v>31305.87871</v>
      </c>
      <c r="BC668" s="4">
        <f t="shared" si="2039"/>
        <v>33662.70152</v>
      </c>
      <c r="BD668" s="4">
        <f t="shared" si="2039"/>
        <v>43894.89636</v>
      </c>
      <c r="BE668" s="4">
        <f t="shared" ref="BE668:BI668" si="2040">AZ668/Z668</f>
        <v>23539.7229</v>
      </c>
      <c r="BF668" s="4">
        <f t="shared" si="2040"/>
        <v>22452.67502</v>
      </c>
      <c r="BG668" s="4">
        <f t="shared" si="2040"/>
        <v>20194.32418</v>
      </c>
      <c r="BH668" s="4">
        <f t="shared" si="2040"/>
        <v>17822.69464</v>
      </c>
      <c r="BI668" s="4">
        <f t="shared" si="2040"/>
        <v>19329.17825</v>
      </c>
      <c r="BJ668" s="4">
        <f t="shared" si="38"/>
        <v>76393.36673</v>
      </c>
      <c r="BK668" s="4">
        <f t="shared" si="39"/>
        <v>32648.45471</v>
      </c>
      <c r="BL668" s="4">
        <f t="shared" si="40"/>
        <v>109041.8214</v>
      </c>
      <c r="BM668" s="4">
        <f>BK668*'Ejercicio 3 - TIR'!$D$5</f>
        <v>16324.22736</v>
      </c>
      <c r="BN668" s="4">
        <f t="shared" si="41"/>
        <v>92717.59409</v>
      </c>
      <c r="BO668" s="4">
        <f t="shared" si="42"/>
        <v>40828.32064</v>
      </c>
      <c r="BP668" s="4">
        <f t="shared" si="43"/>
        <v>-105523.8852</v>
      </c>
      <c r="BQ668" s="4">
        <f t="shared" ref="BQ668:BT668" si="2041">BE668</f>
        <v>23539.7229</v>
      </c>
      <c r="BR668" s="4">
        <f t="shared" si="2041"/>
        <v>22452.67502</v>
      </c>
      <c r="BS668" s="4">
        <f t="shared" si="2041"/>
        <v>20194.32418</v>
      </c>
      <c r="BT668" s="4">
        <f t="shared" si="2041"/>
        <v>17822.69464</v>
      </c>
      <c r="BU668" s="4">
        <f t="shared" si="45"/>
        <v>60157.49889</v>
      </c>
      <c r="BV668" s="36">
        <f t="shared" si="46"/>
        <v>9.719995729</v>
      </c>
    </row>
    <row r="669" ht="15.0" customHeight="1">
      <c r="A669" s="2">
        <v>668.0</v>
      </c>
      <c r="B669" s="3">
        <f t="shared" si="4"/>
        <v>0.1161141832</v>
      </c>
      <c r="C669" s="4">
        <f>IF(B669&lt;=('Ejercicio 3 - TIR'!$D$13-'Ejercicio 3 - TIR'!$C$13)/('Ejercicio 3 - TIR'!$E$13-'Ejercicio 3 - TIR'!$C$13),'Ejercicio 3 - TIR'!$C$13+SQRT(('Ejercicio 3 - TIR'!$E$13-'Ejercicio 3 - TIR'!$C$13)*('Ejercicio 3 - TIR'!$D$13-'Ejercicio 3 - TIR'!$C$13)*B669),'Ejercicio 3 - TIR'!$E$13-SQRT(('Ejercicio 3 - TIR'!$E$13-'Ejercicio 3 - TIR'!$C$13)*('Ejercicio 3 - TIR'!$E$13-'Ejercicio 3 - TIR'!$D$13)*(1-B669)))</f>
        <v>66815.10626</v>
      </c>
      <c r="D669" s="3">
        <f t="shared" si="5"/>
        <v>0.4238873669</v>
      </c>
      <c r="E669" s="4">
        <f>IF(D669&lt;=('Ejercicio 3 - TIR'!$D$14-'Ejercicio 3 - TIR'!$C$14)/('Ejercicio 3 - TIR'!$E$14-'Ejercicio 3 - TIR'!$C$14),'Ejercicio 3 - TIR'!$C$14+SQRT(('Ejercicio 3 - TIR'!$E$14-'Ejercicio 3 - TIR'!$C$14)*('Ejercicio 3 - TIR'!$D$14-'Ejercicio 3 - TIR'!$C$14)*D669),'Ejercicio 3 - TIR'!$E$14-SQRT(('Ejercicio 3 - TIR'!$E$14-'Ejercicio 3 - TIR'!$C$14)*('Ejercicio 3 - TIR'!$E$14-'Ejercicio 3 - TIR'!$D$14)*(1-D669)))</f>
        <v>30703.93121</v>
      </c>
      <c r="F669" s="3">
        <f t="shared" si="6"/>
        <v>0.0107286827</v>
      </c>
      <c r="G669" s="4">
        <f>IF(F669&lt;=('Ejercicio 3 - TIR'!$D$18-'Ejercicio 3 - TIR'!$C$18)/('Ejercicio 3 - TIR'!$E$18-'Ejercicio 3 - TIR'!$C$18),'Ejercicio 3 - TIR'!$C$18+SQRT(('Ejercicio 3 - TIR'!$E$18-'Ejercicio 3 - TIR'!$C$18)*('Ejercicio 3 - TIR'!$D$18-'Ejercicio 3 - TIR'!$C$18)*F669),'Ejercicio 3 - TIR'!$E$18-SQRT(('Ejercicio 3 - TIR'!$E$18-'Ejercicio 3 - TIR'!$C$18)*('Ejercicio 3 - TIR'!$E$18-'Ejercicio 3 - TIR'!$D$18)*(1-F669)))</f>
        <v>31268.58283</v>
      </c>
      <c r="H669" s="3">
        <f t="shared" si="7"/>
        <v>0.8896251579</v>
      </c>
      <c r="I669" s="4">
        <f>IF(H669&lt;=('Ejercicio 3 - TIR'!$D$18-'Ejercicio 3 - TIR'!$C$18)/('Ejercicio 3 - TIR'!$E$18-'Ejercicio 3 - TIR'!$C$18),'Ejercicio 3 - TIR'!$C$18+SQRT(('Ejercicio 3 - TIR'!$E$18-'Ejercicio 3 - TIR'!$C$18)*('Ejercicio 3 - TIR'!$D$18-'Ejercicio 3 - TIR'!$C$18)*H669),'Ejercicio 3 - TIR'!$E$18-SQRT(('Ejercicio 3 - TIR'!$E$18-'Ejercicio 3 - TIR'!$C$18)*('Ejercicio 3 - TIR'!$E$18-'Ejercicio 3 - TIR'!$D$18)*(1-H669)))</f>
        <v>42122.82897</v>
      </c>
      <c r="J669" s="3">
        <f t="shared" si="8"/>
        <v>0.3509436272</v>
      </c>
      <c r="K669" s="4">
        <f>IF(J669&lt;=('Ejercicio 3 - TIR'!$D$18-'Ejercicio 3 - TIR'!$C$18)/('Ejercicio 3 - TIR'!$E$18-'Ejercicio 3 - TIR'!$C$18),'Ejercicio 3 - TIR'!$C$18+SQRT(('Ejercicio 3 - TIR'!$E$18-'Ejercicio 3 - TIR'!$C$18)*('Ejercicio 3 - TIR'!$D$18-'Ejercicio 3 - TIR'!$C$18)*J669),'Ejercicio 3 - TIR'!$E$18-SQRT(('Ejercicio 3 - TIR'!$E$18-'Ejercicio 3 - TIR'!$C$18)*('Ejercicio 3 - TIR'!$E$18-'Ejercicio 3 - TIR'!$D$18)*(1-J669)))</f>
        <v>37255.44927</v>
      </c>
      <c r="L669" s="3">
        <f t="shared" si="9"/>
        <v>0.08889863744</v>
      </c>
      <c r="M669" s="4">
        <f>IF(L669&lt;=('Ejercicio 3 - TIR'!$D$18-'Ejercicio 3 - TIR'!$C$18)/('Ejercicio 3 - TIR'!$E$18-'Ejercicio 3 - TIR'!$C$18),'Ejercicio 3 - TIR'!$C$18+SQRT(('Ejercicio 3 - TIR'!$E$18-'Ejercicio 3 - TIR'!$C$18)*('Ejercicio 3 - TIR'!$D$18-'Ejercicio 3 - TIR'!$C$18)*L669),'Ejercicio 3 - TIR'!$E$18-SQRT(('Ejercicio 3 - TIR'!$E$18-'Ejercicio 3 - TIR'!$C$18)*('Ejercicio 3 - TIR'!$E$18-'Ejercicio 3 - TIR'!$D$18)*(1-L669)))</f>
        <v>33651.68394</v>
      </c>
      <c r="N669" s="3">
        <f t="shared" si="10"/>
        <v>0.7509325065</v>
      </c>
      <c r="O669" s="4">
        <f>IF(N669&lt;=('Ejercicio 3 - TIR'!$D$18-'Ejercicio 3 - TIR'!$C$18)/('Ejercicio 3 - TIR'!$E$18-'Ejercicio 3 - TIR'!$C$18),'Ejercicio 3 - TIR'!$C$18+SQRT(('Ejercicio 3 - TIR'!$E$18-'Ejercicio 3 - TIR'!$C$18)*('Ejercicio 3 - TIR'!$D$18-'Ejercicio 3 - TIR'!$C$18)*N669),'Ejercicio 3 - TIR'!$E$18-SQRT(('Ejercicio 3 - TIR'!$E$18-'Ejercicio 3 - TIR'!$C$18)*('Ejercicio 3 - TIR'!$E$18-'Ejercicio 3 - TIR'!$D$18)*(1-N669)))</f>
        <v>40677.95627</v>
      </c>
      <c r="P669" s="3">
        <f t="shared" si="11"/>
        <v>0.9529771748</v>
      </c>
      <c r="Q669" s="7">
        <f>IF(P669&lt;=('Ejercicio 3 - TIR'!$D$22-'Ejercicio 3 - TIR'!$C$22)/('Ejercicio 3 - TIR'!$E$22-'Ejercicio 3 - TIR'!$C$22),'Ejercicio 3 - TIR'!$C$22+SQRT(('Ejercicio 3 - TIR'!$E$22-'Ejercicio 3 - TIR'!$C$22)*('Ejercicio 3 - TIR'!$D$22-'Ejercicio 3 - TIR'!$C$22)*P669),'Ejercicio 3 - TIR'!$E$22-SQRT(('Ejercicio 3 - TIR'!$E$22-'Ejercicio 3 - TIR'!$C$22)*('Ejercicio 3 - TIR'!$E$22-'Ejercicio 3 - TIR'!$D$22)*(1-P669)))</f>
        <v>0.170799941</v>
      </c>
      <c r="R669" s="3">
        <f t="shared" si="12"/>
        <v>0.05356582395</v>
      </c>
      <c r="S669" s="7">
        <f>IF(R669&lt;=('Ejercicio 3 - TIR'!$D$23-'Ejercicio 3 - TIR'!$C$23)/('Ejercicio 3 - TIR'!$E$23-'Ejercicio 3 - TIR'!$C$23),'Ejercicio 3 - TIR'!$C$23+SQRT(('Ejercicio 3 - TIR'!$E$23-'Ejercicio 3 - TIR'!$C$23)*('Ejercicio 3 - TIR'!$D$23-'Ejercicio 3 - TIR'!$C$23)*R669),'Ejercicio 3 - TIR'!$E$23-SQRT(('Ejercicio 3 - TIR'!$E$23-'Ejercicio 3 - TIR'!$C$23)*('Ejercicio 3 - TIR'!$E$23-'Ejercicio 3 - TIR'!$D$23)*(1-R669)))</f>
        <v>0.1298192914</v>
      </c>
      <c r="T669" s="3">
        <f t="shared" si="13"/>
        <v>0.2297635662</v>
      </c>
      <c r="U669" s="7">
        <f>IF(T669&lt;=('Ejercicio 3 - TIR'!$D$24-'Ejercicio 3 - TIR'!$C$24)/('Ejercicio 3 - TIR'!$E$24-'Ejercicio 3 - TIR'!$C$24),'Ejercicio 3 - TIR'!$C$24+SQRT(('Ejercicio 3 - TIR'!$E$24-'Ejercicio 3 - TIR'!$C$24)*('Ejercicio 3 - TIR'!$D$24-'Ejercicio 3 - TIR'!$C$24)*T669),'Ejercicio 3 - TIR'!$E$24-SQRT(('Ejercicio 3 - TIR'!$E$24-'Ejercicio 3 - TIR'!$C$24)*('Ejercicio 3 - TIR'!$E$24-'Ejercicio 3 - TIR'!$D$24)*(1-T669)))</f>
        <v>0.1719659621</v>
      </c>
      <c r="V669" s="3">
        <f t="shared" si="14"/>
        <v>0.6478855293</v>
      </c>
      <c r="W669" s="7">
        <f>IF(V669&lt;=('Ejercicio 3 - TIR'!$D$25-'Ejercicio 3 - TIR'!$C$25)/('Ejercicio 3 - TIR'!$E$25-'Ejercicio 3 - TIR'!$C$25),'Ejercicio 3 - TIR'!$C$25+SQRT(('Ejercicio 3 - TIR'!$E$25-'Ejercicio 3 - TIR'!$C$25)*('Ejercicio 3 - TIR'!$D$25-'Ejercicio 3 - TIR'!$C$25)*V669),'Ejercicio 3 - TIR'!$E$25-SQRT(('Ejercicio 3 - TIR'!$E$25-'Ejercicio 3 - TIR'!$C$25)*('Ejercicio 3 - TIR'!$E$25-'Ejercicio 3 - TIR'!$D$25)*(1-V669)))</f>
        <v>0.2148944357</v>
      </c>
      <c r="X669" s="3">
        <f t="shared" si="15"/>
        <v>0.7719715294</v>
      </c>
      <c r="Y669" s="7">
        <f>IF(X669&lt;=('Ejercicio 3 - TIR'!$D$26-'Ejercicio 3 - TIR'!$C$26)/('Ejercicio 3 - TIR'!$E$26-'Ejercicio 3 - TIR'!$C$26),'Ejercicio 3 - TIR'!$C$26+SQRT(('Ejercicio 3 - TIR'!$E$26-'Ejercicio 3 - TIR'!$C$26)*('Ejercicio 3 - TIR'!$D$26-'Ejercicio 3 - TIR'!$C$26)*X669),'Ejercicio 3 - TIR'!$E$26-SQRT(('Ejercicio 3 - TIR'!$E$26-'Ejercicio 3 - TIR'!$C$26)*('Ejercicio 3 - TIR'!$E$26-'Ejercicio 3 - TIR'!$D$26)*(1-X669)))</f>
        <v>0.2449093497</v>
      </c>
      <c r="Z669" s="3">
        <f t="shared" si="16"/>
        <v>1.170799941</v>
      </c>
      <c r="AA669" s="3">
        <f t="shared" si="17"/>
        <v>1.32279236</v>
      </c>
      <c r="AB669" s="3">
        <f t="shared" si="18"/>
        <v>1.55026762</v>
      </c>
      <c r="AC669" s="3">
        <f t="shared" si="19"/>
        <v>1.883411506</v>
      </c>
      <c r="AD669" s="3">
        <f t="shared" si="20"/>
        <v>2.344676593</v>
      </c>
      <c r="AE669" s="2">
        <f t="shared" si="21"/>
        <v>5244.229639</v>
      </c>
      <c r="AF669" s="2">
        <f t="shared" si="22"/>
        <v>5925.031815</v>
      </c>
      <c r="AG669" s="2">
        <f t="shared" si="23"/>
        <v>6943.935611</v>
      </c>
      <c r="AH669" s="2">
        <f t="shared" si="24"/>
        <v>8436.148736</v>
      </c>
      <c r="AI669" s="2">
        <f t="shared" si="25"/>
        <v>10502.24044</v>
      </c>
      <c r="AJ669" s="4">
        <f t="shared" si="26"/>
        <v>36609.25494</v>
      </c>
      <c r="AK669" s="4">
        <f t="shared" si="27"/>
        <v>55719.75633</v>
      </c>
      <c r="AL669" s="4">
        <f t="shared" si="28"/>
        <v>57755.91669</v>
      </c>
      <c r="AM669" s="4">
        <f t="shared" si="29"/>
        <v>63379.96873</v>
      </c>
      <c r="AN669" s="4">
        <f t="shared" si="30"/>
        <v>95376.65191</v>
      </c>
      <c r="AO669" s="4">
        <f>C669/'Ejercicio 3 - TIR'!$D$7</f>
        <v>13363.02125</v>
      </c>
      <c r="AP669" s="4">
        <f t="shared" si="31"/>
        <v>23246.23369</v>
      </c>
      <c r="AQ669" s="4">
        <f t="shared" si="32"/>
        <v>42356.73508</v>
      </c>
      <c r="AR669" s="4">
        <f t="shared" si="33"/>
        <v>44392.89543</v>
      </c>
      <c r="AS669" s="4">
        <f t="shared" si="34"/>
        <v>50016.94748</v>
      </c>
      <c r="AT669" s="4">
        <f t="shared" si="35"/>
        <v>82013.63066</v>
      </c>
      <c r="AU669" s="4">
        <f>AP669*'Ejercicio 3 - TIR'!$D$5</f>
        <v>11623.11684</v>
      </c>
      <c r="AV669" s="4">
        <f>AQ669*'Ejercicio 3 - TIR'!$D$5</f>
        <v>21178.36754</v>
      </c>
      <c r="AW669" s="4">
        <f>AR669*'Ejercicio 3 - TIR'!$D$5</f>
        <v>22196.44772</v>
      </c>
      <c r="AX669" s="4">
        <f>AS669*'Ejercicio 3 - TIR'!$D$5</f>
        <v>25008.47374</v>
      </c>
      <c r="AY669" s="4">
        <f>AT669*'Ejercicio 3 - TIR'!$D$5</f>
        <v>41006.81533</v>
      </c>
      <c r="AZ669" s="4">
        <f t="shared" ref="AZ669:BD669" si="2042">AJ669-AU669-AE669</f>
        <v>19741.90845</v>
      </c>
      <c r="BA669" s="4">
        <f t="shared" si="2042"/>
        <v>28616.35697</v>
      </c>
      <c r="BB669" s="4">
        <f t="shared" si="2042"/>
        <v>28615.53336</v>
      </c>
      <c r="BC669" s="4">
        <f t="shared" si="2042"/>
        <v>29935.34625</v>
      </c>
      <c r="BD669" s="4">
        <f t="shared" si="2042"/>
        <v>43867.59614</v>
      </c>
      <c r="BE669" s="4">
        <f t="shared" ref="BE669:BI669" si="2043">AZ669/Z669</f>
        <v>16861.89738</v>
      </c>
      <c r="BF669" s="4">
        <f t="shared" si="2043"/>
        <v>21633.29472</v>
      </c>
      <c r="BG669" s="4">
        <f t="shared" si="2043"/>
        <v>18458.44742</v>
      </c>
      <c r="BH669" s="4">
        <f t="shared" si="2043"/>
        <v>15894.21439</v>
      </c>
      <c r="BI669" s="4">
        <f t="shared" si="2043"/>
        <v>18709.44431</v>
      </c>
      <c r="BJ669" s="4">
        <f t="shared" si="38"/>
        <v>71990.78882</v>
      </c>
      <c r="BK669" s="4">
        <f t="shared" si="39"/>
        <v>31331.96314</v>
      </c>
      <c r="BL669" s="4">
        <f t="shared" si="40"/>
        <v>103322.752</v>
      </c>
      <c r="BM669" s="4">
        <f>BK669*'Ejercicio 3 - TIR'!$D$5</f>
        <v>15665.98157</v>
      </c>
      <c r="BN669" s="4">
        <f t="shared" si="41"/>
        <v>87656.77039</v>
      </c>
      <c r="BO669" s="4">
        <f t="shared" si="42"/>
        <v>37385.44183</v>
      </c>
      <c r="BP669" s="4">
        <f t="shared" si="43"/>
        <v>-97519.03746</v>
      </c>
      <c r="BQ669" s="4">
        <f t="shared" ref="BQ669:BT669" si="2044">BE669</f>
        <v>16861.89738</v>
      </c>
      <c r="BR669" s="4">
        <f t="shared" si="2044"/>
        <v>21633.29472</v>
      </c>
      <c r="BS669" s="4">
        <f t="shared" si="2044"/>
        <v>18458.44742</v>
      </c>
      <c r="BT669" s="4">
        <f t="shared" si="2044"/>
        <v>15894.21439</v>
      </c>
      <c r="BU669" s="4">
        <f t="shared" si="45"/>
        <v>56094.88615</v>
      </c>
      <c r="BV669" s="36">
        <f t="shared" si="46"/>
        <v>8.376057473</v>
      </c>
    </row>
    <row r="670" ht="15.0" customHeight="1">
      <c r="A670" s="2">
        <v>669.0</v>
      </c>
      <c r="B670" s="3">
        <f t="shared" si="4"/>
        <v>0.3372436107</v>
      </c>
      <c r="C670" s="4">
        <f>IF(B670&lt;=('Ejercicio 3 - TIR'!$D$13-'Ejercicio 3 - TIR'!$C$13)/('Ejercicio 3 - TIR'!$E$13-'Ejercicio 3 - TIR'!$C$13),'Ejercicio 3 - TIR'!$C$13+SQRT(('Ejercicio 3 - TIR'!$E$13-'Ejercicio 3 - TIR'!$C$13)*('Ejercicio 3 - TIR'!$D$13-'Ejercicio 3 - TIR'!$C$13)*B670),'Ejercicio 3 - TIR'!$E$13-SQRT(('Ejercicio 3 - TIR'!$E$13-'Ejercicio 3 - TIR'!$C$13)*('Ejercicio 3 - TIR'!$E$13-'Ejercicio 3 - TIR'!$D$13)*(1-B670)))</f>
        <v>71798.80025</v>
      </c>
      <c r="D670" s="3">
        <f t="shared" si="5"/>
        <v>0.5865688386</v>
      </c>
      <c r="E670" s="4">
        <f>IF(D670&lt;=('Ejercicio 3 - TIR'!$D$14-'Ejercicio 3 - TIR'!$C$14)/('Ejercicio 3 - TIR'!$E$14-'Ejercicio 3 - TIR'!$C$14),'Ejercicio 3 - TIR'!$C$14+SQRT(('Ejercicio 3 - TIR'!$E$14-'Ejercicio 3 - TIR'!$C$14)*('Ejercicio 3 - TIR'!$D$14-'Ejercicio 3 - TIR'!$C$14)*D670),'Ejercicio 3 - TIR'!$E$14-SQRT(('Ejercicio 3 - TIR'!$E$14-'Ejercicio 3 - TIR'!$C$14)*('Ejercicio 3 - TIR'!$E$14-'Ejercicio 3 - TIR'!$D$14)*(1-D670)))</f>
        <v>32125.06037</v>
      </c>
      <c r="F670" s="3">
        <f t="shared" si="6"/>
        <v>0.7165737257</v>
      </c>
      <c r="G670" s="4">
        <f>IF(F670&lt;=('Ejercicio 3 - TIR'!$D$18-'Ejercicio 3 - TIR'!$C$18)/('Ejercicio 3 - TIR'!$E$18-'Ejercicio 3 - TIR'!$C$18),'Ejercicio 3 - TIR'!$C$18+SQRT(('Ejercicio 3 - TIR'!$E$18-'Ejercicio 3 - TIR'!$C$18)*('Ejercicio 3 - TIR'!$D$18-'Ejercicio 3 - TIR'!$C$18)*F670),'Ejercicio 3 - TIR'!$E$18-SQRT(('Ejercicio 3 - TIR'!$E$18-'Ejercicio 3 - TIR'!$C$18)*('Ejercicio 3 - TIR'!$E$18-'Ejercicio 3 - TIR'!$D$18)*(1-F670)))</f>
        <v>40389.47177</v>
      </c>
      <c r="H670" s="3">
        <f t="shared" si="7"/>
        <v>0.9709181887</v>
      </c>
      <c r="I670" s="4">
        <f>IF(H670&lt;=('Ejercicio 3 - TIR'!$D$18-'Ejercicio 3 - TIR'!$C$18)/('Ejercicio 3 - TIR'!$E$18-'Ejercicio 3 - TIR'!$C$18),'Ejercicio 3 - TIR'!$C$18+SQRT(('Ejercicio 3 - TIR'!$E$18-'Ejercicio 3 - TIR'!$C$18)*('Ejercicio 3 - TIR'!$D$18-'Ejercicio 3 - TIR'!$C$18)*H670),'Ejercicio 3 - TIR'!$E$18-SQRT(('Ejercicio 3 - TIR'!$E$18-'Ejercicio 3 - TIR'!$C$18)*('Ejercicio 3 - TIR'!$E$18-'Ejercicio 3 - TIR'!$D$18)*(1-H670)))</f>
        <v>43523.1331</v>
      </c>
      <c r="J670" s="3">
        <f t="shared" si="8"/>
        <v>0.1544065849</v>
      </c>
      <c r="K670" s="4">
        <f>IF(J670&lt;=('Ejercicio 3 - TIR'!$D$18-'Ejercicio 3 - TIR'!$C$18)/('Ejercicio 3 - TIR'!$E$18-'Ejercicio 3 - TIR'!$C$18),'Ejercicio 3 - TIR'!$C$18+SQRT(('Ejercicio 3 - TIR'!$E$18-'Ejercicio 3 - TIR'!$C$18)*('Ejercicio 3 - TIR'!$D$18-'Ejercicio 3 - TIR'!$C$18)*J670),'Ejercicio 3 - TIR'!$E$18-SQRT(('Ejercicio 3 - TIR'!$E$18-'Ejercicio 3 - TIR'!$C$18)*('Ejercicio 3 - TIR'!$E$18-'Ejercicio 3 - TIR'!$D$18)*(1-J670)))</f>
        <v>34812.58639</v>
      </c>
      <c r="L670" s="3">
        <f t="shared" si="9"/>
        <v>0.6694208039</v>
      </c>
      <c r="M670" s="4">
        <f>IF(L670&lt;=('Ejercicio 3 - TIR'!$D$18-'Ejercicio 3 - TIR'!$C$18)/('Ejercicio 3 - TIR'!$E$18-'Ejercicio 3 - TIR'!$C$18),'Ejercicio 3 - TIR'!$C$18+SQRT(('Ejercicio 3 - TIR'!$E$18-'Ejercicio 3 - TIR'!$C$18)*('Ejercicio 3 - TIR'!$D$18-'Ejercicio 3 - TIR'!$C$18)*L670),'Ejercicio 3 - TIR'!$E$18-SQRT(('Ejercicio 3 - TIR'!$E$18-'Ejercicio 3 - TIR'!$C$18)*('Ejercicio 3 - TIR'!$E$18-'Ejercicio 3 - TIR'!$D$18)*(1-L670)))</f>
        <v>40020.69887</v>
      </c>
      <c r="N670" s="3">
        <f t="shared" si="10"/>
        <v>0.6144263167</v>
      </c>
      <c r="O670" s="4">
        <f>IF(N670&lt;=('Ejercicio 3 - TIR'!$D$18-'Ejercicio 3 - TIR'!$C$18)/('Ejercicio 3 - TIR'!$E$18-'Ejercicio 3 - TIR'!$C$18),'Ejercicio 3 - TIR'!$C$18+SQRT(('Ejercicio 3 - TIR'!$E$18-'Ejercicio 3 - TIR'!$C$18)*('Ejercicio 3 - TIR'!$D$18-'Ejercicio 3 - TIR'!$C$18)*N670),'Ejercicio 3 - TIR'!$E$18-SQRT(('Ejercicio 3 - TIR'!$E$18-'Ejercicio 3 - TIR'!$C$18)*('Ejercicio 3 - TIR'!$E$18-'Ejercicio 3 - TIR'!$D$18)*(1-N670)))</f>
        <v>39600.2056</v>
      </c>
      <c r="P670" s="3">
        <f t="shared" si="11"/>
        <v>0.4562696442</v>
      </c>
      <c r="Q670" s="7">
        <f>IF(P670&lt;=('Ejercicio 3 - TIR'!$D$22-'Ejercicio 3 - TIR'!$C$22)/('Ejercicio 3 - TIR'!$E$22-'Ejercicio 3 - TIR'!$C$22),'Ejercicio 3 - TIR'!$C$22+SQRT(('Ejercicio 3 - TIR'!$E$22-'Ejercicio 3 - TIR'!$C$22)*('Ejercicio 3 - TIR'!$D$22-'Ejercicio 3 - TIR'!$C$22)*P670),'Ejercicio 3 - TIR'!$E$22-SQRT(('Ejercicio 3 - TIR'!$E$22-'Ejercicio 3 - TIR'!$C$22)*('Ejercicio 3 - TIR'!$E$22-'Ejercicio 3 - TIR'!$D$22)*(1-P670)))</f>
        <v>0.1486580767</v>
      </c>
      <c r="R670" s="3">
        <f t="shared" si="12"/>
        <v>0.03798605638</v>
      </c>
      <c r="S670" s="7">
        <f>IF(R670&lt;=('Ejercicio 3 - TIR'!$D$23-'Ejercicio 3 - TIR'!$C$23)/('Ejercicio 3 - TIR'!$E$23-'Ejercicio 3 - TIR'!$C$23),'Ejercicio 3 - TIR'!$C$23+SQRT(('Ejercicio 3 - TIR'!$E$23-'Ejercicio 3 - TIR'!$C$23)*('Ejercicio 3 - TIR'!$D$23-'Ejercicio 3 - TIR'!$C$23)*R670),'Ejercicio 3 - TIR'!$E$23-SQRT(('Ejercicio 3 - TIR'!$E$23-'Ejercicio 3 - TIR'!$C$23)*('Ejercicio 3 - TIR'!$E$23-'Ejercicio 3 - TIR'!$D$23)*(1-R670)))</f>
        <v>0.1282689117</v>
      </c>
      <c r="T670" s="3">
        <f t="shared" si="13"/>
        <v>0.9338363306</v>
      </c>
      <c r="U670" s="7">
        <f>IF(T670&lt;=('Ejercicio 3 - TIR'!$D$24-'Ejercicio 3 - TIR'!$C$24)/('Ejercicio 3 - TIR'!$E$24-'Ejercicio 3 - TIR'!$C$24),'Ejercicio 3 - TIR'!$C$24+SQRT(('Ejercicio 3 - TIR'!$E$24-'Ejercicio 3 - TIR'!$C$24)*('Ejercicio 3 - TIR'!$D$24-'Ejercicio 3 - TIR'!$C$24)*T670),'Ejercicio 3 - TIR'!$E$24-SQRT(('Ejercicio 3 - TIR'!$E$24-'Ejercicio 3 - TIR'!$C$24)*('Ejercicio 3 - TIR'!$E$24-'Ejercicio 3 - TIR'!$D$24)*(1-T670)))</f>
        <v>0.2063890384</v>
      </c>
      <c r="V670" s="3">
        <f t="shared" si="14"/>
        <v>0.4132912515</v>
      </c>
      <c r="W670" s="7">
        <f>IF(V670&lt;=('Ejercicio 3 - TIR'!$D$25-'Ejercicio 3 - TIR'!$C$25)/('Ejercicio 3 - TIR'!$E$25-'Ejercicio 3 - TIR'!$C$25),'Ejercicio 3 - TIR'!$C$25+SQRT(('Ejercicio 3 - TIR'!$E$25-'Ejercicio 3 - TIR'!$C$25)*('Ejercicio 3 - TIR'!$D$25-'Ejercicio 3 - TIR'!$C$25)*V670),'Ejercicio 3 - TIR'!$E$25-SQRT(('Ejercicio 3 - TIR'!$E$25-'Ejercicio 3 - TIR'!$C$25)*('Ejercicio 3 - TIR'!$E$25-'Ejercicio 3 - TIR'!$D$25)*(1-V670)))</f>
        <v>0.2046846536</v>
      </c>
      <c r="X670" s="3">
        <f t="shared" si="15"/>
        <v>0.5256825711</v>
      </c>
      <c r="Y670" s="7">
        <f>IF(X670&lt;=('Ejercicio 3 - TIR'!$D$26-'Ejercicio 3 - TIR'!$C$26)/('Ejercicio 3 - TIR'!$E$26-'Ejercicio 3 - TIR'!$C$26),'Ejercicio 3 - TIR'!$C$26+SQRT(('Ejercicio 3 - TIR'!$E$26-'Ejercicio 3 - TIR'!$C$26)*('Ejercicio 3 - TIR'!$D$26-'Ejercicio 3 - TIR'!$C$26)*X670),'Ejercicio 3 - TIR'!$E$26-SQRT(('Ejercicio 3 - TIR'!$E$26-'Ejercicio 3 - TIR'!$C$26)*('Ejercicio 3 - TIR'!$E$26-'Ejercicio 3 - TIR'!$D$26)*(1-X670)))</f>
        <v>0.2293905729</v>
      </c>
      <c r="Z670" s="3">
        <f t="shared" si="16"/>
        <v>1.148658077</v>
      </c>
      <c r="AA670" s="3">
        <f t="shared" si="17"/>
        <v>1.295995198</v>
      </c>
      <c r="AB670" s="3">
        <f t="shared" si="18"/>
        <v>1.563474401</v>
      </c>
      <c r="AC670" s="3">
        <f t="shared" si="19"/>
        <v>1.883493617</v>
      </c>
      <c r="AD670" s="3">
        <f t="shared" si="20"/>
        <v>2.315549297</v>
      </c>
      <c r="AE670" s="2">
        <f t="shared" si="21"/>
        <v>4775.649688</v>
      </c>
      <c r="AF670" s="2">
        <f t="shared" si="22"/>
        <v>5388.217076</v>
      </c>
      <c r="AG670" s="2">
        <f t="shared" si="23"/>
        <v>6500.286017</v>
      </c>
      <c r="AH670" s="2">
        <f t="shared" si="24"/>
        <v>7830.794809</v>
      </c>
      <c r="AI670" s="2">
        <f t="shared" si="25"/>
        <v>9627.105316</v>
      </c>
      <c r="AJ670" s="4">
        <f t="shared" si="26"/>
        <v>46393.69296</v>
      </c>
      <c r="AK670" s="4">
        <f t="shared" si="27"/>
        <v>56405.7715</v>
      </c>
      <c r="AL670" s="4">
        <f t="shared" si="28"/>
        <v>54428.58765</v>
      </c>
      <c r="AM670" s="4">
        <f t="shared" si="29"/>
        <v>75378.73088</v>
      </c>
      <c r="AN670" s="4">
        <f t="shared" si="30"/>
        <v>91696.22823</v>
      </c>
      <c r="AO670" s="4">
        <f>C670/'Ejercicio 3 - TIR'!$D$7</f>
        <v>14359.76005</v>
      </c>
      <c r="AP670" s="4">
        <f t="shared" si="31"/>
        <v>32033.93291</v>
      </c>
      <c r="AQ670" s="4">
        <f t="shared" si="32"/>
        <v>42046.01145</v>
      </c>
      <c r="AR670" s="4">
        <f t="shared" si="33"/>
        <v>40068.8276</v>
      </c>
      <c r="AS670" s="4">
        <f t="shared" si="34"/>
        <v>61018.97083</v>
      </c>
      <c r="AT670" s="4">
        <f t="shared" si="35"/>
        <v>77336.46818</v>
      </c>
      <c r="AU670" s="4">
        <f>AP670*'Ejercicio 3 - TIR'!$D$5</f>
        <v>16016.96645</v>
      </c>
      <c r="AV670" s="4">
        <f>AQ670*'Ejercicio 3 - TIR'!$D$5</f>
        <v>21023.00573</v>
      </c>
      <c r="AW670" s="4">
        <f>AR670*'Ejercicio 3 - TIR'!$D$5</f>
        <v>20034.4138</v>
      </c>
      <c r="AX670" s="4">
        <f>AS670*'Ejercicio 3 - TIR'!$D$5</f>
        <v>30509.48541</v>
      </c>
      <c r="AY670" s="4">
        <f>AT670*'Ejercicio 3 - TIR'!$D$5</f>
        <v>38668.23409</v>
      </c>
      <c r="AZ670" s="4">
        <f t="shared" ref="AZ670:BD670" si="2045">AJ670-AU670-AE670</f>
        <v>25601.07682</v>
      </c>
      <c r="BA670" s="4">
        <f t="shared" si="2045"/>
        <v>29994.5487</v>
      </c>
      <c r="BB670" s="4">
        <f t="shared" si="2045"/>
        <v>27893.88783</v>
      </c>
      <c r="BC670" s="4">
        <f t="shared" si="2045"/>
        <v>37038.45066</v>
      </c>
      <c r="BD670" s="4">
        <f t="shared" si="2045"/>
        <v>43400.88882</v>
      </c>
      <c r="BE670" s="4">
        <f t="shared" ref="BE670:BI670" si="2046">AZ670/Z670</f>
        <v>22287.81335</v>
      </c>
      <c r="BF670" s="4">
        <f t="shared" si="2046"/>
        <v>23144.02765</v>
      </c>
      <c r="BG670" s="4">
        <f t="shared" si="2046"/>
        <v>17840.96229</v>
      </c>
      <c r="BH670" s="4">
        <f t="shared" si="2046"/>
        <v>19664.76038</v>
      </c>
      <c r="BI670" s="4">
        <f t="shared" si="2046"/>
        <v>18743.23681</v>
      </c>
      <c r="BJ670" s="4">
        <f t="shared" si="38"/>
        <v>74387.16095</v>
      </c>
      <c r="BK670" s="4">
        <f t="shared" si="39"/>
        <v>33250.73229</v>
      </c>
      <c r="BL670" s="4">
        <f t="shared" si="40"/>
        <v>107637.8932</v>
      </c>
      <c r="BM670" s="4">
        <f>BK670*'Ejercicio 3 - TIR'!$D$5</f>
        <v>16625.36614</v>
      </c>
      <c r="BN670" s="4">
        <f t="shared" si="41"/>
        <v>91012.52709</v>
      </c>
      <c r="BO670" s="4">
        <f t="shared" si="42"/>
        <v>39304.94039</v>
      </c>
      <c r="BP670" s="4">
        <f t="shared" si="43"/>
        <v>-103923.8606</v>
      </c>
      <c r="BQ670" s="4">
        <f t="shared" ref="BQ670:BT670" si="2047">BE670</f>
        <v>22287.81335</v>
      </c>
      <c r="BR670" s="4">
        <f t="shared" si="2047"/>
        <v>23144.02765</v>
      </c>
      <c r="BS670" s="4">
        <f t="shared" si="2047"/>
        <v>17840.96229</v>
      </c>
      <c r="BT670" s="4">
        <f t="shared" si="2047"/>
        <v>19664.76038</v>
      </c>
      <c r="BU670" s="4">
        <f t="shared" si="45"/>
        <v>58048.17721</v>
      </c>
      <c r="BV670" s="36">
        <f t="shared" si="46"/>
        <v>9.459130882</v>
      </c>
    </row>
    <row r="671" ht="15.0" customHeight="1">
      <c r="A671" s="2">
        <v>670.0</v>
      </c>
      <c r="B671" s="3">
        <f t="shared" si="4"/>
        <v>0.8640322663</v>
      </c>
      <c r="C671" s="4">
        <f>IF(B671&lt;=('Ejercicio 3 - TIR'!$D$13-'Ejercicio 3 - TIR'!$C$13)/('Ejercicio 3 - TIR'!$E$13-'Ejercicio 3 - TIR'!$C$13),'Ejercicio 3 - TIR'!$C$13+SQRT(('Ejercicio 3 - TIR'!$E$13-'Ejercicio 3 - TIR'!$C$13)*('Ejercicio 3 - TIR'!$D$13-'Ejercicio 3 - TIR'!$C$13)*B671),'Ejercicio 3 - TIR'!$E$13-SQRT(('Ejercicio 3 - TIR'!$E$13-'Ejercicio 3 - TIR'!$C$13)*('Ejercicio 3 - TIR'!$E$13-'Ejercicio 3 - TIR'!$D$13)*(1-B671)))</f>
        <v>87226.54</v>
      </c>
      <c r="D671" s="3">
        <f t="shared" si="5"/>
        <v>0.1358054235</v>
      </c>
      <c r="E671" s="4">
        <f>IF(D671&lt;=('Ejercicio 3 - TIR'!$D$14-'Ejercicio 3 - TIR'!$C$14)/('Ejercicio 3 - TIR'!$E$14-'Ejercicio 3 - TIR'!$C$14),'Ejercicio 3 - TIR'!$C$14+SQRT(('Ejercicio 3 - TIR'!$E$14-'Ejercicio 3 - TIR'!$C$14)*('Ejercicio 3 - TIR'!$D$14-'Ejercicio 3 - TIR'!$C$14)*D671),'Ejercicio 3 - TIR'!$E$14-SQRT(('Ejercicio 3 - TIR'!$E$14-'Ejercicio 3 - TIR'!$C$14)*('Ejercicio 3 - TIR'!$E$14-'Ejercicio 3 - TIR'!$D$14)*(1-D671)))</f>
        <v>28191.45841</v>
      </c>
      <c r="F671" s="3">
        <f t="shared" si="6"/>
        <v>0.7063849622</v>
      </c>
      <c r="G671" s="4">
        <f>IF(F671&lt;=('Ejercicio 3 - TIR'!$D$18-'Ejercicio 3 - TIR'!$C$18)/('Ejercicio 3 - TIR'!$E$18-'Ejercicio 3 - TIR'!$C$18),'Ejercicio 3 - TIR'!$C$18+SQRT(('Ejercicio 3 - TIR'!$E$18-'Ejercicio 3 - TIR'!$C$18)*('Ejercicio 3 - TIR'!$D$18-'Ejercicio 3 - TIR'!$C$18)*F671),'Ejercicio 3 - TIR'!$E$18-SQRT(('Ejercicio 3 - TIR'!$E$18-'Ejercicio 3 - TIR'!$C$18)*('Ejercicio 3 - TIR'!$E$18-'Ejercicio 3 - TIR'!$D$18)*(1-F671)))</f>
        <v>40307.33255</v>
      </c>
      <c r="H671" s="3">
        <f t="shared" si="7"/>
        <v>0.6761335427</v>
      </c>
      <c r="I671" s="4">
        <f>IF(H671&lt;=('Ejercicio 3 - TIR'!$D$18-'Ejercicio 3 - TIR'!$C$18)/('Ejercicio 3 - TIR'!$E$18-'Ejercicio 3 - TIR'!$C$18),'Ejercicio 3 - TIR'!$C$18+SQRT(('Ejercicio 3 - TIR'!$E$18-'Ejercicio 3 - TIR'!$C$18)*('Ejercicio 3 - TIR'!$D$18-'Ejercicio 3 - TIR'!$C$18)*H671),'Ejercicio 3 - TIR'!$E$18-SQRT(('Ejercicio 3 - TIR'!$E$18-'Ejercicio 3 - TIR'!$C$18)*('Ejercicio 3 - TIR'!$E$18-'Ejercicio 3 - TIR'!$D$18)*(1-H671)))</f>
        <v>40071.51298</v>
      </c>
      <c r="J671" s="3">
        <f t="shared" si="8"/>
        <v>0.6889015288</v>
      </c>
      <c r="K671" s="4">
        <f>IF(J671&lt;=('Ejercicio 3 - TIR'!$D$18-'Ejercicio 3 - TIR'!$C$18)/('Ejercicio 3 - TIR'!$E$18-'Ejercicio 3 - TIR'!$C$18),'Ejercicio 3 - TIR'!$C$18+SQRT(('Ejercicio 3 - TIR'!$E$18-'Ejercicio 3 - TIR'!$C$18)*('Ejercicio 3 - TIR'!$D$18-'Ejercicio 3 - TIR'!$C$18)*J671),'Ejercicio 3 - TIR'!$E$18-SQRT(('Ejercicio 3 - TIR'!$E$18-'Ejercicio 3 - TIR'!$C$18)*('Ejercicio 3 - TIR'!$E$18-'Ejercicio 3 - TIR'!$D$18)*(1-J671)))</f>
        <v>40169.63921</v>
      </c>
      <c r="L671" s="3">
        <f t="shared" si="9"/>
        <v>0.02655808457</v>
      </c>
      <c r="M671" s="4">
        <f>IF(L671&lt;=('Ejercicio 3 - TIR'!$D$18-'Ejercicio 3 - TIR'!$C$18)/('Ejercicio 3 - TIR'!$E$18-'Ejercicio 3 - TIR'!$C$18),'Ejercicio 3 - TIR'!$C$18+SQRT(('Ejercicio 3 - TIR'!$E$18-'Ejercicio 3 - TIR'!$C$18)*('Ejercicio 3 - TIR'!$D$18-'Ejercicio 3 - TIR'!$C$18)*L671),'Ejercicio 3 - TIR'!$E$18-SQRT(('Ejercicio 3 - TIR'!$E$18-'Ejercicio 3 - TIR'!$C$18)*('Ejercicio 3 - TIR'!$E$18-'Ejercicio 3 - TIR'!$D$18)*(1-L671)))</f>
        <v>31995.92402</v>
      </c>
      <c r="N671" s="3">
        <f t="shared" si="10"/>
        <v>0.1274111907</v>
      </c>
      <c r="O671" s="4">
        <f>IF(N671&lt;=('Ejercicio 3 - TIR'!$D$18-'Ejercicio 3 - TIR'!$C$18)/('Ejercicio 3 - TIR'!$E$18-'Ejercicio 3 - TIR'!$C$18),'Ejercicio 3 - TIR'!$C$18+SQRT(('Ejercicio 3 - TIR'!$E$18-'Ejercicio 3 - TIR'!$C$18)*('Ejercicio 3 - TIR'!$D$18-'Ejercicio 3 - TIR'!$C$18)*N671),'Ejercicio 3 - TIR'!$E$18-SQRT(('Ejercicio 3 - TIR'!$E$18-'Ejercicio 3 - TIR'!$C$18)*('Ejercicio 3 - TIR'!$E$18-'Ejercicio 3 - TIR'!$D$18)*(1-N671)))</f>
        <v>34371.69059</v>
      </c>
      <c r="P671" s="3">
        <f t="shared" si="11"/>
        <v>0.2589860829</v>
      </c>
      <c r="Q671" s="7">
        <f>IF(P671&lt;=('Ejercicio 3 - TIR'!$D$22-'Ejercicio 3 - TIR'!$C$22)/('Ejercicio 3 - TIR'!$E$22-'Ejercicio 3 - TIR'!$C$22),'Ejercicio 3 - TIR'!$C$22+SQRT(('Ejercicio 3 - TIR'!$E$22-'Ejercicio 3 - TIR'!$C$22)*('Ejercicio 3 - TIR'!$D$22-'Ejercicio 3 - TIR'!$C$22)*P671),'Ejercicio 3 - TIR'!$E$22-SQRT(('Ejercicio 3 - TIR'!$E$22-'Ejercicio 3 - TIR'!$C$22)*('Ejercicio 3 - TIR'!$E$22-'Ejercicio 3 - TIR'!$D$22)*(1-P671)))</f>
        <v>0.1415910849</v>
      </c>
      <c r="R671" s="3">
        <f t="shared" si="12"/>
        <v>0.3256297598</v>
      </c>
      <c r="S671" s="7">
        <f>IF(R671&lt;=('Ejercicio 3 - TIR'!$D$23-'Ejercicio 3 - TIR'!$C$23)/('Ejercicio 3 - TIR'!$E$23-'Ejercicio 3 - TIR'!$C$23),'Ejercicio 3 - TIR'!$C$23+SQRT(('Ejercicio 3 - TIR'!$E$23-'Ejercicio 3 - TIR'!$C$23)*('Ejercicio 3 - TIR'!$D$23-'Ejercicio 3 - TIR'!$C$23)*R671),'Ejercicio 3 - TIR'!$E$23-SQRT(('Ejercicio 3 - TIR'!$E$23-'Ejercicio 3 - TIR'!$C$23)*('Ejercicio 3 - TIR'!$E$23-'Ejercicio 3 - TIR'!$D$23)*(1-R671)))</f>
        <v>0.1442101955</v>
      </c>
      <c r="T671" s="3">
        <f t="shared" si="13"/>
        <v>0.04141138278</v>
      </c>
      <c r="U671" s="7">
        <f>IF(T671&lt;=('Ejercicio 3 - TIR'!$D$24-'Ejercicio 3 - TIR'!$C$24)/('Ejercicio 3 - TIR'!$E$24-'Ejercicio 3 - TIR'!$C$24),'Ejercicio 3 - TIR'!$C$24+SQRT(('Ejercicio 3 - TIR'!$E$24-'Ejercicio 3 - TIR'!$C$24)*('Ejercicio 3 - TIR'!$D$24-'Ejercicio 3 - TIR'!$C$24)*T671),'Ejercicio 3 - TIR'!$E$24-SQRT(('Ejercicio 3 - TIR'!$E$24-'Ejercicio 3 - TIR'!$C$24)*('Ejercicio 3 - TIR'!$E$24-'Ejercicio 3 - TIR'!$D$24)*(1-T671)))</f>
        <v>0.1593254439</v>
      </c>
      <c r="V671" s="3">
        <f t="shared" si="14"/>
        <v>0.9487864764</v>
      </c>
      <c r="W671" s="7">
        <f>IF(V671&lt;=('Ejercicio 3 - TIR'!$D$25-'Ejercicio 3 - TIR'!$C$25)/('Ejercicio 3 - TIR'!$E$25-'Ejercicio 3 - TIR'!$C$25),'Ejercicio 3 - TIR'!$C$25+SQRT(('Ejercicio 3 - TIR'!$E$25-'Ejercicio 3 - TIR'!$C$25)*('Ejercicio 3 - TIR'!$D$25-'Ejercicio 3 - TIR'!$C$25)*V671),'Ejercicio 3 - TIR'!$E$25-SQRT(('Ejercicio 3 - TIR'!$E$25-'Ejercicio 3 - TIR'!$C$25)*('Ejercicio 3 - TIR'!$E$25-'Ejercicio 3 - TIR'!$D$25)*(1-V671)))</f>
        <v>0.2366116718</v>
      </c>
      <c r="X671" s="3">
        <f t="shared" si="15"/>
        <v>0.01349434164</v>
      </c>
      <c r="Y671" s="7">
        <f>IF(X671&lt;=('Ejercicio 3 - TIR'!$D$26-'Ejercicio 3 - TIR'!$C$26)/('Ejercicio 3 - TIR'!$E$26-'Ejercicio 3 - TIR'!$C$26),'Ejercicio 3 - TIR'!$C$26+SQRT(('Ejercicio 3 - TIR'!$E$26-'Ejercicio 3 - TIR'!$C$26)*('Ejercicio 3 - TIR'!$D$26-'Ejercicio 3 - TIR'!$C$26)*X671),'Ejercicio 3 - TIR'!$E$26-SQRT(('Ejercicio 3 - TIR'!$E$26-'Ejercicio 3 - TIR'!$C$26)*('Ejercicio 3 - TIR'!$E$26-'Ejercicio 3 - TIR'!$D$26)*(1-X671)))</f>
        <v>0.1960361182</v>
      </c>
      <c r="Z671" s="3">
        <f t="shared" si="16"/>
        <v>1.141591085</v>
      </c>
      <c r="AA671" s="3">
        <f t="shared" si="17"/>
        <v>1.306220159</v>
      </c>
      <c r="AB671" s="3">
        <f t="shared" si="18"/>
        <v>1.514334265</v>
      </c>
      <c r="AC671" s="3">
        <f t="shared" si="19"/>
        <v>1.872643427</v>
      </c>
      <c r="AD671" s="3">
        <f t="shared" si="20"/>
        <v>2.239749175</v>
      </c>
      <c r="AE671" s="2">
        <f t="shared" si="21"/>
        <v>3991.659182</v>
      </c>
      <c r="AF671" s="2">
        <f t="shared" si="22"/>
        <v>4567.297133</v>
      </c>
      <c r="AG671" s="2">
        <f t="shared" si="23"/>
        <v>5294.983776</v>
      </c>
      <c r="AH671" s="2">
        <f t="shared" si="24"/>
        <v>6547.83874</v>
      </c>
      <c r="AI671" s="2">
        <f t="shared" si="25"/>
        <v>7831.451629</v>
      </c>
      <c r="AJ671" s="4">
        <f t="shared" si="26"/>
        <v>46014.49149</v>
      </c>
      <c r="AK671" s="4">
        <f t="shared" si="27"/>
        <v>52342.21804</v>
      </c>
      <c r="AL671" s="4">
        <f t="shared" si="28"/>
        <v>60830.26108</v>
      </c>
      <c r="AM671" s="4">
        <f t="shared" si="29"/>
        <v>59916.95681</v>
      </c>
      <c r="AN671" s="4">
        <f t="shared" si="30"/>
        <v>76983.96565</v>
      </c>
      <c r="AO671" s="4">
        <f>C671/'Ejercicio 3 - TIR'!$D$7</f>
        <v>17445.308</v>
      </c>
      <c r="AP671" s="4">
        <f t="shared" si="31"/>
        <v>28569.18349</v>
      </c>
      <c r="AQ671" s="4">
        <f t="shared" si="32"/>
        <v>34896.91004</v>
      </c>
      <c r="AR671" s="4">
        <f t="shared" si="33"/>
        <v>43384.95308</v>
      </c>
      <c r="AS671" s="4">
        <f t="shared" si="34"/>
        <v>42471.64881</v>
      </c>
      <c r="AT671" s="4">
        <f t="shared" si="35"/>
        <v>59538.65765</v>
      </c>
      <c r="AU671" s="4">
        <f>AP671*'Ejercicio 3 - TIR'!$D$5</f>
        <v>14284.59175</v>
      </c>
      <c r="AV671" s="4">
        <f>AQ671*'Ejercicio 3 - TIR'!$D$5</f>
        <v>17448.45502</v>
      </c>
      <c r="AW671" s="4">
        <f>AR671*'Ejercicio 3 - TIR'!$D$5</f>
        <v>21692.47654</v>
      </c>
      <c r="AX671" s="4">
        <f>AS671*'Ejercicio 3 - TIR'!$D$5</f>
        <v>21235.82441</v>
      </c>
      <c r="AY671" s="4">
        <f>AT671*'Ejercicio 3 - TIR'!$D$5</f>
        <v>29769.32883</v>
      </c>
      <c r="AZ671" s="4">
        <f t="shared" ref="AZ671:BD671" si="2048">AJ671-AU671-AE671</f>
        <v>27738.24056</v>
      </c>
      <c r="BA671" s="4">
        <f t="shared" si="2048"/>
        <v>30326.46589</v>
      </c>
      <c r="BB671" s="4">
        <f t="shared" si="2048"/>
        <v>33842.80076</v>
      </c>
      <c r="BC671" s="4">
        <f t="shared" si="2048"/>
        <v>32133.29366</v>
      </c>
      <c r="BD671" s="4">
        <f t="shared" si="2048"/>
        <v>39383.1852</v>
      </c>
      <c r="BE671" s="4">
        <f t="shared" ref="BE671:BI671" si="2049">AZ671/Z671</f>
        <v>24297.8777</v>
      </c>
      <c r="BF671" s="4">
        <f t="shared" si="2049"/>
        <v>23216.96361</v>
      </c>
      <c r="BG671" s="4">
        <f t="shared" si="2049"/>
        <v>22348.30284</v>
      </c>
      <c r="BH671" s="4">
        <f t="shared" si="2049"/>
        <v>17159.32312</v>
      </c>
      <c r="BI671" s="4">
        <f t="shared" si="2049"/>
        <v>17583.74805</v>
      </c>
      <c r="BJ671" s="4">
        <f t="shared" si="38"/>
        <v>63141.79572</v>
      </c>
      <c r="BK671" s="4">
        <f t="shared" si="39"/>
        <v>39073.1142</v>
      </c>
      <c r="BL671" s="4">
        <f t="shared" si="40"/>
        <v>102214.9099</v>
      </c>
      <c r="BM671" s="4">
        <f>BK671*'Ejercicio 3 - TIR'!$D$5</f>
        <v>19536.5571</v>
      </c>
      <c r="BN671" s="4">
        <f t="shared" si="41"/>
        <v>82678.35282</v>
      </c>
      <c r="BO671" s="4">
        <f t="shared" si="42"/>
        <v>36914.11241</v>
      </c>
      <c r="BP671" s="4">
        <f t="shared" si="43"/>
        <v>-115417.9984</v>
      </c>
      <c r="BQ671" s="4">
        <f t="shared" ref="BQ671:BT671" si="2050">BE671</f>
        <v>24297.8777</v>
      </c>
      <c r="BR671" s="4">
        <f t="shared" si="2050"/>
        <v>23216.96361</v>
      </c>
      <c r="BS671" s="4">
        <f t="shared" si="2050"/>
        <v>22348.30284</v>
      </c>
      <c r="BT671" s="4">
        <f t="shared" si="2050"/>
        <v>17159.32312</v>
      </c>
      <c r="BU671" s="4">
        <f t="shared" si="45"/>
        <v>54497.86046</v>
      </c>
      <c r="BV671" s="36">
        <f t="shared" si="46"/>
        <v>6.352203276</v>
      </c>
    </row>
    <row r="672" ht="15.0" customHeight="1">
      <c r="A672" s="2">
        <v>671.0</v>
      </c>
      <c r="B672" s="3">
        <f t="shared" si="4"/>
        <v>0.6112163618</v>
      </c>
      <c r="C672" s="4">
        <f>IF(B672&lt;=('Ejercicio 3 - TIR'!$D$13-'Ejercicio 3 - TIR'!$C$13)/('Ejercicio 3 - TIR'!$E$13-'Ejercicio 3 - TIR'!$C$13),'Ejercicio 3 - TIR'!$C$13+SQRT(('Ejercicio 3 - TIR'!$E$13-'Ejercicio 3 - TIR'!$C$13)*('Ejercicio 3 - TIR'!$D$13-'Ejercicio 3 - TIR'!$C$13)*B672),'Ejercicio 3 - TIR'!$E$13-SQRT(('Ejercicio 3 - TIR'!$E$13-'Ejercicio 3 - TIR'!$C$13)*('Ejercicio 3 - TIR'!$E$13-'Ejercicio 3 - TIR'!$D$13)*(1-B672)))</f>
        <v>78400.4545</v>
      </c>
      <c r="D672" s="3">
        <f t="shared" si="5"/>
        <v>0.007363184872</v>
      </c>
      <c r="E672" s="4">
        <f>IF(D672&lt;=('Ejercicio 3 - TIR'!$D$14-'Ejercicio 3 - TIR'!$C$14)/('Ejercicio 3 - TIR'!$E$14-'Ejercicio 3 - TIR'!$C$14),'Ejercicio 3 - TIR'!$C$14+SQRT(('Ejercicio 3 - TIR'!$E$14-'Ejercicio 3 - TIR'!$C$14)*('Ejercicio 3 - TIR'!$D$14-'Ejercicio 3 - TIR'!$C$14)*D672),'Ejercicio 3 - TIR'!$E$14-SQRT(('Ejercicio 3 - TIR'!$E$14-'Ejercicio 3 - TIR'!$C$14)*('Ejercicio 3 - TIR'!$E$14-'Ejercicio 3 - TIR'!$D$14)*(1-D672)))</f>
        <v>25743.12776</v>
      </c>
      <c r="F672" s="3">
        <f t="shared" si="6"/>
        <v>0.06857442805</v>
      </c>
      <c r="G672" s="4">
        <f>IF(F672&lt;=('Ejercicio 3 - TIR'!$D$18-'Ejercicio 3 - TIR'!$C$18)/('Ejercicio 3 - TIR'!$E$18-'Ejercicio 3 - TIR'!$C$18),'Ejercicio 3 - TIR'!$C$18+SQRT(('Ejercicio 3 - TIR'!$E$18-'Ejercicio 3 - TIR'!$C$18)*('Ejercicio 3 - TIR'!$D$18-'Ejercicio 3 - TIR'!$C$18)*F672),'Ejercicio 3 - TIR'!$E$18-SQRT(('Ejercicio 3 - TIR'!$E$18-'Ejercicio 3 - TIR'!$C$18)*('Ejercicio 3 - TIR'!$E$18-'Ejercicio 3 - TIR'!$D$18)*(1-F672)))</f>
        <v>33207.20505</v>
      </c>
      <c r="H672" s="3">
        <f t="shared" si="7"/>
        <v>0.9025146414</v>
      </c>
      <c r="I672" s="4">
        <f>IF(H672&lt;=('Ejercicio 3 - TIR'!$D$18-'Ejercicio 3 - TIR'!$C$18)/('Ejercicio 3 - TIR'!$E$18-'Ejercicio 3 - TIR'!$C$18),'Ejercicio 3 - TIR'!$C$18+SQRT(('Ejercicio 3 - TIR'!$E$18-'Ejercicio 3 - TIR'!$C$18)*('Ejercicio 3 - TIR'!$D$18-'Ejercicio 3 - TIR'!$C$18)*H672),'Ejercicio 3 - TIR'!$E$18-SQRT(('Ejercicio 3 - TIR'!$E$18-'Ejercicio 3 - TIR'!$C$18)*('Ejercicio 3 - TIR'!$E$18-'Ejercicio 3 - TIR'!$D$18)*(1-H672)))</f>
        <v>42296.03959</v>
      </c>
      <c r="J672" s="3">
        <f t="shared" si="8"/>
        <v>0.8552734771</v>
      </c>
      <c r="K672" s="4">
        <f>IF(J672&lt;=('Ejercicio 3 - TIR'!$D$18-'Ejercicio 3 - TIR'!$C$18)/('Ejercicio 3 - TIR'!$E$18-'Ejercicio 3 - TIR'!$C$18),'Ejercicio 3 - TIR'!$C$18+SQRT(('Ejercicio 3 - TIR'!$E$18-'Ejercicio 3 - TIR'!$C$18)*('Ejercicio 3 - TIR'!$D$18-'Ejercicio 3 - TIR'!$C$18)*J672),'Ejercicio 3 - TIR'!$E$18-SQRT(('Ejercicio 3 - TIR'!$E$18-'Ejercicio 3 - TIR'!$C$18)*('Ejercicio 3 - TIR'!$E$18-'Ejercicio 3 - TIR'!$D$18)*(1-J672)))</f>
        <v>41705.38481</v>
      </c>
      <c r="L672" s="3">
        <f t="shared" si="9"/>
        <v>0.4366384993</v>
      </c>
      <c r="M672" s="4">
        <f>IF(L672&lt;=('Ejercicio 3 - TIR'!$D$18-'Ejercicio 3 - TIR'!$C$18)/('Ejercicio 3 - TIR'!$E$18-'Ejercicio 3 - TIR'!$C$18),'Ejercicio 3 - TIR'!$C$18+SQRT(('Ejercicio 3 - TIR'!$E$18-'Ejercicio 3 - TIR'!$C$18)*('Ejercicio 3 - TIR'!$D$18-'Ejercicio 3 - TIR'!$C$18)*L672),'Ejercicio 3 - TIR'!$E$18-SQRT(('Ejercicio 3 - TIR'!$E$18-'Ejercicio 3 - TIR'!$C$18)*('Ejercicio 3 - TIR'!$E$18-'Ejercicio 3 - TIR'!$D$18)*(1-L672)))</f>
        <v>38092.946</v>
      </c>
      <c r="N672" s="3">
        <f t="shared" si="10"/>
        <v>0.9099800014</v>
      </c>
      <c r="O672" s="4">
        <f>IF(N672&lt;=('Ejercicio 3 - TIR'!$D$18-'Ejercicio 3 - TIR'!$C$18)/('Ejercicio 3 - TIR'!$E$18-'Ejercicio 3 - TIR'!$C$18),'Ejercicio 3 - TIR'!$C$18+SQRT(('Ejercicio 3 - TIR'!$E$18-'Ejercicio 3 - TIR'!$C$18)*('Ejercicio 3 - TIR'!$D$18-'Ejercicio 3 - TIR'!$C$18)*N672),'Ejercicio 3 - TIR'!$E$18-SQRT(('Ejercicio 3 - TIR'!$E$18-'Ejercicio 3 - TIR'!$C$18)*('Ejercicio 3 - TIR'!$E$18-'Ejercicio 3 - TIR'!$D$18)*(1-N672)))</f>
        <v>42401.63515</v>
      </c>
      <c r="P672" s="3">
        <f t="shared" si="11"/>
        <v>0.2459663896</v>
      </c>
      <c r="Q672" s="7">
        <f>IF(P672&lt;=('Ejercicio 3 - TIR'!$D$22-'Ejercicio 3 - TIR'!$C$22)/('Ejercicio 3 - TIR'!$E$22-'Ejercicio 3 - TIR'!$C$22),'Ejercicio 3 - TIR'!$C$22+SQRT(('Ejercicio 3 - TIR'!$E$22-'Ejercicio 3 - TIR'!$C$22)*('Ejercicio 3 - TIR'!$D$22-'Ejercicio 3 - TIR'!$C$22)*P672),'Ejercicio 3 - TIR'!$E$22-SQRT(('Ejercicio 3 - TIR'!$E$22-'Ejercicio 3 - TIR'!$C$22)*('Ejercicio 3 - TIR'!$E$22-'Ejercicio 3 - TIR'!$D$22)*(1-P672)))</f>
        <v>0.1410413759</v>
      </c>
      <c r="R672" s="3">
        <f t="shared" si="12"/>
        <v>0.3893286955</v>
      </c>
      <c r="S672" s="7">
        <f>IF(R672&lt;=('Ejercicio 3 - TIR'!$D$23-'Ejercicio 3 - TIR'!$C$23)/('Ejercicio 3 - TIR'!$E$23-'Ejercicio 3 - TIR'!$C$23),'Ejercicio 3 - TIR'!$C$23+SQRT(('Ejercicio 3 - TIR'!$E$23-'Ejercicio 3 - TIR'!$C$23)*('Ejercicio 3 - TIR'!$D$23-'Ejercicio 3 - TIR'!$C$23)*R672),'Ejercicio 3 - TIR'!$E$23-SQRT(('Ejercicio 3 - TIR'!$E$23-'Ejercicio 3 - TIR'!$C$23)*('Ejercicio 3 - TIR'!$E$23-'Ejercicio 3 - TIR'!$D$23)*(1-R672)))</f>
        <v>0.1464724697</v>
      </c>
      <c r="T672" s="3">
        <f t="shared" si="13"/>
        <v>0.03789341218</v>
      </c>
      <c r="U672" s="7">
        <f>IF(T672&lt;=('Ejercicio 3 - TIR'!$D$24-'Ejercicio 3 - TIR'!$C$24)/('Ejercicio 3 - TIR'!$E$24-'Ejercicio 3 - TIR'!$C$24),'Ejercicio 3 - TIR'!$C$24+SQRT(('Ejercicio 3 - TIR'!$E$24-'Ejercicio 3 - TIR'!$C$24)*('Ejercicio 3 - TIR'!$D$24-'Ejercicio 3 - TIR'!$C$24)*T672),'Ejercicio 3 - TIR'!$E$24-SQRT(('Ejercicio 3 - TIR'!$E$24-'Ejercicio 3 - TIR'!$C$24)*('Ejercicio 3 - TIR'!$E$24-'Ejercicio 3 - TIR'!$D$24)*(1-T672)))</f>
        <v>0.1589205474</v>
      </c>
      <c r="V672" s="3">
        <f t="shared" si="14"/>
        <v>0.3831019245</v>
      </c>
      <c r="W672" s="7">
        <f>IF(V672&lt;=('Ejercicio 3 - TIR'!$D$25-'Ejercicio 3 - TIR'!$C$25)/('Ejercicio 3 - TIR'!$E$25-'Ejercicio 3 - TIR'!$C$25),'Ejercicio 3 - TIR'!$C$25+SQRT(('Ejercicio 3 - TIR'!$E$25-'Ejercicio 3 - TIR'!$C$25)*('Ejercicio 3 - TIR'!$D$25-'Ejercicio 3 - TIR'!$C$25)*V672),'Ejercicio 3 - TIR'!$E$25-SQRT(('Ejercicio 3 - TIR'!$E$25-'Ejercicio 3 - TIR'!$C$25)*('Ejercicio 3 - TIR'!$E$25-'Ejercicio 3 - TIR'!$D$25)*(1-V672)))</f>
        <v>0.2035334178</v>
      </c>
      <c r="X672" s="3">
        <f t="shared" si="15"/>
        <v>0.5112356307</v>
      </c>
      <c r="Y672" s="7">
        <f>IF(X672&lt;=('Ejercicio 3 - TIR'!$D$26-'Ejercicio 3 - TIR'!$C$26)/('Ejercicio 3 - TIR'!$E$26-'Ejercicio 3 - TIR'!$C$26),'Ejercicio 3 - TIR'!$C$26+SQRT(('Ejercicio 3 - TIR'!$E$26-'Ejercicio 3 - TIR'!$C$26)*('Ejercicio 3 - TIR'!$D$26-'Ejercicio 3 - TIR'!$C$26)*X672),'Ejercicio 3 - TIR'!$E$26-SQRT(('Ejercicio 3 - TIR'!$E$26-'Ejercicio 3 - TIR'!$C$26)*('Ejercicio 3 - TIR'!$E$26-'Ejercicio 3 - TIR'!$D$26)*(1-X672)))</f>
        <v>0.2286256134</v>
      </c>
      <c r="Z672" s="3">
        <f t="shared" si="16"/>
        <v>1.141041376</v>
      </c>
      <c r="AA672" s="3">
        <f t="shared" si="17"/>
        <v>1.308172524</v>
      </c>
      <c r="AB672" s="3">
        <f t="shared" si="18"/>
        <v>1.516068018</v>
      </c>
      <c r="AC672" s="3">
        <f t="shared" si="19"/>
        <v>1.824638523</v>
      </c>
      <c r="AD672" s="3">
        <f t="shared" si="20"/>
        <v>2.241797625</v>
      </c>
      <c r="AE672" s="2">
        <f t="shared" si="21"/>
        <v>3630.84616</v>
      </c>
      <c r="AF672" s="2">
        <f t="shared" si="22"/>
        <v>4162.665164</v>
      </c>
      <c r="AG672" s="2">
        <f t="shared" si="23"/>
        <v>4824.19819</v>
      </c>
      <c r="AH672" s="2">
        <f t="shared" si="24"/>
        <v>5806.083736</v>
      </c>
      <c r="AI672" s="2">
        <f t="shared" si="25"/>
        <v>7133.503192</v>
      </c>
      <c r="AJ672" s="4">
        <f t="shared" si="26"/>
        <v>37890.79494</v>
      </c>
      <c r="AK672" s="4">
        <f t="shared" si="27"/>
        <v>55330.51688</v>
      </c>
      <c r="AL672" s="4">
        <f t="shared" si="28"/>
        <v>63228.20009</v>
      </c>
      <c r="AM672" s="4">
        <f t="shared" si="29"/>
        <v>69505.85673</v>
      </c>
      <c r="AN672" s="4">
        <f t="shared" si="30"/>
        <v>95055.88497</v>
      </c>
      <c r="AO672" s="4">
        <f>C672/'Ejercicio 3 - TIR'!$D$7</f>
        <v>15680.0909</v>
      </c>
      <c r="AP672" s="4">
        <f t="shared" si="31"/>
        <v>22210.70404</v>
      </c>
      <c r="AQ672" s="4">
        <f t="shared" si="32"/>
        <v>39650.42598</v>
      </c>
      <c r="AR672" s="4">
        <f t="shared" si="33"/>
        <v>47548.10919</v>
      </c>
      <c r="AS672" s="4">
        <f t="shared" si="34"/>
        <v>53825.76583</v>
      </c>
      <c r="AT672" s="4">
        <f t="shared" si="35"/>
        <v>79375.79407</v>
      </c>
      <c r="AU672" s="4">
        <f>AP672*'Ejercicio 3 - TIR'!$D$5</f>
        <v>11105.35202</v>
      </c>
      <c r="AV672" s="4">
        <f>AQ672*'Ejercicio 3 - TIR'!$D$5</f>
        <v>19825.21299</v>
      </c>
      <c r="AW672" s="4">
        <f>AR672*'Ejercicio 3 - TIR'!$D$5</f>
        <v>23774.0546</v>
      </c>
      <c r="AX672" s="4">
        <f>AS672*'Ejercicio 3 - TIR'!$D$5</f>
        <v>26912.88291</v>
      </c>
      <c r="AY672" s="4">
        <f>AT672*'Ejercicio 3 - TIR'!$D$5</f>
        <v>39687.89703</v>
      </c>
      <c r="AZ672" s="4">
        <f t="shared" ref="AZ672:BD672" si="2051">AJ672-AU672-AE672</f>
        <v>23154.59676</v>
      </c>
      <c r="BA672" s="4">
        <f t="shared" si="2051"/>
        <v>31342.63873</v>
      </c>
      <c r="BB672" s="4">
        <f t="shared" si="2051"/>
        <v>34629.94731</v>
      </c>
      <c r="BC672" s="4">
        <f t="shared" si="2051"/>
        <v>36786.89008</v>
      </c>
      <c r="BD672" s="4">
        <f t="shared" si="2051"/>
        <v>48234.48474</v>
      </c>
      <c r="BE672" s="4">
        <f t="shared" ref="BE672:BI672" si="2052">AZ672/Z672</f>
        <v>20292.51283</v>
      </c>
      <c r="BF672" s="4">
        <f t="shared" si="2052"/>
        <v>23959.10183</v>
      </c>
      <c r="BG672" s="4">
        <f t="shared" si="2052"/>
        <v>22841.94831</v>
      </c>
      <c r="BH672" s="4">
        <f t="shared" si="2052"/>
        <v>20161.19336</v>
      </c>
      <c r="BI672" s="4">
        <f t="shared" si="2052"/>
        <v>21515.9853</v>
      </c>
      <c r="BJ672" s="4">
        <f t="shared" si="38"/>
        <v>57710.88267</v>
      </c>
      <c r="BK672" s="4">
        <f t="shared" si="39"/>
        <v>35151.59054</v>
      </c>
      <c r="BL672" s="4">
        <f t="shared" si="40"/>
        <v>92862.4732</v>
      </c>
      <c r="BM672" s="4">
        <f>BK672*'Ejercicio 3 - TIR'!$D$5</f>
        <v>17575.79527</v>
      </c>
      <c r="BN672" s="4">
        <f t="shared" si="41"/>
        <v>75286.67793</v>
      </c>
      <c r="BO672" s="4">
        <f t="shared" si="42"/>
        <v>33583.17321</v>
      </c>
      <c r="BP672" s="4">
        <f t="shared" si="43"/>
        <v>-104143.5823</v>
      </c>
      <c r="BQ672" s="4">
        <f t="shared" ref="BQ672:BT672" si="2053">BE672</f>
        <v>20292.51283</v>
      </c>
      <c r="BR672" s="4">
        <f t="shared" si="2053"/>
        <v>23959.10183</v>
      </c>
      <c r="BS672" s="4">
        <f t="shared" si="2053"/>
        <v>22841.94831</v>
      </c>
      <c r="BT672" s="4">
        <f t="shared" si="2053"/>
        <v>20161.19336</v>
      </c>
      <c r="BU672" s="4">
        <f t="shared" si="45"/>
        <v>55099.15851</v>
      </c>
      <c r="BV672" s="36">
        <f t="shared" si="46"/>
        <v>9.755310707</v>
      </c>
    </row>
    <row r="673" ht="15.0" customHeight="1">
      <c r="A673" s="2">
        <v>672.0</v>
      </c>
      <c r="B673" s="3">
        <f t="shared" si="4"/>
        <v>0.6933514868</v>
      </c>
      <c r="C673" s="4">
        <f>IF(B673&lt;=('Ejercicio 3 - TIR'!$D$13-'Ejercicio 3 - TIR'!$C$13)/('Ejercicio 3 - TIR'!$E$13-'Ejercicio 3 - TIR'!$C$13),'Ejercicio 3 - TIR'!$C$13+SQRT(('Ejercicio 3 - TIR'!$E$13-'Ejercicio 3 - TIR'!$C$13)*('Ejercicio 3 - TIR'!$D$13-'Ejercicio 3 - TIR'!$C$13)*B673),'Ejercicio 3 - TIR'!$E$13-SQRT(('Ejercicio 3 - TIR'!$E$13-'Ejercicio 3 - TIR'!$C$13)*('Ejercicio 3 - TIR'!$E$13-'Ejercicio 3 - TIR'!$D$13)*(1-B673)))</f>
        <v>80817.2417</v>
      </c>
      <c r="D673" s="3">
        <f t="shared" si="5"/>
        <v>0.7537244134</v>
      </c>
      <c r="E673" s="4">
        <f>IF(D673&lt;=('Ejercicio 3 - TIR'!$D$14-'Ejercicio 3 - TIR'!$C$14)/('Ejercicio 3 - TIR'!$E$14-'Ejercicio 3 - TIR'!$C$14),'Ejercicio 3 - TIR'!$C$14+SQRT(('Ejercicio 3 - TIR'!$E$14-'Ejercicio 3 - TIR'!$C$14)*('Ejercicio 3 - TIR'!$D$14-'Ejercicio 3 - TIR'!$C$14)*D673),'Ejercicio 3 - TIR'!$E$14-SQRT(('Ejercicio 3 - TIR'!$E$14-'Ejercicio 3 - TIR'!$C$14)*('Ejercicio 3 - TIR'!$E$14-'Ejercicio 3 - TIR'!$D$14)*(1-D673)))</f>
        <v>33922.06137</v>
      </c>
      <c r="F673" s="3">
        <f t="shared" si="6"/>
        <v>0.5465382726</v>
      </c>
      <c r="G673" s="4">
        <f>IF(F673&lt;=('Ejercicio 3 - TIR'!$D$18-'Ejercicio 3 - TIR'!$C$18)/('Ejercicio 3 - TIR'!$E$18-'Ejercicio 3 - TIR'!$C$18),'Ejercicio 3 - TIR'!$C$18+SQRT(('Ejercicio 3 - TIR'!$E$18-'Ejercicio 3 - TIR'!$C$18)*('Ejercicio 3 - TIR'!$D$18-'Ejercicio 3 - TIR'!$C$18)*F673),'Ejercicio 3 - TIR'!$E$18-SQRT(('Ejercicio 3 - TIR'!$E$18-'Ejercicio 3 - TIR'!$C$18)*('Ejercicio 3 - TIR'!$E$18-'Ejercicio 3 - TIR'!$D$18)*(1-F673)))</f>
        <v>39054.32167</v>
      </c>
      <c r="H673" s="3">
        <f t="shared" si="7"/>
        <v>0.5647889126</v>
      </c>
      <c r="I673" s="4">
        <f>IF(H673&lt;=('Ejercicio 3 - TIR'!$D$18-'Ejercicio 3 - TIR'!$C$18)/('Ejercicio 3 - TIR'!$E$18-'Ejercicio 3 - TIR'!$C$18),'Ejercicio 3 - TIR'!$C$18+SQRT(('Ejercicio 3 - TIR'!$E$18-'Ejercicio 3 - TIR'!$C$18)*('Ejercicio 3 - TIR'!$D$18-'Ejercicio 3 - TIR'!$C$18)*H673),'Ejercicio 3 - TIR'!$E$18-SQRT(('Ejercicio 3 - TIR'!$E$18-'Ejercicio 3 - TIR'!$C$18)*('Ejercicio 3 - TIR'!$E$18-'Ejercicio 3 - TIR'!$D$18)*(1-H673)))</f>
        <v>39204.25645</v>
      </c>
      <c r="J673" s="3">
        <f t="shared" si="8"/>
        <v>0.2979306348</v>
      </c>
      <c r="K673" s="4">
        <f>IF(J673&lt;=('Ejercicio 3 - TIR'!$D$18-'Ejercicio 3 - TIR'!$C$18)/('Ejercicio 3 - TIR'!$E$18-'Ejercicio 3 - TIR'!$C$18),'Ejercicio 3 - TIR'!$C$18+SQRT(('Ejercicio 3 - TIR'!$E$18-'Ejercicio 3 - TIR'!$C$18)*('Ejercicio 3 - TIR'!$D$18-'Ejercicio 3 - TIR'!$C$18)*J673),'Ejercicio 3 - TIR'!$E$18-SQRT(('Ejercicio 3 - TIR'!$E$18-'Ejercicio 3 - TIR'!$C$18)*('Ejercicio 3 - TIR'!$E$18-'Ejercicio 3 - TIR'!$D$18)*(1-J673)))</f>
        <v>36685.02769</v>
      </c>
      <c r="L673" s="3">
        <f t="shared" si="9"/>
        <v>0.0842654832</v>
      </c>
      <c r="M673" s="4">
        <f>IF(L673&lt;=('Ejercicio 3 - TIR'!$D$18-'Ejercicio 3 - TIR'!$C$18)/('Ejercicio 3 - TIR'!$E$18-'Ejercicio 3 - TIR'!$C$18),'Ejercicio 3 - TIR'!$C$18+SQRT(('Ejercicio 3 - TIR'!$E$18-'Ejercicio 3 - TIR'!$C$18)*('Ejercicio 3 - TIR'!$D$18-'Ejercicio 3 - TIR'!$C$18)*L673),'Ejercicio 3 - TIR'!$E$18-SQRT(('Ejercicio 3 - TIR'!$E$18-'Ejercicio 3 - TIR'!$C$18)*('Ejercicio 3 - TIR'!$E$18-'Ejercicio 3 - TIR'!$D$18)*(1-L673)))</f>
        <v>33555.2528</v>
      </c>
      <c r="N673" s="3">
        <f t="shared" si="10"/>
        <v>0.1538233126</v>
      </c>
      <c r="O673" s="4">
        <f>IF(N673&lt;=('Ejercicio 3 - TIR'!$D$18-'Ejercicio 3 - TIR'!$C$18)/('Ejercicio 3 - TIR'!$E$18-'Ejercicio 3 - TIR'!$C$18),'Ejercicio 3 - TIR'!$C$18+SQRT(('Ejercicio 3 - TIR'!$E$18-'Ejercicio 3 - TIR'!$C$18)*('Ejercicio 3 - TIR'!$D$18-'Ejercicio 3 - TIR'!$C$18)*N673),'Ejercicio 3 - TIR'!$E$18-SQRT(('Ejercicio 3 - TIR'!$E$18-'Ejercicio 3 - TIR'!$C$18)*('Ejercicio 3 - TIR'!$E$18-'Ejercicio 3 - TIR'!$D$18)*(1-N673)))</f>
        <v>34803.48799</v>
      </c>
      <c r="P673" s="3">
        <f t="shared" si="11"/>
        <v>0.2797013813</v>
      </c>
      <c r="Q673" s="7">
        <f>IF(P673&lt;=('Ejercicio 3 - TIR'!$D$22-'Ejercicio 3 - TIR'!$C$22)/('Ejercicio 3 - TIR'!$E$22-'Ejercicio 3 - TIR'!$C$22),'Ejercicio 3 - TIR'!$C$22+SQRT(('Ejercicio 3 - TIR'!$E$22-'Ejercicio 3 - TIR'!$C$22)*('Ejercicio 3 - TIR'!$D$22-'Ejercicio 3 - TIR'!$C$22)*P673),'Ejercicio 3 - TIR'!$E$22-SQRT(('Ejercicio 3 - TIR'!$E$22-'Ejercicio 3 - TIR'!$C$22)*('Ejercicio 3 - TIR'!$E$22-'Ejercicio 3 - TIR'!$D$22)*(1-P673)))</f>
        <v>0.1424379697</v>
      </c>
      <c r="R673" s="3">
        <f t="shared" si="12"/>
        <v>0.7058319903</v>
      </c>
      <c r="S673" s="7">
        <f>IF(R673&lt;=('Ejercicio 3 - TIR'!$D$23-'Ejercicio 3 - TIR'!$C$23)/('Ejercicio 3 - TIR'!$E$23-'Ejercicio 3 - TIR'!$C$23),'Ejercicio 3 - TIR'!$C$23+SQRT(('Ejercicio 3 - TIR'!$E$23-'Ejercicio 3 - TIR'!$C$23)*('Ejercicio 3 - TIR'!$D$23-'Ejercicio 3 - TIR'!$C$23)*R673),'Ejercicio 3 - TIR'!$E$23-SQRT(('Ejercicio 3 - TIR'!$E$23-'Ejercicio 3 - TIR'!$C$23)*('Ejercicio 3 - TIR'!$E$23-'Ejercicio 3 - TIR'!$D$23)*(1-R673)))</f>
        <v>0.1569890805</v>
      </c>
      <c r="T673" s="3">
        <f t="shared" si="13"/>
        <v>0.2691473082</v>
      </c>
      <c r="U673" s="7">
        <f>IF(T673&lt;=('Ejercicio 3 - TIR'!$D$24-'Ejercicio 3 - TIR'!$C$24)/('Ejercicio 3 - TIR'!$E$24-'Ejercicio 3 - TIR'!$C$24),'Ejercicio 3 - TIR'!$C$24+SQRT(('Ejercicio 3 - TIR'!$E$24-'Ejercicio 3 - TIR'!$C$24)*('Ejercicio 3 - TIR'!$D$24-'Ejercicio 3 - TIR'!$C$24)*T673),'Ejercicio 3 - TIR'!$E$24-SQRT(('Ejercicio 3 - TIR'!$E$24-'Ejercicio 3 - TIR'!$C$24)*('Ejercicio 3 - TIR'!$E$24-'Ejercicio 3 - TIR'!$D$24)*(1-T673)))</f>
        <v>0.1737741319</v>
      </c>
      <c r="V673" s="3">
        <f t="shared" si="14"/>
        <v>0.884109794</v>
      </c>
      <c r="W673" s="7">
        <f>IF(V673&lt;=('Ejercicio 3 - TIR'!$D$25-'Ejercicio 3 - TIR'!$C$25)/('Ejercicio 3 - TIR'!$E$25-'Ejercicio 3 - TIR'!$C$25),'Ejercicio 3 - TIR'!$C$25+SQRT(('Ejercicio 3 - TIR'!$E$25-'Ejercicio 3 - TIR'!$C$25)*('Ejercicio 3 - TIR'!$D$25-'Ejercicio 3 - TIR'!$C$25)*V673),'Ejercicio 3 - TIR'!$E$25-SQRT(('Ejercicio 3 - TIR'!$E$25-'Ejercicio 3 - TIR'!$C$25)*('Ejercicio 3 - TIR'!$E$25-'Ejercicio 3 - TIR'!$D$25)*(1-V673)))</f>
        <v>0.2298600963</v>
      </c>
      <c r="X673" s="3">
        <f t="shared" si="15"/>
        <v>0.8075770493</v>
      </c>
      <c r="Y673" s="7">
        <f>IF(X673&lt;=('Ejercicio 3 - TIR'!$D$26-'Ejercicio 3 - TIR'!$C$26)/('Ejercicio 3 - TIR'!$E$26-'Ejercicio 3 - TIR'!$C$26),'Ejercicio 3 - TIR'!$C$26+SQRT(('Ejercicio 3 - TIR'!$E$26-'Ejercicio 3 - TIR'!$C$26)*('Ejercicio 3 - TIR'!$D$26-'Ejercicio 3 - TIR'!$C$26)*X673),'Ejercicio 3 - TIR'!$E$26-SQRT(('Ejercicio 3 - TIR'!$E$26-'Ejercicio 3 - TIR'!$C$26)*('Ejercicio 3 - TIR'!$E$26-'Ejercicio 3 - TIR'!$D$26)*(1-X673)))</f>
        <v>0.2477651751</v>
      </c>
      <c r="Z673" s="3">
        <f t="shared" si="16"/>
        <v>1.14243797</v>
      </c>
      <c r="AA673" s="3">
        <f t="shared" si="17"/>
        <v>1.321788256</v>
      </c>
      <c r="AB673" s="3">
        <f t="shared" si="18"/>
        <v>1.551480863</v>
      </c>
      <c r="AC673" s="3">
        <f t="shared" si="19"/>
        <v>1.908104403</v>
      </c>
      <c r="AD673" s="3">
        <f t="shared" si="20"/>
        <v>2.380866225</v>
      </c>
      <c r="AE673" s="2">
        <f t="shared" si="21"/>
        <v>4831.789551</v>
      </c>
      <c r="AF673" s="2">
        <f t="shared" si="22"/>
        <v>5590.32775</v>
      </c>
      <c r="AG673" s="2">
        <f t="shared" si="23"/>
        <v>6561.782102</v>
      </c>
      <c r="AH673" s="2">
        <f t="shared" si="24"/>
        <v>8070.073967</v>
      </c>
      <c r="AI673" s="2">
        <f t="shared" si="25"/>
        <v>10069.55726</v>
      </c>
      <c r="AJ673" s="4">
        <f t="shared" si="26"/>
        <v>44617.13996</v>
      </c>
      <c r="AK673" s="4">
        <f t="shared" si="27"/>
        <v>51819.72577</v>
      </c>
      <c r="AL673" s="4">
        <f t="shared" si="28"/>
        <v>56916.11842</v>
      </c>
      <c r="AM673" s="4">
        <f t="shared" si="29"/>
        <v>64026.92563</v>
      </c>
      <c r="AN673" s="4">
        <f t="shared" si="30"/>
        <v>82862.44908</v>
      </c>
      <c r="AO673" s="4">
        <f>C673/'Ejercicio 3 - TIR'!$D$7</f>
        <v>16163.44834</v>
      </c>
      <c r="AP673" s="4">
        <f t="shared" si="31"/>
        <v>28453.69162</v>
      </c>
      <c r="AQ673" s="4">
        <f t="shared" si="32"/>
        <v>35656.27743</v>
      </c>
      <c r="AR673" s="4">
        <f t="shared" si="33"/>
        <v>40752.67007</v>
      </c>
      <c r="AS673" s="4">
        <f t="shared" si="34"/>
        <v>47863.47729</v>
      </c>
      <c r="AT673" s="4">
        <f t="shared" si="35"/>
        <v>66699.00074</v>
      </c>
      <c r="AU673" s="4">
        <f>AP673*'Ejercicio 3 - TIR'!$D$5</f>
        <v>14226.84581</v>
      </c>
      <c r="AV673" s="4">
        <f>AQ673*'Ejercicio 3 - TIR'!$D$5</f>
        <v>17828.13872</v>
      </c>
      <c r="AW673" s="4">
        <f>AR673*'Ejercicio 3 - TIR'!$D$5</f>
        <v>20376.33504</v>
      </c>
      <c r="AX673" s="4">
        <f>AS673*'Ejercicio 3 - TIR'!$D$5</f>
        <v>23931.73864</v>
      </c>
      <c r="AY673" s="4">
        <f>AT673*'Ejercicio 3 - TIR'!$D$5</f>
        <v>33349.50037</v>
      </c>
      <c r="AZ673" s="4">
        <f t="shared" ref="AZ673:BD673" si="2054">AJ673-AU673-AE673</f>
        <v>25558.5046</v>
      </c>
      <c r="BA673" s="4">
        <f t="shared" si="2054"/>
        <v>28401.25931</v>
      </c>
      <c r="BB673" s="4">
        <f t="shared" si="2054"/>
        <v>29978.00128</v>
      </c>
      <c r="BC673" s="4">
        <f t="shared" si="2054"/>
        <v>32025.11302</v>
      </c>
      <c r="BD673" s="4">
        <f t="shared" si="2054"/>
        <v>39443.39145</v>
      </c>
      <c r="BE673" s="4">
        <f t="shared" ref="BE673:BI673" si="2055">AZ673/Z673</f>
        <v>22371.89701</v>
      </c>
      <c r="BF673" s="4">
        <f t="shared" si="2055"/>
        <v>21486.99625</v>
      </c>
      <c r="BG673" s="4">
        <f t="shared" si="2055"/>
        <v>19322.18566</v>
      </c>
      <c r="BH673" s="4">
        <f t="shared" si="2055"/>
        <v>16783.73204</v>
      </c>
      <c r="BI673" s="4">
        <f t="shared" si="2055"/>
        <v>16566.82389</v>
      </c>
      <c r="BJ673" s="4">
        <f t="shared" si="38"/>
        <v>80763.8902</v>
      </c>
      <c r="BK673" s="4">
        <f t="shared" si="39"/>
        <v>38483.00824</v>
      </c>
      <c r="BL673" s="4">
        <f t="shared" si="40"/>
        <v>119246.8984</v>
      </c>
      <c r="BM673" s="4">
        <f>BK673*'Ejercicio 3 - TIR'!$D$5</f>
        <v>19241.50412</v>
      </c>
      <c r="BN673" s="4">
        <f t="shared" si="41"/>
        <v>100005.3943</v>
      </c>
      <c r="BO673" s="4">
        <f t="shared" si="42"/>
        <v>42003.78554</v>
      </c>
      <c r="BP673" s="4">
        <f t="shared" si="43"/>
        <v>-114739.3031</v>
      </c>
      <c r="BQ673" s="4">
        <f t="shared" ref="BQ673:BT673" si="2056">BE673</f>
        <v>22371.89701</v>
      </c>
      <c r="BR673" s="4">
        <f t="shared" si="2056"/>
        <v>21486.99625</v>
      </c>
      <c r="BS673" s="4">
        <f t="shared" si="2056"/>
        <v>19322.18566</v>
      </c>
      <c r="BT673" s="4">
        <f t="shared" si="2056"/>
        <v>16783.73204</v>
      </c>
      <c r="BU673" s="4">
        <f t="shared" si="45"/>
        <v>58570.60943</v>
      </c>
      <c r="BV673" s="36">
        <f t="shared" si="46"/>
        <v>5.660967949</v>
      </c>
    </row>
    <row r="674" ht="15.0" customHeight="1">
      <c r="A674" s="2">
        <v>673.0</v>
      </c>
      <c r="B674" s="3">
        <f t="shared" si="4"/>
        <v>0.3000978599</v>
      </c>
      <c r="C674" s="4">
        <f>IF(B674&lt;=('Ejercicio 3 - TIR'!$D$13-'Ejercicio 3 - TIR'!$C$13)/('Ejercicio 3 - TIR'!$E$13-'Ejercicio 3 - TIR'!$C$13),'Ejercicio 3 - TIR'!$C$13+SQRT(('Ejercicio 3 - TIR'!$E$13-'Ejercicio 3 - TIR'!$C$13)*('Ejercicio 3 - TIR'!$D$13-'Ejercicio 3 - TIR'!$C$13)*B674),'Ejercicio 3 - TIR'!$E$13-SQRT(('Ejercicio 3 - TIR'!$E$13-'Ejercicio 3 - TIR'!$C$13)*('Ejercicio 3 - TIR'!$E$13-'Ejercicio 3 - TIR'!$D$13)*(1-B674)))</f>
        <v>71019.27247</v>
      </c>
      <c r="D674" s="3">
        <f t="shared" si="5"/>
        <v>0.9745369446</v>
      </c>
      <c r="E674" s="4">
        <f>IF(D674&lt;=('Ejercicio 3 - TIR'!$D$14-'Ejercicio 3 - TIR'!$C$14)/('Ejercicio 3 - TIR'!$E$14-'Ejercicio 3 - TIR'!$C$14),'Ejercicio 3 - TIR'!$C$14+SQRT(('Ejercicio 3 - TIR'!$E$14-'Ejercicio 3 - TIR'!$C$14)*('Ejercicio 3 - TIR'!$D$14-'Ejercicio 3 - TIR'!$C$14)*D674),'Ejercicio 3 - TIR'!$E$14-SQRT(('Ejercicio 3 - TIR'!$E$14-'Ejercicio 3 - TIR'!$C$14)*('Ejercicio 3 - TIR'!$E$14-'Ejercicio 3 - TIR'!$D$14)*(1-D674)))</f>
        <v>38045.65655</v>
      </c>
      <c r="F674" s="3">
        <f t="shared" si="6"/>
        <v>0.4504858803</v>
      </c>
      <c r="G674" s="4">
        <f>IF(F674&lt;=('Ejercicio 3 - TIR'!$D$18-'Ejercicio 3 - TIR'!$C$18)/('Ejercicio 3 - TIR'!$E$18-'Ejercicio 3 - TIR'!$C$18),'Ejercicio 3 - TIR'!$C$18+SQRT(('Ejercicio 3 - TIR'!$E$18-'Ejercicio 3 - TIR'!$C$18)*('Ejercicio 3 - TIR'!$D$18-'Ejercicio 3 - TIR'!$C$18)*F674),'Ejercicio 3 - TIR'!$E$18-SQRT(('Ejercicio 3 - TIR'!$E$18-'Ejercicio 3 - TIR'!$C$18)*('Ejercicio 3 - TIR'!$E$18-'Ejercicio 3 - TIR'!$D$18)*(1-F674)))</f>
        <v>38220.27263</v>
      </c>
      <c r="H674" s="3">
        <f t="shared" si="7"/>
        <v>0.3358492725</v>
      </c>
      <c r="I674" s="4">
        <f>IF(H674&lt;=('Ejercicio 3 - TIR'!$D$18-'Ejercicio 3 - TIR'!$C$18)/('Ejercicio 3 - TIR'!$E$18-'Ejercicio 3 - TIR'!$C$18),'Ejercicio 3 - TIR'!$C$18+SQRT(('Ejercicio 3 - TIR'!$E$18-'Ejercicio 3 - TIR'!$C$18)*('Ejercicio 3 - TIR'!$D$18-'Ejercicio 3 - TIR'!$C$18)*H674),'Ejercicio 3 - TIR'!$E$18-SQRT(('Ejercicio 3 - TIR'!$E$18-'Ejercicio 3 - TIR'!$C$18)*('Ejercicio 3 - TIR'!$E$18-'Ejercicio 3 - TIR'!$D$18)*(1-H674)))</f>
        <v>37097.70321</v>
      </c>
      <c r="J674" s="3">
        <f t="shared" si="8"/>
        <v>0.1439873444</v>
      </c>
      <c r="K674" s="4">
        <f>IF(J674&lt;=('Ejercicio 3 - TIR'!$D$18-'Ejercicio 3 - TIR'!$C$18)/('Ejercicio 3 - TIR'!$E$18-'Ejercicio 3 - TIR'!$C$18),'Ejercicio 3 - TIR'!$C$18+SQRT(('Ejercicio 3 - TIR'!$E$18-'Ejercicio 3 - TIR'!$C$18)*('Ejercicio 3 - TIR'!$D$18-'Ejercicio 3 - TIR'!$C$18)*J674),'Ejercicio 3 - TIR'!$E$18-SQRT(('Ejercicio 3 - TIR'!$E$18-'Ejercicio 3 - TIR'!$C$18)*('Ejercicio 3 - TIR'!$E$18-'Ejercicio 3 - TIR'!$D$18)*(1-J674)))</f>
        <v>34647.37578</v>
      </c>
      <c r="L674" s="3">
        <f t="shared" si="9"/>
        <v>0.9112953766</v>
      </c>
      <c r="M674" s="4">
        <f>IF(L674&lt;=('Ejercicio 3 - TIR'!$D$18-'Ejercicio 3 - TIR'!$C$18)/('Ejercicio 3 - TIR'!$E$18-'Ejercicio 3 - TIR'!$C$18),'Ejercicio 3 - TIR'!$C$18+SQRT(('Ejercicio 3 - TIR'!$E$18-'Ejercicio 3 - TIR'!$C$18)*('Ejercicio 3 - TIR'!$D$18-'Ejercicio 3 - TIR'!$C$18)*L674),'Ejercicio 3 - TIR'!$E$18-SQRT(('Ejercicio 3 - TIR'!$E$18-'Ejercicio 3 - TIR'!$C$18)*('Ejercicio 3 - TIR'!$E$18-'Ejercicio 3 - TIR'!$D$18)*(1-L674)))</f>
        <v>42420.68871</v>
      </c>
      <c r="N674" s="3">
        <f t="shared" si="10"/>
        <v>0.4725590791</v>
      </c>
      <c r="O674" s="4">
        <f>IF(N674&lt;=('Ejercicio 3 - TIR'!$D$18-'Ejercicio 3 - TIR'!$C$18)/('Ejercicio 3 - TIR'!$E$18-'Ejercicio 3 - TIR'!$C$18),'Ejercicio 3 - TIR'!$C$18+SQRT(('Ejercicio 3 - TIR'!$E$18-'Ejercicio 3 - TIR'!$C$18)*('Ejercicio 3 - TIR'!$D$18-'Ejercicio 3 - TIR'!$C$18)*N674),'Ejercicio 3 - TIR'!$E$18-SQRT(('Ejercicio 3 - TIR'!$E$18-'Ejercicio 3 - TIR'!$C$18)*('Ejercicio 3 - TIR'!$E$18-'Ejercicio 3 - TIR'!$D$18)*(1-N674)))</f>
        <v>38419.25542</v>
      </c>
      <c r="P674" s="3">
        <f t="shared" si="11"/>
        <v>0.2808044752</v>
      </c>
      <c r="Q674" s="7">
        <f>IF(P674&lt;=('Ejercicio 3 - TIR'!$D$22-'Ejercicio 3 - TIR'!$C$22)/('Ejercicio 3 - TIR'!$E$22-'Ejercicio 3 - TIR'!$C$22),'Ejercicio 3 - TIR'!$C$22+SQRT(('Ejercicio 3 - TIR'!$E$22-'Ejercicio 3 - TIR'!$C$22)*('Ejercicio 3 - TIR'!$D$22-'Ejercicio 3 - TIR'!$C$22)*P674),'Ejercicio 3 - TIR'!$E$22-SQRT(('Ejercicio 3 - TIR'!$E$22-'Ejercicio 3 - TIR'!$C$22)*('Ejercicio 3 - TIR'!$E$22-'Ejercicio 3 - TIR'!$D$22)*(1-P674)))</f>
        <v>0.1424821719</v>
      </c>
      <c r="R674" s="3">
        <f t="shared" si="12"/>
        <v>0.9083613748</v>
      </c>
      <c r="S674" s="7">
        <f>IF(R674&lt;=('Ejercicio 3 - TIR'!$D$23-'Ejercicio 3 - TIR'!$C$23)/('Ejercicio 3 - TIR'!$E$23-'Ejercicio 3 - TIR'!$C$23),'Ejercicio 3 - TIR'!$C$23+SQRT(('Ejercicio 3 - TIR'!$E$23-'Ejercicio 3 - TIR'!$C$23)*('Ejercicio 3 - TIR'!$D$23-'Ejercicio 3 - TIR'!$C$23)*R674),'Ejercicio 3 - TIR'!$E$23-SQRT(('Ejercicio 3 - TIR'!$E$23-'Ejercicio 3 - TIR'!$C$23)*('Ejercicio 3 - TIR'!$E$23-'Ejercicio 3 - TIR'!$D$23)*(1-R674)))</f>
        <v>0.1671567323</v>
      </c>
      <c r="T674" s="3">
        <f t="shared" si="13"/>
        <v>0.6158587416</v>
      </c>
      <c r="U674" s="7">
        <f>IF(T674&lt;=('Ejercicio 3 - TIR'!$D$24-'Ejercicio 3 - TIR'!$C$24)/('Ejercicio 3 - TIR'!$E$24-'Ejercicio 3 - TIR'!$C$24),'Ejercicio 3 - TIR'!$C$24+SQRT(('Ejercicio 3 - TIR'!$E$24-'Ejercicio 3 - TIR'!$C$24)*('Ejercicio 3 - TIR'!$D$24-'Ejercicio 3 - TIR'!$C$24)*T674),'Ejercicio 3 - TIR'!$E$24-SQRT(('Ejercicio 3 - TIR'!$E$24-'Ejercicio 3 - TIR'!$C$24)*('Ejercicio 3 - TIR'!$E$24-'Ejercicio 3 - TIR'!$D$24)*(1-T674)))</f>
        <v>0.187203727</v>
      </c>
      <c r="V674" s="3">
        <f t="shared" si="14"/>
        <v>0.6258710983</v>
      </c>
      <c r="W674" s="7">
        <f>IF(V674&lt;=('Ejercicio 3 - TIR'!$D$25-'Ejercicio 3 - TIR'!$C$25)/('Ejercicio 3 - TIR'!$E$25-'Ejercicio 3 - TIR'!$C$25),'Ejercicio 3 - TIR'!$C$25+SQRT(('Ejercicio 3 - TIR'!$E$25-'Ejercicio 3 - TIR'!$C$25)*('Ejercicio 3 - TIR'!$D$25-'Ejercicio 3 - TIR'!$C$25)*V674),'Ejercicio 3 - TIR'!$E$25-SQRT(('Ejercicio 3 - TIR'!$E$25-'Ejercicio 3 - TIR'!$C$25)*('Ejercicio 3 - TIR'!$E$25-'Ejercicio 3 - TIR'!$D$25)*(1-V674)))</f>
        <v>0.2138136606</v>
      </c>
      <c r="X674" s="3">
        <f t="shared" si="15"/>
        <v>0.9879344904</v>
      </c>
      <c r="Y674" s="7">
        <f>IF(X674&lt;=('Ejercicio 3 - TIR'!$D$26-'Ejercicio 3 - TIR'!$C$26)/('Ejercicio 3 - TIR'!$E$26-'Ejercicio 3 - TIR'!$C$26),'Ejercicio 3 - TIR'!$C$26+SQRT(('Ejercicio 3 - TIR'!$E$26-'Ejercicio 3 - TIR'!$C$26)*('Ejercicio 3 - TIR'!$D$26-'Ejercicio 3 - TIR'!$C$26)*X674),'Ejercicio 3 - TIR'!$E$26-SQRT(('Ejercicio 3 - TIR'!$E$26-'Ejercicio 3 - TIR'!$C$26)*('Ejercicio 3 - TIR'!$E$26-'Ejercicio 3 - TIR'!$D$26)*(1-X674)))</f>
        <v>0.2719282126</v>
      </c>
      <c r="Z674" s="3">
        <f t="shared" si="16"/>
        <v>1.142482172</v>
      </c>
      <c r="AA674" s="3">
        <f t="shared" si="17"/>
        <v>1.333455759</v>
      </c>
      <c r="AB674" s="3">
        <f t="shared" si="18"/>
        <v>1.583083646</v>
      </c>
      <c r="AC674" s="3">
        <f t="shared" si="19"/>
        <v>1.921568556</v>
      </c>
      <c r="AD674" s="3">
        <f t="shared" si="20"/>
        <v>2.444097259</v>
      </c>
      <c r="AE674" s="2">
        <f t="shared" si="21"/>
        <v>5420.827779</v>
      </c>
      <c r="AF674" s="2">
        <f t="shared" si="22"/>
        <v>6326.955636</v>
      </c>
      <c r="AG674" s="2">
        <f t="shared" si="23"/>
        <v>7511.385312</v>
      </c>
      <c r="AH674" s="2">
        <f t="shared" si="24"/>
        <v>9117.422102</v>
      </c>
      <c r="AI674" s="2">
        <f t="shared" si="25"/>
        <v>11596.7064</v>
      </c>
      <c r="AJ674" s="4">
        <f t="shared" si="26"/>
        <v>43665.98008</v>
      </c>
      <c r="AK674" s="4">
        <f t="shared" si="27"/>
        <v>49468.14597</v>
      </c>
      <c r="AL674" s="4">
        <f t="shared" si="28"/>
        <v>54849.69399</v>
      </c>
      <c r="AM674" s="4">
        <f t="shared" si="29"/>
        <v>81514.26153</v>
      </c>
      <c r="AN674" s="4">
        <f t="shared" si="30"/>
        <v>93900.39685</v>
      </c>
      <c r="AO674" s="4">
        <f>C674/'Ejercicio 3 - TIR'!$D$7</f>
        <v>14203.85449</v>
      </c>
      <c r="AP674" s="4">
        <f t="shared" si="31"/>
        <v>29462.12559</v>
      </c>
      <c r="AQ674" s="4">
        <f t="shared" si="32"/>
        <v>35264.29148</v>
      </c>
      <c r="AR674" s="4">
        <f t="shared" si="33"/>
        <v>40645.83949</v>
      </c>
      <c r="AS674" s="4">
        <f t="shared" si="34"/>
        <v>67310.40704</v>
      </c>
      <c r="AT674" s="4">
        <f t="shared" si="35"/>
        <v>79696.54236</v>
      </c>
      <c r="AU674" s="4">
        <f>AP674*'Ejercicio 3 - TIR'!$D$5</f>
        <v>14731.06279</v>
      </c>
      <c r="AV674" s="4">
        <f>AQ674*'Ejercicio 3 - TIR'!$D$5</f>
        <v>17632.14574</v>
      </c>
      <c r="AW674" s="4">
        <f>AR674*'Ejercicio 3 - TIR'!$D$5</f>
        <v>20322.91975</v>
      </c>
      <c r="AX674" s="4">
        <f>AS674*'Ejercicio 3 - TIR'!$D$5</f>
        <v>33655.20352</v>
      </c>
      <c r="AY674" s="4">
        <f>AT674*'Ejercicio 3 - TIR'!$D$5</f>
        <v>39848.27118</v>
      </c>
      <c r="AZ674" s="4">
        <f t="shared" ref="AZ674:BD674" si="2057">AJ674-AU674-AE674</f>
        <v>23514.08951</v>
      </c>
      <c r="BA674" s="4">
        <f t="shared" si="2057"/>
        <v>25509.0446</v>
      </c>
      <c r="BB674" s="4">
        <f t="shared" si="2057"/>
        <v>27015.38893</v>
      </c>
      <c r="BC674" s="4">
        <f t="shared" si="2057"/>
        <v>38741.63591</v>
      </c>
      <c r="BD674" s="4">
        <f t="shared" si="2057"/>
        <v>42455.41928</v>
      </c>
      <c r="BE674" s="4">
        <f t="shared" ref="BE674:BI674" si="2058">AZ674/Z674</f>
        <v>20581.58113</v>
      </c>
      <c r="BF674" s="4">
        <f t="shared" si="2058"/>
        <v>19130.02695</v>
      </c>
      <c r="BG674" s="4">
        <f t="shared" si="2058"/>
        <v>17065.04201</v>
      </c>
      <c r="BH674" s="4">
        <f t="shared" si="2058"/>
        <v>20161.46434</v>
      </c>
      <c r="BI674" s="4">
        <f t="shared" si="2058"/>
        <v>17370.59322</v>
      </c>
      <c r="BJ674" s="4">
        <f t="shared" si="38"/>
        <v>92987.28488</v>
      </c>
      <c r="BK674" s="4">
        <f t="shared" si="39"/>
        <v>34715.60183</v>
      </c>
      <c r="BL674" s="4">
        <f t="shared" si="40"/>
        <v>127702.8867</v>
      </c>
      <c r="BM674" s="4">
        <f>BK674*'Ejercicio 3 - TIR'!$D$5</f>
        <v>17357.80091</v>
      </c>
      <c r="BN674" s="4">
        <f t="shared" si="41"/>
        <v>110345.0858</v>
      </c>
      <c r="BO674" s="4">
        <f t="shared" si="42"/>
        <v>45147.5838</v>
      </c>
      <c r="BP674" s="4">
        <f t="shared" si="43"/>
        <v>-109064.929</v>
      </c>
      <c r="BQ674" s="4">
        <f t="shared" ref="BQ674:BT674" si="2059">BE674</f>
        <v>20581.58113</v>
      </c>
      <c r="BR674" s="4">
        <f t="shared" si="2059"/>
        <v>19130.02695</v>
      </c>
      <c r="BS674" s="4">
        <f t="shared" si="2059"/>
        <v>17065.04201</v>
      </c>
      <c r="BT674" s="4">
        <f t="shared" si="2059"/>
        <v>20161.46434</v>
      </c>
      <c r="BU674" s="4">
        <f t="shared" si="45"/>
        <v>62518.17702</v>
      </c>
      <c r="BV674" s="36">
        <f t="shared" si="46"/>
        <v>7.21717963</v>
      </c>
    </row>
    <row r="675" ht="15.0" customHeight="1">
      <c r="A675" s="2">
        <v>674.0</v>
      </c>
      <c r="B675" s="3">
        <f t="shared" si="4"/>
        <v>0.7952755738</v>
      </c>
      <c r="C675" s="4">
        <f>IF(B675&lt;=('Ejercicio 3 - TIR'!$D$13-'Ejercicio 3 - TIR'!$C$13)/('Ejercicio 3 - TIR'!$E$13-'Ejercicio 3 - TIR'!$C$13),'Ejercicio 3 - TIR'!$C$13+SQRT(('Ejercicio 3 - TIR'!$E$13-'Ejercicio 3 - TIR'!$C$13)*('Ejercicio 3 - TIR'!$D$13-'Ejercicio 3 - TIR'!$C$13)*B675),'Ejercicio 3 - TIR'!$E$13-SQRT(('Ejercicio 3 - TIR'!$E$13-'Ejercicio 3 - TIR'!$C$13)*('Ejercicio 3 - TIR'!$E$13-'Ejercicio 3 - TIR'!$D$13)*(1-B675)))</f>
        <v>84326.15837</v>
      </c>
      <c r="D675" s="3">
        <f t="shared" si="5"/>
        <v>0.1347407776</v>
      </c>
      <c r="E675" s="4">
        <f>IF(D675&lt;=('Ejercicio 3 - TIR'!$D$14-'Ejercicio 3 - TIR'!$C$14)/('Ejercicio 3 - TIR'!$E$14-'Ejercicio 3 - TIR'!$C$14),'Ejercicio 3 - TIR'!$C$14+SQRT(('Ejercicio 3 - TIR'!$E$14-'Ejercicio 3 - TIR'!$C$14)*('Ejercicio 3 - TIR'!$D$14-'Ejercicio 3 - TIR'!$C$14)*D675),'Ejercicio 3 - TIR'!$E$14-SQRT(('Ejercicio 3 - TIR'!$E$14-'Ejercicio 3 - TIR'!$C$14)*('Ejercicio 3 - TIR'!$E$14-'Ejercicio 3 - TIR'!$D$14)*(1-D675)))</f>
        <v>28178.92408</v>
      </c>
      <c r="F675" s="3">
        <f t="shared" si="6"/>
        <v>0.3096592583</v>
      </c>
      <c r="G675" s="4">
        <f>IF(F675&lt;=('Ejercicio 3 - TIR'!$D$18-'Ejercicio 3 - TIR'!$C$18)/('Ejercicio 3 - TIR'!$E$18-'Ejercicio 3 - TIR'!$C$18),'Ejercicio 3 - TIR'!$C$18+SQRT(('Ejercicio 3 - TIR'!$E$18-'Ejercicio 3 - TIR'!$C$18)*('Ejercicio 3 - TIR'!$D$18-'Ejercicio 3 - TIR'!$C$18)*F675),'Ejercicio 3 - TIR'!$E$18-SQRT(('Ejercicio 3 - TIR'!$E$18-'Ejercicio 3 - TIR'!$C$18)*('Ejercicio 3 - TIR'!$E$18-'Ejercicio 3 - TIR'!$D$18)*(1-F675)))</f>
        <v>36815.34216</v>
      </c>
      <c r="H675" s="3">
        <f t="shared" si="7"/>
        <v>0.8980435664</v>
      </c>
      <c r="I675" s="4">
        <f>IF(H675&lt;=('Ejercicio 3 - TIR'!$D$18-'Ejercicio 3 - TIR'!$C$18)/('Ejercicio 3 - TIR'!$E$18-'Ejercicio 3 - TIR'!$C$18),'Ejercicio 3 - TIR'!$C$18+SQRT(('Ejercicio 3 - TIR'!$E$18-'Ejercicio 3 - TIR'!$C$18)*('Ejercicio 3 - TIR'!$D$18-'Ejercicio 3 - TIR'!$C$18)*H675),'Ejercicio 3 - TIR'!$E$18-SQRT(('Ejercicio 3 - TIR'!$E$18-'Ejercicio 3 - TIR'!$C$18)*('Ejercicio 3 - TIR'!$E$18-'Ejercicio 3 - TIR'!$D$18)*(1-H675)))</f>
        <v>42234.72741</v>
      </c>
      <c r="J675" s="3">
        <f t="shared" si="8"/>
        <v>0.6108413544</v>
      </c>
      <c r="K675" s="4">
        <f>IF(J675&lt;=('Ejercicio 3 - TIR'!$D$18-'Ejercicio 3 - TIR'!$C$18)/('Ejercicio 3 - TIR'!$E$18-'Ejercicio 3 - TIR'!$C$18),'Ejercicio 3 - TIR'!$C$18+SQRT(('Ejercicio 3 - TIR'!$E$18-'Ejercicio 3 - TIR'!$C$18)*('Ejercicio 3 - TIR'!$D$18-'Ejercicio 3 - TIR'!$C$18)*J675),'Ejercicio 3 - TIR'!$E$18-SQRT(('Ejercicio 3 - TIR'!$E$18-'Ejercicio 3 - TIR'!$C$18)*('Ejercicio 3 - TIR'!$E$18-'Ejercicio 3 - TIR'!$D$18)*(1-J675)))</f>
        <v>39572.15771</v>
      </c>
      <c r="L675" s="3">
        <f t="shared" si="9"/>
        <v>0.141196814</v>
      </c>
      <c r="M675" s="4">
        <f>IF(L675&lt;=('Ejercicio 3 - TIR'!$D$18-'Ejercicio 3 - TIR'!$C$18)/('Ejercicio 3 - TIR'!$E$18-'Ejercicio 3 - TIR'!$C$18),'Ejercicio 3 - TIR'!$C$18+SQRT(('Ejercicio 3 - TIR'!$E$18-'Ejercicio 3 - TIR'!$C$18)*('Ejercicio 3 - TIR'!$D$18-'Ejercicio 3 - TIR'!$C$18)*L675),'Ejercicio 3 - TIR'!$E$18-SQRT(('Ejercicio 3 - TIR'!$E$18-'Ejercicio 3 - TIR'!$C$18)*('Ejercicio 3 - TIR'!$E$18-'Ejercicio 3 - TIR'!$D$18)*(1-L675)))</f>
        <v>34602.12148</v>
      </c>
      <c r="N675" s="3">
        <f t="shared" si="10"/>
        <v>0.9864290957</v>
      </c>
      <c r="O675" s="4">
        <f>IF(N675&lt;=('Ejercicio 3 - TIR'!$D$18-'Ejercicio 3 - TIR'!$C$18)/('Ejercicio 3 - TIR'!$E$18-'Ejercicio 3 - TIR'!$C$18),'Ejercicio 3 - TIR'!$C$18+SQRT(('Ejercicio 3 - TIR'!$E$18-'Ejercicio 3 - TIR'!$C$18)*('Ejercicio 3 - TIR'!$D$18-'Ejercicio 3 - TIR'!$C$18)*N675),'Ejercicio 3 - TIR'!$E$18-SQRT(('Ejercicio 3 - TIR'!$E$18-'Ejercicio 3 - TIR'!$C$18)*('Ejercicio 3 - TIR'!$E$18-'Ejercicio 3 - TIR'!$D$18)*(1-N675)))</f>
        <v>43991.13042</v>
      </c>
      <c r="P675" s="3">
        <f t="shared" si="11"/>
        <v>0.3481970923</v>
      </c>
      <c r="Q675" s="7">
        <f>IF(P675&lt;=('Ejercicio 3 - TIR'!$D$22-'Ejercicio 3 - TIR'!$C$22)/('Ejercicio 3 - TIR'!$E$22-'Ejercicio 3 - TIR'!$C$22),'Ejercicio 3 - TIR'!$C$22+SQRT(('Ejercicio 3 - TIR'!$E$22-'Ejercicio 3 - TIR'!$C$22)*('Ejercicio 3 - TIR'!$D$22-'Ejercicio 3 - TIR'!$C$22)*P675),'Ejercicio 3 - TIR'!$E$22-SQRT(('Ejercicio 3 - TIR'!$E$22-'Ejercicio 3 - TIR'!$C$22)*('Ejercicio 3 - TIR'!$E$22-'Ejercicio 3 - TIR'!$D$22)*(1-P675)))</f>
        <v>0.1450350707</v>
      </c>
      <c r="R675" s="3">
        <f t="shared" si="12"/>
        <v>0.4663186487</v>
      </c>
      <c r="S675" s="7">
        <f>IF(R675&lt;=('Ejercicio 3 - TIR'!$D$23-'Ejercicio 3 - TIR'!$C$23)/('Ejercicio 3 - TIR'!$E$23-'Ejercicio 3 - TIR'!$C$23),'Ejercicio 3 - TIR'!$C$23+SQRT(('Ejercicio 3 - TIR'!$E$23-'Ejercicio 3 - TIR'!$C$23)*('Ejercicio 3 - TIR'!$D$23-'Ejercicio 3 - TIR'!$C$23)*R675),'Ejercicio 3 - TIR'!$E$23-SQRT(('Ejercicio 3 - TIR'!$E$23-'Ejercicio 3 - TIR'!$C$23)*('Ejercicio 3 - TIR'!$E$23-'Ejercicio 3 - TIR'!$D$23)*(1-R675)))</f>
        <v>0.1489719445</v>
      </c>
      <c r="T675" s="3">
        <f t="shared" si="13"/>
        <v>0.9917135275</v>
      </c>
      <c r="U675" s="7">
        <f>IF(T675&lt;=('Ejercicio 3 - TIR'!$D$24-'Ejercicio 3 - TIR'!$C$24)/('Ejercicio 3 - TIR'!$E$24-'Ejercicio 3 - TIR'!$C$24),'Ejercicio 3 - TIR'!$C$24+SQRT(('Ejercicio 3 - TIR'!$E$24-'Ejercicio 3 - TIR'!$C$24)*('Ejercicio 3 - TIR'!$D$24-'Ejercicio 3 - TIR'!$C$24)*T675),'Ejercicio 3 - TIR'!$E$24-SQRT(('Ejercicio 3 - TIR'!$E$24-'Ejercicio 3 - TIR'!$C$24)*('Ejercicio 3 - TIR'!$E$24-'Ejercicio 3 - TIR'!$D$24)*(1-T675)))</f>
        <v>0.2151831418</v>
      </c>
      <c r="V675" s="3">
        <f t="shared" si="14"/>
        <v>0.253938766</v>
      </c>
      <c r="W675" s="7">
        <f>IF(V675&lt;=('Ejercicio 3 - TIR'!$D$25-'Ejercicio 3 - TIR'!$C$25)/('Ejercicio 3 - TIR'!$E$25-'Ejercicio 3 - TIR'!$C$25),'Ejercicio 3 - TIR'!$C$25+SQRT(('Ejercicio 3 - TIR'!$E$25-'Ejercicio 3 - TIR'!$C$25)*('Ejercicio 3 - TIR'!$D$25-'Ejercicio 3 - TIR'!$C$25)*V675),'Ejercicio 3 - TIR'!$E$25-SQRT(('Ejercicio 3 - TIR'!$E$25-'Ejercicio 3 - TIR'!$C$25)*('Ejercicio 3 - TIR'!$E$25-'Ejercicio 3 - TIR'!$D$25)*(1-V675)))</f>
        <v>0.1988550861</v>
      </c>
      <c r="X675" s="3">
        <f t="shared" si="15"/>
        <v>0.5287847199</v>
      </c>
      <c r="Y675" s="7">
        <f>IF(X675&lt;=('Ejercicio 3 - TIR'!$D$26-'Ejercicio 3 - TIR'!$C$26)/('Ejercicio 3 - TIR'!$E$26-'Ejercicio 3 - TIR'!$C$26),'Ejercicio 3 - TIR'!$C$26+SQRT(('Ejercicio 3 - TIR'!$E$26-'Ejercicio 3 - TIR'!$C$26)*('Ejercicio 3 - TIR'!$D$26-'Ejercicio 3 - TIR'!$C$26)*X675),'Ejercicio 3 - TIR'!$E$26-SQRT(('Ejercicio 3 - TIR'!$E$26-'Ejercicio 3 - TIR'!$C$26)*('Ejercicio 3 - TIR'!$E$26-'Ejercicio 3 - TIR'!$D$26)*(1-X675)))</f>
        <v>0.2295563432</v>
      </c>
      <c r="Z675" s="3">
        <f t="shared" si="16"/>
        <v>1.145035071</v>
      </c>
      <c r="AA675" s="3">
        <f t="shared" si="17"/>
        <v>1.315613172</v>
      </c>
      <c r="AB675" s="3">
        <f t="shared" si="18"/>
        <v>1.598710947</v>
      </c>
      <c r="AC675" s="3">
        <f t="shared" si="19"/>
        <v>1.916622751</v>
      </c>
      <c r="AD675" s="3">
        <f t="shared" si="20"/>
        <v>2.35659566</v>
      </c>
      <c r="AE675" s="2">
        <f t="shared" si="21"/>
        <v>4086.932247</v>
      </c>
      <c r="AF675" s="2">
        <f t="shared" si="22"/>
        <v>4695.770491</v>
      </c>
      <c r="AG675" s="2">
        <f t="shared" si="23"/>
        <v>5706.221138</v>
      </c>
      <c r="AH675" s="2">
        <f t="shared" si="24"/>
        <v>6840.932234</v>
      </c>
      <c r="AI675" s="2">
        <f t="shared" si="25"/>
        <v>8411.311622</v>
      </c>
      <c r="AJ675" s="4">
        <f t="shared" si="26"/>
        <v>42154.85791</v>
      </c>
      <c r="AK675" s="4">
        <f t="shared" si="27"/>
        <v>55564.56368</v>
      </c>
      <c r="AL675" s="4">
        <f t="shared" si="28"/>
        <v>63264.44174</v>
      </c>
      <c r="AM675" s="4">
        <f t="shared" si="29"/>
        <v>66319.21324</v>
      </c>
      <c r="AN675" s="4">
        <f t="shared" si="30"/>
        <v>103669.307</v>
      </c>
      <c r="AO675" s="4">
        <f>C675/'Ejercicio 3 - TIR'!$D$7</f>
        <v>16865.23167</v>
      </c>
      <c r="AP675" s="4">
        <f t="shared" si="31"/>
        <v>25289.62624</v>
      </c>
      <c r="AQ675" s="4">
        <f t="shared" si="32"/>
        <v>38699.33201</v>
      </c>
      <c r="AR675" s="4">
        <f t="shared" si="33"/>
        <v>46399.21006</v>
      </c>
      <c r="AS675" s="4">
        <f t="shared" si="34"/>
        <v>49453.98157</v>
      </c>
      <c r="AT675" s="4">
        <f t="shared" si="35"/>
        <v>86804.07538</v>
      </c>
      <c r="AU675" s="4">
        <f>AP675*'Ejercicio 3 - TIR'!$D$5</f>
        <v>12644.81312</v>
      </c>
      <c r="AV675" s="4">
        <f>AQ675*'Ejercicio 3 - TIR'!$D$5</f>
        <v>19349.666</v>
      </c>
      <c r="AW675" s="4">
        <f>AR675*'Ejercicio 3 - TIR'!$D$5</f>
        <v>23199.60503</v>
      </c>
      <c r="AX675" s="4">
        <f>AS675*'Ejercicio 3 - TIR'!$D$5</f>
        <v>24726.99078</v>
      </c>
      <c r="AY675" s="4">
        <f>AT675*'Ejercicio 3 - TIR'!$D$5</f>
        <v>43402.03769</v>
      </c>
      <c r="AZ675" s="4">
        <f t="shared" ref="AZ675:BD675" si="2060">AJ675-AU675-AE675</f>
        <v>25423.11255</v>
      </c>
      <c r="BA675" s="4">
        <f t="shared" si="2060"/>
        <v>31519.12719</v>
      </c>
      <c r="BB675" s="4">
        <f t="shared" si="2060"/>
        <v>34358.61557</v>
      </c>
      <c r="BC675" s="4">
        <f t="shared" si="2060"/>
        <v>34751.29022</v>
      </c>
      <c r="BD675" s="4">
        <f t="shared" si="2060"/>
        <v>51855.95774</v>
      </c>
      <c r="BE675" s="4">
        <f t="shared" ref="BE675:BI675" si="2061">AZ675/Z675</f>
        <v>22202.91168</v>
      </c>
      <c r="BF675" s="4">
        <f t="shared" si="2061"/>
        <v>23957.74675</v>
      </c>
      <c r="BG675" s="4">
        <f t="shared" si="2061"/>
        <v>21491.44949</v>
      </c>
      <c r="BH675" s="4">
        <f t="shared" si="2061"/>
        <v>18131.52339</v>
      </c>
      <c r="BI675" s="4">
        <f t="shared" si="2061"/>
        <v>22004.60546</v>
      </c>
      <c r="BJ675" s="4">
        <f t="shared" si="38"/>
        <v>66406.33021</v>
      </c>
      <c r="BK675" s="4">
        <f t="shared" si="39"/>
        <v>39744.53177</v>
      </c>
      <c r="BL675" s="4">
        <f t="shared" si="40"/>
        <v>106150.862</v>
      </c>
      <c r="BM675" s="4">
        <f>BK675*'Ejercicio 3 - TIR'!$D$5</f>
        <v>19872.26589</v>
      </c>
      <c r="BN675" s="4">
        <f t="shared" si="41"/>
        <v>86278.59609</v>
      </c>
      <c r="BO675" s="4">
        <f t="shared" si="42"/>
        <v>36611.53992</v>
      </c>
      <c r="BP675" s="4">
        <f t="shared" si="43"/>
        <v>-112505.0825</v>
      </c>
      <c r="BQ675" s="4">
        <f t="shared" ref="BQ675:BT675" si="2062">BE675</f>
        <v>22202.91168</v>
      </c>
      <c r="BR675" s="4">
        <f t="shared" si="2062"/>
        <v>23957.74675</v>
      </c>
      <c r="BS675" s="4">
        <f t="shared" si="2062"/>
        <v>21491.44949</v>
      </c>
      <c r="BT675" s="4">
        <f t="shared" si="2062"/>
        <v>18131.52339</v>
      </c>
      <c r="BU675" s="4">
        <f t="shared" si="45"/>
        <v>58616.14538</v>
      </c>
      <c r="BV675" s="36">
        <f t="shared" si="46"/>
        <v>7.66993008</v>
      </c>
    </row>
    <row r="676" ht="15.0" customHeight="1">
      <c r="A676" s="2">
        <v>675.0</v>
      </c>
      <c r="B676" s="3">
        <f t="shared" si="4"/>
        <v>0.7424611691</v>
      </c>
      <c r="C676" s="4">
        <f>IF(B676&lt;=('Ejercicio 3 - TIR'!$D$13-'Ejercicio 3 - TIR'!$C$13)/('Ejercicio 3 - TIR'!$E$13-'Ejercicio 3 - TIR'!$C$13),'Ejercicio 3 - TIR'!$C$13+SQRT(('Ejercicio 3 - TIR'!$E$13-'Ejercicio 3 - TIR'!$C$13)*('Ejercicio 3 - TIR'!$D$13-'Ejercicio 3 - TIR'!$C$13)*B676),'Ejercicio 3 - TIR'!$E$13-SQRT(('Ejercicio 3 - TIR'!$E$13-'Ejercicio 3 - TIR'!$C$13)*('Ejercicio 3 - TIR'!$E$13-'Ejercicio 3 - TIR'!$D$13)*(1-B676)))</f>
        <v>82420.27881</v>
      </c>
      <c r="D676" s="3">
        <f t="shared" si="5"/>
        <v>0.6538494257</v>
      </c>
      <c r="E676" s="4">
        <f>IF(D676&lt;=('Ejercicio 3 - TIR'!$D$14-'Ejercicio 3 - TIR'!$C$14)/('Ejercicio 3 - TIR'!$E$14-'Ejercicio 3 - TIR'!$C$14),'Ejercicio 3 - TIR'!$C$14+SQRT(('Ejercicio 3 - TIR'!$E$14-'Ejercicio 3 - TIR'!$C$14)*('Ejercicio 3 - TIR'!$D$14-'Ejercicio 3 - TIR'!$C$14)*D676),'Ejercicio 3 - TIR'!$E$14-SQRT(('Ejercicio 3 - TIR'!$E$14-'Ejercicio 3 - TIR'!$C$14)*('Ejercicio 3 - TIR'!$E$14-'Ejercicio 3 - TIR'!$D$14)*(1-D676)))</f>
        <v>32794.26713</v>
      </c>
      <c r="F676" s="3">
        <f t="shared" si="6"/>
        <v>0.3071916805</v>
      </c>
      <c r="G676" s="4">
        <f>IF(F676&lt;=('Ejercicio 3 - TIR'!$D$18-'Ejercicio 3 - TIR'!$C$18)/('Ejercicio 3 - TIR'!$E$18-'Ejercicio 3 - TIR'!$C$18),'Ejercicio 3 - TIR'!$C$18+SQRT(('Ejercicio 3 - TIR'!$E$18-'Ejercicio 3 - TIR'!$C$18)*('Ejercicio 3 - TIR'!$D$18-'Ejercicio 3 - TIR'!$C$18)*F676),'Ejercicio 3 - TIR'!$E$18-SQRT(('Ejercicio 3 - TIR'!$E$18-'Ejercicio 3 - TIR'!$C$18)*('Ejercicio 3 - TIR'!$E$18-'Ejercicio 3 - TIR'!$D$18)*(1-F676)))</f>
        <v>36788.13318</v>
      </c>
      <c r="H676" s="3">
        <f t="shared" si="7"/>
        <v>0.1375751544</v>
      </c>
      <c r="I676" s="4">
        <f>IF(H676&lt;=('Ejercicio 3 - TIR'!$D$18-'Ejercicio 3 - TIR'!$C$18)/('Ejercicio 3 - TIR'!$E$18-'Ejercicio 3 - TIR'!$C$18),'Ejercicio 3 - TIR'!$C$18+SQRT(('Ejercicio 3 - TIR'!$E$18-'Ejercicio 3 - TIR'!$C$18)*('Ejercicio 3 - TIR'!$D$18-'Ejercicio 3 - TIR'!$C$18)*H676),'Ejercicio 3 - TIR'!$E$18-SQRT(('Ejercicio 3 - TIR'!$E$18-'Ejercicio 3 - TIR'!$C$18)*('Ejercicio 3 - TIR'!$E$18-'Ejercicio 3 - TIR'!$D$18)*(1-H676)))</f>
        <v>34542.7165</v>
      </c>
      <c r="J676" s="3">
        <f t="shared" si="8"/>
        <v>0.6960952137</v>
      </c>
      <c r="K676" s="4">
        <f>IF(J676&lt;=('Ejercicio 3 - TIR'!$D$18-'Ejercicio 3 - TIR'!$C$18)/('Ejercicio 3 - TIR'!$E$18-'Ejercicio 3 - TIR'!$C$18),'Ejercicio 3 - TIR'!$C$18+SQRT(('Ejercicio 3 - TIR'!$E$18-'Ejercicio 3 - TIR'!$C$18)*('Ejercicio 3 - TIR'!$D$18-'Ejercicio 3 - TIR'!$C$18)*J676),'Ejercicio 3 - TIR'!$E$18-SQRT(('Ejercicio 3 - TIR'!$E$18-'Ejercicio 3 - TIR'!$C$18)*('Ejercicio 3 - TIR'!$E$18-'Ejercicio 3 - TIR'!$D$18)*(1-J676)))</f>
        <v>40225.81327</v>
      </c>
      <c r="L676" s="3">
        <f t="shared" si="9"/>
        <v>0.9311767935</v>
      </c>
      <c r="M676" s="4">
        <f>IF(L676&lt;=('Ejercicio 3 - TIR'!$D$18-'Ejercicio 3 - TIR'!$C$18)/('Ejercicio 3 - TIR'!$E$18-'Ejercicio 3 - TIR'!$C$18),'Ejercicio 3 - TIR'!$C$18+SQRT(('Ejercicio 3 - TIR'!$E$18-'Ejercicio 3 - TIR'!$C$18)*('Ejercicio 3 - TIR'!$D$18-'Ejercicio 3 - TIR'!$C$18)*L676),'Ejercicio 3 - TIR'!$E$18-SQRT(('Ejercicio 3 - TIR'!$E$18-'Ejercicio 3 - TIR'!$C$18)*('Ejercicio 3 - TIR'!$E$18-'Ejercicio 3 - TIR'!$D$18)*(1-L676)))</f>
        <v>42728.05359</v>
      </c>
      <c r="N676" s="3">
        <f t="shared" si="10"/>
        <v>0.7614608389</v>
      </c>
      <c r="O676" s="4">
        <f>IF(N676&lt;=('Ejercicio 3 - TIR'!$D$18-'Ejercicio 3 - TIR'!$C$18)/('Ejercicio 3 - TIR'!$E$18-'Ejercicio 3 - TIR'!$C$18),'Ejercicio 3 - TIR'!$C$18+SQRT(('Ejercicio 3 - TIR'!$E$18-'Ejercicio 3 - TIR'!$C$18)*('Ejercicio 3 - TIR'!$D$18-'Ejercicio 3 - TIR'!$C$18)*N676),'Ejercicio 3 - TIR'!$E$18-SQRT(('Ejercicio 3 - TIR'!$E$18-'Ejercicio 3 - TIR'!$C$18)*('Ejercicio 3 - TIR'!$E$18-'Ejercicio 3 - TIR'!$D$18)*(1-N676)))</f>
        <v>40770.29113</v>
      </c>
      <c r="P676" s="3">
        <f t="shared" si="11"/>
        <v>0.01447454388</v>
      </c>
      <c r="Q676" s="7">
        <f>IF(P676&lt;=('Ejercicio 3 - TIR'!$D$22-'Ejercicio 3 - TIR'!$C$22)/('Ejercicio 3 - TIR'!$E$22-'Ejercicio 3 - TIR'!$C$22),'Ejercicio 3 - TIR'!$C$22+SQRT(('Ejercicio 3 - TIR'!$E$22-'Ejercicio 3 - TIR'!$C$22)*('Ejercicio 3 - TIR'!$D$22-'Ejercicio 3 - TIR'!$C$22)*P676),'Ejercicio 3 - TIR'!$E$22-SQRT(('Ejercicio 3 - TIR'!$E$22-'Ejercicio 3 - TIR'!$C$22)*('Ejercicio 3 - TIR'!$E$22-'Ejercicio 3 - TIR'!$D$22)*(1-P676)))</f>
        <v>0.1251043294</v>
      </c>
      <c r="R676" s="3">
        <f t="shared" si="12"/>
        <v>0.05530389282</v>
      </c>
      <c r="S676" s="7">
        <f>IF(R676&lt;=('Ejercicio 3 - TIR'!$D$23-'Ejercicio 3 - TIR'!$C$23)/('Ejercicio 3 - TIR'!$E$23-'Ejercicio 3 - TIR'!$C$23),'Ejercicio 3 - TIR'!$C$23+SQRT(('Ejercicio 3 - TIR'!$E$23-'Ejercicio 3 - TIR'!$C$23)*('Ejercicio 3 - TIR'!$D$23-'Ejercicio 3 - TIR'!$C$23)*R676),'Ejercicio 3 - TIR'!$E$23-SQRT(('Ejercicio 3 - TIR'!$E$23-'Ejercicio 3 - TIR'!$C$23)*('Ejercicio 3 - TIR'!$E$23-'Ejercicio 3 - TIR'!$D$23)*(1-R676)))</f>
        <v>0.1299773246</v>
      </c>
      <c r="T676" s="3">
        <f t="shared" si="13"/>
        <v>0.6794874832</v>
      </c>
      <c r="U676" s="7">
        <f>IF(T676&lt;=('Ejercicio 3 - TIR'!$D$24-'Ejercicio 3 - TIR'!$C$24)/('Ejercicio 3 - TIR'!$E$24-'Ejercicio 3 - TIR'!$C$24),'Ejercicio 3 - TIR'!$C$24+SQRT(('Ejercicio 3 - TIR'!$E$24-'Ejercicio 3 - TIR'!$C$24)*('Ejercicio 3 - TIR'!$D$24-'Ejercicio 3 - TIR'!$C$24)*T676),'Ejercicio 3 - TIR'!$E$24-SQRT(('Ejercicio 3 - TIR'!$E$24-'Ejercicio 3 - TIR'!$C$24)*('Ejercicio 3 - TIR'!$E$24-'Ejercicio 3 - TIR'!$D$24)*(1-T676)))</f>
        <v>0.1900427797</v>
      </c>
      <c r="V676" s="3">
        <f t="shared" si="14"/>
        <v>0.09435026066</v>
      </c>
      <c r="W676" s="7">
        <f>IF(V676&lt;=('Ejercicio 3 - TIR'!$D$25-'Ejercicio 3 - TIR'!$C$25)/('Ejercicio 3 - TIR'!$E$25-'Ejercicio 3 - TIR'!$C$25),'Ejercicio 3 - TIR'!$C$25+SQRT(('Ejercicio 3 - TIR'!$E$25-'Ejercicio 3 - TIR'!$C$25)*('Ejercicio 3 - TIR'!$D$25-'Ejercicio 3 - TIR'!$C$25)*V676),'Ejercicio 3 - TIR'!$E$25-SQRT(('Ejercicio 3 - TIR'!$E$25-'Ejercicio 3 - TIR'!$C$25)*('Ejercicio 3 - TIR'!$E$25-'Ejercicio 3 - TIR'!$D$25)*(1-V676)))</f>
        <v>0.1914930572</v>
      </c>
      <c r="X676" s="3">
        <f t="shared" si="15"/>
        <v>0.0629958568</v>
      </c>
      <c r="Y676" s="7">
        <f>IF(X676&lt;=('Ejercicio 3 - TIR'!$D$26-'Ejercicio 3 - TIR'!$C$26)/('Ejercicio 3 - TIR'!$E$26-'Ejercicio 3 - TIR'!$C$26),'Ejercicio 3 - TIR'!$C$26+SQRT(('Ejercicio 3 - TIR'!$E$26-'Ejercicio 3 - TIR'!$C$26)*('Ejercicio 3 - TIR'!$D$26-'Ejercicio 3 - TIR'!$C$26)*X676),'Ejercicio 3 - TIR'!$E$26-SQRT(('Ejercicio 3 - TIR'!$E$26-'Ejercicio 3 - TIR'!$C$26)*('Ejercicio 3 - TIR'!$E$26-'Ejercicio 3 - TIR'!$D$26)*(1-X676)))</f>
        <v>0.2030418102</v>
      </c>
      <c r="Z676" s="3">
        <f t="shared" si="16"/>
        <v>1.125104329</v>
      </c>
      <c r="AA676" s="3">
        <f t="shared" si="17"/>
        <v>1.27134238</v>
      </c>
      <c r="AB676" s="3">
        <f t="shared" si="18"/>
        <v>1.51295182</v>
      </c>
      <c r="AC676" s="3">
        <f t="shared" si="19"/>
        <v>1.802671589</v>
      </c>
      <c r="AD676" s="3">
        <f t="shared" si="20"/>
        <v>2.168689292</v>
      </c>
      <c r="AE676" s="2">
        <f t="shared" si="21"/>
        <v>4102.704799</v>
      </c>
      <c r="AF676" s="2">
        <f t="shared" si="22"/>
        <v>4635.963393</v>
      </c>
      <c r="AG676" s="2">
        <f t="shared" si="23"/>
        <v>5516.994763</v>
      </c>
      <c r="AH676" s="2">
        <f t="shared" si="24"/>
        <v>6573.460956</v>
      </c>
      <c r="AI676" s="2">
        <f t="shared" si="25"/>
        <v>7908.148368</v>
      </c>
      <c r="AJ676" s="4">
        <f t="shared" si="26"/>
        <v>41390.48791</v>
      </c>
      <c r="AK676" s="4">
        <f t="shared" si="27"/>
        <v>43915.61941</v>
      </c>
      <c r="AL676" s="4">
        <f t="shared" si="28"/>
        <v>60859.71739</v>
      </c>
      <c r="AM676" s="4">
        <f t="shared" si="29"/>
        <v>77024.64828</v>
      </c>
      <c r="AN676" s="4">
        <f t="shared" si="30"/>
        <v>88418.09382</v>
      </c>
      <c r="AO676" s="4">
        <f>C676/'Ejercicio 3 - TIR'!$D$7</f>
        <v>16484.05576</v>
      </c>
      <c r="AP676" s="4">
        <f t="shared" si="31"/>
        <v>24906.43215</v>
      </c>
      <c r="AQ676" s="4">
        <f t="shared" si="32"/>
        <v>27431.56364</v>
      </c>
      <c r="AR676" s="4">
        <f t="shared" si="33"/>
        <v>44375.66163</v>
      </c>
      <c r="AS676" s="4">
        <f t="shared" si="34"/>
        <v>60540.59252</v>
      </c>
      <c r="AT676" s="4">
        <f t="shared" si="35"/>
        <v>71934.03806</v>
      </c>
      <c r="AU676" s="4">
        <f>AP676*'Ejercicio 3 - TIR'!$D$5</f>
        <v>12453.21608</v>
      </c>
      <c r="AV676" s="4">
        <f>AQ676*'Ejercicio 3 - TIR'!$D$5</f>
        <v>13715.78182</v>
      </c>
      <c r="AW676" s="4">
        <f>AR676*'Ejercicio 3 - TIR'!$D$5</f>
        <v>22187.83081</v>
      </c>
      <c r="AX676" s="4">
        <f>AS676*'Ejercicio 3 - TIR'!$D$5</f>
        <v>30270.29626</v>
      </c>
      <c r="AY676" s="4">
        <f>AT676*'Ejercicio 3 - TIR'!$D$5</f>
        <v>35967.01903</v>
      </c>
      <c r="AZ676" s="4">
        <f t="shared" ref="AZ676:BD676" si="2063">AJ676-AU676-AE676</f>
        <v>24834.56704</v>
      </c>
      <c r="BA676" s="4">
        <f t="shared" si="2063"/>
        <v>25563.87419</v>
      </c>
      <c r="BB676" s="4">
        <f t="shared" si="2063"/>
        <v>33154.89181</v>
      </c>
      <c r="BC676" s="4">
        <f t="shared" si="2063"/>
        <v>40180.89107</v>
      </c>
      <c r="BD676" s="4">
        <f t="shared" si="2063"/>
        <v>44542.92643</v>
      </c>
      <c r="BE676" s="4">
        <f t="shared" ref="BE676:BI676" si="2064">AZ676/Z676</f>
        <v>22073.1237</v>
      </c>
      <c r="BF676" s="4">
        <f t="shared" si="2064"/>
        <v>20107.78103</v>
      </c>
      <c r="BG676" s="4">
        <f t="shared" si="2064"/>
        <v>21914.04338</v>
      </c>
      <c r="BH676" s="4">
        <f t="shared" si="2064"/>
        <v>22289.63462</v>
      </c>
      <c r="BI676" s="4">
        <f t="shared" si="2064"/>
        <v>20539.10008</v>
      </c>
      <c r="BJ676" s="4">
        <f t="shared" si="38"/>
        <v>71120.57598</v>
      </c>
      <c r="BK676" s="4">
        <f t="shared" si="39"/>
        <v>35748.79522</v>
      </c>
      <c r="BL676" s="4">
        <f t="shared" si="40"/>
        <v>106869.3712</v>
      </c>
      <c r="BM676" s="4">
        <f>BK676*'Ejercicio 3 - TIR'!$D$5</f>
        <v>17874.39761</v>
      </c>
      <c r="BN676" s="4">
        <f t="shared" si="41"/>
        <v>88994.97359</v>
      </c>
      <c r="BO676" s="4">
        <f t="shared" si="42"/>
        <v>41036.29501</v>
      </c>
      <c r="BP676" s="4">
        <f t="shared" si="43"/>
        <v>-115214.5459</v>
      </c>
      <c r="BQ676" s="4">
        <f t="shared" ref="BQ676:BT676" si="2065">BE676</f>
        <v>22073.1237</v>
      </c>
      <c r="BR676" s="4">
        <f t="shared" si="2065"/>
        <v>20107.78103</v>
      </c>
      <c r="BS676" s="4">
        <f t="shared" si="2065"/>
        <v>21914.04338</v>
      </c>
      <c r="BT676" s="4">
        <f t="shared" si="2065"/>
        <v>22289.63462</v>
      </c>
      <c r="BU676" s="4">
        <f t="shared" si="45"/>
        <v>61575.3951</v>
      </c>
      <c r="BV676" s="36">
        <f t="shared" si="46"/>
        <v>7.483394477</v>
      </c>
    </row>
    <row r="677" ht="15.0" customHeight="1">
      <c r="A677" s="2">
        <v>676.0</v>
      </c>
      <c r="B677" s="3">
        <f t="shared" si="4"/>
        <v>0.7700642273</v>
      </c>
      <c r="C677" s="4">
        <f>IF(B677&lt;=('Ejercicio 3 - TIR'!$D$13-'Ejercicio 3 - TIR'!$C$13)/('Ejercicio 3 - TIR'!$E$13-'Ejercicio 3 - TIR'!$C$13),'Ejercicio 3 - TIR'!$C$13+SQRT(('Ejercicio 3 - TIR'!$E$13-'Ejercicio 3 - TIR'!$C$13)*('Ejercicio 3 - TIR'!$D$13-'Ejercicio 3 - TIR'!$C$13)*B677),'Ejercicio 3 - TIR'!$E$13-SQRT(('Ejercicio 3 - TIR'!$E$13-'Ejercicio 3 - TIR'!$C$13)*('Ejercicio 3 - TIR'!$E$13-'Ejercicio 3 - TIR'!$D$13)*(1-B677)))</f>
        <v>83389.07205</v>
      </c>
      <c r="D677" s="3">
        <f t="shared" si="5"/>
        <v>0.01056154737</v>
      </c>
      <c r="E677" s="4">
        <f>IF(D677&lt;=('Ejercicio 3 - TIR'!$D$14-'Ejercicio 3 - TIR'!$C$14)/('Ejercicio 3 - TIR'!$E$14-'Ejercicio 3 - TIR'!$C$14),'Ejercicio 3 - TIR'!$C$14+SQRT(('Ejercicio 3 - TIR'!$E$14-'Ejercicio 3 - TIR'!$C$14)*('Ejercicio 3 - TIR'!$D$14-'Ejercicio 3 - TIR'!$C$14)*D677),'Ejercicio 3 - TIR'!$E$14-SQRT(('Ejercicio 3 - TIR'!$E$14-'Ejercicio 3 - TIR'!$C$14)*('Ejercicio 3 - TIR'!$E$14-'Ejercicio 3 - TIR'!$D$14)*(1-D677)))</f>
        <v>25890.00902</v>
      </c>
      <c r="F677" s="3">
        <f t="shared" si="6"/>
        <v>0.6175502836</v>
      </c>
      <c r="G677" s="4">
        <f>IF(F677&lt;=('Ejercicio 3 - TIR'!$D$18-'Ejercicio 3 - TIR'!$C$18)/('Ejercicio 3 - TIR'!$E$18-'Ejercicio 3 - TIR'!$C$18),'Ejercicio 3 - TIR'!$C$18+SQRT(('Ejercicio 3 - TIR'!$E$18-'Ejercicio 3 - TIR'!$C$18)*('Ejercicio 3 - TIR'!$D$18-'Ejercicio 3 - TIR'!$C$18)*F677),'Ejercicio 3 - TIR'!$E$18-SQRT(('Ejercicio 3 - TIR'!$E$18-'Ejercicio 3 - TIR'!$C$18)*('Ejercicio 3 - TIR'!$E$18-'Ejercicio 3 - TIR'!$D$18)*(1-F677)))</f>
        <v>39624.58012</v>
      </c>
      <c r="H677" s="3">
        <f t="shared" si="7"/>
        <v>0.6811489628</v>
      </c>
      <c r="I677" s="4">
        <f>IF(H677&lt;=('Ejercicio 3 - TIR'!$D$18-'Ejercicio 3 - TIR'!$C$18)/('Ejercicio 3 - TIR'!$E$18-'Ejercicio 3 - TIR'!$C$18),'Ejercicio 3 - TIR'!$C$18+SQRT(('Ejercicio 3 - TIR'!$E$18-'Ejercicio 3 - TIR'!$C$18)*('Ejercicio 3 - TIR'!$D$18-'Ejercicio 3 - TIR'!$C$18)*H677),'Ejercicio 3 - TIR'!$E$18-SQRT(('Ejercicio 3 - TIR'!$E$18-'Ejercicio 3 - TIR'!$C$18)*('Ejercicio 3 - TIR'!$E$18-'Ejercicio 3 - TIR'!$D$18)*(1-H677)))</f>
        <v>40109.82334</v>
      </c>
      <c r="J677" s="3">
        <f t="shared" si="8"/>
        <v>0.04670128</v>
      </c>
      <c r="K677" s="4">
        <f>IF(J677&lt;=('Ejercicio 3 - TIR'!$D$18-'Ejercicio 3 - TIR'!$C$18)/('Ejercicio 3 - TIR'!$E$18-'Ejercicio 3 - TIR'!$C$18),'Ejercicio 3 - TIR'!$C$18+SQRT(('Ejercicio 3 - TIR'!$E$18-'Ejercicio 3 - TIR'!$C$18)*('Ejercicio 3 - TIR'!$D$18-'Ejercicio 3 - TIR'!$C$18)*J677),'Ejercicio 3 - TIR'!$E$18-SQRT(('Ejercicio 3 - TIR'!$E$18-'Ejercicio 3 - TIR'!$C$18)*('Ejercicio 3 - TIR'!$E$18-'Ejercicio 3 - TIR'!$D$18)*(1-J677)))</f>
        <v>32646.73233</v>
      </c>
      <c r="L677" s="3">
        <f t="shared" si="9"/>
        <v>0.03664154957</v>
      </c>
      <c r="M677" s="4">
        <f>IF(L677&lt;=('Ejercicio 3 - TIR'!$D$18-'Ejercicio 3 - TIR'!$C$18)/('Ejercicio 3 - TIR'!$E$18-'Ejercicio 3 - TIR'!$C$18),'Ejercicio 3 - TIR'!$C$18+SQRT(('Ejercicio 3 - TIR'!$E$18-'Ejercicio 3 - TIR'!$C$18)*('Ejercicio 3 - TIR'!$D$18-'Ejercicio 3 - TIR'!$C$18)*L677),'Ejercicio 3 - TIR'!$E$18-SQRT(('Ejercicio 3 - TIR'!$E$18-'Ejercicio 3 - TIR'!$C$18)*('Ejercicio 3 - TIR'!$E$18-'Ejercicio 3 - TIR'!$D$18)*(1-L677)))</f>
        <v>32344.40449</v>
      </c>
      <c r="N677" s="3">
        <f t="shared" si="10"/>
        <v>0.1929293816</v>
      </c>
      <c r="O677" s="4">
        <f>IF(N677&lt;=('Ejercicio 3 - TIR'!$D$18-'Ejercicio 3 - TIR'!$C$18)/('Ejercicio 3 - TIR'!$E$18-'Ejercicio 3 - TIR'!$C$18),'Ejercicio 3 - TIR'!$C$18+SQRT(('Ejercicio 3 - TIR'!$E$18-'Ejercicio 3 - TIR'!$C$18)*('Ejercicio 3 - TIR'!$D$18-'Ejercicio 3 - TIR'!$C$18)*N677),'Ejercicio 3 - TIR'!$E$18-SQRT(('Ejercicio 3 - TIR'!$E$18-'Ejercicio 3 - TIR'!$C$18)*('Ejercicio 3 - TIR'!$E$18-'Ejercicio 3 - TIR'!$D$18)*(1-N677)))</f>
        <v>35379.53597</v>
      </c>
      <c r="P677" s="3">
        <f t="shared" si="11"/>
        <v>0.8330217288</v>
      </c>
      <c r="Q677" s="7">
        <f>IF(P677&lt;=('Ejercicio 3 - TIR'!$D$22-'Ejercicio 3 - TIR'!$C$22)/('Ejercicio 3 - TIR'!$E$22-'Ejercicio 3 - TIR'!$C$22),'Ejercicio 3 - TIR'!$C$22+SQRT(('Ejercicio 3 - TIR'!$E$22-'Ejercicio 3 - TIR'!$C$22)*('Ejercicio 3 - TIR'!$D$22-'Ejercicio 3 - TIR'!$C$22)*P677),'Ejercicio 3 - TIR'!$E$22-SQRT(('Ejercicio 3 - TIR'!$E$22-'Ejercicio 3 - TIR'!$C$22)*('Ejercicio 3 - TIR'!$E$22-'Ejercicio 3 - TIR'!$D$22)*(1-P677)))</f>
        <v>0.162663308</v>
      </c>
      <c r="R677" s="3">
        <f t="shared" si="12"/>
        <v>0.462351258</v>
      </c>
      <c r="S677" s="7">
        <f>IF(R677&lt;=('Ejercicio 3 - TIR'!$D$23-'Ejercicio 3 - TIR'!$C$23)/('Ejercicio 3 - TIR'!$E$23-'Ejercicio 3 - TIR'!$C$23),'Ejercicio 3 - TIR'!$C$23+SQRT(('Ejercicio 3 - TIR'!$E$23-'Ejercicio 3 - TIR'!$C$23)*('Ejercicio 3 - TIR'!$D$23-'Ejercicio 3 - TIR'!$C$23)*R677),'Ejercicio 3 - TIR'!$E$23-SQRT(('Ejercicio 3 - TIR'!$E$23-'Ejercicio 3 - TIR'!$C$23)*('Ejercicio 3 - TIR'!$E$23-'Ejercicio 3 - TIR'!$D$23)*(1-R677)))</f>
        <v>0.1488484361</v>
      </c>
      <c r="T677" s="3">
        <f t="shared" si="13"/>
        <v>0.3362800192</v>
      </c>
      <c r="U677" s="7">
        <f>IF(T677&lt;=('Ejercicio 3 - TIR'!$D$24-'Ejercicio 3 - TIR'!$C$24)/('Ejercicio 3 - TIR'!$E$24-'Ejercicio 3 - TIR'!$C$24),'Ejercicio 3 - TIR'!$C$24+SQRT(('Ejercicio 3 - TIR'!$E$24-'Ejercicio 3 - TIR'!$C$24)*('Ejercicio 3 - TIR'!$D$24-'Ejercicio 3 - TIR'!$C$24)*T677),'Ejercicio 3 - TIR'!$E$24-SQRT(('Ejercicio 3 - TIR'!$E$24-'Ejercicio 3 - TIR'!$C$24)*('Ejercicio 3 - TIR'!$E$24-'Ejercicio 3 - TIR'!$D$24)*(1-T677)))</f>
        <v>0.1765741988</v>
      </c>
      <c r="V677" s="3">
        <f t="shared" si="14"/>
        <v>0.7144968059</v>
      </c>
      <c r="W677" s="7">
        <f>IF(V677&lt;=('Ejercicio 3 - TIR'!$D$25-'Ejercicio 3 - TIR'!$C$25)/('Ejercicio 3 - TIR'!$E$25-'Ejercicio 3 - TIR'!$C$25),'Ejercicio 3 - TIR'!$C$25+SQRT(('Ejercicio 3 - TIR'!$E$25-'Ejercicio 3 - TIR'!$C$25)*('Ejercicio 3 - TIR'!$D$25-'Ejercicio 3 - TIR'!$C$25)*V677),'Ejercicio 3 - TIR'!$E$25-SQRT(('Ejercicio 3 - TIR'!$E$25-'Ejercicio 3 - TIR'!$C$25)*('Ejercicio 3 - TIR'!$E$25-'Ejercicio 3 - TIR'!$D$25)*(1-V677)))</f>
        <v>0.2183889073</v>
      </c>
      <c r="X677" s="3">
        <f t="shared" si="15"/>
        <v>0.6008269951</v>
      </c>
      <c r="Y677" s="7">
        <f>IF(X677&lt;=('Ejercicio 3 - TIR'!$D$26-'Ejercicio 3 - TIR'!$C$26)/('Ejercicio 3 - TIR'!$E$26-'Ejercicio 3 - TIR'!$C$26),'Ejercicio 3 - TIR'!$C$26+SQRT(('Ejercicio 3 - TIR'!$E$26-'Ejercicio 3 - TIR'!$C$26)*('Ejercicio 3 - TIR'!$D$26-'Ejercicio 3 - TIR'!$C$26)*X677),'Ejercicio 3 - TIR'!$E$26-SQRT(('Ejercicio 3 - TIR'!$E$26-'Ejercicio 3 - TIR'!$C$26)*('Ejercicio 3 - TIR'!$E$26-'Ejercicio 3 - TIR'!$D$26)*(1-X677)))</f>
        <v>0.2335722688</v>
      </c>
      <c r="Z677" s="3">
        <f t="shared" si="16"/>
        <v>1.162663308</v>
      </c>
      <c r="AA677" s="3">
        <f t="shared" si="17"/>
        <v>1.335723923</v>
      </c>
      <c r="AB677" s="3">
        <f t="shared" si="18"/>
        <v>1.571578305</v>
      </c>
      <c r="AC677" s="3">
        <f t="shared" si="19"/>
        <v>1.914793573</v>
      </c>
      <c r="AD677" s="3">
        <f t="shared" si="20"/>
        <v>2.362036253</v>
      </c>
      <c r="AE677" s="2">
        <f t="shared" si="21"/>
        <v>4211.354512</v>
      </c>
      <c r="AF677" s="2">
        <f t="shared" si="22"/>
        <v>4838.208045</v>
      </c>
      <c r="AG677" s="2">
        <f t="shared" si="23"/>
        <v>5692.510754</v>
      </c>
      <c r="AH677" s="2">
        <f t="shared" si="24"/>
        <v>6935.691958</v>
      </c>
      <c r="AI677" s="2">
        <f t="shared" si="25"/>
        <v>8555.677264</v>
      </c>
      <c r="AJ677" s="4">
        <f t="shared" si="26"/>
        <v>46070.04541</v>
      </c>
      <c r="AK677" s="4">
        <f t="shared" si="27"/>
        <v>53575.65058</v>
      </c>
      <c r="AL677" s="4">
        <f t="shared" si="28"/>
        <v>51306.89624</v>
      </c>
      <c r="AM677" s="4">
        <f t="shared" si="29"/>
        <v>61932.85786</v>
      </c>
      <c r="AN677" s="4">
        <f t="shared" si="30"/>
        <v>83567.74656</v>
      </c>
      <c r="AO677" s="4">
        <f>C677/'Ejercicio 3 - TIR'!$D$7</f>
        <v>16677.81441</v>
      </c>
      <c r="AP677" s="4">
        <f t="shared" si="31"/>
        <v>29392.23099</v>
      </c>
      <c r="AQ677" s="4">
        <f t="shared" si="32"/>
        <v>36897.83617</v>
      </c>
      <c r="AR677" s="4">
        <f t="shared" si="33"/>
        <v>34629.08183</v>
      </c>
      <c r="AS677" s="4">
        <f t="shared" si="34"/>
        <v>45255.04345</v>
      </c>
      <c r="AT677" s="4">
        <f t="shared" si="35"/>
        <v>66889.93215</v>
      </c>
      <c r="AU677" s="4">
        <f>AP677*'Ejercicio 3 - TIR'!$D$5</f>
        <v>14696.1155</v>
      </c>
      <c r="AV677" s="4">
        <f>AQ677*'Ejercicio 3 - TIR'!$D$5</f>
        <v>18448.91809</v>
      </c>
      <c r="AW677" s="4">
        <f>AR677*'Ejercicio 3 - TIR'!$D$5</f>
        <v>17314.54091</v>
      </c>
      <c r="AX677" s="4">
        <f>AS677*'Ejercicio 3 - TIR'!$D$5</f>
        <v>22627.52173</v>
      </c>
      <c r="AY677" s="4">
        <f>AT677*'Ejercicio 3 - TIR'!$D$5</f>
        <v>33444.96607</v>
      </c>
      <c r="AZ677" s="4">
        <f t="shared" ref="AZ677:BD677" si="2066">AJ677-AU677-AE677</f>
        <v>27162.5754</v>
      </c>
      <c r="BA677" s="4">
        <f t="shared" si="2066"/>
        <v>30288.52445</v>
      </c>
      <c r="BB677" s="4">
        <f t="shared" si="2066"/>
        <v>28299.84457</v>
      </c>
      <c r="BC677" s="4">
        <f t="shared" si="2066"/>
        <v>32369.64418</v>
      </c>
      <c r="BD677" s="4">
        <f t="shared" si="2066"/>
        <v>41567.10322</v>
      </c>
      <c r="BE677" s="4">
        <f t="shared" ref="BE677:BI677" si="2067">AZ677/Z677</f>
        <v>23362.37431</v>
      </c>
      <c r="BF677" s="4">
        <f t="shared" si="2067"/>
        <v>22675.73705</v>
      </c>
      <c r="BG677" s="4">
        <f t="shared" si="2067"/>
        <v>18007.27618</v>
      </c>
      <c r="BH677" s="4">
        <f t="shared" si="2067"/>
        <v>16905.03072</v>
      </c>
      <c r="BI677" s="4">
        <f t="shared" si="2067"/>
        <v>17597.99545</v>
      </c>
      <c r="BJ677" s="4">
        <f t="shared" si="38"/>
        <v>61153.13988</v>
      </c>
      <c r="BK677" s="4">
        <f t="shared" si="39"/>
        <v>39393.60225</v>
      </c>
      <c r="BL677" s="4">
        <f t="shared" si="40"/>
        <v>100546.7421</v>
      </c>
      <c r="BM677" s="4">
        <f>BK677*'Ejercicio 3 - TIR'!$D$5</f>
        <v>19696.80113</v>
      </c>
      <c r="BN677" s="4">
        <f t="shared" si="41"/>
        <v>80849.94101</v>
      </c>
      <c r="BO677" s="4">
        <f t="shared" si="42"/>
        <v>34228.91622</v>
      </c>
      <c r="BP677" s="4">
        <f t="shared" si="43"/>
        <v>-109279.0811</v>
      </c>
      <c r="BQ677" s="4">
        <f t="shared" ref="BQ677:BT677" si="2068">BE677</f>
        <v>23362.37431</v>
      </c>
      <c r="BR677" s="4">
        <f t="shared" si="2068"/>
        <v>22675.73705</v>
      </c>
      <c r="BS677" s="4">
        <f t="shared" si="2068"/>
        <v>18007.27618</v>
      </c>
      <c r="BT677" s="4">
        <f t="shared" si="2068"/>
        <v>16905.03072</v>
      </c>
      <c r="BU677" s="4">
        <f t="shared" si="45"/>
        <v>51826.91167</v>
      </c>
      <c r="BV677" s="36">
        <f t="shared" si="46"/>
        <v>6.053798719</v>
      </c>
    </row>
    <row r="678" ht="15.0" customHeight="1">
      <c r="A678" s="2">
        <v>677.0</v>
      </c>
      <c r="B678" s="3">
        <f t="shared" si="4"/>
        <v>0.1290728931</v>
      </c>
      <c r="C678" s="4">
        <f>IF(B678&lt;=('Ejercicio 3 - TIR'!$D$13-'Ejercicio 3 - TIR'!$C$13)/('Ejercicio 3 - TIR'!$E$13-'Ejercicio 3 - TIR'!$C$13),'Ejercicio 3 - TIR'!$C$13+SQRT(('Ejercicio 3 - TIR'!$E$13-'Ejercicio 3 - TIR'!$C$13)*('Ejercicio 3 - TIR'!$D$13-'Ejercicio 3 - TIR'!$C$13)*B678),'Ejercicio 3 - TIR'!$E$13-SQRT(('Ejercicio 3 - TIR'!$E$13-'Ejercicio 3 - TIR'!$C$13)*('Ejercicio 3 - TIR'!$E$13-'Ejercicio 3 - TIR'!$D$13)*(1-B678)))</f>
        <v>67185.34322</v>
      </c>
      <c r="D678" s="3">
        <f t="shared" si="5"/>
        <v>0.2117502417</v>
      </c>
      <c r="E678" s="4">
        <f>IF(D678&lt;=('Ejercicio 3 - TIR'!$D$14-'Ejercicio 3 - TIR'!$C$14)/('Ejercicio 3 - TIR'!$E$14-'Ejercicio 3 - TIR'!$C$14),'Ejercicio 3 - TIR'!$C$14+SQRT(('Ejercicio 3 - TIR'!$E$14-'Ejercicio 3 - TIR'!$C$14)*('Ejercicio 3 - TIR'!$D$14-'Ejercicio 3 - TIR'!$C$14)*D678),'Ejercicio 3 - TIR'!$E$14-SQRT(('Ejercicio 3 - TIR'!$E$14-'Ejercicio 3 - TIR'!$C$14)*('Ejercicio 3 - TIR'!$E$14-'Ejercicio 3 - TIR'!$D$14)*(1-D678)))</f>
        <v>28985.13088</v>
      </c>
      <c r="F678" s="3">
        <f t="shared" si="6"/>
        <v>0.6713174426</v>
      </c>
      <c r="G678" s="4">
        <f>IF(F678&lt;=('Ejercicio 3 - TIR'!$D$18-'Ejercicio 3 - TIR'!$C$18)/('Ejercicio 3 - TIR'!$E$18-'Ejercicio 3 - TIR'!$C$18),'Ejercicio 3 - TIR'!$C$18+SQRT(('Ejercicio 3 - TIR'!$E$18-'Ejercicio 3 - TIR'!$C$18)*('Ejercicio 3 - TIR'!$D$18-'Ejercicio 3 - TIR'!$C$18)*F678),'Ejercicio 3 - TIR'!$E$18-SQRT(('Ejercicio 3 - TIR'!$E$18-'Ejercicio 3 - TIR'!$C$18)*('Ejercicio 3 - TIR'!$E$18-'Ejercicio 3 - TIR'!$D$18)*(1-F678)))</f>
        <v>40035.00334</v>
      </c>
      <c r="H678" s="3">
        <f t="shared" si="7"/>
        <v>0.08827714012</v>
      </c>
      <c r="I678" s="4">
        <f>IF(H678&lt;=('Ejercicio 3 - TIR'!$D$18-'Ejercicio 3 - TIR'!$C$18)/('Ejercicio 3 - TIR'!$E$18-'Ejercicio 3 - TIR'!$C$18),'Ejercicio 3 - TIR'!$C$18+SQRT(('Ejercicio 3 - TIR'!$E$18-'Ejercicio 3 - TIR'!$C$18)*('Ejercicio 3 - TIR'!$D$18-'Ejercicio 3 - TIR'!$C$18)*H678),'Ejercicio 3 - TIR'!$E$18-SQRT(('Ejercicio 3 - TIR'!$E$18-'Ejercicio 3 - TIR'!$C$18)*('Ejercicio 3 - TIR'!$E$18-'Ejercicio 3 - TIR'!$D$18)*(1-H678)))</f>
        <v>33638.89695</v>
      </c>
      <c r="J678" s="3">
        <f t="shared" si="8"/>
        <v>0.06171291321</v>
      </c>
      <c r="K678" s="4">
        <f>IF(J678&lt;=('Ejercicio 3 - TIR'!$D$18-'Ejercicio 3 - TIR'!$C$18)/('Ejercicio 3 - TIR'!$E$18-'Ejercicio 3 - TIR'!$C$18),'Ejercicio 3 - TIR'!$C$18+SQRT(('Ejercicio 3 - TIR'!$E$18-'Ejercicio 3 - TIR'!$C$18)*('Ejercicio 3 - TIR'!$D$18-'Ejercicio 3 - TIR'!$C$18)*J678),'Ejercicio 3 - TIR'!$E$18-SQRT(('Ejercicio 3 - TIR'!$E$18-'Ejercicio 3 - TIR'!$C$18)*('Ejercicio 3 - TIR'!$E$18-'Ejercicio 3 - TIR'!$D$18)*(1-J678)))</f>
        <v>33042.52148</v>
      </c>
      <c r="L678" s="3">
        <f t="shared" si="9"/>
        <v>0.9812571914</v>
      </c>
      <c r="M678" s="4">
        <f>IF(L678&lt;=('Ejercicio 3 - TIR'!$D$18-'Ejercicio 3 - TIR'!$C$18)/('Ejercicio 3 - TIR'!$E$18-'Ejercicio 3 - TIR'!$C$18),'Ejercicio 3 - TIR'!$C$18+SQRT(('Ejercicio 3 - TIR'!$E$18-'Ejercicio 3 - TIR'!$C$18)*('Ejercicio 3 - TIR'!$D$18-'Ejercicio 3 - TIR'!$C$18)*L678),'Ejercicio 3 - TIR'!$E$18-SQRT(('Ejercicio 3 - TIR'!$E$18-'Ejercicio 3 - TIR'!$C$18)*('Ejercicio 3 - TIR'!$E$18-'Ejercicio 3 - TIR'!$D$18)*(1-L678)))</f>
        <v>43814.37331</v>
      </c>
      <c r="N678" s="3">
        <f t="shared" si="10"/>
        <v>0.6150380816</v>
      </c>
      <c r="O678" s="4">
        <f>IF(N678&lt;=('Ejercicio 3 - TIR'!$D$18-'Ejercicio 3 - TIR'!$C$18)/('Ejercicio 3 - TIR'!$E$18-'Ejercicio 3 - TIR'!$C$18),'Ejercicio 3 - TIR'!$C$18+SQRT(('Ejercicio 3 - TIR'!$E$18-'Ejercicio 3 - TIR'!$C$18)*('Ejercicio 3 - TIR'!$D$18-'Ejercicio 3 - TIR'!$C$18)*N678),'Ejercicio 3 - TIR'!$E$18-SQRT(('Ejercicio 3 - TIR'!$E$18-'Ejercicio 3 - TIR'!$C$18)*('Ejercicio 3 - TIR'!$E$18-'Ejercicio 3 - TIR'!$D$18)*(1-N678)))</f>
        <v>39604.98372</v>
      </c>
      <c r="P678" s="3">
        <f t="shared" si="11"/>
        <v>0.7753240133</v>
      </c>
      <c r="Q678" s="7">
        <f>IF(P678&lt;=('Ejercicio 3 - TIR'!$D$22-'Ejercicio 3 - TIR'!$C$22)/('Ejercicio 3 - TIR'!$E$22-'Ejercicio 3 - TIR'!$C$22),'Ejercicio 3 - TIR'!$C$22+SQRT(('Ejercicio 3 - TIR'!$E$22-'Ejercicio 3 - TIR'!$C$22)*('Ejercicio 3 - TIR'!$D$22-'Ejercicio 3 - TIR'!$C$22)*P678),'Ejercicio 3 - TIR'!$E$22-SQRT(('Ejercicio 3 - TIR'!$E$22-'Ejercicio 3 - TIR'!$C$22)*('Ejercicio 3 - TIR'!$E$22-'Ejercicio 3 - TIR'!$D$22)*(1-P678)))</f>
        <v>0.1598898837</v>
      </c>
      <c r="R678" s="3">
        <f t="shared" si="12"/>
        <v>0.5735849631</v>
      </c>
      <c r="S678" s="7">
        <f>IF(R678&lt;=('Ejercicio 3 - TIR'!$D$23-'Ejercicio 3 - TIR'!$C$23)/('Ejercicio 3 - TIR'!$E$23-'Ejercicio 3 - TIR'!$C$23),'Ejercicio 3 - TIR'!$C$23+SQRT(('Ejercicio 3 - TIR'!$E$23-'Ejercicio 3 - TIR'!$C$23)*('Ejercicio 3 - TIR'!$D$23-'Ejercicio 3 - TIR'!$C$23)*R678),'Ejercicio 3 - TIR'!$E$23-SQRT(('Ejercicio 3 - TIR'!$E$23-'Ejercicio 3 - TIR'!$C$23)*('Ejercicio 3 - TIR'!$E$23-'Ejercicio 3 - TIR'!$D$23)*(1-R678)))</f>
        <v>0.1522953602</v>
      </c>
      <c r="T678" s="3">
        <f t="shared" si="13"/>
        <v>0.02668883164</v>
      </c>
      <c r="U678" s="7">
        <f>IF(T678&lt;=('Ejercicio 3 - TIR'!$D$24-'Ejercicio 3 - TIR'!$C$24)/('Ejercicio 3 - TIR'!$E$24-'Ejercicio 3 - TIR'!$C$24),'Ejercicio 3 - TIR'!$C$24+SQRT(('Ejercicio 3 - TIR'!$E$24-'Ejercicio 3 - TIR'!$C$24)*('Ejercicio 3 - TIR'!$D$24-'Ejercicio 3 - TIR'!$C$24)*T678),'Ejercicio 3 - TIR'!$E$24-SQRT(('Ejercicio 3 - TIR'!$E$24-'Ejercicio 3 - TIR'!$C$24)*('Ejercicio 3 - TIR'!$E$24-'Ejercicio 3 - TIR'!$D$24)*(1-T678)))</f>
        <v>0.1574864241</v>
      </c>
      <c r="V678" s="3">
        <f t="shared" si="14"/>
        <v>0.02595179908</v>
      </c>
      <c r="W678" s="7">
        <f>IF(V678&lt;=('Ejercicio 3 - TIR'!$D$25-'Ejercicio 3 - TIR'!$C$25)/('Ejercicio 3 - TIR'!$E$25-'Ejercicio 3 - TIR'!$C$25),'Ejercicio 3 - TIR'!$C$25+SQRT(('Ejercicio 3 - TIR'!$E$25-'Ejercicio 3 - TIR'!$C$25)*('Ejercicio 3 - TIR'!$D$25-'Ejercicio 3 - TIR'!$C$25)*V678),'Ejercicio 3 - TIR'!$E$25-SQRT(('Ejercicio 3 - TIR'!$E$25-'Ejercicio 3 - TIR'!$C$25)*('Ejercicio 3 - TIR'!$E$25-'Ejercicio 3 - TIR'!$D$25)*(1-V678)))</f>
        <v>0.1860276462</v>
      </c>
      <c r="X678" s="3">
        <f t="shared" si="15"/>
        <v>0.9307614941</v>
      </c>
      <c r="Y678" s="7">
        <f>IF(X678&lt;=('Ejercicio 3 - TIR'!$D$26-'Ejercicio 3 - TIR'!$C$26)/('Ejercicio 3 - TIR'!$E$26-'Ejercicio 3 - TIR'!$C$26),'Ejercicio 3 - TIR'!$C$26+SQRT(('Ejercicio 3 - TIR'!$E$26-'Ejercicio 3 - TIR'!$C$26)*('Ejercicio 3 - TIR'!$D$26-'Ejercicio 3 - TIR'!$C$26)*X678),'Ejercicio 3 - TIR'!$E$26-SQRT(('Ejercicio 3 - TIR'!$E$26-'Ejercicio 3 - TIR'!$C$26)*('Ejercicio 3 - TIR'!$E$26-'Ejercicio 3 - TIR'!$D$26)*(1-X678)))</f>
        <v>0.2606638181</v>
      </c>
      <c r="Z678" s="3">
        <f t="shared" si="16"/>
        <v>1.159889884</v>
      </c>
      <c r="AA678" s="3">
        <f t="shared" si="17"/>
        <v>1.336535731</v>
      </c>
      <c r="AB678" s="3">
        <f t="shared" si="18"/>
        <v>1.547021964</v>
      </c>
      <c r="AC678" s="3">
        <f t="shared" si="19"/>
        <v>1.834810819</v>
      </c>
      <c r="AD678" s="3">
        <f t="shared" si="20"/>
        <v>2.313079613</v>
      </c>
      <c r="AE678" s="2">
        <f t="shared" si="21"/>
        <v>4634.429206</v>
      </c>
      <c r="AF678" s="2">
        <f t="shared" si="22"/>
        <v>5340.231272</v>
      </c>
      <c r="AG678" s="2">
        <f t="shared" si="23"/>
        <v>6181.245199</v>
      </c>
      <c r="AH678" s="2">
        <f t="shared" si="24"/>
        <v>7331.127694</v>
      </c>
      <c r="AI678" s="2">
        <f t="shared" si="25"/>
        <v>9242.087429</v>
      </c>
      <c r="AJ678" s="4">
        <f t="shared" si="26"/>
        <v>46436.19537</v>
      </c>
      <c r="AK678" s="4">
        <f t="shared" si="27"/>
        <v>44959.58774</v>
      </c>
      <c r="AL678" s="4">
        <f t="shared" si="28"/>
        <v>51117.5065</v>
      </c>
      <c r="AM678" s="4">
        <f t="shared" si="29"/>
        <v>80391.08619</v>
      </c>
      <c r="AN678" s="4">
        <f t="shared" si="30"/>
        <v>91609.4804</v>
      </c>
      <c r="AO678" s="4">
        <f>C678/'Ejercicio 3 - TIR'!$D$7</f>
        <v>13437.06864</v>
      </c>
      <c r="AP678" s="4">
        <f t="shared" si="31"/>
        <v>32999.12673</v>
      </c>
      <c r="AQ678" s="4">
        <f t="shared" si="32"/>
        <v>31522.51909</v>
      </c>
      <c r="AR678" s="4">
        <f t="shared" si="33"/>
        <v>37680.43785</v>
      </c>
      <c r="AS678" s="4">
        <f t="shared" si="34"/>
        <v>66954.01754</v>
      </c>
      <c r="AT678" s="4">
        <f t="shared" si="35"/>
        <v>78172.41176</v>
      </c>
      <c r="AU678" s="4">
        <f>AP678*'Ejercicio 3 - TIR'!$D$5</f>
        <v>16499.56336</v>
      </c>
      <c r="AV678" s="4">
        <f>AQ678*'Ejercicio 3 - TIR'!$D$5</f>
        <v>15761.25955</v>
      </c>
      <c r="AW678" s="4">
        <f>AR678*'Ejercicio 3 - TIR'!$D$5</f>
        <v>18840.21893</v>
      </c>
      <c r="AX678" s="4">
        <f>AS678*'Ejercicio 3 - TIR'!$D$5</f>
        <v>33477.00877</v>
      </c>
      <c r="AY678" s="4">
        <f>AT678*'Ejercicio 3 - TIR'!$D$5</f>
        <v>39086.20588</v>
      </c>
      <c r="AZ678" s="4">
        <f t="shared" ref="AZ678:BD678" si="2069">AJ678-AU678-AE678</f>
        <v>25302.2028</v>
      </c>
      <c r="BA678" s="4">
        <f t="shared" si="2069"/>
        <v>23858.09692</v>
      </c>
      <c r="BB678" s="4">
        <f t="shared" si="2069"/>
        <v>26096.04237</v>
      </c>
      <c r="BC678" s="4">
        <f t="shared" si="2069"/>
        <v>39582.94972</v>
      </c>
      <c r="BD678" s="4">
        <f t="shared" si="2069"/>
        <v>43281.18709</v>
      </c>
      <c r="BE678" s="4">
        <f t="shared" ref="BE678:BI678" si="2070">AZ678/Z678</f>
        <v>21814.31458</v>
      </c>
      <c r="BF678" s="4">
        <f t="shared" si="2070"/>
        <v>17850.69891</v>
      </c>
      <c r="BG678" s="4">
        <f t="shared" si="2070"/>
        <v>16868.56617</v>
      </c>
      <c r="BH678" s="4">
        <f t="shared" si="2070"/>
        <v>21573.31389</v>
      </c>
      <c r="BI678" s="4">
        <f t="shared" si="2070"/>
        <v>18711.4991</v>
      </c>
      <c r="BJ678" s="4">
        <f t="shared" si="38"/>
        <v>67044.91531</v>
      </c>
      <c r="BK678" s="4">
        <f t="shared" si="39"/>
        <v>31081.00954</v>
      </c>
      <c r="BL678" s="4">
        <f t="shared" si="40"/>
        <v>98125.92484</v>
      </c>
      <c r="BM678" s="4">
        <f>BK678*'Ejercicio 3 - TIR'!$D$5</f>
        <v>15540.50477</v>
      </c>
      <c r="BN678" s="4">
        <f t="shared" si="41"/>
        <v>82585.42008</v>
      </c>
      <c r="BO678" s="4">
        <f t="shared" si="42"/>
        <v>35703.6652</v>
      </c>
      <c r="BP678" s="4">
        <f t="shared" si="43"/>
        <v>-96170.4741</v>
      </c>
      <c r="BQ678" s="4">
        <f t="shared" ref="BQ678:BT678" si="2071">BE678</f>
        <v>21814.31458</v>
      </c>
      <c r="BR678" s="4">
        <f t="shared" si="2071"/>
        <v>17850.69891</v>
      </c>
      <c r="BS678" s="4">
        <f t="shared" si="2071"/>
        <v>16868.56617</v>
      </c>
      <c r="BT678" s="4">
        <f t="shared" si="2071"/>
        <v>21573.31389</v>
      </c>
      <c r="BU678" s="4">
        <f t="shared" si="45"/>
        <v>54415.1643</v>
      </c>
      <c r="BV678" s="36">
        <f t="shared" si="46"/>
        <v>9.864114202</v>
      </c>
    </row>
    <row r="679" ht="15.0" customHeight="1">
      <c r="A679" s="2">
        <v>678.0</v>
      </c>
      <c r="B679" s="3">
        <f t="shared" si="4"/>
        <v>0.1558474086</v>
      </c>
      <c r="C679" s="4">
        <f>IF(B679&lt;=('Ejercicio 3 - TIR'!$D$13-'Ejercicio 3 - TIR'!$C$13)/('Ejercicio 3 - TIR'!$E$13-'Ejercicio 3 - TIR'!$C$13),'Ejercicio 3 - TIR'!$C$13+SQRT(('Ejercicio 3 - TIR'!$E$13-'Ejercicio 3 - TIR'!$C$13)*('Ejercicio 3 - TIR'!$D$13-'Ejercicio 3 - TIR'!$C$13)*B679),'Ejercicio 3 - TIR'!$E$13-SQRT(('Ejercicio 3 - TIR'!$E$13-'Ejercicio 3 - TIR'!$C$13)*('Ejercicio 3 - TIR'!$E$13-'Ejercicio 3 - TIR'!$D$13)*(1-B679)))</f>
        <v>67895.50274</v>
      </c>
      <c r="D679" s="3">
        <f t="shared" si="5"/>
        <v>0.5525165501</v>
      </c>
      <c r="E679" s="4">
        <f>IF(D679&lt;=('Ejercicio 3 - TIR'!$D$14-'Ejercicio 3 - TIR'!$C$14)/('Ejercicio 3 - TIR'!$E$14-'Ejercicio 3 - TIR'!$C$14),'Ejercicio 3 - TIR'!$C$14+SQRT(('Ejercicio 3 - TIR'!$E$14-'Ejercicio 3 - TIR'!$C$14)*('Ejercicio 3 - TIR'!$D$14-'Ejercicio 3 - TIR'!$C$14)*D679),'Ejercicio 3 - TIR'!$E$14-SQRT(('Ejercicio 3 - TIR'!$E$14-'Ejercicio 3 - TIR'!$C$14)*('Ejercicio 3 - TIR'!$E$14-'Ejercicio 3 - TIR'!$D$14)*(1-D679)))</f>
        <v>31807.1667</v>
      </c>
      <c r="F679" s="3">
        <f t="shared" si="6"/>
        <v>0.2824698326</v>
      </c>
      <c r="G679" s="4">
        <f>IF(F679&lt;=('Ejercicio 3 - TIR'!$D$18-'Ejercicio 3 - TIR'!$C$18)/('Ejercicio 3 - TIR'!$E$18-'Ejercicio 3 - TIR'!$C$18),'Ejercicio 3 - TIR'!$C$18+SQRT(('Ejercicio 3 - TIR'!$E$18-'Ejercicio 3 - TIR'!$C$18)*('Ejercicio 3 - TIR'!$D$18-'Ejercicio 3 - TIR'!$C$18)*F679),'Ejercicio 3 - TIR'!$E$18-SQRT(('Ejercicio 3 - TIR'!$E$18-'Ejercicio 3 - TIR'!$C$18)*('Ejercicio 3 - TIR'!$E$18-'Ejercicio 3 - TIR'!$D$18)*(1-F679)))</f>
        <v>36509.2607</v>
      </c>
      <c r="H679" s="3">
        <f t="shared" si="7"/>
        <v>0.163117658</v>
      </c>
      <c r="I679" s="4">
        <f>IF(H679&lt;=('Ejercicio 3 - TIR'!$D$18-'Ejercicio 3 - TIR'!$C$18)/('Ejercicio 3 - TIR'!$E$18-'Ejercicio 3 - TIR'!$C$18),'Ejercicio 3 - TIR'!$C$18+SQRT(('Ejercicio 3 - TIR'!$E$18-'Ejercicio 3 - TIR'!$C$18)*('Ejercicio 3 - TIR'!$D$18-'Ejercicio 3 - TIR'!$C$18)*H679),'Ejercicio 3 - TIR'!$E$18-SQRT(('Ejercicio 3 - TIR'!$E$18-'Ejercicio 3 - TIR'!$C$18)*('Ejercicio 3 - TIR'!$E$18-'Ejercicio 3 - TIR'!$D$18)*(1-H679)))</f>
        <v>34946.47841</v>
      </c>
      <c r="J679" s="3">
        <f t="shared" si="8"/>
        <v>0.6237947209</v>
      </c>
      <c r="K679" s="4">
        <f>IF(J679&lt;=('Ejercicio 3 - TIR'!$D$18-'Ejercicio 3 - TIR'!$C$18)/('Ejercicio 3 - TIR'!$E$18-'Ejercicio 3 - TIR'!$C$18),'Ejercicio 3 - TIR'!$C$18+SQRT(('Ejercicio 3 - TIR'!$E$18-'Ejercicio 3 - TIR'!$C$18)*('Ejercicio 3 - TIR'!$D$18-'Ejercicio 3 - TIR'!$C$18)*J679),'Ejercicio 3 - TIR'!$E$18-SQRT(('Ejercicio 3 - TIR'!$E$18-'Ejercicio 3 - TIR'!$C$18)*('Ejercicio 3 - TIR'!$E$18-'Ejercicio 3 - TIR'!$D$18)*(1-J679)))</f>
        <v>39673.11781</v>
      </c>
      <c r="L679" s="3">
        <f t="shared" si="9"/>
        <v>0.000181306587</v>
      </c>
      <c r="M679" s="4">
        <f>IF(L679&lt;=('Ejercicio 3 - TIR'!$D$18-'Ejercicio 3 - TIR'!$C$18)/('Ejercicio 3 - TIR'!$E$18-'Ejercicio 3 - TIR'!$C$18),'Ejercicio 3 - TIR'!$C$18+SQRT(('Ejercicio 3 - TIR'!$E$18-'Ejercicio 3 - TIR'!$C$18)*('Ejercicio 3 - TIR'!$D$18-'Ejercicio 3 - TIR'!$C$18)*L679),'Ejercicio 3 - TIR'!$E$18-SQRT(('Ejercicio 3 - TIR'!$E$18-'Ejercicio 3 - TIR'!$C$18)*('Ejercicio 3 - TIR'!$E$18-'Ejercicio 3 - TIR'!$D$18)*(1-L679)))</f>
        <v>30164.91206</v>
      </c>
      <c r="N679" s="3">
        <f t="shared" si="10"/>
        <v>0.4127697052</v>
      </c>
      <c r="O679" s="4">
        <f>IF(N679&lt;=('Ejercicio 3 - TIR'!$D$18-'Ejercicio 3 - TIR'!$C$18)/('Ejercicio 3 - TIR'!$E$18-'Ejercicio 3 - TIR'!$C$18),'Ejercicio 3 - TIR'!$C$18+SQRT(('Ejercicio 3 - TIR'!$E$18-'Ejercicio 3 - TIR'!$C$18)*('Ejercicio 3 - TIR'!$D$18-'Ejercicio 3 - TIR'!$C$18)*N679),'Ejercicio 3 - TIR'!$E$18-SQRT(('Ejercicio 3 - TIR'!$E$18-'Ejercicio 3 - TIR'!$C$18)*('Ejercicio 3 - TIR'!$E$18-'Ejercicio 3 - TIR'!$D$18)*(1-N679)))</f>
        <v>37868.63748</v>
      </c>
      <c r="P679" s="3">
        <f t="shared" si="11"/>
        <v>0.7098451531</v>
      </c>
      <c r="Q679" s="7">
        <f>IF(P679&lt;=('Ejercicio 3 - TIR'!$D$22-'Ejercicio 3 - TIR'!$C$22)/('Ejercicio 3 - TIR'!$E$22-'Ejercicio 3 - TIR'!$C$22),'Ejercicio 3 - TIR'!$C$22+SQRT(('Ejercicio 3 - TIR'!$E$22-'Ejercicio 3 - TIR'!$C$22)*('Ejercicio 3 - TIR'!$D$22-'Ejercicio 3 - TIR'!$C$22)*P679),'Ejercicio 3 - TIR'!$E$22-SQRT(('Ejercicio 3 - TIR'!$E$22-'Ejercicio 3 - TIR'!$C$22)*('Ejercicio 3 - TIR'!$E$22-'Ejercicio 3 - TIR'!$D$22)*(1-P679)))</f>
        <v>0.1571465818</v>
      </c>
      <c r="R679" s="3">
        <f t="shared" si="12"/>
        <v>0.2054493753</v>
      </c>
      <c r="S679" s="7">
        <f>IF(R679&lt;=('Ejercicio 3 - TIR'!$D$23-'Ejercicio 3 - TIR'!$C$23)/('Ejercicio 3 - TIR'!$E$23-'Ejercicio 3 - TIR'!$C$23),'Ejercicio 3 - TIR'!$C$23+SQRT(('Ejercicio 3 - TIR'!$E$23-'Ejercicio 3 - TIR'!$C$23)*('Ejercicio 3 - TIR'!$D$23-'Ejercicio 3 - TIR'!$C$23)*R679),'Ejercicio 3 - TIR'!$E$23-SQRT(('Ejercicio 3 - TIR'!$E$23-'Ejercicio 3 - TIR'!$C$23)*('Ejercicio 3 - TIR'!$E$23-'Ejercicio 3 - TIR'!$D$23)*(1-R679)))</f>
        <v>0.1392304154</v>
      </c>
      <c r="T679" s="3">
        <f t="shared" si="13"/>
        <v>0.1927960573</v>
      </c>
      <c r="U679" s="7">
        <f>IF(T679&lt;=('Ejercicio 3 - TIR'!$D$24-'Ejercicio 3 - TIR'!$C$24)/('Ejercicio 3 - TIR'!$E$24-'Ejercicio 3 - TIR'!$C$24),'Ejercicio 3 - TIR'!$C$24+SQRT(('Ejercicio 3 - TIR'!$E$24-'Ejercicio 3 - TIR'!$C$24)*('Ejercicio 3 - TIR'!$D$24-'Ejercicio 3 - TIR'!$C$24)*T679),'Ejercicio 3 - TIR'!$E$24-SQRT(('Ejercicio 3 - TIR'!$E$24-'Ejercicio 3 - TIR'!$C$24)*('Ejercicio 3 - TIR'!$E$24-'Ejercicio 3 - TIR'!$D$24)*(1-T679)))</f>
        <v>0.1701214244</v>
      </c>
      <c r="V679" s="3">
        <f t="shared" si="14"/>
        <v>0.4636064482</v>
      </c>
      <c r="W679" s="7">
        <f>IF(V679&lt;=('Ejercicio 3 - TIR'!$D$25-'Ejercicio 3 - TIR'!$C$25)/('Ejercicio 3 - TIR'!$E$25-'Ejercicio 3 - TIR'!$C$25),'Ejercicio 3 - TIR'!$C$25+SQRT(('Ejercicio 3 - TIR'!$E$25-'Ejercicio 3 - TIR'!$C$25)*('Ejercicio 3 - TIR'!$D$25-'Ejercicio 3 - TIR'!$C$25)*V679),'Ejercicio 3 - TIR'!$E$25-SQRT(('Ejercicio 3 - TIR'!$E$25-'Ejercicio 3 - TIR'!$C$25)*('Ejercicio 3 - TIR'!$E$25-'Ejercicio 3 - TIR'!$D$25)*(1-V679)))</f>
        <v>0.2066712863</v>
      </c>
      <c r="X679" s="3">
        <f t="shared" si="15"/>
        <v>0.3138343864</v>
      </c>
      <c r="Y679" s="7">
        <f>IF(X679&lt;=('Ejercicio 3 - TIR'!$D$26-'Ejercicio 3 - TIR'!$C$26)/('Ejercicio 3 - TIR'!$E$26-'Ejercicio 3 - TIR'!$C$26),'Ejercicio 3 - TIR'!$C$26+SQRT(('Ejercicio 3 - TIR'!$E$26-'Ejercicio 3 - TIR'!$C$26)*('Ejercicio 3 - TIR'!$D$26-'Ejercicio 3 - TIR'!$C$26)*X679),'Ejercicio 3 - TIR'!$E$26-SQRT(('Ejercicio 3 - TIR'!$E$26-'Ejercicio 3 - TIR'!$C$26)*('Ejercicio 3 - TIR'!$E$26-'Ejercicio 3 - TIR'!$D$26)*(1-X679)))</f>
        <v>0.2191093257</v>
      </c>
      <c r="Z679" s="3">
        <f t="shared" si="16"/>
        <v>1.157146582</v>
      </c>
      <c r="AA679" s="3">
        <f t="shared" si="17"/>
        <v>1.318256581</v>
      </c>
      <c r="AB679" s="3">
        <f t="shared" si="18"/>
        <v>1.542520268</v>
      </c>
      <c r="AC679" s="3">
        <f t="shared" si="19"/>
        <v>1.861314916</v>
      </c>
      <c r="AD679" s="3">
        <f t="shared" si="20"/>
        <v>2.269146373</v>
      </c>
      <c r="AE679" s="2">
        <f t="shared" si="21"/>
        <v>4998.387523</v>
      </c>
      <c r="AF679" s="2">
        <f t="shared" si="22"/>
        <v>5694.315094</v>
      </c>
      <c r="AG679" s="2">
        <f t="shared" si="23"/>
        <v>6663.040089</v>
      </c>
      <c r="AH679" s="2">
        <f t="shared" si="24"/>
        <v>8040.099155</v>
      </c>
      <c r="AI679" s="2">
        <f t="shared" si="25"/>
        <v>9801.759859</v>
      </c>
      <c r="AJ679" s="4">
        <f t="shared" si="26"/>
        <v>42246.56622</v>
      </c>
      <c r="AK679" s="4">
        <f t="shared" si="27"/>
        <v>46068.42515</v>
      </c>
      <c r="AL679" s="4">
        <f t="shared" si="28"/>
        <v>61196.58833</v>
      </c>
      <c r="AM679" s="4">
        <f t="shared" si="29"/>
        <v>56146.40077</v>
      </c>
      <c r="AN679" s="4">
        <f t="shared" si="30"/>
        <v>85929.48137</v>
      </c>
      <c r="AO679" s="4">
        <f>C679/'Ejercicio 3 - TIR'!$D$7</f>
        <v>13579.10055</v>
      </c>
      <c r="AP679" s="4">
        <f t="shared" si="31"/>
        <v>28667.46568</v>
      </c>
      <c r="AQ679" s="4">
        <f t="shared" si="32"/>
        <v>32489.32461</v>
      </c>
      <c r="AR679" s="4">
        <f t="shared" si="33"/>
        <v>47617.48778</v>
      </c>
      <c r="AS679" s="4">
        <f t="shared" si="34"/>
        <v>42567.30022</v>
      </c>
      <c r="AT679" s="4">
        <f t="shared" si="35"/>
        <v>72350.38082</v>
      </c>
      <c r="AU679" s="4">
        <f>AP679*'Ejercicio 3 - TIR'!$D$5</f>
        <v>14333.73284</v>
      </c>
      <c r="AV679" s="4">
        <f>AQ679*'Ejercicio 3 - TIR'!$D$5</f>
        <v>16244.6623</v>
      </c>
      <c r="AW679" s="4">
        <f>AR679*'Ejercicio 3 - TIR'!$D$5</f>
        <v>23808.74389</v>
      </c>
      <c r="AX679" s="4">
        <f>AS679*'Ejercicio 3 - TIR'!$D$5</f>
        <v>21283.65011</v>
      </c>
      <c r="AY679" s="4">
        <f>AT679*'Ejercicio 3 - TIR'!$D$5</f>
        <v>36175.19041</v>
      </c>
      <c r="AZ679" s="4">
        <f t="shared" ref="AZ679:BD679" si="2072">AJ679-AU679-AE679</f>
        <v>22914.44586</v>
      </c>
      <c r="BA679" s="4">
        <f t="shared" si="2072"/>
        <v>24129.44776</v>
      </c>
      <c r="BB679" s="4">
        <f t="shared" si="2072"/>
        <v>30724.80435</v>
      </c>
      <c r="BC679" s="4">
        <f t="shared" si="2072"/>
        <v>26822.6515</v>
      </c>
      <c r="BD679" s="4">
        <f t="shared" si="2072"/>
        <v>39952.5311</v>
      </c>
      <c r="BE679" s="4">
        <f t="shared" ref="BE679:BI679" si="2073">AZ679/Z679</f>
        <v>19802.54379</v>
      </c>
      <c r="BF679" s="4">
        <f t="shared" si="2073"/>
        <v>18304.06015</v>
      </c>
      <c r="BG679" s="4">
        <f t="shared" si="2073"/>
        <v>19918.57415</v>
      </c>
      <c r="BH679" s="4">
        <f t="shared" si="2073"/>
        <v>14410.59289</v>
      </c>
      <c r="BI679" s="4">
        <f t="shared" si="2073"/>
        <v>17606.85498</v>
      </c>
      <c r="BJ679" s="4">
        <f t="shared" si="38"/>
        <v>72175.11694</v>
      </c>
      <c r="BK679" s="4">
        <f t="shared" si="39"/>
        <v>30812.96675</v>
      </c>
      <c r="BL679" s="4">
        <f t="shared" si="40"/>
        <v>102988.0837</v>
      </c>
      <c r="BM679" s="4">
        <f>BK679*'Ejercicio 3 - TIR'!$D$5</f>
        <v>15406.48337</v>
      </c>
      <c r="BN679" s="4">
        <f t="shared" si="41"/>
        <v>87581.60031</v>
      </c>
      <c r="BO679" s="4">
        <f t="shared" si="42"/>
        <v>38596.71697</v>
      </c>
      <c r="BP679" s="4">
        <f t="shared" si="43"/>
        <v>-99702.66944</v>
      </c>
      <c r="BQ679" s="4">
        <f t="shared" ref="BQ679:BT679" si="2074">BE679</f>
        <v>19802.54379</v>
      </c>
      <c r="BR679" s="4">
        <f t="shared" si="2074"/>
        <v>18304.06015</v>
      </c>
      <c r="BS679" s="4">
        <f t="shared" si="2074"/>
        <v>19918.57415</v>
      </c>
      <c r="BT679" s="4">
        <f t="shared" si="2074"/>
        <v>14410.59289</v>
      </c>
      <c r="BU679" s="4">
        <f t="shared" si="45"/>
        <v>56203.57195</v>
      </c>
      <c r="BV679" s="36">
        <f t="shared" si="46"/>
        <v>7.669950699</v>
      </c>
    </row>
    <row r="680" ht="15.0" customHeight="1">
      <c r="A680" s="2">
        <v>679.0</v>
      </c>
      <c r="B680" s="3">
        <f t="shared" si="4"/>
        <v>0.4396705816</v>
      </c>
      <c r="C680" s="4">
        <f>IF(B680&lt;=('Ejercicio 3 - TIR'!$D$13-'Ejercicio 3 - TIR'!$C$13)/('Ejercicio 3 - TIR'!$E$13-'Ejercicio 3 - TIR'!$C$13),'Ejercicio 3 - TIR'!$C$13+SQRT(('Ejercicio 3 - TIR'!$E$13-'Ejercicio 3 - TIR'!$C$13)*('Ejercicio 3 - TIR'!$D$13-'Ejercicio 3 - TIR'!$C$13)*B680),'Ejercicio 3 - TIR'!$E$13-SQRT(('Ejercicio 3 - TIR'!$E$13-'Ejercicio 3 - TIR'!$C$13)*('Ejercicio 3 - TIR'!$E$13-'Ejercicio 3 - TIR'!$D$13)*(1-B680)))</f>
        <v>74069.41377</v>
      </c>
      <c r="D680" s="3">
        <f t="shared" si="5"/>
        <v>0.3444034212</v>
      </c>
      <c r="E680" s="4">
        <f>IF(D680&lt;=('Ejercicio 3 - TIR'!$D$14-'Ejercicio 3 - TIR'!$C$14)/('Ejercicio 3 - TIR'!$E$14-'Ejercicio 3 - TIR'!$C$14),'Ejercicio 3 - TIR'!$C$14+SQRT(('Ejercicio 3 - TIR'!$E$14-'Ejercicio 3 - TIR'!$C$14)*('Ejercicio 3 - TIR'!$D$14-'Ejercicio 3 - TIR'!$C$14)*D680),'Ejercicio 3 - TIR'!$E$14-SQRT(('Ejercicio 3 - TIR'!$E$14-'Ejercicio 3 - TIR'!$C$14)*('Ejercicio 3 - TIR'!$E$14-'Ejercicio 3 - TIR'!$D$14)*(1-D680)))</f>
        <v>30083.37321</v>
      </c>
      <c r="F680" s="3">
        <f t="shared" si="6"/>
        <v>0.1465356242</v>
      </c>
      <c r="G680" s="4">
        <f>IF(F680&lt;=('Ejercicio 3 - TIR'!$D$18-'Ejercicio 3 - TIR'!$C$18)/('Ejercicio 3 - TIR'!$E$18-'Ejercicio 3 - TIR'!$C$18),'Ejercicio 3 - TIR'!$C$18+SQRT(('Ejercicio 3 - TIR'!$E$18-'Ejercicio 3 - TIR'!$C$18)*('Ejercicio 3 - TIR'!$D$18-'Ejercicio 3 - TIR'!$C$18)*F680),'Ejercicio 3 - TIR'!$E$18-SQRT(('Ejercicio 3 - TIR'!$E$18-'Ejercicio 3 - TIR'!$C$18)*('Ejercicio 3 - TIR'!$E$18-'Ejercicio 3 - TIR'!$D$18)*(1-F680)))</f>
        <v>34688.31992</v>
      </c>
      <c r="H680" s="3">
        <f t="shared" si="7"/>
        <v>0.1671983632</v>
      </c>
      <c r="I680" s="4">
        <f>IF(H680&lt;=('Ejercicio 3 - TIR'!$D$18-'Ejercicio 3 - TIR'!$C$18)/('Ejercicio 3 - TIR'!$E$18-'Ejercicio 3 - TIR'!$C$18),'Ejercicio 3 - TIR'!$C$18+SQRT(('Ejercicio 3 - TIR'!$E$18-'Ejercicio 3 - TIR'!$C$18)*('Ejercicio 3 - TIR'!$D$18-'Ejercicio 3 - TIR'!$C$18)*H680),'Ejercicio 3 - TIR'!$E$18-SQRT(('Ejercicio 3 - TIR'!$E$18-'Ejercicio 3 - TIR'!$C$18)*('Ejercicio 3 - TIR'!$E$18-'Ejercicio 3 - TIR'!$D$18)*(1-H680)))</f>
        <v>35007.9691</v>
      </c>
      <c r="J680" s="3">
        <f t="shared" si="8"/>
        <v>0.3495471029</v>
      </c>
      <c r="K680" s="4">
        <f>IF(J680&lt;=('Ejercicio 3 - TIR'!$D$18-'Ejercicio 3 - TIR'!$C$18)/('Ejercicio 3 - TIR'!$E$18-'Ejercicio 3 - TIR'!$C$18),'Ejercicio 3 - TIR'!$C$18+SQRT(('Ejercicio 3 - TIR'!$E$18-'Ejercicio 3 - TIR'!$C$18)*('Ejercicio 3 - TIR'!$D$18-'Ejercicio 3 - TIR'!$C$18)*J680),'Ejercicio 3 - TIR'!$E$18-SQRT(('Ejercicio 3 - TIR'!$E$18-'Ejercicio 3 - TIR'!$C$18)*('Ejercicio 3 - TIR'!$E$18-'Ejercicio 3 - TIR'!$D$18)*(1-J680)))</f>
        <v>37240.99892</v>
      </c>
      <c r="L680" s="3">
        <f t="shared" si="9"/>
        <v>0.8912488679</v>
      </c>
      <c r="M680" s="4">
        <f>IF(L680&lt;=('Ejercicio 3 - TIR'!$D$18-'Ejercicio 3 - TIR'!$C$18)/('Ejercicio 3 - TIR'!$E$18-'Ejercicio 3 - TIR'!$C$18),'Ejercicio 3 - TIR'!$C$18+SQRT(('Ejercicio 3 - TIR'!$E$18-'Ejercicio 3 - TIR'!$C$18)*('Ejercicio 3 - TIR'!$D$18-'Ejercicio 3 - TIR'!$C$18)*L680),'Ejercicio 3 - TIR'!$E$18-SQRT(('Ejercicio 3 - TIR'!$E$18-'Ejercicio 3 - TIR'!$C$18)*('Ejercicio 3 - TIR'!$E$18-'Ejercicio 3 - TIR'!$D$18)*(1-L680)))</f>
        <v>42144.07022</v>
      </c>
      <c r="N680" s="3">
        <f t="shared" si="10"/>
        <v>0.3579877533</v>
      </c>
      <c r="O680" s="4">
        <f>IF(N680&lt;=('Ejercicio 3 - TIR'!$D$18-'Ejercicio 3 - TIR'!$C$18)/('Ejercicio 3 - TIR'!$E$18-'Ejercicio 3 - TIR'!$C$18),'Ejercicio 3 - TIR'!$C$18+SQRT(('Ejercicio 3 - TIR'!$E$18-'Ejercicio 3 - TIR'!$C$18)*('Ejercicio 3 - TIR'!$D$18-'Ejercicio 3 - TIR'!$C$18)*N680),'Ejercicio 3 - TIR'!$E$18-SQRT(('Ejercicio 3 - TIR'!$E$18-'Ejercicio 3 - TIR'!$C$18)*('Ejercicio 3 - TIR'!$E$18-'Ejercicio 3 - TIR'!$D$18)*(1-N680)))</f>
        <v>37327.90304</v>
      </c>
      <c r="P680" s="3">
        <f t="shared" si="11"/>
        <v>0.727206933</v>
      </c>
      <c r="Q680" s="7">
        <f>IF(P680&lt;=('Ejercicio 3 - TIR'!$D$22-'Ejercicio 3 - TIR'!$C$22)/('Ejercicio 3 - TIR'!$E$22-'Ejercicio 3 - TIR'!$C$22),'Ejercicio 3 - TIR'!$C$22+SQRT(('Ejercicio 3 - TIR'!$E$22-'Ejercicio 3 - TIR'!$C$22)*('Ejercicio 3 - TIR'!$D$22-'Ejercicio 3 - TIR'!$C$22)*P680),'Ejercicio 3 - TIR'!$E$22-SQRT(('Ejercicio 3 - TIR'!$E$22-'Ejercicio 3 - TIR'!$C$22)*('Ejercicio 3 - TIR'!$E$22-'Ejercicio 3 - TIR'!$D$22)*(1-P680)))</f>
        <v>0.1578408592</v>
      </c>
      <c r="R680" s="3">
        <f t="shared" si="12"/>
        <v>0.06130651865</v>
      </c>
      <c r="S680" s="7">
        <f>IF(R680&lt;=('Ejercicio 3 - TIR'!$D$23-'Ejercicio 3 - TIR'!$C$23)/('Ejercicio 3 - TIR'!$E$23-'Ejercicio 3 - TIR'!$C$23),'Ejercicio 3 - TIR'!$C$23+SQRT(('Ejercicio 3 - TIR'!$E$23-'Ejercicio 3 - TIR'!$C$23)*('Ejercicio 3 - TIR'!$D$23-'Ejercicio 3 - TIR'!$C$23)*R680),'Ejercicio 3 - TIR'!$E$23-SQRT(('Ejercicio 3 - TIR'!$E$23-'Ejercicio 3 - TIR'!$C$23)*('Ejercicio 3 - TIR'!$E$23-'Ejercicio 3 - TIR'!$D$23)*(1-R680)))</f>
        <v>0.1305048433</v>
      </c>
      <c r="T680" s="3">
        <f t="shared" si="13"/>
        <v>0.7595155466</v>
      </c>
      <c r="U680" s="7">
        <f>IF(T680&lt;=('Ejercicio 3 - TIR'!$D$24-'Ejercicio 3 - TIR'!$C$24)/('Ejercicio 3 - TIR'!$E$24-'Ejercicio 3 - TIR'!$C$24),'Ejercicio 3 - TIR'!$C$24+SQRT(('Ejercicio 3 - TIR'!$E$24-'Ejercicio 3 - TIR'!$C$24)*('Ejercicio 3 - TIR'!$D$24-'Ejercicio 3 - TIR'!$C$24)*T680),'Ejercicio 3 - TIR'!$E$24-SQRT(('Ejercicio 3 - TIR'!$E$24-'Ejercicio 3 - TIR'!$C$24)*('Ejercicio 3 - TIR'!$E$24-'Ejercicio 3 - TIR'!$D$24)*(1-T680)))</f>
        <v>0.1940508869</v>
      </c>
      <c r="V680" s="3">
        <f t="shared" si="14"/>
        <v>0.5876571823</v>
      </c>
      <c r="W680" s="7">
        <f>IF(V680&lt;=('Ejercicio 3 - TIR'!$D$25-'Ejercicio 3 - TIR'!$C$25)/('Ejercicio 3 - TIR'!$E$25-'Ejercicio 3 - TIR'!$C$25),'Ejercicio 3 - TIR'!$C$25+SQRT(('Ejercicio 3 - TIR'!$E$25-'Ejercicio 3 - TIR'!$C$25)*('Ejercicio 3 - TIR'!$D$25-'Ejercicio 3 - TIR'!$C$25)*V680),'Ejercicio 3 - TIR'!$E$25-SQRT(('Ejercicio 3 - TIR'!$E$25-'Ejercicio 3 - TIR'!$C$25)*('Ejercicio 3 - TIR'!$E$25-'Ejercicio 3 - TIR'!$D$25)*(1-V680)))</f>
        <v>0.2120105296</v>
      </c>
      <c r="X680" s="3">
        <f t="shared" si="15"/>
        <v>0.9350255939</v>
      </c>
      <c r="Y680" s="7">
        <f>IF(X680&lt;=('Ejercicio 3 - TIR'!$D$26-'Ejercicio 3 - TIR'!$C$26)/('Ejercicio 3 - TIR'!$E$26-'Ejercicio 3 - TIR'!$C$26),'Ejercicio 3 - TIR'!$C$26+SQRT(('Ejercicio 3 - TIR'!$E$26-'Ejercicio 3 - TIR'!$C$26)*('Ejercicio 3 - TIR'!$D$26-'Ejercicio 3 - TIR'!$C$26)*X680),'Ejercicio 3 - TIR'!$E$26-SQRT(('Ejercicio 3 - TIR'!$E$26-'Ejercicio 3 - TIR'!$C$26)*('Ejercicio 3 - TIR'!$E$26-'Ejercicio 3 - TIR'!$D$26)*(1-X680)))</f>
        <v>0.2612686948</v>
      </c>
      <c r="Z680" s="3">
        <f t="shared" si="16"/>
        <v>1.157840859</v>
      </c>
      <c r="AA680" s="3">
        <f t="shared" si="17"/>
        <v>1.308944699</v>
      </c>
      <c r="AB680" s="3">
        <f t="shared" si="18"/>
        <v>1.562946579</v>
      </c>
      <c r="AC680" s="3">
        <f t="shared" si="19"/>
        <v>1.894307711</v>
      </c>
      <c r="AD680" s="3">
        <f t="shared" si="20"/>
        <v>2.389231014</v>
      </c>
      <c r="AE680" s="2">
        <f t="shared" si="21"/>
        <v>4748.385476</v>
      </c>
      <c r="AF680" s="2">
        <f t="shared" si="22"/>
        <v>5368.072779</v>
      </c>
      <c r="AG680" s="2">
        <f t="shared" si="23"/>
        <v>6409.752062</v>
      </c>
      <c r="AH680" s="2">
        <f t="shared" si="24"/>
        <v>7768.686991</v>
      </c>
      <c r="AI680" s="2">
        <f t="shared" si="25"/>
        <v>9798.401702</v>
      </c>
      <c r="AJ680" s="4">
        <f t="shared" si="26"/>
        <v>40163.55414</v>
      </c>
      <c r="AK680" s="4">
        <f t="shared" si="27"/>
        <v>45823.49558</v>
      </c>
      <c r="AL680" s="4">
        <f t="shared" si="28"/>
        <v>58205.69187</v>
      </c>
      <c r="AM680" s="4">
        <f t="shared" si="29"/>
        <v>79833.83719</v>
      </c>
      <c r="AN680" s="4">
        <f t="shared" si="30"/>
        <v>89184.98364</v>
      </c>
      <c r="AO680" s="4">
        <f>C680/'Ejercicio 3 - TIR'!$D$7</f>
        <v>14813.88275</v>
      </c>
      <c r="AP680" s="4">
        <f t="shared" si="31"/>
        <v>25349.67138</v>
      </c>
      <c r="AQ680" s="4">
        <f t="shared" si="32"/>
        <v>31009.61282</v>
      </c>
      <c r="AR680" s="4">
        <f t="shared" si="33"/>
        <v>43391.80911</v>
      </c>
      <c r="AS680" s="4">
        <f t="shared" si="34"/>
        <v>65019.95443</v>
      </c>
      <c r="AT680" s="4">
        <f t="shared" si="35"/>
        <v>74371.10089</v>
      </c>
      <c r="AU680" s="4">
        <f>AP680*'Ejercicio 3 - TIR'!$D$5</f>
        <v>12674.83569</v>
      </c>
      <c r="AV680" s="4">
        <f>AQ680*'Ejercicio 3 - TIR'!$D$5</f>
        <v>15504.80641</v>
      </c>
      <c r="AW680" s="4">
        <f>AR680*'Ejercicio 3 - TIR'!$D$5</f>
        <v>21695.90456</v>
      </c>
      <c r="AX680" s="4">
        <f>AS680*'Ejercicio 3 - TIR'!$D$5</f>
        <v>32509.97722</v>
      </c>
      <c r="AY680" s="4">
        <f>AT680*'Ejercicio 3 - TIR'!$D$5</f>
        <v>37185.55044</v>
      </c>
      <c r="AZ680" s="4">
        <f t="shared" ref="AZ680:BD680" si="2075">AJ680-AU680-AE680</f>
        <v>22740.33297</v>
      </c>
      <c r="BA680" s="4">
        <f t="shared" si="2075"/>
        <v>24950.61639</v>
      </c>
      <c r="BB680" s="4">
        <f t="shared" si="2075"/>
        <v>30100.03525</v>
      </c>
      <c r="BC680" s="4">
        <f t="shared" si="2075"/>
        <v>39555.17298</v>
      </c>
      <c r="BD680" s="4">
        <f t="shared" si="2075"/>
        <v>42201.03149</v>
      </c>
      <c r="BE680" s="4">
        <f t="shared" ref="BE680:BI680" si="2076">AZ680/Z680</f>
        <v>19640.29235</v>
      </c>
      <c r="BF680" s="4">
        <f t="shared" si="2076"/>
        <v>19061.62759</v>
      </c>
      <c r="BG680" s="4">
        <f t="shared" si="2076"/>
        <v>19258.51827</v>
      </c>
      <c r="BH680" s="4">
        <f t="shared" si="2076"/>
        <v>20881.07056</v>
      </c>
      <c r="BI680" s="4">
        <f t="shared" si="2076"/>
        <v>17663.01845</v>
      </c>
      <c r="BJ680" s="4">
        <f t="shared" si="38"/>
        <v>71876.12829</v>
      </c>
      <c r="BK680" s="4">
        <f t="shared" si="39"/>
        <v>35393.78812</v>
      </c>
      <c r="BL680" s="4">
        <f t="shared" si="40"/>
        <v>107269.9164</v>
      </c>
      <c r="BM680" s="4">
        <f>BK680*'Ejercicio 3 - TIR'!$D$5</f>
        <v>17696.89406</v>
      </c>
      <c r="BN680" s="4">
        <f t="shared" si="41"/>
        <v>89573.02235</v>
      </c>
      <c r="BO680" s="4">
        <f t="shared" si="42"/>
        <v>37490.31459</v>
      </c>
      <c r="BP680" s="4">
        <f t="shared" si="43"/>
        <v>-104152.787</v>
      </c>
      <c r="BQ680" s="4">
        <f t="shared" ref="BQ680:BT680" si="2077">BE680</f>
        <v>19640.29235</v>
      </c>
      <c r="BR680" s="4">
        <f t="shared" si="2077"/>
        <v>19061.62759</v>
      </c>
      <c r="BS680" s="4">
        <f t="shared" si="2077"/>
        <v>19258.51827</v>
      </c>
      <c r="BT680" s="4">
        <f t="shared" si="2077"/>
        <v>20881.07056</v>
      </c>
      <c r="BU680" s="4">
        <f t="shared" si="45"/>
        <v>55153.33305</v>
      </c>
      <c r="BV680" s="36">
        <f t="shared" si="46"/>
        <v>7.551168896</v>
      </c>
    </row>
    <row r="681" ht="15.0" customHeight="1">
      <c r="A681" s="2">
        <v>680.0</v>
      </c>
      <c r="B681" s="3">
        <f t="shared" si="4"/>
        <v>0.8213720006</v>
      </c>
      <c r="C681" s="4">
        <f>IF(B681&lt;=('Ejercicio 3 - TIR'!$D$13-'Ejercicio 3 - TIR'!$C$13)/('Ejercicio 3 - TIR'!$E$13-'Ejercicio 3 - TIR'!$C$13),'Ejercicio 3 - TIR'!$C$13+SQRT(('Ejercicio 3 - TIR'!$E$13-'Ejercicio 3 - TIR'!$C$13)*('Ejercicio 3 - TIR'!$D$13-'Ejercicio 3 - TIR'!$C$13)*B681),'Ejercicio 3 - TIR'!$E$13-SQRT(('Ejercicio 3 - TIR'!$E$13-'Ejercicio 3 - TIR'!$C$13)*('Ejercicio 3 - TIR'!$E$13-'Ejercicio 3 - TIR'!$D$13)*(1-B681)))</f>
        <v>85359.18037</v>
      </c>
      <c r="D681" s="3">
        <f t="shared" si="5"/>
        <v>0.2267905856</v>
      </c>
      <c r="E681" s="4">
        <f>IF(D681&lt;=('Ejercicio 3 - TIR'!$D$14-'Ejercicio 3 - TIR'!$C$14)/('Ejercicio 3 - TIR'!$E$14-'Ejercicio 3 - TIR'!$C$14),'Ejercicio 3 - TIR'!$C$14+SQRT(('Ejercicio 3 - TIR'!$E$14-'Ejercicio 3 - TIR'!$C$14)*('Ejercicio 3 - TIR'!$D$14-'Ejercicio 3 - TIR'!$C$14)*D681),'Ejercicio 3 - TIR'!$E$14-SQRT(('Ejercicio 3 - TIR'!$E$14-'Ejercicio 3 - TIR'!$C$14)*('Ejercicio 3 - TIR'!$E$14-'Ejercicio 3 - TIR'!$D$14)*(1-D681)))</f>
        <v>29124.23252</v>
      </c>
      <c r="F681" s="3">
        <f t="shared" si="6"/>
        <v>0.9450445479</v>
      </c>
      <c r="G681" s="4">
        <f>IF(F681&lt;=('Ejercicio 3 - TIR'!$D$18-'Ejercicio 3 - TIR'!$C$18)/('Ejercicio 3 - TIR'!$E$18-'Ejercicio 3 - TIR'!$C$18),'Ejercicio 3 - TIR'!$C$18+SQRT(('Ejercicio 3 - TIR'!$E$18-'Ejercicio 3 - TIR'!$C$18)*('Ejercicio 3 - TIR'!$D$18-'Ejercicio 3 - TIR'!$C$18)*F681),'Ejercicio 3 - TIR'!$E$18-SQRT(('Ejercicio 3 - TIR'!$E$18-'Ejercicio 3 - TIR'!$C$18)*('Ejercicio 3 - TIR'!$E$18-'Ejercicio 3 - TIR'!$D$18)*(1-F681)))</f>
        <v>42969.81308</v>
      </c>
      <c r="H681" s="3">
        <f t="shared" si="7"/>
        <v>0.8887882434</v>
      </c>
      <c r="I681" s="4">
        <f>IF(H681&lt;=('Ejercicio 3 - TIR'!$D$18-'Ejercicio 3 - TIR'!$C$18)/('Ejercicio 3 - TIR'!$E$18-'Ejercicio 3 - TIR'!$C$18),'Ejercicio 3 - TIR'!$C$18+SQRT(('Ejercicio 3 - TIR'!$E$18-'Ejercicio 3 - TIR'!$C$18)*('Ejercicio 3 - TIR'!$D$18-'Ejercicio 3 - TIR'!$C$18)*H681),'Ejercicio 3 - TIR'!$E$18-SQRT(('Ejercicio 3 - TIR'!$E$18-'Ejercicio 3 - TIR'!$C$18)*('Ejercicio 3 - TIR'!$E$18-'Ejercicio 3 - TIR'!$D$18)*(1-H681)))</f>
        <v>42111.94153</v>
      </c>
      <c r="J681" s="3">
        <f t="shared" si="8"/>
        <v>0.259219109</v>
      </c>
      <c r="K681" s="4">
        <f>IF(J681&lt;=('Ejercicio 3 - TIR'!$D$18-'Ejercicio 3 - TIR'!$C$18)/('Ejercicio 3 - TIR'!$E$18-'Ejercicio 3 - TIR'!$C$18),'Ejercicio 3 - TIR'!$C$18+SQRT(('Ejercicio 3 - TIR'!$E$18-'Ejercicio 3 - TIR'!$C$18)*('Ejercicio 3 - TIR'!$D$18-'Ejercicio 3 - TIR'!$C$18)*J681),'Ejercicio 3 - TIR'!$E$18-SQRT(('Ejercicio 3 - TIR'!$E$18-'Ejercicio 3 - TIR'!$C$18)*('Ejercicio 3 - TIR'!$E$18-'Ejercicio 3 - TIR'!$D$18)*(1-J681)))</f>
        <v>36235.61275</v>
      </c>
      <c r="L681" s="3">
        <f t="shared" si="9"/>
        <v>0.124724353</v>
      </c>
      <c r="M681" s="4">
        <f>IF(L681&lt;=('Ejercicio 3 - TIR'!$D$18-'Ejercicio 3 - TIR'!$C$18)/('Ejercicio 3 - TIR'!$E$18-'Ejercicio 3 - TIR'!$C$18),'Ejercicio 3 - TIR'!$C$18+SQRT(('Ejercicio 3 - TIR'!$E$18-'Ejercicio 3 - TIR'!$C$18)*('Ejercicio 3 - TIR'!$D$18-'Ejercicio 3 - TIR'!$C$18)*L681),'Ejercicio 3 - TIR'!$E$18-SQRT(('Ejercicio 3 - TIR'!$E$18-'Ejercicio 3 - TIR'!$C$18)*('Ejercicio 3 - TIR'!$E$18-'Ejercicio 3 - TIR'!$D$18)*(1-L681)))</f>
        <v>34325.35004</v>
      </c>
      <c r="N681" s="3">
        <f t="shared" si="10"/>
        <v>0.9126746418</v>
      </c>
      <c r="O681" s="4">
        <f>IF(N681&lt;=('Ejercicio 3 - TIR'!$D$18-'Ejercicio 3 - TIR'!$C$18)/('Ejercicio 3 - TIR'!$E$18-'Ejercicio 3 - TIR'!$C$18),'Ejercicio 3 - TIR'!$C$18+SQRT(('Ejercicio 3 - TIR'!$E$18-'Ejercicio 3 - TIR'!$C$18)*('Ejercicio 3 - TIR'!$D$18-'Ejercicio 3 - TIR'!$C$18)*N681),'Ejercicio 3 - TIR'!$E$18-SQRT(('Ejercicio 3 - TIR'!$E$18-'Ejercicio 3 - TIR'!$C$18)*('Ejercicio 3 - TIR'!$E$18-'Ejercicio 3 - TIR'!$D$18)*(1-N681)))</f>
        <v>42440.82008</v>
      </c>
      <c r="P681" s="3">
        <f t="shared" si="11"/>
        <v>0.9823334047</v>
      </c>
      <c r="Q681" s="7">
        <f>IF(P681&lt;=('Ejercicio 3 - TIR'!$D$22-'Ejercicio 3 - TIR'!$C$22)/('Ejercicio 3 - TIR'!$E$22-'Ejercicio 3 - TIR'!$C$22),'Ejercicio 3 - TIR'!$C$22+SQRT(('Ejercicio 3 - TIR'!$E$22-'Ejercicio 3 - TIR'!$C$22)*('Ejercicio 3 - TIR'!$D$22-'Ejercicio 3 - TIR'!$C$22)*P681),'Ejercicio 3 - TIR'!$E$22-SQRT(('Ejercicio 3 - TIR'!$E$22-'Ejercicio 3 - TIR'!$C$22)*('Ejercicio 3 - TIR'!$E$22-'Ejercicio 3 - TIR'!$D$22)*(1-P681)))</f>
        <v>0.1743608625</v>
      </c>
      <c r="R681" s="3">
        <f t="shared" si="12"/>
        <v>0.6968506036</v>
      </c>
      <c r="S681" s="7">
        <f>IF(R681&lt;=('Ejercicio 3 - TIR'!$D$23-'Ejercicio 3 - TIR'!$C$23)/('Ejercicio 3 - TIR'!$E$23-'Ejercicio 3 - TIR'!$C$23),'Ejercicio 3 - TIR'!$C$23+SQRT(('Ejercicio 3 - TIR'!$E$23-'Ejercicio 3 - TIR'!$C$23)*('Ejercicio 3 - TIR'!$D$23-'Ejercicio 3 - TIR'!$C$23)*R681),'Ejercicio 3 - TIR'!$E$23-SQRT(('Ejercicio 3 - TIR'!$E$23-'Ejercicio 3 - TIR'!$C$23)*('Ejercicio 3 - TIR'!$E$23-'Ejercicio 3 - TIR'!$D$23)*(1-R681)))</f>
        <v>0.1566404428</v>
      </c>
      <c r="T681" s="3">
        <f t="shared" si="13"/>
        <v>0.6623099381</v>
      </c>
      <c r="U681" s="7">
        <f>IF(T681&lt;=('Ejercicio 3 - TIR'!$D$24-'Ejercicio 3 - TIR'!$C$24)/('Ejercicio 3 - TIR'!$E$24-'Ejercicio 3 - TIR'!$C$24),'Ejercicio 3 - TIR'!$C$24+SQRT(('Ejercicio 3 - TIR'!$E$24-'Ejercicio 3 - TIR'!$C$24)*('Ejercicio 3 - TIR'!$D$24-'Ejercicio 3 - TIR'!$C$24)*T681),'Ejercicio 3 - TIR'!$E$24-SQRT(('Ejercicio 3 - TIR'!$E$24-'Ejercicio 3 - TIR'!$C$24)*('Ejercicio 3 - TIR'!$E$24-'Ejercicio 3 - TIR'!$D$24)*(1-T681)))</f>
        <v>0.1892504931</v>
      </c>
      <c r="V681" s="3">
        <f t="shared" si="14"/>
        <v>0.05179770139</v>
      </c>
      <c r="W681" s="7">
        <f>IF(V681&lt;=('Ejercicio 3 - TIR'!$D$25-'Ejercicio 3 - TIR'!$C$25)/('Ejercicio 3 - TIR'!$E$25-'Ejercicio 3 - TIR'!$C$25),'Ejercicio 3 - TIR'!$C$25+SQRT(('Ejercicio 3 - TIR'!$E$25-'Ejercicio 3 - TIR'!$C$25)*('Ejercicio 3 - TIR'!$D$25-'Ejercicio 3 - TIR'!$C$25)*V681),'Ejercicio 3 - TIR'!$E$25-SQRT(('Ejercicio 3 - TIR'!$E$25-'Ejercicio 3 - TIR'!$C$25)*('Ejercicio 3 - TIR'!$E$25-'Ejercicio 3 - TIR'!$D$25)*(1-V681)))</f>
        <v>0.1885156786</v>
      </c>
      <c r="X681" s="3">
        <f t="shared" si="15"/>
        <v>0.1824626215</v>
      </c>
      <c r="Y681" s="7">
        <f>IF(X681&lt;=('Ejercicio 3 - TIR'!$D$26-'Ejercicio 3 - TIR'!$C$26)/('Ejercicio 3 - TIR'!$E$26-'Ejercicio 3 - TIR'!$C$26),'Ejercicio 3 - TIR'!$C$26+SQRT(('Ejercicio 3 - TIR'!$E$26-'Ejercicio 3 - TIR'!$C$26)*('Ejercicio 3 - TIR'!$D$26-'Ejercicio 3 - TIR'!$C$26)*X681),'Ejercicio 3 - TIR'!$E$26-SQRT(('Ejercicio 3 - TIR'!$E$26-'Ejercicio 3 - TIR'!$C$26)*('Ejercicio 3 - TIR'!$E$26-'Ejercicio 3 - TIR'!$D$26)*(1-X681)))</f>
        <v>0.2121956995</v>
      </c>
      <c r="Z681" s="3">
        <f t="shared" si="16"/>
        <v>1.174360863</v>
      </c>
      <c r="AA681" s="3">
        <f t="shared" si="17"/>
        <v>1.358313268</v>
      </c>
      <c r="AB681" s="3">
        <f t="shared" si="18"/>
        <v>1.615374724</v>
      </c>
      <c r="AC681" s="3">
        <f t="shared" si="19"/>
        <v>1.919898186</v>
      </c>
      <c r="AD681" s="3">
        <f t="shared" si="20"/>
        <v>2.327292325</v>
      </c>
      <c r="AE681" s="2">
        <f t="shared" si="21"/>
        <v>5078.126303</v>
      </c>
      <c r="AF681" s="2">
        <f t="shared" si="22"/>
        <v>5873.566256</v>
      </c>
      <c r="AG681" s="2">
        <f t="shared" si="23"/>
        <v>6985.141566</v>
      </c>
      <c r="AH681" s="2">
        <f t="shared" si="24"/>
        <v>8301.950269</v>
      </c>
      <c r="AI681" s="2">
        <f t="shared" si="25"/>
        <v>10063.58841</v>
      </c>
      <c r="AJ681" s="4">
        <f t="shared" si="26"/>
        <v>50462.06676</v>
      </c>
      <c r="AK681" s="4">
        <f t="shared" si="27"/>
        <v>57201.20892</v>
      </c>
      <c r="AL681" s="4">
        <f t="shared" si="28"/>
        <v>58534.09294</v>
      </c>
      <c r="AM681" s="4">
        <f t="shared" si="29"/>
        <v>65901.17727</v>
      </c>
      <c r="AN681" s="4">
        <f t="shared" si="30"/>
        <v>98772.19482</v>
      </c>
      <c r="AO681" s="4">
        <f>C681/'Ejercicio 3 - TIR'!$D$7</f>
        <v>17071.83607</v>
      </c>
      <c r="AP681" s="4">
        <f t="shared" si="31"/>
        <v>33390.23068</v>
      </c>
      <c r="AQ681" s="4">
        <f t="shared" si="32"/>
        <v>40129.37284</v>
      </c>
      <c r="AR681" s="4">
        <f t="shared" si="33"/>
        <v>41462.25686</v>
      </c>
      <c r="AS681" s="4">
        <f t="shared" si="34"/>
        <v>48829.3412</v>
      </c>
      <c r="AT681" s="4">
        <f t="shared" si="35"/>
        <v>81700.35875</v>
      </c>
      <c r="AU681" s="4">
        <f>AP681*'Ejercicio 3 - TIR'!$D$5</f>
        <v>16695.11534</v>
      </c>
      <c r="AV681" s="4">
        <f>AQ681*'Ejercicio 3 - TIR'!$D$5</f>
        <v>20064.68642</v>
      </c>
      <c r="AW681" s="4">
        <f>AR681*'Ejercicio 3 - TIR'!$D$5</f>
        <v>20731.12843</v>
      </c>
      <c r="AX681" s="4">
        <f>AS681*'Ejercicio 3 - TIR'!$D$5</f>
        <v>24414.6706</v>
      </c>
      <c r="AY681" s="4">
        <f>AT681*'Ejercicio 3 - TIR'!$D$5</f>
        <v>40850.17937</v>
      </c>
      <c r="AZ681" s="4">
        <f t="shared" ref="AZ681:BD681" si="2078">AJ681-AU681-AE681</f>
        <v>28688.82511</v>
      </c>
      <c r="BA681" s="4">
        <f t="shared" si="2078"/>
        <v>31262.95624</v>
      </c>
      <c r="BB681" s="4">
        <f t="shared" si="2078"/>
        <v>30817.82294</v>
      </c>
      <c r="BC681" s="4">
        <f t="shared" si="2078"/>
        <v>33184.55641</v>
      </c>
      <c r="BD681" s="4">
        <f t="shared" si="2078"/>
        <v>47858.42704</v>
      </c>
      <c r="BE681" s="4">
        <f t="shared" ref="BE681:BI681" si="2079">AZ681/Z681</f>
        <v>24429.30962</v>
      </c>
      <c r="BF681" s="4">
        <f t="shared" si="2079"/>
        <v>23016.0133</v>
      </c>
      <c r="BG681" s="4">
        <f t="shared" si="2079"/>
        <v>19077.81674</v>
      </c>
      <c r="BH681" s="4">
        <f t="shared" si="2079"/>
        <v>17284.53969</v>
      </c>
      <c r="BI681" s="4">
        <f t="shared" si="2079"/>
        <v>20563.9947</v>
      </c>
      <c r="BJ681" s="4">
        <f t="shared" si="38"/>
        <v>67780.60282</v>
      </c>
      <c r="BK681" s="4">
        <f t="shared" si="39"/>
        <v>39731.15306</v>
      </c>
      <c r="BL681" s="4">
        <f t="shared" si="40"/>
        <v>107511.7559</v>
      </c>
      <c r="BM681" s="4">
        <f>BK681*'Ejercicio 3 - TIR'!$D$5</f>
        <v>19865.57653</v>
      </c>
      <c r="BN681" s="4">
        <f t="shared" si="41"/>
        <v>87646.17935</v>
      </c>
      <c r="BO681" s="4">
        <f t="shared" si="42"/>
        <v>37660.15056</v>
      </c>
      <c r="BP681" s="4">
        <f t="shared" si="43"/>
        <v>-114483.4129</v>
      </c>
      <c r="BQ681" s="4">
        <f t="shared" ref="BQ681:BT681" si="2080">BE681</f>
        <v>24429.30962</v>
      </c>
      <c r="BR681" s="4">
        <f t="shared" si="2080"/>
        <v>23016.0133</v>
      </c>
      <c r="BS681" s="4">
        <f t="shared" si="2080"/>
        <v>19077.81674</v>
      </c>
      <c r="BT681" s="4">
        <f t="shared" si="2080"/>
        <v>17284.53969</v>
      </c>
      <c r="BU681" s="4">
        <f t="shared" si="45"/>
        <v>58224.14526</v>
      </c>
      <c r="BV681" s="36">
        <f t="shared" si="46"/>
        <v>6.634025769</v>
      </c>
    </row>
    <row r="682" ht="15.0" customHeight="1">
      <c r="A682" s="2">
        <v>681.0</v>
      </c>
      <c r="B682" s="3">
        <f t="shared" si="4"/>
        <v>0.6029812727</v>
      </c>
      <c r="C682" s="4">
        <f>IF(B682&lt;=('Ejercicio 3 - TIR'!$D$13-'Ejercicio 3 - TIR'!$C$13)/('Ejercicio 3 - TIR'!$E$13-'Ejercicio 3 - TIR'!$C$13),'Ejercicio 3 - TIR'!$C$13+SQRT(('Ejercicio 3 - TIR'!$E$13-'Ejercicio 3 - TIR'!$C$13)*('Ejercicio 3 - TIR'!$D$13-'Ejercicio 3 - TIR'!$C$13)*B682),'Ejercicio 3 - TIR'!$E$13-SQRT(('Ejercicio 3 - TIR'!$E$13-'Ejercicio 3 - TIR'!$C$13)*('Ejercicio 3 - TIR'!$E$13-'Ejercicio 3 - TIR'!$D$13)*(1-B682)))</f>
        <v>78172.89591</v>
      </c>
      <c r="D682" s="3">
        <f t="shared" si="5"/>
        <v>0.08654281381</v>
      </c>
      <c r="E682" s="4">
        <f>IF(D682&lt;=('Ejercicio 3 - TIR'!$D$14-'Ejercicio 3 - TIR'!$C$14)/('Ejercicio 3 - TIR'!$E$14-'Ejercicio 3 - TIR'!$C$14),'Ejercicio 3 - TIR'!$C$14+SQRT(('Ejercicio 3 - TIR'!$E$14-'Ejercicio 3 - TIR'!$C$14)*('Ejercicio 3 - TIR'!$D$14-'Ejercicio 3 - TIR'!$C$14)*D682),'Ejercicio 3 - TIR'!$E$14-SQRT(('Ejercicio 3 - TIR'!$E$14-'Ejercicio 3 - TIR'!$C$14)*('Ejercicio 3 - TIR'!$E$14-'Ejercicio 3 - TIR'!$D$14)*(1-D682)))</f>
        <v>27547.68739</v>
      </c>
      <c r="F682" s="3">
        <f t="shared" si="6"/>
        <v>0.6829189263</v>
      </c>
      <c r="G682" s="4">
        <f>IF(F682&lt;=('Ejercicio 3 - TIR'!$D$18-'Ejercicio 3 - TIR'!$C$18)/('Ejercicio 3 - TIR'!$E$18-'Ejercicio 3 - TIR'!$C$18),'Ejercicio 3 - TIR'!$C$18+SQRT(('Ejercicio 3 - TIR'!$E$18-'Ejercicio 3 - TIR'!$C$18)*('Ejercicio 3 - TIR'!$D$18-'Ejercicio 3 - TIR'!$C$18)*F682),'Ejercicio 3 - TIR'!$E$18-SQRT(('Ejercicio 3 - TIR'!$E$18-'Ejercicio 3 - TIR'!$C$18)*('Ejercicio 3 - TIR'!$E$18-'Ejercicio 3 - TIR'!$D$18)*(1-F682)))</f>
        <v>40123.41507</v>
      </c>
      <c r="H682" s="3">
        <f t="shared" si="7"/>
        <v>0.1710792757</v>
      </c>
      <c r="I682" s="4">
        <f>IF(H682&lt;=('Ejercicio 3 - TIR'!$D$18-'Ejercicio 3 - TIR'!$C$18)/('Ejercicio 3 - TIR'!$E$18-'Ejercicio 3 - TIR'!$C$18),'Ejercicio 3 - TIR'!$C$18+SQRT(('Ejercicio 3 - TIR'!$E$18-'Ejercicio 3 - TIR'!$C$18)*('Ejercicio 3 - TIR'!$D$18-'Ejercicio 3 - TIR'!$C$18)*H682),'Ejercicio 3 - TIR'!$E$18-SQRT(('Ejercicio 3 - TIR'!$E$18-'Ejercicio 3 - TIR'!$C$18)*('Ejercicio 3 - TIR'!$E$18-'Ejercicio 3 - TIR'!$D$18)*(1-H682)))</f>
        <v>35065.75674</v>
      </c>
      <c r="J682" s="3">
        <f t="shared" si="8"/>
        <v>0.6411583249</v>
      </c>
      <c r="K682" s="4">
        <f>IF(J682&lt;=('Ejercicio 3 - TIR'!$D$18-'Ejercicio 3 - TIR'!$C$18)/('Ejercicio 3 - TIR'!$E$18-'Ejercicio 3 - TIR'!$C$18),'Ejercicio 3 - TIR'!$C$18+SQRT(('Ejercicio 3 - TIR'!$E$18-'Ejercicio 3 - TIR'!$C$18)*('Ejercicio 3 - TIR'!$D$18-'Ejercicio 3 - TIR'!$C$18)*J682),'Ejercicio 3 - TIR'!$E$18-SQRT(('Ejercicio 3 - TIR'!$E$18-'Ejercicio 3 - TIR'!$C$18)*('Ejercicio 3 - TIR'!$E$18-'Ejercicio 3 - TIR'!$D$18)*(1-J682)))</f>
        <v>39806.82154</v>
      </c>
      <c r="L682" s="3">
        <f t="shared" si="9"/>
        <v>0.5878039971</v>
      </c>
      <c r="M682" s="4">
        <f>IF(L682&lt;=('Ejercicio 3 - TIR'!$D$18-'Ejercicio 3 - TIR'!$C$18)/('Ejercicio 3 - TIR'!$E$18-'Ejercicio 3 - TIR'!$C$18),'Ejercicio 3 - TIR'!$C$18+SQRT(('Ejercicio 3 - TIR'!$E$18-'Ejercicio 3 - TIR'!$C$18)*('Ejercicio 3 - TIR'!$D$18-'Ejercicio 3 - TIR'!$C$18)*L682),'Ejercicio 3 - TIR'!$E$18-SQRT(('Ejercicio 3 - TIR'!$E$18-'Ejercicio 3 - TIR'!$C$18)*('Ejercicio 3 - TIR'!$E$18-'Ejercicio 3 - TIR'!$D$18)*(1-L682)))</f>
        <v>39389.9201</v>
      </c>
      <c r="N682" s="3">
        <f t="shared" si="10"/>
        <v>0.5402081465</v>
      </c>
      <c r="O682" s="4">
        <f>IF(N682&lt;=('Ejercicio 3 - TIR'!$D$18-'Ejercicio 3 - TIR'!$C$18)/('Ejercicio 3 - TIR'!$E$18-'Ejercicio 3 - TIR'!$C$18),'Ejercicio 3 - TIR'!$C$18+SQRT(('Ejercicio 3 - TIR'!$E$18-'Ejercicio 3 - TIR'!$C$18)*('Ejercicio 3 - TIR'!$D$18-'Ejercicio 3 - TIR'!$C$18)*N682),'Ejercicio 3 - TIR'!$E$18-SQRT(('Ejercicio 3 - TIR'!$E$18-'Ejercicio 3 - TIR'!$C$18)*('Ejercicio 3 - TIR'!$E$18-'Ejercicio 3 - TIR'!$D$18)*(1-N682)))</f>
        <v>39001.73439</v>
      </c>
      <c r="P682" s="3">
        <f t="shared" si="11"/>
        <v>0.8655382007</v>
      </c>
      <c r="Q682" s="7">
        <f>IF(P682&lt;=('Ejercicio 3 - TIR'!$D$22-'Ejercicio 3 - TIR'!$C$22)/('Ejercicio 3 - TIR'!$E$22-'Ejercicio 3 - TIR'!$C$22),'Ejercicio 3 - TIR'!$C$22+SQRT(('Ejercicio 3 - TIR'!$E$22-'Ejercicio 3 - TIR'!$C$22)*('Ejercicio 3 - TIR'!$D$22-'Ejercicio 3 - TIR'!$C$22)*P682),'Ejercicio 3 - TIR'!$E$22-SQRT(('Ejercicio 3 - TIR'!$E$22-'Ejercicio 3 - TIR'!$C$22)*('Ejercicio 3 - TIR'!$E$22-'Ejercicio 3 - TIR'!$D$22)*(1-P682)))</f>
        <v>0.1644426468</v>
      </c>
      <c r="R682" s="3">
        <f t="shared" si="12"/>
        <v>0.6324882159</v>
      </c>
      <c r="S682" s="7">
        <f>IF(R682&lt;=('Ejercicio 3 - TIR'!$D$23-'Ejercicio 3 - TIR'!$C$23)/('Ejercicio 3 - TIR'!$E$23-'Ejercicio 3 - TIR'!$C$23),'Ejercicio 3 - TIR'!$C$23+SQRT(('Ejercicio 3 - TIR'!$E$23-'Ejercicio 3 - TIR'!$C$23)*('Ejercicio 3 - TIR'!$D$23-'Ejercicio 3 - TIR'!$C$23)*R682),'Ejercicio 3 - TIR'!$E$23-SQRT(('Ejercicio 3 - TIR'!$E$23-'Ejercicio 3 - TIR'!$C$23)*('Ejercicio 3 - TIR'!$E$23-'Ejercicio 3 - TIR'!$D$23)*(1-R682)))</f>
        <v>0.1542799453</v>
      </c>
      <c r="T682" s="3">
        <f t="shared" si="13"/>
        <v>0.6716684036</v>
      </c>
      <c r="U682" s="7">
        <f>IF(T682&lt;=('Ejercicio 3 - TIR'!$D$24-'Ejercicio 3 - TIR'!$C$24)/('Ejercicio 3 - TIR'!$E$24-'Ejercicio 3 - TIR'!$C$24),'Ejercicio 3 - TIR'!$C$24+SQRT(('Ejercicio 3 - TIR'!$E$24-'Ejercicio 3 - TIR'!$C$24)*('Ejercicio 3 - TIR'!$D$24-'Ejercicio 3 - TIR'!$C$24)*T682),'Ejercicio 3 - TIR'!$E$24-SQRT(('Ejercicio 3 - TIR'!$E$24-'Ejercicio 3 - TIR'!$C$24)*('Ejercicio 3 - TIR'!$E$24-'Ejercicio 3 - TIR'!$D$24)*(1-T682)))</f>
        <v>0.1896795701</v>
      </c>
      <c r="V682" s="3">
        <f t="shared" si="14"/>
        <v>0.2195518532</v>
      </c>
      <c r="W682" s="7">
        <f>IF(V682&lt;=('Ejercicio 3 - TIR'!$D$25-'Ejercicio 3 - TIR'!$C$25)/('Ejercicio 3 - TIR'!$E$25-'Ejercicio 3 - TIR'!$C$25),'Ejercicio 3 - TIR'!$C$25+SQRT(('Ejercicio 3 - TIR'!$E$25-'Ejercicio 3 - TIR'!$C$25)*('Ejercicio 3 - TIR'!$D$25-'Ejercicio 3 - TIR'!$C$25)*V682),'Ejercicio 3 - TIR'!$E$25-SQRT(('Ejercicio 3 - TIR'!$E$25-'Ejercicio 3 - TIR'!$C$25)*('Ejercicio 3 - TIR'!$E$25-'Ejercicio 3 - TIR'!$D$25)*(1-V682)))</f>
        <v>0.1975320448</v>
      </c>
      <c r="X682" s="3">
        <f t="shared" si="15"/>
        <v>0.7826969373</v>
      </c>
      <c r="Y682" s="7">
        <f>IF(X682&lt;=('Ejercicio 3 - TIR'!$D$26-'Ejercicio 3 - TIR'!$C$26)/('Ejercicio 3 - TIR'!$E$26-'Ejercicio 3 - TIR'!$C$26),'Ejercicio 3 - TIR'!$C$26+SQRT(('Ejercicio 3 - TIR'!$E$26-'Ejercicio 3 - TIR'!$C$26)*('Ejercicio 3 - TIR'!$D$26-'Ejercicio 3 - TIR'!$C$26)*X682),'Ejercicio 3 - TIR'!$E$26-SQRT(('Ejercicio 3 - TIR'!$E$26-'Ejercicio 3 - TIR'!$C$26)*('Ejercicio 3 - TIR'!$E$26-'Ejercicio 3 - TIR'!$D$26)*(1-X682)))</f>
        <v>0.24574454</v>
      </c>
      <c r="Z682" s="3">
        <f t="shared" si="16"/>
        <v>1.164442647</v>
      </c>
      <c r="AA682" s="3">
        <f t="shared" si="17"/>
        <v>1.344092795</v>
      </c>
      <c r="AB682" s="3">
        <f t="shared" si="18"/>
        <v>1.599039738</v>
      </c>
      <c r="AC682" s="3">
        <f t="shared" si="19"/>
        <v>1.914901327</v>
      </c>
      <c r="AD682" s="3">
        <f t="shared" si="20"/>
        <v>2.385477873</v>
      </c>
      <c r="AE682" s="2">
        <f t="shared" si="21"/>
        <v>4530.014627</v>
      </c>
      <c r="AF682" s="2">
        <f t="shared" si="22"/>
        <v>5228.905037</v>
      </c>
      <c r="AG682" s="2">
        <f t="shared" si="23"/>
        <v>6220.721496</v>
      </c>
      <c r="AH682" s="2">
        <f t="shared" si="24"/>
        <v>7449.513333</v>
      </c>
      <c r="AI682" s="2">
        <f t="shared" si="25"/>
        <v>9280.190561</v>
      </c>
      <c r="AJ682" s="4">
        <f t="shared" si="26"/>
        <v>46721.41565</v>
      </c>
      <c r="AK682" s="4">
        <f t="shared" si="27"/>
        <v>47131.63098</v>
      </c>
      <c r="AL682" s="4">
        <f t="shared" si="28"/>
        <v>63652.68949</v>
      </c>
      <c r="AM682" s="4">
        <f t="shared" si="29"/>
        <v>75427.81029</v>
      </c>
      <c r="AN682" s="4">
        <f t="shared" si="30"/>
        <v>93037.7744</v>
      </c>
      <c r="AO682" s="4">
        <f>C682/'Ejercicio 3 - TIR'!$D$7</f>
        <v>15634.57918</v>
      </c>
      <c r="AP682" s="4">
        <f t="shared" si="31"/>
        <v>31086.83647</v>
      </c>
      <c r="AQ682" s="4">
        <f t="shared" si="32"/>
        <v>31497.05179</v>
      </c>
      <c r="AR682" s="4">
        <f t="shared" si="33"/>
        <v>48018.11031</v>
      </c>
      <c r="AS682" s="4">
        <f t="shared" si="34"/>
        <v>59793.23111</v>
      </c>
      <c r="AT682" s="4">
        <f t="shared" si="35"/>
        <v>77403.19521</v>
      </c>
      <c r="AU682" s="4">
        <f>AP682*'Ejercicio 3 - TIR'!$D$5</f>
        <v>15543.41823</v>
      </c>
      <c r="AV682" s="4">
        <f>AQ682*'Ejercicio 3 - TIR'!$D$5</f>
        <v>15748.5259</v>
      </c>
      <c r="AW682" s="4">
        <f>AR682*'Ejercicio 3 - TIR'!$D$5</f>
        <v>24009.05516</v>
      </c>
      <c r="AX682" s="4">
        <f>AS682*'Ejercicio 3 - TIR'!$D$5</f>
        <v>29896.61555</v>
      </c>
      <c r="AY682" s="4">
        <f>AT682*'Ejercicio 3 - TIR'!$D$5</f>
        <v>38701.59761</v>
      </c>
      <c r="AZ682" s="4">
        <f t="shared" ref="AZ682:BD682" si="2081">AJ682-AU682-AE682</f>
        <v>26647.98279</v>
      </c>
      <c r="BA682" s="4">
        <f t="shared" si="2081"/>
        <v>26154.20004</v>
      </c>
      <c r="BB682" s="4">
        <f t="shared" si="2081"/>
        <v>33422.91284</v>
      </c>
      <c r="BC682" s="4">
        <f t="shared" si="2081"/>
        <v>38081.6814</v>
      </c>
      <c r="BD682" s="4">
        <f t="shared" si="2081"/>
        <v>45055.98623</v>
      </c>
      <c r="BE682" s="4">
        <f t="shared" ref="BE682:BI682" si="2082">AZ682/Z682</f>
        <v>22884.75337</v>
      </c>
      <c r="BF682" s="4">
        <f t="shared" si="2082"/>
        <v>19458.62677</v>
      </c>
      <c r="BG682" s="4">
        <f t="shared" si="2082"/>
        <v>20901.86507</v>
      </c>
      <c r="BH682" s="4">
        <f t="shared" si="2082"/>
        <v>19887.02021</v>
      </c>
      <c r="BI682" s="4">
        <f t="shared" si="2082"/>
        <v>18887.6144</v>
      </c>
      <c r="BJ682" s="4">
        <f t="shared" si="38"/>
        <v>65714.39873</v>
      </c>
      <c r="BK682" s="4">
        <f t="shared" si="39"/>
        <v>37295.9427</v>
      </c>
      <c r="BL682" s="4">
        <f t="shared" si="40"/>
        <v>103010.3414</v>
      </c>
      <c r="BM682" s="4">
        <f>BK682*'Ejercicio 3 - TIR'!$D$5</f>
        <v>18647.97135</v>
      </c>
      <c r="BN682" s="4">
        <f t="shared" si="41"/>
        <v>84362.37007</v>
      </c>
      <c r="BO682" s="4">
        <f t="shared" si="42"/>
        <v>35364.97698</v>
      </c>
      <c r="BP682" s="4">
        <f t="shared" si="43"/>
        <v>-105720.5833</v>
      </c>
      <c r="BQ682" s="4">
        <f t="shared" ref="BQ682:BT682" si="2083">BE682</f>
        <v>22884.75337</v>
      </c>
      <c r="BR682" s="4">
        <f t="shared" si="2083"/>
        <v>19458.62677</v>
      </c>
      <c r="BS682" s="4">
        <f t="shared" si="2083"/>
        <v>20901.86507</v>
      </c>
      <c r="BT682" s="4">
        <f t="shared" si="2083"/>
        <v>19887.02021</v>
      </c>
      <c r="BU682" s="4">
        <f t="shared" si="45"/>
        <v>54252.59138</v>
      </c>
      <c r="BV682" s="36">
        <f t="shared" si="46"/>
        <v>8.088831435</v>
      </c>
    </row>
    <row r="683" ht="15.0" customHeight="1">
      <c r="A683" s="2">
        <v>682.0</v>
      </c>
      <c r="B683" s="3">
        <f t="shared" si="4"/>
        <v>0.8900451277</v>
      </c>
      <c r="C683" s="4">
        <f>IF(B683&lt;=('Ejercicio 3 - TIR'!$D$13-'Ejercicio 3 - TIR'!$C$13)/('Ejercicio 3 - TIR'!$E$13-'Ejercicio 3 - TIR'!$C$13),'Ejercicio 3 - TIR'!$C$13+SQRT(('Ejercicio 3 - TIR'!$E$13-'Ejercicio 3 - TIR'!$C$13)*('Ejercicio 3 - TIR'!$D$13-'Ejercicio 3 - TIR'!$C$13)*B683),'Ejercicio 3 - TIR'!$E$13-SQRT(('Ejercicio 3 - TIR'!$E$13-'Ejercicio 3 - TIR'!$C$13)*('Ejercicio 3 - TIR'!$E$13-'Ejercicio 3 - TIR'!$D$13)*(1-B683)))</f>
        <v>88513.23167</v>
      </c>
      <c r="D683" s="3">
        <f t="shared" si="5"/>
        <v>0.993516003</v>
      </c>
      <c r="E683" s="4">
        <f>IF(D683&lt;=('Ejercicio 3 - TIR'!$D$14-'Ejercicio 3 - TIR'!$C$14)/('Ejercicio 3 - TIR'!$E$14-'Ejercicio 3 - TIR'!$C$14),'Ejercicio 3 - TIR'!$C$14+SQRT(('Ejercicio 3 - TIR'!$E$14-'Ejercicio 3 - TIR'!$C$14)*('Ejercicio 3 - TIR'!$D$14-'Ejercicio 3 - TIR'!$C$14)*D683),'Ejercicio 3 - TIR'!$E$14-SQRT(('Ejercicio 3 - TIR'!$E$14-'Ejercicio 3 - TIR'!$C$14)*('Ejercicio 3 - TIR'!$E$14-'Ejercicio 3 - TIR'!$D$14)*(1-D683)))</f>
        <v>39013.79538</v>
      </c>
      <c r="F683" s="3">
        <f t="shared" si="6"/>
        <v>0.1157367905</v>
      </c>
      <c r="G683" s="4">
        <f>IF(F683&lt;=('Ejercicio 3 - TIR'!$D$18-'Ejercicio 3 - TIR'!$C$18)/('Ejercicio 3 - TIR'!$E$18-'Ejercicio 3 - TIR'!$C$18),'Ejercicio 3 - TIR'!$C$18+SQRT(('Ejercicio 3 - TIR'!$E$18-'Ejercicio 3 - TIR'!$C$18)*('Ejercicio 3 - TIR'!$D$18-'Ejercicio 3 - TIR'!$C$18)*F683),'Ejercicio 3 - TIR'!$E$18-SQRT(('Ejercicio 3 - TIR'!$E$18-'Ejercicio 3 - TIR'!$C$18)*('Ejercicio 3 - TIR'!$E$18-'Ejercicio 3 - TIR'!$D$18)*(1-F683)))</f>
        <v>34166.59556</v>
      </c>
      <c r="H683" s="3">
        <f t="shared" si="7"/>
        <v>0.7542418382</v>
      </c>
      <c r="I683" s="4">
        <f>IF(H683&lt;=('Ejercicio 3 - TIR'!$D$18-'Ejercicio 3 - TIR'!$C$18)/('Ejercicio 3 - TIR'!$E$18-'Ejercicio 3 - TIR'!$C$18),'Ejercicio 3 - TIR'!$C$18+SQRT(('Ejercicio 3 - TIR'!$E$18-'Ejercicio 3 - TIR'!$C$18)*('Ejercicio 3 - TIR'!$D$18-'Ejercicio 3 - TIR'!$C$18)*H683),'Ejercicio 3 - TIR'!$E$18-SQRT(('Ejercicio 3 - TIR'!$E$18-'Ejercicio 3 - TIR'!$C$18)*('Ejercicio 3 - TIR'!$E$18-'Ejercicio 3 - TIR'!$D$18)*(1-H683)))</f>
        <v>40706.76554</v>
      </c>
      <c r="J683" s="3">
        <f t="shared" si="8"/>
        <v>0.7546963548</v>
      </c>
      <c r="K683" s="4">
        <f>IF(J683&lt;=('Ejercicio 3 - TIR'!$D$18-'Ejercicio 3 - TIR'!$C$18)/('Ejercicio 3 - TIR'!$E$18-'Ejercicio 3 - TIR'!$C$18),'Ejercicio 3 - TIR'!$C$18+SQRT(('Ejercicio 3 - TIR'!$E$18-'Ejercicio 3 - TIR'!$C$18)*('Ejercicio 3 - TIR'!$D$18-'Ejercicio 3 - TIR'!$C$18)*J683),'Ejercicio 3 - TIR'!$E$18-SQRT(('Ejercicio 3 - TIR'!$E$18-'Ejercicio 3 - TIR'!$C$18)*('Ejercicio 3 - TIR'!$E$18-'Ejercicio 3 - TIR'!$D$18)*(1-J683)))</f>
        <v>40710.73743</v>
      </c>
      <c r="L683" s="3">
        <f t="shared" si="9"/>
        <v>0.08465718481</v>
      </c>
      <c r="M683" s="4">
        <f>IF(L683&lt;=('Ejercicio 3 - TIR'!$D$18-'Ejercicio 3 - TIR'!$C$18)/('Ejercicio 3 - TIR'!$E$18-'Ejercicio 3 - TIR'!$C$18),'Ejercicio 3 - TIR'!$C$18+SQRT(('Ejercicio 3 - TIR'!$E$18-'Ejercicio 3 - TIR'!$C$18)*('Ejercicio 3 - TIR'!$D$18-'Ejercicio 3 - TIR'!$C$18)*L683),'Ejercicio 3 - TIR'!$E$18-SQRT(('Ejercicio 3 - TIR'!$E$18-'Ejercicio 3 - TIR'!$C$18)*('Ejercicio 3 - TIR'!$E$18-'Ejercicio 3 - TIR'!$D$18)*(1-L683)))</f>
        <v>33563.50638</v>
      </c>
      <c r="N683" s="3">
        <f t="shared" si="10"/>
        <v>0.8652071295</v>
      </c>
      <c r="O683" s="4">
        <f>IF(N683&lt;=('Ejercicio 3 - TIR'!$D$18-'Ejercicio 3 - TIR'!$C$18)/('Ejercicio 3 - TIR'!$E$18-'Ejercicio 3 - TIR'!$C$18),'Ejercicio 3 - TIR'!$C$18+SQRT(('Ejercicio 3 - TIR'!$E$18-'Ejercicio 3 - TIR'!$C$18)*('Ejercicio 3 - TIR'!$D$18-'Ejercicio 3 - TIR'!$C$18)*N683),'Ejercicio 3 - TIR'!$E$18-SQRT(('Ejercicio 3 - TIR'!$E$18-'Ejercicio 3 - TIR'!$C$18)*('Ejercicio 3 - TIR'!$E$18-'Ejercicio 3 - TIR'!$D$18)*(1-N683)))</f>
        <v>41820.46147</v>
      </c>
      <c r="P683" s="3">
        <f t="shared" si="11"/>
        <v>0.5159315667</v>
      </c>
      <c r="Q683" s="7">
        <f>IF(P683&lt;=('Ejercicio 3 - TIR'!$D$22-'Ejercicio 3 - TIR'!$C$22)/('Ejercicio 3 - TIR'!$E$22-'Ejercicio 3 - TIR'!$C$22),'Ejercicio 3 - TIR'!$C$22+SQRT(('Ejercicio 3 - TIR'!$E$22-'Ejercicio 3 - TIR'!$C$22)*('Ejercicio 3 - TIR'!$D$22-'Ejercicio 3 - TIR'!$C$22)*P683),'Ejercicio 3 - TIR'!$E$22-SQRT(('Ejercicio 3 - TIR'!$E$22-'Ejercicio 3 - TIR'!$C$22)*('Ejercicio 3 - TIR'!$E$22-'Ejercicio 3 - TIR'!$D$22)*(1-P683)))</f>
        <v>0.1504818161</v>
      </c>
      <c r="R683" s="3">
        <f t="shared" si="12"/>
        <v>0.1187060976</v>
      </c>
      <c r="S683" s="7">
        <f>IF(R683&lt;=('Ejercicio 3 - TIR'!$D$23-'Ejercicio 3 - TIR'!$C$23)/('Ejercicio 3 - TIR'!$E$23-'Ejercicio 3 - TIR'!$C$23),'Ejercicio 3 - TIR'!$C$23+SQRT(('Ejercicio 3 - TIR'!$E$23-'Ejercicio 3 - TIR'!$C$23)*('Ejercicio 3 - TIR'!$D$23-'Ejercicio 3 - TIR'!$C$23)*R683),'Ejercicio 3 - TIR'!$E$23-SQRT(('Ejercicio 3 - TIR'!$E$23-'Ejercicio 3 - TIR'!$C$23)*('Ejercicio 3 - TIR'!$E$23-'Ejercicio 3 - TIR'!$D$23)*(1-R683)))</f>
        <v>0.1346174887</v>
      </c>
      <c r="T683" s="3">
        <f t="shared" si="13"/>
        <v>0.3557640118</v>
      </c>
      <c r="U683" s="7">
        <f>IF(T683&lt;=('Ejercicio 3 - TIR'!$D$24-'Ejercicio 3 - TIR'!$C$24)/('Ejercicio 3 - TIR'!$E$24-'Ejercicio 3 - TIR'!$C$24),'Ejercicio 3 - TIR'!$C$24+SQRT(('Ejercicio 3 - TIR'!$E$24-'Ejercicio 3 - TIR'!$C$24)*('Ejercicio 3 - TIR'!$D$24-'Ejercicio 3 - TIR'!$C$24)*T683),'Ejercicio 3 - TIR'!$E$24-SQRT(('Ejercicio 3 - TIR'!$E$24-'Ejercicio 3 - TIR'!$C$24)*('Ejercicio 3 - TIR'!$E$24-'Ejercicio 3 - TIR'!$D$24)*(1-T683)))</f>
        <v>0.177333211</v>
      </c>
      <c r="V683" s="3">
        <f t="shared" si="14"/>
        <v>0.6275122151</v>
      </c>
      <c r="W683" s="7">
        <f>IF(V683&lt;=('Ejercicio 3 - TIR'!$D$25-'Ejercicio 3 - TIR'!$C$25)/('Ejercicio 3 - TIR'!$E$25-'Ejercicio 3 - TIR'!$C$25),'Ejercicio 3 - TIR'!$C$25+SQRT(('Ejercicio 3 - TIR'!$E$25-'Ejercicio 3 - TIR'!$C$25)*('Ejercicio 3 - TIR'!$D$25-'Ejercicio 3 - TIR'!$C$25)*V683),'Ejercicio 3 - TIR'!$E$25-SQRT(('Ejercicio 3 - TIR'!$E$25-'Ejercicio 3 - TIR'!$C$25)*('Ejercicio 3 - TIR'!$E$25-'Ejercicio 3 - TIR'!$D$25)*(1-V683)))</f>
        <v>0.2138931136</v>
      </c>
      <c r="X683" s="3">
        <f t="shared" si="15"/>
        <v>0.2055645236</v>
      </c>
      <c r="Y683" s="7">
        <f>IF(X683&lt;=('Ejercicio 3 - TIR'!$D$26-'Ejercicio 3 - TIR'!$C$26)/('Ejercicio 3 - TIR'!$E$26-'Ejercicio 3 - TIR'!$C$26),'Ejercicio 3 - TIR'!$C$26+SQRT(('Ejercicio 3 - TIR'!$E$26-'Ejercicio 3 - TIR'!$C$26)*('Ejercicio 3 - TIR'!$D$26-'Ejercicio 3 - TIR'!$C$26)*X683),'Ejercicio 3 - TIR'!$E$26-SQRT(('Ejercicio 3 - TIR'!$E$26-'Ejercicio 3 - TIR'!$C$26)*('Ejercicio 3 - TIR'!$E$26-'Ejercicio 3 - TIR'!$D$26)*(1-X683)))</f>
        <v>0.2135589519</v>
      </c>
      <c r="Z683" s="3">
        <f t="shared" si="16"/>
        <v>1.150481816</v>
      </c>
      <c r="AA683" s="3">
        <f t="shared" si="17"/>
        <v>1.305356789</v>
      </c>
      <c r="AB683" s="3">
        <f t="shared" si="18"/>
        <v>1.5368399</v>
      </c>
      <c r="AC683" s="3">
        <f t="shared" si="19"/>
        <v>1.865559371</v>
      </c>
      <c r="AD683" s="3">
        <f t="shared" si="20"/>
        <v>2.263966275</v>
      </c>
      <c r="AE683" s="2">
        <f t="shared" si="21"/>
        <v>5870.866782</v>
      </c>
      <c r="AF683" s="2">
        <f t="shared" si="22"/>
        <v>6661.188125</v>
      </c>
      <c r="AG683" s="2">
        <f t="shared" si="23"/>
        <v>7842.438004</v>
      </c>
      <c r="AH683" s="2">
        <f t="shared" si="24"/>
        <v>9519.881487</v>
      </c>
      <c r="AI683" s="2">
        <f t="shared" si="25"/>
        <v>11552.9374</v>
      </c>
      <c r="AJ683" s="4">
        <f t="shared" si="26"/>
        <v>39308.04691</v>
      </c>
      <c r="AK683" s="4">
        <f t="shared" si="27"/>
        <v>53136.85275</v>
      </c>
      <c r="AL683" s="4">
        <f t="shared" si="28"/>
        <v>62565.88564</v>
      </c>
      <c r="AM683" s="4">
        <f t="shared" si="29"/>
        <v>62614.71386</v>
      </c>
      <c r="AN683" s="4">
        <f t="shared" si="30"/>
        <v>94680.11437</v>
      </c>
      <c r="AO683" s="4">
        <f>C683/'Ejercicio 3 - TIR'!$D$7</f>
        <v>17702.64633</v>
      </c>
      <c r="AP683" s="4">
        <f t="shared" si="31"/>
        <v>21605.40058</v>
      </c>
      <c r="AQ683" s="4">
        <f t="shared" si="32"/>
        <v>35434.20642</v>
      </c>
      <c r="AR683" s="4">
        <f t="shared" si="33"/>
        <v>44863.2393</v>
      </c>
      <c r="AS683" s="4">
        <f t="shared" si="34"/>
        <v>44912.06752</v>
      </c>
      <c r="AT683" s="4">
        <f t="shared" si="35"/>
        <v>76977.46804</v>
      </c>
      <c r="AU683" s="4">
        <f>AP683*'Ejercicio 3 - TIR'!$D$5</f>
        <v>10802.70029</v>
      </c>
      <c r="AV683" s="4">
        <f>AQ683*'Ejercicio 3 - TIR'!$D$5</f>
        <v>17717.10321</v>
      </c>
      <c r="AW683" s="4">
        <f>AR683*'Ejercicio 3 - TIR'!$D$5</f>
        <v>22431.61965</v>
      </c>
      <c r="AX683" s="4">
        <f>AS683*'Ejercicio 3 - TIR'!$D$5</f>
        <v>22456.03376</v>
      </c>
      <c r="AY683" s="4">
        <f>AT683*'Ejercicio 3 - TIR'!$D$5</f>
        <v>38488.73402</v>
      </c>
      <c r="AZ683" s="4">
        <f t="shared" ref="AZ683:BD683" si="2084">AJ683-AU683-AE683</f>
        <v>22634.47984</v>
      </c>
      <c r="BA683" s="4">
        <f t="shared" si="2084"/>
        <v>28758.56142</v>
      </c>
      <c r="BB683" s="4">
        <f t="shared" si="2084"/>
        <v>32291.82798</v>
      </c>
      <c r="BC683" s="4">
        <f t="shared" si="2084"/>
        <v>30638.79861</v>
      </c>
      <c r="BD683" s="4">
        <f t="shared" si="2084"/>
        <v>44638.44295</v>
      </c>
      <c r="BE683" s="4">
        <f t="shared" ref="BE683:BI683" si="2085">AZ683/Z683</f>
        <v>19673.91359</v>
      </c>
      <c r="BF683" s="4">
        <f t="shared" si="2085"/>
        <v>22031.18845</v>
      </c>
      <c r="BG683" s="4">
        <f t="shared" si="2085"/>
        <v>21011.83603</v>
      </c>
      <c r="BH683" s="4">
        <f t="shared" si="2085"/>
        <v>16423.38436</v>
      </c>
      <c r="BI683" s="4">
        <f t="shared" si="2085"/>
        <v>19716.92045</v>
      </c>
      <c r="BJ683" s="4">
        <f t="shared" si="38"/>
        <v>88325.91701</v>
      </c>
      <c r="BK683" s="4">
        <f t="shared" si="39"/>
        <v>40078.19428</v>
      </c>
      <c r="BL683" s="4">
        <f t="shared" si="40"/>
        <v>128404.1113</v>
      </c>
      <c r="BM683" s="4">
        <f>BK683*'Ejercicio 3 - TIR'!$D$5</f>
        <v>20039.09714</v>
      </c>
      <c r="BN683" s="4">
        <f t="shared" si="41"/>
        <v>108365.0141</v>
      </c>
      <c r="BO683" s="4">
        <f t="shared" si="42"/>
        <v>47865.11855</v>
      </c>
      <c r="BP683" s="4">
        <f t="shared" si="43"/>
        <v>-127527.027</v>
      </c>
      <c r="BQ683" s="4">
        <f t="shared" ref="BQ683:BT683" si="2086">BE683</f>
        <v>19673.91359</v>
      </c>
      <c r="BR683" s="4">
        <f t="shared" si="2086"/>
        <v>22031.18845</v>
      </c>
      <c r="BS683" s="4">
        <f t="shared" si="2086"/>
        <v>21011.83603</v>
      </c>
      <c r="BT683" s="4">
        <f t="shared" si="2086"/>
        <v>16423.38436</v>
      </c>
      <c r="BU683" s="4">
        <f t="shared" si="45"/>
        <v>67582.039</v>
      </c>
      <c r="BV683" s="36">
        <f t="shared" si="46"/>
        <v>4.005784625</v>
      </c>
    </row>
    <row r="684" ht="15.0" customHeight="1">
      <c r="A684" s="2">
        <v>683.0</v>
      </c>
      <c r="B684" s="3">
        <f t="shared" si="4"/>
        <v>0.9059976629</v>
      </c>
      <c r="C684" s="4">
        <f>IF(B684&lt;=('Ejercicio 3 - TIR'!$D$13-'Ejercicio 3 - TIR'!$C$13)/('Ejercicio 3 - TIR'!$E$13-'Ejercicio 3 - TIR'!$C$13),'Ejercicio 3 - TIR'!$C$13+SQRT(('Ejercicio 3 - TIR'!$E$13-'Ejercicio 3 - TIR'!$C$13)*('Ejercicio 3 - TIR'!$D$13-'Ejercicio 3 - TIR'!$C$13)*B684),'Ejercicio 3 - TIR'!$E$13-SQRT(('Ejercicio 3 - TIR'!$E$13-'Ejercicio 3 - TIR'!$C$13)*('Ejercicio 3 - TIR'!$E$13-'Ejercicio 3 - TIR'!$D$13)*(1-B684)))</f>
        <v>89379.13353</v>
      </c>
      <c r="D684" s="3">
        <f t="shared" si="5"/>
        <v>0.3523682961</v>
      </c>
      <c r="E684" s="4">
        <f>IF(D684&lt;=('Ejercicio 3 - TIR'!$D$14-'Ejercicio 3 - TIR'!$C$14)/('Ejercicio 3 - TIR'!$E$14-'Ejercicio 3 - TIR'!$C$14),'Ejercicio 3 - TIR'!$C$14+SQRT(('Ejercicio 3 - TIR'!$E$14-'Ejercicio 3 - TIR'!$C$14)*('Ejercicio 3 - TIR'!$D$14-'Ejercicio 3 - TIR'!$C$14)*D684),'Ejercicio 3 - TIR'!$E$14-SQRT(('Ejercicio 3 - TIR'!$E$14-'Ejercicio 3 - TIR'!$C$14)*('Ejercicio 3 - TIR'!$E$14-'Ejercicio 3 - TIR'!$D$14)*(1-D684)))</f>
        <v>30143.79609</v>
      </c>
      <c r="F684" s="3">
        <f t="shared" si="6"/>
        <v>0.1721593571</v>
      </c>
      <c r="G684" s="4">
        <f>IF(F684&lt;=('Ejercicio 3 - TIR'!$D$18-'Ejercicio 3 - TIR'!$C$18)/('Ejercicio 3 - TIR'!$E$18-'Ejercicio 3 - TIR'!$C$18),'Ejercicio 3 - TIR'!$C$18+SQRT(('Ejercicio 3 - TIR'!$E$18-'Ejercicio 3 - TIR'!$C$18)*('Ejercicio 3 - TIR'!$D$18-'Ejercicio 3 - TIR'!$C$18)*F684),'Ejercicio 3 - TIR'!$E$18-SQRT(('Ejercicio 3 - TIR'!$E$18-'Ejercicio 3 - TIR'!$C$18)*('Ejercicio 3 - TIR'!$E$18-'Ejercicio 3 - TIR'!$D$18)*(1-F684)))</f>
        <v>35081.7225</v>
      </c>
      <c r="H684" s="3">
        <f t="shared" si="7"/>
        <v>0.6074472143</v>
      </c>
      <c r="I684" s="4">
        <f>IF(H684&lt;=('Ejercicio 3 - TIR'!$D$18-'Ejercicio 3 - TIR'!$C$18)/('Ejercicio 3 - TIR'!$E$18-'Ejercicio 3 - TIR'!$C$18),'Ejercicio 3 - TIR'!$C$18+SQRT(('Ejercicio 3 - TIR'!$E$18-'Ejercicio 3 - TIR'!$C$18)*('Ejercicio 3 - TIR'!$D$18-'Ejercicio 3 - TIR'!$C$18)*H684),'Ejercicio 3 - TIR'!$E$18-SQRT(('Ejercicio 3 - TIR'!$E$18-'Ejercicio 3 - TIR'!$C$18)*('Ejercicio 3 - TIR'!$E$18-'Ejercicio 3 - TIR'!$D$18)*(1-H684)))</f>
        <v>39545.52681</v>
      </c>
      <c r="J684" s="3">
        <f t="shared" si="8"/>
        <v>0.512739108</v>
      </c>
      <c r="K684" s="4">
        <f>IF(J684&lt;=('Ejercicio 3 - TIR'!$D$18-'Ejercicio 3 - TIR'!$C$18)/('Ejercicio 3 - TIR'!$E$18-'Ejercicio 3 - TIR'!$C$18),'Ejercicio 3 - TIR'!$C$18+SQRT(('Ejercicio 3 - TIR'!$E$18-'Ejercicio 3 - TIR'!$C$18)*('Ejercicio 3 - TIR'!$D$18-'Ejercicio 3 - TIR'!$C$18)*J684),'Ejercicio 3 - TIR'!$E$18-SQRT(('Ejercicio 3 - TIR'!$E$18-'Ejercicio 3 - TIR'!$C$18)*('Ejercicio 3 - TIR'!$E$18-'Ejercicio 3 - TIR'!$D$18)*(1-J684)))</f>
        <v>38769.88405</v>
      </c>
      <c r="L684" s="3">
        <f t="shared" si="9"/>
        <v>0.4274933643</v>
      </c>
      <c r="M684" s="4">
        <f>IF(L684&lt;=('Ejercicio 3 - TIR'!$D$18-'Ejercicio 3 - TIR'!$C$18)/('Ejercicio 3 - TIR'!$E$18-'Ejercicio 3 - TIR'!$C$18),'Ejercicio 3 - TIR'!$C$18+SQRT(('Ejercicio 3 - TIR'!$E$18-'Ejercicio 3 - TIR'!$C$18)*('Ejercicio 3 - TIR'!$D$18-'Ejercicio 3 - TIR'!$C$18)*L684),'Ejercicio 3 - TIR'!$E$18-SQRT(('Ejercicio 3 - TIR'!$E$18-'Ejercicio 3 - TIR'!$C$18)*('Ejercicio 3 - TIR'!$E$18-'Ejercicio 3 - TIR'!$D$18)*(1-L684)))</f>
        <v>38007.74654</v>
      </c>
      <c r="N684" s="3">
        <f t="shared" si="10"/>
        <v>0.8816108104</v>
      </c>
      <c r="O684" s="4">
        <f>IF(N684&lt;=('Ejercicio 3 - TIR'!$D$18-'Ejercicio 3 - TIR'!$C$18)/('Ejercicio 3 - TIR'!$E$18-'Ejercicio 3 - TIR'!$C$18),'Ejercicio 3 - TIR'!$C$18+SQRT(('Ejercicio 3 - TIR'!$E$18-'Ejercicio 3 - TIR'!$C$18)*('Ejercicio 3 - TIR'!$D$18-'Ejercicio 3 - TIR'!$C$18)*N684),'Ejercicio 3 - TIR'!$E$18-SQRT(('Ejercicio 3 - TIR'!$E$18-'Ejercicio 3 - TIR'!$C$18)*('Ejercicio 3 - TIR'!$E$18-'Ejercicio 3 - TIR'!$D$18)*(1-N684)))</f>
        <v>42020.20316</v>
      </c>
      <c r="P684" s="3">
        <f t="shared" si="11"/>
        <v>0.7581161413</v>
      </c>
      <c r="Q684" s="7">
        <f>IF(P684&lt;=('Ejercicio 3 - TIR'!$D$22-'Ejercicio 3 - TIR'!$C$22)/('Ejercicio 3 - TIR'!$E$22-'Ejercicio 3 - TIR'!$C$22),'Ejercicio 3 - TIR'!$C$22+SQRT(('Ejercicio 3 - TIR'!$E$22-'Ejercicio 3 - TIR'!$C$22)*('Ejercicio 3 - TIR'!$D$22-'Ejercicio 3 - TIR'!$C$22)*P684),'Ejercicio 3 - TIR'!$E$22-SQRT(('Ejercicio 3 - TIR'!$E$22-'Ejercicio 3 - TIR'!$C$22)*('Ejercicio 3 - TIR'!$E$22-'Ejercicio 3 - TIR'!$D$22)*(1-P684)))</f>
        <v>0.1591339763</v>
      </c>
      <c r="R684" s="3">
        <f t="shared" si="12"/>
        <v>0.7872481803</v>
      </c>
      <c r="S684" s="7">
        <f>IF(R684&lt;=('Ejercicio 3 - TIR'!$D$23-'Ejercicio 3 - TIR'!$C$23)/('Ejercicio 3 - TIR'!$E$23-'Ejercicio 3 - TIR'!$C$23),'Ejercicio 3 - TIR'!$C$23+SQRT(('Ejercicio 3 - TIR'!$E$23-'Ejercicio 3 - TIR'!$C$23)*('Ejercicio 3 - TIR'!$D$23-'Ejercicio 3 - TIR'!$C$23)*R684),'Ejercicio 3 - TIR'!$E$23-SQRT(('Ejercicio 3 - TIR'!$E$23-'Ejercicio 3 - TIR'!$C$23)*('Ejercicio 3 - TIR'!$E$23-'Ejercicio 3 - TIR'!$D$23)*(1-R684)))</f>
        <v>0.160430808</v>
      </c>
      <c r="T684" s="3">
        <f t="shared" si="13"/>
        <v>0.4961771942</v>
      </c>
      <c r="U684" s="7">
        <f>IF(T684&lt;=('Ejercicio 3 - TIR'!$D$24-'Ejercicio 3 - TIR'!$C$24)/('Ejercicio 3 - TIR'!$E$24-'Ejercicio 3 - TIR'!$C$24),'Ejercicio 3 - TIR'!$C$24+SQRT(('Ejercicio 3 - TIR'!$E$24-'Ejercicio 3 - TIR'!$C$24)*('Ejercicio 3 - TIR'!$D$24-'Ejercicio 3 - TIR'!$C$24)*T684),'Ejercicio 3 - TIR'!$E$24-SQRT(('Ejercicio 3 - TIR'!$E$24-'Ejercicio 3 - TIR'!$C$24)*('Ejercicio 3 - TIR'!$E$24-'Ejercicio 3 - TIR'!$D$24)*(1-T684)))</f>
        <v>0.1824406622</v>
      </c>
      <c r="V684" s="3">
        <f t="shared" si="14"/>
        <v>0.1885686324</v>
      </c>
      <c r="W684" s="7">
        <f>IF(V684&lt;=('Ejercicio 3 - TIR'!$D$25-'Ejercicio 3 - TIR'!$C$25)/('Ejercicio 3 - TIR'!$E$25-'Ejercicio 3 - TIR'!$C$25),'Ejercicio 3 - TIR'!$C$25+SQRT(('Ejercicio 3 - TIR'!$E$25-'Ejercicio 3 - TIR'!$C$25)*('Ejercicio 3 - TIR'!$D$25-'Ejercicio 3 - TIR'!$C$25)*V684),'Ejercicio 3 - TIR'!$E$25-SQRT(('Ejercicio 3 - TIR'!$E$25-'Ejercicio 3 - TIR'!$C$25)*('Ejercicio 3 - TIR'!$E$25-'Ejercicio 3 - TIR'!$D$25)*(1-V684)))</f>
        <v>0.1962479563</v>
      </c>
      <c r="X684" s="3">
        <f t="shared" si="15"/>
        <v>0.7782119325</v>
      </c>
      <c r="Y684" s="7">
        <f>IF(X684&lt;=('Ejercicio 3 - TIR'!$D$26-'Ejercicio 3 - TIR'!$C$26)/('Ejercicio 3 - TIR'!$E$26-'Ejercicio 3 - TIR'!$C$26),'Ejercicio 3 - TIR'!$C$26+SQRT(('Ejercicio 3 - TIR'!$E$26-'Ejercicio 3 - TIR'!$C$26)*('Ejercicio 3 - TIR'!$D$26-'Ejercicio 3 - TIR'!$C$26)*X684),'Ejercicio 3 - TIR'!$E$26-SQRT(('Ejercicio 3 - TIR'!$E$26-'Ejercicio 3 - TIR'!$C$26)*('Ejercicio 3 - TIR'!$E$26-'Ejercicio 3 - TIR'!$D$26)*(1-X684)))</f>
        <v>0.2453928394</v>
      </c>
      <c r="Z684" s="3">
        <f t="shared" si="16"/>
        <v>1.159133976</v>
      </c>
      <c r="AA684" s="3">
        <f t="shared" si="17"/>
        <v>1.345094777</v>
      </c>
      <c r="AB684" s="3">
        <f t="shared" si="18"/>
        <v>1.590494758</v>
      </c>
      <c r="AC684" s="3">
        <f t="shared" si="19"/>
        <v>1.902626104</v>
      </c>
      <c r="AD684" s="3">
        <f t="shared" si="20"/>
        <v>2.369516926</v>
      </c>
      <c r="AE684" s="2">
        <f t="shared" si="21"/>
        <v>4796.902132</v>
      </c>
      <c r="AF684" s="2">
        <f t="shared" si="22"/>
        <v>5566.473016</v>
      </c>
      <c r="AG684" s="2">
        <f t="shared" si="23"/>
        <v>6582.02404</v>
      </c>
      <c r="AH684" s="2">
        <f t="shared" si="24"/>
        <v>7873.732806</v>
      </c>
      <c r="AI684" s="2">
        <f t="shared" si="25"/>
        <v>9805.890456</v>
      </c>
      <c r="AJ684" s="4">
        <f t="shared" si="26"/>
        <v>40664.4165</v>
      </c>
      <c r="AK684" s="4">
        <f t="shared" si="27"/>
        <v>53192.48156</v>
      </c>
      <c r="AL684" s="4">
        <f t="shared" si="28"/>
        <v>61663.29736</v>
      </c>
      <c r="AM684" s="4">
        <f t="shared" si="29"/>
        <v>72314.53073</v>
      </c>
      <c r="AN684" s="4">
        <f t="shared" si="30"/>
        <v>99567.58264</v>
      </c>
      <c r="AO684" s="4">
        <f>C684/'Ejercicio 3 - TIR'!$D$7</f>
        <v>17875.82671</v>
      </c>
      <c r="AP684" s="4">
        <f t="shared" si="31"/>
        <v>22788.58979</v>
      </c>
      <c r="AQ684" s="4">
        <f t="shared" si="32"/>
        <v>35316.65485</v>
      </c>
      <c r="AR684" s="4">
        <f t="shared" si="33"/>
        <v>43787.47066</v>
      </c>
      <c r="AS684" s="4">
        <f t="shared" si="34"/>
        <v>54438.70403</v>
      </c>
      <c r="AT684" s="4">
        <f t="shared" si="35"/>
        <v>81691.75593</v>
      </c>
      <c r="AU684" s="4">
        <f>AP684*'Ejercicio 3 - TIR'!$D$5</f>
        <v>11394.2949</v>
      </c>
      <c r="AV684" s="4">
        <f>AQ684*'Ejercicio 3 - TIR'!$D$5</f>
        <v>17658.32743</v>
      </c>
      <c r="AW684" s="4">
        <f>AR684*'Ejercicio 3 - TIR'!$D$5</f>
        <v>21893.73533</v>
      </c>
      <c r="AX684" s="4">
        <f>AS684*'Ejercicio 3 - TIR'!$D$5</f>
        <v>27219.35201</v>
      </c>
      <c r="AY684" s="4">
        <f>AT684*'Ejercicio 3 - TIR'!$D$5</f>
        <v>40845.87796</v>
      </c>
      <c r="AZ684" s="4">
        <f t="shared" ref="AZ684:BD684" si="2087">AJ684-AU684-AE684</f>
        <v>24473.21947</v>
      </c>
      <c r="BA684" s="4">
        <f t="shared" si="2087"/>
        <v>29967.68112</v>
      </c>
      <c r="BB684" s="4">
        <f t="shared" si="2087"/>
        <v>33187.538</v>
      </c>
      <c r="BC684" s="4">
        <f t="shared" si="2087"/>
        <v>37221.44591</v>
      </c>
      <c r="BD684" s="4">
        <f t="shared" si="2087"/>
        <v>48915.81421</v>
      </c>
      <c r="BE684" s="4">
        <f t="shared" ref="BE684:BI684" si="2088">AZ684/Z684</f>
        <v>21113.36564</v>
      </c>
      <c r="BF684" s="4">
        <f t="shared" si="2088"/>
        <v>22279.23388</v>
      </c>
      <c r="BG684" s="4">
        <f t="shared" si="2088"/>
        <v>20866.1725</v>
      </c>
      <c r="BH684" s="4">
        <f t="shared" si="2088"/>
        <v>19563.19522</v>
      </c>
      <c r="BI684" s="4">
        <f t="shared" si="2088"/>
        <v>20643.79185</v>
      </c>
      <c r="BJ684" s="4">
        <f t="shared" si="38"/>
        <v>71426.23505</v>
      </c>
      <c r="BK684" s="4">
        <f t="shared" si="39"/>
        <v>42357.07396</v>
      </c>
      <c r="BL684" s="4">
        <f t="shared" si="40"/>
        <v>113783.309</v>
      </c>
      <c r="BM684" s="4">
        <f>BK684*'Ejercicio 3 - TIR'!$D$5</f>
        <v>21178.53698</v>
      </c>
      <c r="BN684" s="4">
        <f t="shared" si="41"/>
        <v>92604.77203</v>
      </c>
      <c r="BO684" s="4">
        <f t="shared" si="42"/>
        <v>39081.70944</v>
      </c>
      <c r="BP684" s="4">
        <f t="shared" si="43"/>
        <v>-119522.9296</v>
      </c>
      <c r="BQ684" s="4">
        <f t="shared" ref="BQ684:BT684" si="2089">BE684</f>
        <v>21113.36564</v>
      </c>
      <c r="BR684" s="4">
        <f t="shared" si="2089"/>
        <v>22279.23388</v>
      </c>
      <c r="BS684" s="4">
        <f t="shared" si="2089"/>
        <v>20866.1725</v>
      </c>
      <c r="BT684" s="4">
        <f t="shared" si="2089"/>
        <v>19563.19522</v>
      </c>
      <c r="BU684" s="4">
        <f t="shared" si="45"/>
        <v>59725.50129</v>
      </c>
      <c r="BV684" s="36">
        <f t="shared" si="46"/>
        <v>5.439203354</v>
      </c>
    </row>
    <row r="685" ht="15.0" customHeight="1">
      <c r="A685" s="2">
        <v>684.0</v>
      </c>
      <c r="B685" s="3">
        <f t="shared" si="4"/>
        <v>0.02917657447</v>
      </c>
      <c r="C685" s="4">
        <f>IF(B685&lt;=('Ejercicio 3 - TIR'!$D$13-'Ejercicio 3 - TIR'!$C$13)/('Ejercicio 3 - TIR'!$E$13-'Ejercicio 3 - TIR'!$C$13),'Ejercicio 3 - TIR'!$C$13+SQRT(('Ejercicio 3 - TIR'!$E$13-'Ejercicio 3 - TIR'!$C$13)*('Ejercicio 3 - TIR'!$D$13-'Ejercicio 3 - TIR'!$C$13)*B685),'Ejercicio 3 - TIR'!$E$13-SQRT(('Ejercicio 3 - TIR'!$E$13-'Ejercicio 3 - TIR'!$C$13)*('Ejercicio 3 - TIR'!$E$13-'Ejercicio 3 - TIR'!$D$13)*(1-B685)))</f>
        <v>63416.23035</v>
      </c>
      <c r="D685" s="3">
        <f t="shared" si="5"/>
        <v>0.4886059326</v>
      </c>
      <c r="E685" s="4">
        <f>IF(D685&lt;=('Ejercicio 3 - TIR'!$D$14-'Ejercicio 3 - TIR'!$C$14)/('Ejercicio 3 - TIR'!$E$14-'Ejercicio 3 - TIR'!$C$14),'Ejercicio 3 - TIR'!$C$14+SQRT(('Ejercicio 3 - TIR'!$E$14-'Ejercicio 3 - TIR'!$C$14)*('Ejercicio 3 - TIR'!$D$14-'Ejercicio 3 - TIR'!$C$14)*D685),'Ejercicio 3 - TIR'!$E$14-SQRT(('Ejercicio 3 - TIR'!$E$14-'Ejercicio 3 - TIR'!$C$14)*('Ejercicio 3 - TIR'!$E$14-'Ejercicio 3 - TIR'!$D$14)*(1-D685)))</f>
        <v>31241.62629</v>
      </c>
      <c r="F685" s="3">
        <f t="shared" si="6"/>
        <v>0.2522019199</v>
      </c>
      <c r="G685" s="4">
        <f>IF(F685&lt;=('Ejercicio 3 - TIR'!$D$18-'Ejercicio 3 - TIR'!$C$18)/('Ejercicio 3 - TIR'!$E$18-'Ejercicio 3 - TIR'!$C$18),'Ejercicio 3 - TIR'!$C$18+SQRT(('Ejercicio 3 - TIR'!$E$18-'Ejercicio 3 - TIR'!$C$18)*('Ejercicio 3 - TIR'!$D$18-'Ejercicio 3 - TIR'!$C$18)*F685),'Ejercicio 3 - TIR'!$E$18-SQRT(('Ejercicio 3 - TIR'!$E$18-'Ejercicio 3 - TIR'!$C$18)*('Ejercicio 3 - TIR'!$E$18-'Ejercicio 3 - TIR'!$D$18)*(1-F685)))</f>
        <v>36150.63314</v>
      </c>
      <c r="H685" s="3">
        <f t="shared" si="7"/>
        <v>0.567333761</v>
      </c>
      <c r="I685" s="4">
        <f>IF(H685&lt;=('Ejercicio 3 - TIR'!$D$18-'Ejercicio 3 - TIR'!$C$18)/('Ejercicio 3 - TIR'!$E$18-'Ejercicio 3 - TIR'!$C$18),'Ejercicio 3 - TIR'!$C$18+SQRT(('Ejercicio 3 - TIR'!$E$18-'Ejercicio 3 - TIR'!$C$18)*('Ejercicio 3 - TIR'!$D$18-'Ejercicio 3 - TIR'!$C$18)*H685),'Ejercicio 3 - TIR'!$E$18-SQRT(('Ejercicio 3 - TIR'!$E$18-'Ejercicio 3 - TIR'!$C$18)*('Ejercicio 3 - TIR'!$E$18-'Ejercicio 3 - TIR'!$D$18)*(1-H685)))</f>
        <v>39224.9696</v>
      </c>
      <c r="J685" s="3">
        <f t="shared" si="8"/>
        <v>0.4032715471</v>
      </c>
      <c r="K685" s="4">
        <f>IF(J685&lt;=('Ejercicio 3 - TIR'!$D$18-'Ejercicio 3 - TIR'!$C$18)/('Ejercicio 3 - TIR'!$E$18-'Ejercicio 3 - TIR'!$C$18),'Ejercicio 3 - TIR'!$C$18+SQRT(('Ejercicio 3 - TIR'!$E$18-'Ejercicio 3 - TIR'!$C$18)*('Ejercicio 3 - TIR'!$D$18-'Ejercicio 3 - TIR'!$C$18)*J685),'Ejercicio 3 - TIR'!$E$18-SQRT(('Ejercicio 3 - TIR'!$E$18-'Ejercicio 3 - TIR'!$C$18)*('Ejercicio 3 - TIR'!$E$18-'Ejercicio 3 - TIR'!$D$18)*(1-J685)))</f>
        <v>37777.57881</v>
      </c>
      <c r="L685" s="3">
        <f t="shared" si="9"/>
        <v>0.7176685417</v>
      </c>
      <c r="M685" s="4">
        <f>IF(L685&lt;=('Ejercicio 3 - TIR'!$D$18-'Ejercicio 3 - TIR'!$C$18)/('Ejercicio 3 - TIR'!$E$18-'Ejercicio 3 - TIR'!$C$18),'Ejercicio 3 - TIR'!$C$18+SQRT(('Ejercicio 3 - TIR'!$E$18-'Ejercicio 3 - TIR'!$C$18)*('Ejercicio 3 - TIR'!$D$18-'Ejercicio 3 - TIR'!$C$18)*L685),'Ejercicio 3 - TIR'!$E$18-SQRT(('Ejercicio 3 - TIR'!$E$18-'Ejercicio 3 - TIR'!$C$18)*('Ejercicio 3 - TIR'!$E$18-'Ejercicio 3 - TIR'!$D$18)*(1-L685)))</f>
        <v>40398.38513</v>
      </c>
      <c r="N685" s="3">
        <f t="shared" si="10"/>
        <v>0.5912686534</v>
      </c>
      <c r="O685" s="4">
        <f>IF(N685&lt;=('Ejercicio 3 - TIR'!$D$18-'Ejercicio 3 - TIR'!$C$18)/('Ejercicio 3 - TIR'!$E$18-'Ejercicio 3 - TIR'!$C$18),'Ejercicio 3 - TIR'!$C$18+SQRT(('Ejercicio 3 - TIR'!$E$18-'Ejercicio 3 - TIR'!$C$18)*('Ejercicio 3 - TIR'!$D$18-'Ejercicio 3 - TIR'!$C$18)*N685),'Ejercicio 3 - TIR'!$E$18-SQRT(('Ejercicio 3 - TIR'!$E$18-'Ejercicio 3 - TIR'!$C$18)*('Ejercicio 3 - TIR'!$E$18-'Ejercicio 3 - TIR'!$D$18)*(1-N685)))</f>
        <v>39417.55266</v>
      </c>
      <c r="P685" s="3">
        <f t="shared" si="11"/>
        <v>0.7738077116</v>
      </c>
      <c r="Q685" s="7">
        <f>IF(P685&lt;=('Ejercicio 3 - TIR'!$D$22-'Ejercicio 3 - TIR'!$C$22)/('Ejercicio 3 - TIR'!$E$22-'Ejercicio 3 - TIR'!$C$22),'Ejercicio 3 - TIR'!$C$22+SQRT(('Ejercicio 3 - TIR'!$E$22-'Ejercicio 3 - TIR'!$C$22)*('Ejercicio 3 - TIR'!$D$22-'Ejercicio 3 - TIR'!$C$22)*P685),'Ejercicio 3 - TIR'!$E$22-SQRT(('Ejercicio 3 - TIR'!$E$22-'Ejercicio 3 - TIR'!$C$22)*('Ejercicio 3 - TIR'!$E$22-'Ejercicio 3 - TIR'!$D$22)*(1-P685)))</f>
        <v>0.1598221379</v>
      </c>
      <c r="R685" s="3">
        <f t="shared" si="12"/>
        <v>0.4340774328</v>
      </c>
      <c r="S685" s="7">
        <f>IF(R685&lt;=('Ejercicio 3 - TIR'!$D$23-'Ejercicio 3 - TIR'!$C$23)/('Ejercicio 3 - TIR'!$E$23-'Ejercicio 3 - TIR'!$C$23),'Ejercicio 3 - TIR'!$C$23+SQRT(('Ejercicio 3 - TIR'!$E$23-'Ejercicio 3 - TIR'!$C$23)*('Ejercicio 3 - TIR'!$D$23-'Ejercicio 3 - TIR'!$C$23)*R685),'Ejercicio 3 - TIR'!$E$23-SQRT(('Ejercicio 3 - TIR'!$E$23-'Ejercicio 3 - TIR'!$C$23)*('Ejercicio 3 - TIR'!$E$23-'Ejercicio 3 - TIR'!$D$23)*(1-R685)))</f>
        <v>0.1479524485</v>
      </c>
      <c r="T685" s="3">
        <f t="shared" si="13"/>
        <v>0.1571205432</v>
      </c>
      <c r="U685" s="7">
        <f>IF(T685&lt;=('Ejercicio 3 - TIR'!$D$24-'Ejercicio 3 - TIR'!$C$24)/('Ejercicio 3 - TIR'!$E$24-'Ejercicio 3 - TIR'!$C$24),'Ejercicio 3 - TIR'!$C$24+SQRT(('Ejercicio 3 - TIR'!$E$24-'Ejercicio 3 - TIR'!$C$24)*('Ejercicio 3 - TIR'!$D$24-'Ejercicio 3 - TIR'!$C$24)*T685),'Ejercicio 3 - TIR'!$E$24-SQRT(('Ejercicio 3 - TIR'!$E$24-'Ejercicio 3 - TIR'!$C$24)*('Ejercicio 3 - TIR'!$E$24-'Ejercicio 3 - TIR'!$D$24)*(1-T685)))</f>
        <v>0.1681646123</v>
      </c>
      <c r="V685" s="3">
        <f t="shared" si="14"/>
        <v>0.4815262354</v>
      </c>
      <c r="W685" s="7">
        <f>IF(V685&lt;=('Ejercicio 3 - TIR'!$D$25-'Ejercicio 3 - TIR'!$C$25)/('Ejercicio 3 - TIR'!$E$25-'Ejercicio 3 - TIR'!$C$25),'Ejercicio 3 - TIR'!$C$25+SQRT(('Ejercicio 3 - TIR'!$E$25-'Ejercicio 3 - TIR'!$C$25)*('Ejercicio 3 - TIR'!$D$25-'Ejercicio 3 - TIR'!$C$25)*V685),'Ejercicio 3 - TIR'!$E$25-SQRT(('Ejercicio 3 - TIR'!$E$25-'Ejercicio 3 - TIR'!$C$25)*('Ejercicio 3 - TIR'!$E$25-'Ejercicio 3 - TIR'!$D$25)*(1-V685)))</f>
        <v>0.2074011951</v>
      </c>
      <c r="X685" s="3">
        <f t="shared" si="15"/>
        <v>0.5197942966</v>
      </c>
      <c r="Y685" s="7">
        <f>IF(X685&lt;=('Ejercicio 3 - TIR'!$D$26-'Ejercicio 3 - TIR'!$C$26)/('Ejercicio 3 - TIR'!$E$26-'Ejercicio 3 - TIR'!$C$26),'Ejercicio 3 - TIR'!$C$26+SQRT(('Ejercicio 3 - TIR'!$E$26-'Ejercicio 3 - TIR'!$C$26)*('Ejercicio 3 - TIR'!$D$26-'Ejercicio 3 - TIR'!$C$26)*X685),'Ejercicio 3 - TIR'!$E$26-SQRT(('Ejercicio 3 - TIR'!$E$26-'Ejercicio 3 - TIR'!$C$26)*('Ejercicio 3 - TIR'!$E$26-'Ejercicio 3 - TIR'!$D$26)*(1-X685)))</f>
        <v>0.2290774039</v>
      </c>
      <c r="Z685" s="3">
        <f t="shared" si="16"/>
        <v>1.159822138</v>
      </c>
      <c r="AA685" s="3">
        <f t="shared" si="17"/>
        <v>1.331420663</v>
      </c>
      <c r="AB685" s="3">
        <f t="shared" si="18"/>
        <v>1.555318503</v>
      </c>
      <c r="AC685" s="3">
        <f t="shared" si="19"/>
        <v>1.877893419</v>
      </c>
      <c r="AD685" s="3">
        <f t="shared" si="20"/>
        <v>2.308076368</v>
      </c>
      <c r="AE685" s="2">
        <f t="shared" si="21"/>
        <v>4993.103504</v>
      </c>
      <c r="AF685" s="2">
        <f t="shared" si="22"/>
        <v>5731.845394</v>
      </c>
      <c r="AG685" s="2">
        <f t="shared" si="23"/>
        <v>6695.738952</v>
      </c>
      <c r="AH685" s="2">
        <f t="shared" si="24"/>
        <v>8084.443213</v>
      </c>
      <c r="AI685" s="2">
        <f t="shared" si="25"/>
        <v>9936.406476</v>
      </c>
      <c r="AJ685" s="4">
        <f t="shared" si="26"/>
        <v>41928.30461</v>
      </c>
      <c r="AK685" s="4">
        <f t="shared" si="27"/>
        <v>52224.93504</v>
      </c>
      <c r="AL685" s="4">
        <f t="shared" si="28"/>
        <v>58756.1673</v>
      </c>
      <c r="AM685" s="4">
        <f t="shared" si="29"/>
        <v>75863.86158</v>
      </c>
      <c r="AN685" s="4">
        <f t="shared" si="30"/>
        <v>90978.72177</v>
      </c>
      <c r="AO685" s="4">
        <f>C685/'Ejercicio 3 - TIR'!$D$7</f>
        <v>12683.24607</v>
      </c>
      <c r="AP685" s="4">
        <f t="shared" si="31"/>
        <v>29245.05854</v>
      </c>
      <c r="AQ685" s="4">
        <f t="shared" si="32"/>
        <v>39541.68897</v>
      </c>
      <c r="AR685" s="4">
        <f t="shared" si="33"/>
        <v>46072.92123</v>
      </c>
      <c r="AS685" s="4">
        <f t="shared" si="34"/>
        <v>63180.61551</v>
      </c>
      <c r="AT685" s="4">
        <f t="shared" si="35"/>
        <v>78295.4757</v>
      </c>
      <c r="AU685" s="4">
        <f>AP685*'Ejercicio 3 - TIR'!$D$5</f>
        <v>14622.52927</v>
      </c>
      <c r="AV685" s="4">
        <f>AQ685*'Ejercicio 3 - TIR'!$D$5</f>
        <v>19770.84448</v>
      </c>
      <c r="AW685" s="4">
        <f>AR685*'Ejercicio 3 - TIR'!$D$5</f>
        <v>23036.46062</v>
      </c>
      <c r="AX685" s="4">
        <f>AS685*'Ejercicio 3 - TIR'!$D$5</f>
        <v>31590.30776</v>
      </c>
      <c r="AY685" s="4">
        <f>AT685*'Ejercicio 3 - TIR'!$D$5</f>
        <v>39147.73785</v>
      </c>
      <c r="AZ685" s="4">
        <f t="shared" ref="AZ685:BD685" si="2090">AJ685-AU685-AE685</f>
        <v>22312.67184</v>
      </c>
      <c r="BA685" s="4">
        <f t="shared" si="2090"/>
        <v>26722.24516</v>
      </c>
      <c r="BB685" s="4">
        <f t="shared" si="2090"/>
        <v>29023.96773</v>
      </c>
      <c r="BC685" s="4">
        <f t="shared" si="2090"/>
        <v>36189.11061</v>
      </c>
      <c r="BD685" s="4">
        <f t="shared" si="2090"/>
        <v>41894.57744</v>
      </c>
      <c r="BE685" s="4">
        <f t="shared" ref="BE685:BI685" si="2091">AZ685/Z685</f>
        <v>19238.01168</v>
      </c>
      <c r="BF685" s="4">
        <f t="shared" si="2091"/>
        <v>20070.47502</v>
      </c>
      <c r="BG685" s="4">
        <f t="shared" si="2091"/>
        <v>18661.10876</v>
      </c>
      <c r="BH685" s="4">
        <f t="shared" si="2091"/>
        <v>19271.12063</v>
      </c>
      <c r="BI685" s="4">
        <f t="shared" si="2091"/>
        <v>18151.29604</v>
      </c>
      <c r="BJ685" s="4">
        <f t="shared" si="38"/>
        <v>72108.05933</v>
      </c>
      <c r="BK685" s="4">
        <f t="shared" si="39"/>
        <v>29273.90052</v>
      </c>
      <c r="BL685" s="4">
        <f t="shared" si="40"/>
        <v>101381.9599</v>
      </c>
      <c r="BM685" s="4">
        <f>BK685*'Ejercicio 3 - TIR'!$D$5</f>
        <v>14636.95026</v>
      </c>
      <c r="BN685" s="4">
        <f t="shared" si="41"/>
        <v>86745.00959</v>
      </c>
      <c r="BO685" s="4">
        <f t="shared" si="42"/>
        <v>37583.24932</v>
      </c>
      <c r="BP685" s="4">
        <f t="shared" si="43"/>
        <v>-94657.85663</v>
      </c>
      <c r="BQ685" s="4">
        <f t="shared" ref="BQ685:BT685" si="2092">BE685</f>
        <v>19238.01168</v>
      </c>
      <c r="BR685" s="4">
        <f t="shared" si="2092"/>
        <v>20070.47502</v>
      </c>
      <c r="BS685" s="4">
        <f t="shared" si="2092"/>
        <v>18661.10876</v>
      </c>
      <c r="BT685" s="4">
        <f t="shared" si="2092"/>
        <v>19271.12063</v>
      </c>
      <c r="BU685" s="4">
        <f t="shared" si="45"/>
        <v>55734.54536</v>
      </c>
      <c r="BV685" s="36">
        <f t="shared" si="46"/>
        <v>10.42135351</v>
      </c>
    </row>
    <row r="686" ht="15.0" customHeight="1">
      <c r="A686" s="2">
        <v>685.0</v>
      </c>
      <c r="B686" s="3">
        <f t="shared" si="4"/>
        <v>0.5029338905</v>
      </c>
      <c r="C686" s="4">
        <f>IF(B686&lt;=('Ejercicio 3 - TIR'!$D$13-'Ejercicio 3 - TIR'!$C$13)/('Ejercicio 3 - TIR'!$E$13-'Ejercicio 3 - TIR'!$C$13),'Ejercicio 3 - TIR'!$C$13+SQRT(('Ejercicio 3 - TIR'!$E$13-'Ejercicio 3 - TIR'!$C$13)*('Ejercicio 3 - TIR'!$D$13-'Ejercicio 3 - TIR'!$C$13)*B686),'Ejercicio 3 - TIR'!$E$13-SQRT(('Ejercicio 3 - TIR'!$E$13-'Ejercicio 3 - TIR'!$C$13)*('Ejercicio 3 - TIR'!$E$13-'Ejercicio 3 - TIR'!$D$13)*(1-B686)))</f>
        <v>75577.07365</v>
      </c>
      <c r="D686" s="3">
        <f t="shared" si="5"/>
        <v>0.3237213608</v>
      </c>
      <c r="E686" s="4">
        <f>IF(D686&lt;=('Ejercicio 3 - TIR'!$D$14-'Ejercicio 3 - TIR'!$C$14)/('Ejercicio 3 - TIR'!$E$14-'Ejercicio 3 - TIR'!$C$14),'Ejercicio 3 - TIR'!$C$14+SQRT(('Ejercicio 3 - TIR'!$E$14-'Ejercicio 3 - TIR'!$C$14)*('Ejercicio 3 - TIR'!$D$14-'Ejercicio 3 - TIR'!$C$14)*D686),'Ejercicio 3 - TIR'!$E$14-SQRT(('Ejercicio 3 - TIR'!$E$14-'Ejercicio 3 - TIR'!$C$14)*('Ejercicio 3 - TIR'!$E$14-'Ejercicio 3 - TIR'!$D$14)*(1-D686)))</f>
        <v>29927.38288</v>
      </c>
      <c r="F686" s="3">
        <f t="shared" si="6"/>
        <v>0.5327468988</v>
      </c>
      <c r="G686" s="4">
        <f>IF(F686&lt;=('Ejercicio 3 - TIR'!$D$18-'Ejercicio 3 - TIR'!$C$18)/('Ejercicio 3 - TIR'!$E$18-'Ejercicio 3 - TIR'!$C$18),'Ejercicio 3 - TIR'!$C$18+SQRT(('Ejercicio 3 - TIR'!$E$18-'Ejercicio 3 - TIR'!$C$18)*('Ejercicio 3 - TIR'!$D$18-'Ejercicio 3 - TIR'!$C$18)*F686),'Ejercicio 3 - TIR'!$E$18-SQRT(('Ejercicio 3 - TIR'!$E$18-'Ejercicio 3 - TIR'!$C$18)*('Ejercicio 3 - TIR'!$E$18-'Ejercicio 3 - TIR'!$D$18)*(1-F686)))</f>
        <v>38939.35315</v>
      </c>
      <c r="H686" s="3">
        <f t="shared" si="7"/>
        <v>0.5648453461</v>
      </c>
      <c r="I686" s="4">
        <f>IF(H686&lt;=('Ejercicio 3 - TIR'!$D$18-'Ejercicio 3 - TIR'!$C$18)/('Ejercicio 3 - TIR'!$E$18-'Ejercicio 3 - TIR'!$C$18),'Ejercicio 3 - TIR'!$C$18+SQRT(('Ejercicio 3 - TIR'!$E$18-'Ejercicio 3 - TIR'!$C$18)*('Ejercicio 3 - TIR'!$D$18-'Ejercicio 3 - TIR'!$C$18)*H686),'Ejercicio 3 - TIR'!$E$18-SQRT(('Ejercicio 3 - TIR'!$E$18-'Ejercicio 3 - TIR'!$C$18)*('Ejercicio 3 - TIR'!$E$18-'Ejercicio 3 - TIR'!$D$18)*(1-H686)))</f>
        <v>39204.71629</v>
      </c>
      <c r="J686" s="3">
        <f t="shared" si="8"/>
        <v>0.0643284315</v>
      </c>
      <c r="K686" s="4">
        <f>IF(J686&lt;=('Ejercicio 3 - TIR'!$D$18-'Ejercicio 3 - TIR'!$C$18)/('Ejercicio 3 - TIR'!$E$18-'Ejercicio 3 - TIR'!$C$18),'Ejercicio 3 - TIR'!$C$18+SQRT(('Ejercicio 3 - TIR'!$E$18-'Ejercicio 3 - TIR'!$C$18)*('Ejercicio 3 - TIR'!$D$18-'Ejercicio 3 - TIR'!$C$18)*J686),'Ejercicio 3 - TIR'!$E$18-SQRT(('Ejercicio 3 - TIR'!$E$18-'Ejercicio 3 - TIR'!$C$18)*('Ejercicio 3 - TIR'!$E$18-'Ejercicio 3 - TIR'!$D$18)*(1-J686)))</f>
        <v>33106.32656</v>
      </c>
      <c r="L686" s="3">
        <f t="shared" si="9"/>
        <v>0.06045618309</v>
      </c>
      <c r="M686" s="4">
        <f>IF(L686&lt;=('Ejercicio 3 - TIR'!$D$18-'Ejercicio 3 - TIR'!$C$18)/('Ejercicio 3 - TIR'!$E$18-'Ejercicio 3 - TIR'!$C$18),'Ejercicio 3 - TIR'!$C$18+SQRT(('Ejercicio 3 - TIR'!$E$18-'Ejercicio 3 - TIR'!$C$18)*('Ejercicio 3 - TIR'!$D$18-'Ejercicio 3 - TIR'!$C$18)*L686),'Ejercicio 3 - TIR'!$E$18-SQRT(('Ejercicio 3 - TIR'!$E$18-'Ejercicio 3 - TIR'!$C$18)*('Ejercicio 3 - TIR'!$E$18-'Ejercicio 3 - TIR'!$D$18)*(1-L686)))</f>
        <v>33011.38298</v>
      </c>
      <c r="N686" s="3">
        <f t="shared" si="10"/>
        <v>0.9627934485</v>
      </c>
      <c r="O686" s="4">
        <f>IF(N686&lt;=('Ejercicio 3 - TIR'!$D$18-'Ejercicio 3 - TIR'!$C$18)/('Ejercicio 3 - TIR'!$E$18-'Ejercicio 3 - TIR'!$C$18),'Ejercicio 3 - TIR'!$C$18+SQRT(('Ejercicio 3 - TIR'!$E$18-'Ejercicio 3 - TIR'!$C$18)*('Ejercicio 3 - TIR'!$D$18-'Ejercicio 3 - TIR'!$C$18)*N686),'Ejercicio 3 - TIR'!$E$18-SQRT(('Ejercicio 3 - TIR'!$E$18-'Ejercicio 3 - TIR'!$C$18)*('Ejercicio 3 - TIR'!$E$18-'Ejercicio 3 - TIR'!$D$18)*(1-N686)))</f>
        <v>43329.52361</v>
      </c>
      <c r="P686" s="3">
        <f t="shared" si="11"/>
        <v>0.3881704558</v>
      </c>
      <c r="Q686" s="7">
        <f>IF(P686&lt;=('Ejercicio 3 - TIR'!$D$22-'Ejercicio 3 - TIR'!$C$22)/('Ejercicio 3 - TIR'!$E$22-'Ejercicio 3 - TIR'!$C$22),'Ejercicio 3 - TIR'!$C$22+SQRT(('Ejercicio 3 - TIR'!$E$22-'Ejercicio 3 - TIR'!$C$22)*('Ejercicio 3 - TIR'!$D$22-'Ejercicio 3 - TIR'!$C$22)*P686),'Ejercicio 3 - TIR'!$E$22-SQRT(('Ejercicio 3 - TIR'!$E$22-'Ejercicio 3 - TIR'!$C$22)*('Ejercicio 3 - TIR'!$E$22-'Ejercicio 3 - TIR'!$D$22)*(1-P686)))</f>
        <v>0.146433063</v>
      </c>
      <c r="R686" s="3">
        <f t="shared" si="12"/>
        <v>0.08096620351</v>
      </c>
      <c r="S686" s="7">
        <f>IF(R686&lt;=('Ejercicio 3 - TIR'!$D$23-'Ejercicio 3 - TIR'!$C$23)/('Ejercicio 3 - TIR'!$E$23-'Ejercicio 3 - TIR'!$C$23),'Ejercicio 3 - TIR'!$C$23+SQRT(('Ejercicio 3 - TIR'!$E$23-'Ejercicio 3 - TIR'!$C$23)*('Ejercicio 3 - TIR'!$D$23-'Ejercicio 3 - TIR'!$C$23)*R686),'Ejercicio 3 - TIR'!$E$23-SQRT(('Ejercicio 3 - TIR'!$E$23-'Ejercicio 3 - TIR'!$C$23)*('Ejercicio 3 - TIR'!$E$23-'Ejercicio 3 - TIR'!$D$23)*(1-R686)))</f>
        <v>0.1320722478</v>
      </c>
      <c r="T686" s="3">
        <f t="shared" si="13"/>
        <v>0.4384330974</v>
      </c>
      <c r="U686" s="7">
        <f>IF(T686&lt;=('Ejercicio 3 - TIR'!$D$24-'Ejercicio 3 - TIR'!$C$24)/('Ejercicio 3 - TIR'!$E$24-'Ejercicio 3 - TIR'!$C$24),'Ejercicio 3 - TIR'!$C$24+SQRT(('Ejercicio 3 - TIR'!$E$24-'Ejercicio 3 - TIR'!$C$24)*('Ejercicio 3 - TIR'!$D$24-'Ejercicio 3 - TIR'!$C$24)*T686),'Ejercicio 3 - TIR'!$E$24-SQRT(('Ejercicio 3 - TIR'!$E$24-'Ejercicio 3 - TIR'!$C$24)*('Ejercicio 3 - TIR'!$E$24-'Ejercicio 3 - TIR'!$D$24)*(1-T686)))</f>
        <v>0.1803466606</v>
      </c>
      <c r="V686" s="3">
        <f t="shared" si="14"/>
        <v>0.4027823012</v>
      </c>
      <c r="W686" s="7">
        <f>IF(V686&lt;=('Ejercicio 3 - TIR'!$D$25-'Ejercicio 3 - TIR'!$C$25)/('Ejercicio 3 - TIR'!$E$25-'Ejercicio 3 - TIR'!$C$25),'Ejercicio 3 - TIR'!$C$25+SQRT(('Ejercicio 3 - TIR'!$E$25-'Ejercicio 3 - TIR'!$C$25)*('Ejercicio 3 - TIR'!$D$25-'Ejercicio 3 - TIR'!$C$25)*V686),'Ejercicio 3 - TIR'!$E$25-SQRT(('Ejercicio 3 - TIR'!$E$25-'Ejercicio 3 - TIR'!$C$25)*('Ejercicio 3 - TIR'!$E$25-'Ejercicio 3 - TIR'!$D$25)*(1-V686)))</f>
        <v>0.2042806174</v>
      </c>
      <c r="X686" s="3">
        <f t="shared" si="15"/>
        <v>0.731747541</v>
      </c>
      <c r="Y686" s="7">
        <f>IF(X686&lt;=('Ejercicio 3 - TIR'!$D$26-'Ejercicio 3 - TIR'!$C$26)/('Ejercicio 3 - TIR'!$E$26-'Ejercicio 3 - TIR'!$C$26),'Ejercicio 3 - TIR'!$C$26+SQRT(('Ejercicio 3 - TIR'!$E$26-'Ejercicio 3 - TIR'!$C$26)*('Ejercicio 3 - TIR'!$D$26-'Ejercicio 3 - TIR'!$C$26)*X686),'Ejercicio 3 - TIR'!$E$26-SQRT(('Ejercicio 3 - TIR'!$E$26-'Ejercicio 3 - TIR'!$C$26)*('Ejercicio 3 - TIR'!$E$26-'Ejercicio 3 - TIR'!$D$26)*(1-X686)))</f>
        <v>0.2419400042</v>
      </c>
      <c r="Z686" s="3">
        <f t="shared" si="16"/>
        <v>1.146433063</v>
      </c>
      <c r="AA686" s="3">
        <f t="shared" si="17"/>
        <v>1.297845055</v>
      </c>
      <c r="AB686" s="3">
        <f t="shared" si="18"/>
        <v>1.531907076</v>
      </c>
      <c r="AC686" s="3">
        <f t="shared" si="19"/>
        <v>1.844845999</v>
      </c>
      <c r="AD686" s="3">
        <f t="shared" si="20"/>
        <v>2.291188048</v>
      </c>
      <c r="AE686" s="2">
        <f t="shared" si="21"/>
        <v>4382.358343</v>
      </c>
      <c r="AF686" s="2">
        <f t="shared" si="22"/>
        <v>4961.14626</v>
      </c>
      <c r="AG686" s="2">
        <f t="shared" si="23"/>
        <v>5855.872421</v>
      </c>
      <c r="AH686" s="2">
        <f t="shared" si="24"/>
        <v>7052.113655</v>
      </c>
      <c r="AI686" s="2">
        <f t="shared" si="25"/>
        <v>8758.302062</v>
      </c>
      <c r="AJ686" s="4">
        <f t="shared" si="26"/>
        <v>44641.36191</v>
      </c>
      <c r="AK686" s="4">
        <f t="shared" si="27"/>
        <v>50881.64715</v>
      </c>
      <c r="AL686" s="4">
        <f t="shared" si="28"/>
        <v>50715.81593</v>
      </c>
      <c r="AM686" s="4">
        <f t="shared" si="29"/>
        <v>60900.91783</v>
      </c>
      <c r="AN686" s="4">
        <f t="shared" si="30"/>
        <v>99276.08664</v>
      </c>
      <c r="AO686" s="4">
        <f>C686/'Ejercicio 3 - TIR'!$D$7</f>
        <v>15115.41473</v>
      </c>
      <c r="AP686" s="4">
        <f t="shared" si="31"/>
        <v>29525.94718</v>
      </c>
      <c r="AQ686" s="4">
        <f t="shared" si="32"/>
        <v>35766.23242</v>
      </c>
      <c r="AR686" s="4">
        <f t="shared" si="33"/>
        <v>35600.4012</v>
      </c>
      <c r="AS686" s="4">
        <f t="shared" si="34"/>
        <v>45785.5031</v>
      </c>
      <c r="AT686" s="4">
        <f t="shared" si="35"/>
        <v>84160.67191</v>
      </c>
      <c r="AU686" s="4">
        <f>AP686*'Ejercicio 3 - TIR'!$D$5</f>
        <v>14762.97359</v>
      </c>
      <c r="AV686" s="4">
        <f>AQ686*'Ejercicio 3 - TIR'!$D$5</f>
        <v>17883.11621</v>
      </c>
      <c r="AW686" s="4">
        <f>AR686*'Ejercicio 3 - TIR'!$D$5</f>
        <v>17800.2006</v>
      </c>
      <c r="AX686" s="4">
        <f>AS686*'Ejercicio 3 - TIR'!$D$5</f>
        <v>22892.75155</v>
      </c>
      <c r="AY686" s="4">
        <f>AT686*'Ejercicio 3 - TIR'!$D$5</f>
        <v>42080.33595</v>
      </c>
      <c r="AZ686" s="4">
        <f t="shared" ref="AZ686:BD686" si="2093">AJ686-AU686-AE686</f>
        <v>25496.02998</v>
      </c>
      <c r="BA686" s="4">
        <f t="shared" si="2093"/>
        <v>28037.38468</v>
      </c>
      <c r="BB686" s="4">
        <f t="shared" si="2093"/>
        <v>27059.74291</v>
      </c>
      <c r="BC686" s="4">
        <f t="shared" si="2093"/>
        <v>30956.05263</v>
      </c>
      <c r="BD686" s="4">
        <f t="shared" si="2093"/>
        <v>48437.44862</v>
      </c>
      <c r="BE686" s="4">
        <f t="shared" ref="BE686:BI686" si="2094">AZ686/Z686</f>
        <v>22239.44057</v>
      </c>
      <c r="BF686" s="4">
        <f t="shared" si="2094"/>
        <v>21603.02925</v>
      </c>
      <c r="BG686" s="4">
        <f t="shared" si="2094"/>
        <v>17664.08898</v>
      </c>
      <c r="BH686" s="4">
        <f t="shared" si="2094"/>
        <v>16779.7489</v>
      </c>
      <c r="BI686" s="4">
        <f t="shared" si="2094"/>
        <v>21140.7565</v>
      </c>
      <c r="BJ686" s="4">
        <f t="shared" si="38"/>
        <v>68569.26197</v>
      </c>
      <c r="BK686" s="4">
        <f t="shared" si="39"/>
        <v>34632.25758</v>
      </c>
      <c r="BL686" s="4">
        <f t="shared" si="40"/>
        <v>103201.5196</v>
      </c>
      <c r="BM686" s="4">
        <f>BK686*'Ejercicio 3 - TIR'!$D$5</f>
        <v>17316.12879</v>
      </c>
      <c r="BN686" s="4">
        <f t="shared" si="41"/>
        <v>85885.39076</v>
      </c>
      <c r="BO686" s="4">
        <f t="shared" si="42"/>
        <v>37485.09025</v>
      </c>
      <c r="BP686" s="4">
        <f t="shared" si="43"/>
        <v>-105504.4565</v>
      </c>
      <c r="BQ686" s="4">
        <f t="shared" ref="BQ686:BT686" si="2095">BE686</f>
        <v>22239.44057</v>
      </c>
      <c r="BR686" s="4">
        <f t="shared" si="2095"/>
        <v>21603.02925</v>
      </c>
      <c r="BS686" s="4">
        <f t="shared" si="2095"/>
        <v>17664.08898</v>
      </c>
      <c r="BT686" s="4">
        <f t="shared" si="2095"/>
        <v>16779.7489</v>
      </c>
      <c r="BU686" s="4">
        <f t="shared" si="45"/>
        <v>58625.84675</v>
      </c>
      <c r="BV686" s="36">
        <f t="shared" si="46"/>
        <v>7.95803536</v>
      </c>
    </row>
    <row r="687" ht="15.0" customHeight="1">
      <c r="A687" s="2">
        <v>686.0</v>
      </c>
      <c r="B687" s="3">
        <f t="shared" si="4"/>
        <v>0.9794340739</v>
      </c>
      <c r="C687" s="4">
        <f>IF(B687&lt;=('Ejercicio 3 - TIR'!$D$13-'Ejercicio 3 - TIR'!$C$13)/('Ejercicio 3 - TIR'!$E$13-'Ejercicio 3 - TIR'!$C$13),'Ejercicio 3 - TIR'!$C$13+SQRT(('Ejercicio 3 - TIR'!$E$13-'Ejercicio 3 - TIR'!$C$13)*('Ejercicio 3 - TIR'!$D$13-'Ejercicio 3 - TIR'!$C$13)*B687),'Ejercicio 3 - TIR'!$E$13-SQRT(('Ejercicio 3 - TIR'!$E$13-'Ejercicio 3 - TIR'!$C$13)*('Ejercicio 3 - TIR'!$E$13-'Ejercicio 3 - TIR'!$D$13)*(1-B687)))</f>
        <v>95032.19251</v>
      </c>
      <c r="D687" s="3">
        <f t="shared" si="5"/>
        <v>0.7987389182</v>
      </c>
      <c r="E687" s="4">
        <f>IF(D687&lt;=('Ejercicio 3 - TIR'!$D$14-'Ejercicio 3 - TIR'!$C$14)/('Ejercicio 3 - TIR'!$E$14-'Ejercicio 3 - TIR'!$C$14),'Ejercicio 3 - TIR'!$C$14+SQRT(('Ejercicio 3 - TIR'!$E$14-'Ejercicio 3 - TIR'!$C$14)*('Ejercicio 3 - TIR'!$D$14-'Ejercicio 3 - TIR'!$C$14)*D687),'Ejercicio 3 - TIR'!$E$14-SQRT(('Ejercicio 3 - TIR'!$E$14-'Ejercicio 3 - TIR'!$C$14)*('Ejercicio 3 - TIR'!$E$14-'Ejercicio 3 - TIR'!$D$14)*(1-D687)))</f>
        <v>34505.53349</v>
      </c>
      <c r="F687" s="3">
        <f t="shared" si="6"/>
        <v>0.1724454477</v>
      </c>
      <c r="G687" s="4">
        <f>IF(F687&lt;=('Ejercicio 3 - TIR'!$D$18-'Ejercicio 3 - TIR'!$C$18)/('Ejercicio 3 - TIR'!$E$18-'Ejercicio 3 - TIR'!$C$18),'Ejercicio 3 - TIR'!$C$18+SQRT(('Ejercicio 3 - TIR'!$E$18-'Ejercicio 3 - TIR'!$C$18)*('Ejercicio 3 - TIR'!$D$18-'Ejercicio 3 - TIR'!$C$18)*F687),'Ejercicio 3 - TIR'!$E$18-SQRT(('Ejercicio 3 - TIR'!$E$18-'Ejercicio 3 - TIR'!$C$18)*('Ejercicio 3 - TIR'!$E$18-'Ejercicio 3 - TIR'!$D$18)*(1-F687)))</f>
        <v>35085.94309</v>
      </c>
      <c r="H687" s="3">
        <f t="shared" si="7"/>
        <v>0.7443515065</v>
      </c>
      <c r="I687" s="4">
        <f>IF(H687&lt;=('Ejercicio 3 - TIR'!$D$18-'Ejercicio 3 - TIR'!$C$18)/('Ejercicio 3 - TIR'!$E$18-'Ejercicio 3 - TIR'!$C$18),'Ejercicio 3 - TIR'!$C$18+SQRT(('Ejercicio 3 - TIR'!$E$18-'Ejercicio 3 - TIR'!$C$18)*('Ejercicio 3 - TIR'!$D$18-'Ejercicio 3 - TIR'!$C$18)*H687),'Ejercicio 3 - TIR'!$E$18-SQRT(('Ejercicio 3 - TIR'!$E$18-'Ejercicio 3 - TIR'!$C$18)*('Ejercicio 3 - TIR'!$E$18-'Ejercicio 3 - TIR'!$D$18)*(1-H687)))</f>
        <v>40621.22882</v>
      </c>
      <c r="J687" s="3">
        <f t="shared" si="8"/>
        <v>0.5081105658</v>
      </c>
      <c r="K687" s="4">
        <f>IF(J687&lt;=('Ejercicio 3 - TIR'!$D$18-'Ejercicio 3 - TIR'!$C$18)/('Ejercicio 3 - TIR'!$E$18-'Ejercicio 3 - TIR'!$C$18),'Ejercicio 3 - TIR'!$C$18+SQRT(('Ejercicio 3 - TIR'!$E$18-'Ejercicio 3 - TIR'!$C$18)*('Ejercicio 3 - TIR'!$D$18-'Ejercicio 3 - TIR'!$C$18)*J687),'Ejercicio 3 - TIR'!$E$18-SQRT(('Ejercicio 3 - TIR'!$E$18-'Ejercicio 3 - TIR'!$C$18)*('Ejercicio 3 - TIR'!$E$18-'Ejercicio 3 - TIR'!$D$18)*(1-J687)))</f>
        <v>38730.21104</v>
      </c>
      <c r="L687" s="3">
        <f t="shared" si="9"/>
        <v>0.438261629</v>
      </c>
      <c r="M687" s="4">
        <f>IF(L687&lt;=('Ejercicio 3 - TIR'!$D$18-'Ejercicio 3 - TIR'!$C$18)/('Ejercicio 3 - TIR'!$E$18-'Ejercicio 3 - TIR'!$C$18),'Ejercicio 3 - TIR'!$C$18+SQRT(('Ejercicio 3 - TIR'!$E$18-'Ejercicio 3 - TIR'!$C$18)*('Ejercicio 3 - TIR'!$D$18-'Ejercicio 3 - TIR'!$C$18)*L687),'Ejercicio 3 - TIR'!$E$18-SQRT(('Ejercicio 3 - TIR'!$E$18-'Ejercicio 3 - TIR'!$C$18)*('Ejercicio 3 - TIR'!$E$18-'Ejercicio 3 - TIR'!$D$18)*(1-L687)))</f>
        <v>38107.97412</v>
      </c>
      <c r="N687" s="3">
        <f t="shared" si="10"/>
        <v>0.1154612139</v>
      </c>
      <c r="O687" s="4">
        <f>IF(N687&lt;=('Ejercicio 3 - TIR'!$D$18-'Ejercicio 3 - TIR'!$C$18)/('Ejercicio 3 - TIR'!$E$18-'Ejercicio 3 - TIR'!$C$18),'Ejercicio 3 - TIR'!$C$18+SQRT(('Ejercicio 3 - TIR'!$E$18-'Ejercicio 3 - TIR'!$C$18)*('Ejercicio 3 - TIR'!$D$18-'Ejercicio 3 - TIR'!$C$18)*N687),'Ejercicio 3 - TIR'!$E$18-SQRT(('Ejercicio 3 - TIR'!$E$18-'Ejercicio 3 - TIR'!$C$18)*('Ejercicio 3 - TIR'!$E$18-'Ejercicio 3 - TIR'!$D$18)*(1-N687)))</f>
        <v>34161.63214</v>
      </c>
      <c r="P687" s="3">
        <f t="shared" si="11"/>
        <v>0.576385254</v>
      </c>
      <c r="Q687" s="7">
        <f>IF(P687&lt;=('Ejercicio 3 - TIR'!$D$22-'Ejercicio 3 - TIR'!$C$22)/('Ejercicio 3 - TIR'!$E$22-'Ejercicio 3 - TIR'!$C$22),'Ejercicio 3 - TIR'!$C$22+SQRT(('Ejercicio 3 - TIR'!$E$22-'Ejercicio 3 - TIR'!$C$22)*('Ejercicio 3 - TIR'!$D$22-'Ejercicio 3 - TIR'!$C$22)*P687),'Ejercicio 3 - TIR'!$E$22-SQRT(('Ejercicio 3 - TIR'!$E$22-'Ejercicio 3 - TIR'!$C$22)*('Ejercicio 3 - TIR'!$E$22-'Ejercicio 3 - TIR'!$D$22)*(1-P687)))</f>
        <v>0.152386479</v>
      </c>
      <c r="R687" s="3">
        <f t="shared" si="12"/>
        <v>0.8687705995</v>
      </c>
      <c r="S687" s="7">
        <f>IF(R687&lt;=('Ejercicio 3 - TIR'!$D$23-'Ejercicio 3 - TIR'!$C$23)/('Ejercicio 3 - TIR'!$E$23-'Ejercicio 3 - TIR'!$C$23),'Ejercicio 3 - TIR'!$C$23+SQRT(('Ejercicio 3 - TIR'!$E$23-'Ejercicio 3 - TIR'!$C$23)*('Ejercicio 3 - TIR'!$D$23-'Ejercicio 3 - TIR'!$C$23)*R687),'Ejercicio 3 - TIR'!$E$23-SQRT(('Ejercicio 3 - TIR'!$E$23-'Ejercicio 3 - TIR'!$C$23)*('Ejercicio 3 - TIR'!$E$23-'Ejercicio 3 - TIR'!$D$23)*(1-R687)))</f>
        <v>0.1646307801</v>
      </c>
      <c r="T687" s="3">
        <f t="shared" si="13"/>
        <v>0.04206416079</v>
      </c>
      <c r="U687" s="7">
        <f>IF(T687&lt;=('Ejercicio 3 - TIR'!$D$24-'Ejercicio 3 - TIR'!$C$24)/('Ejercicio 3 - TIR'!$E$24-'Ejercicio 3 - TIR'!$C$24),'Ejercicio 3 - TIR'!$C$24+SQRT(('Ejercicio 3 - TIR'!$E$24-'Ejercicio 3 - TIR'!$C$24)*('Ejercicio 3 - TIR'!$D$24-'Ejercicio 3 - TIR'!$C$24)*T687),'Ejercicio 3 - TIR'!$E$24-SQRT(('Ejercicio 3 - TIR'!$E$24-'Ejercicio 3 - TIR'!$C$24)*('Ejercicio 3 - TIR'!$E$24-'Ejercicio 3 - TIR'!$D$24)*(1-T687)))</f>
        <v>0.1593986562</v>
      </c>
      <c r="V687" s="3">
        <f t="shared" si="14"/>
        <v>0.5541488009</v>
      </c>
      <c r="W687" s="7">
        <f>IF(V687&lt;=('Ejercicio 3 - TIR'!$D$25-'Ejercicio 3 - TIR'!$C$25)/('Ejercicio 3 - TIR'!$E$25-'Ejercicio 3 - TIR'!$C$25),'Ejercicio 3 - TIR'!$C$25+SQRT(('Ejercicio 3 - TIR'!$E$25-'Ejercicio 3 - TIR'!$C$25)*('Ejercicio 3 - TIR'!$D$25-'Ejercicio 3 - TIR'!$C$25)*V687),'Ejercicio 3 - TIR'!$E$25-SQRT(('Ejercicio 3 - TIR'!$E$25-'Ejercicio 3 - TIR'!$C$25)*('Ejercicio 3 - TIR'!$E$25-'Ejercicio 3 - TIR'!$D$25)*(1-V687)))</f>
        <v>0.2104970989</v>
      </c>
      <c r="X687" s="3">
        <f t="shared" si="15"/>
        <v>0.3246146242</v>
      </c>
      <c r="Y687" s="7">
        <f>IF(X687&lt;=('Ejercicio 3 - TIR'!$D$26-'Ejercicio 3 - TIR'!$C$26)/('Ejercicio 3 - TIR'!$E$26-'Ejercicio 3 - TIR'!$C$26),'Ejercicio 3 - TIR'!$C$26+SQRT(('Ejercicio 3 - TIR'!$E$26-'Ejercicio 3 - TIR'!$C$26)*('Ejercicio 3 - TIR'!$D$26-'Ejercicio 3 - TIR'!$C$26)*X687),'Ejercicio 3 - TIR'!$E$26-SQRT(('Ejercicio 3 - TIR'!$E$26-'Ejercicio 3 - TIR'!$C$26)*('Ejercicio 3 - TIR'!$E$26-'Ejercicio 3 - TIR'!$D$26)*(1-X687)))</f>
        <v>0.2196050584</v>
      </c>
      <c r="Z687" s="3">
        <f t="shared" si="16"/>
        <v>1.152386479</v>
      </c>
      <c r="AA687" s="3">
        <f t="shared" si="17"/>
        <v>1.342104764</v>
      </c>
      <c r="AB687" s="3">
        <f t="shared" si="18"/>
        <v>1.55603446</v>
      </c>
      <c r="AC687" s="3">
        <f t="shared" si="19"/>
        <v>1.883575199</v>
      </c>
      <c r="AD687" s="3">
        <f t="shared" si="20"/>
        <v>2.297217841</v>
      </c>
      <c r="AE687" s="2">
        <f t="shared" si="21"/>
        <v>5258.176753</v>
      </c>
      <c r="AF687" s="2">
        <f t="shared" si="22"/>
        <v>6123.834494</v>
      </c>
      <c r="AG687" s="2">
        <f t="shared" si="23"/>
        <v>7099.965483</v>
      </c>
      <c r="AH687" s="2">
        <f t="shared" si="24"/>
        <v>8594.487619</v>
      </c>
      <c r="AI687" s="2">
        <f t="shared" si="25"/>
        <v>10481.88058</v>
      </c>
      <c r="AJ687" s="4">
        <f t="shared" si="26"/>
        <v>40432.56642</v>
      </c>
      <c r="AK687" s="4">
        <f t="shared" si="27"/>
        <v>54517.94472</v>
      </c>
      <c r="AL687" s="4">
        <f t="shared" si="28"/>
        <v>60265.54302</v>
      </c>
      <c r="AM687" s="4">
        <f t="shared" si="29"/>
        <v>71779.23495</v>
      </c>
      <c r="AN687" s="4">
        <f t="shared" si="30"/>
        <v>78476.71083</v>
      </c>
      <c r="AO687" s="4">
        <f>C687/'Ejercicio 3 - TIR'!$D$7</f>
        <v>19006.4385</v>
      </c>
      <c r="AP687" s="4">
        <f t="shared" si="31"/>
        <v>21426.12792</v>
      </c>
      <c r="AQ687" s="4">
        <f t="shared" si="32"/>
        <v>35511.50622</v>
      </c>
      <c r="AR687" s="4">
        <f t="shared" si="33"/>
        <v>41259.10452</v>
      </c>
      <c r="AS687" s="4">
        <f t="shared" si="34"/>
        <v>52772.79645</v>
      </c>
      <c r="AT687" s="4">
        <f t="shared" si="35"/>
        <v>59470.27233</v>
      </c>
      <c r="AU687" s="4">
        <f>AP687*'Ejercicio 3 - TIR'!$D$5</f>
        <v>10713.06396</v>
      </c>
      <c r="AV687" s="4">
        <f>AQ687*'Ejercicio 3 - TIR'!$D$5</f>
        <v>17755.75311</v>
      </c>
      <c r="AW687" s="4">
        <f>AR687*'Ejercicio 3 - TIR'!$D$5</f>
        <v>20629.55226</v>
      </c>
      <c r="AX687" s="4">
        <f>AS687*'Ejercicio 3 - TIR'!$D$5</f>
        <v>26386.39822</v>
      </c>
      <c r="AY687" s="4">
        <f>AT687*'Ejercicio 3 - TIR'!$D$5</f>
        <v>29735.13617</v>
      </c>
      <c r="AZ687" s="4">
        <f t="shared" ref="AZ687:BD687" si="2096">AJ687-AU687-AE687</f>
        <v>24461.32571</v>
      </c>
      <c r="BA687" s="4">
        <f t="shared" si="2096"/>
        <v>30638.35712</v>
      </c>
      <c r="BB687" s="4">
        <f t="shared" si="2096"/>
        <v>32536.02528</v>
      </c>
      <c r="BC687" s="4">
        <f t="shared" si="2096"/>
        <v>36798.34911</v>
      </c>
      <c r="BD687" s="4">
        <f t="shared" si="2096"/>
        <v>38259.69409</v>
      </c>
      <c r="BE687" s="4">
        <f t="shared" ref="BE687:BI687" si="2097">AZ687/Z687</f>
        <v>21226.66844</v>
      </c>
      <c r="BF687" s="4">
        <f t="shared" si="2097"/>
        <v>22828.5883</v>
      </c>
      <c r="BG687" s="4">
        <f t="shared" si="2097"/>
        <v>20909.57888</v>
      </c>
      <c r="BH687" s="4">
        <f t="shared" si="2097"/>
        <v>19536.43747</v>
      </c>
      <c r="BI687" s="4">
        <f t="shared" si="2097"/>
        <v>16654.79582</v>
      </c>
      <c r="BJ687" s="4">
        <f t="shared" si="38"/>
        <v>79266.72714</v>
      </c>
      <c r="BK687" s="4">
        <f t="shared" si="39"/>
        <v>43661.92962</v>
      </c>
      <c r="BL687" s="4">
        <f t="shared" si="40"/>
        <v>122928.6568</v>
      </c>
      <c r="BM687" s="4">
        <f>BK687*'Ejercicio 3 - TIR'!$D$5</f>
        <v>21830.96481</v>
      </c>
      <c r="BN687" s="4">
        <f t="shared" si="41"/>
        <v>101097.6919</v>
      </c>
      <c r="BO687" s="4">
        <f t="shared" si="42"/>
        <v>44008.75274</v>
      </c>
      <c r="BP687" s="4">
        <f t="shared" si="43"/>
        <v>-129537.726</v>
      </c>
      <c r="BQ687" s="4">
        <f t="shared" ref="BQ687:BT687" si="2098">BE687</f>
        <v>21226.66844</v>
      </c>
      <c r="BR687" s="4">
        <f t="shared" si="2098"/>
        <v>22828.5883</v>
      </c>
      <c r="BS687" s="4">
        <f t="shared" si="2098"/>
        <v>20909.57888</v>
      </c>
      <c r="BT687" s="4">
        <f t="shared" si="2098"/>
        <v>19536.43747</v>
      </c>
      <c r="BU687" s="4">
        <f t="shared" si="45"/>
        <v>60663.54856</v>
      </c>
      <c r="BV687" s="36">
        <f t="shared" si="46"/>
        <v>3.32399905</v>
      </c>
    </row>
    <row r="688" ht="15.0" customHeight="1">
      <c r="A688" s="2">
        <v>687.0</v>
      </c>
      <c r="B688" s="3">
        <f t="shared" si="4"/>
        <v>0.4350782173</v>
      </c>
      <c r="C688" s="4">
        <f>IF(B688&lt;=('Ejercicio 3 - TIR'!$D$13-'Ejercicio 3 - TIR'!$C$13)/('Ejercicio 3 - TIR'!$E$13-'Ejercicio 3 - TIR'!$C$13),'Ejercicio 3 - TIR'!$C$13+SQRT(('Ejercicio 3 - TIR'!$E$13-'Ejercicio 3 - TIR'!$C$13)*('Ejercicio 3 - TIR'!$D$13-'Ejercicio 3 - TIR'!$C$13)*B688),'Ejercicio 3 - TIR'!$E$13-SQRT(('Ejercicio 3 - TIR'!$E$13-'Ejercicio 3 - TIR'!$C$13)*('Ejercicio 3 - TIR'!$E$13-'Ejercicio 3 - TIR'!$D$13)*(1-B688)))</f>
        <v>73963.36928</v>
      </c>
      <c r="D688" s="3">
        <f t="shared" si="5"/>
        <v>0.9306649873</v>
      </c>
      <c r="E688" s="4">
        <f>IF(D688&lt;=('Ejercicio 3 - TIR'!$D$14-'Ejercicio 3 - TIR'!$C$14)/('Ejercicio 3 - TIR'!$E$14-'Ejercicio 3 - TIR'!$C$14),'Ejercicio 3 - TIR'!$C$14+SQRT(('Ejercicio 3 - TIR'!$E$14-'Ejercicio 3 - TIR'!$C$14)*('Ejercicio 3 - TIR'!$D$14-'Ejercicio 3 - TIR'!$C$14)*D688),'Ejercicio 3 - TIR'!$E$14-SQRT(('Ejercicio 3 - TIR'!$E$14-'Ejercicio 3 - TIR'!$C$14)*('Ejercicio 3 - TIR'!$E$14-'Ejercicio 3 - TIR'!$D$14)*(1-D688)))</f>
        <v>36775.05784</v>
      </c>
      <c r="F688" s="3">
        <f t="shared" si="6"/>
        <v>0.04480490531</v>
      </c>
      <c r="G688" s="4">
        <f>IF(F688&lt;=('Ejercicio 3 - TIR'!$D$18-'Ejercicio 3 - TIR'!$C$18)/('Ejercicio 3 - TIR'!$E$18-'Ejercicio 3 - TIR'!$C$18),'Ejercicio 3 - TIR'!$C$18+SQRT(('Ejercicio 3 - TIR'!$E$18-'Ejercicio 3 - TIR'!$C$18)*('Ejercicio 3 - TIR'!$D$18-'Ejercicio 3 - TIR'!$C$18)*F688),'Ejercicio 3 - TIR'!$E$18-SQRT(('Ejercicio 3 - TIR'!$E$18-'Ejercicio 3 - TIR'!$C$18)*('Ejercicio 3 - TIR'!$E$18-'Ejercicio 3 - TIR'!$D$18)*(1-F688)))</f>
        <v>32592.4382</v>
      </c>
      <c r="H688" s="3">
        <f t="shared" si="7"/>
        <v>0.7024335894</v>
      </c>
      <c r="I688" s="4">
        <f>IF(H688&lt;=('Ejercicio 3 - TIR'!$D$18-'Ejercicio 3 - TIR'!$C$18)/('Ejercicio 3 - TIR'!$E$18-'Ejercicio 3 - TIR'!$C$18),'Ejercicio 3 - TIR'!$C$18+SQRT(('Ejercicio 3 - TIR'!$E$18-'Ejercicio 3 - TIR'!$C$18)*('Ejercicio 3 - TIR'!$D$18-'Ejercicio 3 - TIR'!$C$18)*H688),'Ejercicio 3 - TIR'!$E$18-SQRT(('Ejercicio 3 - TIR'!$E$18-'Ejercicio 3 - TIR'!$C$18)*('Ejercicio 3 - TIR'!$E$18-'Ejercicio 3 - TIR'!$D$18)*(1-H688)))</f>
        <v>40275.8619</v>
      </c>
      <c r="J688" s="3">
        <f t="shared" si="8"/>
        <v>0.03729636509</v>
      </c>
      <c r="K688" s="4">
        <f>IF(J688&lt;=('Ejercicio 3 - TIR'!$D$18-'Ejercicio 3 - TIR'!$C$18)/('Ejercicio 3 - TIR'!$E$18-'Ejercicio 3 - TIR'!$C$18),'Ejercicio 3 - TIR'!$C$18+SQRT(('Ejercicio 3 - TIR'!$E$18-'Ejercicio 3 - TIR'!$C$18)*('Ejercicio 3 - TIR'!$D$18-'Ejercicio 3 - TIR'!$C$18)*J688),'Ejercicio 3 - TIR'!$E$18-SQRT(('Ejercicio 3 - TIR'!$E$18-'Ejercicio 3 - TIR'!$C$18)*('Ejercicio 3 - TIR'!$E$18-'Ejercicio 3 - TIR'!$D$18)*(1-J688)))</f>
        <v>32365.25998</v>
      </c>
      <c r="L688" s="3">
        <f t="shared" si="9"/>
        <v>0.08711852871</v>
      </c>
      <c r="M688" s="4">
        <f>IF(L688&lt;=('Ejercicio 3 - TIR'!$D$18-'Ejercicio 3 - TIR'!$C$18)/('Ejercicio 3 - TIR'!$E$18-'Ejercicio 3 - TIR'!$C$18),'Ejercicio 3 - TIR'!$C$18+SQRT(('Ejercicio 3 - TIR'!$E$18-'Ejercicio 3 - TIR'!$C$18)*('Ejercicio 3 - TIR'!$D$18-'Ejercicio 3 - TIR'!$C$18)*L688),'Ejercicio 3 - TIR'!$E$18-SQRT(('Ejercicio 3 - TIR'!$E$18-'Ejercicio 3 - TIR'!$C$18)*('Ejercicio 3 - TIR'!$E$18-'Ejercicio 3 - TIR'!$D$18)*(1-L688)))</f>
        <v>33614.93835</v>
      </c>
      <c r="N688" s="3">
        <f t="shared" si="10"/>
        <v>0.03620016576</v>
      </c>
      <c r="O688" s="4">
        <f>IF(N688&lt;=('Ejercicio 3 - TIR'!$D$18-'Ejercicio 3 - TIR'!$C$18)/('Ejercicio 3 - TIR'!$E$18-'Ejercicio 3 - TIR'!$C$18),'Ejercicio 3 - TIR'!$C$18+SQRT(('Ejercicio 3 - TIR'!$E$18-'Ejercicio 3 - TIR'!$C$18)*('Ejercicio 3 - TIR'!$D$18-'Ejercicio 3 - TIR'!$C$18)*N688),'Ejercicio 3 - TIR'!$E$18-SQRT(('Ejercicio 3 - TIR'!$E$18-'Ejercicio 3 - TIR'!$C$18)*('Ejercicio 3 - TIR'!$E$18-'Ejercicio 3 - TIR'!$D$18)*(1-N688)))</f>
        <v>32330.24137</v>
      </c>
      <c r="P688" s="3">
        <f t="shared" si="11"/>
        <v>0.2046538826</v>
      </c>
      <c r="Q688" s="7">
        <f>IF(P688&lt;=('Ejercicio 3 - TIR'!$D$22-'Ejercicio 3 - TIR'!$C$22)/('Ejercicio 3 - TIR'!$E$22-'Ejercicio 3 - TIR'!$C$22),'Ejercicio 3 - TIR'!$C$22+SQRT(('Ejercicio 3 - TIR'!$E$22-'Ejercicio 3 - TIR'!$C$22)*('Ejercicio 3 - TIR'!$D$22-'Ejercicio 3 - TIR'!$C$22)*P688),'Ejercicio 3 - TIR'!$E$22-SQRT(('Ejercicio 3 - TIR'!$E$22-'Ejercicio 3 - TIR'!$C$22)*('Ejercicio 3 - TIR'!$E$22-'Ejercicio 3 - TIR'!$D$22)*(1-P688)))</f>
        <v>0.1391931495</v>
      </c>
      <c r="R688" s="3">
        <f t="shared" si="12"/>
        <v>0.2335044392</v>
      </c>
      <c r="S688" s="7">
        <f>IF(R688&lt;=('Ejercicio 3 - TIR'!$D$23-'Ejercicio 3 - TIR'!$C$23)/('Ejercicio 3 - TIR'!$E$23-'Ejercicio 3 - TIR'!$C$23),'Ejercicio 3 - TIR'!$C$23+SQRT(('Ejercicio 3 - TIR'!$E$23-'Ejercicio 3 - TIR'!$C$23)*('Ejercicio 3 - TIR'!$D$23-'Ejercicio 3 - TIR'!$C$23)*R688),'Ejercicio 3 - TIR'!$E$23-SQRT(('Ejercicio 3 - TIR'!$E$23-'Ejercicio 3 - TIR'!$C$23)*('Ejercicio 3 - TIR'!$E$23-'Ejercicio 3 - TIR'!$D$23)*(1-R688)))</f>
        <v>0.1405014144</v>
      </c>
      <c r="T688" s="3">
        <f t="shared" si="13"/>
        <v>0.1648688578</v>
      </c>
      <c r="U688" s="7">
        <f>IF(T688&lt;=('Ejercicio 3 - TIR'!$D$24-'Ejercicio 3 - TIR'!$C$24)/('Ejercicio 3 - TIR'!$E$24-'Ejercicio 3 - TIR'!$C$24),'Ejercicio 3 - TIR'!$C$24+SQRT(('Ejercicio 3 - TIR'!$E$24-'Ejercicio 3 - TIR'!$C$24)*('Ejercicio 3 - TIR'!$D$24-'Ejercicio 3 - TIR'!$C$24)*T688),'Ejercicio 3 - TIR'!$E$24-SQRT(('Ejercicio 3 - TIR'!$E$24-'Ejercicio 3 - TIR'!$C$24)*('Ejercicio 3 - TIR'!$E$24-'Ejercicio 3 - TIR'!$D$24)*(1-T688)))</f>
        <v>0.1686071116</v>
      </c>
      <c r="V688" s="3">
        <f t="shared" si="14"/>
        <v>0.3664360024</v>
      </c>
      <c r="W688" s="7">
        <f>IF(V688&lt;=('Ejercicio 3 - TIR'!$D$25-'Ejercicio 3 - TIR'!$C$25)/('Ejercicio 3 - TIR'!$E$25-'Ejercicio 3 - TIR'!$C$25),'Ejercicio 3 - TIR'!$C$25+SQRT(('Ejercicio 3 - TIR'!$E$25-'Ejercicio 3 - TIR'!$C$25)*('Ejercicio 3 - TIR'!$D$25-'Ejercicio 3 - TIR'!$C$25)*V688),'Ejercicio 3 - TIR'!$E$25-SQRT(('Ejercicio 3 - TIR'!$E$25-'Ejercicio 3 - TIR'!$C$25)*('Ejercicio 3 - TIR'!$E$25-'Ejercicio 3 - TIR'!$D$25)*(1-V688)))</f>
        <v>0.2029099374</v>
      </c>
      <c r="X688" s="3">
        <f t="shared" si="15"/>
        <v>0.4994640619</v>
      </c>
      <c r="Y688" s="7">
        <f>IF(X688&lt;=('Ejercicio 3 - TIR'!$D$26-'Ejercicio 3 - TIR'!$C$26)/('Ejercicio 3 - TIR'!$E$26-'Ejercicio 3 - TIR'!$C$26),'Ejercicio 3 - TIR'!$C$26+SQRT(('Ejercicio 3 - TIR'!$E$26-'Ejercicio 3 - TIR'!$C$26)*('Ejercicio 3 - TIR'!$D$26-'Ejercicio 3 - TIR'!$C$26)*X688),'Ejercicio 3 - TIR'!$E$26-SQRT(('Ejercicio 3 - TIR'!$E$26-'Ejercicio 3 - TIR'!$C$26)*('Ejercicio 3 - TIR'!$E$26-'Ejercicio 3 - TIR'!$D$26)*(1-X688)))</f>
        <v>0.2280106351</v>
      </c>
      <c r="Z688" s="3">
        <f t="shared" si="16"/>
        <v>1.13919315</v>
      </c>
      <c r="AA688" s="3">
        <f t="shared" si="17"/>
        <v>1.299251398</v>
      </c>
      <c r="AB688" s="3">
        <f t="shared" si="18"/>
        <v>1.518314424</v>
      </c>
      <c r="AC688" s="3">
        <f t="shared" si="19"/>
        <v>1.826395508</v>
      </c>
      <c r="AD688" s="3">
        <f t="shared" si="20"/>
        <v>2.242833108</v>
      </c>
      <c r="AE688" s="2">
        <f t="shared" si="21"/>
        <v>5118.836125</v>
      </c>
      <c r="AF688" s="2">
        <f t="shared" si="22"/>
        <v>5838.039841</v>
      </c>
      <c r="AG688" s="2">
        <f t="shared" si="23"/>
        <v>6822.374875</v>
      </c>
      <c r="AH688" s="2">
        <f t="shared" si="24"/>
        <v>8206.702535</v>
      </c>
      <c r="AI688" s="2">
        <f t="shared" si="25"/>
        <v>10077.91799</v>
      </c>
      <c r="AJ688" s="4">
        <f t="shared" si="26"/>
        <v>37129.08232</v>
      </c>
      <c r="AK688" s="4">
        <f t="shared" si="27"/>
        <v>52328.46989</v>
      </c>
      <c r="AL688" s="4">
        <f t="shared" si="28"/>
        <v>49140.64105</v>
      </c>
      <c r="AM688" s="4">
        <f t="shared" si="29"/>
        <v>61394.17243</v>
      </c>
      <c r="AN688" s="4">
        <f t="shared" si="30"/>
        <v>72511.33575</v>
      </c>
      <c r="AO688" s="4">
        <f>C688/'Ejercicio 3 - TIR'!$D$7</f>
        <v>14792.67386</v>
      </c>
      <c r="AP688" s="4">
        <f t="shared" si="31"/>
        <v>22336.40846</v>
      </c>
      <c r="AQ688" s="4">
        <f t="shared" si="32"/>
        <v>37535.79603</v>
      </c>
      <c r="AR688" s="4">
        <f t="shared" si="33"/>
        <v>34347.9672</v>
      </c>
      <c r="AS688" s="4">
        <f t="shared" si="34"/>
        <v>46601.49857</v>
      </c>
      <c r="AT688" s="4">
        <f t="shared" si="35"/>
        <v>57718.6619</v>
      </c>
      <c r="AU688" s="4">
        <f>AP688*'Ejercicio 3 - TIR'!$D$5</f>
        <v>11168.20423</v>
      </c>
      <c r="AV688" s="4">
        <f>AQ688*'Ejercicio 3 - TIR'!$D$5</f>
        <v>18767.89802</v>
      </c>
      <c r="AW688" s="4">
        <f>AR688*'Ejercicio 3 - TIR'!$D$5</f>
        <v>17173.9836</v>
      </c>
      <c r="AX688" s="4">
        <f>AS688*'Ejercicio 3 - TIR'!$D$5</f>
        <v>23300.74929</v>
      </c>
      <c r="AY688" s="4">
        <f>AT688*'Ejercicio 3 - TIR'!$D$5</f>
        <v>28859.33095</v>
      </c>
      <c r="AZ688" s="4">
        <f t="shared" ref="AZ688:BD688" si="2099">AJ688-AU688-AE688</f>
        <v>20842.04196</v>
      </c>
      <c r="BA688" s="4">
        <f t="shared" si="2099"/>
        <v>27722.53203</v>
      </c>
      <c r="BB688" s="4">
        <f t="shared" si="2099"/>
        <v>25144.28258</v>
      </c>
      <c r="BC688" s="4">
        <f t="shared" si="2099"/>
        <v>29886.72061</v>
      </c>
      <c r="BD688" s="4">
        <f t="shared" si="2099"/>
        <v>33574.08681</v>
      </c>
      <c r="BE688" s="4">
        <f t="shared" ref="BE688:BI688" si="2100">AZ688/Z688</f>
        <v>18295.4418</v>
      </c>
      <c r="BF688" s="4">
        <f t="shared" si="2100"/>
        <v>21337.31168</v>
      </c>
      <c r="BG688" s="4">
        <f t="shared" si="2100"/>
        <v>16560.65581</v>
      </c>
      <c r="BH688" s="4">
        <f t="shared" si="2100"/>
        <v>16363.77251</v>
      </c>
      <c r="BI688" s="4">
        <f t="shared" si="2100"/>
        <v>14969.49848</v>
      </c>
      <c r="BJ688" s="4">
        <f t="shared" si="38"/>
        <v>82480.31729</v>
      </c>
      <c r="BK688" s="4">
        <f t="shared" si="39"/>
        <v>33177.49868</v>
      </c>
      <c r="BL688" s="4">
        <f t="shared" si="40"/>
        <v>115657.816</v>
      </c>
      <c r="BM688" s="4">
        <f>BK688*'Ejercicio 3 - TIR'!$D$5</f>
        <v>16588.74934</v>
      </c>
      <c r="BN688" s="4">
        <f t="shared" si="41"/>
        <v>99069.06663</v>
      </c>
      <c r="BO688" s="4">
        <f t="shared" si="42"/>
        <v>44171.39477</v>
      </c>
      <c r="BP688" s="4">
        <f t="shared" si="43"/>
        <v>-110738.4271</v>
      </c>
      <c r="BQ688" s="4">
        <f t="shared" ref="BQ688:BT688" si="2101">BE688</f>
        <v>18295.4418</v>
      </c>
      <c r="BR688" s="4">
        <f t="shared" si="2101"/>
        <v>21337.31168</v>
      </c>
      <c r="BS688" s="4">
        <f t="shared" si="2101"/>
        <v>16560.65581</v>
      </c>
      <c r="BT688" s="4">
        <f t="shared" si="2101"/>
        <v>16363.77251</v>
      </c>
      <c r="BU688" s="4">
        <f t="shared" si="45"/>
        <v>59140.89326</v>
      </c>
      <c r="BV688" s="36">
        <f t="shared" si="46"/>
        <v>5.03991176</v>
      </c>
    </row>
    <row r="689" ht="15.0" customHeight="1">
      <c r="A689" s="2">
        <v>688.0</v>
      </c>
      <c r="B689" s="3">
        <f t="shared" si="4"/>
        <v>0.7177479244</v>
      </c>
      <c r="C689" s="4">
        <f>IF(B689&lt;=('Ejercicio 3 - TIR'!$D$13-'Ejercicio 3 - TIR'!$C$13)/('Ejercicio 3 - TIR'!$E$13-'Ejercicio 3 - TIR'!$C$13),'Ejercicio 3 - TIR'!$C$13+SQRT(('Ejercicio 3 - TIR'!$E$13-'Ejercicio 3 - TIR'!$C$13)*('Ejercicio 3 - TIR'!$D$13-'Ejercicio 3 - TIR'!$C$13)*B689),'Ejercicio 3 - TIR'!$E$13-SQRT(('Ejercicio 3 - TIR'!$E$13-'Ejercicio 3 - TIR'!$C$13)*('Ejercicio 3 - TIR'!$E$13-'Ejercicio 3 - TIR'!$D$13)*(1-B689)))</f>
        <v>81596.12838</v>
      </c>
      <c r="D689" s="3">
        <f t="shared" si="5"/>
        <v>0.5877674774</v>
      </c>
      <c r="E689" s="4">
        <f>IF(D689&lt;=('Ejercicio 3 - TIR'!$D$14-'Ejercicio 3 - TIR'!$C$14)/('Ejercicio 3 - TIR'!$E$14-'Ejercicio 3 - TIR'!$C$14),'Ejercicio 3 - TIR'!$C$14+SQRT(('Ejercicio 3 - TIR'!$E$14-'Ejercicio 3 - TIR'!$C$14)*('Ejercicio 3 - TIR'!$D$14-'Ejercicio 3 - TIR'!$C$14)*D689),'Ejercicio 3 - TIR'!$E$14-SQRT(('Ejercicio 3 - TIR'!$E$14-'Ejercicio 3 - TIR'!$C$14)*('Ejercicio 3 - TIR'!$E$14-'Ejercicio 3 - TIR'!$D$14)*(1-D689)))</f>
        <v>32136.48435</v>
      </c>
      <c r="F689" s="3">
        <f t="shared" si="6"/>
        <v>0.896814483</v>
      </c>
      <c r="G689" s="4">
        <f>IF(F689&lt;=('Ejercicio 3 - TIR'!$D$18-'Ejercicio 3 - TIR'!$C$18)/('Ejercicio 3 - TIR'!$E$18-'Ejercicio 3 - TIR'!$C$18),'Ejercicio 3 - TIR'!$C$18+SQRT(('Ejercicio 3 - TIR'!$E$18-'Ejercicio 3 - TIR'!$C$18)*('Ejercicio 3 - TIR'!$D$18-'Ejercicio 3 - TIR'!$C$18)*F689),'Ejercicio 3 - TIR'!$E$18-SQRT(('Ejercicio 3 - TIR'!$E$18-'Ejercicio 3 - TIR'!$C$18)*('Ejercicio 3 - TIR'!$E$18-'Ejercicio 3 - TIR'!$D$18)*(1-F689)))</f>
        <v>42218.10968</v>
      </c>
      <c r="H689" s="3">
        <f t="shared" si="7"/>
        <v>0.2278225893</v>
      </c>
      <c r="I689" s="4">
        <f>IF(H689&lt;=('Ejercicio 3 - TIR'!$D$18-'Ejercicio 3 - TIR'!$C$18)/('Ejercicio 3 - TIR'!$E$18-'Ejercicio 3 - TIR'!$C$18),'Ejercicio 3 - TIR'!$C$18+SQRT(('Ejercicio 3 - TIR'!$E$18-'Ejercicio 3 - TIR'!$C$18)*('Ejercicio 3 - TIR'!$D$18-'Ejercicio 3 - TIR'!$C$18)*H689),'Ejercicio 3 - TIR'!$E$18-SQRT(('Ejercicio 3 - TIR'!$E$18-'Ejercicio 3 - TIR'!$C$18)*('Ejercicio 3 - TIR'!$E$18-'Ejercicio 3 - TIR'!$D$18)*(1-H689)))</f>
        <v>35845.80092</v>
      </c>
      <c r="J689" s="3">
        <f t="shared" si="8"/>
        <v>0.2351369311</v>
      </c>
      <c r="K689" s="4">
        <f>IF(J689&lt;=('Ejercicio 3 - TIR'!$D$18-'Ejercicio 3 - TIR'!$C$18)/('Ejercicio 3 - TIR'!$E$18-'Ejercicio 3 - TIR'!$C$18),'Ejercicio 3 - TIR'!$C$18+SQRT(('Ejercicio 3 - TIR'!$E$18-'Ejercicio 3 - TIR'!$C$18)*('Ejercicio 3 - TIR'!$D$18-'Ejercicio 3 - TIR'!$C$18)*J689),'Ejercicio 3 - TIR'!$E$18-SQRT(('Ejercicio 3 - TIR'!$E$18-'Ejercicio 3 - TIR'!$C$18)*('Ejercicio 3 - TIR'!$E$18-'Ejercicio 3 - TIR'!$D$18)*(1-J689)))</f>
        <v>35938.90054</v>
      </c>
      <c r="L689" s="3">
        <f t="shared" si="9"/>
        <v>0.2736369026</v>
      </c>
      <c r="M689" s="4">
        <f>IF(L689&lt;=('Ejercicio 3 - TIR'!$D$18-'Ejercicio 3 - TIR'!$C$18)/('Ejercicio 3 - TIR'!$E$18-'Ejercicio 3 - TIR'!$C$18),'Ejercicio 3 - TIR'!$C$18+SQRT(('Ejercicio 3 - TIR'!$E$18-'Ejercicio 3 - TIR'!$C$18)*('Ejercicio 3 - TIR'!$D$18-'Ejercicio 3 - TIR'!$C$18)*L689),'Ejercicio 3 - TIR'!$E$18-SQRT(('Ejercicio 3 - TIR'!$E$18-'Ejercicio 3 - TIR'!$C$18)*('Ejercicio 3 - TIR'!$E$18-'Ejercicio 3 - TIR'!$D$18)*(1-L689)))</f>
        <v>36406.67897</v>
      </c>
      <c r="N689" s="3">
        <f t="shared" si="10"/>
        <v>0.9136620572</v>
      </c>
      <c r="O689" s="4">
        <f>IF(N689&lt;=('Ejercicio 3 - TIR'!$D$18-'Ejercicio 3 - TIR'!$C$18)/('Ejercicio 3 - TIR'!$E$18-'Ejercicio 3 - TIR'!$C$18),'Ejercicio 3 - TIR'!$C$18+SQRT(('Ejercicio 3 - TIR'!$E$18-'Ejercicio 3 - TIR'!$C$18)*('Ejercicio 3 - TIR'!$D$18-'Ejercicio 3 - TIR'!$C$18)*N689),'Ejercicio 3 - TIR'!$E$18-SQRT(('Ejercicio 3 - TIR'!$E$18-'Ejercicio 3 - TIR'!$C$18)*('Ejercicio 3 - TIR'!$E$18-'Ejercicio 3 - TIR'!$D$18)*(1-N689)))</f>
        <v>42455.32994</v>
      </c>
      <c r="P689" s="3">
        <f t="shared" si="11"/>
        <v>0.2597101407</v>
      </c>
      <c r="Q689" s="7">
        <f>IF(P689&lt;=('Ejercicio 3 - TIR'!$D$22-'Ejercicio 3 - TIR'!$C$22)/('Ejercicio 3 - TIR'!$E$22-'Ejercicio 3 - TIR'!$C$22),'Ejercicio 3 - TIR'!$C$22+SQRT(('Ejercicio 3 - TIR'!$E$22-'Ejercicio 3 - TIR'!$C$22)*('Ejercicio 3 - TIR'!$D$22-'Ejercicio 3 - TIR'!$C$22)*P689),'Ejercicio 3 - TIR'!$E$22-SQRT(('Ejercicio 3 - TIR'!$E$22-'Ejercicio 3 - TIR'!$C$22)*('Ejercicio 3 - TIR'!$E$22-'Ejercicio 3 - TIR'!$D$22)*(1-P689)))</f>
        <v>0.1416212454</v>
      </c>
      <c r="R689" s="3">
        <f t="shared" si="12"/>
        <v>0.2408756076</v>
      </c>
      <c r="S689" s="7">
        <f>IF(R689&lt;=('Ejercicio 3 - TIR'!$D$23-'Ejercicio 3 - TIR'!$C$23)/('Ejercicio 3 - TIR'!$E$23-'Ejercicio 3 - TIR'!$C$23),'Ejercicio 3 - TIR'!$C$23+SQRT(('Ejercicio 3 - TIR'!$E$23-'Ejercicio 3 - TIR'!$C$23)*('Ejercicio 3 - TIR'!$D$23-'Ejercicio 3 - TIR'!$C$23)*R689),'Ejercicio 3 - TIR'!$E$23-SQRT(('Ejercicio 3 - TIR'!$E$23-'Ejercicio 3 - TIR'!$C$23)*('Ejercicio 3 - TIR'!$E$23-'Ejercicio 3 - TIR'!$D$23)*(1-R689)))</f>
        <v>0.1408224901</v>
      </c>
      <c r="T689" s="3">
        <f t="shared" si="13"/>
        <v>0.2909978583</v>
      </c>
      <c r="U689" s="7">
        <f>IF(T689&lt;=('Ejercicio 3 - TIR'!$D$24-'Ejercicio 3 - TIR'!$C$24)/('Ejercicio 3 - TIR'!$E$24-'Ejercicio 3 - TIR'!$C$24),'Ejercicio 3 - TIR'!$C$24+SQRT(('Ejercicio 3 - TIR'!$E$24-'Ejercicio 3 - TIR'!$C$24)*('Ejercicio 3 - TIR'!$D$24-'Ejercicio 3 - TIR'!$C$24)*T689),'Ejercicio 3 - TIR'!$E$24-SQRT(('Ejercicio 3 - TIR'!$E$24-'Ejercicio 3 - TIR'!$C$24)*('Ejercicio 3 - TIR'!$E$24-'Ejercicio 3 - TIR'!$D$24)*(1-T689)))</f>
        <v>0.1747203459</v>
      </c>
      <c r="V689" s="3">
        <f t="shared" si="14"/>
        <v>0.0864875247</v>
      </c>
      <c r="W689" s="7">
        <f>IF(V689&lt;=('Ejercicio 3 - TIR'!$D$25-'Ejercicio 3 - TIR'!$C$25)/('Ejercicio 3 - TIR'!$E$25-'Ejercicio 3 - TIR'!$C$25),'Ejercicio 3 - TIR'!$C$25+SQRT(('Ejercicio 3 - TIR'!$E$25-'Ejercicio 3 - TIR'!$C$25)*('Ejercicio 3 - TIR'!$D$25-'Ejercicio 3 - TIR'!$C$25)*V689),'Ejercicio 3 - TIR'!$E$25-SQRT(('Ejercicio 3 - TIR'!$E$25-'Ejercicio 3 - TIR'!$C$25)*('Ejercicio 3 - TIR'!$E$25-'Ejercicio 3 - TIR'!$D$25)*(1-V689)))</f>
        <v>0.1910037509</v>
      </c>
      <c r="X689" s="3">
        <f t="shared" si="15"/>
        <v>0.2597998102</v>
      </c>
      <c r="Y689" s="7">
        <f>IF(X689&lt;=('Ejercicio 3 - TIR'!$D$26-'Ejercicio 3 - TIR'!$C$26)/('Ejercicio 3 - TIR'!$E$26-'Ejercicio 3 - TIR'!$C$26),'Ejercicio 3 - TIR'!$C$26+SQRT(('Ejercicio 3 - TIR'!$E$26-'Ejercicio 3 - TIR'!$C$26)*('Ejercicio 3 - TIR'!$D$26-'Ejercicio 3 - TIR'!$C$26)*X689),'Ejercicio 3 - TIR'!$E$26-SQRT(('Ejercicio 3 - TIR'!$E$26-'Ejercicio 3 - TIR'!$C$26)*('Ejercicio 3 - TIR'!$E$26-'Ejercicio 3 - TIR'!$D$26)*(1-X689)))</f>
        <v>0.2164850805</v>
      </c>
      <c r="Z689" s="3">
        <f t="shared" si="16"/>
        <v>1.141621245</v>
      </c>
      <c r="AA689" s="3">
        <f t="shared" si="17"/>
        <v>1.302387192</v>
      </c>
      <c r="AB689" s="3">
        <f t="shared" si="18"/>
        <v>1.529940733</v>
      </c>
      <c r="AC689" s="3">
        <f t="shared" si="19"/>
        <v>1.822165151</v>
      </c>
      <c r="AD689" s="3">
        <f t="shared" si="20"/>
        <v>2.216636721</v>
      </c>
      <c r="AE689" s="2">
        <f t="shared" si="21"/>
        <v>4551.208937</v>
      </c>
      <c r="AF689" s="2">
        <f t="shared" si="22"/>
        <v>5192.121512</v>
      </c>
      <c r="AG689" s="2">
        <f t="shared" si="23"/>
        <v>6099.290779</v>
      </c>
      <c r="AH689" s="2">
        <f t="shared" si="24"/>
        <v>7264.278196</v>
      </c>
      <c r="AI689" s="2">
        <f t="shared" si="25"/>
        <v>8836.886045</v>
      </c>
      <c r="AJ689" s="4">
        <f t="shared" si="26"/>
        <v>48197.09095</v>
      </c>
      <c r="AK689" s="4">
        <f t="shared" si="27"/>
        <v>46685.112</v>
      </c>
      <c r="AL689" s="4">
        <f t="shared" si="28"/>
        <v>54984.38783</v>
      </c>
      <c r="AM689" s="4">
        <f t="shared" si="29"/>
        <v>66338.98169</v>
      </c>
      <c r="AN689" s="4">
        <f t="shared" si="30"/>
        <v>94108.04334</v>
      </c>
      <c r="AO689" s="4">
        <f>C689/'Ejercicio 3 - TIR'!$D$7</f>
        <v>16319.22568</v>
      </c>
      <c r="AP689" s="4">
        <f t="shared" si="31"/>
        <v>31877.86527</v>
      </c>
      <c r="AQ689" s="4">
        <f t="shared" si="32"/>
        <v>30365.88633</v>
      </c>
      <c r="AR689" s="4">
        <f t="shared" si="33"/>
        <v>38665.16215</v>
      </c>
      <c r="AS689" s="4">
        <f t="shared" si="34"/>
        <v>50019.75601</v>
      </c>
      <c r="AT689" s="4">
        <f t="shared" si="35"/>
        <v>77788.81766</v>
      </c>
      <c r="AU689" s="4">
        <f>AP689*'Ejercicio 3 - TIR'!$D$5</f>
        <v>15938.93264</v>
      </c>
      <c r="AV689" s="4">
        <f>AQ689*'Ejercicio 3 - TIR'!$D$5</f>
        <v>15182.94316</v>
      </c>
      <c r="AW689" s="4">
        <f>AR689*'Ejercicio 3 - TIR'!$D$5</f>
        <v>19332.58108</v>
      </c>
      <c r="AX689" s="4">
        <f>AS689*'Ejercicio 3 - TIR'!$D$5</f>
        <v>25009.87801</v>
      </c>
      <c r="AY689" s="4">
        <f>AT689*'Ejercicio 3 - TIR'!$D$5</f>
        <v>38894.40883</v>
      </c>
      <c r="AZ689" s="4">
        <f t="shared" ref="AZ689:BD689" si="2102">AJ689-AU689-AE689</f>
        <v>27706.94937</v>
      </c>
      <c r="BA689" s="4">
        <f t="shared" si="2102"/>
        <v>26310.04733</v>
      </c>
      <c r="BB689" s="4">
        <f t="shared" si="2102"/>
        <v>29552.51597</v>
      </c>
      <c r="BC689" s="4">
        <f t="shared" si="2102"/>
        <v>34064.82549</v>
      </c>
      <c r="BD689" s="4">
        <f t="shared" si="2102"/>
        <v>46376.74846</v>
      </c>
      <c r="BE689" s="4">
        <f t="shared" ref="BE689:BI689" si="2103">AZ689/Z689</f>
        <v>24269.82634</v>
      </c>
      <c r="BF689" s="4">
        <f t="shared" si="2103"/>
        <v>20201.40208</v>
      </c>
      <c r="BG689" s="4">
        <f t="shared" si="2103"/>
        <v>19316.11816</v>
      </c>
      <c r="BH689" s="4">
        <f t="shared" si="2103"/>
        <v>18694.69705</v>
      </c>
      <c r="BI689" s="4">
        <f t="shared" si="2103"/>
        <v>20922.12406</v>
      </c>
      <c r="BJ689" s="4">
        <f t="shared" si="38"/>
        <v>71234.91128</v>
      </c>
      <c r="BK689" s="4">
        <f t="shared" si="39"/>
        <v>36173.79488</v>
      </c>
      <c r="BL689" s="4">
        <f t="shared" si="40"/>
        <v>107408.7062</v>
      </c>
      <c r="BM689" s="4">
        <f>BK689*'Ejercicio 3 - TIR'!$D$5</f>
        <v>18086.89744</v>
      </c>
      <c r="BN689" s="4">
        <f t="shared" si="41"/>
        <v>89321.80872</v>
      </c>
      <c r="BO689" s="4">
        <f t="shared" si="42"/>
        <v>40296.09719</v>
      </c>
      <c r="BP689" s="4">
        <f t="shared" si="43"/>
        <v>-113732.6127</v>
      </c>
      <c r="BQ689" s="4">
        <f t="shared" ref="BQ689:BT689" si="2104">BE689</f>
        <v>24269.82634</v>
      </c>
      <c r="BR689" s="4">
        <f t="shared" si="2104"/>
        <v>20201.40208</v>
      </c>
      <c r="BS689" s="4">
        <f t="shared" si="2104"/>
        <v>19316.11816</v>
      </c>
      <c r="BT689" s="4">
        <f t="shared" si="2104"/>
        <v>18694.69705</v>
      </c>
      <c r="BU689" s="4">
        <f t="shared" si="45"/>
        <v>61218.22124</v>
      </c>
      <c r="BV689" s="36">
        <f t="shared" si="46"/>
        <v>7.076531523</v>
      </c>
    </row>
    <row r="690" ht="15.0" customHeight="1">
      <c r="A690" s="2">
        <v>689.0</v>
      </c>
      <c r="B690" s="3">
        <f t="shared" si="4"/>
        <v>0.6365445794</v>
      </c>
      <c r="C690" s="4">
        <f>IF(B690&lt;=('Ejercicio 3 - TIR'!$D$13-'Ejercicio 3 - TIR'!$C$13)/('Ejercicio 3 - TIR'!$E$13-'Ejercicio 3 - TIR'!$C$13),'Ejercicio 3 - TIR'!$C$13+SQRT(('Ejercicio 3 - TIR'!$E$13-'Ejercicio 3 - TIR'!$C$13)*('Ejercicio 3 - TIR'!$D$13-'Ejercicio 3 - TIR'!$C$13)*B690),'Ejercicio 3 - TIR'!$E$13-SQRT(('Ejercicio 3 - TIR'!$E$13-'Ejercicio 3 - TIR'!$C$13)*('Ejercicio 3 - TIR'!$E$13-'Ejercicio 3 - TIR'!$D$13)*(1-B690)))</f>
        <v>79115.87912</v>
      </c>
      <c r="D690" s="3">
        <f t="shared" si="5"/>
        <v>0.7204392424</v>
      </c>
      <c r="E690" s="4">
        <f>IF(D690&lt;=('Ejercicio 3 - TIR'!$D$14-'Ejercicio 3 - TIR'!$C$14)/('Ejercicio 3 - TIR'!$E$14-'Ejercicio 3 - TIR'!$C$14),'Ejercicio 3 - TIR'!$C$14+SQRT(('Ejercicio 3 - TIR'!$E$14-'Ejercicio 3 - TIR'!$C$14)*('Ejercicio 3 - TIR'!$D$14-'Ejercicio 3 - TIR'!$C$14)*D690),'Ejercicio 3 - TIR'!$E$14-SQRT(('Ejercicio 3 - TIR'!$E$14-'Ejercicio 3 - TIR'!$C$14)*('Ejercicio 3 - TIR'!$E$14-'Ejercicio 3 - TIR'!$D$14)*(1-D690)))</f>
        <v>33524.34454</v>
      </c>
      <c r="F690" s="3">
        <f t="shared" si="6"/>
        <v>0.3728108171</v>
      </c>
      <c r="G690" s="4">
        <f>IF(F690&lt;=('Ejercicio 3 - TIR'!$D$18-'Ejercicio 3 - TIR'!$C$18)/('Ejercicio 3 - TIR'!$E$18-'Ejercicio 3 - TIR'!$C$18),'Ejercicio 3 - TIR'!$C$18+SQRT(('Ejercicio 3 - TIR'!$E$18-'Ejercicio 3 - TIR'!$C$18)*('Ejercicio 3 - TIR'!$D$18-'Ejercicio 3 - TIR'!$C$18)*F690),'Ejercicio 3 - TIR'!$E$18-SQRT(('Ejercicio 3 - TIR'!$E$18-'Ejercicio 3 - TIR'!$C$18)*('Ejercicio 3 - TIR'!$E$18-'Ejercicio 3 - TIR'!$D$18)*(1-F690)))</f>
        <v>37478.07613</v>
      </c>
      <c r="H690" s="3">
        <f t="shared" si="7"/>
        <v>0.4482378226</v>
      </c>
      <c r="I690" s="4">
        <f>IF(H690&lt;=('Ejercicio 3 - TIR'!$D$18-'Ejercicio 3 - TIR'!$C$18)/('Ejercicio 3 - TIR'!$E$18-'Ejercicio 3 - TIR'!$C$18),'Ejercicio 3 - TIR'!$C$18+SQRT(('Ejercicio 3 - TIR'!$E$18-'Ejercicio 3 - TIR'!$C$18)*('Ejercicio 3 - TIR'!$D$18-'Ejercicio 3 - TIR'!$C$18)*H690),'Ejercicio 3 - TIR'!$E$18-SQRT(('Ejercicio 3 - TIR'!$E$18-'Ejercicio 3 - TIR'!$C$18)*('Ejercicio 3 - TIR'!$E$18-'Ejercicio 3 - TIR'!$D$18)*(1-H690)))</f>
        <v>38199.73618</v>
      </c>
      <c r="J690" s="3">
        <f t="shared" si="8"/>
        <v>0.4567105363</v>
      </c>
      <c r="K690" s="4">
        <f>IF(J690&lt;=('Ejercicio 3 - TIR'!$D$18-'Ejercicio 3 - TIR'!$C$18)/('Ejercicio 3 - TIR'!$E$18-'Ejercicio 3 - TIR'!$C$18),'Ejercicio 3 - TIR'!$C$18+SQRT(('Ejercicio 3 - TIR'!$E$18-'Ejercicio 3 - TIR'!$C$18)*('Ejercicio 3 - TIR'!$D$18-'Ejercicio 3 - TIR'!$C$18)*J690),'Ejercicio 3 - TIR'!$E$18-SQRT(('Ejercicio 3 - TIR'!$E$18-'Ejercicio 3 - TIR'!$C$18)*('Ejercicio 3 - TIR'!$E$18-'Ejercicio 3 - TIR'!$D$18)*(1-J690)))</f>
        <v>38276.87021</v>
      </c>
      <c r="L690" s="3">
        <f t="shared" si="9"/>
        <v>0.1757172398</v>
      </c>
      <c r="M690" s="4">
        <f>IF(L690&lt;=('Ejercicio 3 - TIR'!$D$18-'Ejercicio 3 - TIR'!$C$18)/('Ejercicio 3 - TIR'!$E$18-'Ejercicio 3 - TIR'!$C$18),'Ejercicio 3 - TIR'!$C$18+SQRT(('Ejercicio 3 - TIR'!$E$18-'Ejercicio 3 - TIR'!$C$18)*('Ejercicio 3 - TIR'!$D$18-'Ejercicio 3 - TIR'!$C$18)*L690),'Ejercicio 3 - TIR'!$E$18-SQRT(('Ejercicio 3 - TIR'!$E$18-'Ejercicio 3 - TIR'!$C$18)*('Ejercicio 3 - TIR'!$E$18-'Ejercicio 3 - TIR'!$D$18)*(1-L690)))</f>
        <v>35133.96396</v>
      </c>
      <c r="N690" s="3">
        <f t="shared" si="10"/>
        <v>0.9279189533</v>
      </c>
      <c r="O690" s="4">
        <f>IF(N690&lt;=('Ejercicio 3 - TIR'!$D$18-'Ejercicio 3 - TIR'!$C$18)/('Ejercicio 3 - TIR'!$E$18-'Ejercicio 3 - TIR'!$C$18),'Ejercicio 3 - TIR'!$C$18+SQRT(('Ejercicio 3 - TIR'!$E$18-'Ejercicio 3 - TIR'!$C$18)*('Ejercicio 3 - TIR'!$D$18-'Ejercicio 3 - TIR'!$C$18)*N690),'Ejercicio 3 - TIR'!$E$18-SQRT(('Ejercicio 3 - TIR'!$E$18-'Ejercicio 3 - TIR'!$C$18)*('Ejercicio 3 - TIR'!$E$18-'Ejercicio 3 - TIR'!$D$18)*(1-N690)))</f>
        <v>42674.90247</v>
      </c>
      <c r="P690" s="3">
        <f t="shared" si="11"/>
        <v>0.9111311583</v>
      </c>
      <c r="Q690" s="7">
        <f>IF(P690&lt;=('Ejercicio 3 - TIR'!$D$22-'Ejercicio 3 - TIR'!$C$22)/('Ejercicio 3 - TIR'!$E$22-'Ejercicio 3 - TIR'!$C$22),'Ejercicio 3 - TIR'!$C$22+SQRT(('Ejercicio 3 - TIR'!$E$22-'Ejercicio 3 - TIR'!$C$22)*('Ejercicio 3 - TIR'!$D$22-'Ejercicio 3 - TIR'!$C$22)*P690),'Ejercicio 3 - TIR'!$E$22-SQRT(('Ejercicio 3 - TIR'!$E$22-'Ejercicio 3 - TIR'!$C$22)*('Ejercicio 3 - TIR'!$E$22-'Ejercicio 3 - TIR'!$D$22)*(1-P690)))</f>
        <v>0.1673523158</v>
      </c>
      <c r="R690" s="3">
        <f t="shared" si="12"/>
        <v>0.2173315771</v>
      </c>
      <c r="S690" s="7">
        <f>IF(R690&lt;=('Ejercicio 3 - TIR'!$D$23-'Ejercicio 3 - TIR'!$C$23)/('Ejercicio 3 - TIR'!$E$23-'Ejercicio 3 - TIR'!$C$23),'Ejercicio 3 - TIR'!$C$23+SQRT(('Ejercicio 3 - TIR'!$E$23-'Ejercicio 3 - TIR'!$C$23)*('Ejercicio 3 - TIR'!$D$23-'Ejercicio 3 - TIR'!$C$23)*R690),'Ejercicio 3 - TIR'!$E$23-SQRT(('Ejercicio 3 - TIR'!$E$23-'Ejercicio 3 - TIR'!$C$23)*('Ejercicio 3 - TIR'!$E$23-'Ejercicio 3 - TIR'!$D$23)*(1-R690)))</f>
        <v>0.1397786966</v>
      </c>
      <c r="T690" s="3">
        <f t="shared" si="13"/>
        <v>0.4274124263</v>
      </c>
      <c r="U690" s="7">
        <f>IF(T690&lt;=('Ejercicio 3 - TIR'!$D$24-'Ejercicio 3 - TIR'!$C$24)/('Ejercicio 3 - TIR'!$E$24-'Ejercicio 3 - TIR'!$C$24),'Ejercicio 3 - TIR'!$C$24+SQRT(('Ejercicio 3 - TIR'!$E$24-'Ejercicio 3 - TIR'!$C$24)*('Ejercicio 3 - TIR'!$D$24-'Ejercicio 3 - TIR'!$C$24)*T690),'Ejercicio 3 - TIR'!$E$24-SQRT(('Ejercicio 3 - TIR'!$E$24-'Ejercicio 3 - TIR'!$C$24)*('Ejercicio 3 - TIR'!$E$24-'Ejercicio 3 - TIR'!$D$24)*(1-T690)))</f>
        <v>0.1799594075</v>
      </c>
      <c r="V690" s="3">
        <f t="shared" si="14"/>
        <v>0.9183961015</v>
      </c>
      <c r="W690" s="7">
        <f>IF(V690&lt;=('Ejercicio 3 - TIR'!$D$25-'Ejercicio 3 - TIR'!$C$25)/('Ejercicio 3 - TIR'!$E$25-'Ejercicio 3 - TIR'!$C$25),'Ejercicio 3 - TIR'!$C$25+SQRT(('Ejercicio 3 - TIR'!$E$25-'Ejercicio 3 - TIR'!$C$25)*('Ejercicio 3 - TIR'!$D$25-'Ejercicio 3 - TIR'!$C$25)*V690),'Ejercicio 3 - TIR'!$E$25-SQRT(('Ejercicio 3 - TIR'!$E$25-'Ejercicio 3 - TIR'!$C$25)*('Ejercicio 3 - TIR'!$E$25-'Ejercicio 3 - TIR'!$D$25)*(1-V690)))</f>
        <v>0.2330998922</v>
      </c>
      <c r="X690" s="3">
        <f t="shared" si="15"/>
        <v>0.2698330301</v>
      </c>
      <c r="Y690" s="7">
        <f>IF(X690&lt;=('Ejercicio 3 - TIR'!$D$26-'Ejercicio 3 - TIR'!$C$26)/('Ejercicio 3 - TIR'!$E$26-'Ejercicio 3 - TIR'!$C$26),'Ejercicio 3 - TIR'!$C$26+SQRT(('Ejercicio 3 - TIR'!$E$26-'Ejercicio 3 - TIR'!$C$26)*('Ejercicio 3 - TIR'!$D$26-'Ejercicio 3 - TIR'!$C$26)*X690),'Ejercicio 3 - TIR'!$E$26-SQRT(('Ejercicio 3 - TIR'!$E$26-'Ejercicio 3 - TIR'!$C$26)*('Ejercicio 3 - TIR'!$E$26-'Ejercicio 3 - TIR'!$D$26)*(1-X690)))</f>
        <v>0.2169916502</v>
      </c>
      <c r="Z690" s="3">
        <f t="shared" si="16"/>
        <v>1.167352316</v>
      </c>
      <c r="AA690" s="3">
        <f t="shared" si="17"/>
        <v>1.330523301</v>
      </c>
      <c r="AB690" s="3">
        <f t="shared" si="18"/>
        <v>1.569963486</v>
      </c>
      <c r="AC690" s="3">
        <f t="shared" si="19"/>
        <v>1.935921805</v>
      </c>
      <c r="AD690" s="3">
        <f t="shared" si="20"/>
        <v>2.356000672</v>
      </c>
      <c r="AE690" s="2">
        <f t="shared" si="21"/>
        <v>5610.376695</v>
      </c>
      <c r="AF690" s="2">
        <f t="shared" si="22"/>
        <v>6394.587837</v>
      </c>
      <c r="AG690" s="2">
        <f t="shared" si="23"/>
        <v>7545.354075</v>
      </c>
      <c r="AH690" s="2">
        <f t="shared" si="24"/>
        <v>9304.175297</v>
      </c>
      <c r="AI690" s="2">
        <f t="shared" si="25"/>
        <v>11323.10365</v>
      </c>
      <c r="AJ690" s="4">
        <f t="shared" si="26"/>
        <v>43750.11896</v>
      </c>
      <c r="AK690" s="4">
        <f t="shared" si="27"/>
        <v>50825.63908</v>
      </c>
      <c r="AL690" s="4">
        <f t="shared" si="28"/>
        <v>60093.28858</v>
      </c>
      <c r="AM690" s="4">
        <f t="shared" si="29"/>
        <v>68016.60693</v>
      </c>
      <c r="AN690" s="4">
        <f t="shared" si="30"/>
        <v>100542.0989</v>
      </c>
      <c r="AO690" s="4">
        <f>C690/'Ejercicio 3 - TIR'!$D$7</f>
        <v>15823.17582</v>
      </c>
      <c r="AP690" s="4">
        <f t="shared" si="31"/>
        <v>27926.94314</v>
      </c>
      <c r="AQ690" s="4">
        <f t="shared" si="32"/>
        <v>35002.46325</v>
      </c>
      <c r="AR690" s="4">
        <f t="shared" si="33"/>
        <v>44270.11275</v>
      </c>
      <c r="AS690" s="4">
        <f t="shared" si="34"/>
        <v>52193.43111</v>
      </c>
      <c r="AT690" s="4">
        <f t="shared" si="35"/>
        <v>84718.9231</v>
      </c>
      <c r="AU690" s="4">
        <f>AP690*'Ejercicio 3 - TIR'!$D$5</f>
        <v>13963.47157</v>
      </c>
      <c r="AV690" s="4">
        <f>AQ690*'Ejercicio 3 - TIR'!$D$5</f>
        <v>17501.23163</v>
      </c>
      <c r="AW690" s="4">
        <f>AR690*'Ejercicio 3 - TIR'!$D$5</f>
        <v>22135.05638</v>
      </c>
      <c r="AX690" s="4">
        <f>AS690*'Ejercicio 3 - TIR'!$D$5</f>
        <v>26096.71555</v>
      </c>
      <c r="AY690" s="4">
        <f>AT690*'Ejercicio 3 - TIR'!$D$5</f>
        <v>42359.46155</v>
      </c>
      <c r="AZ690" s="4">
        <f t="shared" ref="AZ690:BD690" si="2105">AJ690-AU690-AE690</f>
        <v>24176.2707</v>
      </c>
      <c r="BA690" s="4">
        <f t="shared" si="2105"/>
        <v>26929.81961</v>
      </c>
      <c r="BB690" s="4">
        <f t="shared" si="2105"/>
        <v>30412.87813</v>
      </c>
      <c r="BC690" s="4">
        <f t="shared" si="2105"/>
        <v>32615.71608</v>
      </c>
      <c r="BD690" s="4">
        <f t="shared" si="2105"/>
        <v>46859.53372</v>
      </c>
      <c r="BE690" s="4">
        <f t="shared" ref="BE690:BI690" si="2106">AZ690/Z690</f>
        <v>20710.34628</v>
      </c>
      <c r="BF690" s="4">
        <f t="shared" si="2106"/>
        <v>20240.02105</v>
      </c>
      <c r="BG690" s="4">
        <f t="shared" si="2106"/>
        <v>19371.71049</v>
      </c>
      <c r="BH690" s="4">
        <f t="shared" si="2106"/>
        <v>16847.64126</v>
      </c>
      <c r="BI690" s="4">
        <f t="shared" si="2106"/>
        <v>19889.43988</v>
      </c>
      <c r="BJ690" s="4">
        <f t="shared" si="38"/>
        <v>78983.37827</v>
      </c>
      <c r="BK690" s="4">
        <f t="shared" si="39"/>
        <v>37279.41288</v>
      </c>
      <c r="BL690" s="4">
        <f t="shared" si="40"/>
        <v>116262.7912</v>
      </c>
      <c r="BM690" s="4">
        <f>BK690*'Ejercicio 3 - TIR'!$D$5</f>
        <v>18639.70644</v>
      </c>
      <c r="BN690" s="4">
        <f t="shared" si="41"/>
        <v>97623.08472</v>
      </c>
      <c r="BO690" s="4">
        <f t="shared" si="42"/>
        <v>41435.93245</v>
      </c>
      <c r="BP690" s="4">
        <f t="shared" si="43"/>
        <v>-112640.2237</v>
      </c>
      <c r="BQ690" s="4">
        <f t="shared" ref="BQ690:BT690" si="2107">BE690</f>
        <v>20710.34628</v>
      </c>
      <c r="BR690" s="4">
        <f t="shared" si="2107"/>
        <v>20240.02105</v>
      </c>
      <c r="BS690" s="4">
        <f t="shared" si="2107"/>
        <v>19371.71049</v>
      </c>
      <c r="BT690" s="4">
        <f t="shared" si="2107"/>
        <v>16847.64126</v>
      </c>
      <c r="BU690" s="4">
        <f t="shared" si="45"/>
        <v>61325.37233</v>
      </c>
      <c r="BV690" s="36">
        <f t="shared" si="46"/>
        <v>6.09530719</v>
      </c>
    </row>
    <row r="691" ht="15.0" customHeight="1">
      <c r="A691" s="2">
        <v>690.0</v>
      </c>
      <c r="B691" s="3">
        <f t="shared" si="4"/>
        <v>0.6353996218</v>
      </c>
      <c r="C691" s="4">
        <f>IF(B691&lt;=('Ejercicio 3 - TIR'!$D$13-'Ejercicio 3 - TIR'!$C$13)/('Ejercicio 3 - TIR'!$E$13-'Ejercicio 3 - TIR'!$C$13),'Ejercicio 3 - TIR'!$C$13+SQRT(('Ejercicio 3 - TIR'!$E$13-'Ejercicio 3 - TIR'!$C$13)*('Ejercicio 3 - TIR'!$D$13-'Ejercicio 3 - TIR'!$C$13)*B691),'Ejercicio 3 - TIR'!$E$13-SQRT(('Ejercicio 3 - TIR'!$E$13-'Ejercicio 3 - TIR'!$C$13)*('Ejercicio 3 - TIR'!$E$13-'Ejercicio 3 - TIR'!$D$13)*(1-B691)))</f>
        <v>79083.0104</v>
      </c>
      <c r="D691" s="3">
        <f t="shared" si="5"/>
        <v>0.8376789584</v>
      </c>
      <c r="E691" s="4">
        <f>IF(D691&lt;=('Ejercicio 3 - TIR'!$D$14-'Ejercicio 3 - TIR'!$C$14)/('Ejercicio 3 - TIR'!$E$14-'Ejercicio 3 - TIR'!$C$14),'Ejercicio 3 - TIR'!$C$14+SQRT(('Ejercicio 3 - TIR'!$E$14-'Ejercicio 3 - TIR'!$C$14)*('Ejercicio 3 - TIR'!$D$14-'Ejercicio 3 - TIR'!$C$14)*D691),'Ejercicio 3 - TIR'!$E$14-SQRT(('Ejercicio 3 - TIR'!$E$14-'Ejercicio 3 - TIR'!$C$14)*('Ejercicio 3 - TIR'!$E$14-'Ejercicio 3 - TIR'!$D$14)*(1-D691)))</f>
        <v>35065.61491</v>
      </c>
      <c r="F691" s="3">
        <f t="shared" si="6"/>
        <v>0.2986974407</v>
      </c>
      <c r="G691" s="4">
        <f>IF(F691&lt;=('Ejercicio 3 - TIR'!$D$18-'Ejercicio 3 - TIR'!$C$18)/('Ejercicio 3 - TIR'!$E$18-'Ejercicio 3 - TIR'!$C$18),'Ejercicio 3 - TIR'!$C$18+SQRT(('Ejercicio 3 - TIR'!$E$18-'Ejercicio 3 - TIR'!$C$18)*('Ejercicio 3 - TIR'!$D$18-'Ejercicio 3 - TIR'!$C$18)*F691),'Ejercicio 3 - TIR'!$E$18-SQRT(('Ejercicio 3 - TIR'!$E$18-'Ejercicio 3 - TIR'!$C$18)*('Ejercicio 3 - TIR'!$E$18-'Ejercicio 3 - TIR'!$D$18)*(1-F691)))</f>
        <v>36693.62503</v>
      </c>
      <c r="H691" s="3">
        <f t="shared" si="7"/>
        <v>0.04494252509</v>
      </c>
      <c r="I691" s="4">
        <f>IF(H691&lt;=('Ejercicio 3 - TIR'!$D$18-'Ejercicio 3 - TIR'!$C$18)/('Ejercicio 3 - TIR'!$E$18-'Ejercicio 3 - TIR'!$C$18),'Ejercicio 3 - TIR'!$C$18+SQRT(('Ejercicio 3 - TIR'!$E$18-'Ejercicio 3 - TIR'!$C$18)*('Ejercicio 3 - TIR'!$D$18-'Ejercicio 3 - TIR'!$C$18)*H691),'Ejercicio 3 - TIR'!$E$18-SQRT(('Ejercicio 3 - TIR'!$E$18-'Ejercicio 3 - TIR'!$C$18)*('Ejercicio 3 - TIR'!$E$18-'Ejercicio 3 - TIR'!$D$18)*(1-H691)))</f>
        <v>32596.41652</v>
      </c>
      <c r="J691" s="3">
        <f t="shared" si="8"/>
        <v>0.8689259666</v>
      </c>
      <c r="K691" s="4">
        <f>IF(J691&lt;=('Ejercicio 3 - TIR'!$D$18-'Ejercicio 3 - TIR'!$C$18)/('Ejercicio 3 - TIR'!$E$18-'Ejercicio 3 - TIR'!$C$18),'Ejercicio 3 - TIR'!$C$18+SQRT(('Ejercicio 3 - TIR'!$E$18-'Ejercicio 3 - TIR'!$C$18)*('Ejercicio 3 - TIR'!$D$18-'Ejercicio 3 - TIR'!$C$18)*J691),'Ejercicio 3 - TIR'!$E$18-SQRT(('Ejercicio 3 - TIR'!$E$18-'Ejercicio 3 - TIR'!$C$18)*('Ejercicio 3 - TIR'!$E$18-'Ejercicio 3 - TIR'!$D$18)*(1-J691)))</f>
        <v>41864.62881</v>
      </c>
      <c r="L691" s="3">
        <f t="shared" si="9"/>
        <v>0.5391627968</v>
      </c>
      <c r="M691" s="4">
        <f>IF(L691&lt;=('Ejercicio 3 - TIR'!$D$18-'Ejercicio 3 - TIR'!$C$18)/('Ejercicio 3 - TIR'!$E$18-'Ejercicio 3 - TIR'!$C$18),'Ejercicio 3 - TIR'!$C$18+SQRT(('Ejercicio 3 - TIR'!$E$18-'Ejercicio 3 - TIR'!$C$18)*('Ejercicio 3 - TIR'!$D$18-'Ejercicio 3 - TIR'!$C$18)*L691),'Ejercicio 3 - TIR'!$E$18-SQRT(('Ejercicio 3 - TIR'!$E$18-'Ejercicio 3 - TIR'!$C$18)*('Ejercicio 3 - TIR'!$E$18-'Ejercicio 3 - TIR'!$D$18)*(1-L691)))</f>
        <v>38993.0206</v>
      </c>
      <c r="N691" s="3">
        <f t="shared" si="10"/>
        <v>0.8031801922</v>
      </c>
      <c r="O691" s="4">
        <f>IF(N691&lt;=('Ejercicio 3 - TIR'!$D$18-'Ejercicio 3 - TIR'!$C$18)/('Ejercicio 3 - TIR'!$E$18-'Ejercicio 3 - TIR'!$C$18),'Ejercicio 3 - TIR'!$C$18+SQRT(('Ejercicio 3 - TIR'!$E$18-'Ejercicio 3 - TIR'!$C$18)*('Ejercicio 3 - TIR'!$D$18-'Ejercicio 3 - TIR'!$C$18)*N691),'Ejercicio 3 - TIR'!$E$18-SQRT(('Ejercicio 3 - TIR'!$E$18-'Ejercicio 3 - TIR'!$C$18)*('Ejercicio 3 - TIR'!$E$18-'Ejercicio 3 - TIR'!$D$18)*(1-N691)))</f>
        <v>41157.93212</v>
      </c>
      <c r="P691" s="3">
        <f t="shared" si="11"/>
        <v>0.7890248786</v>
      </c>
      <c r="Q691" s="7">
        <f>IF(P691&lt;=('Ejercicio 3 - TIR'!$D$22-'Ejercicio 3 - TIR'!$C$22)/('Ejercicio 3 - TIR'!$E$22-'Ejercicio 3 - TIR'!$C$22),'Ejercicio 3 - TIR'!$C$22+SQRT(('Ejercicio 3 - TIR'!$E$22-'Ejercicio 3 - TIR'!$C$22)*('Ejercicio 3 - TIR'!$D$22-'Ejercicio 3 - TIR'!$C$22)*P691),'Ejercicio 3 - TIR'!$E$22-SQRT(('Ejercicio 3 - TIR'!$E$22-'Ejercicio 3 - TIR'!$C$22)*('Ejercicio 3 - TIR'!$E$22-'Ejercicio 3 - TIR'!$D$22)*(1-P691)))</f>
        <v>0.1605126908</v>
      </c>
      <c r="R691" s="3">
        <f t="shared" si="12"/>
        <v>0.6607377493</v>
      </c>
      <c r="S691" s="7">
        <f>IF(R691&lt;=('Ejercicio 3 - TIR'!$D$23-'Ejercicio 3 - TIR'!$C$23)/('Ejercicio 3 - TIR'!$E$23-'Ejercicio 3 - TIR'!$C$23),'Ejercicio 3 - TIR'!$C$23+SQRT(('Ejercicio 3 - TIR'!$E$23-'Ejercicio 3 - TIR'!$C$23)*('Ejercicio 3 - TIR'!$D$23-'Ejercicio 3 - TIR'!$C$23)*R691),'Ejercicio 3 - TIR'!$E$23-SQRT(('Ejercicio 3 - TIR'!$E$23-'Ejercicio 3 - TIR'!$C$23)*('Ejercicio 3 - TIR'!$E$23-'Ejercicio 3 - TIR'!$D$23)*(1-R691)))</f>
        <v>0.1552882204</v>
      </c>
      <c r="T691" s="3">
        <f t="shared" si="13"/>
        <v>0.6332645607</v>
      </c>
      <c r="U691" s="7">
        <f>IF(T691&lt;=('Ejercicio 3 - TIR'!$D$24-'Ejercicio 3 - TIR'!$C$24)/('Ejercicio 3 - TIR'!$E$24-'Ejercicio 3 - TIR'!$C$24),'Ejercicio 3 - TIR'!$C$24+SQRT(('Ejercicio 3 - TIR'!$E$24-'Ejercicio 3 - TIR'!$C$24)*('Ejercicio 3 - TIR'!$D$24-'Ejercicio 3 - TIR'!$C$24)*T691),'Ejercicio 3 - TIR'!$E$24-SQRT(('Ejercicio 3 - TIR'!$E$24-'Ejercicio 3 - TIR'!$C$24)*('Ejercicio 3 - TIR'!$E$24-'Ejercicio 3 - TIR'!$D$24)*(1-T691)))</f>
        <v>0.1879553557</v>
      </c>
      <c r="V691" s="3">
        <f t="shared" si="14"/>
        <v>0.7022714949</v>
      </c>
      <c r="W691" s="7">
        <f>IF(V691&lt;=('Ejercicio 3 - TIR'!$D$25-'Ejercicio 3 - TIR'!$C$25)/('Ejercicio 3 - TIR'!$E$25-'Ejercicio 3 - TIR'!$C$25),'Ejercicio 3 - TIR'!$C$25+SQRT(('Ejercicio 3 - TIR'!$E$25-'Ejercicio 3 - TIR'!$C$25)*('Ejercicio 3 - TIR'!$D$25-'Ejercicio 3 - TIR'!$C$25)*V691),'Ejercicio 3 - TIR'!$E$25-SQRT(('Ejercicio 3 - TIR'!$E$25-'Ejercicio 3 - TIR'!$C$25)*('Ejercicio 3 - TIR'!$E$25-'Ejercicio 3 - TIR'!$D$25)*(1-V691)))</f>
        <v>0.2177192044</v>
      </c>
      <c r="X691" s="3">
        <f t="shared" si="15"/>
        <v>0.6943340712</v>
      </c>
      <c r="Y691" s="7">
        <f>IF(X691&lt;=('Ejercicio 3 - TIR'!$D$26-'Ejercicio 3 - TIR'!$C$26)/('Ejercicio 3 - TIR'!$E$26-'Ejercicio 3 - TIR'!$C$26),'Ejercicio 3 - TIR'!$C$26+SQRT(('Ejercicio 3 - TIR'!$E$26-'Ejercicio 3 - TIR'!$C$26)*('Ejercicio 3 - TIR'!$D$26-'Ejercicio 3 - TIR'!$C$26)*X691),'Ejercicio 3 - TIR'!$E$26-SQRT(('Ejercicio 3 - TIR'!$E$26-'Ejercicio 3 - TIR'!$C$26)*('Ejercicio 3 - TIR'!$E$26-'Ejercicio 3 - TIR'!$D$26)*(1-X691)))</f>
        <v>0.2393724722</v>
      </c>
      <c r="Z691" s="3">
        <f t="shared" si="16"/>
        <v>1.160512691</v>
      </c>
      <c r="AA691" s="3">
        <f t="shared" si="17"/>
        <v>1.340726641</v>
      </c>
      <c r="AB691" s="3">
        <f t="shared" si="18"/>
        <v>1.592723394</v>
      </c>
      <c r="AC691" s="3">
        <f t="shared" si="19"/>
        <v>1.939489864</v>
      </c>
      <c r="AD691" s="3">
        <f t="shared" si="20"/>
        <v>2.403750348</v>
      </c>
      <c r="AE691" s="2">
        <f t="shared" si="21"/>
        <v>5628.476205</v>
      </c>
      <c r="AF691" s="2">
        <f t="shared" si="22"/>
        <v>6502.512258</v>
      </c>
      <c r="AG691" s="2">
        <f t="shared" si="23"/>
        <v>7724.694262</v>
      </c>
      <c r="AH691" s="2">
        <f t="shared" si="24"/>
        <v>9406.508551</v>
      </c>
      <c r="AI691" s="2">
        <f t="shared" si="25"/>
        <v>11658.16776</v>
      </c>
      <c r="AJ691" s="4">
        <f t="shared" si="26"/>
        <v>42583.41752</v>
      </c>
      <c r="AK691" s="4">
        <f t="shared" si="27"/>
        <v>43702.88405</v>
      </c>
      <c r="AL691" s="4">
        <f t="shared" si="28"/>
        <v>66678.77369</v>
      </c>
      <c r="AM691" s="4">
        <f t="shared" si="29"/>
        <v>75626.56823</v>
      </c>
      <c r="AN691" s="4">
        <f t="shared" si="30"/>
        <v>98933.39365</v>
      </c>
      <c r="AO691" s="4">
        <f>C691/'Ejercicio 3 - TIR'!$D$7</f>
        <v>15816.60208</v>
      </c>
      <c r="AP691" s="4">
        <f t="shared" si="31"/>
        <v>26766.81544</v>
      </c>
      <c r="AQ691" s="4">
        <f t="shared" si="32"/>
        <v>27886.28196</v>
      </c>
      <c r="AR691" s="4">
        <f t="shared" si="33"/>
        <v>50862.17161</v>
      </c>
      <c r="AS691" s="4">
        <f t="shared" si="34"/>
        <v>59809.96615</v>
      </c>
      <c r="AT691" s="4">
        <f t="shared" si="35"/>
        <v>83116.79157</v>
      </c>
      <c r="AU691" s="4">
        <f>AP691*'Ejercicio 3 - TIR'!$D$5</f>
        <v>13383.40772</v>
      </c>
      <c r="AV691" s="4">
        <f>AQ691*'Ejercicio 3 - TIR'!$D$5</f>
        <v>13943.14098</v>
      </c>
      <c r="AW691" s="4">
        <f>AR691*'Ejercicio 3 - TIR'!$D$5</f>
        <v>25431.0858</v>
      </c>
      <c r="AX691" s="4">
        <f>AS691*'Ejercicio 3 - TIR'!$D$5</f>
        <v>29904.98307</v>
      </c>
      <c r="AY691" s="4">
        <f>AT691*'Ejercicio 3 - TIR'!$D$5</f>
        <v>41558.39579</v>
      </c>
      <c r="AZ691" s="4">
        <f t="shared" ref="AZ691:BD691" si="2108">AJ691-AU691-AE691</f>
        <v>23571.5336</v>
      </c>
      <c r="BA691" s="4">
        <f t="shared" si="2108"/>
        <v>23257.2308</v>
      </c>
      <c r="BB691" s="4">
        <f t="shared" si="2108"/>
        <v>33522.99362</v>
      </c>
      <c r="BC691" s="4">
        <f t="shared" si="2108"/>
        <v>36315.0766</v>
      </c>
      <c r="BD691" s="4">
        <f t="shared" si="2108"/>
        <v>45716.83011</v>
      </c>
      <c r="BE691" s="4">
        <f t="shared" ref="BE691:BI691" si="2109">AZ691/Z691</f>
        <v>20311.3105</v>
      </c>
      <c r="BF691" s="4">
        <f t="shared" si="2109"/>
        <v>17346.73578</v>
      </c>
      <c r="BG691" s="4">
        <f t="shared" si="2109"/>
        <v>21047.59291</v>
      </c>
      <c r="BH691" s="4">
        <f t="shared" si="2109"/>
        <v>18724.03526</v>
      </c>
      <c r="BI691" s="4">
        <f t="shared" si="2109"/>
        <v>19018.95933</v>
      </c>
      <c r="BJ691" s="4">
        <f t="shared" si="38"/>
        <v>84288.98403</v>
      </c>
      <c r="BK691" s="4">
        <f t="shared" si="39"/>
        <v>38019.16275</v>
      </c>
      <c r="BL691" s="4">
        <f t="shared" si="40"/>
        <v>122308.1468</v>
      </c>
      <c r="BM691" s="4">
        <f>BK691*'Ejercicio 3 - TIR'!$D$5</f>
        <v>19009.58138</v>
      </c>
      <c r="BN691" s="4">
        <f t="shared" si="41"/>
        <v>103298.5654</v>
      </c>
      <c r="BO691" s="4">
        <f t="shared" si="42"/>
        <v>42973.91595</v>
      </c>
      <c r="BP691" s="4">
        <f t="shared" si="43"/>
        <v>-114148.6253</v>
      </c>
      <c r="BQ691" s="4">
        <f t="shared" ref="BQ691:BT691" si="2110">BE691</f>
        <v>20311.3105</v>
      </c>
      <c r="BR691" s="4">
        <f t="shared" si="2110"/>
        <v>17346.73578</v>
      </c>
      <c r="BS691" s="4">
        <f t="shared" si="2110"/>
        <v>21047.59291</v>
      </c>
      <c r="BT691" s="4">
        <f t="shared" si="2110"/>
        <v>18724.03526</v>
      </c>
      <c r="BU691" s="4">
        <f t="shared" si="45"/>
        <v>61992.87528</v>
      </c>
      <c r="BV691" s="36">
        <f t="shared" si="46"/>
        <v>5.807031479</v>
      </c>
    </row>
    <row r="692" ht="15.0" customHeight="1">
      <c r="A692" s="2">
        <v>691.0</v>
      </c>
      <c r="B692" s="3">
        <f t="shared" si="4"/>
        <v>0.749929207</v>
      </c>
      <c r="C692" s="4">
        <f>IF(B692&lt;=('Ejercicio 3 - TIR'!$D$13-'Ejercicio 3 - TIR'!$C$13)/('Ejercicio 3 - TIR'!$E$13-'Ejercicio 3 - TIR'!$C$13),'Ejercicio 3 - TIR'!$C$13+SQRT(('Ejercicio 3 - TIR'!$E$13-'Ejercicio 3 - TIR'!$C$13)*('Ejercicio 3 - TIR'!$D$13-'Ejercicio 3 - TIR'!$C$13)*B692),'Ejercicio 3 - TIR'!$E$13-SQRT(('Ejercicio 3 - TIR'!$E$13-'Ejercicio 3 - TIR'!$C$13)*('Ejercicio 3 - TIR'!$E$13-'Ejercicio 3 - TIR'!$D$13)*(1-B692)))</f>
        <v>82677.03975</v>
      </c>
      <c r="D692" s="3">
        <f t="shared" si="5"/>
        <v>0.8522954733</v>
      </c>
      <c r="E692" s="4">
        <f>IF(D692&lt;=('Ejercicio 3 - TIR'!$D$14-'Ejercicio 3 - TIR'!$C$14)/('Ejercicio 3 - TIR'!$E$14-'Ejercicio 3 - TIR'!$C$14),'Ejercicio 3 - TIR'!$C$14+SQRT(('Ejercicio 3 - TIR'!$E$14-'Ejercicio 3 - TIR'!$C$14)*('Ejercicio 3 - TIR'!$D$14-'Ejercicio 3 - TIR'!$C$14)*D692),'Ejercicio 3 - TIR'!$E$14-SQRT(('Ejercicio 3 - TIR'!$E$14-'Ejercicio 3 - TIR'!$C$14)*('Ejercicio 3 - TIR'!$E$14-'Ejercicio 3 - TIR'!$D$14)*(1-D692)))</f>
        <v>35293.01806</v>
      </c>
      <c r="F692" s="3">
        <f t="shared" si="6"/>
        <v>0.1391179784</v>
      </c>
      <c r="G692" s="4">
        <f>IF(F692&lt;=('Ejercicio 3 - TIR'!$D$18-'Ejercicio 3 - TIR'!$C$18)/('Ejercicio 3 - TIR'!$E$18-'Ejercicio 3 - TIR'!$C$18),'Ejercicio 3 - TIR'!$C$18+SQRT(('Ejercicio 3 - TIR'!$E$18-'Ejercicio 3 - TIR'!$C$18)*('Ejercicio 3 - TIR'!$D$18-'Ejercicio 3 - TIR'!$C$18)*F692),'Ejercicio 3 - TIR'!$E$18-SQRT(('Ejercicio 3 - TIR'!$E$18-'Ejercicio 3 - TIR'!$C$18)*('Ejercicio 3 - TIR'!$E$18-'Ejercicio 3 - TIR'!$D$18)*(1-F692)))</f>
        <v>34568.11742</v>
      </c>
      <c r="H692" s="3">
        <f t="shared" si="7"/>
        <v>0.7937882193</v>
      </c>
      <c r="I692" s="4">
        <f>IF(H692&lt;=('Ejercicio 3 - TIR'!$D$18-'Ejercicio 3 - TIR'!$C$18)/('Ejercicio 3 - TIR'!$E$18-'Ejercicio 3 - TIR'!$C$18),'Ejercicio 3 - TIR'!$C$18+SQRT(('Ejercicio 3 - TIR'!$E$18-'Ejercicio 3 - TIR'!$C$18)*('Ejercicio 3 - TIR'!$D$18-'Ejercicio 3 - TIR'!$C$18)*H692),'Ejercicio 3 - TIR'!$E$18-SQRT(('Ejercicio 3 - TIR'!$E$18-'Ejercicio 3 - TIR'!$C$18)*('Ejercicio 3 - TIR'!$E$18-'Ejercicio 3 - TIR'!$D$18)*(1-H692)))</f>
        <v>41067.33124</v>
      </c>
      <c r="J692" s="3">
        <f t="shared" si="8"/>
        <v>0.2980654407</v>
      </c>
      <c r="K692" s="4">
        <f>IF(J692&lt;=('Ejercicio 3 - TIR'!$D$18-'Ejercicio 3 - TIR'!$C$18)/('Ejercicio 3 - TIR'!$E$18-'Ejercicio 3 - TIR'!$C$18),'Ejercicio 3 - TIR'!$C$18+SQRT(('Ejercicio 3 - TIR'!$E$18-'Ejercicio 3 - TIR'!$C$18)*('Ejercicio 3 - TIR'!$D$18-'Ejercicio 3 - TIR'!$C$18)*J692),'Ejercicio 3 - TIR'!$E$18-SQRT(('Ejercicio 3 - TIR'!$E$18-'Ejercicio 3 - TIR'!$C$18)*('Ejercicio 3 - TIR'!$E$18-'Ejercicio 3 - TIR'!$D$18)*(1-J692)))</f>
        <v>36686.53992</v>
      </c>
      <c r="L692" s="3">
        <f t="shared" si="9"/>
        <v>0.02626441263</v>
      </c>
      <c r="M692" s="4">
        <f>IF(L692&lt;=('Ejercicio 3 - TIR'!$D$18-'Ejercicio 3 - TIR'!$C$18)/('Ejercicio 3 - TIR'!$E$18-'Ejercicio 3 - TIR'!$C$18),'Ejercicio 3 - TIR'!$C$18+SQRT(('Ejercicio 3 - TIR'!$E$18-'Ejercicio 3 - TIR'!$C$18)*('Ejercicio 3 - TIR'!$D$18-'Ejercicio 3 - TIR'!$C$18)*L692),'Ejercicio 3 - TIR'!$E$18-SQRT(('Ejercicio 3 - TIR'!$E$18-'Ejercicio 3 - TIR'!$C$18)*('Ejercicio 3 - TIR'!$E$18-'Ejercicio 3 - TIR'!$D$18)*(1-L692)))</f>
        <v>31984.85815</v>
      </c>
      <c r="N692" s="3">
        <f t="shared" si="10"/>
        <v>0.263820525</v>
      </c>
      <c r="O692" s="4">
        <f>IF(N692&lt;=('Ejercicio 3 - TIR'!$D$18-'Ejercicio 3 - TIR'!$C$18)/('Ejercicio 3 - TIR'!$E$18-'Ejercicio 3 - TIR'!$C$18),'Ejercicio 3 - TIR'!$C$18+SQRT(('Ejercicio 3 - TIR'!$E$18-'Ejercicio 3 - TIR'!$C$18)*('Ejercicio 3 - TIR'!$D$18-'Ejercicio 3 - TIR'!$C$18)*N692),'Ejercicio 3 - TIR'!$E$18-SQRT(('Ejercicio 3 - TIR'!$E$18-'Ejercicio 3 - TIR'!$C$18)*('Ejercicio 3 - TIR'!$E$18-'Ejercicio 3 - TIR'!$D$18)*(1-N692)))</f>
        <v>36290.71369</v>
      </c>
      <c r="P692" s="3">
        <f t="shared" si="11"/>
        <v>0.2244512251</v>
      </c>
      <c r="Q692" s="7">
        <f>IF(P692&lt;=('Ejercicio 3 - TIR'!$D$22-'Ejercicio 3 - TIR'!$C$22)/('Ejercicio 3 - TIR'!$E$22-'Ejercicio 3 - TIR'!$C$22),'Ejercicio 3 - TIR'!$C$22+SQRT(('Ejercicio 3 - TIR'!$E$22-'Ejercicio 3 - TIR'!$C$22)*('Ejercicio 3 - TIR'!$D$22-'Ejercicio 3 - TIR'!$C$22)*P692),'Ejercicio 3 - TIR'!$E$22-SQRT(('Ejercicio 3 - TIR'!$E$22-'Ejercicio 3 - TIR'!$C$22)*('Ejercicio 3 - TIR'!$E$22-'Ejercicio 3 - TIR'!$D$22)*(1-P692)))</f>
        <v>0.1401000549</v>
      </c>
      <c r="R692" s="3">
        <f t="shared" si="12"/>
        <v>0.890132308</v>
      </c>
      <c r="S692" s="7">
        <f>IF(R692&lt;=('Ejercicio 3 - TIR'!$D$23-'Ejercicio 3 - TIR'!$C$23)/('Ejercicio 3 - TIR'!$E$23-'Ejercicio 3 - TIR'!$C$23),'Ejercicio 3 - TIR'!$C$23+SQRT(('Ejercicio 3 - TIR'!$E$23-'Ejercicio 3 - TIR'!$C$23)*('Ejercicio 3 - TIR'!$D$23-'Ejercicio 3 - TIR'!$C$23)*R692),'Ejercicio 3 - TIR'!$E$23-SQRT(('Ejercicio 3 - TIR'!$E$23-'Ejercicio 3 - TIR'!$C$23)*('Ejercicio 3 - TIR'!$E$23-'Ejercicio 3 - TIR'!$D$23)*(1-R692)))</f>
        <v>0.1659372177</v>
      </c>
      <c r="T692" s="3">
        <f t="shared" si="13"/>
        <v>0.7481078992</v>
      </c>
      <c r="U692" s="7">
        <f>IF(T692&lt;=('Ejercicio 3 - TIR'!$D$24-'Ejercicio 3 - TIR'!$C$24)/('Ejercicio 3 - TIR'!$E$24-'Ejercicio 3 - TIR'!$C$24),'Ejercicio 3 - TIR'!$C$24+SQRT(('Ejercicio 3 - TIR'!$E$24-'Ejercicio 3 - TIR'!$C$24)*('Ejercicio 3 - TIR'!$D$24-'Ejercicio 3 - TIR'!$C$24)*T692),'Ejercicio 3 - TIR'!$E$24-SQRT(('Ejercicio 3 - TIR'!$E$24-'Ejercicio 3 - TIR'!$C$24)*('Ejercicio 3 - TIR'!$E$24-'Ejercicio 3 - TIR'!$D$24)*(1-T692)))</f>
        <v>0.193442555</v>
      </c>
      <c r="V692" s="3">
        <f t="shared" si="14"/>
        <v>0.749152976</v>
      </c>
      <c r="W692" s="7">
        <f>IF(V692&lt;=('Ejercicio 3 - TIR'!$D$25-'Ejercicio 3 - TIR'!$C$25)/('Ejercicio 3 - TIR'!$E$25-'Ejercicio 3 - TIR'!$C$25),'Ejercicio 3 - TIR'!$C$25+SQRT(('Ejercicio 3 - TIR'!$E$25-'Ejercicio 3 - TIR'!$C$25)*('Ejercicio 3 - TIR'!$D$25-'Ejercicio 3 - TIR'!$C$25)*V692),'Ejercicio 3 - TIR'!$E$25-SQRT(('Ejercicio 3 - TIR'!$E$25-'Ejercicio 3 - TIR'!$C$25)*('Ejercicio 3 - TIR'!$E$25-'Ejercicio 3 - TIR'!$D$25)*(1-V692)))</f>
        <v>0.2203695328</v>
      </c>
      <c r="X692" s="3">
        <f t="shared" si="15"/>
        <v>0.06130688697</v>
      </c>
      <c r="Y692" s="7">
        <f>IF(X692&lt;=('Ejercicio 3 - TIR'!$D$26-'Ejercicio 3 - TIR'!$C$26)/('Ejercicio 3 - TIR'!$E$26-'Ejercicio 3 - TIR'!$C$26),'Ejercicio 3 - TIR'!$C$26+SQRT(('Ejercicio 3 - TIR'!$E$26-'Ejercicio 3 - TIR'!$C$26)*('Ejercicio 3 - TIR'!$D$26-'Ejercicio 3 - TIR'!$C$26)*X692),'Ejercicio 3 - TIR'!$E$26-SQRT(('Ejercicio 3 - TIR'!$E$26-'Ejercicio 3 - TIR'!$C$26)*('Ejercicio 3 - TIR'!$E$26-'Ejercicio 3 - TIR'!$D$26)*(1-X692)))</f>
        <v>0.2028657917</v>
      </c>
      <c r="Z692" s="3">
        <f t="shared" si="16"/>
        <v>1.140100055</v>
      </c>
      <c r="AA692" s="3">
        <f t="shared" si="17"/>
        <v>1.329285086</v>
      </c>
      <c r="AB692" s="3">
        <f t="shared" si="18"/>
        <v>1.586425389</v>
      </c>
      <c r="AC692" s="3">
        <f t="shared" si="19"/>
        <v>1.936025211</v>
      </c>
      <c r="AD692" s="3">
        <f t="shared" si="20"/>
        <v>2.328778498</v>
      </c>
      <c r="AE692" s="2">
        <f t="shared" si="21"/>
        <v>4944.553766</v>
      </c>
      <c r="AF692" s="2">
        <f t="shared" si="22"/>
        <v>5765.039261</v>
      </c>
      <c r="AG692" s="2">
        <f t="shared" si="23"/>
        <v>6880.243185</v>
      </c>
      <c r="AH692" s="2">
        <f t="shared" si="24"/>
        <v>8396.439162</v>
      </c>
      <c r="AI692" s="2">
        <f t="shared" si="25"/>
        <v>10099.78944</v>
      </c>
      <c r="AJ692" s="4">
        <f t="shared" si="26"/>
        <v>39411.11257</v>
      </c>
      <c r="AK692" s="4">
        <f t="shared" si="27"/>
        <v>54590.19094</v>
      </c>
      <c r="AL692" s="4">
        <f t="shared" si="28"/>
        <v>58200.45837</v>
      </c>
      <c r="AM692" s="4">
        <f t="shared" si="29"/>
        <v>61923.49176</v>
      </c>
      <c r="AN692" s="4">
        <f t="shared" si="30"/>
        <v>84513.03373</v>
      </c>
      <c r="AO692" s="4">
        <f>C692/'Ejercicio 3 - TIR'!$D$7</f>
        <v>16535.40795</v>
      </c>
      <c r="AP692" s="4">
        <f t="shared" si="31"/>
        <v>22875.70462</v>
      </c>
      <c r="AQ692" s="4">
        <f t="shared" si="32"/>
        <v>38054.78299</v>
      </c>
      <c r="AR692" s="4">
        <f t="shared" si="33"/>
        <v>41665.05042</v>
      </c>
      <c r="AS692" s="4">
        <f t="shared" si="34"/>
        <v>45388.08381</v>
      </c>
      <c r="AT692" s="4">
        <f t="shared" si="35"/>
        <v>67977.62578</v>
      </c>
      <c r="AU692" s="4">
        <f>AP692*'Ejercicio 3 - TIR'!$D$5</f>
        <v>11437.85231</v>
      </c>
      <c r="AV692" s="4">
        <f>AQ692*'Ejercicio 3 - TIR'!$D$5</f>
        <v>19027.39149</v>
      </c>
      <c r="AW692" s="4">
        <f>AR692*'Ejercicio 3 - TIR'!$D$5</f>
        <v>20832.52521</v>
      </c>
      <c r="AX692" s="4">
        <f>AS692*'Ejercicio 3 - TIR'!$D$5</f>
        <v>22694.04191</v>
      </c>
      <c r="AY692" s="4">
        <f>AT692*'Ejercicio 3 - TIR'!$D$5</f>
        <v>33988.81289</v>
      </c>
      <c r="AZ692" s="4">
        <f t="shared" ref="AZ692:BD692" si="2111">AJ692-AU692-AE692</f>
        <v>23028.70649</v>
      </c>
      <c r="BA692" s="4">
        <f t="shared" si="2111"/>
        <v>29797.76018</v>
      </c>
      <c r="BB692" s="4">
        <f t="shared" si="2111"/>
        <v>30487.68998</v>
      </c>
      <c r="BC692" s="4">
        <f t="shared" si="2111"/>
        <v>30833.0107</v>
      </c>
      <c r="BD692" s="4">
        <f t="shared" si="2111"/>
        <v>40424.4314</v>
      </c>
      <c r="BE692" s="4">
        <f t="shared" ref="BE692:BI692" si="2112">AZ692/Z692</f>
        <v>20198.84693</v>
      </c>
      <c r="BF692" s="4">
        <f t="shared" si="2112"/>
        <v>22416.38043</v>
      </c>
      <c r="BG692" s="4">
        <f t="shared" si="2112"/>
        <v>19217.85303</v>
      </c>
      <c r="BH692" s="4">
        <f t="shared" si="2112"/>
        <v>15925.9345</v>
      </c>
      <c r="BI692" s="4">
        <f t="shared" si="2112"/>
        <v>17358.64164</v>
      </c>
      <c r="BJ692" s="4">
        <f t="shared" si="38"/>
        <v>82189.62159</v>
      </c>
      <c r="BK692" s="4">
        <f t="shared" si="39"/>
        <v>38507.3025</v>
      </c>
      <c r="BL692" s="4">
        <f t="shared" si="40"/>
        <v>120696.9241</v>
      </c>
      <c r="BM692" s="4">
        <f>BK692*'Ejercicio 3 - TIR'!$D$5</f>
        <v>19253.65125</v>
      </c>
      <c r="BN692" s="4">
        <f t="shared" si="41"/>
        <v>101443.2728</v>
      </c>
      <c r="BO692" s="4">
        <f t="shared" si="42"/>
        <v>43560.72203</v>
      </c>
      <c r="BP692" s="4">
        <f t="shared" si="43"/>
        <v>-117970.0578</v>
      </c>
      <c r="BQ692" s="4">
        <f t="shared" ref="BQ692:BT692" si="2113">BE692</f>
        <v>20198.84693</v>
      </c>
      <c r="BR692" s="4">
        <f t="shared" si="2113"/>
        <v>22416.38043</v>
      </c>
      <c r="BS692" s="4">
        <f t="shared" si="2113"/>
        <v>19217.85303</v>
      </c>
      <c r="BT692" s="4">
        <f t="shared" si="2113"/>
        <v>15925.9345</v>
      </c>
      <c r="BU692" s="4">
        <f t="shared" si="45"/>
        <v>60919.36367</v>
      </c>
      <c r="BV692" s="36">
        <f t="shared" si="46"/>
        <v>4.748617076</v>
      </c>
    </row>
    <row r="693" ht="15.0" customHeight="1">
      <c r="A693" s="2">
        <v>692.0</v>
      </c>
      <c r="B693" s="3">
        <f t="shared" si="4"/>
        <v>0.2055938294</v>
      </c>
      <c r="C693" s="4">
        <f>IF(B693&lt;=('Ejercicio 3 - TIR'!$D$13-'Ejercicio 3 - TIR'!$C$13)/('Ejercicio 3 - TIR'!$E$13-'Ejercicio 3 - TIR'!$C$13),'Ejercicio 3 - TIR'!$C$13+SQRT(('Ejercicio 3 - TIR'!$E$13-'Ejercicio 3 - TIR'!$C$13)*('Ejercicio 3 - TIR'!$D$13-'Ejercicio 3 - TIR'!$C$13)*B693),'Ejercicio 3 - TIR'!$E$13-SQRT(('Ejercicio 3 - TIR'!$E$13-'Ejercicio 3 - TIR'!$C$13)*('Ejercicio 3 - TIR'!$E$13-'Ejercicio 3 - TIR'!$D$13)*(1-B693)))</f>
        <v>69068.49115</v>
      </c>
      <c r="D693" s="3">
        <f t="shared" si="5"/>
        <v>0.1503772158</v>
      </c>
      <c r="E693" s="4">
        <f>IF(D693&lt;=('Ejercicio 3 - TIR'!$D$14-'Ejercicio 3 - TIR'!$C$14)/('Ejercicio 3 - TIR'!$E$14-'Ejercicio 3 - TIR'!$C$14),'Ejercicio 3 - TIR'!$C$14+SQRT(('Ejercicio 3 - TIR'!$E$14-'Ejercicio 3 - TIR'!$C$14)*('Ejercicio 3 - TIR'!$D$14-'Ejercicio 3 - TIR'!$C$14)*D693),'Ejercicio 3 - TIR'!$E$14-SQRT(('Ejercicio 3 - TIR'!$E$14-'Ejercicio 3 - TIR'!$C$14)*('Ejercicio 3 - TIR'!$E$14-'Ejercicio 3 - TIR'!$D$14)*(1-D693)))</f>
        <v>28358.31672</v>
      </c>
      <c r="F693" s="3">
        <f t="shared" si="6"/>
        <v>0.7331461254</v>
      </c>
      <c r="G693" s="4">
        <f>IF(F693&lt;=('Ejercicio 3 - TIR'!$D$18-'Ejercicio 3 - TIR'!$C$18)/('Ejercicio 3 - TIR'!$E$18-'Ejercicio 3 - TIR'!$C$18),'Ejercicio 3 - TIR'!$C$18+SQRT(('Ejercicio 3 - TIR'!$E$18-'Ejercicio 3 - TIR'!$C$18)*('Ejercicio 3 - TIR'!$D$18-'Ejercicio 3 - TIR'!$C$18)*F693),'Ejercicio 3 - TIR'!$E$18-SQRT(('Ejercicio 3 - TIR'!$E$18-'Ejercicio 3 - TIR'!$C$18)*('Ejercicio 3 - TIR'!$E$18-'Ejercicio 3 - TIR'!$D$18)*(1-F693)))</f>
        <v>40526.29453</v>
      </c>
      <c r="H693" s="3">
        <f t="shared" si="7"/>
        <v>0.337260191</v>
      </c>
      <c r="I693" s="4">
        <f>IF(H693&lt;=('Ejercicio 3 - TIR'!$D$18-'Ejercicio 3 - TIR'!$C$18)/('Ejercicio 3 - TIR'!$E$18-'Ejercicio 3 - TIR'!$C$18),'Ejercicio 3 - TIR'!$C$18+SQRT(('Ejercicio 3 - TIR'!$E$18-'Ejercicio 3 - TIR'!$C$18)*('Ejercicio 3 - TIR'!$D$18-'Ejercicio 3 - TIR'!$C$18)*H693),'Ejercicio 3 - TIR'!$E$18-SQRT(('Ejercicio 3 - TIR'!$E$18-'Ejercicio 3 - TIR'!$C$18)*('Ejercicio 3 - TIR'!$E$18-'Ejercicio 3 - TIR'!$D$18)*(1-H693)))</f>
        <v>37112.59648</v>
      </c>
      <c r="J693" s="3">
        <f t="shared" si="8"/>
        <v>0.08989252222</v>
      </c>
      <c r="K693" s="4">
        <f>IF(J693&lt;=('Ejercicio 3 - TIR'!$D$18-'Ejercicio 3 - TIR'!$C$18)/('Ejercicio 3 - TIR'!$E$18-'Ejercicio 3 - TIR'!$C$18),'Ejercicio 3 - TIR'!$C$18+SQRT(('Ejercicio 3 - TIR'!$E$18-'Ejercicio 3 - TIR'!$C$18)*('Ejercicio 3 - TIR'!$D$18-'Ejercicio 3 - TIR'!$C$18)*J693),'Ejercicio 3 - TIR'!$E$18-SQRT(('Ejercicio 3 - TIR'!$E$18-'Ejercicio 3 - TIR'!$C$18)*('Ejercicio 3 - TIR'!$E$18-'Ejercicio 3 - TIR'!$D$18)*(1-J693)))</f>
        <v>33672.04008</v>
      </c>
      <c r="L693" s="3">
        <f t="shared" si="9"/>
        <v>0.372347409</v>
      </c>
      <c r="M693" s="4">
        <f>IF(L693&lt;=('Ejercicio 3 - TIR'!$D$18-'Ejercicio 3 - TIR'!$C$18)/('Ejercicio 3 - TIR'!$E$18-'Ejercicio 3 - TIR'!$C$18),'Ejercicio 3 - TIR'!$C$18+SQRT(('Ejercicio 3 - TIR'!$E$18-'Ejercicio 3 - TIR'!$C$18)*('Ejercicio 3 - TIR'!$D$18-'Ejercicio 3 - TIR'!$C$18)*L693),'Ejercicio 3 - TIR'!$E$18-SQRT(('Ejercicio 3 - TIR'!$E$18-'Ejercicio 3 - TIR'!$C$18)*('Ejercicio 3 - TIR'!$E$18-'Ejercicio 3 - TIR'!$D$18)*(1-L693)))</f>
        <v>37473.42701</v>
      </c>
      <c r="N693" s="3">
        <f t="shared" si="10"/>
        <v>0.2962594981</v>
      </c>
      <c r="O693" s="4">
        <f>IF(N693&lt;=('Ejercicio 3 - TIR'!$D$18-'Ejercicio 3 - TIR'!$C$18)/('Ejercicio 3 - TIR'!$E$18-'Ejercicio 3 - TIR'!$C$18),'Ejercicio 3 - TIR'!$C$18+SQRT(('Ejercicio 3 - TIR'!$E$18-'Ejercicio 3 - TIR'!$C$18)*('Ejercicio 3 - TIR'!$D$18-'Ejercicio 3 - TIR'!$C$18)*N693),'Ejercicio 3 - TIR'!$E$18-SQRT(('Ejercicio 3 - TIR'!$E$18-'Ejercicio 3 - TIR'!$C$18)*('Ejercicio 3 - TIR'!$E$18-'Ejercicio 3 - TIR'!$D$18)*(1-N693)))</f>
        <v>36666.25267</v>
      </c>
      <c r="P693" s="3">
        <f t="shared" si="11"/>
        <v>0.438643072</v>
      </c>
      <c r="Q693" s="7">
        <f>IF(P693&lt;=('Ejercicio 3 - TIR'!$D$22-'Ejercicio 3 - TIR'!$C$22)/('Ejercicio 3 - TIR'!$E$22-'Ejercicio 3 - TIR'!$C$22),'Ejercicio 3 - TIR'!$C$22+SQRT(('Ejercicio 3 - TIR'!$E$22-'Ejercicio 3 - TIR'!$C$22)*('Ejercicio 3 - TIR'!$D$22-'Ejercicio 3 - TIR'!$C$22)*P693),'Ejercicio 3 - TIR'!$E$22-SQRT(('Ejercicio 3 - TIR'!$E$22-'Ejercicio 3 - TIR'!$C$22)*('Ejercicio 3 - TIR'!$E$22-'Ejercicio 3 - TIR'!$D$22)*(1-P693)))</f>
        <v>0.1480990663</v>
      </c>
      <c r="R693" s="3">
        <f t="shared" si="12"/>
        <v>0.3787600927</v>
      </c>
      <c r="S693" s="7">
        <f>IF(R693&lt;=('Ejercicio 3 - TIR'!$D$23-'Ejercicio 3 - TIR'!$C$23)/('Ejercicio 3 - TIR'!$E$23-'Ejercicio 3 - TIR'!$C$23),'Ejercicio 3 - TIR'!$C$23+SQRT(('Ejercicio 3 - TIR'!$E$23-'Ejercicio 3 - TIR'!$C$23)*('Ejercicio 3 - TIR'!$D$23-'Ejercicio 3 - TIR'!$C$23)*R693),'Ejercicio 3 - TIR'!$E$23-SQRT(('Ejercicio 3 - TIR'!$E$23-'Ejercicio 3 - TIR'!$C$23)*('Ejercicio 3 - TIR'!$E$23-'Ejercicio 3 - TIR'!$D$23)*(1-R693)))</f>
        <v>0.1461106907</v>
      </c>
      <c r="T693" s="3">
        <f t="shared" si="13"/>
        <v>0.829775917</v>
      </c>
      <c r="U693" s="7">
        <f>IF(T693&lt;=('Ejercicio 3 - TIR'!$D$24-'Ejercicio 3 - TIR'!$C$24)/('Ejercicio 3 - TIR'!$E$24-'Ejercicio 3 - TIR'!$C$24),'Ejercicio 3 - TIR'!$C$24+SQRT(('Ejercicio 3 - TIR'!$E$24-'Ejercicio 3 - TIR'!$C$24)*('Ejercicio 3 - TIR'!$D$24-'Ejercicio 3 - TIR'!$C$24)*T693),'Ejercicio 3 - TIR'!$E$24-SQRT(('Ejercicio 3 - TIR'!$E$24-'Ejercicio 3 - TIR'!$C$24)*('Ejercicio 3 - TIR'!$E$24-'Ejercicio 3 - TIR'!$D$24)*(1-T693)))</f>
        <v>0.1981682013</v>
      </c>
      <c r="V693" s="3">
        <f t="shared" si="14"/>
        <v>0.4081713834</v>
      </c>
      <c r="W693" s="7">
        <f>IF(V693&lt;=('Ejercicio 3 - TIR'!$D$25-'Ejercicio 3 - TIR'!$C$25)/('Ejercicio 3 - TIR'!$E$25-'Ejercicio 3 - TIR'!$C$25),'Ejercicio 3 - TIR'!$C$25+SQRT(('Ejercicio 3 - TIR'!$E$25-'Ejercicio 3 - TIR'!$C$25)*('Ejercicio 3 - TIR'!$D$25-'Ejercicio 3 - TIR'!$C$25)*V693),'Ejercicio 3 - TIR'!$E$25-SQRT(('Ejercicio 3 - TIR'!$E$25-'Ejercicio 3 - TIR'!$C$25)*('Ejercicio 3 - TIR'!$E$25-'Ejercicio 3 - TIR'!$D$25)*(1-V693)))</f>
        <v>0.2044873627</v>
      </c>
      <c r="X693" s="3">
        <f t="shared" si="15"/>
        <v>0.3338798557</v>
      </c>
      <c r="Y693" s="7">
        <f>IF(X693&lt;=('Ejercicio 3 - TIR'!$D$26-'Ejercicio 3 - TIR'!$C$26)/('Ejercicio 3 - TIR'!$E$26-'Ejercicio 3 - TIR'!$C$26),'Ejercicio 3 - TIR'!$C$26+SQRT(('Ejercicio 3 - TIR'!$E$26-'Ejercicio 3 - TIR'!$C$26)*('Ejercicio 3 - TIR'!$D$26-'Ejercicio 3 - TIR'!$C$26)*X693),'Ejercicio 3 - TIR'!$E$26-SQRT(('Ejercicio 3 - TIR'!$E$26-'Ejercicio 3 - TIR'!$C$26)*('Ejercicio 3 - TIR'!$E$26-'Ejercicio 3 - TIR'!$D$26)*(1-X693)))</f>
        <v>0.2200245985</v>
      </c>
      <c r="Z693" s="3">
        <f t="shared" si="16"/>
        <v>1.148099066</v>
      </c>
      <c r="AA693" s="3">
        <f t="shared" si="17"/>
        <v>1.315848614</v>
      </c>
      <c r="AB693" s="3">
        <f t="shared" si="18"/>
        <v>1.576607967</v>
      </c>
      <c r="AC693" s="3">
        <f t="shared" si="19"/>
        <v>1.899004372</v>
      </c>
      <c r="AD693" s="3">
        <f t="shared" si="20"/>
        <v>2.316832047</v>
      </c>
      <c r="AE693" s="2">
        <f t="shared" si="21"/>
        <v>4199.840229</v>
      </c>
      <c r="AF693" s="2">
        <f t="shared" si="22"/>
        <v>4813.481786</v>
      </c>
      <c r="AG693" s="2">
        <f t="shared" si="23"/>
        <v>5767.360814</v>
      </c>
      <c r="AH693" s="2">
        <f t="shared" si="24"/>
        <v>6946.713216</v>
      </c>
      <c r="AI693" s="2">
        <f t="shared" si="25"/>
        <v>8475.161002</v>
      </c>
      <c r="AJ693" s="4">
        <f t="shared" si="26"/>
        <v>46528.20092</v>
      </c>
      <c r="AK693" s="4">
        <f t="shared" si="27"/>
        <v>48834.55863</v>
      </c>
      <c r="AL693" s="4">
        <f t="shared" si="28"/>
        <v>53087.60665</v>
      </c>
      <c r="AM693" s="4">
        <f t="shared" si="29"/>
        <v>71162.20174</v>
      </c>
      <c r="AN693" s="4">
        <f t="shared" si="30"/>
        <v>84949.54923</v>
      </c>
      <c r="AO693" s="4">
        <f>C693/'Ejercicio 3 - TIR'!$D$7</f>
        <v>13813.69823</v>
      </c>
      <c r="AP693" s="4">
        <f t="shared" si="31"/>
        <v>32714.50269</v>
      </c>
      <c r="AQ693" s="4">
        <f t="shared" si="32"/>
        <v>35020.8604</v>
      </c>
      <c r="AR693" s="4">
        <f t="shared" si="33"/>
        <v>39273.90842</v>
      </c>
      <c r="AS693" s="4">
        <f t="shared" si="34"/>
        <v>57348.50351</v>
      </c>
      <c r="AT693" s="4">
        <f t="shared" si="35"/>
        <v>71135.851</v>
      </c>
      <c r="AU693" s="4">
        <f>AP693*'Ejercicio 3 - TIR'!$D$5</f>
        <v>16357.25134</v>
      </c>
      <c r="AV693" s="4">
        <f>AQ693*'Ejercicio 3 - TIR'!$D$5</f>
        <v>17510.4302</v>
      </c>
      <c r="AW693" s="4">
        <f>AR693*'Ejercicio 3 - TIR'!$D$5</f>
        <v>19636.95421</v>
      </c>
      <c r="AX693" s="4">
        <f>AS693*'Ejercicio 3 - TIR'!$D$5</f>
        <v>28674.25175</v>
      </c>
      <c r="AY693" s="4">
        <f>AT693*'Ejercicio 3 - TIR'!$D$5</f>
        <v>35567.9255</v>
      </c>
      <c r="AZ693" s="4">
        <f t="shared" ref="AZ693:BD693" si="2114">AJ693-AU693-AE693</f>
        <v>25971.10934</v>
      </c>
      <c r="BA693" s="4">
        <f t="shared" si="2114"/>
        <v>26510.64665</v>
      </c>
      <c r="BB693" s="4">
        <f t="shared" si="2114"/>
        <v>27683.29163</v>
      </c>
      <c r="BC693" s="4">
        <f t="shared" si="2114"/>
        <v>35541.23677</v>
      </c>
      <c r="BD693" s="4">
        <f t="shared" si="2114"/>
        <v>40906.46273</v>
      </c>
      <c r="BE693" s="4">
        <f t="shared" ref="BE693:BI693" si="2115">AZ693/Z693</f>
        <v>22620.96548</v>
      </c>
      <c r="BF693" s="4">
        <f t="shared" si="2115"/>
        <v>20147.1859</v>
      </c>
      <c r="BG693" s="4">
        <f t="shared" si="2115"/>
        <v>17558.7668</v>
      </c>
      <c r="BH693" s="4">
        <f t="shared" si="2115"/>
        <v>18715.7214</v>
      </c>
      <c r="BI693" s="4">
        <f t="shared" si="2115"/>
        <v>17656.2055</v>
      </c>
      <c r="BJ693" s="4">
        <f t="shared" si="38"/>
        <v>65701.45696</v>
      </c>
      <c r="BK693" s="4">
        <f t="shared" si="39"/>
        <v>32004.01874</v>
      </c>
      <c r="BL693" s="4">
        <f t="shared" si="40"/>
        <v>97705.47571</v>
      </c>
      <c r="BM693" s="4">
        <f>BK693*'Ejercicio 3 - TIR'!$D$5</f>
        <v>16002.00937</v>
      </c>
      <c r="BN693" s="4">
        <f t="shared" si="41"/>
        <v>81703.46633</v>
      </c>
      <c r="BO693" s="4">
        <f t="shared" si="42"/>
        <v>35265.16583</v>
      </c>
      <c r="BP693" s="4">
        <f t="shared" si="43"/>
        <v>-97426.80787</v>
      </c>
      <c r="BQ693" s="4">
        <f t="shared" ref="BQ693:BT693" si="2116">BE693</f>
        <v>22620.96548</v>
      </c>
      <c r="BR693" s="4">
        <f t="shared" si="2116"/>
        <v>20147.1859</v>
      </c>
      <c r="BS693" s="4">
        <f t="shared" si="2116"/>
        <v>17558.7668</v>
      </c>
      <c r="BT693" s="4">
        <f t="shared" si="2116"/>
        <v>18715.7214</v>
      </c>
      <c r="BU693" s="4">
        <f t="shared" si="45"/>
        <v>52921.37133</v>
      </c>
      <c r="BV693" s="36">
        <f t="shared" si="46"/>
        <v>9.515175872</v>
      </c>
    </row>
    <row r="694" ht="15.0" customHeight="1">
      <c r="A694" s="2">
        <v>693.0</v>
      </c>
      <c r="B694" s="3">
        <f t="shared" si="4"/>
        <v>0.2579484781</v>
      </c>
      <c r="C694" s="4">
        <f>IF(B694&lt;=('Ejercicio 3 - TIR'!$D$13-'Ejercicio 3 - TIR'!$C$13)/('Ejercicio 3 - TIR'!$E$13-'Ejercicio 3 - TIR'!$C$13),'Ejercicio 3 - TIR'!$C$13+SQRT(('Ejercicio 3 - TIR'!$E$13-'Ejercicio 3 - TIR'!$C$13)*('Ejercicio 3 - TIR'!$D$13-'Ejercicio 3 - TIR'!$C$13)*B694),'Ejercicio 3 - TIR'!$E$13-SQRT(('Ejercicio 3 - TIR'!$E$13-'Ejercicio 3 - TIR'!$C$13)*('Ejercicio 3 - TIR'!$E$13-'Ejercicio 3 - TIR'!$D$13)*(1-B694)))</f>
        <v>70159.393</v>
      </c>
      <c r="D694" s="3">
        <f t="shared" si="5"/>
        <v>0.5232825118</v>
      </c>
      <c r="E694" s="4">
        <f>IF(D694&lt;=('Ejercicio 3 - TIR'!$D$14-'Ejercicio 3 - TIR'!$C$14)/('Ejercicio 3 - TIR'!$E$14-'Ejercicio 3 - TIR'!$C$14),'Ejercicio 3 - TIR'!$C$14+SQRT(('Ejercicio 3 - TIR'!$E$14-'Ejercicio 3 - TIR'!$C$14)*('Ejercicio 3 - TIR'!$D$14-'Ejercicio 3 - TIR'!$C$14)*D694),'Ejercicio 3 - TIR'!$E$14-SQRT(('Ejercicio 3 - TIR'!$E$14-'Ejercicio 3 - TIR'!$C$14)*('Ejercicio 3 - TIR'!$E$14-'Ejercicio 3 - TIR'!$D$14)*(1-D694)))</f>
        <v>31543.78198</v>
      </c>
      <c r="F694" s="3">
        <f t="shared" si="6"/>
        <v>0.5048860554</v>
      </c>
      <c r="G694" s="4">
        <f>IF(F694&lt;=('Ejercicio 3 - TIR'!$D$18-'Ejercicio 3 - TIR'!$C$18)/('Ejercicio 3 - TIR'!$E$18-'Ejercicio 3 - TIR'!$C$18),'Ejercicio 3 - TIR'!$C$18+SQRT(('Ejercicio 3 - TIR'!$E$18-'Ejercicio 3 - TIR'!$C$18)*('Ejercicio 3 - TIR'!$D$18-'Ejercicio 3 - TIR'!$C$18)*F694),'Ejercicio 3 - TIR'!$E$18-SQRT(('Ejercicio 3 - TIR'!$E$18-'Ejercicio 3 - TIR'!$C$18)*('Ejercicio 3 - TIR'!$E$18-'Ejercicio 3 - TIR'!$D$18)*(1-F694)))</f>
        <v>38702.46565</v>
      </c>
      <c r="H694" s="3">
        <f t="shared" si="7"/>
        <v>0.8333290847</v>
      </c>
      <c r="I694" s="4">
        <f>IF(H694&lt;=('Ejercicio 3 - TIR'!$D$18-'Ejercicio 3 - TIR'!$C$18)/('Ejercicio 3 - TIR'!$E$18-'Ejercicio 3 - TIR'!$C$18),'Ejercicio 3 - TIR'!$C$18+SQRT(('Ejercicio 3 - TIR'!$E$18-'Ejercicio 3 - TIR'!$C$18)*('Ejercicio 3 - TIR'!$D$18-'Ejercicio 3 - TIR'!$C$18)*H694),'Ejercicio 3 - TIR'!$E$18-SQRT(('Ejercicio 3 - TIR'!$E$18-'Ejercicio 3 - TIR'!$C$18)*('Ejercicio 3 - TIR'!$E$18-'Ejercicio 3 - TIR'!$D$18)*(1-H694)))</f>
        <v>41464.42103</v>
      </c>
      <c r="J694" s="3">
        <f t="shared" si="8"/>
        <v>0.7456702357</v>
      </c>
      <c r="K694" s="4">
        <f>IF(J694&lt;=('Ejercicio 3 - TIR'!$D$18-'Ejercicio 3 - TIR'!$C$18)/('Ejercicio 3 - TIR'!$E$18-'Ejercicio 3 - TIR'!$C$18),'Ejercicio 3 - TIR'!$C$18+SQRT(('Ejercicio 3 - TIR'!$E$18-'Ejercicio 3 - TIR'!$C$18)*('Ejercicio 3 - TIR'!$D$18-'Ejercicio 3 - TIR'!$C$18)*J694),'Ejercicio 3 - TIR'!$E$18-SQRT(('Ejercicio 3 - TIR'!$E$18-'Ejercicio 3 - TIR'!$C$18)*('Ejercicio 3 - TIR'!$E$18-'Ejercicio 3 - TIR'!$D$18)*(1-J694)))</f>
        <v>40632.53708</v>
      </c>
      <c r="L694" s="3">
        <f t="shared" si="9"/>
        <v>0.08240035205</v>
      </c>
      <c r="M694" s="4">
        <f>IF(L694&lt;=('Ejercicio 3 - TIR'!$D$18-'Ejercicio 3 - TIR'!$C$18)/('Ejercicio 3 - TIR'!$E$18-'Ejercicio 3 - TIR'!$C$18),'Ejercicio 3 - TIR'!$C$18+SQRT(('Ejercicio 3 - TIR'!$E$18-'Ejercicio 3 - TIR'!$C$18)*('Ejercicio 3 - TIR'!$D$18-'Ejercicio 3 - TIR'!$C$18)*L694),'Ejercicio 3 - TIR'!$E$18-SQRT(('Ejercicio 3 - TIR'!$E$18-'Ejercicio 3 - TIR'!$C$18)*('Ejercicio 3 - TIR'!$E$18-'Ejercicio 3 - TIR'!$D$18)*(1-L694)))</f>
        <v>33515.68668</v>
      </c>
      <c r="N694" s="3">
        <f t="shared" si="10"/>
        <v>0.3581774757</v>
      </c>
      <c r="O694" s="4">
        <f>IF(N694&lt;=('Ejercicio 3 - TIR'!$D$18-'Ejercicio 3 - TIR'!$C$18)/('Ejercicio 3 - TIR'!$E$18-'Ejercicio 3 - TIR'!$C$18),'Ejercicio 3 - TIR'!$C$18+SQRT(('Ejercicio 3 - TIR'!$E$18-'Ejercicio 3 - TIR'!$C$18)*('Ejercicio 3 - TIR'!$D$18-'Ejercicio 3 - TIR'!$C$18)*N694),'Ejercicio 3 - TIR'!$E$18-SQRT(('Ejercicio 3 - TIR'!$E$18-'Ejercicio 3 - TIR'!$C$18)*('Ejercicio 3 - TIR'!$E$18-'Ejercicio 3 - TIR'!$D$18)*(1-N694)))</f>
        <v>37329.84457</v>
      </c>
      <c r="P694" s="3">
        <f t="shared" si="11"/>
        <v>0.6680719848</v>
      </c>
      <c r="Q694" s="7">
        <f>IF(P694&lt;=('Ejercicio 3 - TIR'!$D$22-'Ejercicio 3 - TIR'!$C$22)/('Ejercicio 3 - TIR'!$E$22-'Ejercicio 3 - TIR'!$C$22),'Ejercicio 3 - TIR'!$C$22+SQRT(('Ejercicio 3 - TIR'!$E$22-'Ejercicio 3 - TIR'!$C$22)*('Ejercicio 3 - TIR'!$D$22-'Ejercicio 3 - TIR'!$C$22)*P694),'Ejercicio 3 - TIR'!$E$22-SQRT(('Ejercicio 3 - TIR'!$E$22-'Ejercicio 3 - TIR'!$C$22)*('Ejercicio 3 - TIR'!$E$22-'Ejercicio 3 - TIR'!$D$22)*(1-P694)))</f>
        <v>0.1555567918</v>
      </c>
      <c r="R694" s="3">
        <f t="shared" si="12"/>
        <v>0.4410409332</v>
      </c>
      <c r="S694" s="7">
        <f>IF(R694&lt;=('Ejercicio 3 - TIR'!$D$23-'Ejercicio 3 - TIR'!$C$23)/('Ejercicio 3 - TIR'!$E$23-'Ejercicio 3 - TIR'!$C$23),'Ejercicio 3 - TIR'!$C$23+SQRT(('Ejercicio 3 - TIR'!$E$23-'Ejercicio 3 - TIR'!$C$23)*('Ejercicio 3 - TIR'!$D$23-'Ejercicio 3 - TIR'!$C$23)*R694),'Ejercicio 3 - TIR'!$E$23-SQRT(('Ejercicio 3 - TIR'!$E$23-'Ejercicio 3 - TIR'!$C$23)*('Ejercicio 3 - TIR'!$E$23-'Ejercicio 3 - TIR'!$D$23)*(1-R694)))</f>
        <v>0.148175764</v>
      </c>
      <c r="T694" s="3">
        <f t="shared" si="13"/>
        <v>0.3023500492</v>
      </c>
      <c r="U694" s="7">
        <f>IF(T694&lt;=('Ejercicio 3 - TIR'!$D$24-'Ejercicio 3 - TIR'!$C$24)/('Ejercicio 3 - TIR'!$E$24-'Ejercicio 3 - TIR'!$C$24),'Ejercicio 3 - TIR'!$C$24+SQRT(('Ejercicio 3 - TIR'!$E$24-'Ejercicio 3 - TIR'!$C$24)*('Ejercicio 3 - TIR'!$D$24-'Ejercicio 3 - TIR'!$C$24)*T694),'Ejercicio 3 - TIR'!$E$24-SQRT(('Ejercicio 3 - TIR'!$E$24-'Ejercicio 3 - TIR'!$C$24)*('Ejercicio 3 - TIR'!$E$24-'Ejercicio 3 - TIR'!$D$24)*(1-T694)))</f>
        <v>0.1751979186</v>
      </c>
      <c r="V694" s="3">
        <f t="shared" si="14"/>
        <v>0.5566621126</v>
      </c>
      <c r="W694" s="7">
        <f>IF(V694&lt;=('Ejercicio 3 - TIR'!$D$25-'Ejercicio 3 - TIR'!$C$25)/('Ejercicio 3 - TIR'!$E$25-'Ejercicio 3 - TIR'!$C$25),'Ejercicio 3 - TIR'!$C$25+SQRT(('Ejercicio 3 - TIR'!$E$25-'Ejercicio 3 - TIR'!$C$25)*('Ejercicio 3 - TIR'!$D$25-'Ejercicio 3 - TIR'!$C$25)*V694),'Ejercicio 3 - TIR'!$E$25-SQRT(('Ejercicio 3 - TIR'!$E$25-'Ejercicio 3 - TIR'!$C$25)*('Ejercicio 3 - TIR'!$E$25-'Ejercicio 3 - TIR'!$D$25)*(1-V694)))</f>
        <v>0.2106085973</v>
      </c>
      <c r="X694" s="3">
        <f t="shared" si="15"/>
        <v>0.0535108011</v>
      </c>
      <c r="Y694" s="7">
        <f>IF(X694&lt;=('Ejercicio 3 - TIR'!$D$26-'Ejercicio 3 - TIR'!$C$26)/('Ejercicio 3 - TIR'!$E$26-'Ejercicio 3 - TIR'!$C$26),'Ejercicio 3 - TIR'!$C$26+SQRT(('Ejercicio 3 - TIR'!$E$26-'Ejercicio 3 - TIR'!$C$26)*('Ejercicio 3 - TIR'!$D$26-'Ejercicio 3 - TIR'!$C$26)*X694),'Ejercicio 3 - TIR'!$E$26-SQRT(('Ejercicio 3 - TIR'!$E$26-'Ejercicio 3 - TIR'!$C$26)*('Ejercicio 3 - TIR'!$E$26-'Ejercicio 3 - TIR'!$D$26)*(1-X694)))</f>
        <v>0.2020199485</v>
      </c>
      <c r="Z694" s="3">
        <f t="shared" si="16"/>
        <v>1.155556792</v>
      </c>
      <c r="AA694" s="3">
        <f t="shared" si="17"/>
        <v>1.326782302</v>
      </c>
      <c r="AB694" s="3">
        <f t="shared" si="18"/>
        <v>1.5592318</v>
      </c>
      <c r="AC694" s="3">
        <f t="shared" si="19"/>
        <v>1.887619422</v>
      </c>
      <c r="AD694" s="3">
        <f t="shared" si="20"/>
        <v>2.268956201</v>
      </c>
      <c r="AE694" s="2">
        <f t="shared" si="21"/>
        <v>4906.849526</v>
      </c>
      <c r="AF694" s="2">
        <f t="shared" si="22"/>
        <v>5633.925703</v>
      </c>
      <c r="AG694" s="2">
        <f t="shared" si="23"/>
        <v>6620.97776</v>
      </c>
      <c r="AH694" s="2">
        <f t="shared" si="24"/>
        <v>8015.412599</v>
      </c>
      <c r="AI694" s="2">
        <f t="shared" si="25"/>
        <v>9634.68584</v>
      </c>
      <c r="AJ694" s="4">
        <f t="shared" si="26"/>
        <v>44722.89704</v>
      </c>
      <c r="AK694" s="4">
        <f t="shared" si="27"/>
        <v>55014.26</v>
      </c>
      <c r="AL694" s="4">
        <f t="shared" si="28"/>
        <v>63355.54394</v>
      </c>
      <c r="AM694" s="4">
        <f t="shared" si="29"/>
        <v>63264.86113</v>
      </c>
      <c r="AN694" s="4">
        <f t="shared" si="30"/>
        <v>84699.78231</v>
      </c>
      <c r="AO694" s="4">
        <f>C694/'Ejercicio 3 - TIR'!$D$7</f>
        <v>14031.8786</v>
      </c>
      <c r="AP694" s="4">
        <f t="shared" si="31"/>
        <v>30691.01844</v>
      </c>
      <c r="AQ694" s="4">
        <f t="shared" si="32"/>
        <v>40982.3814</v>
      </c>
      <c r="AR694" s="4">
        <f t="shared" si="33"/>
        <v>49323.66534</v>
      </c>
      <c r="AS694" s="4">
        <f t="shared" si="34"/>
        <v>49232.98253</v>
      </c>
      <c r="AT694" s="4">
        <f t="shared" si="35"/>
        <v>70667.90371</v>
      </c>
      <c r="AU694" s="4">
        <f>AP694*'Ejercicio 3 - TIR'!$D$5</f>
        <v>15345.50922</v>
      </c>
      <c r="AV694" s="4">
        <f>AQ694*'Ejercicio 3 - TIR'!$D$5</f>
        <v>20491.1907</v>
      </c>
      <c r="AW694" s="4">
        <f>AR694*'Ejercicio 3 - TIR'!$D$5</f>
        <v>24661.83267</v>
      </c>
      <c r="AX694" s="4">
        <f>AS694*'Ejercicio 3 - TIR'!$D$5</f>
        <v>24616.49126</v>
      </c>
      <c r="AY694" s="4">
        <f>AT694*'Ejercicio 3 - TIR'!$D$5</f>
        <v>35333.95186</v>
      </c>
      <c r="AZ694" s="4">
        <f t="shared" ref="AZ694:BD694" si="2117">AJ694-AU694-AE694</f>
        <v>24470.53829</v>
      </c>
      <c r="BA694" s="4">
        <f t="shared" si="2117"/>
        <v>28889.1436</v>
      </c>
      <c r="BB694" s="4">
        <f t="shared" si="2117"/>
        <v>32072.73351</v>
      </c>
      <c r="BC694" s="4">
        <f t="shared" si="2117"/>
        <v>30632.95726</v>
      </c>
      <c r="BD694" s="4">
        <f t="shared" si="2117"/>
        <v>39731.14462</v>
      </c>
      <c r="BE694" s="4">
        <f t="shared" ref="BE694:BI694" si="2118">AZ694/Z694</f>
        <v>21176.40471</v>
      </c>
      <c r="BF694" s="4">
        <f t="shared" si="2118"/>
        <v>21773.83852</v>
      </c>
      <c r="BG694" s="4">
        <f t="shared" si="2118"/>
        <v>20569.57375</v>
      </c>
      <c r="BH694" s="4">
        <f t="shared" si="2118"/>
        <v>16228.35456</v>
      </c>
      <c r="BI694" s="4">
        <f t="shared" si="2118"/>
        <v>17510.75873</v>
      </c>
      <c r="BJ694" s="4">
        <f t="shared" si="38"/>
        <v>71571.45972</v>
      </c>
      <c r="BK694" s="4">
        <f t="shared" si="39"/>
        <v>31837.71796</v>
      </c>
      <c r="BL694" s="4">
        <f t="shared" si="40"/>
        <v>103409.1777</v>
      </c>
      <c r="BM694" s="4">
        <f>BK694*'Ejercicio 3 - TIR'!$D$5</f>
        <v>15918.85898</v>
      </c>
      <c r="BN694" s="4">
        <f t="shared" si="41"/>
        <v>87490.31871</v>
      </c>
      <c r="BO694" s="4">
        <f t="shared" si="42"/>
        <v>38559.72128</v>
      </c>
      <c r="BP694" s="4">
        <f t="shared" si="43"/>
        <v>-101703.175</v>
      </c>
      <c r="BQ694" s="4">
        <f t="shared" ref="BQ694:BT694" si="2119">BE694</f>
        <v>21176.40471</v>
      </c>
      <c r="BR694" s="4">
        <f t="shared" si="2119"/>
        <v>21773.83852</v>
      </c>
      <c r="BS694" s="4">
        <f t="shared" si="2119"/>
        <v>20569.57375</v>
      </c>
      <c r="BT694" s="4">
        <f t="shared" si="2119"/>
        <v>16228.35456</v>
      </c>
      <c r="BU694" s="4">
        <f t="shared" si="45"/>
        <v>56070.48001</v>
      </c>
      <c r="BV694" s="36">
        <f t="shared" si="46"/>
        <v>8.958449396</v>
      </c>
    </row>
    <row r="695" ht="15.0" customHeight="1">
      <c r="A695" s="2">
        <v>694.0</v>
      </c>
      <c r="B695" s="3">
        <f t="shared" si="4"/>
        <v>0.3358545589</v>
      </c>
      <c r="C695" s="4">
        <f>IF(B695&lt;=('Ejercicio 3 - TIR'!$D$13-'Ejercicio 3 - TIR'!$C$13)/('Ejercicio 3 - TIR'!$E$13-'Ejercicio 3 - TIR'!$C$13),'Ejercicio 3 - TIR'!$C$13+SQRT(('Ejercicio 3 - TIR'!$E$13-'Ejercicio 3 - TIR'!$C$13)*('Ejercicio 3 - TIR'!$D$13-'Ejercicio 3 - TIR'!$C$13)*B695),'Ejercicio 3 - TIR'!$E$13-SQRT(('Ejercicio 3 - TIR'!$E$13-'Ejercicio 3 - TIR'!$C$13)*('Ejercicio 3 - TIR'!$E$13-'Ejercicio 3 - TIR'!$D$13)*(1-B695)))</f>
        <v>71769.26268</v>
      </c>
      <c r="D695" s="3">
        <f t="shared" si="5"/>
        <v>0.1298908641</v>
      </c>
      <c r="E695" s="4">
        <f>IF(D695&lt;=('Ejercicio 3 - TIR'!$D$14-'Ejercicio 3 - TIR'!$C$14)/('Ejercicio 3 - TIR'!$E$14-'Ejercicio 3 - TIR'!$C$14),'Ejercicio 3 - TIR'!$C$14+SQRT(('Ejercicio 3 - TIR'!$E$14-'Ejercicio 3 - TIR'!$C$14)*('Ejercicio 3 - TIR'!$D$14-'Ejercicio 3 - TIR'!$C$14)*D695),'Ejercicio 3 - TIR'!$E$14-SQRT(('Ejercicio 3 - TIR'!$E$14-'Ejercicio 3 - TIR'!$C$14)*('Ejercicio 3 - TIR'!$E$14-'Ejercicio 3 - TIR'!$D$14)*(1-D695)))</f>
        <v>28121.18804</v>
      </c>
      <c r="F695" s="3">
        <f t="shared" si="6"/>
        <v>0.003892633614</v>
      </c>
      <c r="G695" s="4">
        <f>IF(F695&lt;=('Ejercicio 3 - TIR'!$D$18-'Ejercicio 3 - TIR'!$C$18)/('Ejercicio 3 - TIR'!$E$18-'Ejercicio 3 - TIR'!$C$18),'Ejercicio 3 - TIR'!$C$18+SQRT(('Ejercicio 3 - TIR'!$E$18-'Ejercicio 3 - TIR'!$C$18)*('Ejercicio 3 - TIR'!$D$18-'Ejercicio 3 - TIR'!$C$18)*F695),'Ejercicio 3 - TIR'!$E$18-SQRT(('Ejercicio 3 - TIR'!$E$18-'Ejercicio 3 - TIR'!$C$18)*('Ejercicio 3 - TIR'!$E$18-'Ejercicio 3 - TIR'!$D$18)*(1-F695)))</f>
        <v>30764.13025</v>
      </c>
      <c r="H695" s="3">
        <f t="shared" si="7"/>
        <v>0.2670602186</v>
      </c>
      <c r="I695" s="4">
        <f>IF(H695&lt;=('Ejercicio 3 - TIR'!$D$18-'Ejercicio 3 - TIR'!$C$18)/('Ejercicio 3 - TIR'!$E$18-'Ejercicio 3 - TIR'!$C$18),'Ejercicio 3 - TIR'!$C$18+SQRT(('Ejercicio 3 - TIR'!$E$18-'Ejercicio 3 - TIR'!$C$18)*('Ejercicio 3 - TIR'!$D$18-'Ejercicio 3 - TIR'!$C$18)*H695),'Ejercicio 3 - TIR'!$E$18-SQRT(('Ejercicio 3 - TIR'!$E$18-'Ejercicio 3 - TIR'!$C$18)*('Ejercicio 3 - TIR'!$E$18-'Ejercicio 3 - TIR'!$D$18)*(1-H695)))</f>
        <v>36329.22055</v>
      </c>
      <c r="J695" s="3">
        <f t="shared" si="8"/>
        <v>0.6147815931</v>
      </c>
      <c r="K695" s="4">
        <f>IF(J695&lt;=('Ejercicio 3 - TIR'!$D$18-'Ejercicio 3 - TIR'!$C$18)/('Ejercicio 3 - TIR'!$E$18-'Ejercicio 3 - TIR'!$C$18),'Ejercicio 3 - TIR'!$C$18+SQRT(('Ejercicio 3 - TIR'!$E$18-'Ejercicio 3 - TIR'!$C$18)*('Ejercicio 3 - TIR'!$D$18-'Ejercicio 3 - TIR'!$C$18)*J695),'Ejercicio 3 - TIR'!$E$18-SQRT(('Ejercicio 3 - TIR'!$E$18-'Ejercicio 3 - TIR'!$C$18)*('Ejercicio 3 - TIR'!$E$18-'Ejercicio 3 - TIR'!$D$18)*(1-J695)))</f>
        <v>39602.98073</v>
      </c>
      <c r="L695" s="3">
        <f t="shared" si="9"/>
        <v>0.9829902067</v>
      </c>
      <c r="M695" s="4">
        <f>IF(L695&lt;=('Ejercicio 3 - TIR'!$D$18-'Ejercicio 3 - TIR'!$C$18)/('Ejercicio 3 - TIR'!$E$18-'Ejercicio 3 - TIR'!$C$18),'Ejercicio 3 - TIR'!$C$18+SQRT(('Ejercicio 3 - TIR'!$E$18-'Ejercicio 3 - TIR'!$C$18)*('Ejercicio 3 - TIR'!$D$18-'Ejercicio 3 - TIR'!$C$18)*L695),'Ejercicio 3 - TIR'!$E$18-SQRT(('Ejercicio 3 - TIR'!$E$18-'Ejercicio 3 - TIR'!$C$18)*('Ejercicio 3 - TIR'!$E$18-'Ejercicio 3 - TIR'!$D$18)*(1-L695)))</f>
        <v>43870.51583</v>
      </c>
      <c r="N695" s="3">
        <f t="shared" si="10"/>
        <v>0.05688049301</v>
      </c>
      <c r="O695" s="4">
        <f>IF(N695&lt;=('Ejercicio 3 - TIR'!$D$18-'Ejercicio 3 - TIR'!$C$18)/('Ejercicio 3 - TIR'!$E$18-'Ejercicio 3 - TIR'!$C$18),'Ejercicio 3 - TIR'!$C$18+SQRT(('Ejercicio 3 - TIR'!$E$18-'Ejercicio 3 - TIR'!$C$18)*('Ejercicio 3 - TIR'!$D$18-'Ejercicio 3 - TIR'!$C$18)*N695),'Ejercicio 3 - TIR'!$E$18-SQRT(('Ejercicio 3 - TIR'!$E$18-'Ejercicio 3 - TIR'!$C$18)*('Ejercicio 3 - TIR'!$E$18-'Ejercicio 3 - TIR'!$D$18)*(1-N695)))</f>
        <v>32920.97141</v>
      </c>
      <c r="P695" s="3">
        <f t="shared" si="11"/>
        <v>0.4144502589</v>
      </c>
      <c r="Q695" s="7">
        <f>IF(P695&lt;=('Ejercicio 3 - TIR'!$D$22-'Ejercicio 3 - TIR'!$C$22)/('Ejercicio 3 - TIR'!$E$22-'Ejercicio 3 - TIR'!$C$22),'Ejercicio 3 - TIR'!$C$22+SQRT(('Ejercicio 3 - TIR'!$E$22-'Ejercicio 3 - TIR'!$C$22)*('Ejercicio 3 - TIR'!$D$22-'Ejercicio 3 - TIR'!$C$22)*P695),'Ejercicio 3 - TIR'!$E$22-SQRT(('Ejercicio 3 - TIR'!$E$22-'Ejercicio 3 - TIR'!$C$22)*('Ejercicio 3 - TIR'!$E$22-'Ejercicio 3 - TIR'!$D$22)*(1-P695)))</f>
        <v>0.1473131922</v>
      </c>
      <c r="R695" s="3">
        <f t="shared" si="12"/>
        <v>0.5353383185</v>
      </c>
      <c r="S695" s="7">
        <f>IF(R695&lt;=('Ejercicio 3 - TIR'!$D$23-'Ejercicio 3 - TIR'!$C$23)/('Ejercicio 3 - TIR'!$E$23-'Ejercicio 3 - TIR'!$C$23),'Ejercicio 3 - TIR'!$C$23+SQRT(('Ejercicio 3 - TIR'!$E$23-'Ejercicio 3 - TIR'!$C$23)*('Ejercicio 3 - TIR'!$D$23-'Ejercicio 3 - TIR'!$C$23)*R695),'Ejercicio 3 - TIR'!$E$23-SQRT(('Ejercicio 3 - TIR'!$E$23-'Ejercicio 3 - TIR'!$C$23)*('Ejercicio 3 - TIR'!$E$23-'Ejercicio 3 - TIR'!$D$23)*(1-R695)))</f>
        <v>0.1510795742</v>
      </c>
      <c r="T695" s="3">
        <f t="shared" si="13"/>
        <v>0.1554263508</v>
      </c>
      <c r="U695" s="7">
        <f>IF(T695&lt;=('Ejercicio 3 - TIR'!$D$24-'Ejercicio 3 - TIR'!$C$24)/('Ejercicio 3 - TIR'!$E$24-'Ejercicio 3 - TIR'!$C$24),'Ejercicio 3 - TIR'!$C$24+SQRT(('Ejercicio 3 - TIR'!$E$24-'Ejercicio 3 - TIR'!$C$24)*('Ejercicio 3 - TIR'!$D$24-'Ejercicio 3 - TIR'!$C$24)*T695),'Ejercicio 3 - TIR'!$E$24-SQRT(('Ejercicio 3 - TIR'!$E$24-'Ejercicio 3 - TIR'!$C$24)*('Ejercicio 3 - TIR'!$E$24-'Ejercicio 3 - TIR'!$D$24)*(1-T695)))</f>
        <v>0.1680664146</v>
      </c>
      <c r="V695" s="3">
        <f t="shared" si="14"/>
        <v>0.6976736816</v>
      </c>
      <c r="W695" s="7">
        <f>IF(V695&lt;=('Ejercicio 3 - TIR'!$D$25-'Ejercicio 3 - TIR'!$C$25)/('Ejercicio 3 - TIR'!$E$25-'Ejercicio 3 - TIR'!$C$25),'Ejercicio 3 - TIR'!$C$25+SQRT(('Ejercicio 3 - TIR'!$E$25-'Ejercicio 3 - TIR'!$C$25)*('Ejercicio 3 - TIR'!$D$25-'Ejercicio 3 - TIR'!$C$25)*V695),'Ejercicio 3 - TIR'!$E$25-SQRT(('Ejercicio 3 - TIR'!$E$25-'Ejercicio 3 - TIR'!$C$25)*('Ejercicio 3 - TIR'!$E$25-'Ejercicio 3 - TIR'!$D$25)*(1-V695)))</f>
        <v>0.2174709036</v>
      </c>
      <c r="X695" s="3">
        <f t="shared" si="15"/>
        <v>0.7596538113</v>
      </c>
      <c r="Y695" s="7">
        <f>IF(X695&lt;=('Ejercicio 3 - TIR'!$D$26-'Ejercicio 3 - TIR'!$C$26)/('Ejercicio 3 - TIR'!$E$26-'Ejercicio 3 - TIR'!$C$26),'Ejercicio 3 - TIR'!$C$26+SQRT(('Ejercicio 3 - TIR'!$E$26-'Ejercicio 3 - TIR'!$C$26)*('Ejercicio 3 - TIR'!$D$26-'Ejercicio 3 - TIR'!$C$26)*X695),'Ejercicio 3 - TIR'!$E$26-SQRT(('Ejercicio 3 - TIR'!$E$26-'Ejercicio 3 - TIR'!$C$26)*('Ejercicio 3 - TIR'!$E$26-'Ejercicio 3 - TIR'!$D$26)*(1-X695)))</f>
        <v>0.2439740452</v>
      </c>
      <c r="Z695" s="3">
        <f t="shared" si="16"/>
        <v>1.147313192</v>
      </c>
      <c r="AA695" s="3">
        <f t="shared" si="17"/>
        <v>1.320648781</v>
      </c>
      <c r="AB695" s="3">
        <f t="shared" si="18"/>
        <v>1.542605486</v>
      </c>
      <c r="AC695" s="3">
        <f t="shared" si="19"/>
        <v>1.878077295</v>
      </c>
      <c r="AD695" s="3">
        <f t="shared" si="20"/>
        <v>2.33627941</v>
      </c>
      <c r="AE695" s="2">
        <f t="shared" si="21"/>
        <v>4142.621978</v>
      </c>
      <c r="AF695" s="2">
        <f t="shared" si="22"/>
        <v>4768.487543</v>
      </c>
      <c r="AG695" s="2">
        <f t="shared" si="23"/>
        <v>5569.910147</v>
      </c>
      <c r="AH695" s="2">
        <f t="shared" si="24"/>
        <v>6781.20354</v>
      </c>
      <c r="AI695" s="2">
        <f t="shared" si="25"/>
        <v>8435.641199</v>
      </c>
      <c r="AJ695" s="4">
        <f t="shared" si="26"/>
        <v>35296.09248</v>
      </c>
      <c r="AK695" s="4">
        <f t="shared" si="27"/>
        <v>47978.14083</v>
      </c>
      <c r="AL695" s="4">
        <f t="shared" si="28"/>
        <v>61091.77535</v>
      </c>
      <c r="AM695" s="4">
        <f t="shared" si="29"/>
        <v>82392.2197</v>
      </c>
      <c r="AN695" s="4">
        <f t="shared" si="30"/>
        <v>76912.58766</v>
      </c>
      <c r="AO695" s="4">
        <f>C695/'Ejercicio 3 - TIR'!$D$7</f>
        <v>14353.85254</v>
      </c>
      <c r="AP695" s="4">
        <f t="shared" si="31"/>
        <v>20942.23995</v>
      </c>
      <c r="AQ695" s="4">
        <f t="shared" si="32"/>
        <v>33624.28829</v>
      </c>
      <c r="AR695" s="4">
        <f t="shared" si="33"/>
        <v>46737.92282</v>
      </c>
      <c r="AS695" s="4">
        <f t="shared" si="34"/>
        <v>68038.36717</v>
      </c>
      <c r="AT695" s="4">
        <f t="shared" si="35"/>
        <v>62558.73512</v>
      </c>
      <c r="AU695" s="4">
        <f>AP695*'Ejercicio 3 - TIR'!$D$5</f>
        <v>10471.11997</v>
      </c>
      <c r="AV695" s="4">
        <f>AQ695*'Ejercicio 3 - TIR'!$D$5</f>
        <v>16812.14415</v>
      </c>
      <c r="AW695" s="4">
        <f>AR695*'Ejercicio 3 - TIR'!$D$5</f>
        <v>23368.96141</v>
      </c>
      <c r="AX695" s="4">
        <f>AS695*'Ejercicio 3 - TIR'!$D$5</f>
        <v>34019.18358</v>
      </c>
      <c r="AY695" s="4">
        <f>AT695*'Ejercicio 3 - TIR'!$D$5</f>
        <v>31279.36756</v>
      </c>
      <c r="AZ695" s="4">
        <f t="shared" ref="AZ695:BD695" si="2120">AJ695-AU695-AE695</f>
        <v>20682.35053</v>
      </c>
      <c r="BA695" s="4">
        <f t="shared" si="2120"/>
        <v>26397.50914</v>
      </c>
      <c r="BB695" s="4">
        <f t="shared" si="2120"/>
        <v>32152.9038</v>
      </c>
      <c r="BC695" s="4">
        <f t="shared" si="2120"/>
        <v>41591.83258</v>
      </c>
      <c r="BD695" s="4">
        <f t="shared" si="2120"/>
        <v>37197.5789</v>
      </c>
      <c r="BE695" s="4">
        <f t="shared" ref="BE695:BI695" si="2121">AZ695/Z695</f>
        <v>18026.76956</v>
      </c>
      <c r="BF695" s="4">
        <f t="shared" si="2121"/>
        <v>19988.28873</v>
      </c>
      <c r="BG695" s="4">
        <f t="shared" si="2121"/>
        <v>20843.24481</v>
      </c>
      <c r="BH695" s="4">
        <f t="shared" si="2121"/>
        <v>22145.96422</v>
      </c>
      <c r="BI695" s="4">
        <f t="shared" si="2121"/>
        <v>15921.7167</v>
      </c>
      <c r="BJ695" s="4">
        <f t="shared" si="38"/>
        <v>65698.95262</v>
      </c>
      <c r="BK695" s="4">
        <f t="shared" si="39"/>
        <v>33534.61014</v>
      </c>
      <c r="BL695" s="4">
        <f t="shared" si="40"/>
        <v>99233.56276</v>
      </c>
      <c r="BM695" s="4">
        <f>BK695*'Ejercicio 3 - TIR'!$D$5</f>
        <v>16767.30507</v>
      </c>
      <c r="BN695" s="4">
        <f t="shared" si="41"/>
        <v>82466.25769</v>
      </c>
      <c r="BO695" s="4">
        <f t="shared" si="42"/>
        <v>35298.11431</v>
      </c>
      <c r="BP695" s="4">
        <f t="shared" si="43"/>
        <v>-99890.45073</v>
      </c>
      <c r="BQ695" s="4">
        <f t="shared" ref="BQ695:BT695" si="2122">BE695</f>
        <v>18026.76956</v>
      </c>
      <c r="BR695" s="4">
        <f t="shared" si="2122"/>
        <v>19988.28873</v>
      </c>
      <c r="BS695" s="4">
        <f t="shared" si="2122"/>
        <v>20843.24481</v>
      </c>
      <c r="BT695" s="4">
        <f t="shared" si="2122"/>
        <v>22145.96422</v>
      </c>
      <c r="BU695" s="4">
        <f t="shared" si="45"/>
        <v>51219.83101</v>
      </c>
      <c r="BV695" s="36">
        <f t="shared" si="46"/>
        <v>8.521159503</v>
      </c>
    </row>
    <row r="696" ht="15.0" customHeight="1">
      <c r="A696" s="2">
        <v>695.0</v>
      </c>
      <c r="B696" s="3">
        <f t="shared" si="4"/>
        <v>0.01575271734</v>
      </c>
      <c r="C696" s="4">
        <f>IF(B696&lt;=('Ejercicio 3 - TIR'!$D$13-'Ejercicio 3 - TIR'!$C$13)/('Ejercicio 3 - TIR'!$E$13-'Ejercicio 3 - TIR'!$C$13),'Ejercicio 3 - TIR'!$C$13+SQRT(('Ejercicio 3 - TIR'!$E$13-'Ejercicio 3 - TIR'!$C$13)*('Ejercicio 3 - TIR'!$D$13-'Ejercicio 3 - TIR'!$C$13)*B696),'Ejercicio 3 - TIR'!$E$13-SQRT(('Ejercicio 3 - TIR'!$E$13-'Ejercicio 3 - TIR'!$C$13)*('Ejercicio 3 - TIR'!$E$13-'Ejercicio 3 - TIR'!$D$13)*(1-B696)))</f>
        <v>62510.19659</v>
      </c>
      <c r="D696" s="3">
        <f t="shared" si="5"/>
        <v>0.07464154924</v>
      </c>
      <c r="E696" s="4">
        <f>IF(D696&lt;=('Ejercicio 3 - TIR'!$D$14-'Ejercicio 3 - TIR'!$C$14)/('Ejercicio 3 - TIR'!$E$14-'Ejercicio 3 - TIR'!$C$14),'Ejercicio 3 - TIR'!$C$14+SQRT(('Ejercicio 3 - TIR'!$E$14-'Ejercicio 3 - TIR'!$C$14)*('Ejercicio 3 - TIR'!$D$14-'Ejercicio 3 - TIR'!$C$14)*D696),'Ejercicio 3 - TIR'!$E$14-SQRT(('Ejercicio 3 - TIR'!$E$14-'Ejercicio 3 - TIR'!$C$14)*('Ejercicio 3 - TIR'!$E$14-'Ejercicio 3 - TIR'!$D$14)*(1-D696)))</f>
        <v>27366.03385</v>
      </c>
      <c r="F696" s="3">
        <f t="shared" si="6"/>
        <v>0.9162043282</v>
      </c>
      <c r="G696" s="4">
        <f>IF(F696&lt;=('Ejercicio 3 - TIR'!$D$18-'Ejercicio 3 - TIR'!$C$18)/('Ejercicio 3 - TIR'!$E$18-'Ejercicio 3 - TIR'!$C$18),'Ejercicio 3 - TIR'!$C$18+SQRT(('Ejercicio 3 - TIR'!$E$18-'Ejercicio 3 - TIR'!$C$18)*('Ejercicio 3 - TIR'!$D$18-'Ejercicio 3 - TIR'!$C$18)*F696),'Ejercicio 3 - TIR'!$E$18-SQRT(('Ejercicio 3 - TIR'!$E$18-'Ejercicio 3 - TIR'!$C$18)*('Ejercicio 3 - TIR'!$E$18-'Ejercicio 3 - TIR'!$D$18)*(1-F696)))</f>
        <v>42493.07452</v>
      </c>
      <c r="H696" s="3">
        <f t="shared" si="7"/>
        <v>0.0441749154</v>
      </c>
      <c r="I696" s="4">
        <f>IF(H696&lt;=('Ejercicio 3 - TIR'!$D$18-'Ejercicio 3 - TIR'!$C$18)/('Ejercicio 3 - TIR'!$E$18-'Ejercicio 3 - TIR'!$C$18),'Ejercicio 3 - TIR'!$C$18+SQRT(('Ejercicio 3 - TIR'!$E$18-'Ejercicio 3 - TIR'!$C$18)*('Ejercicio 3 - TIR'!$D$18-'Ejercicio 3 - TIR'!$C$18)*H696),'Ejercicio 3 - TIR'!$E$18-SQRT(('Ejercicio 3 - TIR'!$E$18-'Ejercicio 3 - TIR'!$C$18)*('Ejercicio 3 - TIR'!$E$18-'Ejercicio 3 - TIR'!$D$18)*(1-H696)))</f>
        <v>32574.14788</v>
      </c>
      <c r="J696" s="3">
        <f t="shared" si="8"/>
        <v>0.9962244541</v>
      </c>
      <c r="K696" s="4">
        <f>IF(J696&lt;=('Ejercicio 3 - TIR'!$D$18-'Ejercicio 3 - TIR'!$C$18)/('Ejercicio 3 - TIR'!$E$18-'Ejercicio 3 - TIR'!$C$18),'Ejercicio 3 - TIR'!$C$18+SQRT(('Ejercicio 3 - TIR'!$E$18-'Ejercicio 3 - TIR'!$C$18)*('Ejercicio 3 - TIR'!$D$18-'Ejercicio 3 - TIR'!$C$18)*J696),'Ejercicio 3 - TIR'!$E$18-SQRT(('Ejercicio 3 - TIR'!$E$18-'Ejercicio 3 - TIR'!$C$18)*('Ejercicio 3 - TIR'!$E$18-'Ejercicio 3 - TIR'!$D$18)*(1-J696)))</f>
        <v>44467.86661</v>
      </c>
      <c r="L696" s="3">
        <f t="shared" si="9"/>
        <v>0.2072835203</v>
      </c>
      <c r="M696" s="4">
        <f>IF(L696&lt;=('Ejercicio 3 - TIR'!$D$18-'Ejercicio 3 - TIR'!$C$18)/('Ejercicio 3 - TIR'!$E$18-'Ejercicio 3 - TIR'!$C$18),'Ejercicio 3 - TIR'!$C$18+SQRT(('Ejercicio 3 - TIR'!$E$18-'Ejercicio 3 - TIR'!$C$18)*('Ejercicio 3 - TIR'!$D$18-'Ejercicio 3 - TIR'!$C$18)*L696),'Ejercicio 3 - TIR'!$E$18-SQRT(('Ejercicio 3 - TIR'!$E$18-'Ejercicio 3 - TIR'!$C$18)*('Ejercicio 3 - TIR'!$E$18-'Ejercicio 3 - TIR'!$D$18)*(1-L696)))</f>
        <v>35576.06744</v>
      </c>
      <c r="N696" s="3">
        <f t="shared" si="10"/>
        <v>0.7366950106</v>
      </c>
      <c r="O696" s="4">
        <f>IF(N696&lt;=('Ejercicio 3 - TIR'!$D$18-'Ejercicio 3 - TIR'!$C$18)/('Ejercicio 3 - TIR'!$E$18-'Ejercicio 3 - TIR'!$C$18),'Ejercicio 3 - TIR'!$C$18+SQRT(('Ejercicio 3 - TIR'!$E$18-'Ejercicio 3 - TIR'!$C$18)*('Ejercicio 3 - TIR'!$D$18-'Ejercicio 3 - TIR'!$C$18)*N696),'Ejercicio 3 - TIR'!$E$18-SQRT(('Ejercicio 3 - TIR'!$E$18-'Ejercicio 3 - TIR'!$C$18)*('Ejercicio 3 - TIR'!$E$18-'Ejercicio 3 - TIR'!$D$18)*(1-N696)))</f>
        <v>40556.14197</v>
      </c>
      <c r="P696" s="3">
        <f t="shared" si="11"/>
        <v>0.8084163459</v>
      </c>
      <c r="Q696" s="7">
        <f>IF(P696&lt;=('Ejercicio 3 - TIR'!$D$22-'Ejercicio 3 - TIR'!$C$22)/('Ejercicio 3 - TIR'!$E$22-'Ejercicio 3 - TIR'!$C$22),'Ejercicio 3 - TIR'!$C$22+SQRT(('Ejercicio 3 - TIR'!$E$22-'Ejercicio 3 - TIR'!$C$22)*('Ejercicio 3 - TIR'!$D$22-'Ejercicio 3 - TIR'!$C$22)*P696),'Ejercicio 3 - TIR'!$E$22-SQRT(('Ejercicio 3 - TIR'!$E$22-'Ejercicio 3 - TIR'!$C$22)*('Ejercicio 3 - TIR'!$E$22-'Ejercicio 3 - TIR'!$D$22)*(1-P696)))</f>
        <v>0.1614298471</v>
      </c>
      <c r="R696" s="3">
        <f t="shared" si="12"/>
        <v>0.3634895138</v>
      </c>
      <c r="S696" s="7">
        <f>IF(R696&lt;=('Ejercicio 3 - TIR'!$D$23-'Ejercicio 3 - TIR'!$C$23)/('Ejercicio 3 - TIR'!$E$23-'Ejercicio 3 - TIR'!$C$23),'Ejercicio 3 - TIR'!$C$23+SQRT(('Ejercicio 3 - TIR'!$E$23-'Ejercicio 3 - TIR'!$C$23)*('Ejercicio 3 - TIR'!$D$23-'Ejercicio 3 - TIR'!$C$23)*R696),'Ejercicio 3 - TIR'!$E$23-SQRT(('Ejercicio 3 - TIR'!$E$23-'Ejercicio 3 - TIR'!$C$23)*('Ejercicio 3 - TIR'!$E$23-'Ejercicio 3 - TIR'!$D$23)*(1-R696)))</f>
        <v>0.1455789195</v>
      </c>
      <c r="T696" s="3">
        <f t="shared" si="13"/>
        <v>0.07399823444</v>
      </c>
      <c r="U696" s="7">
        <f>IF(T696&lt;=('Ejercicio 3 - TIR'!$D$24-'Ejercicio 3 - TIR'!$C$24)/('Ejercicio 3 - TIR'!$E$24-'Ejercicio 3 - TIR'!$C$24),'Ejercicio 3 - TIR'!$C$24+SQRT(('Ejercicio 3 - TIR'!$E$24-'Ejercicio 3 - TIR'!$C$24)*('Ejercicio 3 - TIR'!$D$24-'Ejercicio 3 - TIR'!$C$24)*T696),'Ejercicio 3 - TIR'!$E$24-SQRT(('Ejercicio 3 - TIR'!$E$24-'Ejercicio 3 - TIR'!$C$24)*('Ejercicio 3 - TIR'!$E$24-'Ejercicio 3 - TIR'!$D$24)*(1-T696)))</f>
        <v>0.1624658049</v>
      </c>
      <c r="V696" s="3">
        <f t="shared" si="14"/>
        <v>0.517730512</v>
      </c>
      <c r="W696" s="7">
        <f>IF(V696&lt;=('Ejercicio 3 - TIR'!$D$25-'Ejercicio 3 - TIR'!$C$25)/('Ejercicio 3 - TIR'!$E$25-'Ejercicio 3 - TIR'!$C$25),'Ejercicio 3 - TIR'!$C$25+SQRT(('Ejercicio 3 - TIR'!$E$25-'Ejercicio 3 - TIR'!$C$25)*('Ejercicio 3 - TIR'!$D$25-'Ejercicio 3 - TIR'!$C$25)*V696),'Ejercicio 3 - TIR'!$E$25-SQRT(('Ejercicio 3 - TIR'!$E$25-'Ejercicio 3 - TIR'!$C$25)*('Ejercicio 3 - TIR'!$E$25-'Ejercicio 3 - TIR'!$D$25)*(1-V696)))</f>
        <v>0.208915414</v>
      </c>
      <c r="X696" s="3">
        <f t="shared" si="15"/>
        <v>0.462765493</v>
      </c>
      <c r="Y696" s="7">
        <f>IF(X696&lt;=('Ejercicio 3 - TIR'!$D$26-'Ejercicio 3 - TIR'!$C$26)/('Ejercicio 3 - TIR'!$E$26-'Ejercicio 3 - TIR'!$C$26),'Ejercicio 3 - TIR'!$C$26+SQRT(('Ejercicio 3 - TIR'!$E$26-'Ejercicio 3 - TIR'!$C$26)*('Ejercicio 3 - TIR'!$D$26-'Ejercicio 3 - TIR'!$C$26)*X696),'Ejercicio 3 - TIR'!$E$26-SQRT(('Ejercicio 3 - TIR'!$E$26-'Ejercicio 3 - TIR'!$C$26)*('Ejercicio 3 - TIR'!$E$26-'Ejercicio 3 - TIR'!$D$26)*(1-X696)))</f>
        <v>0.2261384521</v>
      </c>
      <c r="Z696" s="3">
        <f t="shared" si="16"/>
        <v>1.161429847</v>
      </c>
      <c r="AA696" s="3">
        <f t="shared" si="17"/>
        <v>1.330509549</v>
      </c>
      <c r="AB696" s="3">
        <f t="shared" si="18"/>
        <v>1.546671854</v>
      </c>
      <c r="AC696" s="3">
        <f t="shared" si="19"/>
        <v>1.869795445</v>
      </c>
      <c r="AD696" s="3">
        <f t="shared" si="20"/>
        <v>2.292628093</v>
      </c>
      <c r="AE696" s="2">
        <f t="shared" si="21"/>
        <v>4417.694662</v>
      </c>
      <c r="AF696" s="2">
        <f t="shared" si="22"/>
        <v>5060.817877</v>
      </c>
      <c r="AG696" s="2">
        <f t="shared" si="23"/>
        <v>5883.027727</v>
      </c>
      <c r="AH696" s="2">
        <f t="shared" si="24"/>
        <v>7112.082901</v>
      </c>
      <c r="AI696" s="2">
        <f t="shared" si="25"/>
        <v>8720.398319</v>
      </c>
      <c r="AJ696" s="4">
        <f t="shared" si="26"/>
        <v>49352.72504</v>
      </c>
      <c r="AK696" s="4">
        <f t="shared" si="27"/>
        <v>43340.21482</v>
      </c>
      <c r="AL696" s="4">
        <f t="shared" si="28"/>
        <v>68777.19771</v>
      </c>
      <c r="AM696" s="4">
        <f t="shared" si="29"/>
        <v>66519.96884</v>
      </c>
      <c r="AN696" s="4">
        <f t="shared" si="30"/>
        <v>92980.15041</v>
      </c>
      <c r="AO696" s="4">
        <f>C696/'Ejercicio 3 - TIR'!$D$7</f>
        <v>12502.03932</v>
      </c>
      <c r="AP696" s="4">
        <f t="shared" si="31"/>
        <v>36850.68572</v>
      </c>
      <c r="AQ696" s="4">
        <f t="shared" si="32"/>
        <v>30838.1755</v>
      </c>
      <c r="AR696" s="4">
        <f t="shared" si="33"/>
        <v>56275.15839</v>
      </c>
      <c r="AS696" s="4">
        <f t="shared" si="34"/>
        <v>54017.92953</v>
      </c>
      <c r="AT696" s="4">
        <f t="shared" si="35"/>
        <v>80478.11109</v>
      </c>
      <c r="AU696" s="4">
        <f>AP696*'Ejercicio 3 - TIR'!$D$5</f>
        <v>18425.34286</v>
      </c>
      <c r="AV696" s="4">
        <f>AQ696*'Ejercicio 3 - TIR'!$D$5</f>
        <v>15419.08775</v>
      </c>
      <c r="AW696" s="4">
        <f>AR696*'Ejercicio 3 - TIR'!$D$5</f>
        <v>28137.5792</v>
      </c>
      <c r="AX696" s="4">
        <f>AS696*'Ejercicio 3 - TIR'!$D$5</f>
        <v>27008.96476</v>
      </c>
      <c r="AY696" s="4">
        <f>AT696*'Ejercicio 3 - TIR'!$D$5</f>
        <v>40239.05555</v>
      </c>
      <c r="AZ696" s="4">
        <f t="shared" ref="AZ696:BD696" si="2123">AJ696-AU696-AE696</f>
        <v>26509.68752</v>
      </c>
      <c r="BA696" s="4">
        <f t="shared" si="2123"/>
        <v>22860.30919</v>
      </c>
      <c r="BB696" s="4">
        <f t="shared" si="2123"/>
        <v>34756.59079</v>
      </c>
      <c r="BC696" s="4">
        <f t="shared" si="2123"/>
        <v>32398.92118</v>
      </c>
      <c r="BD696" s="4">
        <f t="shared" si="2123"/>
        <v>44020.69655</v>
      </c>
      <c r="BE696" s="4">
        <f t="shared" ref="BE696:BI696" si="2124">AZ696/Z696</f>
        <v>22825.04413</v>
      </c>
      <c r="BF696" s="4">
        <f t="shared" si="2124"/>
        <v>17181.61978</v>
      </c>
      <c r="BG696" s="4">
        <f t="shared" si="2124"/>
        <v>22471.85833</v>
      </c>
      <c r="BH696" s="4">
        <f t="shared" si="2124"/>
        <v>17327.52172</v>
      </c>
      <c r="BI696" s="4">
        <f t="shared" si="2124"/>
        <v>19200.97581</v>
      </c>
      <c r="BJ696" s="4">
        <f t="shared" si="38"/>
        <v>62740.138</v>
      </c>
      <c r="BK696" s="4">
        <f t="shared" si="39"/>
        <v>28662.52656</v>
      </c>
      <c r="BL696" s="4">
        <f t="shared" si="40"/>
        <v>91402.66456</v>
      </c>
      <c r="BM696" s="4">
        <f>BK696*'Ejercicio 3 - TIR'!$D$5</f>
        <v>14331.26328</v>
      </c>
      <c r="BN696" s="4">
        <f t="shared" si="41"/>
        <v>77071.40128</v>
      </c>
      <c r="BO696" s="4">
        <f t="shared" si="42"/>
        <v>33617.05351</v>
      </c>
      <c r="BP696" s="4">
        <f t="shared" si="43"/>
        <v>-89876.23045</v>
      </c>
      <c r="BQ696" s="4">
        <f t="shared" ref="BQ696:BT696" si="2125">BE696</f>
        <v>22825.04413</v>
      </c>
      <c r="BR696" s="4">
        <f t="shared" si="2125"/>
        <v>17181.61978</v>
      </c>
      <c r="BS696" s="4">
        <f t="shared" si="2125"/>
        <v>22471.85833</v>
      </c>
      <c r="BT696" s="4">
        <f t="shared" si="2125"/>
        <v>17327.52172</v>
      </c>
      <c r="BU696" s="4">
        <f t="shared" si="45"/>
        <v>52818.02932</v>
      </c>
      <c r="BV696" s="36">
        <f t="shared" si="46"/>
        <v>12.46001055</v>
      </c>
    </row>
    <row r="697" ht="15.0" customHeight="1">
      <c r="A697" s="2">
        <v>696.0</v>
      </c>
      <c r="B697" s="3">
        <f t="shared" si="4"/>
        <v>0.6151475969</v>
      </c>
      <c r="C697" s="4">
        <f>IF(B697&lt;=('Ejercicio 3 - TIR'!$D$13-'Ejercicio 3 - TIR'!$C$13)/('Ejercicio 3 - TIR'!$E$13-'Ejercicio 3 - TIR'!$C$13),'Ejercicio 3 - TIR'!$C$13+SQRT(('Ejercicio 3 - TIR'!$E$13-'Ejercicio 3 - TIR'!$C$13)*('Ejercicio 3 - TIR'!$D$13-'Ejercicio 3 - TIR'!$C$13)*B697),'Ejercicio 3 - TIR'!$E$13-SQRT(('Ejercicio 3 - TIR'!$E$13-'Ejercicio 3 - TIR'!$C$13)*('Ejercicio 3 - TIR'!$E$13-'Ejercicio 3 - TIR'!$D$13)*(1-B697)))</f>
        <v>78509.93523</v>
      </c>
      <c r="D697" s="3">
        <f t="shared" si="5"/>
        <v>0.6806882393</v>
      </c>
      <c r="E697" s="4">
        <f>IF(D697&lt;=('Ejercicio 3 - TIR'!$D$14-'Ejercicio 3 - TIR'!$C$14)/('Ejercicio 3 - TIR'!$E$14-'Ejercicio 3 - TIR'!$C$14),'Ejercicio 3 - TIR'!$C$14+SQRT(('Ejercicio 3 - TIR'!$E$14-'Ejercicio 3 - TIR'!$C$14)*('Ejercicio 3 - TIR'!$D$14-'Ejercicio 3 - TIR'!$C$14)*D697),'Ejercicio 3 - TIR'!$E$14-SQRT(('Ejercicio 3 - TIR'!$E$14-'Ejercicio 3 - TIR'!$C$14)*('Ejercicio 3 - TIR'!$E$14-'Ejercicio 3 - TIR'!$D$14)*(1-D697)))</f>
        <v>33079.25119</v>
      </c>
      <c r="F697" s="3">
        <f t="shared" si="6"/>
        <v>0.6624456139</v>
      </c>
      <c r="G697" s="4">
        <f>IF(F697&lt;=('Ejercicio 3 - TIR'!$D$18-'Ejercicio 3 - TIR'!$C$18)/('Ejercicio 3 - TIR'!$E$18-'Ejercicio 3 - TIR'!$C$18),'Ejercicio 3 - TIR'!$C$18+SQRT(('Ejercicio 3 - TIR'!$E$18-'Ejercicio 3 - TIR'!$C$18)*('Ejercicio 3 - TIR'!$D$18-'Ejercicio 3 - TIR'!$C$18)*F697),'Ejercicio 3 - TIR'!$E$18-SQRT(('Ejercicio 3 - TIR'!$E$18-'Ejercicio 3 - TIR'!$C$18)*('Ejercicio 3 - TIR'!$E$18-'Ejercicio 3 - TIR'!$D$18)*(1-F697)))</f>
        <v>39968.29183</v>
      </c>
      <c r="H697" s="3">
        <f t="shared" si="7"/>
        <v>0.1718584927</v>
      </c>
      <c r="I697" s="4">
        <f>IF(H697&lt;=('Ejercicio 3 - TIR'!$D$18-'Ejercicio 3 - TIR'!$C$18)/('Ejercicio 3 - TIR'!$E$18-'Ejercicio 3 - TIR'!$C$18),'Ejercicio 3 - TIR'!$C$18+SQRT(('Ejercicio 3 - TIR'!$E$18-'Ejercicio 3 - TIR'!$C$18)*('Ejercicio 3 - TIR'!$D$18-'Ejercicio 3 - TIR'!$C$18)*H697),'Ejercicio 3 - TIR'!$E$18-SQRT(('Ejercicio 3 - TIR'!$E$18-'Ejercicio 3 - TIR'!$C$18)*('Ejercicio 3 - TIR'!$E$18-'Ejercicio 3 - TIR'!$D$18)*(1-H697)))</f>
        <v>35077.28017</v>
      </c>
      <c r="J697" s="3">
        <f t="shared" si="8"/>
        <v>0.856835485</v>
      </c>
      <c r="K697" s="4">
        <f>IF(J697&lt;=('Ejercicio 3 - TIR'!$D$18-'Ejercicio 3 - TIR'!$C$18)/('Ejercicio 3 - TIR'!$E$18-'Ejercicio 3 - TIR'!$C$18),'Ejercicio 3 - TIR'!$C$18+SQRT(('Ejercicio 3 - TIR'!$E$18-'Ejercicio 3 - TIR'!$C$18)*('Ejercicio 3 - TIR'!$D$18-'Ejercicio 3 - TIR'!$C$18)*J697),'Ejercicio 3 - TIR'!$E$18-SQRT(('Ejercicio 3 - TIR'!$E$18-'Ejercicio 3 - TIR'!$C$18)*('Ejercicio 3 - TIR'!$E$18-'Ejercicio 3 - TIR'!$D$18)*(1-J697)))</f>
        <v>41723.21215</v>
      </c>
      <c r="L697" s="3">
        <f t="shared" si="9"/>
        <v>0.155572598</v>
      </c>
      <c r="M697" s="4">
        <f>IF(L697&lt;=('Ejercicio 3 - TIR'!$D$18-'Ejercicio 3 - TIR'!$C$18)/('Ejercicio 3 - TIR'!$E$18-'Ejercicio 3 - TIR'!$C$18),'Ejercicio 3 - TIR'!$C$18+SQRT(('Ejercicio 3 - TIR'!$E$18-'Ejercicio 3 - TIR'!$C$18)*('Ejercicio 3 - TIR'!$D$18-'Ejercicio 3 - TIR'!$C$18)*L697),'Ejercicio 3 - TIR'!$E$18-SQRT(('Ejercicio 3 - TIR'!$E$18-'Ejercicio 3 - TIR'!$C$18)*('Ejercicio 3 - TIR'!$E$18-'Ejercicio 3 - TIR'!$D$18)*(1-L697)))</f>
        <v>34830.72352</v>
      </c>
      <c r="N697" s="3">
        <f t="shared" si="10"/>
        <v>0.1588302399</v>
      </c>
      <c r="O697" s="4">
        <f>IF(N697&lt;=('Ejercicio 3 - TIR'!$D$18-'Ejercicio 3 - TIR'!$C$18)/('Ejercicio 3 - TIR'!$E$18-'Ejercicio 3 - TIR'!$C$18),'Ejercicio 3 - TIR'!$C$18+SQRT(('Ejercicio 3 - TIR'!$E$18-'Ejercicio 3 - TIR'!$C$18)*('Ejercicio 3 - TIR'!$D$18-'Ejercicio 3 - TIR'!$C$18)*N697),'Ejercicio 3 - TIR'!$E$18-SQRT(('Ejercicio 3 - TIR'!$E$18-'Ejercicio 3 - TIR'!$C$18)*('Ejercicio 3 - TIR'!$E$18-'Ejercicio 3 - TIR'!$D$18)*(1-N697)))</f>
        <v>34881.03841</v>
      </c>
      <c r="P697" s="3">
        <f t="shared" si="11"/>
        <v>0.248638486</v>
      </c>
      <c r="Q697" s="7">
        <f>IF(P697&lt;=('Ejercicio 3 - TIR'!$D$22-'Ejercicio 3 - TIR'!$C$22)/('Ejercicio 3 - TIR'!$E$22-'Ejercicio 3 - TIR'!$C$22),'Ejercicio 3 - TIR'!$C$22+SQRT(('Ejercicio 3 - TIR'!$E$22-'Ejercicio 3 - TIR'!$C$22)*('Ejercicio 3 - TIR'!$D$22-'Ejercicio 3 - TIR'!$C$22)*P697),'Ejercicio 3 - TIR'!$E$22-SQRT(('Ejercicio 3 - TIR'!$E$22-'Ejercicio 3 - TIR'!$C$22)*('Ejercicio 3 - TIR'!$E$22-'Ejercicio 3 - TIR'!$D$22)*(1-P697)))</f>
        <v>0.1411553604</v>
      </c>
      <c r="R697" s="3">
        <f t="shared" si="12"/>
        <v>0.4313993585</v>
      </c>
      <c r="S697" s="7">
        <f>IF(R697&lt;=('Ejercicio 3 - TIR'!$D$23-'Ejercicio 3 - TIR'!$C$23)/('Ejercicio 3 - TIR'!$E$23-'Ejercicio 3 - TIR'!$C$23),'Ejercicio 3 - TIR'!$C$23+SQRT(('Ejercicio 3 - TIR'!$E$23-'Ejercicio 3 - TIR'!$C$23)*('Ejercicio 3 - TIR'!$D$23-'Ejercicio 3 - TIR'!$C$23)*R697),'Ejercicio 3 - TIR'!$E$23-SQRT(('Ejercicio 3 - TIR'!$E$23-'Ejercicio 3 - TIR'!$C$23)*('Ejercicio 3 - TIR'!$E$23-'Ejercicio 3 - TIR'!$D$23)*(1-R697)))</f>
        <v>0.1478660877</v>
      </c>
      <c r="T697" s="3">
        <f t="shared" si="13"/>
        <v>0.5333546674</v>
      </c>
      <c r="U697" s="7">
        <f>IF(T697&lt;=('Ejercicio 3 - TIR'!$D$24-'Ejercicio 3 - TIR'!$C$24)/('Ejercicio 3 - TIR'!$E$24-'Ejercicio 3 - TIR'!$C$24),'Ejercicio 3 - TIR'!$C$24+SQRT(('Ejercicio 3 - TIR'!$E$24-'Ejercicio 3 - TIR'!$C$24)*('Ejercicio 3 - TIR'!$D$24-'Ejercicio 3 - TIR'!$C$24)*T697),'Ejercicio 3 - TIR'!$E$24-SQRT(('Ejercicio 3 - TIR'!$E$24-'Ejercicio 3 - TIR'!$C$24)*('Ejercicio 3 - TIR'!$E$24-'Ejercicio 3 - TIR'!$D$24)*(1-T697)))</f>
        <v>0.1838529817</v>
      </c>
      <c r="V697" s="3">
        <f t="shared" si="14"/>
        <v>0.6763885558</v>
      </c>
      <c r="W697" s="7">
        <f>IF(V697&lt;=('Ejercicio 3 - TIR'!$D$25-'Ejercicio 3 - TIR'!$C$25)/('Ejercicio 3 - TIR'!$E$25-'Ejercicio 3 - TIR'!$C$25),'Ejercicio 3 - TIR'!$C$25+SQRT(('Ejercicio 3 - TIR'!$E$25-'Ejercicio 3 - TIR'!$C$25)*('Ejercicio 3 - TIR'!$D$25-'Ejercicio 3 - TIR'!$C$25)*V697),'Ejercicio 3 - TIR'!$E$25-SQRT(('Ejercicio 3 - TIR'!$E$25-'Ejercicio 3 - TIR'!$C$25)*('Ejercicio 3 - TIR'!$E$25-'Ejercicio 3 - TIR'!$D$25)*(1-V697)))</f>
        <v>0.2163452818</v>
      </c>
      <c r="X697" s="3">
        <f t="shared" si="15"/>
        <v>0.7021330229</v>
      </c>
      <c r="Y697" s="7">
        <f>IF(X697&lt;=('Ejercicio 3 - TIR'!$D$26-'Ejercicio 3 - TIR'!$C$26)/('Ejercicio 3 - TIR'!$E$26-'Ejercicio 3 - TIR'!$C$26),'Ejercicio 3 - TIR'!$C$26+SQRT(('Ejercicio 3 - TIR'!$E$26-'Ejercicio 3 - TIR'!$C$26)*('Ejercicio 3 - TIR'!$D$26-'Ejercicio 3 - TIR'!$C$26)*X697),'Ejercicio 3 - TIR'!$E$26-SQRT(('Ejercicio 3 - TIR'!$E$26-'Ejercicio 3 - TIR'!$C$26)*('Ejercicio 3 - TIR'!$E$26-'Ejercicio 3 - TIR'!$D$26)*(1-X697)))</f>
        <v>0.2398941192</v>
      </c>
      <c r="Z697" s="3">
        <f t="shared" si="16"/>
        <v>1.14115536</v>
      </c>
      <c r="AA697" s="3">
        <f t="shared" si="17"/>
        <v>1.309893539</v>
      </c>
      <c r="AB697" s="3">
        <f t="shared" si="18"/>
        <v>1.550721372</v>
      </c>
      <c r="AC697" s="3">
        <f t="shared" si="19"/>
        <v>1.886212624</v>
      </c>
      <c r="AD697" s="3">
        <f t="shared" si="20"/>
        <v>2.33870394</v>
      </c>
      <c r="AE697" s="2">
        <f t="shared" si="21"/>
        <v>4669.313624</v>
      </c>
      <c r="AF697" s="2">
        <f t="shared" si="22"/>
        <v>5359.746762</v>
      </c>
      <c r="AG697" s="2">
        <f t="shared" si="23"/>
        <v>6345.152186</v>
      </c>
      <c r="AH697" s="2">
        <f t="shared" si="24"/>
        <v>7717.895924</v>
      </c>
      <c r="AI697" s="2">
        <f t="shared" si="25"/>
        <v>9569.373768</v>
      </c>
      <c r="AJ697" s="4">
        <f t="shared" si="26"/>
        <v>45610.03047</v>
      </c>
      <c r="AK697" s="4">
        <f t="shared" si="27"/>
        <v>45947.50266</v>
      </c>
      <c r="AL697" s="4">
        <f t="shared" si="28"/>
        <v>64701.07678</v>
      </c>
      <c r="AM697" s="4">
        <f t="shared" si="29"/>
        <v>65698.15041</v>
      </c>
      <c r="AN697" s="4">
        <f t="shared" si="30"/>
        <v>81576.42198</v>
      </c>
      <c r="AO697" s="4">
        <f>C697/'Ejercicio 3 - TIR'!$D$7</f>
        <v>15701.98705</v>
      </c>
      <c r="AP697" s="4">
        <f t="shared" si="31"/>
        <v>29908.04343</v>
      </c>
      <c r="AQ697" s="4">
        <f t="shared" si="32"/>
        <v>30245.51561</v>
      </c>
      <c r="AR697" s="4">
        <f t="shared" si="33"/>
        <v>48999.08974</v>
      </c>
      <c r="AS697" s="4">
        <f t="shared" si="34"/>
        <v>49996.16336</v>
      </c>
      <c r="AT697" s="4">
        <f t="shared" si="35"/>
        <v>65874.43493</v>
      </c>
      <c r="AU697" s="4">
        <f>AP697*'Ejercicio 3 - TIR'!$D$5</f>
        <v>14954.02171</v>
      </c>
      <c r="AV697" s="4">
        <f>AQ697*'Ejercicio 3 - TIR'!$D$5</f>
        <v>15122.75781</v>
      </c>
      <c r="AW697" s="4">
        <f>AR697*'Ejercicio 3 - TIR'!$D$5</f>
        <v>24499.54487</v>
      </c>
      <c r="AX697" s="4">
        <f>AS697*'Ejercicio 3 - TIR'!$D$5</f>
        <v>24998.08168</v>
      </c>
      <c r="AY697" s="4">
        <f>AT697*'Ejercicio 3 - TIR'!$D$5</f>
        <v>32937.21746</v>
      </c>
      <c r="AZ697" s="4">
        <f t="shared" ref="AZ697:BD697" si="2126">AJ697-AU697-AE697</f>
        <v>25986.69514</v>
      </c>
      <c r="BA697" s="4">
        <f t="shared" si="2126"/>
        <v>25464.99809</v>
      </c>
      <c r="BB697" s="4">
        <f t="shared" si="2126"/>
        <v>33856.37973</v>
      </c>
      <c r="BC697" s="4">
        <f t="shared" si="2126"/>
        <v>32982.1728</v>
      </c>
      <c r="BD697" s="4">
        <f t="shared" si="2126"/>
        <v>39069.83074</v>
      </c>
      <c r="BE697" s="4">
        <f t="shared" ref="BE697:BI697" si="2127">AZ697/Z697</f>
        <v>22772.26751</v>
      </c>
      <c r="BF697" s="4">
        <f t="shared" si="2127"/>
        <v>19440.50973</v>
      </c>
      <c r="BG697" s="4">
        <f t="shared" si="2127"/>
        <v>21832.66468</v>
      </c>
      <c r="BH697" s="4">
        <f t="shared" si="2127"/>
        <v>17485.92517</v>
      </c>
      <c r="BI697" s="4">
        <f t="shared" si="2127"/>
        <v>16705.76171</v>
      </c>
      <c r="BJ697" s="4">
        <f t="shared" si="38"/>
        <v>77362.5751</v>
      </c>
      <c r="BK697" s="4">
        <f t="shared" si="39"/>
        <v>36722.29898</v>
      </c>
      <c r="BL697" s="4">
        <f t="shared" si="40"/>
        <v>114084.8741</v>
      </c>
      <c r="BM697" s="4">
        <f>BK697*'Ejercicio 3 - TIR'!$D$5</f>
        <v>18361.14949</v>
      </c>
      <c r="BN697" s="4">
        <f t="shared" si="41"/>
        <v>95723.72459</v>
      </c>
      <c r="BO697" s="4">
        <f t="shared" si="42"/>
        <v>40930.24471</v>
      </c>
      <c r="BP697" s="4">
        <f t="shared" si="43"/>
        <v>-111589.1864</v>
      </c>
      <c r="BQ697" s="4">
        <f t="shared" ref="BQ697:BT697" si="2128">BE697</f>
        <v>22772.26751</v>
      </c>
      <c r="BR697" s="4">
        <f t="shared" si="2128"/>
        <v>19440.50973</v>
      </c>
      <c r="BS697" s="4">
        <f t="shared" si="2128"/>
        <v>21832.66468</v>
      </c>
      <c r="BT697" s="4">
        <f t="shared" si="2128"/>
        <v>17485.92517</v>
      </c>
      <c r="BU697" s="4">
        <f t="shared" si="45"/>
        <v>57636.00643</v>
      </c>
      <c r="BV697" s="36">
        <f t="shared" si="46"/>
        <v>6.690468949</v>
      </c>
    </row>
    <row r="698" ht="15.0" customHeight="1">
      <c r="A698" s="2">
        <v>697.0</v>
      </c>
      <c r="B698" s="3">
        <f t="shared" si="4"/>
        <v>0.07287401184</v>
      </c>
      <c r="C698" s="4">
        <f>IF(B698&lt;=('Ejercicio 3 - TIR'!$D$13-'Ejercicio 3 - TIR'!$C$13)/('Ejercicio 3 - TIR'!$E$13-'Ejercicio 3 - TIR'!$C$13),'Ejercicio 3 - TIR'!$C$13+SQRT(('Ejercicio 3 - TIR'!$E$13-'Ejercicio 3 - TIR'!$C$13)*('Ejercicio 3 - TIR'!$D$13-'Ejercicio 3 - TIR'!$C$13)*B698),'Ejercicio 3 - TIR'!$E$13-SQRT(('Ejercicio 3 - TIR'!$E$13-'Ejercicio 3 - TIR'!$C$13)*('Ejercicio 3 - TIR'!$E$13-'Ejercicio 3 - TIR'!$D$13)*(1-B698)))</f>
        <v>65399.03739</v>
      </c>
      <c r="D698" s="3">
        <f t="shared" si="5"/>
        <v>0.3666664617</v>
      </c>
      <c r="E698" s="4">
        <f>IF(D698&lt;=('Ejercicio 3 - TIR'!$D$14-'Ejercicio 3 - TIR'!$C$14)/('Ejercicio 3 - TIR'!$E$14-'Ejercicio 3 - TIR'!$C$14),'Ejercicio 3 - TIR'!$C$14+SQRT(('Ejercicio 3 - TIR'!$E$14-'Ejercicio 3 - TIR'!$C$14)*('Ejercicio 3 - TIR'!$D$14-'Ejercicio 3 - TIR'!$C$14)*D698),'Ejercicio 3 - TIR'!$E$14-SQRT(('Ejercicio 3 - TIR'!$E$14-'Ejercicio 3 - TIR'!$C$14)*('Ejercicio 3 - TIR'!$E$14-'Ejercicio 3 - TIR'!$D$14)*(1-D698)))</f>
        <v>30253.20408</v>
      </c>
      <c r="F698" s="3">
        <f t="shared" si="6"/>
        <v>0.685951263</v>
      </c>
      <c r="G698" s="4">
        <f>IF(F698&lt;=('Ejercicio 3 - TIR'!$D$18-'Ejercicio 3 - TIR'!$C$18)/('Ejercicio 3 - TIR'!$E$18-'Ejercicio 3 - TIR'!$C$18),'Ejercicio 3 - TIR'!$C$18+SQRT(('Ejercicio 3 - TIR'!$E$18-'Ejercicio 3 - TIR'!$C$18)*('Ejercicio 3 - TIR'!$D$18-'Ejercicio 3 - TIR'!$C$18)*F698),'Ejercicio 3 - TIR'!$E$18-SQRT(('Ejercicio 3 - TIR'!$E$18-'Ejercicio 3 - TIR'!$C$18)*('Ejercicio 3 - TIR'!$E$18-'Ejercicio 3 - TIR'!$D$18)*(1-F698)))</f>
        <v>40146.78918</v>
      </c>
      <c r="H698" s="3">
        <f t="shared" si="7"/>
        <v>0.6327327338</v>
      </c>
      <c r="I698" s="4">
        <f>IF(H698&lt;=('Ejercicio 3 - TIR'!$D$18-'Ejercicio 3 - TIR'!$C$18)/('Ejercicio 3 - TIR'!$E$18-'Ejercicio 3 - TIR'!$C$18),'Ejercicio 3 - TIR'!$C$18+SQRT(('Ejercicio 3 - TIR'!$E$18-'Ejercicio 3 - TIR'!$C$18)*('Ejercicio 3 - TIR'!$D$18-'Ejercicio 3 - TIR'!$C$18)*H698),'Ejercicio 3 - TIR'!$E$18-SQRT(('Ejercicio 3 - TIR'!$E$18-'Ejercicio 3 - TIR'!$C$18)*('Ejercicio 3 - TIR'!$E$18-'Ejercicio 3 - TIR'!$D$18)*(1-H698)))</f>
        <v>39742.17173</v>
      </c>
      <c r="J698" s="3">
        <f t="shared" si="8"/>
        <v>0.3448675148</v>
      </c>
      <c r="K698" s="4">
        <f>IF(J698&lt;=('Ejercicio 3 - TIR'!$D$18-'Ejercicio 3 - TIR'!$C$18)/('Ejercicio 3 - TIR'!$E$18-'Ejercicio 3 - TIR'!$C$18),'Ejercicio 3 - TIR'!$C$18+SQRT(('Ejercicio 3 - TIR'!$E$18-'Ejercicio 3 - TIR'!$C$18)*('Ejercicio 3 - TIR'!$D$18-'Ejercicio 3 - TIR'!$C$18)*J698),'Ejercicio 3 - TIR'!$E$18-SQRT(('Ejercicio 3 - TIR'!$E$18-'Ejercicio 3 - TIR'!$C$18)*('Ejercicio 3 - TIR'!$E$18-'Ejercicio 3 - TIR'!$D$18)*(1-J698)))</f>
        <v>37192.3659</v>
      </c>
      <c r="L698" s="3">
        <f t="shared" si="9"/>
        <v>0.4198576149</v>
      </c>
      <c r="M698" s="4">
        <f>IF(L698&lt;=('Ejercicio 3 - TIR'!$D$18-'Ejercicio 3 - TIR'!$C$18)/('Ejercicio 3 - TIR'!$E$18-'Ejercicio 3 - TIR'!$C$18),'Ejercicio 3 - TIR'!$C$18+SQRT(('Ejercicio 3 - TIR'!$E$18-'Ejercicio 3 - TIR'!$C$18)*('Ejercicio 3 - TIR'!$D$18-'Ejercicio 3 - TIR'!$C$18)*L698),'Ejercicio 3 - TIR'!$E$18-SQRT(('Ejercicio 3 - TIR'!$E$18-'Ejercicio 3 - TIR'!$C$18)*('Ejercicio 3 - TIR'!$E$18-'Ejercicio 3 - TIR'!$D$18)*(1-L698)))</f>
        <v>37935.90841</v>
      </c>
      <c r="N698" s="3">
        <f t="shared" si="10"/>
        <v>0.883137768</v>
      </c>
      <c r="O698" s="4">
        <f>IF(N698&lt;=('Ejercicio 3 - TIR'!$D$18-'Ejercicio 3 - TIR'!$C$18)/('Ejercicio 3 - TIR'!$E$18-'Ejercicio 3 - TIR'!$C$18),'Ejercicio 3 - TIR'!$C$18+SQRT(('Ejercicio 3 - TIR'!$E$18-'Ejercicio 3 - TIR'!$C$18)*('Ejercicio 3 - TIR'!$D$18-'Ejercicio 3 - TIR'!$C$18)*N698),'Ejercicio 3 - TIR'!$E$18-SQRT(('Ejercicio 3 - TIR'!$E$18-'Ejercicio 3 - TIR'!$C$18)*('Ejercicio 3 - TIR'!$E$18-'Ejercicio 3 - TIR'!$D$18)*(1-N698)))</f>
        <v>42039.4819</v>
      </c>
      <c r="P698" s="3">
        <f t="shared" si="11"/>
        <v>0.3375763271</v>
      </c>
      <c r="Q698" s="7">
        <f>IF(P698&lt;=('Ejercicio 3 - TIR'!$D$22-'Ejercicio 3 - TIR'!$C$22)/('Ejercicio 3 - TIR'!$E$22-'Ejercicio 3 - TIR'!$C$22),'Ejercicio 3 - TIR'!$C$22+SQRT(('Ejercicio 3 - TIR'!$E$22-'Ejercicio 3 - TIR'!$C$22)*('Ejercicio 3 - TIR'!$D$22-'Ejercicio 3 - TIR'!$C$22)*P698),'Ejercicio 3 - TIR'!$E$22-SQRT(('Ejercicio 3 - TIR'!$E$22-'Ejercicio 3 - TIR'!$C$22)*('Ejercicio 3 - TIR'!$E$22-'Ejercicio 3 - TIR'!$D$22)*(1-P698)))</f>
        <v>0.144650302</v>
      </c>
      <c r="R698" s="3">
        <f t="shared" si="12"/>
        <v>0.680908179</v>
      </c>
      <c r="S698" s="7">
        <f>IF(R698&lt;=('Ejercicio 3 - TIR'!$D$23-'Ejercicio 3 - TIR'!$C$23)/('Ejercicio 3 - TIR'!$E$23-'Ejercicio 3 - TIR'!$C$23),'Ejercicio 3 - TIR'!$C$23+SQRT(('Ejercicio 3 - TIR'!$E$23-'Ejercicio 3 - TIR'!$C$23)*('Ejercicio 3 - TIR'!$D$23-'Ejercicio 3 - TIR'!$C$23)*R698),'Ejercicio 3 - TIR'!$E$23-SQRT(('Ejercicio 3 - TIR'!$E$23-'Ejercicio 3 - TIR'!$C$23)*('Ejercicio 3 - TIR'!$E$23-'Ejercicio 3 - TIR'!$D$23)*(1-R698)))</f>
        <v>0.1560340809</v>
      </c>
      <c r="T698" s="3">
        <f t="shared" si="13"/>
        <v>0.02781868928</v>
      </c>
      <c r="U698" s="7">
        <f>IF(T698&lt;=('Ejercicio 3 - TIR'!$D$24-'Ejercicio 3 - TIR'!$C$24)/('Ejercicio 3 - TIR'!$E$24-'Ejercicio 3 - TIR'!$C$24),'Ejercicio 3 - TIR'!$C$24+SQRT(('Ejercicio 3 - TIR'!$E$24-'Ejercicio 3 - TIR'!$C$24)*('Ejercicio 3 - TIR'!$D$24-'Ejercicio 3 - TIR'!$C$24)*T698),'Ejercicio 3 - TIR'!$E$24-SQRT(('Ejercicio 3 - TIR'!$E$24-'Ejercicio 3 - TIR'!$C$24)*('Ejercicio 3 - TIR'!$E$24-'Ejercicio 3 - TIR'!$D$24)*(1-T698)))</f>
        <v>0.1576432485</v>
      </c>
      <c r="V698" s="3">
        <f t="shared" si="14"/>
        <v>0.7233970942</v>
      </c>
      <c r="W698" s="7">
        <f>IF(V698&lt;=('Ejercicio 3 - TIR'!$D$25-'Ejercicio 3 - TIR'!$C$25)/('Ejercicio 3 - TIR'!$E$25-'Ejercicio 3 - TIR'!$C$25),'Ejercicio 3 - TIR'!$C$25+SQRT(('Ejercicio 3 - TIR'!$E$25-'Ejercicio 3 - TIR'!$C$25)*('Ejercicio 3 - TIR'!$D$25-'Ejercicio 3 - TIR'!$C$25)*V698),'Ejercicio 3 - TIR'!$E$25-SQRT(('Ejercicio 3 - TIR'!$E$25-'Ejercicio 3 - TIR'!$C$25)*('Ejercicio 3 - TIR'!$E$25-'Ejercicio 3 - TIR'!$D$25)*(1-V698)))</f>
        <v>0.2188855312</v>
      </c>
      <c r="X698" s="3">
        <f t="shared" si="15"/>
        <v>0.5846784611</v>
      </c>
      <c r="Y698" s="7">
        <f>IF(X698&lt;=('Ejercicio 3 - TIR'!$D$26-'Ejercicio 3 - TIR'!$C$26)/('Ejercicio 3 - TIR'!$E$26-'Ejercicio 3 - TIR'!$C$26),'Ejercicio 3 - TIR'!$C$26+SQRT(('Ejercicio 3 - TIR'!$E$26-'Ejercicio 3 - TIR'!$C$26)*('Ejercicio 3 - TIR'!$D$26-'Ejercicio 3 - TIR'!$C$26)*X698),'Ejercicio 3 - TIR'!$E$26-SQRT(('Ejercicio 3 - TIR'!$E$26-'Ejercicio 3 - TIR'!$C$26)*('Ejercicio 3 - TIR'!$E$26-'Ejercicio 3 - TIR'!$D$26)*(1-X698)))</f>
        <v>0.232642463</v>
      </c>
      <c r="Z698" s="3">
        <f t="shared" si="16"/>
        <v>1.144650302</v>
      </c>
      <c r="AA698" s="3">
        <f t="shared" si="17"/>
        <v>1.32325476</v>
      </c>
      <c r="AB698" s="3">
        <f t="shared" si="18"/>
        <v>1.531856939</v>
      </c>
      <c r="AC698" s="3">
        <f t="shared" si="19"/>
        <v>1.867158258</v>
      </c>
      <c r="AD698" s="3">
        <f t="shared" si="20"/>
        <v>2.301538555</v>
      </c>
      <c r="AE698" s="2">
        <f t="shared" si="21"/>
        <v>4376.135106</v>
      </c>
      <c r="AF698" s="2">
        <f t="shared" si="22"/>
        <v>5058.961326</v>
      </c>
      <c r="AG698" s="2">
        <f t="shared" si="23"/>
        <v>5856.472423</v>
      </c>
      <c r="AH698" s="2">
        <f t="shared" si="24"/>
        <v>7138.3695</v>
      </c>
      <c r="AI698" s="2">
        <f t="shared" si="25"/>
        <v>8799.057363</v>
      </c>
      <c r="AJ698" s="4">
        <f t="shared" si="26"/>
        <v>45954.03436</v>
      </c>
      <c r="AK698" s="4">
        <f t="shared" si="27"/>
        <v>52589.01791</v>
      </c>
      <c r="AL698" s="4">
        <f t="shared" si="28"/>
        <v>56973.38377</v>
      </c>
      <c r="AM698" s="4">
        <f t="shared" si="29"/>
        <v>70832.34467</v>
      </c>
      <c r="AN698" s="4">
        <f t="shared" si="30"/>
        <v>96755.48841</v>
      </c>
      <c r="AO698" s="4">
        <f>C698/'Ejercicio 3 - TIR'!$D$7</f>
        <v>13079.80748</v>
      </c>
      <c r="AP698" s="4">
        <f t="shared" si="31"/>
        <v>32874.22688</v>
      </c>
      <c r="AQ698" s="4">
        <f t="shared" si="32"/>
        <v>39509.21043</v>
      </c>
      <c r="AR698" s="4">
        <f t="shared" si="33"/>
        <v>43893.57629</v>
      </c>
      <c r="AS698" s="4">
        <f t="shared" si="34"/>
        <v>57752.5372</v>
      </c>
      <c r="AT698" s="4">
        <f t="shared" si="35"/>
        <v>83675.68094</v>
      </c>
      <c r="AU698" s="4">
        <f>AP698*'Ejercicio 3 - TIR'!$D$5</f>
        <v>16437.11344</v>
      </c>
      <c r="AV698" s="4">
        <f>AQ698*'Ejercicio 3 - TIR'!$D$5</f>
        <v>19754.60522</v>
      </c>
      <c r="AW698" s="4">
        <f>AR698*'Ejercicio 3 - TIR'!$D$5</f>
        <v>21946.78815</v>
      </c>
      <c r="AX698" s="4">
        <f>AS698*'Ejercicio 3 - TIR'!$D$5</f>
        <v>28876.2686</v>
      </c>
      <c r="AY698" s="4">
        <f>AT698*'Ejercicio 3 - TIR'!$D$5</f>
        <v>41837.84047</v>
      </c>
      <c r="AZ698" s="4">
        <f t="shared" ref="AZ698:BD698" si="2129">AJ698-AU698-AE698</f>
        <v>25140.78581</v>
      </c>
      <c r="BA698" s="4">
        <f t="shared" si="2129"/>
        <v>27775.45137</v>
      </c>
      <c r="BB698" s="4">
        <f t="shared" si="2129"/>
        <v>29170.1232</v>
      </c>
      <c r="BC698" s="4">
        <f t="shared" si="2129"/>
        <v>34817.70658</v>
      </c>
      <c r="BD698" s="4">
        <f t="shared" si="2129"/>
        <v>46118.59058</v>
      </c>
      <c r="BE698" s="4">
        <f t="shared" ref="BE698:BI698" si="2130">AZ698/Z698</f>
        <v>21963.72619</v>
      </c>
      <c r="BF698" s="4">
        <f t="shared" si="2130"/>
        <v>20990.25238</v>
      </c>
      <c r="BG698" s="4">
        <f t="shared" si="2130"/>
        <v>19042.3286</v>
      </c>
      <c r="BH698" s="4">
        <f t="shared" si="2130"/>
        <v>18647.43196</v>
      </c>
      <c r="BI698" s="4">
        <f t="shared" si="2130"/>
        <v>20038.15686</v>
      </c>
      <c r="BJ698" s="4">
        <f t="shared" si="38"/>
        <v>69628.91558</v>
      </c>
      <c r="BK698" s="4">
        <f t="shared" si="39"/>
        <v>30103.6812</v>
      </c>
      <c r="BL698" s="4">
        <f t="shared" si="40"/>
        <v>99732.59678</v>
      </c>
      <c r="BM698" s="4">
        <f>BK698*'Ejercicio 3 - TIR'!$D$5</f>
        <v>15051.8406</v>
      </c>
      <c r="BN698" s="4">
        <f t="shared" si="41"/>
        <v>84680.75618</v>
      </c>
      <c r="BO698" s="4">
        <f t="shared" si="42"/>
        <v>36793.10782</v>
      </c>
      <c r="BP698" s="4">
        <f t="shared" si="43"/>
        <v>-95652.24147</v>
      </c>
      <c r="BQ698" s="4">
        <f t="shared" ref="BQ698:BT698" si="2131">BE698</f>
        <v>21963.72619</v>
      </c>
      <c r="BR698" s="4">
        <f t="shared" si="2131"/>
        <v>20990.25238</v>
      </c>
      <c r="BS698" s="4">
        <f t="shared" si="2131"/>
        <v>19042.3286</v>
      </c>
      <c r="BT698" s="4">
        <f t="shared" si="2131"/>
        <v>18647.43196</v>
      </c>
      <c r="BU698" s="4">
        <f t="shared" si="45"/>
        <v>56831.26468</v>
      </c>
      <c r="BV698" s="36">
        <f t="shared" si="46"/>
        <v>11.39481088</v>
      </c>
    </row>
    <row r="699" ht="15.0" customHeight="1">
      <c r="A699" s="2">
        <v>698.0</v>
      </c>
      <c r="B699" s="3">
        <f t="shared" si="4"/>
        <v>0.02937462043</v>
      </c>
      <c r="C699" s="4">
        <f>IF(B699&lt;=('Ejercicio 3 - TIR'!$D$13-'Ejercicio 3 - TIR'!$C$13)/('Ejercicio 3 - TIR'!$E$13-'Ejercicio 3 - TIR'!$C$13),'Ejercicio 3 - TIR'!$C$13+SQRT(('Ejercicio 3 - TIR'!$E$13-'Ejercicio 3 - TIR'!$C$13)*('Ejercicio 3 - TIR'!$D$13-'Ejercicio 3 - TIR'!$C$13)*B699),'Ejercicio 3 - TIR'!$E$13-SQRT(('Ejercicio 3 - TIR'!$E$13-'Ejercicio 3 - TIR'!$C$13)*('Ejercicio 3 - TIR'!$E$13-'Ejercicio 3 - TIR'!$D$13)*(1-B699)))</f>
        <v>63427.80515</v>
      </c>
      <c r="D699" s="3">
        <f t="shared" si="5"/>
        <v>0.3597548668</v>
      </c>
      <c r="E699" s="4">
        <f>IF(D699&lt;=('Ejercicio 3 - TIR'!$D$14-'Ejercicio 3 - TIR'!$C$14)/('Ejercicio 3 - TIR'!$E$14-'Ejercicio 3 - TIR'!$C$14),'Ejercicio 3 - TIR'!$C$14+SQRT(('Ejercicio 3 - TIR'!$E$14-'Ejercicio 3 - TIR'!$C$14)*('Ejercicio 3 - TIR'!$D$14-'Ejercicio 3 - TIR'!$C$14)*D699),'Ejercicio 3 - TIR'!$E$14-SQRT(('Ejercicio 3 - TIR'!$E$14-'Ejercicio 3 - TIR'!$C$14)*('Ejercicio 3 - TIR'!$E$14-'Ejercicio 3 - TIR'!$D$14)*(1-D699)))</f>
        <v>30200.1648</v>
      </c>
      <c r="F699" s="3">
        <f t="shared" si="6"/>
        <v>0.1387836576</v>
      </c>
      <c r="G699" s="4">
        <f>IF(F699&lt;=('Ejercicio 3 - TIR'!$D$18-'Ejercicio 3 - TIR'!$C$18)/('Ejercicio 3 - TIR'!$E$18-'Ejercicio 3 - TIR'!$C$18),'Ejercicio 3 - TIR'!$C$18+SQRT(('Ejercicio 3 - TIR'!$E$18-'Ejercicio 3 - TIR'!$C$18)*('Ejercicio 3 - TIR'!$D$18-'Ejercicio 3 - TIR'!$C$18)*F699),'Ejercicio 3 - TIR'!$E$18-SQRT(('Ejercicio 3 - TIR'!$E$18-'Ejercicio 3 - TIR'!$C$18)*('Ejercicio 3 - TIR'!$E$18-'Ejercicio 3 - TIR'!$D$18)*(1-F699)))</f>
        <v>34562.62519</v>
      </c>
      <c r="H699" s="3">
        <f t="shared" si="7"/>
        <v>0.3137425458</v>
      </c>
      <c r="I699" s="4">
        <f>IF(H699&lt;=('Ejercicio 3 - TIR'!$D$18-'Ejercicio 3 - TIR'!$C$18)/('Ejercicio 3 - TIR'!$E$18-'Ejercicio 3 - TIR'!$C$18),'Ejercicio 3 - TIR'!$C$18+SQRT(('Ejercicio 3 - TIR'!$E$18-'Ejercicio 3 - TIR'!$C$18)*('Ejercicio 3 - TIR'!$D$18-'Ejercicio 3 - TIR'!$C$18)*H699),'Ejercicio 3 - TIR'!$E$18-SQRT(('Ejercicio 3 - TIR'!$E$18-'Ejercicio 3 - TIR'!$C$18)*('Ejercicio 3 - TIR'!$E$18-'Ejercicio 3 - TIR'!$D$18)*(1-H699)))</f>
        <v>36860.12987</v>
      </c>
      <c r="J699" s="3">
        <f t="shared" si="8"/>
        <v>0.9724347216</v>
      </c>
      <c r="K699" s="4">
        <f>IF(J699&lt;=('Ejercicio 3 - TIR'!$D$18-'Ejercicio 3 - TIR'!$C$18)/('Ejercicio 3 - TIR'!$E$18-'Ejercicio 3 - TIR'!$C$18),'Ejercicio 3 - TIR'!$C$18+SQRT(('Ejercicio 3 - TIR'!$E$18-'Ejercicio 3 - TIR'!$C$18)*('Ejercicio 3 - TIR'!$D$18-'Ejercicio 3 - TIR'!$C$18)*J699),'Ejercicio 3 - TIR'!$E$18-SQRT(('Ejercicio 3 - TIR'!$E$18-'Ejercicio 3 - TIR'!$C$18)*('Ejercicio 3 - TIR'!$E$18-'Ejercicio 3 - TIR'!$D$18)*(1-J699)))</f>
        <v>43562.15582</v>
      </c>
      <c r="L699" s="3">
        <f t="shared" si="9"/>
        <v>0.2511011304</v>
      </c>
      <c r="M699" s="4">
        <f>IF(L699&lt;=('Ejercicio 3 - TIR'!$D$18-'Ejercicio 3 - TIR'!$C$18)/('Ejercicio 3 - TIR'!$E$18-'Ejercicio 3 - TIR'!$C$18),'Ejercicio 3 - TIR'!$C$18+SQRT(('Ejercicio 3 - TIR'!$E$18-'Ejercicio 3 - TIR'!$C$18)*('Ejercicio 3 - TIR'!$D$18-'Ejercicio 3 - TIR'!$C$18)*L699),'Ejercicio 3 - TIR'!$E$18-SQRT(('Ejercicio 3 - TIR'!$E$18-'Ejercicio 3 - TIR'!$C$18)*('Ejercicio 3 - TIR'!$E$18-'Ejercicio 3 - TIR'!$D$18)*(1-L699)))</f>
        <v>36137.19558</v>
      </c>
      <c r="N699" s="3">
        <f t="shared" si="10"/>
        <v>0.8205225168</v>
      </c>
      <c r="O699" s="4">
        <f>IF(N699&lt;=('Ejercicio 3 - TIR'!$D$18-'Ejercicio 3 - TIR'!$C$18)/('Ejercicio 3 - TIR'!$E$18-'Ejercicio 3 - TIR'!$C$18),'Ejercicio 3 - TIR'!$C$18+SQRT(('Ejercicio 3 - TIR'!$E$18-'Ejercicio 3 - TIR'!$C$18)*('Ejercicio 3 - TIR'!$D$18-'Ejercicio 3 - TIR'!$C$18)*N699),'Ejercicio 3 - TIR'!$E$18-SQRT(('Ejercicio 3 - TIR'!$E$18-'Ejercicio 3 - TIR'!$C$18)*('Ejercicio 3 - TIR'!$E$18-'Ejercicio 3 - TIR'!$D$18)*(1-N699)))</f>
        <v>41331.10218</v>
      </c>
      <c r="P699" s="3">
        <f t="shared" si="11"/>
        <v>0.3057763773</v>
      </c>
      <c r="Q699" s="7">
        <f>IF(P699&lt;=('Ejercicio 3 - TIR'!$D$22-'Ejercicio 3 - TIR'!$C$22)/('Ejercicio 3 - TIR'!$E$22-'Ejercicio 3 - TIR'!$C$22),'Ejercicio 3 - TIR'!$C$22+SQRT(('Ejercicio 3 - TIR'!$E$22-'Ejercicio 3 - TIR'!$C$22)*('Ejercicio 3 - TIR'!$D$22-'Ejercicio 3 - TIR'!$C$22)*P699),'Ejercicio 3 - TIR'!$E$22-SQRT(('Ejercicio 3 - TIR'!$E$22-'Ejercicio 3 - TIR'!$C$22)*('Ejercicio 3 - TIR'!$E$22-'Ejercicio 3 - TIR'!$D$22)*(1-P699)))</f>
        <v>0.1434605516</v>
      </c>
      <c r="R699" s="3">
        <f t="shared" si="12"/>
        <v>0.24511738</v>
      </c>
      <c r="S699" s="7">
        <f>IF(R699&lt;=('Ejercicio 3 - TIR'!$D$23-'Ejercicio 3 - TIR'!$C$23)/('Ejercicio 3 - TIR'!$E$23-'Ejercicio 3 - TIR'!$C$23),'Ejercicio 3 - TIR'!$C$23+SQRT(('Ejercicio 3 - TIR'!$E$23-'Ejercicio 3 - TIR'!$C$23)*('Ejercicio 3 - TIR'!$D$23-'Ejercicio 3 - TIR'!$C$23)*R699),'Ejercicio 3 - TIR'!$E$23-SQRT(('Ejercicio 3 - TIR'!$E$23-'Ejercicio 3 - TIR'!$C$23)*('Ejercicio 3 - TIR'!$E$23-'Ejercicio 3 - TIR'!$D$23)*(1-R699)))</f>
        <v>0.14100503</v>
      </c>
      <c r="T699" s="3">
        <f t="shared" si="13"/>
        <v>0.4434499736</v>
      </c>
      <c r="U699" s="7">
        <f>IF(T699&lt;=('Ejercicio 3 - TIR'!$D$24-'Ejercicio 3 - TIR'!$C$24)/('Ejercicio 3 - TIR'!$E$24-'Ejercicio 3 - TIR'!$C$24),'Ejercicio 3 - TIR'!$C$24+SQRT(('Ejercicio 3 - TIR'!$E$24-'Ejercicio 3 - TIR'!$C$24)*('Ejercicio 3 - TIR'!$D$24-'Ejercicio 3 - TIR'!$C$24)*T699),'Ejercicio 3 - TIR'!$E$24-SQRT(('Ejercicio 3 - TIR'!$E$24-'Ejercicio 3 - TIR'!$C$24)*('Ejercicio 3 - TIR'!$E$24-'Ejercicio 3 - TIR'!$D$24)*(1-T699)))</f>
        <v>0.1805241837</v>
      </c>
      <c r="V699" s="3">
        <f t="shared" si="14"/>
        <v>0.8258622715</v>
      </c>
      <c r="W699" s="7">
        <f>IF(V699&lt;=('Ejercicio 3 - TIR'!$D$25-'Ejercicio 3 - TIR'!$C$25)/('Ejercicio 3 - TIR'!$E$25-'Ejercicio 3 - TIR'!$C$25),'Ejercicio 3 - TIR'!$C$25+SQRT(('Ejercicio 3 - TIR'!$E$25-'Ejercicio 3 - TIR'!$C$25)*('Ejercicio 3 - TIR'!$D$25-'Ejercicio 3 - TIR'!$C$25)*V699),'Ejercicio 3 - TIR'!$E$25-SQRT(('Ejercicio 3 - TIR'!$E$25-'Ejercicio 3 - TIR'!$C$25)*('Ejercicio 3 - TIR'!$E$25-'Ejercicio 3 - TIR'!$D$25)*(1-V699)))</f>
        <v>0.2253123098</v>
      </c>
      <c r="X699" s="3">
        <f t="shared" si="15"/>
        <v>0.1466894951</v>
      </c>
      <c r="Y699" s="7">
        <f>IF(X699&lt;=('Ejercicio 3 - TIR'!$D$26-'Ejercicio 3 - TIR'!$C$26)/('Ejercicio 3 - TIR'!$E$26-'Ejercicio 3 - TIR'!$C$26),'Ejercicio 3 - TIR'!$C$26+SQRT(('Ejercicio 3 - TIR'!$E$26-'Ejercicio 3 - TIR'!$C$26)*('Ejercicio 3 - TIR'!$D$26-'Ejercicio 3 - TIR'!$C$26)*X699),'Ejercicio 3 - TIR'!$E$26-SQRT(('Ejercicio 3 - TIR'!$E$26-'Ejercicio 3 - TIR'!$C$26)*('Ejercicio 3 - TIR'!$E$26-'Ejercicio 3 - TIR'!$D$26)*(1-X699)))</f>
        <v>0.2099012974</v>
      </c>
      <c r="Z699" s="3">
        <f t="shared" si="16"/>
        <v>1.143460552</v>
      </c>
      <c r="AA699" s="3">
        <f t="shared" si="17"/>
        <v>1.304694241</v>
      </c>
      <c r="AB699" s="3">
        <f t="shared" si="18"/>
        <v>1.540223104</v>
      </c>
      <c r="AC699" s="3">
        <f t="shared" si="19"/>
        <v>1.887254329</v>
      </c>
      <c r="AD699" s="3">
        <f t="shared" si="20"/>
        <v>2.283391461</v>
      </c>
      <c r="AE699" s="2">
        <f t="shared" si="21"/>
        <v>4332.532299</v>
      </c>
      <c r="AF699" s="2">
        <f t="shared" si="22"/>
        <v>4943.441146</v>
      </c>
      <c r="AG699" s="2">
        <f t="shared" si="23"/>
        <v>5835.851823</v>
      </c>
      <c r="AH699" s="2">
        <f t="shared" si="24"/>
        <v>7150.741076</v>
      </c>
      <c r="AI699" s="2">
        <f t="shared" si="25"/>
        <v>8651.690906</v>
      </c>
      <c r="AJ699" s="4">
        <f t="shared" si="26"/>
        <v>39520.99846</v>
      </c>
      <c r="AK699" s="4">
        <f t="shared" si="27"/>
        <v>48091.19916</v>
      </c>
      <c r="AL699" s="4">
        <f t="shared" si="28"/>
        <v>67095.43884</v>
      </c>
      <c r="AM699" s="4">
        <f t="shared" si="29"/>
        <v>68200.07878</v>
      </c>
      <c r="AN699" s="4">
        <f t="shared" si="30"/>
        <v>94375.08577</v>
      </c>
      <c r="AO699" s="4">
        <f>C699/'Ejercicio 3 - TIR'!$D$7</f>
        <v>12685.56103</v>
      </c>
      <c r="AP699" s="4">
        <f t="shared" si="31"/>
        <v>26835.43743</v>
      </c>
      <c r="AQ699" s="4">
        <f t="shared" si="32"/>
        <v>35405.63813</v>
      </c>
      <c r="AR699" s="4">
        <f t="shared" si="33"/>
        <v>54409.87781</v>
      </c>
      <c r="AS699" s="4">
        <f t="shared" si="34"/>
        <v>55514.51775</v>
      </c>
      <c r="AT699" s="4">
        <f t="shared" si="35"/>
        <v>81689.52474</v>
      </c>
      <c r="AU699" s="4">
        <f>AP699*'Ejercicio 3 - TIR'!$D$5</f>
        <v>13417.71872</v>
      </c>
      <c r="AV699" s="4">
        <f>AQ699*'Ejercicio 3 - TIR'!$D$5</f>
        <v>17702.81907</v>
      </c>
      <c r="AW699" s="4">
        <f>AR699*'Ejercicio 3 - TIR'!$D$5</f>
        <v>27204.93891</v>
      </c>
      <c r="AX699" s="4">
        <f>AS699*'Ejercicio 3 - TIR'!$D$5</f>
        <v>27757.25888</v>
      </c>
      <c r="AY699" s="4">
        <f>AT699*'Ejercicio 3 - TIR'!$D$5</f>
        <v>40844.76237</v>
      </c>
      <c r="AZ699" s="4">
        <f t="shared" ref="AZ699:BD699" si="2132">AJ699-AU699-AE699</f>
        <v>21770.74745</v>
      </c>
      <c r="BA699" s="4">
        <f t="shared" si="2132"/>
        <v>25444.93895</v>
      </c>
      <c r="BB699" s="4">
        <f t="shared" si="2132"/>
        <v>34054.64811</v>
      </c>
      <c r="BC699" s="4">
        <f t="shared" si="2132"/>
        <v>33292.07883</v>
      </c>
      <c r="BD699" s="4">
        <f t="shared" si="2132"/>
        <v>44878.6325</v>
      </c>
      <c r="BE699" s="4">
        <f t="shared" ref="BE699:BI699" si="2133">AZ699/Z699</f>
        <v>19039.35157</v>
      </c>
      <c r="BF699" s="4">
        <f t="shared" si="2133"/>
        <v>19502.60694</v>
      </c>
      <c r="BG699" s="4">
        <f t="shared" si="2133"/>
        <v>22110.20471</v>
      </c>
      <c r="BH699" s="4">
        <f t="shared" si="2133"/>
        <v>17640.48349</v>
      </c>
      <c r="BI699" s="4">
        <f t="shared" si="2133"/>
        <v>19654.3752</v>
      </c>
      <c r="BJ699" s="4">
        <f t="shared" si="38"/>
        <v>68958.79841</v>
      </c>
      <c r="BK699" s="4">
        <f t="shared" si="39"/>
        <v>28966.10173</v>
      </c>
      <c r="BL699" s="4">
        <f t="shared" si="40"/>
        <v>97924.90015</v>
      </c>
      <c r="BM699" s="4">
        <f>BK699*'Ejercicio 3 - TIR'!$D$5</f>
        <v>14483.05087</v>
      </c>
      <c r="BN699" s="4">
        <f t="shared" si="41"/>
        <v>83441.84928</v>
      </c>
      <c r="BO699" s="4">
        <f t="shared" si="42"/>
        <v>36542.94531</v>
      </c>
      <c r="BP699" s="4">
        <f t="shared" si="43"/>
        <v>-93627.96995</v>
      </c>
      <c r="BQ699" s="4">
        <f t="shared" ref="BQ699:BT699" si="2134">BE699</f>
        <v>19039.35157</v>
      </c>
      <c r="BR699" s="4">
        <f t="shared" si="2134"/>
        <v>19502.60694</v>
      </c>
      <c r="BS699" s="4">
        <f t="shared" si="2134"/>
        <v>22110.20471</v>
      </c>
      <c r="BT699" s="4">
        <f t="shared" si="2134"/>
        <v>17640.48349</v>
      </c>
      <c r="BU699" s="4">
        <f t="shared" si="45"/>
        <v>56197.32051</v>
      </c>
      <c r="BV699" s="36">
        <f t="shared" si="46"/>
        <v>11.17614662</v>
      </c>
    </row>
    <row r="700" ht="15.0" customHeight="1">
      <c r="A700" s="2">
        <v>699.0</v>
      </c>
      <c r="B700" s="3">
        <f t="shared" si="4"/>
        <v>0.04840392264</v>
      </c>
      <c r="C700" s="4">
        <f>IF(B700&lt;=('Ejercicio 3 - TIR'!$D$13-'Ejercicio 3 - TIR'!$C$13)/('Ejercicio 3 - TIR'!$E$13-'Ejercicio 3 - TIR'!$C$13),'Ejercicio 3 - TIR'!$C$13+SQRT(('Ejercicio 3 - TIR'!$E$13-'Ejercicio 3 - TIR'!$C$13)*('Ejercicio 3 - TIR'!$D$13-'Ejercicio 3 - TIR'!$C$13)*B700),'Ejercicio 3 - TIR'!$E$13-SQRT(('Ejercicio 3 - TIR'!$E$13-'Ejercicio 3 - TIR'!$C$13)*('Ejercicio 3 - TIR'!$E$13-'Ejercicio 3 - TIR'!$D$13)*(1-B700)))</f>
        <v>64400.1783</v>
      </c>
      <c r="D700" s="3">
        <f t="shared" si="5"/>
        <v>0.7739275978</v>
      </c>
      <c r="E700" s="4">
        <f>IF(D700&lt;=('Ejercicio 3 - TIR'!$D$14-'Ejercicio 3 - TIR'!$C$14)/('Ejercicio 3 - TIR'!$E$14-'Ejercicio 3 - TIR'!$C$14),'Ejercicio 3 - TIR'!$C$14+SQRT(('Ejercicio 3 - TIR'!$E$14-'Ejercicio 3 - TIR'!$C$14)*('Ejercicio 3 - TIR'!$D$14-'Ejercicio 3 - TIR'!$C$14)*D700),'Ejercicio 3 - TIR'!$E$14-SQRT(('Ejercicio 3 - TIR'!$E$14-'Ejercicio 3 - TIR'!$C$14)*('Ejercicio 3 - TIR'!$E$14-'Ejercicio 3 - TIR'!$D$14)*(1-D700)))</f>
        <v>34176.69679</v>
      </c>
      <c r="F700" s="3">
        <f t="shared" si="6"/>
        <v>0.1260059655</v>
      </c>
      <c r="G700" s="4">
        <f>IF(F700&lt;=('Ejercicio 3 - TIR'!$D$18-'Ejercicio 3 - TIR'!$C$18)/('Ejercicio 3 - TIR'!$E$18-'Ejercicio 3 - TIR'!$C$18),'Ejercicio 3 - TIR'!$C$18+SQRT(('Ejercicio 3 - TIR'!$E$18-'Ejercicio 3 - TIR'!$C$18)*('Ejercicio 3 - TIR'!$D$18-'Ejercicio 3 - TIR'!$C$18)*F700),'Ejercicio 3 - TIR'!$E$18-SQRT(('Ejercicio 3 - TIR'!$E$18-'Ejercicio 3 - TIR'!$C$18)*('Ejercicio 3 - TIR'!$E$18-'Ejercicio 3 - TIR'!$D$18)*(1-F700)))</f>
        <v>34347.51594</v>
      </c>
      <c r="H700" s="3">
        <f t="shared" si="7"/>
        <v>0.4854367667</v>
      </c>
      <c r="I700" s="4">
        <f>IF(H700&lt;=('Ejercicio 3 - TIR'!$D$18-'Ejercicio 3 - TIR'!$C$18)/('Ejercicio 3 - TIR'!$E$18-'Ejercicio 3 - TIR'!$C$18),'Ejercicio 3 - TIR'!$C$18+SQRT(('Ejercicio 3 - TIR'!$E$18-'Ejercicio 3 - TIR'!$C$18)*('Ejercicio 3 - TIR'!$D$18-'Ejercicio 3 - TIR'!$C$18)*H700),'Ejercicio 3 - TIR'!$E$18-SQRT(('Ejercicio 3 - TIR'!$E$18-'Ejercicio 3 - TIR'!$C$18)*('Ejercicio 3 - TIR'!$E$18-'Ejercicio 3 - TIR'!$D$18)*(1-H700)))</f>
        <v>38533.20075</v>
      </c>
      <c r="J700" s="3">
        <f t="shared" si="8"/>
        <v>0.5669928008</v>
      </c>
      <c r="K700" s="4">
        <f>IF(J700&lt;=('Ejercicio 3 - TIR'!$D$18-'Ejercicio 3 - TIR'!$C$18)/('Ejercicio 3 - TIR'!$E$18-'Ejercicio 3 - TIR'!$C$18),'Ejercicio 3 - TIR'!$C$18+SQRT(('Ejercicio 3 - TIR'!$E$18-'Ejercicio 3 - TIR'!$C$18)*('Ejercicio 3 - TIR'!$D$18-'Ejercicio 3 - TIR'!$C$18)*J700),'Ejercicio 3 - TIR'!$E$18-SQRT(('Ejercicio 3 - TIR'!$E$18-'Ejercicio 3 - TIR'!$C$18)*('Ejercicio 3 - TIR'!$E$18-'Ejercicio 3 - TIR'!$D$18)*(1-J700)))</f>
        <v>39222.19714</v>
      </c>
      <c r="L700" s="3">
        <f t="shared" si="9"/>
        <v>0.0157459343</v>
      </c>
      <c r="M700" s="4">
        <f>IF(L700&lt;=('Ejercicio 3 - TIR'!$D$18-'Ejercicio 3 - TIR'!$C$18)/('Ejercicio 3 - TIR'!$E$18-'Ejercicio 3 - TIR'!$C$18),'Ejercicio 3 - TIR'!$C$18+SQRT(('Ejercicio 3 - TIR'!$E$18-'Ejercicio 3 - TIR'!$C$18)*('Ejercicio 3 - TIR'!$D$18-'Ejercicio 3 - TIR'!$C$18)*L700),'Ejercicio 3 - TIR'!$E$18-SQRT(('Ejercicio 3 - TIR'!$E$18-'Ejercicio 3 - TIR'!$C$18)*('Ejercicio 3 - TIR'!$E$18-'Ejercicio 3 - TIR'!$D$18)*(1-L700)))</f>
        <v>31536.84422</v>
      </c>
      <c r="N700" s="3">
        <f t="shared" si="10"/>
        <v>0.8691747373</v>
      </c>
      <c r="O700" s="4">
        <f>IF(N700&lt;=('Ejercicio 3 - TIR'!$D$18-'Ejercicio 3 - TIR'!$C$18)/('Ejercicio 3 - TIR'!$E$18-'Ejercicio 3 - TIR'!$C$18),'Ejercicio 3 - TIR'!$C$18+SQRT(('Ejercicio 3 - TIR'!$E$18-'Ejercicio 3 - TIR'!$C$18)*('Ejercicio 3 - TIR'!$D$18-'Ejercicio 3 - TIR'!$C$18)*N700),'Ejercicio 3 - TIR'!$E$18-SQRT(('Ejercicio 3 - TIR'!$E$18-'Ejercicio 3 - TIR'!$C$18)*('Ejercicio 3 - TIR'!$E$18-'Ejercicio 3 - TIR'!$D$18)*(1-N700)))</f>
        <v>41867.6056</v>
      </c>
      <c r="P700" s="3">
        <f t="shared" si="11"/>
        <v>0.2092746363</v>
      </c>
      <c r="Q700" s="7">
        <f>IF(P700&lt;=('Ejercicio 3 - TIR'!$D$22-'Ejercicio 3 - TIR'!$C$22)/('Ejercicio 3 - TIR'!$E$22-'Ejercicio 3 - TIR'!$C$22),'Ejercicio 3 - TIR'!$C$22+SQRT(('Ejercicio 3 - TIR'!$E$22-'Ejercicio 3 - TIR'!$C$22)*('Ejercicio 3 - TIR'!$D$22-'Ejercicio 3 - TIR'!$C$22)*P700),'Ejercicio 3 - TIR'!$E$22-SQRT(('Ejercicio 3 - TIR'!$E$22-'Ejercicio 3 - TIR'!$C$22)*('Ejercicio 3 - TIR'!$E$22-'Ejercicio 3 - TIR'!$D$22)*(1-P700)))</f>
        <v>0.1394086152</v>
      </c>
      <c r="R700" s="3">
        <f t="shared" si="12"/>
        <v>0.5788891047</v>
      </c>
      <c r="S700" s="7">
        <f>IF(R700&lt;=('Ejercicio 3 - TIR'!$D$23-'Ejercicio 3 - TIR'!$C$23)/('Ejercicio 3 - TIR'!$E$23-'Ejercicio 3 - TIR'!$C$23),'Ejercicio 3 - TIR'!$C$23+SQRT(('Ejercicio 3 - TIR'!$E$23-'Ejercicio 3 - TIR'!$C$23)*('Ejercicio 3 - TIR'!$D$23-'Ejercicio 3 - TIR'!$C$23)*R700),'Ejercicio 3 - TIR'!$E$23-SQRT(('Ejercicio 3 - TIR'!$E$23-'Ejercicio 3 - TIR'!$C$23)*('Ejercicio 3 - TIR'!$E$23-'Ejercicio 3 - TIR'!$D$23)*(1-R700)))</f>
        <v>0.1524682073</v>
      </c>
      <c r="T700" s="3">
        <f t="shared" si="13"/>
        <v>0.9864810244</v>
      </c>
      <c r="U700" s="7">
        <f>IF(T700&lt;=('Ejercicio 3 - TIR'!$D$24-'Ejercicio 3 - TIR'!$C$24)/('Ejercicio 3 - TIR'!$E$24-'Ejercicio 3 - TIR'!$C$24),'Ejercicio 3 - TIR'!$C$24+SQRT(('Ejercicio 3 - TIR'!$E$24-'Ejercicio 3 - TIR'!$C$24)*('Ejercicio 3 - TIR'!$D$24-'Ejercicio 3 - TIR'!$C$24)*T700),'Ejercicio 3 - TIR'!$E$24-SQRT(('Ejercicio 3 - TIR'!$E$24-'Ejercicio 3 - TIR'!$C$24)*('Ejercicio 3 - TIR'!$E$24-'Ejercicio 3 - TIR'!$D$24)*(1-T700)))</f>
        <v>0.2138475101</v>
      </c>
      <c r="V700" s="3">
        <f t="shared" si="14"/>
        <v>0.5735624657</v>
      </c>
      <c r="W700" s="7">
        <f>IF(V700&lt;=('Ejercicio 3 - TIR'!$D$25-'Ejercicio 3 - TIR'!$C$25)/('Ejercicio 3 - TIR'!$E$25-'Ejercicio 3 - TIR'!$C$25),'Ejercicio 3 - TIR'!$C$25+SQRT(('Ejercicio 3 - TIR'!$E$25-'Ejercicio 3 - TIR'!$C$25)*('Ejercicio 3 - TIR'!$D$25-'Ejercicio 3 - TIR'!$C$25)*V700),'Ejercicio 3 - TIR'!$E$25-SQRT(('Ejercicio 3 - TIR'!$E$25-'Ejercicio 3 - TIR'!$C$25)*('Ejercicio 3 - TIR'!$E$25-'Ejercicio 3 - TIR'!$D$25)*(1-V700)))</f>
        <v>0.2113667065</v>
      </c>
      <c r="X700" s="3">
        <f t="shared" si="15"/>
        <v>0.2690022037</v>
      </c>
      <c r="Y700" s="7">
        <f>IF(X700&lt;=('Ejercicio 3 - TIR'!$D$26-'Ejercicio 3 - TIR'!$C$26)/('Ejercicio 3 - TIR'!$E$26-'Ejercicio 3 - TIR'!$C$26),'Ejercicio 3 - TIR'!$C$26+SQRT(('Ejercicio 3 - TIR'!$E$26-'Ejercicio 3 - TIR'!$C$26)*('Ejercicio 3 - TIR'!$D$26-'Ejercicio 3 - TIR'!$C$26)*X700),'Ejercicio 3 - TIR'!$E$26-SQRT(('Ejercicio 3 - TIR'!$E$26-'Ejercicio 3 - TIR'!$C$26)*('Ejercicio 3 - TIR'!$E$26-'Ejercicio 3 - TIR'!$D$26)*(1-X700)))</f>
        <v>0.216950064</v>
      </c>
      <c r="Z700" s="3">
        <f t="shared" si="16"/>
        <v>1.139408615</v>
      </c>
      <c r="AA700" s="3">
        <f t="shared" si="17"/>
        <v>1.313132204</v>
      </c>
      <c r="AB700" s="3">
        <f t="shared" si="18"/>
        <v>1.593942256</v>
      </c>
      <c r="AC700" s="3">
        <f t="shared" si="19"/>
        <v>1.930848581</v>
      </c>
      <c r="AD700" s="3">
        <f t="shared" si="20"/>
        <v>2.349746305</v>
      </c>
      <c r="AE700" s="2">
        <f t="shared" si="21"/>
        <v>4764.525972</v>
      </c>
      <c r="AF700" s="2">
        <f t="shared" si="22"/>
        <v>5490.964706</v>
      </c>
      <c r="AG700" s="2">
        <f t="shared" si="23"/>
        <v>6665.193836</v>
      </c>
      <c r="AH700" s="2">
        <f t="shared" si="24"/>
        <v>8073.993905</v>
      </c>
      <c r="AI700" s="2">
        <f t="shared" si="25"/>
        <v>9825.6474</v>
      </c>
      <c r="AJ700" s="4">
        <f t="shared" si="26"/>
        <v>39135.85557</v>
      </c>
      <c r="AK700" s="4">
        <f t="shared" si="27"/>
        <v>50599.18683</v>
      </c>
      <c r="AL700" s="4">
        <f t="shared" si="28"/>
        <v>62517.91742</v>
      </c>
      <c r="AM700" s="4">
        <f t="shared" si="29"/>
        <v>60892.87092</v>
      </c>
      <c r="AN700" s="4">
        <f t="shared" si="30"/>
        <v>98378.25154</v>
      </c>
      <c r="AO700" s="4">
        <f>C700/'Ejercicio 3 - TIR'!$D$7</f>
        <v>12880.03566</v>
      </c>
      <c r="AP700" s="4">
        <f t="shared" si="31"/>
        <v>26255.81991</v>
      </c>
      <c r="AQ700" s="4">
        <f t="shared" si="32"/>
        <v>37719.15117</v>
      </c>
      <c r="AR700" s="4">
        <f t="shared" si="33"/>
        <v>49637.88176</v>
      </c>
      <c r="AS700" s="4">
        <f t="shared" si="34"/>
        <v>48012.83526</v>
      </c>
      <c r="AT700" s="4">
        <f t="shared" si="35"/>
        <v>85498.21588</v>
      </c>
      <c r="AU700" s="4">
        <f>AP700*'Ejercicio 3 - TIR'!$D$5</f>
        <v>13127.90996</v>
      </c>
      <c r="AV700" s="4">
        <f>AQ700*'Ejercicio 3 - TIR'!$D$5</f>
        <v>18859.57559</v>
      </c>
      <c r="AW700" s="4">
        <f>AR700*'Ejercicio 3 - TIR'!$D$5</f>
        <v>24818.94088</v>
      </c>
      <c r="AX700" s="4">
        <f>AS700*'Ejercicio 3 - TIR'!$D$5</f>
        <v>24006.41763</v>
      </c>
      <c r="AY700" s="4">
        <f>AT700*'Ejercicio 3 - TIR'!$D$5</f>
        <v>42749.10794</v>
      </c>
      <c r="AZ700" s="4">
        <f t="shared" ref="AZ700:BD700" si="2135">AJ700-AU700-AE700</f>
        <v>21243.41964</v>
      </c>
      <c r="BA700" s="4">
        <f t="shared" si="2135"/>
        <v>26248.64654</v>
      </c>
      <c r="BB700" s="4">
        <f t="shared" si="2135"/>
        <v>31033.7827</v>
      </c>
      <c r="BC700" s="4">
        <f t="shared" si="2135"/>
        <v>28812.45938</v>
      </c>
      <c r="BD700" s="4">
        <f t="shared" si="2135"/>
        <v>45803.4962</v>
      </c>
      <c r="BE700" s="4">
        <f t="shared" ref="BE700:BI700" si="2136">AZ700/Z700</f>
        <v>18644.2505</v>
      </c>
      <c r="BF700" s="4">
        <f t="shared" si="2136"/>
        <v>19989.34034</v>
      </c>
      <c r="BG700" s="4">
        <f t="shared" si="2136"/>
        <v>19469.82871</v>
      </c>
      <c r="BH700" s="4">
        <f t="shared" si="2136"/>
        <v>14922.17446</v>
      </c>
      <c r="BI700" s="4">
        <f t="shared" si="2136"/>
        <v>19492.95382</v>
      </c>
      <c r="BJ700" s="4">
        <f t="shared" si="38"/>
        <v>80306.56698</v>
      </c>
      <c r="BK700" s="4">
        <f t="shared" si="39"/>
        <v>30264.8162</v>
      </c>
      <c r="BL700" s="4">
        <f t="shared" si="40"/>
        <v>110571.3832</v>
      </c>
      <c r="BM700" s="4">
        <f>BK700*'Ejercicio 3 - TIR'!$D$5</f>
        <v>15132.4081</v>
      </c>
      <c r="BN700" s="4">
        <f t="shared" si="41"/>
        <v>95438.97508</v>
      </c>
      <c r="BO700" s="4">
        <f t="shared" si="42"/>
        <v>40616.71462</v>
      </c>
      <c r="BP700" s="4">
        <f t="shared" si="43"/>
        <v>-98576.87508</v>
      </c>
      <c r="BQ700" s="4">
        <f t="shared" ref="BQ700:BT700" si="2137">BE700</f>
        <v>18644.2505</v>
      </c>
      <c r="BR700" s="4">
        <f t="shared" si="2137"/>
        <v>19989.34034</v>
      </c>
      <c r="BS700" s="4">
        <f t="shared" si="2137"/>
        <v>19469.82871</v>
      </c>
      <c r="BT700" s="4">
        <f t="shared" si="2137"/>
        <v>14922.17446</v>
      </c>
      <c r="BU700" s="4">
        <f t="shared" si="45"/>
        <v>60109.66843</v>
      </c>
      <c r="BV700" s="36">
        <f t="shared" si="46"/>
        <v>9.008256253</v>
      </c>
    </row>
    <row r="701" ht="15.0" customHeight="1">
      <c r="A701" s="2">
        <v>700.0</v>
      </c>
      <c r="B701" s="3">
        <f t="shared" si="4"/>
        <v>0.1280970911</v>
      </c>
      <c r="C701" s="4">
        <f>IF(B701&lt;=('Ejercicio 3 - TIR'!$D$13-'Ejercicio 3 - TIR'!$C$13)/('Ejercicio 3 - TIR'!$E$13-'Ejercicio 3 - TIR'!$C$13),'Ejercicio 3 - TIR'!$C$13+SQRT(('Ejercicio 3 - TIR'!$E$13-'Ejercicio 3 - TIR'!$C$13)*('Ejercicio 3 - TIR'!$D$13-'Ejercicio 3 - TIR'!$C$13)*B701),'Ejercicio 3 - TIR'!$E$13-SQRT(('Ejercicio 3 - TIR'!$E$13-'Ejercicio 3 - TIR'!$C$13)*('Ejercicio 3 - TIR'!$E$13-'Ejercicio 3 - TIR'!$D$13)*(1-B701)))</f>
        <v>67158.13079</v>
      </c>
      <c r="D701" s="3">
        <f t="shared" si="5"/>
        <v>0.09175386698</v>
      </c>
      <c r="E701" s="4">
        <f>IF(D701&lt;=('Ejercicio 3 - TIR'!$D$14-'Ejercicio 3 - TIR'!$C$14)/('Ejercicio 3 - TIR'!$E$14-'Ejercicio 3 - TIR'!$C$14),'Ejercicio 3 - TIR'!$C$14+SQRT(('Ejercicio 3 - TIR'!$E$14-'Ejercicio 3 - TIR'!$C$14)*('Ejercicio 3 - TIR'!$D$14-'Ejercicio 3 - TIR'!$C$14)*D701),'Ejercicio 3 - TIR'!$E$14-SQRT(('Ejercicio 3 - TIR'!$E$14-'Ejercicio 3 - TIR'!$C$14)*('Ejercicio 3 - TIR'!$E$14-'Ejercicio 3 - TIR'!$D$14)*(1-D701)))</f>
        <v>27623.26896</v>
      </c>
      <c r="F701" s="3">
        <f t="shared" si="6"/>
        <v>0.6529052802</v>
      </c>
      <c r="G701" s="4">
        <f>IF(F701&lt;=('Ejercicio 3 - TIR'!$D$18-'Ejercicio 3 - TIR'!$C$18)/('Ejercicio 3 - TIR'!$E$18-'Ejercicio 3 - TIR'!$C$18),'Ejercicio 3 - TIR'!$C$18+SQRT(('Ejercicio 3 - TIR'!$E$18-'Ejercicio 3 - TIR'!$C$18)*('Ejercicio 3 - TIR'!$D$18-'Ejercicio 3 - TIR'!$C$18)*F701),'Ejercicio 3 - TIR'!$E$18-SQRT(('Ejercicio 3 - TIR'!$E$18-'Ejercicio 3 - TIR'!$C$18)*('Ejercicio 3 - TIR'!$E$18-'Ejercicio 3 - TIR'!$D$18)*(1-F701)))</f>
        <v>39896.25141</v>
      </c>
      <c r="H701" s="3">
        <f t="shared" si="7"/>
        <v>0.8137305084</v>
      </c>
      <c r="I701" s="4">
        <f>IF(H701&lt;=('Ejercicio 3 - TIR'!$D$18-'Ejercicio 3 - TIR'!$C$18)/('Ejercicio 3 - TIR'!$E$18-'Ejercicio 3 - TIR'!$C$18),'Ejercicio 3 - TIR'!$C$18+SQRT(('Ejercicio 3 - TIR'!$E$18-'Ejercicio 3 - TIR'!$C$18)*('Ejercicio 3 - TIR'!$D$18-'Ejercicio 3 - TIR'!$C$18)*H701),'Ejercicio 3 - TIR'!$E$18-SQRT(('Ejercicio 3 - TIR'!$E$18-'Ejercicio 3 - TIR'!$C$18)*('Ejercicio 3 - TIR'!$E$18-'Ejercicio 3 - TIR'!$D$18)*(1-H701)))</f>
        <v>41262.32534</v>
      </c>
      <c r="J701" s="3">
        <f t="shared" si="8"/>
        <v>0.2137778127</v>
      </c>
      <c r="K701" s="4">
        <f>IF(J701&lt;=('Ejercicio 3 - TIR'!$D$18-'Ejercicio 3 - TIR'!$C$18)/('Ejercicio 3 - TIR'!$E$18-'Ejercicio 3 - TIR'!$C$18),'Ejercicio 3 - TIR'!$C$18+SQRT(('Ejercicio 3 - TIR'!$E$18-'Ejercicio 3 - TIR'!$C$18)*('Ejercicio 3 - TIR'!$D$18-'Ejercicio 3 - TIR'!$C$18)*J701),'Ejercicio 3 - TIR'!$E$18-SQRT(('Ejercicio 3 - TIR'!$E$18-'Ejercicio 3 - TIR'!$C$18)*('Ejercicio 3 - TIR'!$E$18-'Ejercicio 3 - TIR'!$D$18)*(1-J701)))</f>
        <v>35662.7442</v>
      </c>
      <c r="L701" s="3">
        <f t="shared" si="9"/>
        <v>0.3333364945</v>
      </c>
      <c r="M701" s="4">
        <f>IF(L701&lt;=('Ejercicio 3 - TIR'!$D$18-'Ejercicio 3 - TIR'!$C$18)/('Ejercicio 3 - TIR'!$E$18-'Ejercicio 3 - TIR'!$C$18),'Ejercicio 3 - TIR'!$C$18+SQRT(('Ejercicio 3 - TIR'!$E$18-'Ejercicio 3 - TIR'!$C$18)*('Ejercicio 3 - TIR'!$D$18-'Ejercicio 3 - TIR'!$C$18)*L701),'Ejercicio 3 - TIR'!$E$18-SQRT(('Ejercicio 3 - TIR'!$E$18-'Ejercicio 3 - TIR'!$C$18)*('Ejercicio 3 - TIR'!$E$18-'Ejercicio 3 - TIR'!$D$18)*(1-L701)))</f>
        <v>37071.10134</v>
      </c>
      <c r="N701" s="3">
        <f t="shared" si="10"/>
        <v>0.0103464827</v>
      </c>
      <c r="O701" s="4">
        <f>IF(N701&lt;=('Ejercicio 3 - TIR'!$D$18-'Ejercicio 3 - TIR'!$C$18)/('Ejercicio 3 - TIR'!$E$18-'Ejercicio 3 - TIR'!$C$18),'Ejercicio 3 - TIR'!$C$18+SQRT(('Ejercicio 3 - TIR'!$E$18-'Ejercicio 3 - TIR'!$C$18)*('Ejercicio 3 - TIR'!$D$18-'Ejercicio 3 - TIR'!$C$18)*N701),'Ejercicio 3 - TIR'!$E$18-SQRT(('Ejercicio 3 - TIR'!$E$18-'Ejercicio 3 - TIR'!$C$18)*('Ejercicio 3 - TIR'!$E$18-'Ejercicio 3 - TIR'!$D$18)*(1-N701)))</f>
        <v>31245.78184</v>
      </c>
      <c r="P701" s="3">
        <f t="shared" si="11"/>
        <v>0.3138143137</v>
      </c>
      <c r="Q701" s="7">
        <f>IF(P701&lt;=('Ejercicio 3 - TIR'!$D$22-'Ejercicio 3 - TIR'!$C$22)/('Ejercicio 3 - TIR'!$E$22-'Ejercicio 3 - TIR'!$C$22),'Ejercicio 3 - TIR'!$C$22+SQRT(('Ejercicio 3 - TIR'!$E$22-'Ejercicio 3 - TIR'!$C$22)*('Ejercicio 3 - TIR'!$D$22-'Ejercicio 3 - TIR'!$C$22)*P701),'Ejercicio 3 - TIR'!$E$22-SQRT(('Ejercicio 3 - TIR'!$E$22-'Ejercicio 3 - TIR'!$C$22)*('Ejercicio 3 - TIR'!$E$22-'Ejercicio 3 - TIR'!$D$22)*(1-P701)))</f>
        <v>0.1437669048</v>
      </c>
      <c r="R701" s="3">
        <f t="shared" si="12"/>
        <v>0.06670419163</v>
      </c>
      <c r="S701" s="7">
        <f>IF(R701&lt;=('Ejercicio 3 - TIR'!$D$23-'Ejercicio 3 - TIR'!$C$23)/('Ejercicio 3 - TIR'!$E$23-'Ejercicio 3 - TIR'!$C$23),'Ejercicio 3 - TIR'!$C$23+SQRT(('Ejercicio 3 - TIR'!$E$23-'Ejercicio 3 - TIR'!$C$23)*('Ejercicio 3 - TIR'!$D$23-'Ejercicio 3 - TIR'!$C$23)*R701),'Ejercicio 3 - TIR'!$E$23-SQRT(('Ejercicio 3 - TIR'!$E$23-'Ejercicio 3 - TIR'!$C$23)*('Ejercicio 3 - TIR'!$E$23-'Ejercicio 3 - TIR'!$D$23)*(1-R701)))</f>
        <v>0.1309575337</v>
      </c>
      <c r="T701" s="3">
        <f t="shared" si="13"/>
        <v>0.5612728531</v>
      </c>
      <c r="U701" s="7">
        <f>IF(T701&lt;=('Ejercicio 3 - TIR'!$D$24-'Ejercicio 3 - TIR'!$C$24)/('Ejercicio 3 - TIR'!$E$24-'Ejercicio 3 - TIR'!$C$24),'Ejercicio 3 - TIR'!$C$24+SQRT(('Ejercicio 3 - TIR'!$E$24-'Ejercicio 3 - TIR'!$C$24)*('Ejercicio 3 - TIR'!$D$24-'Ejercicio 3 - TIR'!$C$24)*T701),'Ejercicio 3 - TIR'!$E$24-SQRT(('Ejercicio 3 - TIR'!$E$24-'Ejercicio 3 - TIR'!$C$24)*('Ejercicio 3 - TIR'!$E$24-'Ejercicio 3 - TIR'!$D$24)*(1-T701)))</f>
        <v>0.1849509485</v>
      </c>
      <c r="V701" s="3">
        <f t="shared" si="14"/>
        <v>0.259817022</v>
      </c>
      <c r="W701" s="7">
        <f>IF(V701&lt;=('Ejercicio 3 - TIR'!$D$25-'Ejercicio 3 - TIR'!$C$25)/('Ejercicio 3 - TIR'!$E$25-'Ejercicio 3 - TIR'!$C$25),'Ejercicio 3 - TIR'!$C$25+SQRT(('Ejercicio 3 - TIR'!$E$25-'Ejercicio 3 - TIR'!$C$25)*('Ejercicio 3 - TIR'!$D$25-'Ejercicio 3 - TIR'!$C$25)*V701),'Ejercicio 3 - TIR'!$E$25-SQRT(('Ejercicio 3 - TIR'!$E$25-'Ejercicio 3 - TIR'!$C$25)*('Ejercicio 3 - TIR'!$E$25-'Ejercicio 3 - TIR'!$D$25)*(1-V701)))</f>
        <v>0.1990720694</v>
      </c>
      <c r="X701" s="3">
        <f t="shared" si="15"/>
        <v>0.5238023637</v>
      </c>
      <c r="Y701" s="7">
        <f>IF(X701&lt;=('Ejercicio 3 - TIR'!$D$26-'Ejercicio 3 - TIR'!$C$26)/('Ejercicio 3 - TIR'!$E$26-'Ejercicio 3 - TIR'!$C$26),'Ejercicio 3 - TIR'!$C$26+SQRT(('Ejercicio 3 - TIR'!$E$26-'Ejercicio 3 - TIR'!$C$26)*('Ejercicio 3 - TIR'!$D$26-'Ejercicio 3 - TIR'!$C$26)*X701),'Ejercicio 3 - TIR'!$E$26-SQRT(('Ejercicio 3 - TIR'!$E$26-'Ejercicio 3 - TIR'!$C$26)*('Ejercicio 3 - TIR'!$E$26-'Ejercicio 3 - TIR'!$D$26)*(1-X701)))</f>
        <v>0.2292903635</v>
      </c>
      <c r="Z701" s="3">
        <f t="shared" si="16"/>
        <v>1.143766905</v>
      </c>
      <c r="AA701" s="3">
        <f t="shared" si="17"/>
        <v>1.293551798</v>
      </c>
      <c r="AB701" s="3">
        <f t="shared" si="18"/>
        <v>1.53279543</v>
      </c>
      <c r="AC701" s="3">
        <f t="shared" si="19"/>
        <v>1.837932188</v>
      </c>
      <c r="AD701" s="3">
        <f t="shared" si="20"/>
        <v>2.259352327</v>
      </c>
      <c r="AE701" s="2">
        <f t="shared" si="21"/>
        <v>3971.311879</v>
      </c>
      <c r="AF701" s="2">
        <f t="shared" si="22"/>
        <v>4491.385088</v>
      </c>
      <c r="AG701" s="2">
        <f t="shared" si="23"/>
        <v>5322.07102</v>
      </c>
      <c r="AH701" s="2">
        <f t="shared" si="24"/>
        <v>6381.546712</v>
      </c>
      <c r="AI701" s="2">
        <f t="shared" si="25"/>
        <v>7844.773877</v>
      </c>
      <c r="AJ701" s="4">
        <f t="shared" si="26"/>
        <v>45632.01199</v>
      </c>
      <c r="AK701" s="4">
        <f t="shared" si="27"/>
        <v>53374.95512</v>
      </c>
      <c r="AL701" s="4">
        <f t="shared" si="28"/>
        <v>54663.69133</v>
      </c>
      <c r="AM701" s="4">
        <f t="shared" si="29"/>
        <v>68134.1704</v>
      </c>
      <c r="AN701" s="4">
        <f t="shared" si="30"/>
        <v>70595.22993</v>
      </c>
      <c r="AO701" s="4">
        <f>C701/'Ejercicio 3 - TIR'!$D$7</f>
        <v>13431.62616</v>
      </c>
      <c r="AP701" s="4">
        <f t="shared" si="31"/>
        <v>32200.38583</v>
      </c>
      <c r="AQ701" s="4">
        <f t="shared" si="32"/>
        <v>39943.32897</v>
      </c>
      <c r="AR701" s="4">
        <f t="shared" si="33"/>
        <v>41232.06517</v>
      </c>
      <c r="AS701" s="4">
        <f t="shared" si="34"/>
        <v>54702.54424</v>
      </c>
      <c r="AT701" s="4">
        <f t="shared" si="35"/>
        <v>57163.60377</v>
      </c>
      <c r="AU701" s="4">
        <f>AP701*'Ejercicio 3 - TIR'!$D$5</f>
        <v>16100.19292</v>
      </c>
      <c r="AV701" s="4">
        <f>AQ701*'Ejercicio 3 - TIR'!$D$5</f>
        <v>19971.66448</v>
      </c>
      <c r="AW701" s="4">
        <f>AR701*'Ejercicio 3 - TIR'!$D$5</f>
        <v>20616.03258</v>
      </c>
      <c r="AX701" s="4">
        <f>AS701*'Ejercicio 3 - TIR'!$D$5</f>
        <v>27351.27212</v>
      </c>
      <c r="AY701" s="4">
        <f>AT701*'Ejercicio 3 - TIR'!$D$5</f>
        <v>28581.80189</v>
      </c>
      <c r="AZ701" s="4">
        <f t="shared" ref="AZ701:BD701" si="2138">AJ701-AU701-AE701</f>
        <v>25560.5072</v>
      </c>
      <c r="BA701" s="4">
        <f t="shared" si="2138"/>
        <v>28911.90555</v>
      </c>
      <c r="BB701" s="4">
        <f t="shared" si="2138"/>
        <v>28725.58772</v>
      </c>
      <c r="BC701" s="4">
        <f t="shared" si="2138"/>
        <v>34401.35156</v>
      </c>
      <c r="BD701" s="4">
        <f t="shared" si="2138"/>
        <v>34168.65417</v>
      </c>
      <c r="BE701" s="4">
        <f t="shared" ref="BE701:BI701" si="2139">AZ701/Z701</f>
        <v>22347.65413</v>
      </c>
      <c r="BF701" s="4">
        <f t="shared" si="2139"/>
        <v>22350.79075</v>
      </c>
      <c r="BG701" s="4">
        <f t="shared" si="2139"/>
        <v>18740.6533</v>
      </c>
      <c r="BH701" s="4">
        <f t="shared" si="2139"/>
        <v>18717.42156</v>
      </c>
      <c r="BI701" s="4">
        <f t="shared" si="2139"/>
        <v>15123.20755</v>
      </c>
      <c r="BJ701" s="4">
        <f t="shared" si="38"/>
        <v>62410.69701</v>
      </c>
      <c r="BK701" s="4">
        <f t="shared" si="39"/>
        <v>30346.77582</v>
      </c>
      <c r="BL701" s="4">
        <f t="shared" si="40"/>
        <v>92757.47283</v>
      </c>
      <c r="BM701" s="4">
        <f>BK701*'Ejercicio 3 - TIR'!$D$5</f>
        <v>15173.38791</v>
      </c>
      <c r="BN701" s="4">
        <f t="shared" si="41"/>
        <v>77584.08492</v>
      </c>
      <c r="BO701" s="4">
        <f t="shared" si="42"/>
        <v>34339.08204</v>
      </c>
      <c r="BP701" s="4">
        <f t="shared" si="43"/>
        <v>-94781.39975</v>
      </c>
      <c r="BQ701" s="4">
        <f t="shared" ref="BQ701:BT701" si="2140">BE701</f>
        <v>22347.65413</v>
      </c>
      <c r="BR701" s="4">
        <f t="shared" si="2140"/>
        <v>22350.79075</v>
      </c>
      <c r="BS701" s="4">
        <f t="shared" si="2140"/>
        <v>18740.6533</v>
      </c>
      <c r="BT701" s="4">
        <f t="shared" si="2140"/>
        <v>18717.42156</v>
      </c>
      <c r="BU701" s="4">
        <f t="shared" si="45"/>
        <v>49462.28958</v>
      </c>
      <c r="BV701" s="36">
        <f t="shared" si="46"/>
        <v>10.57984607</v>
      </c>
    </row>
    <row r="702" ht="15.0" customHeight="1">
      <c r="A702" s="2">
        <v>701.0</v>
      </c>
      <c r="B702" s="3">
        <f t="shared" si="4"/>
        <v>0.8783593184</v>
      </c>
      <c r="C702" s="4">
        <f>IF(B702&lt;=('Ejercicio 3 - TIR'!$D$13-'Ejercicio 3 - TIR'!$C$13)/('Ejercicio 3 - TIR'!$E$13-'Ejercicio 3 - TIR'!$C$13),'Ejercicio 3 - TIR'!$C$13+SQRT(('Ejercicio 3 - TIR'!$E$13-'Ejercicio 3 - TIR'!$C$13)*('Ejercicio 3 - TIR'!$D$13-'Ejercicio 3 - TIR'!$C$13)*B702),'Ejercicio 3 - TIR'!$E$13-SQRT(('Ejercicio 3 - TIR'!$E$13-'Ejercicio 3 - TIR'!$C$13)*('Ejercicio 3 - TIR'!$E$13-'Ejercicio 3 - TIR'!$D$13)*(1-B702)))</f>
        <v>87918.24442</v>
      </c>
      <c r="D702" s="3">
        <f t="shared" si="5"/>
        <v>0.6404937435</v>
      </c>
      <c r="E702" s="4">
        <f>IF(D702&lt;=('Ejercicio 3 - TIR'!$D$14-'Ejercicio 3 - TIR'!$C$14)/('Ejercicio 3 - TIR'!$E$14-'Ejercicio 3 - TIR'!$C$14),'Ejercicio 3 - TIR'!$C$14+SQRT(('Ejercicio 3 - TIR'!$E$14-'Ejercicio 3 - TIR'!$C$14)*('Ejercicio 3 - TIR'!$D$14-'Ejercicio 3 - TIR'!$C$14)*D702),'Ejercicio 3 - TIR'!$E$14-SQRT(('Ejercicio 3 - TIR'!$E$14-'Ejercicio 3 - TIR'!$C$14)*('Ejercicio 3 - TIR'!$E$14-'Ejercicio 3 - TIR'!$D$14)*(1-D702)))</f>
        <v>32656.57175</v>
      </c>
      <c r="F702" s="3">
        <f t="shared" si="6"/>
        <v>0.5051599153</v>
      </c>
      <c r="G702" s="4">
        <f>IF(F702&lt;=('Ejercicio 3 - TIR'!$D$18-'Ejercicio 3 - TIR'!$C$18)/('Ejercicio 3 - TIR'!$E$18-'Ejercicio 3 - TIR'!$C$18),'Ejercicio 3 - TIR'!$C$18+SQRT(('Ejercicio 3 - TIR'!$E$18-'Ejercicio 3 - TIR'!$C$18)*('Ejercicio 3 - TIR'!$D$18-'Ejercicio 3 - TIR'!$C$18)*F702),'Ejercicio 3 - TIR'!$E$18-SQRT(('Ejercicio 3 - TIR'!$E$18-'Ejercicio 3 - TIR'!$C$18)*('Ejercicio 3 - TIR'!$E$18-'Ejercicio 3 - TIR'!$D$18)*(1-F702)))</f>
        <v>38704.82552</v>
      </c>
      <c r="H702" s="3">
        <f t="shared" si="7"/>
        <v>0.03819824144</v>
      </c>
      <c r="I702" s="4">
        <f>IF(H702&lt;=('Ejercicio 3 - TIR'!$D$18-'Ejercicio 3 - TIR'!$C$18)/('Ejercicio 3 - TIR'!$E$18-'Ejercicio 3 - TIR'!$C$18),'Ejercicio 3 - TIR'!$C$18+SQRT(('Ejercicio 3 - TIR'!$E$18-'Ejercicio 3 - TIR'!$C$18)*('Ejercicio 3 - TIR'!$D$18-'Ejercicio 3 - TIR'!$C$18)*H702),'Ejercicio 3 - TIR'!$E$18-SQRT(('Ejercicio 3 - TIR'!$E$18-'Ejercicio 3 - TIR'!$C$18)*('Ejercicio 3 - TIR'!$E$18-'Ejercicio 3 - TIR'!$D$18)*(1-H702)))</f>
        <v>32393.68674</v>
      </c>
      <c r="J702" s="3">
        <f t="shared" si="8"/>
        <v>0.7377215847</v>
      </c>
      <c r="K702" s="4">
        <f>IF(J702&lt;=('Ejercicio 3 - TIR'!$D$18-'Ejercicio 3 - TIR'!$C$18)/('Ejercicio 3 - TIR'!$E$18-'Ejercicio 3 - TIR'!$C$18),'Ejercicio 3 - TIR'!$C$18+SQRT(('Ejercicio 3 - TIR'!$E$18-'Ejercicio 3 - TIR'!$C$18)*('Ejercicio 3 - TIR'!$D$18-'Ejercicio 3 - TIR'!$C$18)*J702),'Ejercicio 3 - TIR'!$E$18-SQRT(('Ejercicio 3 - TIR'!$E$18-'Ejercicio 3 - TIR'!$C$18)*('Ejercicio 3 - TIR'!$E$18-'Ejercicio 3 - TIR'!$D$18)*(1-J702)))</f>
        <v>40564.81329</v>
      </c>
      <c r="L702" s="3">
        <f t="shared" si="9"/>
        <v>0.02049964161</v>
      </c>
      <c r="M702" s="4">
        <f>IF(L702&lt;=('Ejercicio 3 - TIR'!$D$18-'Ejercicio 3 - TIR'!$C$18)/('Ejercicio 3 - TIR'!$E$18-'Ejercicio 3 - TIR'!$C$18),'Ejercicio 3 - TIR'!$C$18+SQRT(('Ejercicio 3 - TIR'!$E$18-'Ejercicio 3 - TIR'!$C$18)*('Ejercicio 3 - TIR'!$D$18-'Ejercicio 3 - TIR'!$C$18)*L702),'Ejercicio 3 - TIR'!$E$18-SQRT(('Ejercicio 3 - TIR'!$E$18-'Ejercicio 3 - TIR'!$C$18)*('Ejercicio 3 - TIR'!$E$18-'Ejercicio 3 - TIR'!$D$18)*(1-L702)))</f>
        <v>31753.55246</v>
      </c>
      <c r="N702" s="3">
        <f t="shared" si="10"/>
        <v>0.7860410713</v>
      </c>
      <c r="O702" s="4">
        <f>IF(N702&lt;=('Ejercicio 3 - TIR'!$D$18-'Ejercicio 3 - TIR'!$C$18)/('Ejercicio 3 - TIR'!$E$18-'Ejercicio 3 - TIR'!$C$18),'Ejercicio 3 - TIR'!$C$18+SQRT(('Ejercicio 3 - TIR'!$E$18-'Ejercicio 3 - TIR'!$C$18)*('Ejercicio 3 - TIR'!$D$18-'Ejercicio 3 - TIR'!$C$18)*N702),'Ejercicio 3 - TIR'!$E$18-SQRT(('Ejercicio 3 - TIR'!$E$18-'Ejercicio 3 - TIR'!$C$18)*('Ejercicio 3 - TIR'!$E$18-'Ejercicio 3 - TIR'!$D$18)*(1-N702)))</f>
        <v>40994.13934</v>
      </c>
      <c r="P702" s="3">
        <f t="shared" si="11"/>
        <v>0.07009222687</v>
      </c>
      <c r="Q702" s="7">
        <f>IF(P702&lt;=('Ejercicio 3 - TIR'!$D$22-'Ejercicio 3 - TIR'!$C$22)/('Ejercicio 3 - TIR'!$E$22-'Ejercicio 3 - TIR'!$C$22),'Ejercicio 3 - TIR'!$C$22+SQRT(('Ejercicio 3 - TIR'!$E$22-'Ejercicio 3 - TIR'!$C$22)*('Ejercicio 3 - TIR'!$D$22-'Ejercicio 3 - TIR'!$C$22)*P702),'Ejercicio 3 - TIR'!$E$22-SQRT(('Ejercicio 3 - TIR'!$E$22-'Ejercicio 3 - TIR'!$C$22)*('Ejercicio 3 - TIR'!$E$22-'Ejercicio 3 - TIR'!$D$22)*(1-P702)))</f>
        <v>0.1312323643</v>
      </c>
      <c r="R702" s="3">
        <f t="shared" si="12"/>
        <v>0.5492709413</v>
      </c>
      <c r="S702" s="7">
        <f>IF(R702&lt;=('Ejercicio 3 - TIR'!$D$23-'Ejercicio 3 - TIR'!$C$23)/('Ejercicio 3 - TIR'!$E$23-'Ejercicio 3 - TIR'!$C$23),'Ejercicio 3 - TIR'!$C$23+SQRT(('Ejercicio 3 - TIR'!$E$23-'Ejercicio 3 - TIR'!$C$23)*('Ejercicio 3 - TIR'!$D$23-'Ejercicio 3 - TIR'!$C$23)*R702),'Ejercicio 3 - TIR'!$E$23-SQRT(('Ejercicio 3 - TIR'!$E$23-'Ejercicio 3 - TIR'!$C$23)*('Ejercicio 3 - TIR'!$E$23-'Ejercicio 3 - TIR'!$D$23)*(1-R702)))</f>
        <v>0.1515164555</v>
      </c>
      <c r="T702" s="3">
        <f t="shared" si="13"/>
        <v>0.9085545239</v>
      </c>
      <c r="U702" s="7">
        <f>IF(T702&lt;=('Ejercicio 3 - TIR'!$D$24-'Ejercicio 3 - TIR'!$C$24)/('Ejercicio 3 - TIR'!$E$24-'Ejercicio 3 - TIR'!$C$24),'Ejercicio 3 - TIR'!$C$24+SQRT(('Ejercicio 3 - TIR'!$E$24-'Ejercicio 3 - TIR'!$C$24)*('Ejercicio 3 - TIR'!$D$24-'Ejercicio 3 - TIR'!$C$24)*T702),'Ejercicio 3 - TIR'!$E$24-SQRT(('Ejercicio 3 - TIR'!$E$24-'Ejercicio 3 - TIR'!$C$24)*('Ejercicio 3 - TIR'!$E$24-'Ejercicio 3 - TIR'!$D$24)*(1-T702)))</f>
        <v>0.2039985209</v>
      </c>
      <c r="V702" s="3">
        <f t="shared" si="14"/>
        <v>0.3333403685</v>
      </c>
      <c r="W702" s="7">
        <f>IF(V702&lt;=('Ejercicio 3 - TIR'!$D$25-'Ejercicio 3 - TIR'!$C$25)/('Ejercicio 3 - TIR'!$E$25-'Ejercicio 3 - TIR'!$C$25),'Ejercicio 3 - TIR'!$C$25+SQRT(('Ejercicio 3 - TIR'!$E$25-'Ejercicio 3 - TIR'!$C$25)*('Ejercicio 3 - TIR'!$D$25-'Ejercicio 3 - TIR'!$C$25)*V702),'Ejercicio 3 - TIR'!$E$25-SQRT(('Ejercicio 3 - TIR'!$E$25-'Ejercicio 3 - TIR'!$C$25)*('Ejercicio 3 - TIR'!$E$25-'Ejercicio 3 - TIR'!$D$25)*(1-V702)))</f>
        <v>0.2016956657</v>
      </c>
      <c r="X702" s="3">
        <f t="shared" si="15"/>
        <v>0.6377982171</v>
      </c>
      <c r="Y702" s="7">
        <f>IF(X702&lt;=('Ejercicio 3 - TIR'!$D$26-'Ejercicio 3 - TIR'!$C$26)/('Ejercicio 3 - TIR'!$E$26-'Ejercicio 3 - TIR'!$C$26),'Ejercicio 3 - TIR'!$C$26+SQRT(('Ejercicio 3 - TIR'!$E$26-'Ejercicio 3 - TIR'!$C$26)*('Ejercicio 3 - TIR'!$D$26-'Ejercicio 3 - TIR'!$C$26)*X702),'Ejercicio 3 - TIR'!$E$26-SQRT(('Ejercicio 3 - TIR'!$E$26-'Ejercicio 3 - TIR'!$C$26)*('Ejercicio 3 - TIR'!$E$26-'Ejercicio 3 - TIR'!$D$26)*(1-X702)))</f>
        <v>0.235774559</v>
      </c>
      <c r="Z702" s="3">
        <f t="shared" si="16"/>
        <v>1.131232364</v>
      </c>
      <c r="AA702" s="3">
        <f t="shared" si="17"/>
        <v>1.302632683</v>
      </c>
      <c r="AB702" s="3">
        <f t="shared" si="18"/>
        <v>1.568367823</v>
      </c>
      <c r="AC702" s="3">
        <f t="shared" si="19"/>
        <v>1.884700815</v>
      </c>
      <c r="AD702" s="3">
        <f t="shared" si="20"/>
        <v>2.329065319</v>
      </c>
      <c r="AE702" s="2">
        <f t="shared" si="21"/>
        <v>4285.599121</v>
      </c>
      <c r="AF702" s="2">
        <f t="shared" si="22"/>
        <v>4934.93791</v>
      </c>
      <c r="AG702" s="2">
        <f t="shared" si="23"/>
        <v>5941.657945</v>
      </c>
      <c r="AH702" s="2">
        <f t="shared" si="24"/>
        <v>7140.064599</v>
      </c>
      <c r="AI702" s="2">
        <f t="shared" si="25"/>
        <v>8823.510182</v>
      </c>
      <c r="AJ702" s="4">
        <f t="shared" si="26"/>
        <v>43784.15128</v>
      </c>
      <c r="AK702" s="4">
        <f t="shared" si="27"/>
        <v>42197.07506</v>
      </c>
      <c r="AL702" s="4">
        <f t="shared" si="28"/>
        <v>63620.54791</v>
      </c>
      <c r="AM702" s="4">
        <f t="shared" si="29"/>
        <v>59845.94621</v>
      </c>
      <c r="AN702" s="4">
        <f t="shared" si="30"/>
        <v>95478.02821</v>
      </c>
      <c r="AO702" s="4">
        <f>C702/'Ejercicio 3 - TIR'!$D$7</f>
        <v>17583.64888</v>
      </c>
      <c r="AP702" s="4">
        <f t="shared" si="31"/>
        <v>26200.5024</v>
      </c>
      <c r="AQ702" s="4">
        <f t="shared" si="32"/>
        <v>24613.42617</v>
      </c>
      <c r="AR702" s="4">
        <f t="shared" si="33"/>
        <v>46036.89903</v>
      </c>
      <c r="AS702" s="4">
        <f t="shared" si="34"/>
        <v>42262.29733</v>
      </c>
      <c r="AT702" s="4">
        <f t="shared" si="35"/>
        <v>77894.37932</v>
      </c>
      <c r="AU702" s="4">
        <f>AP702*'Ejercicio 3 - TIR'!$D$5</f>
        <v>13100.2512</v>
      </c>
      <c r="AV702" s="4">
        <f>AQ702*'Ejercicio 3 - TIR'!$D$5</f>
        <v>12306.71309</v>
      </c>
      <c r="AW702" s="4">
        <f>AR702*'Ejercicio 3 - TIR'!$D$5</f>
        <v>23018.44951</v>
      </c>
      <c r="AX702" s="4">
        <f>AS702*'Ejercicio 3 - TIR'!$D$5</f>
        <v>21131.14866</v>
      </c>
      <c r="AY702" s="4">
        <f>AT702*'Ejercicio 3 - TIR'!$D$5</f>
        <v>38947.18966</v>
      </c>
      <c r="AZ702" s="4">
        <f t="shared" ref="AZ702:BD702" si="2141">AJ702-AU702-AE702</f>
        <v>26398.30096</v>
      </c>
      <c r="BA702" s="4">
        <f t="shared" si="2141"/>
        <v>24955.42406</v>
      </c>
      <c r="BB702" s="4">
        <f t="shared" si="2141"/>
        <v>34660.44045</v>
      </c>
      <c r="BC702" s="4">
        <f t="shared" si="2141"/>
        <v>31574.73295</v>
      </c>
      <c r="BD702" s="4">
        <f t="shared" si="2141"/>
        <v>47707.32836</v>
      </c>
      <c r="BE702" s="4">
        <f t="shared" ref="BE702:BI702" si="2142">AZ702/Z702</f>
        <v>23335.87846</v>
      </c>
      <c r="BF702" s="4">
        <f t="shared" si="2142"/>
        <v>19157.68305</v>
      </c>
      <c r="BG702" s="4">
        <f t="shared" si="2142"/>
        <v>22099.68857</v>
      </c>
      <c r="BH702" s="4">
        <f t="shared" si="2142"/>
        <v>16753.1805</v>
      </c>
      <c r="BI702" s="4">
        <f t="shared" si="2142"/>
        <v>20483.46518</v>
      </c>
      <c r="BJ702" s="4">
        <f t="shared" si="38"/>
        <v>76059.28869</v>
      </c>
      <c r="BK702" s="4">
        <f t="shared" si="39"/>
        <v>40953.4668</v>
      </c>
      <c r="BL702" s="4">
        <f t="shared" si="40"/>
        <v>117012.7555</v>
      </c>
      <c r="BM702" s="4">
        <f>BK702*'Ejercicio 3 - TIR'!$D$5</f>
        <v>20476.7334</v>
      </c>
      <c r="BN702" s="4">
        <f t="shared" si="41"/>
        <v>96536.02209</v>
      </c>
      <c r="BO702" s="4">
        <f t="shared" si="42"/>
        <v>41448.39619</v>
      </c>
      <c r="BP702" s="4">
        <f t="shared" si="43"/>
        <v>-120574.8162</v>
      </c>
      <c r="BQ702" s="4">
        <f t="shared" ref="BQ702:BT702" si="2143">BE702</f>
        <v>23335.87846</v>
      </c>
      <c r="BR702" s="4">
        <f t="shared" si="2143"/>
        <v>19157.68305</v>
      </c>
      <c r="BS702" s="4">
        <f t="shared" si="2143"/>
        <v>22099.68857</v>
      </c>
      <c r="BT702" s="4">
        <f t="shared" si="2143"/>
        <v>16753.1805</v>
      </c>
      <c r="BU702" s="4">
        <f t="shared" si="45"/>
        <v>61931.86137</v>
      </c>
      <c r="BV702" s="36">
        <f t="shared" si="46"/>
        <v>5.108616576</v>
      </c>
    </row>
    <row r="703" ht="15.0" customHeight="1">
      <c r="A703" s="2">
        <v>702.0</v>
      </c>
      <c r="B703" s="3">
        <f t="shared" si="4"/>
        <v>0.6669487252</v>
      </c>
      <c r="C703" s="4">
        <f>IF(B703&lt;=('Ejercicio 3 - TIR'!$D$13-'Ejercicio 3 - TIR'!$C$13)/('Ejercicio 3 - TIR'!$E$13-'Ejercicio 3 - TIR'!$C$13),'Ejercicio 3 - TIR'!$C$13+SQRT(('Ejercicio 3 - TIR'!$E$13-'Ejercicio 3 - TIR'!$C$13)*('Ejercicio 3 - TIR'!$D$13-'Ejercicio 3 - TIR'!$C$13)*B703),'Ejercicio 3 - TIR'!$E$13-SQRT(('Ejercicio 3 - TIR'!$E$13-'Ejercicio 3 - TIR'!$C$13)*('Ejercicio 3 - TIR'!$E$13-'Ejercicio 3 - TIR'!$D$13)*(1-B703)))</f>
        <v>80008.46355</v>
      </c>
      <c r="D703" s="3">
        <f t="shared" si="5"/>
        <v>0.3723592143</v>
      </c>
      <c r="E703" s="4">
        <f>IF(D703&lt;=('Ejercicio 3 - TIR'!$D$14-'Ejercicio 3 - TIR'!$C$14)/('Ejercicio 3 - TIR'!$E$14-'Ejercicio 3 - TIR'!$C$14),'Ejercicio 3 - TIR'!$C$14+SQRT(('Ejercicio 3 - TIR'!$E$14-'Ejercicio 3 - TIR'!$C$14)*('Ejercicio 3 - TIR'!$D$14-'Ejercicio 3 - TIR'!$C$14)*D703),'Ejercicio 3 - TIR'!$E$14-SQRT(('Ejercicio 3 - TIR'!$E$14-'Ejercicio 3 - TIR'!$C$14)*('Ejercicio 3 - TIR'!$E$14-'Ejercicio 3 - TIR'!$D$14)*(1-D703)))</f>
        <v>30297.10776</v>
      </c>
      <c r="F703" s="3">
        <f t="shared" si="6"/>
        <v>0.2120579746</v>
      </c>
      <c r="G703" s="4">
        <f>IF(F703&lt;=('Ejercicio 3 - TIR'!$D$18-'Ejercicio 3 - TIR'!$C$18)/('Ejercicio 3 - TIR'!$E$18-'Ejercicio 3 - TIR'!$C$18),'Ejercicio 3 - TIR'!$C$18+SQRT(('Ejercicio 3 - TIR'!$E$18-'Ejercicio 3 - TIR'!$C$18)*('Ejercicio 3 - TIR'!$D$18-'Ejercicio 3 - TIR'!$C$18)*F703),'Ejercicio 3 - TIR'!$E$18-SQRT(('Ejercicio 3 - TIR'!$E$18-'Ejercicio 3 - TIR'!$C$18)*('Ejercicio 3 - TIR'!$E$18-'Ejercicio 3 - TIR'!$D$18)*(1-F703)))</f>
        <v>35639.91987</v>
      </c>
      <c r="H703" s="3">
        <f t="shared" si="7"/>
        <v>0.02230681998</v>
      </c>
      <c r="I703" s="4">
        <f>IF(H703&lt;=('Ejercicio 3 - TIR'!$D$18-'Ejercicio 3 - TIR'!$C$18)/('Ejercicio 3 - TIR'!$E$18-'Ejercicio 3 - TIR'!$C$18),'Ejercicio 3 - TIR'!$C$18+SQRT(('Ejercicio 3 - TIR'!$E$18-'Ejercicio 3 - TIR'!$C$18)*('Ejercicio 3 - TIR'!$D$18-'Ejercicio 3 - TIR'!$C$18)*H703),'Ejercicio 3 - TIR'!$E$18-SQRT(('Ejercicio 3 - TIR'!$E$18-'Ejercicio 3 - TIR'!$C$18)*('Ejercicio 3 - TIR'!$E$18-'Ejercicio 3 - TIR'!$D$18)*(1-H703)))</f>
        <v>31829.21376</v>
      </c>
      <c r="J703" s="3">
        <f t="shared" si="8"/>
        <v>0.2391945824</v>
      </c>
      <c r="K703" s="4">
        <f>IF(J703&lt;=('Ejercicio 3 - TIR'!$D$18-'Ejercicio 3 - TIR'!$C$18)/('Ejercicio 3 - TIR'!$E$18-'Ejercicio 3 - TIR'!$C$18),'Ejercicio 3 - TIR'!$C$18+SQRT(('Ejercicio 3 - TIR'!$E$18-'Ejercicio 3 - TIR'!$C$18)*('Ejercicio 3 - TIR'!$D$18-'Ejercicio 3 - TIR'!$C$18)*J703),'Ejercicio 3 - TIR'!$E$18-SQRT(('Ejercicio 3 - TIR'!$E$18-'Ejercicio 3 - TIR'!$C$18)*('Ejercicio 3 - TIR'!$E$18-'Ejercicio 3 - TIR'!$D$18)*(1-J703)))</f>
        <v>35989.92382</v>
      </c>
      <c r="L703" s="3">
        <f t="shared" si="9"/>
        <v>0.6130410574</v>
      </c>
      <c r="M703" s="4">
        <f>IF(L703&lt;=('Ejercicio 3 - TIR'!$D$18-'Ejercicio 3 - TIR'!$C$18)/('Ejercicio 3 - TIR'!$E$18-'Ejercicio 3 - TIR'!$C$18),'Ejercicio 3 - TIR'!$C$18+SQRT(('Ejercicio 3 - TIR'!$E$18-'Ejercicio 3 - TIR'!$C$18)*('Ejercicio 3 - TIR'!$D$18-'Ejercicio 3 - TIR'!$C$18)*L703),'Ejercicio 3 - TIR'!$E$18-SQRT(('Ejercicio 3 - TIR'!$E$18-'Ejercicio 3 - TIR'!$C$18)*('Ejercicio 3 - TIR'!$E$18-'Ejercicio 3 - TIR'!$D$18)*(1-L703)))</f>
        <v>39589.37738</v>
      </c>
      <c r="N703" s="3">
        <f t="shared" si="10"/>
        <v>0.4873153949</v>
      </c>
      <c r="O703" s="4">
        <f>IF(N703&lt;=('Ejercicio 3 - TIR'!$D$18-'Ejercicio 3 - TIR'!$C$18)/('Ejercicio 3 - TIR'!$E$18-'Ejercicio 3 - TIR'!$C$18),'Ejercicio 3 - TIR'!$C$18+SQRT(('Ejercicio 3 - TIR'!$E$18-'Ejercicio 3 - TIR'!$C$18)*('Ejercicio 3 - TIR'!$D$18-'Ejercicio 3 - TIR'!$C$18)*N703),'Ejercicio 3 - TIR'!$E$18-SQRT(('Ejercicio 3 - TIR'!$E$18-'Ejercicio 3 - TIR'!$C$18)*('Ejercicio 3 - TIR'!$E$18-'Ejercicio 3 - TIR'!$D$18)*(1-N703)))</f>
        <v>38549.69644</v>
      </c>
      <c r="P703" s="3">
        <f t="shared" si="11"/>
        <v>0.3725372623</v>
      </c>
      <c r="Q703" s="7">
        <f>IF(P703&lt;=('Ejercicio 3 - TIR'!$D$22-'Ejercicio 3 - TIR'!$C$22)/('Ejercicio 3 - TIR'!$E$22-'Ejercicio 3 - TIR'!$C$22),'Ejercicio 3 - TIR'!$C$22+SQRT(('Ejercicio 3 - TIR'!$E$22-'Ejercicio 3 - TIR'!$C$22)*('Ejercicio 3 - TIR'!$D$22-'Ejercicio 3 - TIR'!$C$22)*P703),'Ejercicio 3 - TIR'!$E$22-SQRT(('Ejercicio 3 - TIR'!$E$22-'Ejercicio 3 - TIR'!$C$22)*('Ejercicio 3 - TIR'!$E$22-'Ejercicio 3 - TIR'!$D$22)*(1-P703)))</f>
        <v>0.1458953098</v>
      </c>
      <c r="R703" s="3">
        <f t="shared" si="12"/>
        <v>0.7956296327</v>
      </c>
      <c r="S703" s="7">
        <f>IF(R703&lt;=('Ejercicio 3 - TIR'!$D$23-'Ejercicio 3 - TIR'!$C$23)/('Ejercicio 3 - TIR'!$E$23-'Ejercicio 3 - TIR'!$C$23),'Ejercicio 3 - TIR'!$C$23+SQRT(('Ejercicio 3 - TIR'!$E$23-'Ejercicio 3 - TIR'!$C$23)*('Ejercicio 3 - TIR'!$D$23-'Ejercicio 3 - TIR'!$C$23)*R703),'Ejercicio 3 - TIR'!$E$23-SQRT(('Ejercicio 3 - TIR'!$E$23-'Ejercicio 3 - TIR'!$C$23)*('Ejercicio 3 - TIR'!$E$23-'Ejercicio 3 - TIR'!$D$23)*(1-R703)))</f>
        <v>0.1608201496</v>
      </c>
      <c r="T703" s="3">
        <f t="shared" si="13"/>
        <v>0.6551920676</v>
      </c>
      <c r="U703" s="7">
        <f>IF(T703&lt;=('Ejercicio 3 - TIR'!$D$24-'Ejercicio 3 - TIR'!$C$24)/('Ejercicio 3 - TIR'!$E$24-'Ejercicio 3 - TIR'!$C$24),'Ejercicio 3 - TIR'!$C$24+SQRT(('Ejercicio 3 - TIR'!$E$24-'Ejercicio 3 - TIR'!$C$24)*('Ejercicio 3 - TIR'!$D$24-'Ejercicio 3 - TIR'!$C$24)*T703),'Ejercicio 3 - TIR'!$E$24-SQRT(('Ejercicio 3 - TIR'!$E$24-'Ejercicio 3 - TIR'!$C$24)*('Ejercicio 3 - TIR'!$E$24-'Ejercicio 3 - TIR'!$D$24)*(1-T703)))</f>
        <v>0.1889281122</v>
      </c>
      <c r="V703" s="3">
        <f t="shared" si="14"/>
        <v>0.5631631185</v>
      </c>
      <c r="W703" s="7">
        <f>IF(V703&lt;=('Ejercicio 3 - TIR'!$D$25-'Ejercicio 3 - TIR'!$C$25)/('Ejercicio 3 - TIR'!$E$25-'Ejercicio 3 - TIR'!$C$25),'Ejercicio 3 - TIR'!$C$25+SQRT(('Ejercicio 3 - TIR'!$E$25-'Ejercicio 3 - TIR'!$C$25)*('Ejercicio 3 - TIR'!$D$25-'Ejercicio 3 - TIR'!$C$25)*V703),'Ejercicio 3 - TIR'!$E$25-SQRT(('Ejercicio 3 - TIR'!$E$25-'Ejercicio 3 - TIR'!$C$25)*('Ejercicio 3 - TIR'!$E$25-'Ejercicio 3 - TIR'!$D$25)*(1-V703)))</f>
        <v>0.2108984772</v>
      </c>
      <c r="X703" s="3">
        <f t="shared" si="15"/>
        <v>0.9033406325</v>
      </c>
      <c r="Y703" s="7">
        <f>IF(X703&lt;=('Ejercicio 3 - TIR'!$D$26-'Ejercicio 3 - TIR'!$C$26)/('Ejercicio 3 - TIR'!$E$26-'Ejercicio 3 - TIR'!$C$26),'Ejercicio 3 - TIR'!$C$26+SQRT(('Ejercicio 3 - TIR'!$E$26-'Ejercicio 3 - TIR'!$C$26)*('Ejercicio 3 - TIR'!$D$26-'Ejercicio 3 - TIR'!$C$26)*X703),'Ejercicio 3 - TIR'!$E$26-SQRT(('Ejercicio 3 - TIR'!$E$26-'Ejercicio 3 - TIR'!$C$26)*('Ejercicio 3 - TIR'!$E$26-'Ejercicio 3 - TIR'!$D$26)*(1-X703)))</f>
        <v>0.2571535433</v>
      </c>
      <c r="Z703" s="3">
        <f t="shared" si="16"/>
        <v>1.14589531</v>
      </c>
      <c r="AA703" s="3">
        <f t="shared" si="17"/>
        <v>1.330178365</v>
      </c>
      <c r="AB703" s="3">
        <f t="shared" si="18"/>
        <v>1.581486452</v>
      </c>
      <c r="AC703" s="3">
        <f t="shared" si="19"/>
        <v>1.915019537</v>
      </c>
      <c r="AD703" s="3">
        <f t="shared" si="20"/>
        <v>2.407473596</v>
      </c>
      <c r="AE703" s="2">
        <f t="shared" si="21"/>
        <v>4420.205924</v>
      </c>
      <c r="AF703" s="2">
        <f t="shared" si="22"/>
        <v>5131.064102</v>
      </c>
      <c r="AG703" s="2">
        <f t="shared" si="23"/>
        <v>6100.466356</v>
      </c>
      <c r="AH703" s="2">
        <f t="shared" si="24"/>
        <v>7387.045421</v>
      </c>
      <c r="AI703" s="2">
        <f t="shared" si="25"/>
        <v>9286.650326</v>
      </c>
      <c r="AJ703" s="4">
        <f t="shared" si="26"/>
        <v>40839.61703</v>
      </c>
      <c r="AK703" s="4">
        <f t="shared" si="27"/>
        <v>42338.53152</v>
      </c>
      <c r="AL703" s="4">
        <f t="shared" si="28"/>
        <v>56917.57694</v>
      </c>
      <c r="AM703" s="4">
        <f t="shared" si="29"/>
        <v>75814.43115</v>
      </c>
      <c r="AN703" s="4">
        <f t="shared" si="30"/>
        <v>92807.37633</v>
      </c>
      <c r="AO703" s="4">
        <f>C703/'Ejercicio 3 - TIR'!$D$7</f>
        <v>16001.69271</v>
      </c>
      <c r="AP703" s="4">
        <f t="shared" si="31"/>
        <v>24837.92432</v>
      </c>
      <c r="AQ703" s="4">
        <f t="shared" si="32"/>
        <v>26336.83882</v>
      </c>
      <c r="AR703" s="4">
        <f t="shared" si="33"/>
        <v>40915.88424</v>
      </c>
      <c r="AS703" s="4">
        <f t="shared" si="34"/>
        <v>59812.73844</v>
      </c>
      <c r="AT703" s="4">
        <f t="shared" si="35"/>
        <v>76805.68362</v>
      </c>
      <c r="AU703" s="4">
        <f>AP703*'Ejercicio 3 - TIR'!$D$5</f>
        <v>12418.96216</v>
      </c>
      <c r="AV703" s="4">
        <f>AQ703*'Ejercicio 3 - TIR'!$D$5</f>
        <v>13168.41941</v>
      </c>
      <c r="AW703" s="4">
        <f>AR703*'Ejercicio 3 - TIR'!$D$5</f>
        <v>20457.94212</v>
      </c>
      <c r="AX703" s="4">
        <f>AS703*'Ejercicio 3 - TIR'!$D$5</f>
        <v>29906.36922</v>
      </c>
      <c r="AY703" s="4">
        <f>AT703*'Ejercicio 3 - TIR'!$D$5</f>
        <v>38402.84181</v>
      </c>
      <c r="AZ703" s="4">
        <f t="shared" ref="AZ703:BD703" si="2144">AJ703-AU703-AE703</f>
        <v>24000.44894</v>
      </c>
      <c r="BA703" s="4">
        <f t="shared" si="2144"/>
        <v>24039.04802</v>
      </c>
      <c r="BB703" s="4">
        <f t="shared" si="2144"/>
        <v>30359.16847</v>
      </c>
      <c r="BC703" s="4">
        <f t="shared" si="2144"/>
        <v>38521.01651</v>
      </c>
      <c r="BD703" s="4">
        <f t="shared" si="2144"/>
        <v>45117.88419</v>
      </c>
      <c r="BE703" s="4">
        <f t="shared" ref="BE703:BI703" si="2145">AZ703/Z703</f>
        <v>20944.71348</v>
      </c>
      <c r="BF703" s="4">
        <f t="shared" si="2145"/>
        <v>18072.04857</v>
      </c>
      <c r="BG703" s="4">
        <f t="shared" si="2145"/>
        <v>19196.60357</v>
      </c>
      <c r="BH703" s="4">
        <f t="shared" si="2145"/>
        <v>20115.2081</v>
      </c>
      <c r="BI703" s="4">
        <f t="shared" si="2145"/>
        <v>18740.75972</v>
      </c>
      <c r="BJ703" s="4">
        <f t="shared" si="38"/>
        <v>72939.48697</v>
      </c>
      <c r="BK703" s="4">
        <f t="shared" si="39"/>
        <v>38523.65269</v>
      </c>
      <c r="BL703" s="4">
        <f t="shared" si="40"/>
        <v>111463.1397</v>
      </c>
      <c r="BM703" s="4">
        <f>BK703*'Ejercicio 3 - TIR'!$D$5</f>
        <v>19261.82635</v>
      </c>
      <c r="BN703" s="4">
        <f t="shared" si="41"/>
        <v>92201.31332</v>
      </c>
      <c r="BO703" s="4">
        <f t="shared" si="42"/>
        <v>38297.95411</v>
      </c>
      <c r="BP703" s="4">
        <f t="shared" si="43"/>
        <v>-110305.5713</v>
      </c>
      <c r="BQ703" s="4">
        <f t="shared" ref="BQ703:BT703" si="2146">BE703</f>
        <v>20944.71348</v>
      </c>
      <c r="BR703" s="4">
        <f t="shared" si="2146"/>
        <v>18072.04857</v>
      </c>
      <c r="BS703" s="4">
        <f t="shared" si="2146"/>
        <v>19196.60357</v>
      </c>
      <c r="BT703" s="4">
        <f t="shared" si="2146"/>
        <v>20115.2081</v>
      </c>
      <c r="BU703" s="4">
        <f t="shared" si="45"/>
        <v>57038.71383</v>
      </c>
      <c r="BV703" s="36">
        <f t="shared" si="46"/>
        <v>6.059465596</v>
      </c>
    </row>
    <row r="704" ht="15.0" customHeight="1">
      <c r="A704" s="2">
        <v>703.0</v>
      </c>
      <c r="B704" s="3">
        <f t="shared" si="4"/>
        <v>0.6162596241</v>
      </c>
      <c r="C704" s="4">
        <f>IF(B704&lt;=('Ejercicio 3 - TIR'!$D$13-'Ejercicio 3 - TIR'!$C$13)/('Ejercicio 3 - TIR'!$E$13-'Ejercicio 3 - TIR'!$C$13),'Ejercicio 3 - TIR'!$C$13+SQRT(('Ejercicio 3 - TIR'!$E$13-'Ejercicio 3 - TIR'!$C$13)*('Ejercicio 3 - TIR'!$D$13-'Ejercicio 3 - TIR'!$C$13)*B704),'Ejercicio 3 - TIR'!$E$13-SQRT(('Ejercicio 3 - TIR'!$E$13-'Ejercicio 3 - TIR'!$C$13)*('Ejercicio 3 - TIR'!$E$13-'Ejercicio 3 - TIR'!$D$13)*(1-B704)))</f>
        <v>78541.00536</v>
      </c>
      <c r="D704" s="3">
        <f t="shared" si="5"/>
        <v>0.05969217164</v>
      </c>
      <c r="E704" s="4">
        <f>IF(D704&lt;=('Ejercicio 3 - TIR'!$D$14-'Ejercicio 3 - TIR'!$C$14)/('Ejercicio 3 - TIR'!$E$14-'Ejercicio 3 - TIR'!$C$14),'Ejercicio 3 - TIR'!$C$14+SQRT(('Ejercicio 3 - TIR'!$E$14-'Ejercicio 3 - TIR'!$C$14)*('Ejercicio 3 - TIR'!$D$14-'Ejercicio 3 - TIR'!$C$14)*D704),'Ejercicio 3 - TIR'!$E$14-SQRT(('Ejercicio 3 - TIR'!$E$14-'Ejercicio 3 - TIR'!$C$14)*('Ejercicio 3 - TIR'!$E$14-'Ejercicio 3 - TIR'!$D$14)*(1-D704)))</f>
        <v>27115.87166</v>
      </c>
      <c r="F704" s="3">
        <f t="shared" si="6"/>
        <v>0.6864513261</v>
      </c>
      <c r="G704" s="4">
        <f>IF(F704&lt;=('Ejercicio 3 - TIR'!$D$18-'Ejercicio 3 - TIR'!$C$18)/('Ejercicio 3 - TIR'!$E$18-'Ejercicio 3 - TIR'!$C$18),'Ejercicio 3 - TIR'!$C$18+SQRT(('Ejercicio 3 - TIR'!$E$18-'Ejercicio 3 - TIR'!$C$18)*('Ejercicio 3 - TIR'!$D$18-'Ejercicio 3 - TIR'!$C$18)*F704),'Ejercicio 3 - TIR'!$E$18-SQRT(('Ejercicio 3 - TIR'!$E$18-'Ejercicio 3 - TIR'!$C$18)*('Ejercicio 3 - TIR'!$E$18-'Ejercicio 3 - TIR'!$D$18)*(1-F704)))</f>
        <v>40150.65463</v>
      </c>
      <c r="H704" s="3">
        <f t="shared" si="7"/>
        <v>0.9004374305</v>
      </c>
      <c r="I704" s="4">
        <f>IF(H704&lt;=('Ejercicio 3 - TIR'!$D$18-'Ejercicio 3 - TIR'!$C$18)/('Ejercicio 3 - TIR'!$E$18-'Ejercicio 3 - TIR'!$C$18),'Ejercicio 3 - TIR'!$C$18+SQRT(('Ejercicio 3 - TIR'!$E$18-'Ejercicio 3 - TIR'!$C$18)*('Ejercicio 3 - TIR'!$D$18-'Ejercicio 3 - TIR'!$C$18)*H704),'Ejercicio 3 - TIR'!$E$18-SQRT(('Ejercicio 3 - TIR'!$E$18-'Ejercicio 3 - TIR'!$C$18)*('Ejercicio 3 - TIR'!$E$18-'Ejercicio 3 - TIR'!$D$18)*(1-H704)))</f>
        <v>42267.38354</v>
      </c>
      <c r="J704" s="3">
        <f t="shared" si="8"/>
        <v>0.4881141704</v>
      </c>
      <c r="K704" s="4">
        <f>IF(J704&lt;=('Ejercicio 3 - TIR'!$D$18-'Ejercicio 3 - TIR'!$C$18)/('Ejercicio 3 - TIR'!$E$18-'Ejercicio 3 - TIR'!$C$18),'Ejercicio 3 - TIR'!$C$18+SQRT(('Ejercicio 3 - TIR'!$E$18-'Ejercicio 3 - TIR'!$C$18)*('Ejercicio 3 - TIR'!$D$18-'Ejercicio 3 - TIR'!$C$18)*J704),'Ejercicio 3 - TIR'!$E$18-SQRT(('Ejercicio 3 - TIR'!$E$18-'Ejercicio 3 - TIR'!$C$18)*('Ejercicio 3 - TIR'!$E$18-'Ejercicio 3 - TIR'!$D$18)*(1-J704)))</f>
        <v>38556.70062</v>
      </c>
      <c r="L704" s="3">
        <f t="shared" si="9"/>
        <v>0.5054514391</v>
      </c>
      <c r="M704" s="4">
        <f>IF(L704&lt;=('Ejercicio 3 - TIR'!$D$18-'Ejercicio 3 - TIR'!$C$18)/('Ejercicio 3 - TIR'!$E$18-'Ejercicio 3 - TIR'!$C$18),'Ejercicio 3 - TIR'!$C$18+SQRT(('Ejercicio 3 - TIR'!$E$18-'Ejercicio 3 - TIR'!$C$18)*('Ejercicio 3 - TIR'!$D$18-'Ejercicio 3 - TIR'!$C$18)*L704),'Ejercicio 3 - TIR'!$E$18-SQRT(('Ejercicio 3 - TIR'!$E$18-'Ejercicio 3 - TIR'!$C$18)*('Ejercicio 3 - TIR'!$E$18-'Ejercicio 3 - TIR'!$D$18)*(1-L704)))</f>
        <v>38707.3369</v>
      </c>
      <c r="N704" s="3">
        <f t="shared" si="10"/>
        <v>0.5951050825</v>
      </c>
      <c r="O704" s="4">
        <f>IF(N704&lt;=('Ejercicio 3 - TIR'!$D$18-'Ejercicio 3 - TIR'!$C$18)/('Ejercicio 3 - TIR'!$E$18-'Ejercicio 3 - TIR'!$C$18),'Ejercicio 3 - TIR'!$C$18+SQRT(('Ejercicio 3 - TIR'!$E$18-'Ejercicio 3 - TIR'!$C$18)*('Ejercicio 3 - TIR'!$D$18-'Ejercicio 3 - TIR'!$C$18)*N704),'Ejercicio 3 - TIR'!$E$18-SQRT(('Ejercicio 3 - TIR'!$E$18-'Ejercicio 3 - TIR'!$C$18)*('Ejercicio 3 - TIR'!$E$18-'Ejercicio 3 - TIR'!$D$18)*(1-N704)))</f>
        <v>39448.05601</v>
      </c>
      <c r="P704" s="3">
        <f t="shared" si="11"/>
        <v>0.4330520833</v>
      </c>
      <c r="Q704" s="7">
        <f>IF(P704&lt;=('Ejercicio 3 - TIR'!$D$22-'Ejercicio 3 - TIR'!$C$22)/('Ejercicio 3 - TIR'!$E$22-'Ejercicio 3 - TIR'!$C$22),'Ejercicio 3 - TIR'!$C$22+SQRT(('Ejercicio 3 - TIR'!$E$22-'Ejercicio 3 - TIR'!$C$22)*('Ejercicio 3 - TIR'!$D$22-'Ejercicio 3 - TIR'!$C$22)*P704),'Ejercicio 3 - TIR'!$E$22-SQRT(('Ejercicio 3 - TIR'!$E$22-'Ejercicio 3 - TIR'!$C$22)*('Ejercicio 3 - TIR'!$E$22-'Ejercicio 3 - TIR'!$D$22)*(1-P704)))</f>
        <v>0.1479194153</v>
      </c>
      <c r="R704" s="3">
        <f t="shared" si="12"/>
        <v>0.253900164</v>
      </c>
      <c r="S704" s="7">
        <f>IF(R704&lt;=('Ejercicio 3 - TIR'!$D$23-'Ejercicio 3 - TIR'!$C$23)/('Ejercicio 3 - TIR'!$E$23-'Ejercicio 3 - TIR'!$C$23),'Ejercicio 3 - TIR'!$C$23+SQRT(('Ejercicio 3 - TIR'!$E$23-'Ejercicio 3 - TIR'!$C$23)*('Ejercicio 3 - TIR'!$D$23-'Ejercicio 3 - TIR'!$C$23)*R704),'Ejercicio 3 - TIR'!$E$23-SQRT(('Ejercicio 3 - TIR'!$E$23-'Ejercicio 3 - TIR'!$C$23)*('Ejercicio 3 - TIR'!$E$23-'Ejercicio 3 - TIR'!$D$23)*(1-R704)))</f>
        <v>0.141378033</v>
      </c>
      <c r="T704" s="3">
        <f t="shared" si="13"/>
        <v>0.6540903326</v>
      </c>
      <c r="U704" s="7">
        <f>IF(T704&lt;=('Ejercicio 3 - TIR'!$D$24-'Ejercicio 3 - TIR'!$C$24)/('Ejercicio 3 - TIR'!$E$24-'Ejercicio 3 - TIR'!$C$24),'Ejercicio 3 - TIR'!$C$24+SQRT(('Ejercicio 3 - TIR'!$E$24-'Ejercicio 3 - TIR'!$C$24)*('Ejercicio 3 - TIR'!$D$24-'Ejercicio 3 - TIR'!$C$24)*T704),'Ejercicio 3 - TIR'!$E$24-SQRT(('Ejercicio 3 - TIR'!$E$24-'Ejercicio 3 - TIR'!$C$24)*('Ejercicio 3 - TIR'!$E$24-'Ejercicio 3 - TIR'!$D$24)*(1-T704)))</f>
        <v>0.1888785111</v>
      </c>
      <c r="V704" s="3">
        <f t="shared" si="14"/>
        <v>0.1222114762</v>
      </c>
      <c r="W704" s="7">
        <f>IF(V704&lt;=('Ejercicio 3 - TIR'!$D$25-'Ejercicio 3 - TIR'!$C$25)/('Ejercicio 3 - TIR'!$E$25-'Ejercicio 3 - TIR'!$C$25),'Ejercicio 3 - TIR'!$C$25+SQRT(('Ejercicio 3 - TIR'!$E$25-'Ejercicio 3 - TIR'!$C$25)*('Ejercicio 3 - TIR'!$D$25-'Ejercicio 3 - TIR'!$C$25)*V704),'Ejercicio 3 - TIR'!$E$25-SQRT(('Ejercicio 3 - TIR'!$E$25-'Ejercicio 3 - TIR'!$C$25)*('Ejercicio 3 - TIR'!$E$25-'Ejercicio 3 - TIR'!$D$25)*(1-V704)))</f>
        <v>0.1930803695</v>
      </c>
      <c r="X704" s="3">
        <f t="shared" si="15"/>
        <v>0.9956452507</v>
      </c>
      <c r="Y704" s="7">
        <f>IF(X704&lt;=('Ejercicio 3 - TIR'!$D$26-'Ejercicio 3 - TIR'!$C$26)/('Ejercicio 3 - TIR'!$E$26-'Ejercicio 3 - TIR'!$C$26),'Ejercicio 3 - TIR'!$C$26+SQRT(('Ejercicio 3 - TIR'!$E$26-'Ejercicio 3 - TIR'!$C$26)*('Ejercicio 3 - TIR'!$D$26-'Ejercicio 3 - TIR'!$C$26)*X704),'Ejercicio 3 - TIR'!$E$26-SQRT(('Ejercicio 3 - TIR'!$E$26-'Ejercicio 3 - TIR'!$C$26)*('Ejercicio 3 - TIR'!$E$26-'Ejercicio 3 - TIR'!$D$26)*(1-X704)))</f>
        <v>0.2751507066</v>
      </c>
      <c r="Z704" s="3">
        <f t="shared" si="16"/>
        <v>1.147919415</v>
      </c>
      <c r="AA704" s="3">
        <f t="shared" si="17"/>
        <v>1.310210004</v>
      </c>
      <c r="AB704" s="3">
        <f t="shared" si="18"/>
        <v>1.557680519</v>
      </c>
      <c r="AC704" s="3">
        <f t="shared" si="19"/>
        <v>1.858438049</v>
      </c>
      <c r="AD704" s="3">
        <f t="shared" si="20"/>
        <v>2.369788592</v>
      </c>
      <c r="AE704" s="2">
        <f t="shared" si="21"/>
        <v>4010.963881</v>
      </c>
      <c r="AF704" s="2">
        <f t="shared" si="22"/>
        <v>4578.026065</v>
      </c>
      <c r="AG704" s="2">
        <f t="shared" si="23"/>
        <v>5442.716812</v>
      </c>
      <c r="AH704" s="2">
        <f t="shared" si="24"/>
        <v>6493.598585</v>
      </c>
      <c r="AI704" s="2">
        <f t="shared" si="25"/>
        <v>8280.316824</v>
      </c>
      <c r="AJ704" s="4">
        <f t="shared" si="26"/>
        <v>46089.71598</v>
      </c>
      <c r="AK704" s="4">
        <f t="shared" si="27"/>
        <v>55379.14877</v>
      </c>
      <c r="AL704" s="4">
        <f t="shared" si="28"/>
        <v>60059.02144</v>
      </c>
      <c r="AM704" s="4">
        <f t="shared" si="29"/>
        <v>71935.18768</v>
      </c>
      <c r="AN704" s="4">
        <f t="shared" si="30"/>
        <v>93483.55311</v>
      </c>
      <c r="AO704" s="4">
        <f>C704/'Ejercicio 3 - TIR'!$D$7</f>
        <v>15708.20107</v>
      </c>
      <c r="AP704" s="4">
        <f t="shared" si="31"/>
        <v>30381.51491</v>
      </c>
      <c r="AQ704" s="4">
        <f t="shared" si="32"/>
        <v>39670.9477</v>
      </c>
      <c r="AR704" s="4">
        <f t="shared" si="33"/>
        <v>44350.82037</v>
      </c>
      <c r="AS704" s="4">
        <f t="shared" si="34"/>
        <v>56226.98661</v>
      </c>
      <c r="AT704" s="4">
        <f t="shared" si="35"/>
        <v>77775.35203</v>
      </c>
      <c r="AU704" s="4">
        <f>AP704*'Ejercicio 3 - TIR'!$D$5</f>
        <v>15190.75746</v>
      </c>
      <c r="AV704" s="4">
        <f>AQ704*'Ejercicio 3 - TIR'!$D$5</f>
        <v>19835.47385</v>
      </c>
      <c r="AW704" s="4">
        <f>AR704*'Ejercicio 3 - TIR'!$D$5</f>
        <v>22175.41019</v>
      </c>
      <c r="AX704" s="4">
        <f>AS704*'Ejercicio 3 - TIR'!$D$5</f>
        <v>28113.49331</v>
      </c>
      <c r="AY704" s="4">
        <f>AT704*'Ejercicio 3 - TIR'!$D$5</f>
        <v>38887.67602</v>
      </c>
      <c r="AZ704" s="4">
        <f t="shared" ref="AZ704:BD704" si="2147">AJ704-AU704-AE704</f>
        <v>26887.99465</v>
      </c>
      <c r="BA704" s="4">
        <f t="shared" si="2147"/>
        <v>30965.64886</v>
      </c>
      <c r="BB704" s="4">
        <f t="shared" si="2147"/>
        <v>32440.89445</v>
      </c>
      <c r="BC704" s="4">
        <f t="shared" si="2147"/>
        <v>37328.09579</v>
      </c>
      <c r="BD704" s="4">
        <f t="shared" si="2147"/>
        <v>46315.56027</v>
      </c>
      <c r="BE704" s="4">
        <f t="shared" ref="BE704:BI704" si="2148">AZ704/Z704</f>
        <v>23423.24234</v>
      </c>
      <c r="BF704" s="4">
        <f t="shared" si="2148"/>
        <v>23634.11114</v>
      </c>
      <c r="BG704" s="4">
        <f t="shared" si="2148"/>
        <v>20826.41084</v>
      </c>
      <c r="BH704" s="4">
        <f t="shared" si="2148"/>
        <v>20085.73587</v>
      </c>
      <c r="BI704" s="4">
        <f t="shared" si="2148"/>
        <v>19544.17387</v>
      </c>
      <c r="BJ704" s="4">
        <f t="shared" si="38"/>
        <v>64258.88331</v>
      </c>
      <c r="BK704" s="4">
        <f t="shared" si="39"/>
        <v>37225.1157</v>
      </c>
      <c r="BL704" s="4">
        <f t="shared" si="40"/>
        <v>101483.999</v>
      </c>
      <c r="BM704" s="4">
        <f>BK704*'Ejercicio 3 - TIR'!$D$5</f>
        <v>18612.55785</v>
      </c>
      <c r="BN704" s="4">
        <f t="shared" si="41"/>
        <v>82871.44116</v>
      </c>
      <c r="BO704" s="4">
        <f t="shared" si="42"/>
        <v>34969.97219</v>
      </c>
      <c r="BP704" s="4">
        <f t="shared" si="43"/>
        <v>-105656.877</v>
      </c>
      <c r="BQ704" s="4">
        <f t="shared" ref="BQ704:BT704" si="2149">BE704</f>
        <v>23423.24234</v>
      </c>
      <c r="BR704" s="4">
        <f t="shared" si="2149"/>
        <v>23634.11114</v>
      </c>
      <c r="BS704" s="4">
        <f t="shared" si="2149"/>
        <v>20826.41084</v>
      </c>
      <c r="BT704" s="4">
        <f t="shared" si="2149"/>
        <v>20085.73587</v>
      </c>
      <c r="BU704" s="4">
        <f t="shared" si="45"/>
        <v>54514.14606</v>
      </c>
      <c r="BV704" s="36">
        <f t="shared" si="46"/>
        <v>9.470116757</v>
      </c>
    </row>
    <row r="705" ht="15.0" customHeight="1">
      <c r="A705" s="2">
        <v>704.0</v>
      </c>
      <c r="B705" s="3">
        <f t="shared" si="4"/>
        <v>0.1517180517</v>
      </c>
      <c r="C705" s="4">
        <f>IF(B705&lt;=('Ejercicio 3 - TIR'!$D$13-'Ejercicio 3 - TIR'!$C$13)/('Ejercicio 3 - TIR'!$E$13-'Ejercicio 3 - TIR'!$C$13),'Ejercicio 3 - TIR'!$C$13+SQRT(('Ejercicio 3 - TIR'!$E$13-'Ejercicio 3 - TIR'!$C$13)*('Ejercicio 3 - TIR'!$D$13-'Ejercicio 3 - TIR'!$C$13)*B705),'Ejercicio 3 - TIR'!$E$13-SQRT(('Ejercicio 3 - TIR'!$E$13-'Ejercicio 3 - TIR'!$C$13)*('Ejercicio 3 - TIR'!$E$13-'Ejercicio 3 - TIR'!$D$13)*(1-B705)))</f>
        <v>67790.2003</v>
      </c>
      <c r="D705" s="3">
        <f t="shared" si="5"/>
        <v>0.4597641404</v>
      </c>
      <c r="E705" s="4">
        <f>IF(D705&lt;=('Ejercicio 3 - TIR'!$D$14-'Ejercicio 3 - TIR'!$C$14)/('Ejercicio 3 - TIR'!$E$14-'Ejercicio 3 - TIR'!$C$14),'Ejercicio 3 - TIR'!$C$14+SQRT(('Ejercicio 3 - TIR'!$E$14-'Ejercicio 3 - TIR'!$C$14)*('Ejercicio 3 - TIR'!$D$14-'Ejercicio 3 - TIR'!$C$14)*D705),'Ejercicio 3 - TIR'!$E$14-SQRT(('Ejercicio 3 - TIR'!$E$14-'Ejercicio 3 - TIR'!$C$14)*('Ejercicio 3 - TIR'!$E$14-'Ejercicio 3 - TIR'!$D$14)*(1-D705)))</f>
        <v>30998.03472</v>
      </c>
      <c r="F705" s="3">
        <f t="shared" si="6"/>
        <v>0.3623960106</v>
      </c>
      <c r="G705" s="4">
        <f>IF(F705&lt;=('Ejercicio 3 - TIR'!$D$18-'Ejercicio 3 - TIR'!$C$18)/('Ejercicio 3 - TIR'!$E$18-'Ejercicio 3 - TIR'!$C$18),'Ejercicio 3 - TIR'!$C$18+SQRT(('Ejercicio 3 - TIR'!$E$18-'Ejercicio 3 - TIR'!$C$18)*('Ejercicio 3 - TIR'!$D$18-'Ejercicio 3 - TIR'!$C$18)*F705),'Ejercicio 3 - TIR'!$E$18-SQRT(('Ejercicio 3 - TIR'!$E$18-'Ejercicio 3 - TIR'!$C$18)*('Ejercicio 3 - TIR'!$E$18-'Ejercicio 3 - TIR'!$D$18)*(1-F705)))</f>
        <v>37372.88286</v>
      </c>
      <c r="H705" s="3">
        <f t="shared" si="7"/>
        <v>0.9458571116</v>
      </c>
      <c r="I705" s="4">
        <f>IF(H705&lt;=('Ejercicio 3 - TIR'!$D$18-'Ejercicio 3 - TIR'!$C$18)/('Ejercicio 3 - TIR'!$E$18-'Ejercicio 3 - TIR'!$C$18),'Ejercicio 3 - TIR'!$C$18+SQRT(('Ejercicio 3 - TIR'!$E$18-'Ejercicio 3 - TIR'!$C$18)*('Ejercicio 3 - TIR'!$D$18-'Ejercicio 3 - TIR'!$C$18)*H705),'Ejercicio 3 - TIR'!$E$18-SQRT(('Ejercicio 3 - TIR'!$E$18-'Ejercicio 3 - TIR'!$C$18)*('Ejercicio 3 - TIR'!$E$18-'Ejercicio 3 - TIR'!$D$18)*(1-H705)))</f>
        <v>42984.87801</v>
      </c>
      <c r="J705" s="3">
        <f t="shared" si="8"/>
        <v>0.4215152686</v>
      </c>
      <c r="K705" s="4">
        <f>IF(J705&lt;=('Ejercicio 3 - TIR'!$D$18-'Ejercicio 3 - TIR'!$C$18)/('Ejercicio 3 - TIR'!$E$18-'Ejercicio 3 - TIR'!$C$18),'Ejercicio 3 - TIR'!$C$18+SQRT(('Ejercicio 3 - TIR'!$E$18-'Ejercicio 3 - TIR'!$C$18)*('Ejercicio 3 - TIR'!$D$18-'Ejercicio 3 - TIR'!$C$18)*J705),'Ejercicio 3 - TIR'!$E$18-SQRT(('Ejercicio 3 - TIR'!$E$18-'Ejercicio 3 - TIR'!$C$18)*('Ejercicio 3 - TIR'!$E$18-'Ejercicio 3 - TIR'!$D$18)*(1-J705)))</f>
        <v>37951.55898</v>
      </c>
      <c r="L705" s="3">
        <f t="shared" si="9"/>
        <v>0.8285937652</v>
      </c>
      <c r="M705" s="4">
        <f>IF(L705&lt;=('Ejercicio 3 - TIR'!$D$18-'Ejercicio 3 - TIR'!$C$18)/('Ejercicio 3 - TIR'!$E$18-'Ejercicio 3 - TIR'!$C$18),'Ejercicio 3 - TIR'!$C$18+SQRT(('Ejercicio 3 - TIR'!$E$18-'Ejercicio 3 - TIR'!$C$18)*('Ejercicio 3 - TIR'!$D$18-'Ejercicio 3 - TIR'!$C$18)*L705),'Ejercicio 3 - TIR'!$E$18-SQRT(('Ejercicio 3 - TIR'!$E$18-'Ejercicio 3 - TIR'!$C$18)*('Ejercicio 3 - TIR'!$E$18-'Ejercicio 3 - TIR'!$D$18)*(1-L705)))</f>
        <v>41414.54778</v>
      </c>
      <c r="N705" s="3">
        <f t="shared" si="10"/>
        <v>0.3180182301</v>
      </c>
      <c r="O705" s="4">
        <f>IF(N705&lt;=('Ejercicio 3 - TIR'!$D$18-'Ejercicio 3 - TIR'!$C$18)/('Ejercicio 3 - TIR'!$E$18-'Ejercicio 3 - TIR'!$C$18),'Ejercicio 3 - TIR'!$C$18+SQRT(('Ejercicio 3 - TIR'!$E$18-'Ejercicio 3 - TIR'!$C$18)*('Ejercicio 3 - TIR'!$D$18-'Ejercicio 3 - TIR'!$C$18)*N705),'Ejercicio 3 - TIR'!$E$18-SQRT(('Ejercicio 3 - TIR'!$E$18-'Ejercicio 3 - TIR'!$C$18)*('Ejercicio 3 - TIR'!$E$18-'Ejercicio 3 - TIR'!$D$18)*(1-N705)))</f>
        <v>36906.71662</v>
      </c>
      <c r="P705" s="3">
        <f t="shared" si="11"/>
        <v>0.435347951</v>
      </c>
      <c r="Q705" s="7">
        <f>IF(P705&lt;=('Ejercicio 3 - TIR'!$D$22-'Ejercicio 3 - TIR'!$C$22)/('Ejercicio 3 - TIR'!$E$22-'Ejercicio 3 - TIR'!$C$22),'Ejercicio 3 - TIR'!$C$22+SQRT(('Ejercicio 3 - TIR'!$E$22-'Ejercicio 3 - TIR'!$C$22)*('Ejercicio 3 - TIR'!$D$22-'Ejercicio 3 - TIR'!$C$22)*P705),'Ejercicio 3 - TIR'!$E$22-SQRT(('Ejercicio 3 - TIR'!$E$22-'Ejercicio 3 - TIR'!$C$22)*('Ejercicio 3 - TIR'!$E$22-'Ejercicio 3 - TIR'!$D$22)*(1-P705)))</f>
        <v>0.1479933262</v>
      </c>
      <c r="R705" s="3">
        <f t="shared" si="12"/>
        <v>0.07076045305</v>
      </c>
      <c r="S705" s="7">
        <f>IF(R705&lt;=('Ejercicio 3 - TIR'!$D$23-'Ejercicio 3 - TIR'!$C$23)/('Ejercicio 3 - TIR'!$E$23-'Ejercicio 3 - TIR'!$C$23),'Ejercicio 3 - TIR'!$C$23+SQRT(('Ejercicio 3 - TIR'!$E$23-'Ejercicio 3 - TIR'!$C$23)*('Ejercicio 3 - TIR'!$D$23-'Ejercicio 3 - TIR'!$C$23)*R705),'Ejercicio 3 - TIR'!$E$23-SQRT(('Ejercicio 3 - TIR'!$E$23-'Ejercicio 3 - TIR'!$C$23)*('Ejercicio 3 - TIR'!$E$23-'Ejercicio 3 - TIR'!$D$23)*(1-R705)))</f>
        <v>0.1312857793</v>
      </c>
      <c r="T705" s="3">
        <f t="shared" si="13"/>
        <v>0.9940579742</v>
      </c>
      <c r="U705" s="7">
        <f>IF(T705&lt;=('Ejercicio 3 - TIR'!$D$24-'Ejercicio 3 - TIR'!$C$24)/('Ejercicio 3 - TIR'!$E$24-'Ejercicio 3 - TIR'!$C$24),'Ejercicio 3 - TIR'!$C$24+SQRT(('Ejercicio 3 - TIR'!$E$24-'Ejercicio 3 - TIR'!$C$24)*('Ejercicio 3 - TIR'!$D$24-'Ejercicio 3 - TIR'!$C$24)*T705),'Ejercicio 3 - TIR'!$E$24-SQRT(('Ejercicio 3 - TIR'!$E$24-'Ejercicio 3 - TIR'!$C$24)*('Ejercicio 3 - TIR'!$E$24-'Ejercicio 3 - TIR'!$D$24)*(1-T705)))</f>
        <v>0.2159210697</v>
      </c>
      <c r="V705" s="3">
        <f t="shared" si="14"/>
        <v>0.1426647389</v>
      </c>
      <c r="W705" s="7">
        <f>IF(V705&lt;=('Ejercicio 3 - TIR'!$D$25-'Ejercicio 3 - TIR'!$C$25)/('Ejercicio 3 - TIR'!$E$25-'Ejercicio 3 - TIR'!$C$25),'Ejercicio 3 - TIR'!$C$25+SQRT(('Ejercicio 3 - TIR'!$E$25-'Ejercicio 3 - TIR'!$C$25)*('Ejercicio 3 - TIR'!$D$25-'Ejercicio 3 - TIR'!$C$25)*V705),'Ejercicio 3 - TIR'!$E$25-SQRT(('Ejercicio 3 - TIR'!$E$25-'Ejercicio 3 - TIR'!$C$25)*('Ejercicio 3 - TIR'!$E$25-'Ejercicio 3 - TIR'!$D$25)*(1-V705)))</f>
        <v>0.1941326089</v>
      </c>
      <c r="X705" s="3">
        <f t="shared" si="15"/>
        <v>0.08058370158</v>
      </c>
      <c r="Y705" s="7">
        <f>IF(X705&lt;=('Ejercicio 3 - TIR'!$D$26-'Ejercicio 3 - TIR'!$C$26)/('Ejercicio 3 - TIR'!$E$26-'Ejercicio 3 - TIR'!$C$26),'Ejercicio 3 - TIR'!$C$26+SQRT(('Ejercicio 3 - TIR'!$E$26-'Ejercicio 3 - TIR'!$C$26)*('Ejercicio 3 - TIR'!$D$26-'Ejercicio 3 - TIR'!$C$26)*X705),'Ejercicio 3 - TIR'!$E$26-SQRT(('Ejercicio 3 - TIR'!$E$26-'Ejercicio 3 - TIR'!$C$26)*('Ejercicio 3 - TIR'!$E$26-'Ejercicio 3 - TIR'!$D$26)*(1-X705)))</f>
        <v>0.2047504574</v>
      </c>
      <c r="Z705" s="3">
        <f t="shared" si="16"/>
        <v>1.147993326</v>
      </c>
      <c r="AA705" s="3">
        <f t="shared" si="17"/>
        <v>1.298708525</v>
      </c>
      <c r="AB705" s="3">
        <f t="shared" si="18"/>
        <v>1.579127059</v>
      </c>
      <c r="AC705" s="3">
        <f t="shared" si="19"/>
        <v>1.885687114</v>
      </c>
      <c r="AD705" s="3">
        <f t="shared" si="20"/>
        <v>2.271782414</v>
      </c>
      <c r="AE705" s="2">
        <f t="shared" si="21"/>
        <v>4587.502264</v>
      </c>
      <c r="AF705" s="2">
        <f t="shared" si="22"/>
        <v>5189.776074</v>
      </c>
      <c r="AG705" s="2">
        <f t="shared" si="23"/>
        <v>6310.358075</v>
      </c>
      <c r="AH705" s="2">
        <f t="shared" si="24"/>
        <v>7535.404351</v>
      </c>
      <c r="AI705" s="2">
        <f t="shared" si="25"/>
        <v>9078.281839</v>
      </c>
      <c r="AJ705" s="4">
        <f t="shared" si="26"/>
        <v>42903.8201</v>
      </c>
      <c r="AK705" s="4">
        <f t="shared" si="27"/>
        <v>55824.82751</v>
      </c>
      <c r="AL705" s="4">
        <f t="shared" si="28"/>
        <v>59930.33371</v>
      </c>
      <c r="AM705" s="4">
        <f t="shared" si="29"/>
        <v>78094.8791</v>
      </c>
      <c r="AN705" s="4">
        <f t="shared" si="30"/>
        <v>83844.02977</v>
      </c>
      <c r="AO705" s="4">
        <f>C705/'Ejercicio 3 - TIR'!$D$7</f>
        <v>13558.04006</v>
      </c>
      <c r="AP705" s="4">
        <f t="shared" si="31"/>
        <v>29345.78004</v>
      </c>
      <c r="AQ705" s="4">
        <f t="shared" si="32"/>
        <v>42266.78745</v>
      </c>
      <c r="AR705" s="4">
        <f t="shared" si="33"/>
        <v>46372.29365</v>
      </c>
      <c r="AS705" s="4">
        <f t="shared" si="34"/>
        <v>64536.83904</v>
      </c>
      <c r="AT705" s="4">
        <f t="shared" si="35"/>
        <v>70285.98971</v>
      </c>
      <c r="AU705" s="4">
        <f>AP705*'Ejercicio 3 - TIR'!$D$5</f>
        <v>14672.89002</v>
      </c>
      <c r="AV705" s="4">
        <f>AQ705*'Ejercicio 3 - TIR'!$D$5</f>
        <v>21133.39372</v>
      </c>
      <c r="AW705" s="4">
        <f>AR705*'Ejercicio 3 - TIR'!$D$5</f>
        <v>23186.14683</v>
      </c>
      <c r="AX705" s="4">
        <f>AS705*'Ejercicio 3 - TIR'!$D$5</f>
        <v>32268.41952</v>
      </c>
      <c r="AY705" s="4">
        <f>AT705*'Ejercicio 3 - TIR'!$D$5</f>
        <v>35142.99485</v>
      </c>
      <c r="AZ705" s="4">
        <f t="shared" ref="AZ705:BD705" si="2150">AJ705-AU705-AE705</f>
        <v>23643.42782</v>
      </c>
      <c r="BA705" s="4">
        <f t="shared" si="2150"/>
        <v>29501.65771</v>
      </c>
      <c r="BB705" s="4">
        <f t="shared" si="2150"/>
        <v>30433.82881</v>
      </c>
      <c r="BC705" s="4">
        <f t="shared" si="2150"/>
        <v>38291.05523</v>
      </c>
      <c r="BD705" s="4">
        <f t="shared" si="2150"/>
        <v>39622.75307</v>
      </c>
      <c r="BE705" s="4">
        <f t="shared" ref="BE705:BI705" si="2151">AZ705/Z705</f>
        <v>20595.44013</v>
      </c>
      <c r="BF705" s="4">
        <f t="shared" si="2151"/>
        <v>22716.15004</v>
      </c>
      <c r="BG705" s="4">
        <f t="shared" si="2151"/>
        <v>19272.56496</v>
      </c>
      <c r="BH705" s="4">
        <f t="shared" si="2151"/>
        <v>20306.15521</v>
      </c>
      <c r="BI705" s="4">
        <f t="shared" si="2151"/>
        <v>17441.26235</v>
      </c>
      <c r="BJ705" s="4">
        <f t="shared" si="38"/>
        <v>70420.79013</v>
      </c>
      <c r="BK705" s="4">
        <f t="shared" si="39"/>
        <v>30800.91697</v>
      </c>
      <c r="BL705" s="4">
        <f t="shared" si="40"/>
        <v>101221.7071</v>
      </c>
      <c r="BM705" s="4">
        <f>BK705*'Ejercicio 3 - TIR'!$D$5</f>
        <v>15400.45848</v>
      </c>
      <c r="BN705" s="4">
        <f t="shared" si="41"/>
        <v>85821.24861</v>
      </c>
      <c r="BO705" s="4">
        <f t="shared" si="42"/>
        <v>37777.05475</v>
      </c>
      <c r="BP705" s="4">
        <f t="shared" si="43"/>
        <v>-98788.23502</v>
      </c>
      <c r="BQ705" s="4">
        <f t="shared" ref="BQ705:BT705" si="2152">BE705</f>
        <v>20595.44013</v>
      </c>
      <c r="BR705" s="4">
        <f t="shared" si="2152"/>
        <v>22716.15004</v>
      </c>
      <c r="BS705" s="4">
        <f t="shared" si="2152"/>
        <v>19272.56496</v>
      </c>
      <c r="BT705" s="4">
        <f t="shared" si="2152"/>
        <v>20306.15521</v>
      </c>
      <c r="BU705" s="4">
        <f t="shared" si="45"/>
        <v>55218.3171</v>
      </c>
      <c r="BV705" s="36">
        <f t="shared" si="46"/>
        <v>10.45732094</v>
      </c>
    </row>
    <row r="706" ht="15.0" customHeight="1">
      <c r="A706" s="2">
        <v>705.0</v>
      </c>
      <c r="B706" s="3">
        <f t="shared" si="4"/>
        <v>0.02830572081</v>
      </c>
      <c r="C706" s="4">
        <f>IF(B706&lt;=('Ejercicio 3 - TIR'!$D$13-'Ejercicio 3 - TIR'!$C$13)/('Ejercicio 3 - TIR'!$E$13-'Ejercicio 3 - TIR'!$C$13),'Ejercicio 3 - TIR'!$C$13+SQRT(('Ejercicio 3 - TIR'!$E$13-'Ejercicio 3 - TIR'!$C$13)*('Ejercicio 3 - TIR'!$D$13-'Ejercicio 3 - TIR'!$C$13)*B706),'Ejercicio 3 - TIR'!$E$13-SQRT(('Ejercicio 3 - TIR'!$E$13-'Ejercicio 3 - TIR'!$C$13)*('Ejercicio 3 - TIR'!$E$13-'Ejercicio 3 - TIR'!$D$13)*(1-B706)))</f>
        <v>63364.86082</v>
      </c>
      <c r="D706" s="3">
        <f t="shared" si="5"/>
        <v>0.9841254093</v>
      </c>
      <c r="E706" s="4">
        <f>IF(D706&lt;=('Ejercicio 3 - TIR'!$D$14-'Ejercicio 3 - TIR'!$C$14)/('Ejercicio 3 - TIR'!$E$14-'Ejercicio 3 - TIR'!$C$14),'Ejercicio 3 - TIR'!$C$14+SQRT(('Ejercicio 3 - TIR'!$E$14-'Ejercicio 3 - TIR'!$C$14)*('Ejercicio 3 - TIR'!$D$14-'Ejercicio 3 - TIR'!$C$14)*D706),'Ejercicio 3 - TIR'!$E$14-SQRT(('Ejercicio 3 - TIR'!$E$14-'Ejercicio 3 - TIR'!$C$14)*('Ejercicio 3 - TIR'!$E$14-'Ejercicio 3 - TIR'!$D$14)*(1-D706)))</f>
        <v>38456.88996</v>
      </c>
      <c r="F706" s="3">
        <f t="shared" si="6"/>
        <v>0.1602572901</v>
      </c>
      <c r="G706" s="4">
        <f>IF(F706&lt;=('Ejercicio 3 - TIR'!$D$18-'Ejercicio 3 - TIR'!$C$18)/('Ejercicio 3 - TIR'!$E$18-'Ejercicio 3 - TIR'!$C$18),'Ejercicio 3 - TIR'!$C$18+SQRT(('Ejercicio 3 - TIR'!$E$18-'Ejercicio 3 - TIR'!$C$18)*('Ejercicio 3 - TIR'!$D$18-'Ejercicio 3 - TIR'!$C$18)*F706),'Ejercicio 3 - TIR'!$E$18-SQRT(('Ejercicio 3 - TIR'!$E$18-'Ejercicio 3 - TIR'!$C$18)*('Ejercicio 3 - TIR'!$E$18-'Ejercicio 3 - TIR'!$D$18)*(1-F706)))</f>
        <v>34902.91684</v>
      </c>
      <c r="H706" s="3">
        <f t="shared" si="7"/>
        <v>0.2944398296</v>
      </c>
      <c r="I706" s="4">
        <f>IF(H706&lt;=('Ejercicio 3 - TIR'!$D$18-'Ejercicio 3 - TIR'!$C$18)/('Ejercicio 3 - TIR'!$E$18-'Ejercicio 3 - TIR'!$C$18),'Ejercicio 3 - TIR'!$C$18+SQRT(('Ejercicio 3 - TIR'!$E$18-'Ejercicio 3 - TIR'!$C$18)*('Ejercicio 3 - TIR'!$D$18-'Ejercicio 3 - TIR'!$C$18)*H706),'Ejercicio 3 - TIR'!$E$18-SQRT(('Ejercicio 3 - TIR'!$E$18-'Ejercicio 3 - TIR'!$C$18)*('Ejercicio 3 - TIR'!$E$18-'Ejercicio 3 - TIR'!$D$18)*(1-H706)))</f>
        <v>36645.7486</v>
      </c>
      <c r="J706" s="3">
        <f t="shared" si="8"/>
        <v>0.9245547901</v>
      </c>
      <c r="K706" s="4">
        <f>IF(J706&lt;=('Ejercicio 3 - TIR'!$D$18-'Ejercicio 3 - TIR'!$C$18)/('Ejercicio 3 - TIR'!$E$18-'Ejercicio 3 - TIR'!$C$18),'Ejercicio 3 - TIR'!$C$18+SQRT(('Ejercicio 3 - TIR'!$E$18-'Ejercicio 3 - TIR'!$C$18)*('Ejercicio 3 - TIR'!$D$18-'Ejercicio 3 - TIR'!$C$18)*J706),'Ejercicio 3 - TIR'!$E$18-SQRT(('Ejercicio 3 - TIR'!$E$18-'Ejercicio 3 - TIR'!$C$18)*('Ejercicio 3 - TIR'!$E$18-'Ejercicio 3 - TIR'!$D$18)*(1-J706)))</f>
        <v>42621.26278</v>
      </c>
      <c r="L706" s="3">
        <f t="shared" si="9"/>
        <v>0.167095322</v>
      </c>
      <c r="M706" s="4">
        <f>IF(L706&lt;=('Ejercicio 3 - TIR'!$D$18-'Ejercicio 3 - TIR'!$C$18)/('Ejercicio 3 - TIR'!$E$18-'Ejercicio 3 - TIR'!$C$18),'Ejercicio 3 - TIR'!$C$18+SQRT(('Ejercicio 3 - TIR'!$E$18-'Ejercicio 3 - TIR'!$C$18)*('Ejercicio 3 - TIR'!$D$18-'Ejercicio 3 - TIR'!$C$18)*L706),'Ejercicio 3 - TIR'!$E$18-SQRT(('Ejercicio 3 - TIR'!$E$18-'Ejercicio 3 - TIR'!$C$18)*('Ejercicio 3 - TIR'!$E$18-'Ejercicio 3 - TIR'!$D$18)*(1-L706)))</f>
        <v>35006.4257</v>
      </c>
      <c r="N706" s="3">
        <f t="shared" si="10"/>
        <v>0.1690349527</v>
      </c>
      <c r="O706" s="4">
        <f>IF(N706&lt;=('Ejercicio 3 - TIR'!$D$18-'Ejercicio 3 - TIR'!$C$18)/('Ejercicio 3 - TIR'!$E$18-'Ejercicio 3 - TIR'!$C$18),'Ejercicio 3 - TIR'!$C$18+SQRT(('Ejercicio 3 - TIR'!$E$18-'Ejercicio 3 - TIR'!$C$18)*('Ejercicio 3 - TIR'!$D$18-'Ejercicio 3 - TIR'!$C$18)*N706),'Ejercicio 3 - TIR'!$E$18-SQRT(('Ejercicio 3 - TIR'!$E$18-'Ejercicio 3 - TIR'!$C$18)*('Ejercicio 3 - TIR'!$E$18-'Ejercicio 3 - TIR'!$D$18)*(1-N706)))</f>
        <v>35035.39898</v>
      </c>
      <c r="P706" s="3">
        <f t="shared" si="11"/>
        <v>0.119816263</v>
      </c>
      <c r="Q706" s="7">
        <f>IF(P706&lt;=('Ejercicio 3 - TIR'!$D$22-'Ejercicio 3 - TIR'!$C$22)/('Ejercicio 3 - TIR'!$E$22-'Ejercicio 3 - TIR'!$C$22),'Ejercicio 3 - TIR'!$C$22+SQRT(('Ejercicio 3 - TIR'!$E$22-'Ejercicio 3 - TIR'!$C$22)*('Ejercicio 3 - TIR'!$D$22-'Ejercicio 3 - TIR'!$C$22)*P706),'Ejercicio 3 - TIR'!$E$22-SQRT(('Ejercicio 3 - TIR'!$E$22-'Ejercicio 3 - TIR'!$C$22)*('Ejercicio 3 - TIR'!$E$22-'Ejercicio 3 - TIR'!$D$22)*(1-P706)))</f>
        <v>0.1346856826</v>
      </c>
      <c r="R706" s="3">
        <f t="shared" si="12"/>
        <v>0.960177895</v>
      </c>
      <c r="S706" s="7">
        <f>IF(R706&lt;=('Ejercicio 3 - TIR'!$D$23-'Ejercicio 3 - TIR'!$C$23)/('Ejercicio 3 - TIR'!$E$23-'Ejercicio 3 - TIR'!$C$23),'Ejercicio 3 - TIR'!$C$23+SQRT(('Ejercicio 3 - TIR'!$E$23-'Ejercicio 3 - TIR'!$C$23)*('Ejercicio 3 - TIR'!$D$23-'Ejercicio 3 - TIR'!$C$23)*R706),'Ejercicio 3 - TIR'!$E$23-SQRT(('Ejercicio 3 - TIR'!$E$23-'Ejercicio 3 - TIR'!$C$23)*('Ejercicio 3 - TIR'!$E$23-'Ejercicio 3 - TIR'!$D$23)*(1-R706)))</f>
        <v>0.1715336083</v>
      </c>
      <c r="T706" s="3">
        <f t="shared" si="13"/>
        <v>0.1745386875</v>
      </c>
      <c r="U706" s="7">
        <f>IF(T706&lt;=('Ejercicio 3 - TIR'!$D$24-'Ejercicio 3 - TIR'!$C$24)/('Ejercicio 3 - TIR'!$E$24-'Ejercicio 3 - TIR'!$C$24),'Ejercicio 3 - TIR'!$C$24+SQRT(('Ejercicio 3 - TIR'!$E$24-'Ejercicio 3 - TIR'!$C$24)*('Ejercicio 3 - TIR'!$D$24-'Ejercicio 3 - TIR'!$C$24)*T706),'Ejercicio 3 - TIR'!$E$24-SQRT(('Ejercicio 3 - TIR'!$E$24-'Ejercicio 3 - TIR'!$C$24)*('Ejercicio 3 - TIR'!$E$24-'Ejercicio 3 - TIR'!$D$24)*(1-T706)))</f>
        <v>0.1691450057</v>
      </c>
      <c r="V706" s="3">
        <f t="shared" si="14"/>
        <v>0.3036577106</v>
      </c>
      <c r="W706" s="7">
        <f>IF(V706&lt;=('Ejercicio 3 - TIR'!$D$25-'Ejercicio 3 - TIR'!$C$25)/('Ejercicio 3 - TIR'!$E$25-'Ejercicio 3 - TIR'!$C$25),'Ejercicio 3 - TIR'!$C$25+SQRT(('Ejercicio 3 - TIR'!$E$25-'Ejercicio 3 - TIR'!$C$25)*('Ejercicio 3 - TIR'!$D$25-'Ejercicio 3 - TIR'!$C$25)*V706),'Ejercicio 3 - TIR'!$E$25-SQRT(('Ejercicio 3 - TIR'!$E$25-'Ejercicio 3 - TIR'!$C$25)*('Ejercicio 3 - TIR'!$E$25-'Ejercicio 3 - TIR'!$D$25)*(1-V706)))</f>
        <v>0.2006320143</v>
      </c>
      <c r="X706" s="3">
        <f t="shared" si="15"/>
        <v>0.06428895975</v>
      </c>
      <c r="Y706" s="7">
        <f>IF(X706&lt;=('Ejercicio 3 - TIR'!$D$26-'Ejercicio 3 - TIR'!$C$26)/('Ejercicio 3 - TIR'!$E$26-'Ejercicio 3 - TIR'!$C$26),'Ejercicio 3 - TIR'!$C$26+SQRT(('Ejercicio 3 - TIR'!$E$26-'Ejercicio 3 - TIR'!$C$26)*('Ejercicio 3 - TIR'!$D$26-'Ejercicio 3 - TIR'!$C$26)*X706),'Ejercicio 3 - TIR'!$E$26-SQRT(('Ejercicio 3 - TIR'!$E$26-'Ejercicio 3 - TIR'!$C$26)*('Ejercicio 3 - TIR'!$E$26-'Ejercicio 3 - TIR'!$D$26)*(1-X706)))</f>
        <v>0.2031749835</v>
      </c>
      <c r="Z706" s="3">
        <f t="shared" si="16"/>
        <v>1.134685683</v>
      </c>
      <c r="AA706" s="3">
        <f t="shared" si="17"/>
        <v>1.329322412</v>
      </c>
      <c r="AB706" s="3">
        <f t="shared" si="18"/>
        <v>1.554170659</v>
      </c>
      <c r="AC706" s="3">
        <f t="shared" si="19"/>
        <v>1.865987049</v>
      </c>
      <c r="AD706" s="3">
        <f t="shared" si="20"/>
        <v>2.245108937</v>
      </c>
      <c r="AE706" s="2">
        <f t="shared" si="21"/>
        <v>5179.592474</v>
      </c>
      <c r="AF706" s="2">
        <f t="shared" si="22"/>
        <v>6068.066661</v>
      </c>
      <c r="AG706" s="2">
        <f t="shared" si="23"/>
        <v>7094.449831</v>
      </c>
      <c r="AH706" s="2">
        <f t="shared" si="24"/>
        <v>8517.823591</v>
      </c>
      <c r="AI706" s="2">
        <f t="shared" si="25"/>
        <v>10248.43226</v>
      </c>
      <c r="AJ706" s="4">
        <f t="shared" si="26"/>
        <v>39603.84002</v>
      </c>
      <c r="AK706" s="4">
        <f t="shared" si="27"/>
        <v>48714.01492</v>
      </c>
      <c r="AL706" s="4">
        <f t="shared" si="28"/>
        <v>66240.71607</v>
      </c>
      <c r="AM706" s="4">
        <f t="shared" si="29"/>
        <v>65321.53698</v>
      </c>
      <c r="AN706" s="4">
        <f t="shared" si="30"/>
        <v>78658.28735</v>
      </c>
      <c r="AO706" s="4">
        <f>C706/'Ejercicio 3 - TIR'!$D$7</f>
        <v>12672.97216</v>
      </c>
      <c r="AP706" s="4">
        <f t="shared" si="31"/>
        <v>26930.86785</v>
      </c>
      <c r="AQ706" s="4">
        <f t="shared" si="32"/>
        <v>36041.04275</v>
      </c>
      <c r="AR706" s="4">
        <f t="shared" si="33"/>
        <v>53567.7439</v>
      </c>
      <c r="AS706" s="4">
        <f t="shared" si="34"/>
        <v>52648.56482</v>
      </c>
      <c r="AT706" s="4">
        <f t="shared" si="35"/>
        <v>65985.31519</v>
      </c>
      <c r="AU706" s="4">
        <f>AP706*'Ejercicio 3 - TIR'!$D$5</f>
        <v>13465.43393</v>
      </c>
      <c r="AV706" s="4">
        <f>AQ706*'Ejercicio 3 - TIR'!$D$5</f>
        <v>18020.52138</v>
      </c>
      <c r="AW706" s="4">
        <f>AR706*'Ejercicio 3 - TIR'!$D$5</f>
        <v>26783.87195</v>
      </c>
      <c r="AX706" s="4">
        <f>AS706*'Ejercicio 3 - TIR'!$D$5</f>
        <v>26324.28241</v>
      </c>
      <c r="AY706" s="4">
        <f>AT706*'Ejercicio 3 - TIR'!$D$5</f>
        <v>32992.6576</v>
      </c>
      <c r="AZ706" s="4">
        <f t="shared" ref="AZ706:BD706" si="2153">AJ706-AU706-AE706</f>
        <v>20958.81362</v>
      </c>
      <c r="BA706" s="4">
        <f t="shared" si="2153"/>
        <v>24625.42688</v>
      </c>
      <c r="BB706" s="4">
        <f t="shared" si="2153"/>
        <v>32362.39428</v>
      </c>
      <c r="BC706" s="4">
        <f t="shared" si="2153"/>
        <v>30479.43098</v>
      </c>
      <c r="BD706" s="4">
        <f t="shared" si="2153"/>
        <v>35417.1975</v>
      </c>
      <c r="BE706" s="4">
        <f t="shared" ref="BE706:BI706" si="2154">AZ706/Z706</f>
        <v>18471.03029</v>
      </c>
      <c r="BF706" s="4">
        <f t="shared" si="2154"/>
        <v>18524.79628</v>
      </c>
      <c r="BG706" s="4">
        <f t="shared" si="2154"/>
        <v>20822.93479</v>
      </c>
      <c r="BH706" s="4">
        <f t="shared" si="2154"/>
        <v>16334.21357</v>
      </c>
      <c r="BI706" s="4">
        <f t="shared" si="2154"/>
        <v>15775.26904</v>
      </c>
      <c r="BJ706" s="4">
        <f t="shared" si="38"/>
        <v>86339.90732</v>
      </c>
      <c r="BK706" s="4">
        <f t="shared" si="39"/>
        <v>28452.20306</v>
      </c>
      <c r="BL706" s="4">
        <f t="shared" si="40"/>
        <v>114792.1104</v>
      </c>
      <c r="BM706" s="4">
        <f>BK706*'Ejercicio 3 - TIR'!$D$5</f>
        <v>14226.10153</v>
      </c>
      <c r="BN706" s="4">
        <f t="shared" si="41"/>
        <v>100566.0088</v>
      </c>
      <c r="BO706" s="4">
        <f t="shared" si="42"/>
        <v>44793.37604</v>
      </c>
      <c r="BP706" s="4">
        <f t="shared" si="43"/>
        <v>-101821.7508</v>
      </c>
      <c r="BQ706" s="4">
        <f t="shared" ref="BQ706:BT706" si="2155">BE706</f>
        <v>18471.03029</v>
      </c>
      <c r="BR706" s="4">
        <f t="shared" si="2155"/>
        <v>18524.79628</v>
      </c>
      <c r="BS706" s="4">
        <f t="shared" si="2155"/>
        <v>20822.93479</v>
      </c>
      <c r="BT706" s="4">
        <f t="shared" si="2155"/>
        <v>16334.21357</v>
      </c>
      <c r="BU706" s="4">
        <f t="shared" si="45"/>
        <v>60568.64508</v>
      </c>
      <c r="BV706" s="36">
        <f t="shared" si="46"/>
        <v>8.284048486</v>
      </c>
    </row>
    <row r="707" ht="15.0" customHeight="1">
      <c r="A707" s="2">
        <v>706.0</v>
      </c>
      <c r="B707" s="3">
        <f t="shared" si="4"/>
        <v>0.5896947405</v>
      </c>
      <c r="C707" s="4">
        <f>IF(B707&lt;=('Ejercicio 3 - TIR'!$D$13-'Ejercicio 3 - TIR'!$C$13)/('Ejercicio 3 - TIR'!$E$13-'Ejercicio 3 - TIR'!$C$13),'Ejercicio 3 - TIR'!$C$13+SQRT(('Ejercicio 3 - TIR'!$E$13-'Ejercicio 3 - TIR'!$C$13)*('Ejercicio 3 - TIR'!$D$13-'Ejercicio 3 - TIR'!$C$13)*B707),'Ejercicio 3 - TIR'!$E$13-SQRT(('Ejercicio 3 - TIR'!$E$13-'Ejercicio 3 - TIR'!$C$13)*('Ejercicio 3 - TIR'!$E$13-'Ejercicio 3 - TIR'!$D$13)*(1-B707)))</f>
        <v>77810.67123</v>
      </c>
      <c r="D707" s="3">
        <f t="shared" si="5"/>
        <v>0.2940860796</v>
      </c>
      <c r="E707" s="4">
        <f>IF(D707&lt;=('Ejercicio 3 - TIR'!$D$14-'Ejercicio 3 - TIR'!$C$14)/('Ejercicio 3 - TIR'!$E$14-'Ejercicio 3 - TIR'!$C$14),'Ejercicio 3 - TIR'!$C$14+SQRT(('Ejercicio 3 - TIR'!$E$14-'Ejercicio 3 - TIR'!$C$14)*('Ejercicio 3 - TIR'!$D$14-'Ejercicio 3 - TIR'!$C$14)*D707),'Ejercicio 3 - TIR'!$E$14-SQRT(('Ejercicio 3 - TIR'!$E$14-'Ejercicio 3 - TIR'!$C$14)*('Ejercicio 3 - TIR'!$E$14-'Ejercicio 3 - TIR'!$D$14)*(1-D707)))</f>
        <v>29696.43013</v>
      </c>
      <c r="F707" s="3">
        <f t="shared" si="6"/>
        <v>0.2292676086</v>
      </c>
      <c r="G707" s="4">
        <f>IF(F707&lt;=('Ejercicio 3 - TIR'!$D$18-'Ejercicio 3 - TIR'!$C$18)/('Ejercicio 3 - TIR'!$E$18-'Ejercicio 3 - TIR'!$C$18),'Ejercicio 3 - TIR'!$C$18+SQRT(('Ejercicio 3 - TIR'!$E$18-'Ejercicio 3 - TIR'!$C$18)*('Ejercicio 3 - TIR'!$D$18-'Ejercicio 3 - TIR'!$C$18)*F707),'Ejercicio 3 - TIR'!$E$18-SQRT(('Ejercicio 3 - TIR'!$E$18-'Ejercicio 3 - TIR'!$C$18)*('Ejercicio 3 - TIR'!$E$18-'Ejercicio 3 - TIR'!$D$18)*(1-F707)))</f>
        <v>35864.31081</v>
      </c>
      <c r="H707" s="3">
        <f t="shared" si="7"/>
        <v>0.1055342988</v>
      </c>
      <c r="I707" s="4">
        <f>IF(H707&lt;=('Ejercicio 3 - TIR'!$D$18-'Ejercicio 3 - TIR'!$C$18)/('Ejercicio 3 - TIR'!$E$18-'Ejercicio 3 - TIR'!$C$18),'Ejercicio 3 - TIR'!$C$18+SQRT(('Ejercicio 3 - TIR'!$E$18-'Ejercicio 3 - TIR'!$C$18)*('Ejercicio 3 - TIR'!$D$18-'Ejercicio 3 - TIR'!$C$18)*H707),'Ejercicio 3 - TIR'!$E$18-SQRT(('Ejercicio 3 - TIR'!$E$18-'Ejercicio 3 - TIR'!$C$18)*('Ejercicio 3 - TIR'!$E$18-'Ejercicio 3 - TIR'!$D$18)*(1-H707)))</f>
        <v>33978.71145</v>
      </c>
      <c r="J707" s="3">
        <f t="shared" si="8"/>
        <v>0.1087104336</v>
      </c>
      <c r="K707" s="4">
        <f>IF(J707&lt;=('Ejercicio 3 - TIR'!$D$18-'Ejercicio 3 - TIR'!$C$18)/('Ejercicio 3 - TIR'!$E$18-'Ejercicio 3 - TIR'!$C$18),'Ejercicio 3 - TIR'!$C$18+SQRT(('Ejercicio 3 - TIR'!$E$18-'Ejercicio 3 - TIR'!$C$18)*('Ejercicio 3 - TIR'!$D$18-'Ejercicio 3 - TIR'!$C$18)*J707),'Ejercicio 3 - TIR'!$E$18-SQRT(('Ejercicio 3 - TIR'!$E$18-'Ejercicio 3 - TIR'!$C$18)*('Ejercicio 3 - TIR'!$E$18-'Ejercicio 3 - TIR'!$D$18)*(1-J707)))</f>
        <v>34038.13881</v>
      </c>
      <c r="L707" s="3">
        <f t="shared" si="9"/>
        <v>0.5177214427</v>
      </c>
      <c r="M707" s="4">
        <f>IF(L707&lt;=('Ejercicio 3 - TIR'!$D$18-'Ejercicio 3 - TIR'!$C$18)/('Ejercicio 3 - TIR'!$E$18-'Ejercicio 3 - TIR'!$C$18),'Ejercicio 3 - TIR'!$C$18+SQRT(('Ejercicio 3 - TIR'!$E$18-'Ejercicio 3 - TIR'!$C$18)*('Ejercicio 3 - TIR'!$D$18-'Ejercicio 3 - TIR'!$C$18)*L707),'Ejercicio 3 - TIR'!$E$18-SQRT(('Ejercicio 3 - TIR'!$E$18-'Ejercicio 3 - TIR'!$C$18)*('Ejercicio 3 - TIR'!$E$18-'Ejercicio 3 - TIR'!$D$18)*(1-L707)))</f>
        <v>38812.38994</v>
      </c>
      <c r="N707" s="3">
        <f t="shared" si="10"/>
        <v>0.935508027</v>
      </c>
      <c r="O707" s="4">
        <f>IF(N707&lt;=('Ejercicio 3 - TIR'!$D$18-'Ejercicio 3 - TIR'!$C$18)/('Ejercicio 3 - TIR'!$E$18-'Ejercicio 3 - TIR'!$C$18),'Ejercicio 3 - TIR'!$C$18+SQRT(('Ejercicio 3 - TIR'!$E$18-'Ejercicio 3 - TIR'!$C$18)*('Ejercicio 3 - TIR'!$D$18-'Ejercicio 3 - TIR'!$C$18)*N707),'Ejercicio 3 - TIR'!$E$18-SQRT(('Ejercicio 3 - TIR'!$E$18-'Ejercicio 3 - TIR'!$C$18)*('Ejercicio 3 - TIR'!$E$18-'Ejercicio 3 - TIR'!$D$18)*(1-N707)))</f>
        <v>42800.70512</v>
      </c>
      <c r="P707" s="3">
        <f t="shared" si="11"/>
        <v>0.2387513337</v>
      </c>
      <c r="Q707" s="7">
        <f>IF(P707&lt;=('Ejercicio 3 - TIR'!$D$22-'Ejercicio 3 - TIR'!$C$22)/('Ejercicio 3 - TIR'!$E$22-'Ejercicio 3 - TIR'!$C$22),'Ejercicio 3 - TIR'!$C$22+SQRT(('Ejercicio 3 - TIR'!$E$22-'Ejercicio 3 - TIR'!$C$22)*('Ejercicio 3 - TIR'!$D$22-'Ejercicio 3 - TIR'!$C$22)*P707),'Ejercicio 3 - TIR'!$E$22-SQRT(('Ejercicio 3 - TIR'!$E$22-'Ejercicio 3 - TIR'!$C$22)*('Ejercicio 3 - TIR'!$E$22-'Ejercicio 3 - TIR'!$D$22)*(1-P707)))</f>
        <v>0.1407304703</v>
      </c>
      <c r="R707" s="3">
        <f t="shared" si="12"/>
        <v>0.6018778666</v>
      </c>
      <c r="S707" s="7">
        <f>IF(R707&lt;=('Ejercicio 3 - TIR'!$D$23-'Ejercicio 3 - TIR'!$C$23)/('Ejercicio 3 - TIR'!$E$23-'Ejercicio 3 - TIR'!$C$23),'Ejercicio 3 - TIR'!$C$23+SQRT(('Ejercicio 3 - TIR'!$E$23-'Ejercicio 3 - TIR'!$C$23)*('Ejercicio 3 - TIR'!$D$23-'Ejercicio 3 - TIR'!$C$23)*R707),'Ejercicio 3 - TIR'!$E$23-SQRT(('Ejercicio 3 - TIR'!$E$23-'Ejercicio 3 - TIR'!$C$23)*('Ejercicio 3 - TIR'!$E$23-'Ejercicio 3 - TIR'!$D$23)*(1-R707)))</f>
        <v>0.1532302439</v>
      </c>
      <c r="T707" s="3">
        <f t="shared" si="13"/>
        <v>0.2008129423</v>
      </c>
      <c r="U707" s="7">
        <f>IF(T707&lt;=('Ejercicio 3 - TIR'!$D$24-'Ejercicio 3 - TIR'!$C$24)/('Ejercicio 3 - TIR'!$E$24-'Ejercicio 3 - TIR'!$C$24),'Ejercicio 3 - TIR'!$C$24+SQRT(('Ejercicio 3 - TIR'!$E$24-'Ejercicio 3 - TIR'!$C$24)*('Ejercicio 3 - TIR'!$D$24-'Ejercicio 3 - TIR'!$C$24)*T707),'Ejercicio 3 - TIR'!$E$24-SQRT(('Ejercicio 3 - TIR'!$E$24-'Ejercicio 3 - TIR'!$C$24)*('Ejercicio 3 - TIR'!$E$24-'Ejercicio 3 - TIR'!$D$24)*(1-T707)))</f>
        <v>0.1705355102</v>
      </c>
      <c r="V707" s="3">
        <f t="shared" si="14"/>
        <v>0.4519514897</v>
      </c>
      <c r="W707" s="7">
        <f>IF(V707&lt;=('Ejercicio 3 - TIR'!$D$25-'Ejercicio 3 - TIR'!$C$25)/('Ejercicio 3 - TIR'!$E$25-'Ejercicio 3 - TIR'!$C$25),'Ejercicio 3 - TIR'!$C$25+SQRT(('Ejercicio 3 - TIR'!$E$25-'Ejercicio 3 - TIR'!$C$25)*('Ejercicio 3 - TIR'!$D$25-'Ejercicio 3 - TIR'!$C$25)*V707),'Ejercicio 3 - TIR'!$E$25-SQRT(('Ejercicio 3 - TIR'!$E$25-'Ejercicio 3 - TIR'!$C$25)*('Ejercicio 3 - TIR'!$E$25-'Ejercicio 3 - TIR'!$D$25)*(1-V707)))</f>
        <v>0.2062030847</v>
      </c>
      <c r="X707" s="3">
        <f t="shared" si="15"/>
        <v>0.8918148314</v>
      </c>
      <c r="Y707" s="7">
        <f>IF(X707&lt;=('Ejercicio 3 - TIR'!$D$26-'Ejercicio 3 - TIR'!$C$26)/('Ejercicio 3 - TIR'!$E$26-'Ejercicio 3 - TIR'!$C$26),'Ejercicio 3 - TIR'!$C$26+SQRT(('Ejercicio 3 - TIR'!$E$26-'Ejercicio 3 - TIR'!$C$26)*('Ejercicio 3 - TIR'!$D$26-'Ejercicio 3 - TIR'!$C$26)*X707),'Ejercicio 3 - TIR'!$E$26-SQRT(('Ejercicio 3 - TIR'!$E$26-'Ejercicio 3 - TIR'!$C$26)*('Ejercicio 3 - TIR'!$E$26-'Ejercicio 3 - TIR'!$D$26)*(1-X707)))</f>
        <v>0.2558297722</v>
      </c>
      <c r="Z707" s="3">
        <f t="shared" si="16"/>
        <v>1.14073047</v>
      </c>
      <c r="AA707" s="3">
        <f t="shared" si="17"/>
        <v>1.315524879</v>
      </c>
      <c r="AB707" s="3">
        <f t="shared" si="18"/>
        <v>1.539868585</v>
      </c>
      <c r="AC707" s="3">
        <f t="shared" si="19"/>
        <v>1.857394237</v>
      </c>
      <c r="AD707" s="3">
        <f t="shared" si="20"/>
        <v>2.332570982</v>
      </c>
      <c r="AE707" s="2">
        <f t="shared" si="21"/>
        <v>4179.19258</v>
      </c>
      <c r="AF707" s="2">
        <f t="shared" si="22"/>
        <v>4819.571278</v>
      </c>
      <c r="AG707" s="2">
        <f t="shared" si="23"/>
        <v>5641.479325</v>
      </c>
      <c r="AH707" s="2">
        <f t="shared" si="24"/>
        <v>6804.769764</v>
      </c>
      <c r="AI707" s="2">
        <f t="shared" si="25"/>
        <v>8545.632463</v>
      </c>
      <c r="AJ707" s="4">
        <f t="shared" si="26"/>
        <v>40911.51214</v>
      </c>
      <c r="AK707" s="4">
        <f t="shared" si="27"/>
        <v>44699.84026</v>
      </c>
      <c r="AL707" s="4">
        <f t="shared" si="28"/>
        <v>52414.26064</v>
      </c>
      <c r="AM707" s="4">
        <f t="shared" si="29"/>
        <v>72089.9094</v>
      </c>
      <c r="AN707" s="4">
        <f t="shared" si="30"/>
        <v>99835.68276</v>
      </c>
      <c r="AO707" s="4">
        <f>C707/'Ejercicio 3 - TIR'!$D$7</f>
        <v>15562.13425</v>
      </c>
      <c r="AP707" s="4">
        <f t="shared" si="31"/>
        <v>25349.3779</v>
      </c>
      <c r="AQ707" s="4">
        <f t="shared" si="32"/>
        <v>29137.70601</v>
      </c>
      <c r="AR707" s="4">
        <f t="shared" si="33"/>
        <v>36852.1264</v>
      </c>
      <c r="AS707" s="4">
        <f t="shared" si="34"/>
        <v>56527.77516</v>
      </c>
      <c r="AT707" s="4">
        <f t="shared" si="35"/>
        <v>84273.54852</v>
      </c>
      <c r="AU707" s="4">
        <f>AP707*'Ejercicio 3 - TIR'!$D$5</f>
        <v>12674.68895</v>
      </c>
      <c r="AV707" s="4">
        <f>AQ707*'Ejercicio 3 - TIR'!$D$5</f>
        <v>14568.85301</v>
      </c>
      <c r="AW707" s="4">
        <f>AR707*'Ejercicio 3 - TIR'!$D$5</f>
        <v>18426.0632</v>
      </c>
      <c r="AX707" s="4">
        <f>AS707*'Ejercicio 3 - TIR'!$D$5</f>
        <v>28263.88758</v>
      </c>
      <c r="AY707" s="4">
        <f>AT707*'Ejercicio 3 - TIR'!$D$5</f>
        <v>42136.77426</v>
      </c>
      <c r="AZ707" s="4">
        <f t="shared" ref="AZ707:BD707" si="2156">AJ707-AU707-AE707</f>
        <v>24057.63061</v>
      </c>
      <c r="BA707" s="4">
        <f t="shared" si="2156"/>
        <v>25311.41597</v>
      </c>
      <c r="BB707" s="4">
        <f t="shared" si="2156"/>
        <v>28346.71812</v>
      </c>
      <c r="BC707" s="4">
        <f t="shared" si="2156"/>
        <v>37021.25206</v>
      </c>
      <c r="BD707" s="4">
        <f t="shared" si="2156"/>
        <v>49153.27604</v>
      </c>
      <c r="BE707" s="4">
        <f t="shared" ref="BE707:BI707" si="2157">AZ707/Z707</f>
        <v>21089.67126</v>
      </c>
      <c r="BF707" s="4">
        <f t="shared" si="2157"/>
        <v>19240.54526</v>
      </c>
      <c r="BG707" s="4">
        <f t="shared" si="2157"/>
        <v>18408.5307</v>
      </c>
      <c r="BH707" s="4">
        <f t="shared" si="2157"/>
        <v>19931.8224</v>
      </c>
      <c r="BI707" s="4">
        <f t="shared" si="2157"/>
        <v>21072.57461</v>
      </c>
      <c r="BJ707" s="4">
        <f t="shared" si="38"/>
        <v>69269.03119</v>
      </c>
      <c r="BK707" s="4">
        <f t="shared" si="39"/>
        <v>36299.78276</v>
      </c>
      <c r="BL707" s="4">
        <f t="shared" si="40"/>
        <v>105568.8139</v>
      </c>
      <c r="BM707" s="4">
        <f>BK707*'Ejercicio 3 - TIR'!$D$5</f>
        <v>18149.89138</v>
      </c>
      <c r="BN707" s="4">
        <f t="shared" si="41"/>
        <v>87418.92257</v>
      </c>
      <c r="BO707" s="4">
        <f t="shared" si="42"/>
        <v>37477.49725</v>
      </c>
      <c r="BP707" s="4">
        <f t="shared" si="43"/>
        <v>-107507.1014</v>
      </c>
      <c r="BQ707" s="4">
        <f t="shared" ref="BQ707:BT707" si="2158">BE707</f>
        <v>21089.67126</v>
      </c>
      <c r="BR707" s="4">
        <f t="shared" si="2158"/>
        <v>19240.54526</v>
      </c>
      <c r="BS707" s="4">
        <f t="shared" si="2158"/>
        <v>18408.5307</v>
      </c>
      <c r="BT707" s="4">
        <f t="shared" si="2158"/>
        <v>19931.8224</v>
      </c>
      <c r="BU707" s="4">
        <f t="shared" si="45"/>
        <v>58550.07186</v>
      </c>
      <c r="BV707" s="36">
        <f t="shared" si="46"/>
        <v>7.288832222</v>
      </c>
    </row>
    <row r="708" ht="15.0" customHeight="1">
      <c r="A708" s="2">
        <v>707.0</v>
      </c>
      <c r="B708" s="3">
        <f t="shared" si="4"/>
        <v>0.8904483741</v>
      </c>
      <c r="C708" s="4">
        <f>IF(B708&lt;=('Ejercicio 3 - TIR'!$D$13-'Ejercicio 3 - TIR'!$C$13)/('Ejercicio 3 - TIR'!$E$13-'Ejercicio 3 - TIR'!$C$13),'Ejercicio 3 - TIR'!$C$13+SQRT(('Ejercicio 3 - TIR'!$E$13-'Ejercicio 3 - TIR'!$C$13)*('Ejercicio 3 - TIR'!$D$13-'Ejercicio 3 - TIR'!$C$13)*B708),'Ejercicio 3 - TIR'!$E$13-SQRT(('Ejercicio 3 - TIR'!$E$13-'Ejercicio 3 - TIR'!$C$13)*('Ejercicio 3 - TIR'!$E$13-'Ejercicio 3 - TIR'!$D$13)*(1-B708)))</f>
        <v>88534.31419</v>
      </c>
      <c r="D708" s="3">
        <f t="shared" si="5"/>
        <v>0.523840024</v>
      </c>
      <c r="E708" s="4">
        <f>IF(D708&lt;=('Ejercicio 3 - TIR'!$D$14-'Ejercicio 3 - TIR'!$C$14)/('Ejercicio 3 - TIR'!$E$14-'Ejercicio 3 - TIR'!$C$14),'Ejercicio 3 - TIR'!$C$14+SQRT(('Ejercicio 3 - TIR'!$E$14-'Ejercicio 3 - TIR'!$C$14)*('Ejercicio 3 - TIR'!$D$14-'Ejercicio 3 - TIR'!$C$14)*D708),'Ejercicio 3 - TIR'!$E$14-SQRT(('Ejercicio 3 - TIR'!$E$14-'Ejercicio 3 - TIR'!$C$14)*('Ejercicio 3 - TIR'!$E$14-'Ejercicio 3 - TIR'!$D$14)*(1-D708)))</f>
        <v>31548.72812</v>
      </c>
      <c r="F708" s="3">
        <f t="shared" si="6"/>
        <v>0.6185603781</v>
      </c>
      <c r="G708" s="4">
        <f>IF(F708&lt;=('Ejercicio 3 - TIR'!$D$18-'Ejercicio 3 - TIR'!$C$18)/('Ejercicio 3 - TIR'!$E$18-'Ejercicio 3 - TIR'!$C$18),'Ejercicio 3 - TIR'!$C$18+SQRT(('Ejercicio 3 - TIR'!$E$18-'Ejercicio 3 - TIR'!$C$18)*('Ejercicio 3 - TIR'!$D$18-'Ejercicio 3 - TIR'!$C$18)*F708),'Ejercicio 3 - TIR'!$E$18-SQRT(('Ejercicio 3 - TIR'!$E$18-'Ejercicio 3 - TIR'!$C$18)*('Ejercicio 3 - TIR'!$E$18-'Ejercicio 3 - TIR'!$D$18)*(1-F708)))</f>
        <v>39632.44812</v>
      </c>
      <c r="H708" s="3">
        <f t="shared" si="7"/>
        <v>0.2673883888</v>
      </c>
      <c r="I708" s="4">
        <f>IF(H708&lt;=('Ejercicio 3 - TIR'!$D$18-'Ejercicio 3 - TIR'!$C$18)/('Ejercicio 3 - TIR'!$E$18-'Ejercicio 3 - TIR'!$C$18),'Ejercicio 3 - TIR'!$C$18+SQRT(('Ejercicio 3 - TIR'!$E$18-'Ejercicio 3 - TIR'!$C$18)*('Ejercicio 3 - TIR'!$D$18-'Ejercicio 3 - TIR'!$C$18)*H708),'Ejercicio 3 - TIR'!$E$18-SQRT(('Ejercicio 3 - TIR'!$E$18-'Ejercicio 3 - TIR'!$C$18)*('Ejercicio 3 - TIR'!$E$18-'Ejercicio 3 - TIR'!$D$18)*(1-H708)))</f>
        <v>36333.10811</v>
      </c>
      <c r="J708" s="3">
        <f t="shared" si="8"/>
        <v>0.6925120889</v>
      </c>
      <c r="K708" s="4">
        <f>IF(J708&lt;=('Ejercicio 3 - TIR'!$D$18-'Ejercicio 3 - TIR'!$C$18)/('Ejercicio 3 - TIR'!$E$18-'Ejercicio 3 - TIR'!$C$18),'Ejercicio 3 - TIR'!$C$18+SQRT(('Ejercicio 3 - TIR'!$E$18-'Ejercicio 3 - TIR'!$C$18)*('Ejercicio 3 - TIR'!$D$18-'Ejercicio 3 - TIR'!$C$18)*J708),'Ejercicio 3 - TIR'!$E$18-SQRT(('Ejercicio 3 - TIR'!$E$18-'Ejercicio 3 - TIR'!$C$18)*('Ejercicio 3 - TIR'!$E$18-'Ejercicio 3 - TIR'!$D$18)*(1-J708)))</f>
        <v>40197.75122</v>
      </c>
      <c r="L708" s="3">
        <f t="shared" si="9"/>
        <v>0.07445752317</v>
      </c>
      <c r="M708" s="4">
        <f>IF(L708&lt;=('Ejercicio 3 - TIR'!$D$18-'Ejercicio 3 - TIR'!$C$18)/('Ejercicio 3 - TIR'!$E$18-'Ejercicio 3 - TIR'!$C$18),'Ejercicio 3 - TIR'!$C$18+SQRT(('Ejercicio 3 - TIR'!$E$18-'Ejercicio 3 - TIR'!$C$18)*('Ejercicio 3 - TIR'!$D$18-'Ejercicio 3 - TIR'!$C$18)*L708),'Ejercicio 3 - TIR'!$E$18-SQRT(('Ejercicio 3 - TIR'!$E$18-'Ejercicio 3 - TIR'!$C$18)*('Ejercicio 3 - TIR'!$E$18-'Ejercicio 3 - TIR'!$D$18)*(1-L708)))</f>
        <v>33341.9498</v>
      </c>
      <c r="N708" s="3">
        <f t="shared" si="10"/>
        <v>0.9382076824</v>
      </c>
      <c r="O708" s="4">
        <f>IF(N708&lt;=('Ejercicio 3 - TIR'!$D$18-'Ejercicio 3 - TIR'!$C$18)/('Ejercicio 3 - TIR'!$E$18-'Ejercicio 3 - TIR'!$C$18),'Ejercicio 3 - TIR'!$C$18+SQRT(('Ejercicio 3 - TIR'!$E$18-'Ejercicio 3 - TIR'!$C$18)*('Ejercicio 3 - TIR'!$D$18-'Ejercicio 3 - TIR'!$C$18)*N708),'Ejercicio 3 - TIR'!$E$18-SQRT(('Ejercicio 3 - TIR'!$E$18-'Ejercicio 3 - TIR'!$C$18)*('Ejercicio 3 - TIR'!$E$18-'Ejercicio 3 - TIR'!$D$18)*(1-N708)))</f>
        <v>42847.2288</v>
      </c>
      <c r="P708" s="3">
        <f t="shared" si="11"/>
        <v>0.1707300715</v>
      </c>
      <c r="Q708" s="7">
        <f>IF(P708&lt;=('Ejercicio 3 - TIR'!$D$22-'Ejercicio 3 - TIR'!$C$22)/('Ejercicio 3 - TIR'!$E$22-'Ejercicio 3 - TIR'!$C$22),'Ejercicio 3 - TIR'!$C$22+SQRT(('Ejercicio 3 - TIR'!$E$22-'Ejercicio 3 - TIR'!$C$22)*('Ejercicio 3 - TIR'!$D$22-'Ejercicio 3 - TIR'!$C$22)*P708),'Ejercicio 3 - TIR'!$E$22-SQRT(('Ejercicio 3 - TIR'!$E$22-'Ejercicio 3 - TIR'!$C$22)*('Ejercicio 3 - TIR'!$E$22-'Ejercicio 3 - TIR'!$D$22)*(1-P708)))</f>
        <v>0.1375303773</v>
      </c>
      <c r="R708" s="3">
        <f t="shared" si="12"/>
        <v>0.9941317262</v>
      </c>
      <c r="S708" s="7">
        <f>IF(R708&lt;=('Ejercicio 3 - TIR'!$D$23-'Ejercicio 3 - TIR'!$C$23)/('Ejercicio 3 - TIR'!$E$23-'Ejercicio 3 - TIR'!$C$23),'Ejercicio 3 - TIR'!$C$23+SQRT(('Ejercicio 3 - TIR'!$E$23-'Ejercicio 3 - TIR'!$C$23)*('Ejercicio 3 - TIR'!$D$23-'Ejercicio 3 - TIR'!$C$23)*R708),'Ejercicio 3 - TIR'!$E$23-SQRT(('Ejercicio 3 - TIR'!$E$23-'Ejercicio 3 - TIR'!$C$23)*('Ejercicio 3 - TIR'!$E$23-'Ejercicio 3 - TIR'!$D$23)*(1-R708)))</f>
        <v>0.1767499396</v>
      </c>
      <c r="T708" s="3">
        <f t="shared" si="13"/>
        <v>0.4686603789</v>
      </c>
      <c r="U708" s="7">
        <f>IF(T708&lt;=('Ejercicio 3 - TIR'!$D$24-'Ejercicio 3 - TIR'!$C$24)/('Ejercicio 3 - TIR'!$E$24-'Ejercicio 3 - TIR'!$C$24),'Ejercicio 3 - TIR'!$C$24+SQRT(('Ejercicio 3 - TIR'!$E$24-'Ejercicio 3 - TIR'!$C$24)*('Ejercicio 3 - TIR'!$D$24-'Ejercicio 3 - TIR'!$C$24)*T708),'Ejercicio 3 - TIR'!$E$24-SQRT(('Ejercicio 3 - TIR'!$E$24-'Ejercicio 3 - TIR'!$C$24)*('Ejercicio 3 - TIR'!$E$24-'Ejercicio 3 - TIR'!$D$24)*(1-T708)))</f>
        <v>0.1814286254</v>
      </c>
      <c r="V708" s="3">
        <f t="shared" si="14"/>
        <v>0.3497707128</v>
      </c>
      <c r="W708" s="7">
        <f>IF(V708&lt;=('Ejercicio 3 - TIR'!$D$25-'Ejercicio 3 - TIR'!$C$25)/('Ejercicio 3 - TIR'!$E$25-'Ejercicio 3 - TIR'!$C$25),'Ejercicio 3 - TIR'!$C$25+SQRT(('Ejercicio 3 - TIR'!$E$25-'Ejercicio 3 - TIR'!$C$25)*('Ejercicio 3 - TIR'!$D$25-'Ejercicio 3 - TIR'!$C$25)*V708),'Ejercicio 3 - TIR'!$E$25-SQRT(('Ejercicio 3 - TIR'!$E$25-'Ejercicio 3 - TIR'!$C$25)*('Ejercicio 3 - TIR'!$E$25-'Ejercicio 3 - TIR'!$D$25)*(1-V708)))</f>
        <v>0.2022946281</v>
      </c>
      <c r="X708" s="3">
        <f t="shared" si="15"/>
        <v>0.3734741298</v>
      </c>
      <c r="Y708" s="7">
        <f>IF(X708&lt;=('Ejercicio 3 - TIR'!$D$26-'Ejercicio 3 - TIR'!$C$26)/('Ejercicio 3 - TIR'!$E$26-'Ejercicio 3 - TIR'!$C$26),'Ejercicio 3 - TIR'!$C$26+SQRT(('Ejercicio 3 - TIR'!$E$26-'Ejercicio 3 - TIR'!$C$26)*('Ejercicio 3 - TIR'!$D$26-'Ejercicio 3 - TIR'!$C$26)*X708),'Ejercicio 3 - TIR'!$E$26-SQRT(('Ejercicio 3 - TIR'!$E$26-'Ejercicio 3 - TIR'!$C$26)*('Ejercicio 3 - TIR'!$E$26-'Ejercicio 3 - TIR'!$D$26)*(1-X708)))</f>
        <v>0.221834377</v>
      </c>
      <c r="Z708" s="3">
        <f t="shared" si="16"/>
        <v>1.137530377</v>
      </c>
      <c r="AA708" s="3">
        <f t="shared" si="17"/>
        <v>1.338588803</v>
      </c>
      <c r="AB708" s="3">
        <f t="shared" si="18"/>
        <v>1.581447129</v>
      </c>
      <c r="AC708" s="3">
        <f t="shared" si="19"/>
        <v>1.901365388</v>
      </c>
      <c r="AD708" s="3">
        <f t="shared" si="20"/>
        <v>2.323153594</v>
      </c>
      <c r="AE708" s="2">
        <f t="shared" si="21"/>
        <v>4338.908482</v>
      </c>
      <c r="AF708" s="2">
        <f t="shared" si="22"/>
        <v>5105.810294</v>
      </c>
      <c r="AG708" s="2">
        <f t="shared" si="23"/>
        <v>6032.150437</v>
      </c>
      <c r="AH708" s="2">
        <f t="shared" si="24"/>
        <v>7252.422067</v>
      </c>
      <c r="AI708" s="2">
        <f t="shared" si="25"/>
        <v>8861.258597</v>
      </c>
      <c r="AJ708" s="4">
        <f t="shared" si="26"/>
        <v>45083.11366</v>
      </c>
      <c r="AK708" s="4">
        <f t="shared" si="27"/>
        <v>48635.09168</v>
      </c>
      <c r="AL708" s="4">
        <f t="shared" si="28"/>
        <v>63570.61827</v>
      </c>
      <c r="AM708" s="4">
        <f t="shared" si="29"/>
        <v>63395.22933</v>
      </c>
      <c r="AN708" s="4">
        <f t="shared" si="30"/>
        <v>99540.69361</v>
      </c>
      <c r="AO708" s="4">
        <f>C708/'Ejercicio 3 - TIR'!$D$7</f>
        <v>17706.86284</v>
      </c>
      <c r="AP708" s="4">
        <f t="shared" si="31"/>
        <v>27376.25082</v>
      </c>
      <c r="AQ708" s="4">
        <f t="shared" si="32"/>
        <v>30928.22885</v>
      </c>
      <c r="AR708" s="4">
        <f t="shared" si="33"/>
        <v>45863.75543</v>
      </c>
      <c r="AS708" s="4">
        <f t="shared" si="34"/>
        <v>45688.36649</v>
      </c>
      <c r="AT708" s="4">
        <f t="shared" si="35"/>
        <v>81833.83077</v>
      </c>
      <c r="AU708" s="4">
        <f>AP708*'Ejercicio 3 - TIR'!$D$5</f>
        <v>13688.12541</v>
      </c>
      <c r="AV708" s="4">
        <f>AQ708*'Ejercicio 3 - TIR'!$D$5</f>
        <v>15464.11442</v>
      </c>
      <c r="AW708" s="4">
        <f>AR708*'Ejercicio 3 - TIR'!$D$5</f>
        <v>22931.87772</v>
      </c>
      <c r="AX708" s="4">
        <f>AS708*'Ejercicio 3 - TIR'!$D$5</f>
        <v>22844.18324</v>
      </c>
      <c r="AY708" s="4">
        <f>AT708*'Ejercicio 3 - TIR'!$D$5</f>
        <v>40916.91539</v>
      </c>
      <c r="AZ708" s="4">
        <f t="shared" ref="AZ708:BD708" si="2159">AJ708-AU708-AE708</f>
        <v>27056.07977</v>
      </c>
      <c r="BA708" s="4">
        <f t="shared" si="2159"/>
        <v>28065.16697</v>
      </c>
      <c r="BB708" s="4">
        <f t="shared" si="2159"/>
        <v>34606.59012</v>
      </c>
      <c r="BC708" s="4">
        <f t="shared" si="2159"/>
        <v>33298.62402</v>
      </c>
      <c r="BD708" s="4">
        <f t="shared" si="2159"/>
        <v>49762.51963</v>
      </c>
      <c r="BE708" s="4">
        <f t="shared" ref="BE708:BI708" si="2160">AZ708/Z708</f>
        <v>23784.92945</v>
      </c>
      <c r="BF708" s="4">
        <f t="shared" si="2160"/>
        <v>20966.23467</v>
      </c>
      <c r="BG708" s="4">
        <f t="shared" si="2160"/>
        <v>21882.86252</v>
      </c>
      <c r="BH708" s="4">
        <f t="shared" si="2160"/>
        <v>17513.0063</v>
      </c>
      <c r="BI708" s="4">
        <f t="shared" si="2160"/>
        <v>21420.2452</v>
      </c>
      <c r="BJ708" s="4">
        <f t="shared" si="38"/>
        <v>73292.54113</v>
      </c>
      <c r="BK708" s="4">
        <f t="shared" si="39"/>
        <v>41135.76205</v>
      </c>
      <c r="BL708" s="4">
        <f t="shared" si="40"/>
        <v>114428.3032</v>
      </c>
      <c r="BM708" s="4">
        <f>BK708*'Ejercicio 3 - TIR'!$D$5</f>
        <v>20567.88102</v>
      </c>
      <c r="BN708" s="4">
        <f t="shared" si="41"/>
        <v>93860.42216</v>
      </c>
      <c r="BO708" s="4">
        <f t="shared" si="42"/>
        <v>40402.15954</v>
      </c>
      <c r="BP708" s="4">
        <f t="shared" si="43"/>
        <v>-120083.0423</v>
      </c>
      <c r="BQ708" s="4">
        <f t="shared" ref="BQ708:BT708" si="2161">BE708</f>
        <v>23784.92945</v>
      </c>
      <c r="BR708" s="4">
        <f t="shared" si="2161"/>
        <v>20966.23467</v>
      </c>
      <c r="BS708" s="4">
        <f t="shared" si="2161"/>
        <v>21882.86252</v>
      </c>
      <c r="BT708" s="4">
        <f t="shared" si="2161"/>
        <v>17513.0063</v>
      </c>
      <c r="BU708" s="4">
        <f t="shared" si="45"/>
        <v>61822.40474</v>
      </c>
      <c r="BV708" s="36">
        <f t="shared" si="46"/>
        <v>5.857332054</v>
      </c>
    </row>
    <row r="709" ht="15.0" customHeight="1">
      <c r="A709" s="2">
        <v>708.0</v>
      </c>
      <c r="B709" s="3">
        <f t="shared" si="4"/>
        <v>0.8703630111</v>
      </c>
      <c r="C709" s="4">
        <f>IF(B709&lt;=('Ejercicio 3 - TIR'!$D$13-'Ejercicio 3 - TIR'!$C$13)/('Ejercicio 3 - TIR'!$E$13-'Ejercicio 3 - TIR'!$C$13),'Ejercicio 3 - TIR'!$C$13+SQRT(('Ejercicio 3 - TIR'!$E$13-'Ejercicio 3 - TIR'!$C$13)*('Ejercicio 3 - TIR'!$D$13-'Ejercicio 3 - TIR'!$C$13)*B709),'Ejercicio 3 - TIR'!$E$13-SQRT(('Ejercicio 3 - TIR'!$E$13-'Ejercicio 3 - TIR'!$C$13)*('Ejercicio 3 - TIR'!$E$13-'Ejercicio 3 - TIR'!$D$13)*(1-B709)))</f>
        <v>87527.45468</v>
      </c>
      <c r="D709" s="3">
        <f t="shared" si="5"/>
        <v>0.9352052924</v>
      </c>
      <c r="E709" s="4">
        <f>IF(D709&lt;=('Ejercicio 3 - TIR'!$D$14-'Ejercicio 3 - TIR'!$C$14)/('Ejercicio 3 - TIR'!$E$14-'Ejercicio 3 - TIR'!$C$14),'Ejercicio 3 - TIR'!$C$14+SQRT(('Ejercicio 3 - TIR'!$E$14-'Ejercicio 3 - TIR'!$C$14)*('Ejercicio 3 - TIR'!$D$14-'Ejercicio 3 - TIR'!$C$14)*D709),'Ejercicio 3 - TIR'!$E$14-SQRT(('Ejercicio 3 - TIR'!$E$14-'Ejercicio 3 - TIR'!$C$14)*('Ejercicio 3 - TIR'!$E$14-'Ejercicio 3 - TIR'!$D$14)*(1-D709)))</f>
        <v>36882.43587</v>
      </c>
      <c r="F709" s="3">
        <f t="shared" si="6"/>
        <v>0.8810991596</v>
      </c>
      <c r="G709" s="4">
        <f>IF(F709&lt;=('Ejercicio 3 - TIR'!$D$18-'Ejercicio 3 - TIR'!$C$18)/('Ejercicio 3 - TIR'!$E$18-'Ejercicio 3 - TIR'!$C$18),'Ejercicio 3 - TIR'!$C$18+SQRT(('Ejercicio 3 - TIR'!$E$18-'Ejercicio 3 - TIR'!$C$18)*('Ejercicio 3 - TIR'!$D$18-'Ejercicio 3 - TIR'!$C$18)*F709),'Ejercicio 3 - TIR'!$E$18-SQRT(('Ejercicio 3 - TIR'!$E$18-'Ejercicio 3 - TIR'!$C$18)*('Ejercicio 3 - TIR'!$E$18-'Ejercicio 3 - TIR'!$D$18)*(1-F709)))</f>
        <v>42013.7711</v>
      </c>
      <c r="H709" s="3">
        <f t="shared" si="7"/>
        <v>0.6714305393</v>
      </c>
      <c r="I709" s="4">
        <f>IF(H709&lt;=('Ejercicio 3 - TIR'!$D$18-'Ejercicio 3 - TIR'!$C$18)/('Ejercicio 3 - TIR'!$E$18-'Ejercicio 3 - TIR'!$C$18),'Ejercicio 3 - TIR'!$C$18+SQRT(('Ejercicio 3 - TIR'!$E$18-'Ejercicio 3 - TIR'!$C$18)*('Ejercicio 3 - TIR'!$D$18-'Ejercicio 3 - TIR'!$C$18)*H709),'Ejercicio 3 - TIR'!$E$18-SQRT(('Ejercicio 3 - TIR'!$E$18-'Ejercicio 3 - TIR'!$C$18)*('Ejercicio 3 - TIR'!$E$18-'Ejercicio 3 - TIR'!$D$18)*(1-H709)))</f>
        <v>40035.85762</v>
      </c>
      <c r="J709" s="3">
        <f t="shared" si="8"/>
        <v>0.7385593146</v>
      </c>
      <c r="K709" s="4">
        <f>IF(J709&lt;=('Ejercicio 3 - TIR'!$D$18-'Ejercicio 3 - TIR'!$C$18)/('Ejercicio 3 - TIR'!$E$18-'Ejercicio 3 - TIR'!$C$18),'Ejercicio 3 - TIR'!$C$18+SQRT(('Ejercicio 3 - TIR'!$E$18-'Ejercicio 3 - TIR'!$C$18)*('Ejercicio 3 - TIR'!$D$18-'Ejercicio 3 - TIR'!$C$18)*J709),'Ejercicio 3 - TIR'!$E$18-SQRT(('Ejercicio 3 - TIR'!$E$18-'Ejercicio 3 - TIR'!$C$18)*('Ejercicio 3 - TIR'!$E$18-'Ejercicio 3 - TIR'!$D$18)*(1-J709)))</f>
        <v>40571.90206</v>
      </c>
      <c r="L709" s="3">
        <f t="shared" si="9"/>
        <v>0.07946438328</v>
      </c>
      <c r="M709" s="4">
        <f>IF(L709&lt;=('Ejercicio 3 - TIR'!$D$18-'Ejercicio 3 - TIR'!$C$18)/('Ejercicio 3 - TIR'!$E$18-'Ejercicio 3 - TIR'!$C$18),'Ejercicio 3 - TIR'!$C$18+SQRT(('Ejercicio 3 - TIR'!$E$18-'Ejercicio 3 - TIR'!$C$18)*('Ejercicio 3 - TIR'!$D$18-'Ejercicio 3 - TIR'!$C$18)*L709),'Ejercicio 3 - TIR'!$E$18-SQRT(('Ejercicio 3 - TIR'!$E$18-'Ejercicio 3 - TIR'!$C$18)*('Ejercicio 3 - TIR'!$E$18-'Ejercicio 3 - TIR'!$D$18)*(1-L709)))</f>
        <v>33452.4857</v>
      </c>
      <c r="N709" s="3">
        <f t="shared" si="10"/>
        <v>0.2625823776</v>
      </c>
      <c r="O709" s="4">
        <f>IF(N709&lt;=('Ejercicio 3 - TIR'!$D$18-'Ejercicio 3 - TIR'!$C$18)/('Ejercicio 3 - TIR'!$E$18-'Ejercicio 3 - TIR'!$C$18),'Ejercicio 3 - TIR'!$C$18+SQRT(('Ejercicio 3 - TIR'!$E$18-'Ejercicio 3 - TIR'!$C$18)*('Ejercicio 3 - TIR'!$D$18-'Ejercicio 3 - TIR'!$C$18)*N709),'Ejercicio 3 - TIR'!$E$18-SQRT(('Ejercicio 3 - TIR'!$E$18-'Ejercicio 3 - TIR'!$C$18)*('Ejercicio 3 - TIR'!$E$18-'Ejercicio 3 - TIR'!$D$18)*(1-N709)))</f>
        <v>36275.93472</v>
      </c>
      <c r="P709" s="3">
        <f t="shared" si="11"/>
        <v>0.1388091121</v>
      </c>
      <c r="Q709" s="7">
        <f>IF(P709&lt;=('Ejercicio 3 - TIR'!$D$22-'Ejercicio 3 - TIR'!$C$22)/('Ejercicio 3 - TIR'!$E$22-'Ejercicio 3 - TIR'!$C$22),'Ejercicio 3 - TIR'!$C$22+SQRT(('Ejercicio 3 - TIR'!$E$22-'Ejercicio 3 - TIR'!$C$22)*('Ejercicio 3 - TIR'!$D$22-'Ejercicio 3 - TIR'!$C$22)*P709),'Ejercicio 3 - TIR'!$E$22-SQRT(('Ejercicio 3 - TIR'!$E$22-'Ejercicio 3 - TIR'!$C$22)*('Ejercicio 3 - TIR'!$E$22-'Ejercicio 3 - TIR'!$D$22)*(1-P709)))</f>
        <v>0.1358068467</v>
      </c>
      <c r="R709" s="3">
        <f t="shared" si="12"/>
        <v>0.2996322243</v>
      </c>
      <c r="S709" s="7">
        <f>IF(R709&lt;=('Ejercicio 3 - TIR'!$D$23-'Ejercicio 3 - TIR'!$C$23)/('Ejercicio 3 - TIR'!$E$23-'Ejercicio 3 - TIR'!$C$23),'Ejercicio 3 - TIR'!$C$23+SQRT(('Ejercicio 3 - TIR'!$E$23-'Ejercicio 3 - TIR'!$C$23)*('Ejercicio 3 - TIR'!$D$23-'Ejercicio 3 - TIR'!$C$23)*R709),'Ejercicio 3 - TIR'!$E$23-SQRT(('Ejercicio 3 - TIR'!$E$23-'Ejercicio 3 - TIR'!$C$23)*('Ejercicio 3 - TIR'!$E$23-'Ejercicio 3 - TIR'!$D$23)*(1-R709)))</f>
        <v>0.1432236518</v>
      </c>
      <c r="T709" s="3">
        <f t="shared" si="13"/>
        <v>0.5753642023</v>
      </c>
      <c r="U709" s="7">
        <f>IF(T709&lt;=('Ejercicio 3 - TIR'!$D$24-'Ejercicio 3 - TIR'!$C$24)/('Ejercicio 3 - TIR'!$E$24-'Ejercicio 3 - TIR'!$C$24),'Ejercicio 3 - TIR'!$C$24+SQRT(('Ejercicio 3 - TIR'!$E$24-'Ejercicio 3 - TIR'!$C$24)*('Ejercicio 3 - TIR'!$D$24-'Ejercicio 3 - TIR'!$C$24)*T709),'Ejercicio 3 - TIR'!$E$24-SQRT(('Ejercicio 3 - TIR'!$E$24-'Ejercicio 3 - TIR'!$C$24)*('Ejercicio 3 - TIR'!$E$24-'Ejercicio 3 - TIR'!$D$24)*(1-T709)))</f>
        <v>0.1855184073</v>
      </c>
      <c r="V709" s="3">
        <f t="shared" si="14"/>
        <v>0.1164438524</v>
      </c>
      <c r="W709" s="7">
        <f>IF(V709&lt;=('Ejercicio 3 - TIR'!$D$25-'Ejercicio 3 - TIR'!$C$25)/('Ejercicio 3 - TIR'!$E$25-'Ejercicio 3 - TIR'!$C$25),'Ejercicio 3 - TIR'!$C$25+SQRT(('Ejercicio 3 - TIR'!$E$25-'Ejercicio 3 - TIR'!$C$25)*('Ejercicio 3 - TIR'!$D$25-'Ejercicio 3 - TIR'!$C$25)*V709),'Ejercicio 3 - TIR'!$E$25-SQRT(('Ejercicio 3 - TIR'!$E$25-'Ejercicio 3 - TIR'!$C$25)*('Ejercicio 3 - TIR'!$E$25-'Ejercicio 3 - TIR'!$D$25)*(1-V709)))</f>
        <v>0.1927679831</v>
      </c>
      <c r="X709" s="3">
        <f t="shared" si="15"/>
        <v>0.8507757841</v>
      </c>
      <c r="Y709" s="7">
        <f>IF(X709&lt;=('Ejercicio 3 - TIR'!$D$26-'Ejercicio 3 - TIR'!$C$26)/('Ejercicio 3 - TIR'!$E$26-'Ejercicio 3 - TIR'!$C$26),'Ejercicio 3 - TIR'!$C$26+SQRT(('Ejercicio 3 - TIR'!$E$26-'Ejercicio 3 - TIR'!$C$26)*('Ejercicio 3 - TIR'!$D$26-'Ejercicio 3 - TIR'!$C$26)*X709),'Ejercicio 3 - TIR'!$E$26-SQRT(('Ejercicio 3 - TIR'!$E$26-'Ejercicio 3 - TIR'!$C$26)*('Ejercicio 3 - TIR'!$E$26-'Ejercicio 3 - TIR'!$D$26)*(1-X709)))</f>
        <v>0.2516131938</v>
      </c>
      <c r="Z709" s="3">
        <f t="shared" si="16"/>
        <v>1.135806847</v>
      </c>
      <c r="AA709" s="3">
        <f t="shared" si="17"/>
        <v>1.298481251</v>
      </c>
      <c r="AB709" s="3">
        <f t="shared" si="18"/>
        <v>1.539373425</v>
      </c>
      <c r="AC709" s="3">
        <f t="shared" si="19"/>
        <v>1.836115335</v>
      </c>
      <c r="AD709" s="3">
        <f t="shared" si="20"/>
        <v>2.298106179</v>
      </c>
      <c r="AE709" s="2">
        <f t="shared" si="21"/>
        <v>5008.887313</v>
      </c>
      <c r="AF709" s="2">
        <f t="shared" si="22"/>
        <v>5726.278445</v>
      </c>
      <c r="AG709" s="2">
        <f t="shared" si="23"/>
        <v>6788.608502</v>
      </c>
      <c r="AH709" s="2">
        <f t="shared" si="24"/>
        <v>8097.234871</v>
      </c>
      <c r="AI709" s="2">
        <f t="shared" si="25"/>
        <v>10134.606</v>
      </c>
      <c r="AJ709" s="4">
        <f t="shared" si="26"/>
        <v>47719.52887</v>
      </c>
      <c r="AK709" s="4">
        <f t="shared" si="27"/>
        <v>51985.81049</v>
      </c>
      <c r="AL709" s="4">
        <f t="shared" si="28"/>
        <v>62455.30781</v>
      </c>
      <c r="AM709" s="4">
        <f t="shared" si="29"/>
        <v>61422.62198</v>
      </c>
      <c r="AN709" s="4">
        <f t="shared" si="30"/>
        <v>83365.94972</v>
      </c>
      <c r="AO709" s="4">
        <f>C709/'Ejercicio 3 - TIR'!$D$7</f>
        <v>17505.49094</v>
      </c>
      <c r="AP709" s="4">
        <f t="shared" si="31"/>
        <v>30214.03794</v>
      </c>
      <c r="AQ709" s="4">
        <f t="shared" si="32"/>
        <v>34480.31955</v>
      </c>
      <c r="AR709" s="4">
        <f t="shared" si="33"/>
        <v>44949.81687</v>
      </c>
      <c r="AS709" s="4">
        <f t="shared" si="34"/>
        <v>43917.13105</v>
      </c>
      <c r="AT709" s="4">
        <f t="shared" si="35"/>
        <v>65860.45878</v>
      </c>
      <c r="AU709" s="4">
        <f>AP709*'Ejercicio 3 - TIR'!$D$5</f>
        <v>15107.01897</v>
      </c>
      <c r="AV709" s="4">
        <f>AQ709*'Ejercicio 3 - TIR'!$D$5</f>
        <v>17240.15978</v>
      </c>
      <c r="AW709" s="4">
        <f>AR709*'Ejercicio 3 - TIR'!$D$5</f>
        <v>22474.90844</v>
      </c>
      <c r="AX709" s="4">
        <f>AS709*'Ejercicio 3 - TIR'!$D$5</f>
        <v>21958.56552</v>
      </c>
      <c r="AY709" s="4">
        <f>AT709*'Ejercicio 3 - TIR'!$D$5</f>
        <v>32930.22939</v>
      </c>
      <c r="AZ709" s="4">
        <f t="shared" ref="AZ709:BD709" si="2162">AJ709-AU709-AE709</f>
        <v>27603.62259</v>
      </c>
      <c r="BA709" s="4">
        <f t="shared" si="2162"/>
        <v>29019.37227</v>
      </c>
      <c r="BB709" s="4">
        <f t="shared" si="2162"/>
        <v>33191.79087</v>
      </c>
      <c r="BC709" s="4">
        <f t="shared" si="2162"/>
        <v>31366.82159</v>
      </c>
      <c r="BD709" s="4">
        <f t="shared" si="2162"/>
        <v>40301.11433</v>
      </c>
      <c r="BE709" s="4">
        <f t="shared" ref="BE709:BI709" si="2163">AZ709/Z709</f>
        <v>24303.09579</v>
      </c>
      <c r="BF709" s="4">
        <f t="shared" si="2163"/>
        <v>22348.70334</v>
      </c>
      <c r="BG709" s="4">
        <f t="shared" si="2163"/>
        <v>21561.88378</v>
      </c>
      <c r="BH709" s="4">
        <f t="shared" si="2163"/>
        <v>17083.25234</v>
      </c>
      <c r="BI709" s="4">
        <f t="shared" si="2163"/>
        <v>17536.66332</v>
      </c>
      <c r="BJ709" s="4">
        <f t="shared" si="38"/>
        <v>84759.75375</v>
      </c>
      <c r="BK709" s="4">
        <f t="shared" si="39"/>
        <v>40229.47688</v>
      </c>
      <c r="BL709" s="4">
        <f t="shared" si="40"/>
        <v>124989.2306</v>
      </c>
      <c r="BM709" s="4">
        <f>BK709*'Ejercicio 3 - TIR'!$D$5</f>
        <v>20114.73844</v>
      </c>
      <c r="BN709" s="4">
        <f t="shared" si="41"/>
        <v>104874.4922</v>
      </c>
      <c r="BO709" s="4">
        <f t="shared" si="42"/>
        <v>45635.18133</v>
      </c>
      <c r="BP709" s="4">
        <f t="shared" si="43"/>
        <v>-124409.8905</v>
      </c>
      <c r="BQ709" s="4">
        <f t="shared" ref="BQ709:BT709" si="2164">BE709</f>
        <v>24303.09579</v>
      </c>
      <c r="BR709" s="4">
        <f t="shared" si="2164"/>
        <v>22348.70334</v>
      </c>
      <c r="BS709" s="4">
        <f t="shared" si="2164"/>
        <v>21561.88378</v>
      </c>
      <c r="BT709" s="4">
        <f t="shared" si="2164"/>
        <v>17083.25234</v>
      </c>
      <c r="BU709" s="4">
        <f t="shared" si="45"/>
        <v>63171.84465</v>
      </c>
      <c r="BV709" s="36">
        <f t="shared" si="46"/>
        <v>5.295836792</v>
      </c>
    </row>
    <row r="710" ht="15.0" customHeight="1">
      <c r="A710" s="2">
        <v>709.0</v>
      </c>
      <c r="B710" s="3">
        <f t="shared" si="4"/>
        <v>0.3389126871</v>
      </c>
      <c r="C710" s="4">
        <f>IF(B710&lt;=('Ejercicio 3 - TIR'!$D$13-'Ejercicio 3 - TIR'!$C$13)/('Ejercicio 3 - TIR'!$E$13-'Ejercicio 3 - TIR'!$C$13),'Ejercicio 3 - TIR'!$C$13+SQRT(('Ejercicio 3 - TIR'!$E$13-'Ejercicio 3 - TIR'!$C$13)*('Ejercicio 3 - TIR'!$D$13-'Ejercicio 3 - TIR'!$C$13)*B710),'Ejercicio 3 - TIR'!$E$13-SQRT(('Ejercicio 3 - TIR'!$E$13-'Ejercicio 3 - TIR'!$C$13)*('Ejercicio 3 - TIR'!$E$13-'Ejercicio 3 - TIR'!$D$13)*(1-B710)))</f>
        <v>71834.33339</v>
      </c>
      <c r="D710" s="3">
        <f t="shared" si="5"/>
        <v>0.7140688592</v>
      </c>
      <c r="E710" s="4">
        <f>IF(D710&lt;=('Ejercicio 3 - TIR'!$D$14-'Ejercicio 3 - TIR'!$C$14)/('Ejercicio 3 - TIR'!$E$14-'Ejercicio 3 - TIR'!$C$14),'Ejercicio 3 - TIR'!$C$14+SQRT(('Ejercicio 3 - TIR'!$E$14-'Ejercicio 3 - TIR'!$C$14)*('Ejercicio 3 - TIR'!$D$14-'Ejercicio 3 - TIR'!$C$14)*D710),'Ejercicio 3 - TIR'!$E$14-SQRT(('Ejercicio 3 - TIR'!$E$14-'Ejercicio 3 - TIR'!$C$14)*('Ejercicio 3 - TIR'!$E$14-'Ejercicio 3 - TIR'!$D$14)*(1-D710)))</f>
        <v>33450.97938</v>
      </c>
      <c r="F710" s="3">
        <f t="shared" si="6"/>
        <v>0.7592060384</v>
      </c>
      <c r="G710" s="4">
        <f>IF(F710&lt;=('Ejercicio 3 - TIR'!$D$18-'Ejercicio 3 - TIR'!$C$18)/('Ejercicio 3 - TIR'!$E$18-'Ejercicio 3 - TIR'!$C$18),'Ejercicio 3 - TIR'!$C$18+SQRT(('Ejercicio 3 - TIR'!$E$18-'Ejercicio 3 - TIR'!$C$18)*('Ejercicio 3 - TIR'!$D$18-'Ejercicio 3 - TIR'!$C$18)*F710),'Ejercicio 3 - TIR'!$E$18-SQRT(('Ejercicio 3 - TIR'!$E$18-'Ejercicio 3 - TIR'!$C$18)*('Ejercicio 3 - TIR'!$E$18-'Ejercicio 3 - TIR'!$D$18)*(1-F710)))</f>
        <v>40750.34741</v>
      </c>
      <c r="H710" s="3">
        <f t="shared" si="7"/>
        <v>0.4373215212</v>
      </c>
      <c r="I710" s="4">
        <f>IF(H710&lt;=('Ejercicio 3 - TIR'!$D$18-'Ejercicio 3 - TIR'!$C$18)/('Ejercicio 3 - TIR'!$E$18-'Ejercicio 3 - TIR'!$C$18),'Ejercicio 3 - TIR'!$C$18+SQRT(('Ejercicio 3 - TIR'!$E$18-'Ejercicio 3 - TIR'!$C$18)*('Ejercicio 3 - TIR'!$D$18-'Ejercicio 3 - TIR'!$C$18)*H710),'Ejercicio 3 - TIR'!$E$18-SQRT(('Ejercicio 3 - TIR'!$E$18-'Ejercicio 3 - TIR'!$C$18)*('Ejercicio 3 - TIR'!$E$18-'Ejercicio 3 - TIR'!$D$18)*(1-H710)))</f>
        <v>38099.27331</v>
      </c>
      <c r="J710" s="3">
        <f t="shared" si="8"/>
        <v>0.8708969789</v>
      </c>
      <c r="K710" s="4">
        <f>IF(J710&lt;=('Ejercicio 3 - TIR'!$D$18-'Ejercicio 3 - TIR'!$C$18)/('Ejercicio 3 - TIR'!$E$18-'Ejercicio 3 - TIR'!$C$18),'Ejercicio 3 - TIR'!$C$18+SQRT(('Ejercicio 3 - TIR'!$E$18-'Ejercicio 3 - TIR'!$C$18)*('Ejercicio 3 - TIR'!$D$18-'Ejercicio 3 - TIR'!$C$18)*J710),'Ejercicio 3 - TIR'!$E$18-SQRT(('Ejercicio 3 - TIR'!$E$18-'Ejercicio 3 - TIR'!$C$18)*('Ejercicio 3 - TIR'!$E$18-'Ejercicio 3 - TIR'!$D$18)*(1-J710)))</f>
        <v>41888.29202</v>
      </c>
      <c r="L710" s="3">
        <f t="shared" si="9"/>
        <v>0.235692565</v>
      </c>
      <c r="M710" s="4">
        <f>IF(L710&lt;=('Ejercicio 3 - TIR'!$D$18-'Ejercicio 3 - TIR'!$C$18)/('Ejercicio 3 - TIR'!$E$18-'Ejercicio 3 - TIR'!$C$18),'Ejercicio 3 - TIR'!$C$18+SQRT(('Ejercicio 3 - TIR'!$E$18-'Ejercicio 3 - TIR'!$C$18)*('Ejercicio 3 - TIR'!$D$18-'Ejercicio 3 - TIR'!$C$18)*L710),'Ejercicio 3 - TIR'!$E$18-SQRT(('Ejercicio 3 - TIR'!$E$18-'Ejercicio 3 - TIR'!$C$18)*('Ejercicio 3 - TIR'!$E$18-'Ejercicio 3 - TIR'!$D$18)*(1-L710)))</f>
        <v>35945.91328</v>
      </c>
      <c r="N710" s="3">
        <f t="shared" si="10"/>
        <v>0.9861449685</v>
      </c>
      <c r="O710" s="4">
        <f>IF(N710&lt;=('Ejercicio 3 - TIR'!$D$18-'Ejercicio 3 - TIR'!$C$18)/('Ejercicio 3 - TIR'!$E$18-'Ejercicio 3 - TIR'!$C$18),'Ejercicio 3 - TIR'!$C$18+SQRT(('Ejercicio 3 - TIR'!$E$18-'Ejercicio 3 - TIR'!$C$18)*('Ejercicio 3 - TIR'!$D$18-'Ejercicio 3 - TIR'!$C$18)*N710),'Ejercicio 3 - TIR'!$E$18-SQRT(('Ejercicio 3 - TIR'!$E$18-'Ejercicio 3 - TIR'!$C$18)*('Ejercicio 3 - TIR'!$E$18-'Ejercicio 3 - TIR'!$D$18)*(1-N710)))</f>
        <v>43980.62403</v>
      </c>
      <c r="P710" s="3">
        <f t="shared" si="11"/>
        <v>0.6740881683</v>
      </c>
      <c r="Q710" s="7">
        <f>IF(P710&lt;=('Ejercicio 3 - TIR'!$D$22-'Ejercicio 3 - TIR'!$C$22)/('Ejercicio 3 - TIR'!$E$22-'Ejercicio 3 - TIR'!$C$22),'Ejercicio 3 - TIR'!$C$22+SQRT(('Ejercicio 3 - TIR'!$E$22-'Ejercicio 3 - TIR'!$C$22)*('Ejercicio 3 - TIR'!$D$22-'Ejercicio 3 - TIR'!$C$22)*P710),'Ejercicio 3 - TIR'!$E$22-SQRT(('Ejercicio 3 - TIR'!$E$22-'Ejercicio 3 - TIR'!$C$22)*('Ejercicio 3 - TIR'!$E$22-'Ejercicio 3 - TIR'!$D$22)*(1-P710)))</f>
        <v>0.1557793209</v>
      </c>
      <c r="R710" s="3">
        <f t="shared" si="12"/>
        <v>0.8725158746</v>
      </c>
      <c r="S710" s="7">
        <f>IF(R710&lt;=('Ejercicio 3 - TIR'!$D$23-'Ejercicio 3 - TIR'!$C$23)/('Ejercicio 3 - TIR'!$E$23-'Ejercicio 3 - TIR'!$C$23),'Ejercicio 3 - TIR'!$C$23+SQRT(('Ejercicio 3 - TIR'!$E$23-'Ejercicio 3 - TIR'!$C$23)*('Ejercicio 3 - TIR'!$D$23-'Ejercicio 3 - TIR'!$C$23)*R710),'Ejercicio 3 - TIR'!$E$23-SQRT(('Ejercicio 3 - TIR'!$E$23-'Ejercicio 3 - TIR'!$C$23)*('Ejercicio 3 - TIR'!$E$23-'Ejercicio 3 - TIR'!$D$23)*(1-R710)))</f>
        <v>0.1648516857</v>
      </c>
      <c r="T710" s="3">
        <f t="shared" si="13"/>
        <v>0.9661039911</v>
      </c>
      <c r="U710" s="7">
        <f>IF(T710&lt;=('Ejercicio 3 - TIR'!$D$24-'Ejercicio 3 - TIR'!$C$24)/('Ejercicio 3 - TIR'!$E$24-'Ejercicio 3 - TIR'!$C$24),'Ejercicio 3 - TIR'!$C$24+SQRT(('Ejercicio 3 - TIR'!$E$24-'Ejercicio 3 - TIR'!$C$24)*('Ejercicio 3 - TIR'!$D$24-'Ejercicio 3 - TIR'!$C$24)*T710),'Ejercicio 3 - TIR'!$E$24-SQRT(('Ejercicio 3 - TIR'!$E$24-'Ejercicio 3 - TIR'!$C$24)*('Ejercicio 3 - TIR'!$E$24-'Ejercicio 3 - TIR'!$D$24)*(1-T710)))</f>
        <v>0.210257884</v>
      </c>
      <c r="V710" s="3">
        <f t="shared" si="14"/>
        <v>0.8202122536</v>
      </c>
      <c r="W710" s="7">
        <f>IF(V710&lt;=('Ejercicio 3 - TIR'!$D$25-'Ejercicio 3 - TIR'!$C$25)/('Ejercicio 3 - TIR'!$E$25-'Ejercicio 3 - TIR'!$C$25),'Ejercicio 3 - TIR'!$C$25+SQRT(('Ejercicio 3 - TIR'!$E$25-'Ejercicio 3 - TIR'!$C$25)*('Ejercicio 3 - TIR'!$D$25-'Ejercicio 3 - TIR'!$C$25)*V710),'Ejercicio 3 - TIR'!$E$25-SQRT(('Ejercicio 3 - TIR'!$E$25-'Ejercicio 3 - TIR'!$C$25)*('Ejercicio 3 - TIR'!$E$25-'Ejercicio 3 - TIR'!$D$25)*(1-V710)))</f>
        <v>0.2249150022</v>
      </c>
      <c r="X710" s="3">
        <f t="shared" si="15"/>
        <v>0.5900835498</v>
      </c>
      <c r="Y710" s="7">
        <f>IF(X710&lt;=('Ejercicio 3 - TIR'!$D$26-'Ejercicio 3 - TIR'!$C$26)/('Ejercicio 3 - TIR'!$E$26-'Ejercicio 3 - TIR'!$C$26),'Ejercicio 3 - TIR'!$C$26+SQRT(('Ejercicio 3 - TIR'!$E$26-'Ejercicio 3 - TIR'!$C$26)*('Ejercicio 3 - TIR'!$D$26-'Ejercicio 3 - TIR'!$C$26)*X710),'Ejercicio 3 - TIR'!$E$26-SQRT(('Ejercicio 3 - TIR'!$E$26-'Ejercicio 3 - TIR'!$C$26)*('Ejercicio 3 - TIR'!$E$26-'Ejercicio 3 - TIR'!$D$26)*(1-X710)))</f>
        <v>0.2329516331</v>
      </c>
      <c r="Z710" s="3">
        <f t="shared" si="16"/>
        <v>1.155779321</v>
      </c>
      <c r="AA710" s="3">
        <f t="shared" si="17"/>
        <v>1.34631149</v>
      </c>
      <c r="AB710" s="3">
        <f t="shared" si="18"/>
        <v>1.629384095</v>
      </c>
      <c r="AC710" s="3">
        <f t="shared" si="19"/>
        <v>1.995857023</v>
      </c>
      <c r="AD710" s="3">
        <f t="shared" si="20"/>
        <v>2.460795176</v>
      </c>
      <c r="AE710" s="2">
        <f t="shared" si="21"/>
        <v>5210.97085</v>
      </c>
      <c r="AF710" s="2">
        <f t="shared" si="22"/>
        <v>6070.008179</v>
      </c>
      <c r="AG710" s="2">
        <f t="shared" si="23"/>
        <v>7346.275254</v>
      </c>
      <c r="AH710" s="2">
        <f t="shared" si="24"/>
        <v>8998.56277</v>
      </c>
      <c r="AI710" s="2">
        <f t="shared" si="25"/>
        <v>11094.79266</v>
      </c>
      <c r="AJ710" s="4">
        <f t="shared" si="26"/>
        <v>47098.40886</v>
      </c>
      <c r="AK710" s="4">
        <f t="shared" si="27"/>
        <v>51293.48943</v>
      </c>
      <c r="AL710" s="4">
        <f t="shared" si="28"/>
        <v>68252.11679</v>
      </c>
      <c r="AM710" s="4">
        <f t="shared" si="29"/>
        <v>71742.90346</v>
      </c>
      <c r="AN710" s="4">
        <f t="shared" si="30"/>
        <v>108227.3074</v>
      </c>
      <c r="AO710" s="4">
        <f>C710/'Ejercicio 3 - TIR'!$D$7</f>
        <v>14366.86668</v>
      </c>
      <c r="AP710" s="4">
        <f t="shared" si="31"/>
        <v>32731.54218</v>
      </c>
      <c r="AQ710" s="4">
        <f t="shared" si="32"/>
        <v>36926.62275</v>
      </c>
      <c r="AR710" s="4">
        <f t="shared" si="33"/>
        <v>53885.25011</v>
      </c>
      <c r="AS710" s="4">
        <f t="shared" si="34"/>
        <v>57376.03678</v>
      </c>
      <c r="AT710" s="4">
        <f t="shared" si="35"/>
        <v>93860.44077</v>
      </c>
      <c r="AU710" s="4">
        <f>AP710*'Ejercicio 3 - TIR'!$D$5</f>
        <v>16365.77109</v>
      </c>
      <c r="AV710" s="4">
        <f>AQ710*'Ejercicio 3 - TIR'!$D$5</f>
        <v>18463.31138</v>
      </c>
      <c r="AW710" s="4">
        <f>AR710*'Ejercicio 3 - TIR'!$D$5</f>
        <v>26942.62506</v>
      </c>
      <c r="AX710" s="4">
        <f>AS710*'Ejercicio 3 - TIR'!$D$5</f>
        <v>28688.01839</v>
      </c>
      <c r="AY710" s="4">
        <f>AT710*'Ejercicio 3 - TIR'!$D$5</f>
        <v>46930.22038</v>
      </c>
      <c r="AZ710" s="4">
        <f t="shared" ref="AZ710:BD710" si="2165">AJ710-AU710-AE710</f>
        <v>25521.66692</v>
      </c>
      <c r="BA710" s="4">
        <f t="shared" si="2165"/>
        <v>26760.16988</v>
      </c>
      <c r="BB710" s="4">
        <f t="shared" si="2165"/>
        <v>33963.21648</v>
      </c>
      <c r="BC710" s="4">
        <f t="shared" si="2165"/>
        <v>34056.3223</v>
      </c>
      <c r="BD710" s="4">
        <f t="shared" si="2165"/>
        <v>50202.2944</v>
      </c>
      <c r="BE710" s="4">
        <f t="shared" ref="BE710:BI710" si="2166">AZ710/Z710</f>
        <v>22081.78193</v>
      </c>
      <c r="BF710" s="4">
        <f t="shared" si="2166"/>
        <v>19876.65564</v>
      </c>
      <c r="BG710" s="4">
        <f t="shared" si="2166"/>
        <v>20844.20523</v>
      </c>
      <c r="BH710" s="4">
        <f t="shared" si="2166"/>
        <v>17063.50801</v>
      </c>
      <c r="BI710" s="4">
        <f t="shared" si="2166"/>
        <v>20400.84234</v>
      </c>
      <c r="BJ710" s="4">
        <f t="shared" si="38"/>
        <v>82316.00867</v>
      </c>
      <c r="BK710" s="4">
        <f t="shared" si="39"/>
        <v>35353.91621</v>
      </c>
      <c r="BL710" s="4">
        <f t="shared" si="40"/>
        <v>117669.9249</v>
      </c>
      <c r="BM710" s="4">
        <f>BK710*'Ejercicio 3 - TIR'!$D$5</f>
        <v>17676.95811</v>
      </c>
      <c r="BN710" s="4">
        <f t="shared" si="41"/>
        <v>99992.96678</v>
      </c>
      <c r="BO710" s="4">
        <f t="shared" si="42"/>
        <v>40634.41272</v>
      </c>
      <c r="BP710" s="4">
        <f t="shared" si="43"/>
        <v>-105285.3128</v>
      </c>
      <c r="BQ710" s="4">
        <f t="shared" ref="BQ710:BT710" si="2167">BE710</f>
        <v>22081.78193</v>
      </c>
      <c r="BR710" s="4">
        <f t="shared" si="2167"/>
        <v>19876.65564</v>
      </c>
      <c r="BS710" s="4">
        <f t="shared" si="2167"/>
        <v>20844.20523</v>
      </c>
      <c r="BT710" s="4">
        <f t="shared" si="2167"/>
        <v>17063.50801</v>
      </c>
      <c r="BU710" s="4">
        <f t="shared" si="45"/>
        <v>61035.25505</v>
      </c>
      <c r="BV710" s="36">
        <f t="shared" si="46"/>
        <v>8.861496331</v>
      </c>
    </row>
    <row r="711" ht="15.0" customHeight="1">
      <c r="A711" s="2">
        <v>710.0</v>
      </c>
      <c r="B711" s="3">
        <f t="shared" si="4"/>
        <v>0.2003058994</v>
      </c>
      <c r="C711" s="4">
        <f>IF(B711&lt;=('Ejercicio 3 - TIR'!$D$13-'Ejercicio 3 - TIR'!$C$13)/('Ejercicio 3 - TIR'!$E$13-'Ejercicio 3 - TIR'!$C$13),'Ejercicio 3 - TIR'!$C$13+SQRT(('Ejercicio 3 - TIR'!$E$13-'Ejercicio 3 - TIR'!$C$13)*('Ejercicio 3 - TIR'!$D$13-'Ejercicio 3 - TIR'!$C$13)*B711),'Ejercicio 3 - TIR'!$E$13-SQRT(('Ejercicio 3 - TIR'!$E$13-'Ejercicio 3 - TIR'!$C$13)*('Ejercicio 3 - TIR'!$E$13-'Ejercicio 3 - TIR'!$D$13)*(1-B711)))</f>
        <v>68951.10941</v>
      </c>
      <c r="D711" s="3">
        <f t="shared" si="5"/>
        <v>0.008400215291</v>
      </c>
      <c r="E711" s="4">
        <f>IF(D711&lt;=('Ejercicio 3 - TIR'!$D$14-'Ejercicio 3 - TIR'!$C$14)/('Ejercicio 3 - TIR'!$E$14-'Ejercicio 3 - TIR'!$C$14),'Ejercicio 3 - TIR'!$C$14+SQRT(('Ejercicio 3 - TIR'!$E$14-'Ejercicio 3 - TIR'!$C$14)*('Ejercicio 3 - TIR'!$D$14-'Ejercicio 3 - TIR'!$C$14)*D711),'Ejercicio 3 - TIR'!$E$14-SQRT(('Ejercicio 3 - TIR'!$E$14-'Ejercicio 3 - TIR'!$C$14)*('Ejercicio 3 - TIR'!$E$14-'Ejercicio 3 - TIR'!$D$14)*(1-D711)))</f>
        <v>25793.73556</v>
      </c>
      <c r="F711" s="3">
        <f t="shared" si="6"/>
        <v>0.2123400072</v>
      </c>
      <c r="G711" s="4">
        <f>IF(F711&lt;=('Ejercicio 3 - TIR'!$D$18-'Ejercicio 3 - TIR'!$C$18)/('Ejercicio 3 - TIR'!$E$18-'Ejercicio 3 - TIR'!$C$18),'Ejercicio 3 - TIR'!$C$18+SQRT(('Ejercicio 3 - TIR'!$E$18-'Ejercicio 3 - TIR'!$C$18)*('Ejercicio 3 - TIR'!$D$18-'Ejercicio 3 - TIR'!$C$18)*F711),'Ejercicio 3 - TIR'!$E$18-SQRT(('Ejercicio 3 - TIR'!$E$18-'Ejercicio 3 - TIR'!$C$18)*('Ejercicio 3 - TIR'!$E$18-'Ejercicio 3 - TIR'!$D$18)*(1-F711)))</f>
        <v>35643.66912</v>
      </c>
      <c r="H711" s="3">
        <f t="shared" si="7"/>
        <v>0.102720441</v>
      </c>
      <c r="I711" s="4">
        <f>IF(H711&lt;=('Ejercicio 3 - TIR'!$D$18-'Ejercicio 3 - TIR'!$C$18)/('Ejercicio 3 - TIR'!$E$18-'Ejercicio 3 - TIR'!$C$18),'Ejercicio 3 - TIR'!$C$18+SQRT(('Ejercicio 3 - TIR'!$E$18-'Ejercicio 3 - TIR'!$C$18)*('Ejercicio 3 - TIR'!$D$18-'Ejercicio 3 - TIR'!$C$18)*H711),'Ejercicio 3 - TIR'!$E$18-SQRT(('Ejercicio 3 - TIR'!$E$18-'Ejercicio 3 - TIR'!$C$18)*('Ejercicio 3 - TIR'!$E$18-'Ejercicio 3 - TIR'!$D$18)*(1-H711)))</f>
        <v>33925.31096</v>
      </c>
      <c r="J711" s="3">
        <f t="shared" si="8"/>
        <v>0.08981632845</v>
      </c>
      <c r="K711" s="4">
        <f>IF(J711&lt;=('Ejercicio 3 - TIR'!$D$18-'Ejercicio 3 - TIR'!$C$18)/('Ejercicio 3 - TIR'!$E$18-'Ejercicio 3 - TIR'!$C$18),'Ejercicio 3 - TIR'!$C$18+SQRT(('Ejercicio 3 - TIR'!$E$18-'Ejercicio 3 - TIR'!$C$18)*('Ejercicio 3 - TIR'!$D$18-'Ejercicio 3 - TIR'!$C$18)*J711),'Ejercicio 3 - TIR'!$E$18-SQRT(('Ejercicio 3 - TIR'!$E$18-'Ejercicio 3 - TIR'!$C$18)*('Ejercicio 3 - TIR'!$E$18-'Ejercicio 3 - TIR'!$D$18)*(1-J711)))</f>
        <v>33670.48352</v>
      </c>
      <c r="L711" s="3">
        <f t="shared" si="9"/>
        <v>0.6647512465</v>
      </c>
      <c r="M711" s="4">
        <f>IF(L711&lt;=('Ejercicio 3 - TIR'!$D$18-'Ejercicio 3 - TIR'!$C$18)/('Ejercicio 3 - TIR'!$E$18-'Ejercicio 3 - TIR'!$C$18),'Ejercicio 3 - TIR'!$C$18+SQRT(('Ejercicio 3 - TIR'!$E$18-'Ejercicio 3 - TIR'!$C$18)*('Ejercicio 3 - TIR'!$D$18-'Ejercicio 3 - TIR'!$C$18)*L711),'Ejercicio 3 - TIR'!$E$18-SQRT(('Ejercicio 3 - TIR'!$E$18-'Ejercicio 3 - TIR'!$C$18)*('Ejercicio 3 - TIR'!$E$18-'Ejercicio 3 - TIR'!$D$18)*(1-L711)))</f>
        <v>39985.62402</v>
      </c>
      <c r="N711" s="3">
        <f t="shared" si="10"/>
        <v>0.08533725319</v>
      </c>
      <c r="O711" s="4">
        <f>IF(N711&lt;=('Ejercicio 3 - TIR'!$D$18-'Ejercicio 3 - TIR'!$C$18)/('Ejercicio 3 - TIR'!$E$18-'Ejercicio 3 - TIR'!$C$18),'Ejercicio 3 - TIR'!$C$18+SQRT(('Ejercicio 3 - TIR'!$E$18-'Ejercicio 3 - TIR'!$C$18)*('Ejercicio 3 - TIR'!$D$18-'Ejercicio 3 - TIR'!$C$18)*N711),'Ejercicio 3 - TIR'!$E$18-SQRT(('Ejercicio 3 - TIR'!$E$18-'Ejercicio 3 - TIR'!$C$18)*('Ejercicio 3 - TIR'!$E$18-'Ejercicio 3 - TIR'!$D$18)*(1-N711)))</f>
        <v>33577.79094</v>
      </c>
      <c r="P711" s="3">
        <f t="shared" si="11"/>
        <v>0.2670537484</v>
      </c>
      <c r="Q711" s="7">
        <f>IF(P711&lt;=('Ejercicio 3 - TIR'!$D$22-'Ejercicio 3 - TIR'!$C$22)/('Ejercicio 3 - TIR'!$E$22-'Ejercicio 3 - TIR'!$C$22),'Ejercicio 3 - TIR'!$C$22+SQRT(('Ejercicio 3 - TIR'!$E$22-'Ejercicio 3 - TIR'!$C$22)*('Ejercicio 3 - TIR'!$D$22-'Ejercicio 3 - TIR'!$C$22)*P711),'Ejercicio 3 - TIR'!$E$22-SQRT(('Ejercicio 3 - TIR'!$E$22-'Ejercicio 3 - TIR'!$C$22)*('Ejercicio 3 - TIR'!$E$22-'Ejercicio 3 - TIR'!$D$22)*(1-P711)))</f>
        <v>0.1419247975</v>
      </c>
      <c r="R711" s="3">
        <f t="shared" si="12"/>
        <v>0.6096341047</v>
      </c>
      <c r="S711" s="7">
        <f>IF(R711&lt;=('Ejercicio 3 - TIR'!$D$23-'Ejercicio 3 - TIR'!$C$23)/('Ejercicio 3 - TIR'!$E$23-'Ejercicio 3 - TIR'!$C$23),'Ejercicio 3 - TIR'!$C$23+SQRT(('Ejercicio 3 - TIR'!$E$23-'Ejercicio 3 - TIR'!$C$23)*('Ejercicio 3 - TIR'!$D$23-'Ejercicio 3 - TIR'!$C$23)*R711),'Ejercicio 3 - TIR'!$E$23-SQRT(('Ejercicio 3 - TIR'!$E$23-'Ejercicio 3 - TIR'!$C$23)*('Ejercicio 3 - TIR'!$E$23-'Ejercicio 3 - TIR'!$D$23)*(1-R711)))</f>
        <v>0.1534922915</v>
      </c>
      <c r="T711" s="3">
        <f t="shared" si="13"/>
        <v>0.7397291283</v>
      </c>
      <c r="U711" s="7">
        <f>IF(T711&lt;=('Ejercicio 3 - TIR'!$D$24-'Ejercicio 3 - TIR'!$C$24)/('Ejercicio 3 - TIR'!$E$24-'Ejercicio 3 - TIR'!$C$24),'Ejercicio 3 - TIR'!$C$24+SQRT(('Ejercicio 3 - TIR'!$E$24-'Ejercicio 3 - TIR'!$C$24)*('Ejercicio 3 - TIR'!$D$24-'Ejercicio 3 - TIR'!$C$24)*T711),'Ejercicio 3 - TIR'!$E$24-SQRT(('Ejercicio 3 - TIR'!$E$24-'Ejercicio 3 - TIR'!$C$24)*('Ejercicio 3 - TIR'!$E$24-'Ejercicio 3 - TIR'!$D$24)*(1-T711)))</f>
        <v>0.1930044737</v>
      </c>
      <c r="V711" s="3">
        <f t="shared" si="14"/>
        <v>0.4001157904</v>
      </c>
      <c r="W711" s="7">
        <f>IF(V711&lt;=('Ejercicio 3 - TIR'!$D$25-'Ejercicio 3 - TIR'!$C$25)/('Ejercicio 3 - TIR'!$E$25-'Ejercicio 3 - TIR'!$C$25),'Ejercicio 3 - TIR'!$C$25+SQRT(('Ejercicio 3 - TIR'!$E$25-'Ejercicio 3 - TIR'!$C$25)*('Ejercicio 3 - TIR'!$D$25-'Ejercicio 3 - TIR'!$C$25)*V711),'Ejercicio 3 - TIR'!$E$25-SQRT(('Ejercicio 3 - TIR'!$E$25-'Ejercicio 3 - TIR'!$C$25)*('Ejercicio 3 - TIR'!$E$25-'Ejercicio 3 - TIR'!$D$25)*(1-V711)))</f>
        <v>0.2041786651</v>
      </c>
      <c r="X711" s="3">
        <f t="shared" si="15"/>
        <v>0.9659202357</v>
      </c>
      <c r="Y711" s="7">
        <f>IF(X711&lt;=('Ejercicio 3 - TIR'!$D$26-'Ejercicio 3 - TIR'!$C$26)/('Ejercicio 3 - TIR'!$E$26-'Ejercicio 3 - TIR'!$C$26),'Ejercicio 3 - TIR'!$C$26+SQRT(('Ejercicio 3 - TIR'!$E$26-'Ejercicio 3 - TIR'!$C$26)*('Ejercicio 3 - TIR'!$D$26-'Ejercicio 3 - TIR'!$C$26)*X711),'Ejercicio 3 - TIR'!$E$26-SQRT(('Ejercicio 3 - TIR'!$E$26-'Ejercicio 3 - TIR'!$C$26)*('Ejercicio 3 - TIR'!$E$26-'Ejercicio 3 - TIR'!$D$26)*(1-X711)))</f>
        <v>0.2664342075</v>
      </c>
      <c r="Z711" s="3">
        <f t="shared" si="16"/>
        <v>1.141924798</v>
      </c>
      <c r="AA711" s="3">
        <f t="shared" si="17"/>
        <v>1.317201451</v>
      </c>
      <c r="AB711" s="3">
        <f t="shared" si="18"/>
        <v>1.571427224</v>
      </c>
      <c r="AC711" s="3">
        <f t="shared" si="19"/>
        <v>1.892279137</v>
      </c>
      <c r="AD711" s="3">
        <f t="shared" si="20"/>
        <v>2.396447029</v>
      </c>
      <c r="AE711" s="2">
        <f t="shared" si="21"/>
        <v>3660.770698</v>
      </c>
      <c r="AF711" s="2">
        <f t="shared" si="22"/>
        <v>4222.670781</v>
      </c>
      <c r="AG711" s="2">
        <f t="shared" si="23"/>
        <v>5037.665132</v>
      </c>
      <c r="AH711" s="2">
        <f t="shared" si="24"/>
        <v>6066.248874</v>
      </c>
      <c r="AI711" s="2">
        <f t="shared" si="25"/>
        <v>7682.505085</v>
      </c>
      <c r="AJ711" s="4">
        <f t="shared" si="26"/>
        <v>40702.38964</v>
      </c>
      <c r="AK711" s="4">
        <f t="shared" si="27"/>
        <v>44686.46884</v>
      </c>
      <c r="AL711" s="4">
        <f t="shared" si="28"/>
        <v>52910.71446</v>
      </c>
      <c r="AM711" s="4">
        <f t="shared" si="29"/>
        <v>75663.96211</v>
      </c>
      <c r="AN711" s="4">
        <f t="shared" si="30"/>
        <v>80467.39734</v>
      </c>
      <c r="AO711" s="4">
        <f>C711/'Ejercicio 3 - TIR'!$D$7</f>
        <v>13790.22188</v>
      </c>
      <c r="AP711" s="4">
        <f t="shared" si="31"/>
        <v>26912.16776</v>
      </c>
      <c r="AQ711" s="4">
        <f t="shared" si="32"/>
        <v>30896.24696</v>
      </c>
      <c r="AR711" s="4">
        <f t="shared" si="33"/>
        <v>39120.49257</v>
      </c>
      <c r="AS711" s="4">
        <f t="shared" si="34"/>
        <v>61873.74023</v>
      </c>
      <c r="AT711" s="4">
        <f t="shared" si="35"/>
        <v>66677.17546</v>
      </c>
      <c r="AU711" s="4">
        <f>AP711*'Ejercicio 3 - TIR'!$D$5</f>
        <v>13456.08388</v>
      </c>
      <c r="AV711" s="4">
        <f>AQ711*'Ejercicio 3 - TIR'!$D$5</f>
        <v>15448.12348</v>
      </c>
      <c r="AW711" s="4">
        <f>AR711*'Ejercicio 3 - TIR'!$D$5</f>
        <v>19560.24629</v>
      </c>
      <c r="AX711" s="4">
        <f>AS711*'Ejercicio 3 - TIR'!$D$5</f>
        <v>30936.87011</v>
      </c>
      <c r="AY711" s="4">
        <f>AT711*'Ejercicio 3 - TIR'!$D$5</f>
        <v>33338.58773</v>
      </c>
      <c r="AZ711" s="4">
        <f t="shared" ref="AZ711:BD711" si="2168">AJ711-AU711-AE711</f>
        <v>23585.53506</v>
      </c>
      <c r="BA711" s="4">
        <f t="shared" si="2168"/>
        <v>25015.67458</v>
      </c>
      <c r="BB711" s="4">
        <f t="shared" si="2168"/>
        <v>28312.80304</v>
      </c>
      <c r="BC711" s="4">
        <f t="shared" si="2168"/>
        <v>38660.84312</v>
      </c>
      <c r="BD711" s="4">
        <f t="shared" si="2168"/>
        <v>39446.30453</v>
      </c>
      <c r="BE711" s="4">
        <f t="shared" ref="BE711:BI711" si="2169">AZ711/Z711</f>
        <v>20654.19292</v>
      </c>
      <c r="BF711" s="4">
        <f t="shared" si="2169"/>
        <v>18991.53281</v>
      </c>
      <c r="BG711" s="4">
        <f t="shared" si="2169"/>
        <v>18017.25374</v>
      </c>
      <c r="BH711" s="4">
        <f t="shared" si="2169"/>
        <v>20430.83516</v>
      </c>
      <c r="BI711" s="4">
        <f t="shared" si="2169"/>
        <v>16460.32816</v>
      </c>
      <c r="BJ711" s="4">
        <f t="shared" si="38"/>
        <v>61813.32097</v>
      </c>
      <c r="BK711" s="4">
        <f t="shared" si="39"/>
        <v>33047.53627</v>
      </c>
      <c r="BL711" s="4">
        <f t="shared" si="40"/>
        <v>94860.85724</v>
      </c>
      <c r="BM711" s="4">
        <f>BK711*'Ejercicio 3 - TIR'!$D$5</f>
        <v>16523.76813</v>
      </c>
      <c r="BN711" s="4">
        <f t="shared" si="41"/>
        <v>78337.08911</v>
      </c>
      <c r="BO711" s="4">
        <f t="shared" si="42"/>
        <v>32688.84651</v>
      </c>
      <c r="BP711" s="4">
        <f t="shared" si="43"/>
        <v>-94744.84498</v>
      </c>
      <c r="BQ711" s="4">
        <f t="shared" ref="BQ711:BT711" si="2170">BE711</f>
        <v>20654.19292</v>
      </c>
      <c r="BR711" s="4">
        <f t="shared" si="2170"/>
        <v>18991.53281</v>
      </c>
      <c r="BS711" s="4">
        <f t="shared" si="2170"/>
        <v>18017.25374</v>
      </c>
      <c r="BT711" s="4">
        <f t="shared" si="2170"/>
        <v>20430.83516</v>
      </c>
      <c r="BU711" s="4">
        <f t="shared" si="45"/>
        <v>49149.17467</v>
      </c>
      <c r="BV711" s="36">
        <f t="shared" si="46"/>
        <v>9.182981915</v>
      </c>
    </row>
    <row r="712" ht="15.0" customHeight="1">
      <c r="A712" s="2">
        <v>711.0</v>
      </c>
      <c r="B712" s="3">
        <f t="shared" si="4"/>
        <v>0.03688191935</v>
      </c>
      <c r="C712" s="4">
        <f>IF(B712&lt;=('Ejercicio 3 - TIR'!$D$13-'Ejercicio 3 - TIR'!$C$13)/('Ejercicio 3 - TIR'!$E$13-'Ejercicio 3 - TIR'!$C$13),'Ejercicio 3 - TIR'!$C$13+SQRT(('Ejercicio 3 - TIR'!$E$13-'Ejercicio 3 - TIR'!$C$13)*('Ejercicio 3 - TIR'!$D$13-'Ejercicio 3 - TIR'!$C$13)*B712),'Ejercicio 3 - TIR'!$E$13-SQRT(('Ejercicio 3 - TIR'!$E$13-'Ejercicio 3 - TIR'!$C$13)*('Ejercicio 3 - TIR'!$E$13-'Ejercicio 3 - TIR'!$D$13)*(1-B712)))</f>
        <v>63840.93319</v>
      </c>
      <c r="D712" s="3">
        <f t="shared" si="5"/>
        <v>0.4048226648</v>
      </c>
      <c r="E712" s="4">
        <f>IF(D712&lt;=('Ejercicio 3 - TIR'!$D$14-'Ejercicio 3 - TIR'!$C$14)/('Ejercicio 3 - TIR'!$E$14-'Ejercicio 3 - TIR'!$C$14),'Ejercicio 3 - TIR'!$C$14+SQRT(('Ejercicio 3 - TIR'!$E$14-'Ejercicio 3 - TIR'!$C$14)*('Ejercicio 3 - TIR'!$D$14-'Ejercicio 3 - TIR'!$C$14)*D712),'Ejercicio 3 - TIR'!$E$14-SQRT(('Ejercicio 3 - TIR'!$E$14-'Ejercicio 3 - TIR'!$C$14)*('Ejercicio 3 - TIR'!$E$14-'Ejercicio 3 - TIR'!$D$14)*(1-D712)))</f>
        <v>30551.37046</v>
      </c>
      <c r="F712" s="3">
        <f t="shared" si="6"/>
        <v>0.730162157</v>
      </c>
      <c r="G712" s="4">
        <f>IF(F712&lt;=('Ejercicio 3 - TIR'!$D$18-'Ejercicio 3 - TIR'!$C$18)/('Ejercicio 3 - TIR'!$E$18-'Ejercicio 3 - TIR'!$C$18),'Ejercicio 3 - TIR'!$C$18+SQRT(('Ejercicio 3 - TIR'!$E$18-'Ejercicio 3 - TIR'!$C$18)*('Ejercicio 3 - TIR'!$D$18-'Ejercicio 3 - TIR'!$C$18)*F712),'Ejercicio 3 - TIR'!$E$18-SQRT(('Ejercicio 3 - TIR'!$E$18-'Ejercicio 3 - TIR'!$C$18)*('Ejercicio 3 - TIR'!$E$18-'Ejercicio 3 - TIR'!$D$18)*(1-F712)))</f>
        <v>40501.35151</v>
      </c>
      <c r="H712" s="3">
        <f t="shared" si="7"/>
        <v>0.4964286031</v>
      </c>
      <c r="I712" s="4">
        <f>IF(H712&lt;=('Ejercicio 3 - TIR'!$D$18-'Ejercicio 3 - TIR'!$C$18)/('Ejercicio 3 - TIR'!$E$18-'Ejercicio 3 - TIR'!$C$18),'Ejercicio 3 - TIR'!$C$18+SQRT(('Ejercicio 3 - TIR'!$E$18-'Ejercicio 3 - TIR'!$C$18)*('Ejercicio 3 - TIR'!$D$18-'Ejercicio 3 - TIR'!$C$18)*H712),'Ejercicio 3 - TIR'!$E$18-SQRT(('Ejercicio 3 - TIR'!$E$18-'Ejercicio 3 - TIR'!$C$18)*('Ejercicio 3 - TIR'!$E$18-'Ejercicio 3 - TIR'!$D$18)*(1-H712)))</f>
        <v>38629.2694</v>
      </c>
      <c r="J712" s="3">
        <f t="shared" si="8"/>
        <v>0.9769945173</v>
      </c>
      <c r="K712" s="4">
        <f>IF(J712&lt;=('Ejercicio 3 - TIR'!$D$18-'Ejercicio 3 - TIR'!$C$18)/('Ejercicio 3 - TIR'!$E$18-'Ejercicio 3 - TIR'!$C$18),'Ejercicio 3 - TIR'!$C$18+SQRT(('Ejercicio 3 - TIR'!$E$18-'Ejercicio 3 - TIR'!$C$18)*('Ejercicio 3 - TIR'!$D$18-'Ejercicio 3 - TIR'!$C$18)*J712),'Ejercicio 3 - TIR'!$E$18-SQRT(('Ejercicio 3 - TIR'!$E$18-'Ejercicio 3 - TIR'!$C$18)*('Ejercicio 3 - TIR'!$E$18-'Ejercicio 3 - TIR'!$D$18)*(1-J712)))</f>
        <v>43686.45091</v>
      </c>
      <c r="L712" s="3">
        <f t="shared" si="9"/>
        <v>0.7511089616</v>
      </c>
      <c r="M712" s="4">
        <f>IF(L712&lt;=('Ejercicio 3 - TIR'!$D$18-'Ejercicio 3 - TIR'!$C$18)/('Ejercicio 3 - TIR'!$E$18-'Ejercicio 3 - TIR'!$C$18),'Ejercicio 3 - TIR'!$C$18+SQRT(('Ejercicio 3 - TIR'!$E$18-'Ejercicio 3 - TIR'!$C$18)*('Ejercicio 3 - TIR'!$D$18-'Ejercicio 3 - TIR'!$C$18)*L712),'Ejercicio 3 - TIR'!$E$18-SQRT(('Ejercicio 3 - TIR'!$E$18-'Ejercicio 3 - TIR'!$C$18)*('Ejercicio 3 - TIR'!$E$18-'Ejercicio 3 - TIR'!$D$18)*(1-L712)))</f>
        <v>40679.48754</v>
      </c>
      <c r="N712" s="3">
        <f t="shared" si="10"/>
        <v>0.4665727521</v>
      </c>
      <c r="O712" s="4">
        <f>IF(N712&lt;=('Ejercicio 3 - TIR'!$D$18-'Ejercicio 3 - TIR'!$C$18)/('Ejercicio 3 - TIR'!$E$18-'Ejercicio 3 - TIR'!$C$18),'Ejercicio 3 - TIR'!$C$18+SQRT(('Ejercicio 3 - TIR'!$E$18-'Ejercicio 3 - TIR'!$C$18)*('Ejercicio 3 - TIR'!$D$18-'Ejercicio 3 - TIR'!$C$18)*N712),'Ejercicio 3 - TIR'!$E$18-SQRT(('Ejercicio 3 - TIR'!$E$18-'Ejercicio 3 - TIR'!$C$18)*('Ejercicio 3 - TIR'!$E$18-'Ejercicio 3 - TIR'!$D$18)*(1-N712)))</f>
        <v>38365.75835</v>
      </c>
      <c r="P712" s="3">
        <f t="shared" si="11"/>
        <v>0.2982756185</v>
      </c>
      <c r="Q712" s="7">
        <f>IF(P712&lt;=('Ejercicio 3 - TIR'!$D$22-'Ejercicio 3 - TIR'!$C$22)/('Ejercicio 3 - TIR'!$E$22-'Ejercicio 3 - TIR'!$C$22),'Ejercicio 3 - TIR'!$C$22+SQRT(('Ejercicio 3 - TIR'!$E$22-'Ejercicio 3 - TIR'!$C$22)*('Ejercicio 3 - TIR'!$D$22-'Ejercicio 3 - TIR'!$C$22)*P712),'Ejercicio 3 - TIR'!$E$22-SQRT(('Ejercicio 3 - TIR'!$E$22-'Ejercicio 3 - TIR'!$C$22)*('Ejercicio 3 - TIR'!$E$22-'Ejercicio 3 - TIR'!$D$22)*(1-P712)))</f>
        <v>0.1431710188</v>
      </c>
      <c r="R712" s="3">
        <f t="shared" si="12"/>
        <v>0.8018138179</v>
      </c>
      <c r="S712" s="7">
        <f>IF(R712&lt;=('Ejercicio 3 - TIR'!$D$23-'Ejercicio 3 - TIR'!$C$23)/('Ejercicio 3 - TIR'!$E$23-'Ejercicio 3 - TIR'!$C$23),'Ejercicio 3 - TIR'!$C$23+SQRT(('Ejercicio 3 - TIR'!$E$23-'Ejercicio 3 - TIR'!$C$23)*('Ejercicio 3 - TIR'!$D$23-'Ejercicio 3 - TIR'!$C$23)*R712),'Ejercicio 3 - TIR'!$E$23-SQRT(('Ejercicio 3 - TIR'!$E$23-'Ejercicio 3 - TIR'!$C$23)*('Ejercicio 3 - TIR'!$E$23-'Ejercicio 3 - TIR'!$D$23)*(1-R712)))</f>
        <v>0.1611125669</v>
      </c>
      <c r="T712" s="3">
        <f t="shared" si="13"/>
        <v>0.1114072108</v>
      </c>
      <c r="U712" s="7">
        <f>IF(T712&lt;=('Ejercicio 3 - TIR'!$D$24-'Ejercicio 3 - TIR'!$C$24)/('Ejercicio 3 - TIR'!$E$24-'Ejercicio 3 - TIR'!$C$24),'Ejercicio 3 - TIR'!$C$24+SQRT(('Ejercicio 3 - TIR'!$E$24-'Ejercicio 3 - TIR'!$C$24)*('Ejercicio 3 - TIR'!$D$24-'Ejercicio 3 - TIR'!$C$24)*T712),'Ejercicio 3 - TIR'!$E$24-SQRT(('Ejercicio 3 - TIR'!$E$24-'Ejercicio 3 - TIR'!$C$24)*('Ejercicio 3 - TIR'!$E$24-'Ejercicio 3 - TIR'!$D$24)*(1-T712)))</f>
        <v>0.1652955923</v>
      </c>
      <c r="V712" s="3">
        <f t="shared" si="14"/>
        <v>0.681334219</v>
      </c>
      <c r="W712" s="7">
        <f>IF(V712&lt;=('Ejercicio 3 - TIR'!$D$25-'Ejercicio 3 - TIR'!$C$25)/('Ejercicio 3 - TIR'!$E$25-'Ejercicio 3 - TIR'!$C$25),'Ejercicio 3 - TIR'!$C$25+SQRT(('Ejercicio 3 - TIR'!$E$25-'Ejercicio 3 - TIR'!$C$25)*('Ejercicio 3 - TIR'!$D$25-'Ejercicio 3 - TIR'!$C$25)*V712),'Ejercicio 3 - TIR'!$E$25-SQRT(('Ejercicio 3 - TIR'!$E$25-'Ejercicio 3 - TIR'!$C$25)*('Ejercicio 3 - TIR'!$E$25-'Ejercicio 3 - TIR'!$D$25)*(1-V712)))</f>
        <v>0.2166034398</v>
      </c>
      <c r="X712" s="3">
        <f t="shared" si="15"/>
        <v>0.02010374312</v>
      </c>
      <c r="Y712" s="7">
        <f>IF(X712&lt;=('Ejercicio 3 - TIR'!$D$26-'Ejercicio 3 - TIR'!$C$26)/('Ejercicio 3 - TIR'!$E$26-'Ejercicio 3 - TIR'!$C$26),'Ejercicio 3 - TIR'!$C$26+SQRT(('Ejercicio 3 - TIR'!$E$26-'Ejercicio 3 - TIR'!$C$26)*('Ejercicio 3 - TIR'!$D$26-'Ejercicio 3 - TIR'!$C$26)*X712),'Ejercicio 3 - TIR'!$E$26-SQRT(('Ejercicio 3 - TIR'!$E$26-'Ejercicio 3 - TIR'!$C$26)*('Ejercicio 3 - TIR'!$E$26-'Ejercicio 3 - TIR'!$D$26)*(1-X712)))</f>
        <v>0.1973675034</v>
      </c>
      <c r="Z712" s="3">
        <f t="shared" si="16"/>
        <v>1.143171019</v>
      </c>
      <c r="AA712" s="3">
        <f t="shared" si="17"/>
        <v>1.327350236</v>
      </c>
      <c r="AB712" s="3">
        <f t="shared" si="18"/>
        <v>1.54675538</v>
      </c>
      <c r="AC712" s="3">
        <f t="shared" si="19"/>
        <v>1.881787915</v>
      </c>
      <c r="AD712" s="3">
        <f t="shared" si="20"/>
        <v>2.253191698</v>
      </c>
      <c r="AE712" s="2">
        <f t="shared" si="21"/>
        <v>4374.070835</v>
      </c>
      <c r="AF712" s="2">
        <f t="shared" si="22"/>
        <v>5078.788615</v>
      </c>
      <c r="AG712" s="2">
        <f t="shared" si="23"/>
        <v>5918.289987</v>
      </c>
      <c r="AH712" s="2">
        <f t="shared" si="24"/>
        <v>7200.211955</v>
      </c>
      <c r="AI712" s="2">
        <f t="shared" si="25"/>
        <v>8621.299813</v>
      </c>
      <c r="AJ712" s="4">
        <f t="shared" si="26"/>
        <v>46299.97127</v>
      </c>
      <c r="AK712" s="4">
        <f t="shared" si="27"/>
        <v>51274.56987</v>
      </c>
      <c r="AL712" s="4">
        <f t="shared" si="28"/>
        <v>67572.25296</v>
      </c>
      <c r="AM712" s="4">
        <f t="shared" si="29"/>
        <v>76550.16806</v>
      </c>
      <c r="AN712" s="4">
        <f t="shared" si="30"/>
        <v>86445.40821</v>
      </c>
      <c r="AO712" s="4">
        <f>C712/'Ejercicio 3 - TIR'!$D$7</f>
        <v>12768.18664</v>
      </c>
      <c r="AP712" s="4">
        <f t="shared" si="31"/>
        <v>33531.78463</v>
      </c>
      <c r="AQ712" s="4">
        <f t="shared" si="32"/>
        <v>38506.38323</v>
      </c>
      <c r="AR712" s="4">
        <f t="shared" si="33"/>
        <v>54804.06633</v>
      </c>
      <c r="AS712" s="4">
        <f t="shared" si="34"/>
        <v>63781.98142</v>
      </c>
      <c r="AT712" s="4">
        <f t="shared" si="35"/>
        <v>73677.22157</v>
      </c>
      <c r="AU712" s="4">
        <f>AP712*'Ejercicio 3 - TIR'!$D$5</f>
        <v>16765.89232</v>
      </c>
      <c r="AV712" s="4">
        <f>AQ712*'Ejercicio 3 - TIR'!$D$5</f>
        <v>19253.19161</v>
      </c>
      <c r="AW712" s="4">
        <f>AR712*'Ejercicio 3 - TIR'!$D$5</f>
        <v>27402.03316</v>
      </c>
      <c r="AX712" s="4">
        <f>AS712*'Ejercicio 3 - TIR'!$D$5</f>
        <v>31890.99071</v>
      </c>
      <c r="AY712" s="4">
        <f>AT712*'Ejercicio 3 - TIR'!$D$5</f>
        <v>36838.61079</v>
      </c>
      <c r="AZ712" s="4">
        <f t="shared" ref="AZ712:BD712" si="2171">AJ712-AU712-AE712</f>
        <v>25160.00812</v>
      </c>
      <c r="BA712" s="4">
        <f t="shared" si="2171"/>
        <v>26942.58964</v>
      </c>
      <c r="BB712" s="4">
        <f t="shared" si="2171"/>
        <v>34251.92981</v>
      </c>
      <c r="BC712" s="4">
        <f t="shared" si="2171"/>
        <v>37458.96539</v>
      </c>
      <c r="BD712" s="4">
        <f t="shared" si="2171"/>
        <v>40985.49761</v>
      </c>
      <c r="BE712" s="4">
        <f t="shared" ref="BE712:BI712" si="2172">AZ712/Z712</f>
        <v>22008.96253</v>
      </c>
      <c r="BF712" s="4">
        <f t="shared" si="2172"/>
        <v>20298.02602</v>
      </c>
      <c r="BG712" s="4">
        <f t="shared" si="2172"/>
        <v>22144.37413</v>
      </c>
      <c r="BH712" s="4">
        <f t="shared" si="2172"/>
        <v>19906.05056</v>
      </c>
      <c r="BI712" s="4">
        <f t="shared" si="2172"/>
        <v>18189.97365</v>
      </c>
      <c r="BJ712" s="4">
        <f t="shared" si="38"/>
        <v>68838.09427</v>
      </c>
      <c r="BK712" s="4">
        <f t="shared" si="39"/>
        <v>28769.17213</v>
      </c>
      <c r="BL712" s="4">
        <f t="shared" si="40"/>
        <v>97607.2664</v>
      </c>
      <c r="BM712" s="4">
        <f>BK712*'Ejercicio 3 - TIR'!$D$5</f>
        <v>14384.58606</v>
      </c>
      <c r="BN712" s="4">
        <f t="shared" si="41"/>
        <v>83222.68034</v>
      </c>
      <c r="BO712" s="4">
        <f t="shared" si="42"/>
        <v>36935.46377</v>
      </c>
      <c r="BP712" s="4">
        <f t="shared" si="43"/>
        <v>-94392.30364</v>
      </c>
      <c r="BQ712" s="4">
        <f t="shared" ref="BQ712:BT712" si="2173">BE712</f>
        <v>22008.96253</v>
      </c>
      <c r="BR712" s="4">
        <f t="shared" si="2173"/>
        <v>20298.02602</v>
      </c>
      <c r="BS712" s="4">
        <f t="shared" si="2173"/>
        <v>22144.37413</v>
      </c>
      <c r="BT712" s="4">
        <f t="shared" si="2173"/>
        <v>19906.05056</v>
      </c>
      <c r="BU712" s="4">
        <f t="shared" si="45"/>
        <v>55125.43742</v>
      </c>
      <c r="BV712" s="36">
        <f t="shared" si="46"/>
        <v>12.41784359</v>
      </c>
    </row>
    <row r="713" ht="15.0" customHeight="1">
      <c r="A713" s="2">
        <v>712.0</v>
      </c>
      <c r="B713" s="3">
        <f t="shared" si="4"/>
        <v>0.6962964331</v>
      </c>
      <c r="C713" s="4">
        <f>IF(B713&lt;=('Ejercicio 3 - TIR'!$D$13-'Ejercicio 3 - TIR'!$C$13)/('Ejercicio 3 - TIR'!$E$13-'Ejercicio 3 - TIR'!$C$13),'Ejercicio 3 - TIR'!$C$13+SQRT(('Ejercicio 3 - TIR'!$E$13-'Ejercicio 3 - TIR'!$C$13)*('Ejercicio 3 - TIR'!$D$13-'Ejercicio 3 - TIR'!$C$13)*B713),'Ejercicio 3 - TIR'!$E$13-SQRT(('Ejercicio 3 - TIR'!$E$13-'Ejercicio 3 - TIR'!$C$13)*('Ejercicio 3 - TIR'!$E$13-'Ejercicio 3 - TIR'!$D$13)*(1-B713)))</f>
        <v>80909.57621</v>
      </c>
      <c r="D713" s="3">
        <f t="shared" si="5"/>
        <v>0.9715175066</v>
      </c>
      <c r="E713" s="4">
        <f>IF(D713&lt;=('Ejercicio 3 - TIR'!$D$14-'Ejercicio 3 - TIR'!$C$14)/('Ejercicio 3 - TIR'!$E$14-'Ejercicio 3 - TIR'!$C$14),'Ejercicio 3 - TIR'!$C$14+SQRT(('Ejercicio 3 - TIR'!$E$14-'Ejercicio 3 - TIR'!$C$14)*('Ejercicio 3 - TIR'!$D$14-'Ejercicio 3 - TIR'!$C$14)*D713),'Ejercicio 3 - TIR'!$E$14-SQRT(('Ejercicio 3 - TIR'!$E$14-'Ejercicio 3 - TIR'!$C$14)*('Ejercicio 3 - TIR'!$E$14-'Ejercicio 3 - TIR'!$D$14)*(1-D713)))</f>
        <v>37933.02782</v>
      </c>
      <c r="F713" s="3">
        <f t="shared" si="6"/>
        <v>0.5261948723</v>
      </c>
      <c r="G713" s="4">
        <f>IF(F713&lt;=('Ejercicio 3 - TIR'!$D$18-'Ejercicio 3 - TIR'!$C$18)/('Ejercicio 3 - TIR'!$E$18-'Ejercicio 3 - TIR'!$C$18),'Ejercicio 3 - TIR'!$C$18+SQRT(('Ejercicio 3 - TIR'!$E$18-'Ejercicio 3 - TIR'!$C$18)*('Ejercicio 3 - TIR'!$D$18-'Ejercicio 3 - TIR'!$C$18)*F713),'Ejercicio 3 - TIR'!$E$18-SQRT(('Ejercicio 3 - TIR'!$E$18-'Ejercicio 3 - TIR'!$C$18)*('Ejercicio 3 - TIR'!$E$18-'Ejercicio 3 - TIR'!$D$18)*(1-F713)))</f>
        <v>38884.21245</v>
      </c>
      <c r="H713" s="3">
        <f t="shared" si="7"/>
        <v>0.1862187201</v>
      </c>
      <c r="I713" s="4">
        <f>IF(H713&lt;=('Ejercicio 3 - TIR'!$D$18-'Ejercicio 3 - TIR'!$C$18)/('Ejercicio 3 - TIR'!$E$18-'Ejercicio 3 - TIR'!$C$18),'Ejercicio 3 - TIR'!$C$18+SQRT(('Ejercicio 3 - TIR'!$E$18-'Ejercicio 3 - TIR'!$C$18)*('Ejercicio 3 - TIR'!$D$18-'Ejercicio 3 - TIR'!$C$18)*H713),'Ejercicio 3 - TIR'!$E$18-SQRT(('Ejercicio 3 - TIR'!$E$18-'Ejercicio 3 - TIR'!$C$18)*('Ejercicio 3 - TIR'!$E$18-'Ejercicio 3 - TIR'!$D$18)*(1-H713)))</f>
        <v>35285.14976</v>
      </c>
      <c r="J713" s="3">
        <f t="shared" si="8"/>
        <v>0.3062604868</v>
      </c>
      <c r="K713" s="4">
        <f>IF(J713&lt;=('Ejercicio 3 - TIR'!$D$18-'Ejercicio 3 - TIR'!$C$18)/('Ejercicio 3 - TIR'!$E$18-'Ejercicio 3 - TIR'!$C$18),'Ejercicio 3 - TIR'!$C$18+SQRT(('Ejercicio 3 - TIR'!$E$18-'Ejercicio 3 - TIR'!$C$18)*('Ejercicio 3 - TIR'!$D$18-'Ejercicio 3 - TIR'!$C$18)*J713),'Ejercicio 3 - TIR'!$E$18-SQRT(('Ejercicio 3 - TIR'!$E$18-'Ejercicio 3 - TIR'!$C$18)*('Ejercicio 3 - TIR'!$E$18-'Ejercicio 3 - TIR'!$D$18)*(1-J713)))</f>
        <v>36777.8369</v>
      </c>
      <c r="L713" s="3">
        <f t="shared" si="9"/>
        <v>0.995636458</v>
      </c>
      <c r="M713" s="4">
        <f>IF(L713&lt;=('Ejercicio 3 - TIR'!$D$18-'Ejercicio 3 - TIR'!$C$18)/('Ejercicio 3 - TIR'!$E$18-'Ejercicio 3 - TIR'!$C$18),'Ejercicio 3 - TIR'!$C$18+SQRT(('Ejercicio 3 - TIR'!$E$18-'Ejercicio 3 - TIR'!$C$18)*('Ejercicio 3 - TIR'!$D$18-'Ejercicio 3 - TIR'!$C$18)*L713),'Ejercicio 3 - TIR'!$E$18-SQRT(('Ejercicio 3 - TIR'!$E$18-'Ejercicio 3 - TIR'!$C$18)*('Ejercicio 3 - TIR'!$E$18-'Ejercicio 3 - TIR'!$D$18)*(1-L713)))</f>
        <v>44427.92863</v>
      </c>
      <c r="N713" s="3">
        <f t="shared" si="10"/>
        <v>0.6479430614</v>
      </c>
      <c r="O713" s="4">
        <f>IF(N713&lt;=('Ejercicio 3 - TIR'!$D$18-'Ejercicio 3 - TIR'!$C$18)/('Ejercicio 3 - TIR'!$E$18-'Ejercicio 3 - TIR'!$C$18),'Ejercicio 3 - TIR'!$C$18+SQRT(('Ejercicio 3 - TIR'!$E$18-'Ejercicio 3 - TIR'!$C$18)*('Ejercicio 3 - TIR'!$D$18-'Ejercicio 3 - TIR'!$C$18)*N713),'Ejercicio 3 - TIR'!$E$18-SQRT(('Ejercicio 3 - TIR'!$E$18-'Ejercicio 3 - TIR'!$C$18)*('Ejercicio 3 - TIR'!$E$18-'Ejercicio 3 - TIR'!$D$18)*(1-N713)))</f>
        <v>39858.57288</v>
      </c>
      <c r="P713" s="3">
        <f t="shared" si="11"/>
        <v>0.9424331151</v>
      </c>
      <c r="Q713" s="7">
        <f>IF(P713&lt;=('Ejercicio 3 - TIR'!$D$22-'Ejercicio 3 - TIR'!$C$22)/('Ejercicio 3 - TIR'!$E$22-'Ejercicio 3 - TIR'!$C$22),'Ejercicio 3 - TIR'!$C$22+SQRT(('Ejercicio 3 - TIR'!$E$22-'Ejercicio 3 - TIR'!$C$22)*('Ejercicio 3 - TIR'!$D$22-'Ejercicio 3 - TIR'!$C$22)*P713),'Ejercicio 3 - TIR'!$E$22-SQRT(('Ejercicio 3 - TIR'!$E$22-'Ejercicio 3 - TIR'!$C$22)*('Ejercicio 3 - TIR'!$E$22-'Ejercicio 3 - TIR'!$D$22)*(1-P713)))</f>
        <v>0.1698205898</v>
      </c>
      <c r="R713" s="3">
        <f t="shared" si="12"/>
        <v>0.7351013552</v>
      </c>
      <c r="S713" s="7">
        <f>IF(R713&lt;=('Ejercicio 3 - TIR'!$D$23-'Ejercicio 3 - TIR'!$C$23)/('Ejercicio 3 - TIR'!$E$23-'Ejercicio 3 - TIR'!$C$23),'Ejercicio 3 - TIR'!$C$23+SQRT(('Ejercicio 3 - TIR'!$E$23-'Ejercicio 3 - TIR'!$C$23)*('Ejercicio 3 - TIR'!$D$23-'Ejercicio 3 - TIR'!$C$23)*R713),'Ejercicio 3 - TIR'!$E$23-SQRT(('Ejercicio 3 - TIR'!$E$23-'Ejercicio 3 - TIR'!$C$23)*('Ejercicio 3 - TIR'!$E$23-'Ejercicio 3 - TIR'!$D$23)*(1-R713)))</f>
        <v>0.1581638474</v>
      </c>
      <c r="T713" s="3">
        <f t="shared" si="13"/>
        <v>0.5074483934</v>
      </c>
      <c r="U713" s="7">
        <f>IF(T713&lt;=('Ejercicio 3 - TIR'!$D$24-'Ejercicio 3 - TIR'!$C$24)/('Ejercicio 3 - TIR'!$E$24-'Ejercicio 3 - TIR'!$C$24),'Ejercicio 3 - TIR'!$C$24+SQRT(('Ejercicio 3 - TIR'!$E$24-'Ejercicio 3 - TIR'!$C$24)*('Ejercicio 3 - TIR'!$D$24-'Ejercicio 3 - TIR'!$C$24)*T713),'Ejercicio 3 - TIR'!$E$24-SQRT(('Ejercicio 3 - TIR'!$E$24-'Ejercicio 3 - TIR'!$C$24)*('Ejercicio 3 - TIR'!$E$24-'Ejercicio 3 - TIR'!$D$24)*(1-T713)))</f>
        <v>0.1828631652</v>
      </c>
      <c r="V713" s="3">
        <f t="shared" si="14"/>
        <v>0.290891452</v>
      </c>
      <c r="W713" s="7">
        <f>IF(V713&lt;=('Ejercicio 3 - TIR'!$D$25-'Ejercicio 3 - TIR'!$C$25)/('Ejercicio 3 - TIR'!$E$25-'Ejercicio 3 - TIR'!$C$25),'Ejercicio 3 - TIR'!$C$25+SQRT(('Ejercicio 3 - TIR'!$E$25-'Ejercicio 3 - TIR'!$C$25)*('Ejercicio 3 - TIR'!$D$25-'Ejercicio 3 - TIR'!$C$25)*V713),'Ejercicio 3 - TIR'!$E$25-SQRT(('Ejercicio 3 - TIR'!$E$25-'Ejercicio 3 - TIR'!$C$25)*('Ejercicio 3 - TIR'!$E$25-'Ejercicio 3 - TIR'!$D$25)*(1-V713)))</f>
        <v>0.2001815304</v>
      </c>
      <c r="X713" s="3">
        <f t="shared" si="15"/>
        <v>0.234790945</v>
      </c>
      <c r="Y713" s="7">
        <f>IF(X713&lt;=('Ejercicio 3 - TIR'!$D$26-'Ejercicio 3 - TIR'!$C$26)/('Ejercicio 3 - TIR'!$E$26-'Ejercicio 3 - TIR'!$C$26),'Ejercicio 3 - TIR'!$C$26+SQRT(('Ejercicio 3 - TIR'!$E$26-'Ejercicio 3 - TIR'!$C$26)*('Ejercicio 3 - TIR'!$D$26-'Ejercicio 3 - TIR'!$C$26)*X713),'Ejercicio 3 - TIR'!$E$26-SQRT(('Ejercicio 3 - TIR'!$E$26-'Ejercicio 3 - TIR'!$C$26)*('Ejercicio 3 - TIR'!$E$26-'Ejercicio 3 - TIR'!$D$26)*(1-X713)))</f>
        <v>0.2151780768</v>
      </c>
      <c r="Z713" s="3">
        <f t="shared" si="16"/>
        <v>1.16982059</v>
      </c>
      <c r="AA713" s="3">
        <f t="shared" si="17"/>
        <v>1.354843915</v>
      </c>
      <c r="AB713" s="3">
        <f t="shared" si="18"/>
        <v>1.602594962</v>
      </c>
      <c r="AC713" s="3">
        <f t="shared" si="19"/>
        <v>1.923404874</v>
      </c>
      <c r="AD713" s="3">
        <f t="shared" si="20"/>
        <v>2.337279435</v>
      </c>
      <c r="AE713" s="2">
        <f t="shared" si="21"/>
        <v>6441.809155</v>
      </c>
      <c r="AF713" s="2">
        <f t="shared" si="22"/>
        <v>7460.670475</v>
      </c>
      <c r="AG713" s="2">
        <f t="shared" si="23"/>
        <v>8824.952293</v>
      </c>
      <c r="AH713" s="2">
        <f t="shared" si="24"/>
        <v>10591.54475</v>
      </c>
      <c r="AI713" s="2">
        <f t="shared" si="25"/>
        <v>12870.61298</v>
      </c>
      <c r="AJ713" s="4">
        <f t="shared" si="26"/>
        <v>45487.55234</v>
      </c>
      <c r="AK713" s="4">
        <f t="shared" si="27"/>
        <v>47805.87044</v>
      </c>
      <c r="AL713" s="4">
        <f t="shared" si="28"/>
        <v>58939.97611</v>
      </c>
      <c r="AM713" s="4">
        <f t="shared" si="29"/>
        <v>85452.89445</v>
      </c>
      <c r="AN713" s="4">
        <f t="shared" si="30"/>
        <v>93160.62271</v>
      </c>
      <c r="AO713" s="4">
        <f>C713/'Ejercicio 3 - TIR'!$D$7</f>
        <v>16181.91524</v>
      </c>
      <c r="AP713" s="4">
        <f t="shared" si="31"/>
        <v>29305.6371</v>
      </c>
      <c r="AQ713" s="4">
        <f t="shared" si="32"/>
        <v>31623.9552</v>
      </c>
      <c r="AR713" s="4">
        <f t="shared" si="33"/>
        <v>42758.06087</v>
      </c>
      <c r="AS713" s="4">
        <f t="shared" si="34"/>
        <v>69270.97921</v>
      </c>
      <c r="AT713" s="4">
        <f t="shared" si="35"/>
        <v>76978.70746</v>
      </c>
      <c r="AU713" s="4">
        <f>AP713*'Ejercicio 3 - TIR'!$D$5</f>
        <v>14652.81855</v>
      </c>
      <c r="AV713" s="4">
        <f>AQ713*'Ejercicio 3 - TIR'!$D$5</f>
        <v>15811.9776</v>
      </c>
      <c r="AW713" s="4">
        <f>AR713*'Ejercicio 3 - TIR'!$D$5</f>
        <v>21379.03044</v>
      </c>
      <c r="AX713" s="4">
        <f>AS713*'Ejercicio 3 - TIR'!$D$5</f>
        <v>34635.4896</v>
      </c>
      <c r="AY713" s="4">
        <f>AT713*'Ejercicio 3 - TIR'!$D$5</f>
        <v>38489.35373</v>
      </c>
      <c r="AZ713" s="4">
        <f t="shared" ref="AZ713:BD713" si="2174">AJ713-AU713-AE713</f>
        <v>24392.92464</v>
      </c>
      <c r="BA713" s="4">
        <f t="shared" si="2174"/>
        <v>24533.22237</v>
      </c>
      <c r="BB713" s="4">
        <f t="shared" si="2174"/>
        <v>28735.99339</v>
      </c>
      <c r="BC713" s="4">
        <f t="shared" si="2174"/>
        <v>40225.8601</v>
      </c>
      <c r="BD713" s="4">
        <f t="shared" si="2174"/>
        <v>41800.656</v>
      </c>
      <c r="BE713" s="4">
        <f t="shared" ref="BE713:BI713" si="2175">AZ713/Z713</f>
        <v>20851.851</v>
      </c>
      <c r="BF713" s="4">
        <f t="shared" si="2175"/>
        <v>18107.78503</v>
      </c>
      <c r="BG713" s="4">
        <f t="shared" si="2175"/>
        <v>17930.91459</v>
      </c>
      <c r="BH713" s="4">
        <f t="shared" si="2175"/>
        <v>20913.88072</v>
      </c>
      <c r="BI713" s="4">
        <f t="shared" si="2175"/>
        <v>17884.32113</v>
      </c>
      <c r="BJ713" s="4">
        <f t="shared" si="38"/>
        <v>88660.08583</v>
      </c>
      <c r="BK713" s="4">
        <f t="shared" si="39"/>
        <v>37821.65772</v>
      </c>
      <c r="BL713" s="4">
        <f t="shared" si="40"/>
        <v>126481.7436</v>
      </c>
      <c r="BM713" s="4">
        <f>BK713*'Ejercicio 3 - TIR'!$D$5</f>
        <v>18910.82886</v>
      </c>
      <c r="BN713" s="4">
        <f t="shared" si="41"/>
        <v>107570.9147</v>
      </c>
      <c r="BO713" s="4">
        <f t="shared" si="42"/>
        <v>46023.98544</v>
      </c>
      <c r="BP713" s="4">
        <f t="shared" si="43"/>
        <v>-118842.604</v>
      </c>
      <c r="BQ713" s="4">
        <f t="shared" ref="BQ713:BT713" si="2176">BE713</f>
        <v>20851.851</v>
      </c>
      <c r="BR713" s="4">
        <f t="shared" si="2176"/>
        <v>18107.78503</v>
      </c>
      <c r="BS713" s="4">
        <f t="shared" si="2176"/>
        <v>17930.91459</v>
      </c>
      <c r="BT713" s="4">
        <f t="shared" si="2176"/>
        <v>20913.88072</v>
      </c>
      <c r="BU713" s="4">
        <f t="shared" si="45"/>
        <v>63908.30657</v>
      </c>
      <c r="BV713" s="36">
        <f t="shared" si="46"/>
        <v>5.052704668</v>
      </c>
    </row>
    <row r="714" ht="15.0" customHeight="1">
      <c r="A714" s="2">
        <v>713.0</v>
      </c>
      <c r="B714" s="3">
        <f t="shared" si="4"/>
        <v>0.7521397186</v>
      </c>
      <c r="C714" s="4">
        <f>IF(B714&lt;=('Ejercicio 3 - TIR'!$D$13-'Ejercicio 3 - TIR'!$C$13)/('Ejercicio 3 - TIR'!$E$13-'Ejercicio 3 - TIR'!$C$13),'Ejercicio 3 - TIR'!$C$13+SQRT(('Ejercicio 3 - TIR'!$E$13-'Ejercicio 3 - TIR'!$C$13)*('Ejercicio 3 - TIR'!$D$13-'Ejercicio 3 - TIR'!$C$13)*B714),'Ejercicio 3 - TIR'!$E$13-SQRT(('Ejercicio 3 - TIR'!$E$13-'Ejercicio 3 - TIR'!$C$13)*('Ejercicio 3 - TIR'!$E$13-'Ejercicio 3 - TIR'!$D$13)*(1-B714)))</f>
        <v>82753.77323</v>
      </c>
      <c r="D714" s="3">
        <f t="shared" si="5"/>
        <v>0.3843875837</v>
      </c>
      <c r="E714" s="4">
        <f>IF(D714&lt;=('Ejercicio 3 - TIR'!$D$14-'Ejercicio 3 - TIR'!$C$14)/('Ejercicio 3 - TIR'!$E$14-'Ejercicio 3 - TIR'!$C$14),'Ejercicio 3 - TIR'!$C$14+SQRT(('Ejercicio 3 - TIR'!$E$14-'Ejercicio 3 - TIR'!$C$14)*('Ejercicio 3 - TIR'!$D$14-'Ejercicio 3 - TIR'!$C$14)*D714),'Ejercicio 3 - TIR'!$E$14-SQRT(('Ejercicio 3 - TIR'!$E$14-'Ejercicio 3 - TIR'!$C$14)*('Ejercicio 3 - TIR'!$E$14-'Ejercicio 3 - TIR'!$D$14)*(1-D714)))</f>
        <v>30390.53267</v>
      </c>
      <c r="F714" s="3">
        <f t="shared" si="6"/>
        <v>0.3518846731</v>
      </c>
      <c r="G714" s="4">
        <f>IF(F714&lt;=('Ejercicio 3 - TIR'!$D$18-'Ejercicio 3 - TIR'!$C$18)/('Ejercicio 3 - TIR'!$E$18-'Ejercicio 3 - TIR'!$C$18),'Ejercicio 3 - TIR'!$C$18+SQRT(('Ejercicio 3 - TIR'!$E$18-'Ejercicio 3 - TIR'!$C$18)*('Ejercicio 3 - TIR'!$D$18-'Ejercicio 3 - TIR'!$C$18)*F714),'Ejercicio 3 - TIR'!$E$18-SQRT(('Ejercicio 3 - TIR'!$E$18-'Ejercicio 3 - TIR'!$C$18)*('Ejercicio 3 - TIR'!$E$18-'Ejercicio 3 - TIR'!$D$18)*(1-F714)))</f>
        <v>37265.1704</v>
      </c>
      <c r="H714" s="3">
        <f t="shared" si="7"/>
        <v>0.3321227176</v>
      </c>
      <c r="I714" s="4">
        <f>IF(H714&lt;=('Ejercicio 3 - TIR'!$D$18-'Ejercicio 3 - TIR'!$C$18)/('Ejercicio 3 - TIR'!$E$18-'Ejercicio 3 - TIR'!$C$18),'Ejercicio 3 - TIR'!$C$18+SQRT(('Ejercicio 3 - TIR'!$E$18-'Ejercicio 3 - TIR'!$C$18)*('Ejercicio 3 - TIR'!$D$18-'Ejercicio 3 - TIR'!$C$18)*H714),'Ejercicio 3 - TIR'!$E$18-SQRT(('Ejercicio 3 - TIR'!$E$18-'Ejercicio 3 - TIR'!$C$18)*('Ejercicio 3 - TIR'!$E$18-'Ejercicio 3 - TIR'!$D$18)*(1-H714)))</f>
        <v>37058.21561</v>
      </c>
      <c r="J714" s="3">
        <f t="shared" si="8"/>
        <v>0.5485338652</v>
      </c>
      <c r="K714" s="4">
        <f>IF(J714&lt;=('Ejercicio 3 - TIR'!$D$18-'Ejercicio 3 - TIR'!$C$18)/('Ejercicio 3 - TIR'!$E$18-'Ejercicio 3 - TIR'!$C$18),'Ejercicio 3 - TIR'!$C$18+SQRT(('Ejercicio 3 - TIR'!$E$18-'Ejercicio 3 - TIR'!$C$18)*('Ejercicio 3 - TIR'!$D$18-'Ejercicio 3 - TIR'!$C$18)*J714),'Ejercicio 3 - TIR'!$E$18-SQRT(('Ejercicio 3 - TIR'!$E$18-'Ejercicio 3 - TIR'!$C$18)*('Ejercicio 3 - TIR'!$E$18-'Ejercicio 3 - TIR'!$D$18)*(1-J714)))</f>
        <v>39070.83677</v>
      </c>
      <c r="L714" s="3">
        <f t="shared" si="9"/>
        <v>0.6966027915</v>
      </c>
      <c r="M714" s="4">
        <f>IF(L714&lt;=('Ejercicio 3 - TIR'!$D$18-'Ejercicio 3 - TIR'!$C$18)/('Ejercicio 3 - TIR'!$E$18-'Ejercicio 3 - TIR'!$C$18),'Ejercicio 3 - TIR'!$C$18+SQRT(('Ejercicio 3 - TIR'!$E$18-'Ejercicio 3 - TIR'!$C$18)*('Ejercicio 3 - TIR'!$D$18-'Ejercicio 3 - TIR'!$C$18)*L714),'Ejercicio 3 - TIR'!$E$18-SQRT(('Ejercicio 3 - TIR'!$E$18-'Ejercicio 3 - TIR'!$C$18)*('Ejercicio 3 - TIR'!$E$18-'Ejercicio 3 - TIR'!$D$18)*(1-L714)))</f>
        <v>40229.80182</v>
      </c>
      <c r="N714" s="3">
        <f t="shared" si="10"/>
        <v>0.4222861341</v>
      </c>
      <c r="O714" s="4">
        <f>IF(N714&lt;=('Ejercicio 3 - TIR'!$D$18-'Ejercicio 3 - TIR'!$C$18)/('Ejercicio 3 - TIR'!$E$18-'Ejercicio 3 - TIR'!$C$18),'Ejercicio 3 - TIR'!$C$18+SQRT(('Ejercicio 3 - TIR'!$E$18-'Ejercicio 3 - TIR'!$C$18)*('Ejercicio 3 - TIR'!$D$18-'Ejercicio 3 - TIR'!$C$18)*N714),'Ejercicio 3 - TIR'!$E$18-SQRT(('Ejercicio 3 - TIR'!$E$18-'Ejercicio 3 - TIR'!$C$18)*('Ejercicio 3 - TIR'!$E$18-'Ejercicio 3 - TIR'!$D$18)*(1-N714)))</f>
        <v>37958.82655</v>
      </c>
      <c r="P714" s="3">
        <f t="shared" si="11"/>
        <v>0.9894575734</v>
      </c>
      <c r="Q714" s="7">
        <f>IF(P714&lt;=('Ejercicio 3 - TIR'!$D$22-'Ejercicio 3 - TIR'!$C$22)/('Ejercicio 3 - TIR'!$E$22-'Ejercicio 3 - TIR'!$C$22),'Ejercicio 3 - TIR'!$C$22+SQRT(('Ejercicio 3 - TIR'!$E$22-'Ejercicio 3 - TIR'!$C$22)*('Ejercicio 3 - TIR'!$D$22-'Ejercicio 3 - TIR'!$C$22)*P714),'Ejercicio 3 - TIR'!$E$22-SQRT(('Ejercicio 3 - TIR'!$E$22-'Ejercicio 3 - TIR'!$C$22)*('Ejercicio 3 - TIR'!$E$22-'Ejercicio 3 - TIR'!$D$22)*(1-P714)))</f>
        <v>0.1756438127</v>
      </c>
      <c r="R714" s="3">
        <f t="shared" si="12"/>
        <v>0.02309767808</v>
      </c>
      <c r="S714" s="7">
        <f>IF(R714&lt;=('Ejercicio 3 - TIR'!$D$23-'Ejercicio 3 - TIR'!$C$23)/('Ejercicio 3 - TIR'!$E$23-'Ejercicio 3 - TIR'!$C$23),'Ejercicio 3 - TIR'!$C$23+SQRT(('Ejercicio 3 - TIR'!$E$23-'Ejercicio 3 - TIR'!$C$23)*('Ejercicio 3 - TIR'!$D$23-'Ejercicio 3 - TIR'!$C$23)*R714),'Ejercicio 3 - TIR'!$E$23-SQRT(('Ejercicio 3 - TIR'!$E$23-'Ejercicio 3 - TIR'!$C$23)*('Ejercicio 3 - TIR'!$E$23-'Ejercicio 3 - TIR'!$D$23)*(1-R714)))</f>
        <v>0.1264479315</v>
      </c>
      <c r="T714" s="3">
        <f t="shared" si="13"/>
        <v>0.4649471002</v>
      </c>
      <c r="U714" s="7">
        <f>IF(T714&lt;=('Ejercicio 3 - TIR'!$D$24-'Ejercicio 3 - TIR'!$C$24)/('Ejercicio 3 - TIR'!$E$24-'Ejercicio 3 - TIR'!$C$24),'Ejercicio 3 - TIR'!$C$24+SQRT(('Ejercicio 3 - TIR'!$E$24-'Ejercicio 3 - TIR'!$C$24)*('Ejercicio 3 - TIR'!$D$24-'Ejercicio 3 - TIR'!$C$24)*T714),'Ejercicio 3 - TIR'!$E$24-SQRT(('Ejercicio 3 - TIR'!$E$24-'Ejercicio 3 - TIR'!$C$24)*('Ejercicio 3 - TIR'!$E$24-'Ejercicio 3 - TIR'!$D$24)*(1-T714)))</f>
        <v>0.1812940816</v>
      </c>
      <c r="V714" s="3">
        <f t="shared" si="14"/>
        <v>0.1283418857</v>
      </c>
      <c r="W714" s="7">
        <f>IF(V714&lt;=('Ejercicio 3 - TIR'!$D$25-'Ejercicio 3 - TIR'!$C$25)/('Ejercicio 3 - TIR'!$E$25-'Ejercicio 3 - TIR'!$C$25),'Ejercicio 3 - TIR'!$C$25+SQRT(('Ejercicio 3 - TIR'!$E$25-'Ejercicio 3 - TIR'!$C$25)*('Ejercicio 3 - TIR'!$D$25-'Ejercicio 3 - TIR'!$C$25)*V714),'Ejercicio 3 - TIR'!$E$25-SQRT(('Ejercicio 3 - TIR'!$E$25-'Ejercicio 3 - TIR'!$C$25)*('Ejercicio 3 - TIR'!$E$25-'Ejercicio 3 - TIR'!$D$25)*(1-V714)))</f>
        <v>0.1934044261</v>
      </c>
      <c r="X714" s="3">
        <f t="shared" si="15"/>
        <v>0.4889496882</v>
      </c>
      <c r="Y714" s="7">
        <f>IF(X714&lt;=('Ejercicio 3 - TIR'!$D$26-'Ejercicio 3 - TIR'!$C$26)/('Ejercicio 3 - TIR'!$E$26-'Ejercicio 3 - TIR'!$C$26),'Ejercicio 3 - TIR'!$C$26+SQRT(('Ejercicio 3 - TIR'!$E$26-'Ejercicio 3 - TIR'!$C$26)*('Ejercicio 3 - TIR'!$D$26-'Ejercicio 3 - TIR'!$C$26)*X714),'Ejercicio 3 - TIR'!$E$26-SQRT(('Ejercicio 3 - TIR'!$E$26-'Ejercicio 3 - TIR'!$C$26)*('Ejercicio 3 - TIR'!$E$26-'Ejercicio 3 - TIR'!$D$26)*(1-X714)))</f>
        <v>0.2274674226</v>
      </c>
      <c r="Z714" s="3">
        <f t="shared" si="16"/>
        <v>1.175643813</v>
      </c>
      <c r="AA714" s="3">
        <f t="shared" si="17"/>
        <v>1.324301541</v>
      </c>
      <c r="AB714" s="3">
        <f t="shared" si="18"/>
        <v>1.564389573</v>
      </c>
      <c r="AC714" s="3">
        <f t="shared" si="19"/>
        <v>1.86694944</v>
      </c>
      <c r="AD714" s="3">
        <f t="shared" si="20"/>
        <v>2.291619617</v>
      </c>
      <c r="AE714" s="2">
        <f t="shared" si="21"/>
        <v>5337.909027</v>
      </c>
      <c r="AF714" s="2">
        <f t="shared" si="22"/>
        <v>6012.876582</v>
      </c>
      <c r="AG714" s="2">
        <f t="shared" si="23"/>
        <v>7102.975519</v>
      </c>
      <c r="AH714" s="2">
        <f t="shared" si="24"/>
        <v>8476.722424</v>
      </c>
      <c r="AI714" s="2">
        <f t="shared" si="25"/>
        <v>10404.90063</v>
      </c>
      <c r="AJ714" s="4">
        <f t="shared" si="26"/>
        <v>43810.56701</v>
      </c>
      <c r="AK714" s="4">
        <f t="shared" si="27"/>
        <v>49076.25204</v>
      </c>
      <c r="AL714" s="4">
        <f t="shared" si="28"/>
        <v>61122.00964</v>
      </c>
      <c r="AM714" s="4">
        <f t="shared" si="29"/>
        <v>75107.00599</v>
      </c>
      <c r="AN714" s="4">
        <f t="shared" si="30"/>
        <v>86987.19159</v>
      </c>
      <c r="AO714" s="4">
        <f>C714/'Ejercicio 3 - TIR'!$D$7</f>
        <v>16550.75465</v>
      </c>
      <c r="AP714" s="4">
        <f t="shared" si="31"/>
        <v>27259.81236</v>
      </c>
      <c r="AQ714" s="4">
        <f t="shared" si="32"/>
        <v>32525.4974</v>
      </c>
      <c r="AR714" s="4">
        <f t="shared" si="33"/>
        <v>44571.25499</v>
      </c>
      <c r="AS714" s="4">
        <f t="shared" si="34"/>
        <v>58556.25134</v>
      </c>
      <c r="AT714" s="4">
        <f t="shared" si="35"/>
        <v>70436.43694</v>
      </c>
      <c r="AU714" s="4">
        <f>AP714*'Ejercicio 3 - TIR'!$D$5</f>
        <v>13629.90618</v>
      </c>
      <c r="AV714" s="4">
        <f>AQ714*'Ejercicio 3 - TIR'!$D$5</f>
        <v>16262.7487</v>
      </c>
      <c r="AW714" s="4">
        <f>AR714*'Ejercicio 3 - TIR'!$D$5</f>
        <v>22285.6275</v>
      </c>
      <c r="AX714" s="4">
        <f>AS714*'Ejercicio 3 - TIR'!$D$5</f>
        <v>29278.12567</v>
      </c>
      <c r="AY714" s="4">
        <f>AT714*'Ejercicio 3 - TIR'!$D$5</f>
        <v>35218.21847</v>
      </c>
      <c r="AZ714" s="4">
        <f t="shared" ref="AZ714:BD714" si="2177">AJ714-AU714-AE714</f>
        <v>24842.7518</v>
      </c>
      <c r="BA714" s="4">
        <f t="shared" si="2177"/>
        <v>26800.62676</v>
      </c>
      <c r="BB714" s="4">
        <f t="shared" si="2177"/>
        <v>31733.40662</v>
      </c>
      <c r="BC714" s="4">
        <f t="shared" si="2177"/>
        <v>37352.1579</v>
      </c>
      <c r="BD714" s="4">
        <f t="shared" si="2177"/>
        <v>41364.07249</v>
      </c>
      <c r="BE714" s="4">
        <f t="shared" ref="BE714:BI714" si="2178">AZ714/Z714</f>
        <v>21131.18917</v>
      </c>
      <c r="BF714" s="4">
        <f t="shared" si="2178"/>
        <v>20237.55613</v>
      </c>
      <c r="BG714" s="4">
        <f t="shared" si="2178"/>
        <v>20284.84923</v>
      </c>
      <c r="BH714" s="4">
        <f t="shared" si="2178"/>
        <v>20007.0538</v>
      </c>
      <c r="BI714" s="4">
        <f t="shared" si="2178"/>
        <v>18050.14767</v>
      </c>
      <c r="BJ714" s="4">
        <f t="shared" si="38"/>
        <v>69643.54084</v>
      </c>
      <c r="BK714" s="4">
        <f t="shared" si="39"/>
        <v>37928.03403</v>
      </c>
      <c r="BL714" s="4">
        <f t="shared" si="40"/>
        <v>107571.5749</v>
      </c>
      <c r="BM714" s="4">
        <f>BK714*'Ejercicio 3 - TIR'!$D$5</f>
        <v>18964.01702</v>
      </c>
      <c r="BN714" s="4">
        <f t="shared" si="41"/>
        <v>88607.55786</v>
      </c>
      <c r="BO714" s="4">
        <f t="shared" si="42"/>
        <v>38665.90999</v>
      </c>
      <c r="BP714" s="4">
        <f t="shared" si="43"/>
        <v>-113144.3059</v>
      </c>
      <c r="BQ714" s="4">
        <f t="shared" ref="BQ714:BT714" si="2179">BE714</f>
        <v>21131.18917</v>
      </c>
      <c r="BR714" s="4">
        <f t="shared" si="2179"/>
        <v>20237.55613</v>
      </c>
      <c r="BS714" s="4">
        <f t="shared" si="2179"/>
        <v>20284.84923</v>
      </c>
      <c r="BT714" s="4">
        <f t="shared" si="2179"/>
        <v>20007.0538</v>
      </c>
      <c r="BU714" s="4">
        <f t="shared" si="45"/>
        <v>56716.05766</v>
      </c>
      <c r="BV714" s="36">
        <f t="shared" si="46"/>
        <v>6.017384152</v>
      </c>
    </row>
    <row r="715" ht="15.0" customHeight="1">
      <c r="A715" s="2">
        <v>714.0</v>
      </c>
      <c r="B715" s="3">
        <f t="shared" si="4"/>
        <v>0.776656569</v>
      </c>
      <c r="C715" s="4">
        <f>IF(B715&lt;=('Ejercicio 3 - TIR'!$D$13-'Ejercicio 3 - TIR'!$C$13)/('Ejercicio 3 - TIR'!$E$13-'Ejercicio 3 - TIR'!$C$13),'Ejercicio 3 - TIR'!$C$13+SQRT(('Ejercicio 3 - TIR'!$E$13-'Ejercicio 3 - TIR'!$C$13)*('Ejercicio 3 - TIR'!$D$13-'Ejercicio 3 - TIR'!$C$13)*B715),'Ejercicio 3 - TIR'!$E$13-SQRT(('Ejercicio 3 - TIR'!$E$13-'Ejercicio 3 - TIR'!$C$13)*('Ejercicio 3 - TIR'!$E$13-'Ejercicio 3 - TIR'!$D$13)*(1-B715)))</f>
        <v>83628.92437</v>
      </c>
      <c r="D715" s="3">
        <f t="shared" si="5"/>
        <v>0.3355035851</v>
      </c>
      <c r="E715" s="4">
        <f>IF(D715&lt;=('Ejercicio 3 - TIR'!$D$14-'Ejercicio 3 - TIR'!$C$14)/('Ejercicio 3 - TIR'!$E$14-'Ejercicio 3 - TIR'!$C$14),'Ejercicio 3 - TIR'!$C$14+SQRT(('Ejercicio 3 - TIR'!$E$14-'Ejercicio 3 - TIR'!$C$14)*('Ejercicio 3 - TIR'!$D$14-'Ejercicio 3 - TIR'!$C$14)*D715),'Ejercicio 3 - TIR'!$E$14-SQRT(('Ejercicio 3 - TIR'!$E$14-'Ejercicio 3 - TIR'!$C$14)*('Ejercicio 3 - TIR'!$E$14-'Ejercicio 3 - TIR'!$D$14)*(1-D715)))</f>
        <v>30016.29016</v>
      </c>
      <c r="F715" s="3">
        <f t="shared" si="6"/>
        <v>0.363567476</v>
      </c>
      <c r="G715" s="4">
        <f>IF(F715&lt;=('Ejercicio 3 - TIR'!$D$18-'Ejercicio 3 - TIR'!$C$18)/('Ejercicio 3 - TIR'!$E$18-'Ejercicio 3 - TIR'!$C$18),'Ejercicio 3 - TIR'!$C$18+SQRT(('Ejercicio 3 - TIR'!$E$18-'Ejercicio 3 - TIR'!$C$18)*('Ejercicio 3 - TIR'!$D$18-'Ejercicio 3 - TIR'!$C$18)*F715),'Ejercicio 3 - TIR'!$E$18-SQRT(('Ejercicio 3 - TIR'!$E$18-'Ejercicio 3 - TIR'!$C$18)*('Ejercicio 3 - TIR'!$E$18-'Ejercicio 3 - TIR'!$D$18)*(1-F715)))</f>
        <v>37384.78987</v>
      </c>
      <c r="H715" s="3">
        <f t="shared" si="7"/>
        <v>0.04472314968</v>
      </c>
      <c r="I715" s="4">
        <f>IF(H715&lt;=('Ejercicio 3 - TIR'!$D$18-'Ejercicio 3 - TIR'!$C$18)/('Ejercicio 3 - TIR'!$E$18-'Ejercicio 3 - TIR'!$C$18),'Ejercicio 3 - TIR'!$C$18+SQRT(('Ejercicio 3 - TIR'!$E$18-'Ejercicio 3 - TIR'!$C$18)*('Ejercicio 3 - TIR'!$D$18-'Ejercicio 3 - TIR'!$C$18)*H715),'Ejercicio 3 - TIR'!$E$18-SQRT(('Ejercicio 3 - TIR'!$E$18-'Ejercicio 3 - TIR'!$C$18)*('Ejercicio 3 - TIR'!$E$18-'Ejercicio 3 - TIR'!$D$18)*(1-H715)))</f>
        <v>32590.0719</v>
      </c>
      <c r="J715" s="3">
        <f t="shared" si="8"/>
        <v>0.5877989492</v>
      </c>
      <c r="K715" s="4">
        <f>IF(J715&lt;=('Ejercicio 3 - TIR'!$D$18-'Ejercicio 3 - TIR'!$C$18)/('Ejercicio 3 - TIR'!$E$18-'Ejercicio 3 - TIR'!$C$18),'Ejercicio 3 - TIR'!$C$18+SQRT(('Ejercicio 3 - TIR'!$E$18-'Ejercicio 3 - TIR'!$C$18)*('Ejercicio 3 - TIR'!$D$18-'Ejercicio 3 - TIR'!$C$18)*J715),'Ejercicio 3 - TIR'!$E$18-SQRT(('Ejercicio 3 - TIR'!$E$18-'Ejercicio 3 - TIR'!$C$18)*('Ejercicio 3 - TIR'!$E$18-'Ejercicio 3 - TIR'!$D$18)*(1-J715)))</f>
        <v>39389.87979</v>
      </c>
      <c r="L715" s="3">
        <f t="shared" si="9"/>
        <v>0.3155231162</v>
      </c>
      <c r="M715" s="4">
        <f>IF(L715&lt;=('Ejercicio 3 - TIR'!$D$18-'Ejercicio 3 - TIR'!$C$18)/('Ejercicio 3 - TIR'!$E$18-'Ejercicio 3 - TIR'!$C$18),'Ejercicio 3 - TIR'!$C$18+SQRT(('Ejercicio 3 - TIR'!$E$18-'Ejercicio 3 - TIR'!$C$18)*('Ejercicio 3 - TIR'!$D$18-'Ejercicio 3 - TIR'!$C$18)*L715),'Ejercicio 3 - TIR'!$E$18-SQRT(('Ejercicio 3 - TIR'!$E$18-'Ejercicio 3 - TIR'!$C$18)*('Ejercicio 3 - TIR'!$E$18-'Ejercicio 3 - TIR'!$D$18)*(1-L715)))</f>
        <v>36879.56884</v>
      </c>
      <c r="N715" s="3">
        <f t="shared" si="10"/>
        <v>0.6519685582</v>
      </c>
      <c r="O715" s="4">
        <f>IF(N715&lt;=('Ejercicio 3 - TIR'!$D$18-'Ejercicio 3 - TIR'!$C$18)/('Ejercicio 3 - TIR'!$E$18-'Ejercicio 3 - TIR'!$C$18),'Ejercicio 3 - TIR'!$C$18+SQRT(('Ejercicio 3 - TIR'!$E$18-'Ejercicio 3 - TIR'!$C$18)*('Ejercicio 3 - TIR'!$D$18-'Ejercicio 3 - TIR'!$C$18)*N715),'Ejercicio 3 - TIR'!$E$18-SQRT(('Ejercicio 3 - TIR'!$E$18-'Ejercicio 3 - TIR'!$C$18)*('Ejercicio 3 - TIR'!$E$18-'Ejercicio 3 - TIR'!$D$18)*(1-N715)))</f>
        <v>39889.1498</v>
      </c>
      <c r="P715" s="3">
        <f t="shared" si="11"/>
        <v>0.8639651522</v>
      </c>
      <c r="Q715" s="7">
        <f>IF(P715&lt;=('Ejercicio 3 - TIR'!$D$22-'Ejercicio 3 - TIR'!$C$22)/('Ejercicio 3 - TIR'!$E$22-'Ejercicio 3 - TIR'!$C$22),'Ejercicio 3 - TIR'!$C$22+SQRT(('Ejercicio 3 - TIR'!$E$22-'Ejercicio 3 - TIR'!$C$22)*('Ejercicio 3 - TIR'!$D$22-'Ejercicio 3 - TIR'!$C$22)*P715),'Ejercicio 3 - TIR'!$E$22-SQRT(('Ejercicio 3 - TIR'!$E$22-'Ejercicio 3 - TIR'!$C$22)*('Ejercicio 3 - TIR'!$E$22-'Ejercicio 3 - TIR'!$D$22)*(1-P715)))</f>
        <v>0.1643519098</v>
      </c>
      <c r="R715" s="3">
        <f t="shared" si="12"/>
        <v>0.6619477439</v>
      </c>
      <c r="S715" s="7">
        <f>IF(R715&lt;=('Ejercicio 3 - TIR'!$D$23-'Ejercicio 3 - TIR'!$C$23)/('Ejercicio 3 - TIR'!$E$23-'Ejercicio 3 - TIR'!$C$23),'Ejercicio 3 - TIR'!$C$23+SQRT(('Ejercicio 3 - TIR'!$E$23-'Ejercicio 3 - TIR'!$C$23)*('Ejercicio 3 - TIR'!$D$23-'Ejercicio 3 - TIR'!$C$23)*R715),'Ejercicio 3 - TIR'!$E$23-SQRT(('Ejercicio 3 - TIR'!$E$23-'Ejercicio 3 - TIR'!$C$23)*('Ejercicio 3 - TIR'!$E$23-'Ejercicio 3 - TIR'!$D$23)*(1-R715)))</f>
        <v>0.1553323276</v>
      </c>
      <c r="T715" s="3">
        <f t="shared" si="13"/>
        <v>0.01570935002</v>
      </c>
      <c r="U715" s="7">
        <f>IF(T715&lt;=('Ejercicio 3 - TIR'!$D$24-'Ejercicio 3 - TIR'!$C$24)/('Ejercicio 3 - TIR'!$E$24-'Ejercicio 3 - TIR'!$C$24),'Ejercicio 3 - TIR'!$C$24+SQRT(('Ejercicio 3 - TIR'!$E$24-'Ejercicio 3 - TIR'!$C$24)*('Ejercicio 3 - TIR'!$D$24-'Ejercicio 3 - TIR'!$C$24)*T715),'Ejercicio 3 - TIR'!$E$24-SQRT(('Ejercicio 3 - TIR'!$E$24-'Ejercicio 3 - TIR'!$C$24)*('Ejercicio 3 - TIR'!$E$24-'Ejercicio 3 - TIR'!$D$24)*(1-T715)))</f>
        <v>0.1557436604</v>
      </c>
      <c r="V715" s="3">
        <f t="shared" si="14"/>
        <v>0.7905274636</v>
      </c>
      <c r="W715" s="7">
        <f>IF(V715&lt;=('Ejercicio 3 - TIR'!$D$25-'Ejercicio 3 - TIR'!$C$25)/('Ejercicio 3 - TIR'!$E$25-'Ejercicio 3 - TIR'!$C$25),'Ejercicio 3 - TIR'!$C$25+SQRT(('Ejercicio 3 - TIR'!$E$25-'Ejercicio 3 - TIR'!$C$25)*('Ejercicio 3 - TIR'!$D$25-'Ejercicio 3 - TIR'!$C$25)*V715),'Ejercicio 3 - TIR'!$E$25-SQRT(('Ejercicio 3 - TIR'!$E$25-'Ejercicio 3 - TIR'!$C$25)*('Ejercicio 3 - TIR'!$E$25-'Ejercicio 3 - TIR'!$D$25)*(1-V715)))</f>
        <v>0.2229231856</v>
      </c>
      <c r="X715" s="3">
        <f t="shared" si="15"/>
        <v>0.05913306584</v>
      </c>
      <c r="Y715" s="7">
        <f>IF(X715&lt;=('Ejercicio 3 - TIR'!$D$26-'Ejercicio 3 - TIR'!$C$26)/('Ejercicio 3 - TIR'!$E$26-'Ejercicio 3 - TIR'!$C$26),'Ejercicio 3 - TIR'!$C$26+SQRT(('Ejercicio 3 - TIR'!$E$26-'Ejercicio 3 - TIR'!$C$26)*('Ejercicio 3 - TIR'!$D$26-'Ejercicio 3 - TIR'!$C$26)*X715),'Ejercicio 3 - TIR'!$E$26-SQRT(('Ejercicio 3 - TIR'!$E$26-'Ejercicio 3 - TIR'!$C$26)*('Ejercicio 3 - TIR'!$E$26-'Ejercicio 3 - TIR'!$D$26)*(1-X715)))</f>
        <v>0.2026356352</v>
      </c>
      <c r="Z715" s="3">
        <f t="shared" si="16"/>
        <v>1.16435191</v>
      </c>
      <c r="AA715" s="3">
        <f t="shared" si="17"/>
        <v>1.345213402</v>
      </c>
      <c r="AB715" s="3">
        <f t="shared" si="18"/>
        <v>1.554721861</v>
      </c>
      <c r="AC715" s="3">
        <f t="shared" si="19"/>
        <v>1.901305412</v>
      </c>
      <c r="AD715" s="3">
        <f t="shared" si="20"/>
        <v>2.286577641</v>
      </c>
      <c r="AE715" s="2">
        <f t="shared" si="21"/>
        <v>4933.234613</v>
      </c>
      <c r="AF715" s="2">
        <f t="shared" si="22"/>
        <v>5699.525428</v>
      </c>
      <c r="AG715" s="2">
        <f t="shared" si="23"/>
        <v>6587.190381</v>
      </c>
      <c r="AH715" s="2">
        <f t="shared" si="24"/>
        <v>8055.627845</v>
      </c>
      <c r="AI715" s="2">
        <f t="shared" si="25"/>
        <v>9687.985111</v>
      </c>
      <c r="AJ715" s="4">
        <f t="shared" si="26"/>
        <v>43529.05148</v>
      </c>
      <c r="AK715" s="4">
        <f t="shared" si="27"/>
        <v>43840.6015</v>
      </c>
      <c r="AL715" s="4">
        <f t="shared" si="28"/>
        <v>61240.30722</v>
      </c>
      <c r="AM715" s="4">
        <f t="shared" si="29"/>
        <v>70119.32381</v>
      </c>
      <c r="AN715" s="4">
        <f t="shared" si="30"/>
        <v>91209.63806</v>
      </c>
      <c r="AO715" s="4">
        <f>C715/'Ejercicio 3 - TIR'!$D$7</f>
        <v>16725.78487</v>
      </c>
      <c r="AP715" s="4">
        <f t="shared" si="31"/>
        <v>26803.26661</v>
      </c>
      <c r="AQ715" s="4">
        <f t="shared" si="32"/>
        <v>27114.81662</v>
      </c>
      <c r="AR715" s="4">
        <f t="shared" si="33"/>
        <v>44514.52235</v>
      </c>
      <c r="AS715" s="4">
        <f t="shared" si="34"/>
        <v>53393.53894</v>
      </c>
      <c r="AT715" s="4">
        <f t="shared" si="35"/>
        <v>74483.85319</v>
      </c>
      <c r="AU715" s="4">
        <f>AP715*'Ejercicio 3 - TIR'!$D$5</f>
        <v>13401.6333</v>
      </c>
      <c r="AV715" s="4">
        <f>AQ715*'Ejercicio 3 - TIR'!$D$5</f>
        <v>13557.40831</v>
      </c>
      <c r="AW715" s="4">
        <f>AR715*'Ejercicio 3 - TIR'!$D$5</f>
        <v>22257.26117</v>
      </c>
      <c r="AX715" s="4">
        <f>AS715*'Ejercicio 3 - TIR'!$D$5</f>
        <v>26696.76947</v>
      </c>
      <c r="AY715" s="4">
        <f>AT715*'Ejercicio 3 - TIR'!$D$5</f>
        <v>37241.92659</v>
      </c>
      <c r="AZ715" s="4">
        <f t="shared" ref="AZ715:BD715" si="2180">AJ715-AU715-AE715</f>
        <v>25194.18356</v>
      </c>
      <c r="BA715" s="4">
        <f t="shared" si="2180"/>
        <v>24583.66776</v>
      </c>
      <c r="BB715" s="4">
        <f t="shared" si="2180"/>
        <v>32395.85567</v>
      </c>
      <c r="BC715" s="4">
        <f t="shared" si="2180"/>
        <v>35366.9265</v>
      </c>
      <c r="BD715" s="4">
        <f t="shared" si="2180"/>
        <v>44279.72636</v>
      </c>
      <c r="BE715" s="4">
        <f t="shared" ref="BE715:BI715" si="2181">AZ715/Z715</f>
        <v>21637.94584</v>
      </c>
      <c r="BF715" s="4">
        <f t="shared" si="2181"/>
        <v>18274.92034</v>
      </c>
      <c r="BG715" s="4">
        <f t="shared" si="2181"/>
        <v>20837.07477</v>
      </c>
      <c r="BH715" s="4">
        <f t="shared" si="2181"/>
        <v>18601.39159</v>
      </c>
      <c r="BI715" s="4">
        <f t="shared" si="2181"/>
        <v>19365.06575</v>
      </c>
      <c r="BJ715" s="4">
        <f t="shared" si="38"/>
        <v>68634.57795</v>
      </c>
      <c r="BK715" s="4">
        <f t="shared" si="39"/>
        <v>38244.80573</v>
      </c>
      <c r="BL715" s="4">
        <f t="shared" si="40"/>
        <v>106879.3837</v>
      </c>
      <c r="BM715" s="4">
        <f>BK715*'Ejercicio 3 - TIR'!$D$5</f>
        <v>19122.40286</v>
      </c>
      <c r="BN715" s="4">
        <f t="shared" si="41"/>
        <v>87756.98081</v>
      </c>
      <c r="BO715" s="4">
        <f t="shared" si="42"/>
        <v>38379.18259</v>
      </c>
      <c r="BP715" s="4">
        <f t="shared" si="43"/>
        <v>-113645.2145</v>
      </c>
      <c r="BQ715" s="4">
        <f t="shared" ref="BQ715:BT715" si="2182">BE715</f>
        <v>21637.94584</v>
      </c>
      <c r="BR715" s="4">
        <f t="shared" si="2182"/>
        <v>18274.92034</v>
      </c>
      <c r="BS715" s="4">
        <f t="shared" si="2182"/>
        <v>20837.07477</v>
      </c>
      <c r="BT715" s="4">
        <f t="shared" si="2182"/>
        <v>18601.39159</v>
      </c>
      <c r="BU715" s="4">
        <f t="shared" si="45"/>
        <v>57744.24834</v>
      </c>
      <c r="BV715" s="36">
        <f t="shared" si="46"/>
        <v>5.561731593</v>
      </c>
    </row>
    <row r="716" ht="15.0" customHeight="1">
      <c r="A716" s="2">
        <v>715.0</v>
      </c>
      <c r="B716" s="3">
        <f t="shared" si="4"/>
        <v>0.6632525447</v>
      </c>
      <c r="C716" s="4">
        <f>IF(B716&lt;=('Ejercicio 3 - TIR'!$D$13-'Ejercicio 3 - TIR'!$C$13)/('Ejercicio 3 - TIR'!$E$13-'Ejercicio 3 - TIR'!$C$13),'Ejercicio 3 - TIR'!$C$13+SQRT(('Ejercicio 3 - TIR'!$E$13-'Ejercicio 3 - TIR'!$C$13)*('Ejercicio 3 - TIR'!$D$13-'Ejercicio 3 - TIR'!$C$13)*B716),'Ejercicio 3 - TIR'!$E$13-SQRT(('Ejercicio 3 - TIR'!$E$13-'Ejercicio 3 - TIR'!$C$13)*('Ejercicio 3 - TIR'!$E$13-'Ejercicio 3 - TIR'!$D$13)*(1-B716)))</f>
        <v>79897.83727</v>
      </c>
      <c r="D716" s="3">
        <f t="shared" si="5"/>
        <v>0.5547220957</v>
      </c>
      <c r="E716" s="4">
        <f>IF(D716&lt;=('Ejercicio 3 - TIR'!$D$14-'Ejercicio 3 - TIR'!$C$14)/('Ejercicio 3 - TIR'!$E$14-'Ejercicio 3 - TIR'!$C$14),'Ejercicio 3 - TIR'!$C$14+SQRT(('Ejercicio 3 - TIR'!$E$14-'Ejercicio 3 - TIR'!$C$14)*('Ejercicio 3 - TIR'!$D$14-'Ejercicio 3 - TIR'!$C$14)*D716),'Ejercicio 3 - TIR'!$E$14-SQRT(('Ejercicio 3 - TIR'!$E$14-'Ejercicio 3 - TIR'!$C$14)*('Ejercicio 3 - TIR'!$E$14-'Ejercicio 3 - TIR'!$D$14)*(1-D716)))</f>
        <v>31827.38196</v>
      </c>
      <c r="F716" s="3">
        <f t="shared" si="6"/>
        <v>0.8356086877</v>
      </c>
      <c r="G716" s="4">
        <f>IF(F716&lt;=('Ejercicio 3 - TIR'!$D$18-'Ejercicio 3 - TIR'!$C$18)/('Ejercicio 3 - TIR'!$E$18-'Ejercicio 3 - TIR'!$C$18),'Ejercicio 3 - TIR'!$C$18+SQRT(('Ejercicio 3 - TIR'!$E$18-'Ejercicio 3 - TIR'!$C$18)*('Ejercicio 3 - TIR'!$D$18-'Ejercicio 3 - TIR'!$C$18)*F716),'Ejercicio 3 - TIR'!$E$18-SQRT(('Ejercicio 3 - TIR'!$E$18-'Ejercicio 3 - TIR'!$C$18)*('Ejercicio 3 - TIR'!$E$18-'Ejercicio 3 - TIR'!$D$18)*(1-F716)))</f>
        <v>41488.68281</v>
      </c>
      <c r="H716" s="3">
        <f t="shared" si="7"/>
        <v>0.970450094</v>
      </c>
      <c r="I716" s="4">
        <f>IF(H716&lt;=('Ejercicio 3 - TIR'!$D$18-'Ejercicio 3 - TIR'!$C$18)/('Ejercicio 3 - TIR'!$E$18-'Ejercicio 3 - TIR'!$C$18),'Ejercicio 3 - TIR'!$C$18+SQRT(('Ejercicio 3 - TIR'!$E$18-'Ejercicio 3 - TIR'!$C$18)*('Ejercicio 3 - TIR'!$D$18-'Ejercicio 3 - TIR'!$C$18)*H716),'Ejercicio 3 - TIR'!$E$18-SQRT(('Ejercicio 3 - TIR'!$E$18-'Ejercicio 3 - TIR'!$C$18)*('Ejercicio 3 - TIR'!$E$18-'Ejercicio 3 - TIR'!$D$18)*(1-H716)))</f>
        <v>43511.29487</v>
      </c>
      <c r="J716" s="3">
        <f t="shared" si="8"/>
        <v>0.7686101208</v>
      </c>
      <c r="K716" s="4">
        <f>IF(J716&lt;=('Ejercicio 3 - TIR'!$D$18-'Ejercicio 3 - TIR'!$C$18)/('Ejercicio 3 - TIR'!$E$18-'Ejercicio 3 - TIR'!$C$18),'Ejercicio 3 - TIR'!$C$18+SQRT(('Ejercicio 3 - TIR'!$E$18-'Ejercicio 3 - TIR'!$C$18)*('Ejercicio 3 - TIR'!$D$18-'Ejercicio 3 - TIR'!$C$18)*J716),'Ejercicio 3 - TIR'!$E$18-SQRT(('Ejercicio 3 - TIR'!$E$18-'Ejercicio 3 - TIR'!$C$18)*('Ejercicio 3 - TIR'!$E$18-'Ejercicio 3 - TIR'!$D$18)*(1-J716)))</f>
        <v>40834.15784</v>
      </c>
      <c r="L716" s="3">
        <f t="shared" si="9"/>
        <v>0.4262812549</v>
      </c>
      <c r="M716" s="4">
        <f>IF(L716&lt;=('Ejercicio 3 - TIR'!$D$18-'Ejercicio 3 - TIR'!$C$18)/('Ejercicio 3 - TIR'!$E$18-'Ejercicio 3 - TIR'!$C$18),'Ejercicio 3 - TIR'!$C$18+SQRT(('Ejercicio 3 - TIR'!$E$18-'Ejercicio 3 - TIR'!$C$18)*('Ejercicio 3 - TIR'!$D$18-'Ejercicio 3 - TIR'!$C$18)*L716),'Ejercicio 3 - TIR'!$E$18-SQRT(('Ejercicio 3 - TIR'!$E$18-'Ejercicio 3 - TIR'!$C$18)*('Ejercicio 3 - TIR'!$E$18-'Ejercicio 3 - TIR'!$D$18)*(1-L716)))</f>
        <v>37996.38595</v>
      </c>
      <c r="N716" s="3">
        <f t="shared" si="10"/>
        <v>0.06708348267</v>
      </c>
      <c r="O716" s="4">
        <f>IF(N716&lt;=('Ejercicio 3 - TIR'!$D$18-'Ejercicio 3 - TIR'!$C$18)/('Ejercicio 3 - TIR'!$E$18-'Ejercicio 3 - TIR'!$C$18),'Ejercicio 3 - TIR'!$C$18+SQRT(('Ejercicio 3 - TIR'!$E$18-'Ejercicio 3 - TIR'!$C$18)*('Ejercicio 3 - TIR'!$D$18-'Ejercicio 3 - TIR'!$C$18)*N716),'Ejercicio 3 - TIR'!$E$18-SQRT(('Ejercicio 3 - TIR'!$E$18-'Ejercicio 3 - TIR'!$C$18)*('Ejercicio 3 - TIR'!$E$18-'Ejercicio 3 - TIR'!$D$18)*(1-N716)))</f>
        <v>33172.14792</v>
      </c>
      <c r="P716" s="3">
        <f t="shared" si="11"/>
        <v>0.6054782226</v>
      </c>
      <c r="Q716" s="7">
        <f>IF(P716&lt;=('Ejercicio 3 - TIR'!$D$22-'Ejercicio 3 - TIR'!$C$22)/('Ejercicio 3 - TIR'!$E$22-'Ejercicio 3 - TIR'!$C$22),'Ejercicio 3 - TIR'!$C$22+SQRT(('Ejercicio 3 - TIR'!$E$22-'Ejercicio 3 - TIR'!$C$22)*('Ejercicio 3 - TIR'!$D$22-'Ejercicio 3 - TIR'!$C$22)*P716),'Ejercicio 3 - TIR'!$E$22-SQRT(('Ejercicio 3 - TIR'!$E$22-'Ejercicio 3 - TIR'!$C$22)*('Ejercicio 3 - TIR'!$E$22-'Ejercicio 3 - TIR'!$D$22)*(1-P716)))</f>
        <v>0.1533515629</v>
      </c>
      <c r="R716" s="3">
        <f t="shared" si="12"/>
        <v>0.007215675032</v>
      </c>
      <c r="S716" s="7">
        <f>IF(R716&lt;=('Ejercicio 3 - TIR'!$D$23-'Ejercicio 3 - TIR'!$C$23)/('Ejercicio 3 - TIR'!$E$23-'Ejercicio 3 - TIR'!$C$23),'Ejercicio 3 - TIR'!$C$23+SQRT(('Ejercicio 3 - TIR'!$E$23-'Ejercicio 3 - TIR'!$C$23)*('Ejercicio 3 - TIR'!$D$23-'Ejercicio 3 - TIR'!$C$23)*R716),'Ejercicio 3 - TIR'!$E$23-SQRT(('Ejercicio 3 - TIR'!$E$23-'Ejercicio 3 - TIR'!$C$23)*('Ejercicio 3 - TIR'!$E$23-'Ejercicio 3 - TIR'!$D$23)*(1-R716)))</f>
        <v>0.1236039166</v>
      </c>
      <c r="T716" s="3">
        <f t="shared" si="13"/>
        <v>0.2710348814</v>
      </c>
      <c r="U716" s="7">
        <f>IF(T716&lt;=('Ejercicio 3 - TIR'!$D$24-'Ejercicio 3 - TIR'!$C$24)/('Ejercicio 3 - TIR'!$E$24-'Ejercicio 3 - TIR'!$C$24),'Ejercicio 3 - TIR'!$C$24+SQRT(('Ejercicio 3 - TIR'!$E$24-'Ejercicio 3 - TIR'!$C$24)*('Ejercicio 3 - TIR'!$D$24-'Ejercicio 3 - TIR'!$C$24)*T716),'Ejercicio 3 - TIR'!$E$24-SQRT(('Ejercicio 3 - TIR'!$E$24-'Ejercicio 3 - TIR'!$C$24)*('Ejercicio 3 - TIR'!$E$24-'Ejercicio 3 - TIR'!$D$24)*(1-T716)))</f>
        <v>0.1738573521</v>
      </c>
      <c r="V716" s="3">
        <f t="shared" si="14"/>
        <v>0.705834819</v>
      </c>
      <c r="W716" s="7">
        <f>IF(V716&lt;=('Ejercicio 3 - TIR'!$D$25-'Ejercicio 3 - TIR'!$C$25)/('Ejercicio 3 - TIR'!$E$25-'Ejercicio 3 - TIR'!$C$25),'Ejercicio 3 - TIR'!$C$25+SQRT(('Ejercicio 3 - TIR'!$E$25-'Ejercicio 3 - TIR'!$C$25)*('Ejercicio 3 - TIR'!$D$25-'Ejercicio 3 - TIR'!$C$25)*V716),'Ejercicio 3 - TIR'!$E$25-SQRT(('Ejercicio 3 - TIR'!$E$25-'Ejercicio 3 - TIR'!$C$25)*('Ejercicio 3 - TIR'!$E$25-'Ejercicio 3 - TIR'!$D$25)*(1-V716)))</f>
        <v>0.21791296</v>
      </c>
      <c r="X716" s="3">
        <f t="shared" si="15"/>
        <v>0.3275354572</v>
      </c>
      <c r="Y716" s="7">
        <f>IF(X716&lt;=('Ejercicio 3 - TIR'!$D$26-'Ejercicio 3 - TIR'!$C$26)/('Ejercicio 3 - TIR'!$E$26-'Ejercicio 3 - TIR'!$C$26),'Ejercicio 3 - TIR'!$C$26+SQRT(('Ejercicio 3 - TIR'!$E$26-'Ejercicio 3 - TIR'!$C$26)*('Ejercicio 3 - TIR'!$D$26-'Ejercicio 3 - TIR'!$C$26)*X716),'Ejercicio 3 - TIR'!$E$26-SQRT(('Ejercicio 3 - TIR'!$E$26-'Ejercicio 3 - TIR'!$C$26)*('Ejercicio 3 - TIR'!$E$26-'Ejercicio 3 - TIR'!$D$26)*(1-X716)))</f>
        <v>0.2197379511</v>
      </c>
      <c r="Z716" s="3">
        <f t="shared" si="16"/>
        <v>1.153351563</v>
      </c>
      <c r="AA716" s="3">
        <f t="shared" si="17"/>
        <v>1.295910333</v>
      </c>
      <c r="AB716" s="3">
        <f t="shared" si="18"/>
        <v>1.521213872</v>
      </c>
      <c r="AC716" s="3">
        <f t="shared" si="19"/>
        <v>1.85270609</v>
      </c>
      <c r="AD716" s="3">
        <f t="shared" si="20"/>
        <v>2.259815931</v>
      </c>
      <c r="AE716" s="2">
        <f t="shared" si="21"/>
        <v>4880.778767</v>
      </c>
      <c r="AF716" s="2">
        <f t="shared" si="22"/>
        <v>5484.062139</v>
      </c>
      <c r="AG716" s="2">
        <f t="shared" si="23"/>
        <v>6437.506661</v>
      </c>
      <c r="AH716" s="2">
        <f t="shared" si="24"/>
        <v>7840.322793</v>
      </c>
      <c r="AI716" s="2">
        <f t="shared" si="25"/>
        <v>9563.139259</v>
      </c>
      <c r="AJ716" s="4">
        <f t="shared" si="26"/>
        <v>47851.03716</v>
      </c>
      <c r="AK716" s="4">
        <f t="shared" si="27"/>
        <v>56386.73664</v>
      </c>
      <c r="AL716" s="4">
        <f t="shared" si="28"/>
        <v>62117.48737</v>
      </c>
      <c r="AM716" s="4">
        <f t="shared" si="29"/>
        <v>70396.13566</v>
      </c>
      <c r="AN716" s="4">
        <f t="shared" si="30"/>
        <v>74962.94831</v>
      </c>
      <c r="AO716" s="4">
        <f>C716/'Ejercicio 3 - TIR'!$D$7</f>
        <v>15979.56745</v>
      </c>
      <c r="AP716" s="4">
        <f t="shared" si="31"/>
        <v>31871.46971</v>
      </c>
      <c r="AQ716" s="4">
        <f t="shared" si="32"/>
        <v>40407.16919</v>
      </c>
      <c r="AR716" s="4">
        <f t="shared" si="33"/>
        <v>46137.91992</v>
      </c>
      <c r="AS716" s="4">
        <f t="shared" si="34"/>
        <v>54416.5682</v>
      </c>
      <c r="AT716" s="4">
        <f t="shared" si="35"/>
        <v>58983.38086</v>
      </c>
      <c r="AU716" s="4">
        <f>AP716*'Ejercicio 3 - TIR'!$D$5</f>
        <v>15935.73485</v>
      </c>
      <c r="AV716" s="4">
        <f>AQ716*'Ejercicio 3 - TIR'!$D$5</f>
        <v>20203.58459</v>
      </c>
      <c r="AW716" s="4">
        <f>AR716*'Ejercicio 3 - TIR'!$D$5</f>
        <v>23068.95996</v>
      </c>
      <c r="AX716" s="4">
        <f>AS716*'Ejercicio 3 - TIR'!$D$5</f>
        <v>27208.2841</v>
      </c>
      <c r="AY716" s="4">
        <f>AT716*'Ejercicio 3 - TIR'!$D$5</f>
        <v>29491.69043</v>
      </c>
      <c r="AZ716" s="4">
        <f t="shared" ref="AZ716:BD716" si="2183">AJ716-AU716-AE716</f>
        <v>27034.52354</v>
      </c>
      <c r="BA716" s="4">
        <f t="shared" si="2183"/>
        <v>30699.08991</v>
      </c>
      <c r="BB716" s="4">
        <f t="shared" si="2183"/>
        <v>32611.02075</v>
      </c>
      <c r="BC716" s="4">
        <f t="shared" si="2183"/>
        <v>35347.52876</v>
      </c>
      <c r="BD716" s="4">
        <f t="shared" si="2183"/>
        <v>35908.11862</v>
      </c>
      <c r="BE716" s="4">
        <f t="shared" ref="BE716:BI716" si="2184">AZ716/Z716</f>
        <v>23439.96784</v>
      </c>
      <c r="BF716" s="4">
        <f t="shared" si="2184"/>
        <v>23689.20837</v>
      </c>
      <c r="BG716" s="4">
        <f t="shared" si="2184"/>
        <v>21437.49892</v>
      </c>
      <c r="BH716" s="4">
        <f t="shared" si="2184"/>
        <v>19078.86467</v>
      </c>
      <c r="BI716" s="4">
        <f t="shared" si="2184"/>
        <v>15889.84224</v>
      </c>
      <c r="BJ716" s="4">
        <f t="shared" si="38"/>
        <v>71924.02478</v>
      </c>
      <c r="BK716" s="4">
        <f t="shared" si="39"/>
        <v>36110.8811</v>
      </c>
      <c r="BL716" s="4">
        <f t="shared" si="40"/>
        <v>108034.9059</v>
      </c>
      <c r="BM716" s="4">
        <f>BK716*'Ejercicio 3 - TIR'!$D$5</f>
        <v>18055.44055</v>
      </c>
      <c r="BN716" s="4">
        <f t="shared" si="41"/>
        <v>89979.46533</v>
      </c>
      <c r="BO716" s="4">
        <f t="shared" si="42"/>
        <v>39817.16569</v>
      </c>
      <c r="BP716" s="4">
        <f t="shared" si="43"/>
        <v>-111725.2192</v>
      </c>
      <c r="BQ716" s="4">
        <f t="shared" ref="BQ716:BT716" si="2185">BE716</f>
        <v>23439.96784</v>
      </c>
      <c r="BR716" s="4">
        <f t="shared" si="2185"/>
        <v>23689.20837</v>
      </c>
      <c r="BS716" s="4">
        <f t="shared" si="2185"/>
        <v>21437.49892</v>
      </c>
      <c r="BT716" s="4">
        <f t="shared" si="2185"/>
        <v>19078.86467</v>
      </c>
      <c r="BU716" s="4">
        <f t="shared" si="45"/>
        <v>55707.00792</v>
      </c>
      <c r="BV716" s="36">
        <f t="shared" si="46"/>
        <v>7.773388993</v>
      </c>
    </row>
    <row r="717" ht="15.0" customHeight="1">
      <c r="A717" s="2">
        <v>716.0</v>
      </c>
      <c r="B717" s="3">
        <f t="shared" si="4"/>
        <v>0.2053562256</v>
      </c>
      <c r="C717" s="4">
        <f>IF(B717&lt;=('Ejercicio 3 - TIR'!$D$13-'Ejercicio 3 - TIR'!$C$13)/('Ejercicio 3 - TIR'!$E$13-'Ejercicio 3 - TIR'!$C$13),'Ejercicio 3 - TIR'!$C$13+SQRT(('Ejercicio 3 - TIR'!$E$13-'Ejercicio 3 - TIR'!$C$13)*('Ejercicio 3 - TIR'!$D$13-'Ejercicio 3 - TIR'!$C$13)*B717),'Ejercicio 3 - TIR'!$E$13-SQRT(('Ejercicio 3 - TIR'!$E$13-'Ejercicio 3 - TIR'!$C$13)*('Ejercicio 3 - TIR'!$E$13-'Ejercicio 3 - TIR'!$D$13)*(1-B717)))</f>
        <v>69063.24943</v>
      </c>
      <c r="D717" s="3">
        <f t="shared" si="5"/>
        <v>0.2907150615</v>
      </c>
      <c r="E717" s="4">
        <f>IF(D717&lt;=('Ejercicio 3 - TIR'!$D$14-'Ejercicio 3 - TIR'!$C$14)/('Ejercicio 3 - TIR'!$E$14-'Ejercicio 3 - TIR'!$C$14),'Ejercicio 3 - TIR'!$C$14+SQRT(('Ejercicio 3 - TIR'!$E$14-'Ejercicio 3 - TIR'!$C$14)*('Ejercicio 3 - TIR'!$D$14-'Ejercicio 3 - TIR'!$C$14)*D717),'Ejercicio 3 - TIR'!$E$14-SQRT(('Ejercicio 3 - TIR'!$E$14-'Ejercicio 3 - TIR'!$C$14)*('Ejercicio 3 - TIR'!$E$14-'Ejercicio 3 - TIR'!$D$14)*(1-D717)))</f>
        <v>29669.43568</v>
      </c>
      <c r="F717" s="3">
        <f t="shared" si="6"/>
        <v>0.0670550991</v>
      </c>
      <c r="G717" s="4">
        <f>IF(F717&lt;=('Ejercicio 3 - TIR'!$D$18-'Ejercicio 3 - TIR'!$C$18)/('Ejercicio 3 - TIR'!$E$18-'Ejercicio 3 - TIR'!$C$18),'Ejercicio 3 - TIR'!$C$18+SQRT(('Ejercicio 3 - TIR'!$E$18-'Ejercicio 3 - TIR'!$C$18)*('Ejercicio 3 - TIR'!$D$18-'Ejercicio 3 - TIR'!$C$18)*F717),'Ejercicio 3 - TIR'!$E$18-SQRT(('Ejercicio 3 - TIR'!$E$18-'Ejercicio 3 - TIR'!$C$18)*('Ejercicio 3 - TIR'!$E$18-'Ejercicio 3 - TIR'!$D$18)*(1-F717)))</f>
        <v>33171.47676</v>
      </c>
      <c r="H717" s="3">
        <f t="shared" si="7"/>
        <v>0.7663830585</v>
      </c>
      <c r="I717" s="4">
        <f>IF(H717&lt;=('Ejercicio 3 - TIR'!$D$18-'Ejercicio 3 - TIR'!$C$18)/('Ejercicio 3 - TIR'!$E$18-'Ejercicio 3 - TIR'!$C$18),'Ejercicio 3 - TIR'!$C$18+SQRT(('Ejercicio 3 - TIR'!$E$18-'Ejercicio 3 - TIR'!$C$18)*('Ejercicio 3 - TIR'!$D$18-'Ejercicio 3 - TIR'!$C$18)*H717),'Ejercicio 3 - TIR'!$E$18-SQRT(('Ejercicio 3 - TIR'!$E$18-'Ejercicio 3 - TIR'!$C$18)*('Ejercicio 3 - TIR'!$E$18-'Ejercicio 3 - TIR'!$D$18)*(1-H717)))</f>
        <v>40814.15832</v>
      </c>
      <c r="J717" s="3">
        <f t="shared" si="8"/>
        <v>0.175740116</v>
      </c>
      <c r="K717" s="4">
        <f>IF(J717&lt;=('Ejercicio 3 - TIR'!$D$18-'Ejercicio 3 - TIR'!$C$18)/('Ejercicio 3 - TIR'!$E$18-'Ejercicio 3 - TIR'!$C$18),'Ejercicio 3 - TIR'!$C$18+SQRT(('Ejercicio 3 - TIR'!$E$18-'Ejercicio 3 - TIR'!$C$18)*('Ejercicio 3 - TIR'!$D$18-'Ejercicio 3 - TIR'!$C$18)*J717),'Ejercicio 3 - TIR'!$E$18-SQRT(('Ejercicio 3 - TIR'!$E$18-'Ejercicio 3 - TIR'!$C$18)*('Ejercicio 3 - TIR'!$E$18-'Ejercicio 3 - TIR'!$D$18)*(1-J717)))</f>
        <v>35134.29814</v>
      </c>
      <c r="L717" s="3">
        <f t="shared" si="9"/>
        <v>0.5743387177</v>
      </c>
      <c r="M717" s="4">
        <f>IF(L717&lt;=('Ejercicio 3 - TIR'!$D$18-'Ejercicio 3 - TIR'!$C$18)/('Ejercicio 3 - TIR'!$E$18-'Ejercicio 3 - TIR'!$C$18),'Ejercicio 3 - TIR'!$C$18+SQRT(('Ejercicio 3 - TIR'!$E$18-'Ejercicio 3 - TIR'!$C$18)*('Ejercicio 3 - TIR'!$D$18-'Ejercicio 3 - TIR'!$C$18)*L717),'Ejercicio 3 - TIR'!$E$18-SQRT(('Ejercicio 3 - TIR'!$E$18-'Ejercicio 3 - TIR'!$C$18)*('Ejercicio 3 - TIR'!$E$18-'Ejercicio 3 - TIR'!$D$18)*(1-L717)))</f>
        <v>39281.74594</v>
      </c>
      <c r="N717" s="3">
        <f t="shared" si="10"/>
        <v>0.429549146</v>
      </c>
      <c r="O717" s="4">
        <f>IF(N717&lt;=('Ejercicio 3 - TIR'!$D$18-'Ejercicio 3 - TIR'!$C$18)/('Ejercicio 3 - TIR'!$E$18-'Ejercicio 3 - TIR'!$C$18),'Ejercicio 3 - TIR'!$C$18+SQRT(('Ejercicio 3 - TIR'!$E$18-'Ejercicio 3 - TIR'!$C$18)*('Ejercicio 3 - TIR'!$D$18-'Ejercicio 3 - TIR'!$C$18)*N717),'Ejercicio 3 - TIR'!$E$18-SQRT(('Ejercicio 3 - TIR'!$E$18-'Ejercicio 3 - TIR'!$C$18)*('Ejercicio 3 - TIR'!$E$18-'Ejercicio 3 - TIR'!$D$18)*(1-N717)))</f>
        <v>38026.97776</v>
      </c>
      <c r="P717" s="3">
        <f t="shared" si="11"/>
        <v>0.3947052906</v>
      </c>
      <c r="Q717" s="7">
        <f>IF(P717&lt;=('Ejercicio 3 - TIR'!$D$22-'Ejercicio 3 - TIR'!$C$22)/('Ejercicio 3 - TIR'!$E$22-'Ejercicio 3 - TIR'!$C$22),'Ejercicio 3 - TIR'!$C$22+SQRT(('Ejercicio 3 - TIR'!$E$22-'Ejercicio 3 - TIR'!$C$22)*('Ejercicio 3 - TIR'!$D$22-'Ejercicio 3 - TIR'!$C$22)*P717),'Ejercicio 3 - TIR'!$E$22-SQRT(('Ejercicio 3 - TIR'!$E$22-'Ejercicio 3 - TIR'!$C$22)*('Ejercicio 3 - TIR'!$E$22-'Ejercicio 3 - TIR'!$D$22)*(1-P717)))</f>
        <v>0.1466546342</v>
      </c>
      <c r="R717" s="3">
        <f t="shared" si="12"/>
        <v>0.4016976962</v>
      </c>
      <c r="S717" s="7">
        <f>IF(R717&lt;=('Ejercicio 3 - TIR'!$D$23-'Ejercicio 3 - TIR'!$C$23)/('Ejercicio 3 - TIR'!$E$23-'Ejercicio 3 - TIR'!$C$23),'Ejercicio 3 - TIR'!$C$23+SQRT(('Ejercicio 3 - TIR'!$E$23-'Ejercicio 3 - TIR'!$C$23)*('Ejercicio 3 - TIR'!$D$23-'Ejercicio 3 - TIR'!$C$23)*R717),'Ejercicio 3 - TIR'!$E$23-SQRT(('Ejercicio 3 - TIR'!$E$23-'Ejercicio 3 - TIR'!$C$23)*('Ejercicio 3 - TIR'!$E$23-'Ejercicio 3 - TIR'!$D$23)*(1-R717)))</f>
        <v>0.1468896979</v>
      </c>
      <c r="T717" s="3">
        <f t="shared" si="13"/>
        <v>0.8913232421</v>
      </c>
      <c r="U717" s="7">
        <f>IF(T717&lt;=('Ejercicio 3 - TIR'!$D$24-'Ejercicio 3 - TIR'!$C$24)/('Ejercicio 3 - TIR'!$E$24-'Ejercicio 3 - TIR'!$C$24),'Ejercicio 3 - TIR'!$C$24+SQRT(('Ejercicio 3 - TIR'!$E$24-'Ejercicio 3 - TIR'!$C$24)*('Ejercicio 3 - TIR'!$D$24-'Ejercicio 3 - TIR'!$C$24)*T717),'Ejercicio 3 - TIR'!$E$24-SQRT(('Ejercicio 3 - TIR'!$E$24-'Ejercicio 3 - TIR'!$C$24)*('Ejercicio 3 - TIR'!$E$24-'Ejercicio 3 - TIR'!$D$24)*(1-T717)))</f>
        <v>0.2025559488</v>
      </c>
      <c r="V717" s="3">
        <f t="shared" si="14"/>
        <v>0.4743596226</v>
      </c>
      <c r="W717" s="7">
        <f>IF(V717&lt;=('Ejercicio 3 - TIR'!$D$25-'Ejercicio 3 - TIR'!$C$25)/('Ejercicio 3 - TIR'!$E$25-'Ejercicio 3 - TIR'!$C$25),'Ejercicio 3 - TIR'!$C$25+SQRT(('Ejercicio 3 - TIR'!$E$25-'Ejercicio 3 - TIR'!$C$25)*('Ejercicio 3 - TIR'!$D$25-'Ejercicio 3 - TIR'!$C$25)*V717),'Ejercicio 3 - TIR'!$E$25-SQRT(('Ejercicio 3 - TIR'!$E$25-'Ejercicio 3 - TIR'!$C$25)*('Ejercicio 3 - TIR'!$E$25-'Ejercicio 3 - TIR'!$D$25)*(1-V717)))</f>
        <v>0.2071077942</v>
      </c>
      <c r="X717" s="3">
        <f t="shared" si="15"/>
        <v>0.5663339909</v>
      </c>
      <c r="Y717" s="7">
        <f>IF(X717&lt;=('Ejercicio 3 - TIR'!$D$26-'Ejercicio 3 - TIR'!$C$26)/('Ejercicio 3 - TIR'!$E$26-'Ejercicio 3 - TIR'!$C$26),'Ejercicio 3 - TIR'!$C$26+SQRT(('Ejercicio 3 - TIR'!$E$26-'Ejercicio 3 - TIR'!$C$26)*('Ejercicio 3 - TIR'!$D$26-'Ejercicio 3 - TIR'!$C$26)*X717),'Ejercicio 3 - TIR'!$E$26-SQRT(('Ejercicio 3 - TIR'!$E$26-'Ejercicio 3 - TIR'!$C$26)*('Ejercicio 3 - TIR'!$E$26-'Ejercicio 3 - TIR'!$D$26)*(1-X717)))</f>
        <v>0.2316078886</v>
      </c>
      <c r="Z717" s="3">
        <f t="shared" si="16"/>
        <v>1.146654634</v>
      </c>
      <c r="AA717" s="3">
        <f t="shared" si="17"/>
        <v>1.315086387</v>
      </c>
      <c r="AB717" s="3">
        <f t="shared" si="18"/>
        <v>1.581464958</v>
      </c>
      <c r="AC717" s="3">
        <f t="shared" si="19"/>
        <v>1.908998677</v>
      </c>
      <c r="AD717" s="3">
        <f t="shared" si="20"/>
        <v>2.35113783</v>
      </c>
      <c r="AE717" s="2">
        <f t="shared" si="21"/>
        <v>4351.160237</v>
      </c>
      <c r="AF717" s="2">
        <f t="shared" si="22"/>
        <v>4990.300849</v>
      </c>
      <c r="AG717" s="2">
        <f t="shared" si="23"/>
        <v>6001.115973</v>
      </c>
      <c r="AH717" s="2">
        <f t="shared" si="24"/>
        <v>7243.993864</v>
      </c>
      <c r="AI717" s="2">
        <f t="shared" si="25"/>
        <v>8921.759988</v>
      </c>
      <c r="AJ717" s="4">
        <f t="shared" si="26"/>
        <v>38036.22755</v>
      </c>
      <c r="AK717" s="4">
        <f t="shared" si="27"/>
        <v>53674.144</v>
      </c>
      <c r="AL717" s="4">
        <f t="shared" si="28"/>
        <v>55563.66133</v>
      </c>
      <c r="AM717" s="4">
        <f t="shared" si="29"/>
        <v>74988.80102</v>
      </c>
      <c r="AN717" s="4">
        <f t="shared" si="30"/>
        <v>89406.66595</v>
      </c>
      <c r="AO717" s="4">
        <f>C717/'Ejercicio 3 - TIR'!$D$7</f>
        <v>13812.64989</v>
      </c>
      <c r="AP717" s="4">
        <f t="shared" si="31"/>
        <v>24223.57767</v>
      </c>
      <c r="AQ717" s="4">
        <f t="shared" si="32"/>
        <v>39861.49411</v>
      </c>
      <c r="AR717" s="4">
        <f t="shared" si="33"/>
        <v>41751.01144</v>
      </c>
      <c r="AS717" s="4">
        <f t="shared" si="34"/>
        <v>61176.15113</v>
      </c>
      <c r="AT717" s="4">
        <f t="shared" si="35"/>
        <v>75594.01606</v>
      </c>
      <c r="AU717" s="4">
        <f>AP717*'Ejercicio 3 - TIR'!$D$5</f>
        <v>12111.78883</v>
      </c>
      <c r="AV717" s="4">
        <f>AQ717*'Ejercicio 3 - TIR'!$D$5</f>
        <v>19930.74706</v>
      </c>
      <c r="AW717" s="4">
        <f>AR717*'Ejercicio 3 - TIR'!$D$5</f>
        <v>20875.50572</v>
      </c>
      <c r="AX717" s="4">
        <f>AS717*'Ejercicio 3 - TIR'!$D$5</f>
        <v>30588.07557</v>
      </c>
      <c r="AY717" s="4">
        <f>AT717*'Ejercicio 3 - TIR'!$D$5</f>
        <v>37797.00803</v>
      </c>
      <c r="AZ717" s="4">
        <f t="shared" ref="AZ717:BD717" si="2186">AJ717-AU717-AE717</f>
        <v>21573.27848</v>
      </c>
      <c r="BA717" s="4">
        <f t="shared" si="2186"/>
        <v>28753.09609</v>
      </c>
      <c r="BB717" s="4">
        <f t="shared" si="2186"/>
        <v>28687.03963</v>
      </c>
      <c r="BC717" s="4">
        <f t="shared" si="2186"/>
        <v>37156.73159</v>
      </c>
      <c r="BD717" s="4">
        <f t="shared" si="2186"/>
        <v>42687.89793</v>
      </c>
      <c r="BE717" s="4">
        <f t="shared" ref="BE717:BI717" si="2187">AZ717/Z717</f>
        <v>18814.10308</v>
      </c>
      <c r="BF717" s="4">
        <f t="shared" si="2187"/>
        <v>21864.03599</v>
      </c>
      <c r="BG717" s="4">
        <f t="shared" si="2187"/>
        <v>18139.53543</v>
      </c>
      <c r="BH717" s="4">
        <f t="shared" si="2187"/>
        <v>19463.99023</v>
      </c>
      <c r="BI717" s="4">
        <f t="shared" si="2187"/>
        <v>18156.27199</v>
      </c>
      <c r="BJ717" s="4">
        <f t="shared" si="38"/>
        <v>69756.93262</v>
      </c>
      <c r="BK717" s="4">
        <f t="shared" si="39"/>
        <v>32475.44367</v>
      </c>
      <c r="BL717" s="4">
        <f t="shared" si="40"/>
        <v>102232.3763</v>
      </c>
      <c r="BM717" s="4">
        <f>BK717*'Ejercicio 3 - TIR'!$D$5</f>
        <v>16237.72184</v>
      </c>
      <c r="BN717" s="4">
        <f t="shared" si="41"/>
        <v>85994.65446</v>
      </c>
      <c r="BO717" s="4">
        <f t="shared" si="42"/>
        <v>36575.76063</v>
      </c>
      <c r="BP717" s="4">
        <f t="shared" si="43"/>
        <v>-98732.68512</v>
      </c>
      <c r="BQ717" s="4">
        <f t="shared" ref="BQ717:BT717" si="2188">BE717</f>
        <v>18814.10308</v>
      </c>
      <c r="BR717" s="4">
        <f t="shared" si="2188"/>
        <v>21864.03599</v>
      </c>
      <c r="BS717" s="4">
        <f t="shared" si="2188"/>
        <v>18139.53543</v>
      </c>
      <c r="BT717" s="4">
        <f t="shared" si="2188"/>
        <v>19463.99023</v>
      </c>
      <c r="BU717" s="4">
        <f t="shared" si="45"/>
        <v>54732.03262</v>
      </c>
      <c r="BV717" s="36">
        <f t="shared" si="46"/>
        <v>9.099050136</v>
      </c>
    </row>
    <row r="718" ht="15.0" customHeight="1">
      <c r="A718" s="2">
        <v>717.0</v>
      </c>
      <c r="B718" s="3">
        <f t="shared" si="4"/>
        <v>0.06069277826</v>
      </c>
      <c r="C718" s="4">
        <f>IF(B718&lt;=('Ejercicio 3 - TIR'!$D$13-'Ejercicio 3 - TIR'!$C$13)/('Ejercicio 3 - TIR'!$E$13-'Ejercicio 3 - TIR'!$C$13),'Ejercicio 3 - TIR'!$C$13+SQRT(('Ejercicio 3 - TIR'!$E$13-'Ejercicio 3 - TIR'!$C$13)*('Ejercicio 3 - TIR'!$D$13-'Ejercicio 3 - TIR'!$C$13)*B718),'Ejercicio 3 - TIR'!$E$13-SQRT(('Ejercicio 3 - TIR'!$E$13-'Ejercicio 3 - TIR'!$C$13)*('Ejercicio 3 - TIR'!$E$13-'Ejercicio 3 - TIR'!$D$13)*(1-B718)))</f>
        <v>64927.18087</v>
      </c>
      <c r="D718" s="3">
        <f t="shared" si="5"/>
        <v>0.3516896719</v>
      </c>
      <c r="E718" s="4">
        <f>IF(D718&lt;=('Ejercicio 3 - TIR'!$D$14-'Ejercicio 3 - TIR'!$C$14)/('Ejercicio 3 - TIR'!$E$14-'Ejercicio 3 - TIR'!$C$14),'Ejercicio 3 - TIR'!$C$14+SQRT(('Ejercicio 3 - TIR'!$E$14-'Ejercicio 3 - TIR'!$C$14)*('Ejercicio 3 - TIR'!$D$14-'Ejercicio 3 - TIR'!$C$14)*D718),'Ejercicio 3 - TIR'!$E$14-SQRT(('Ejercicio 3 - TIR'!$E$14-'Ejercicio 3 - TIR'!$C$14)*('Ejercicio 3 - TIR'!$E$14-'Ejercicio 3 - TIR'!$D$14)*(1-D718)))</f>
        <v>30138.6335</v>
      </c>
      <c r="F718" s="3">
        <f t="shared" si="6"/>
        <v>0.2570751047</v>
      </c>
      <c r="G718" s="4">
        <f>IF(F718&lt;=('Ejercicio 3 - TIR'!$D$18-'Ejercicio 3 - TIR'!$C$18)/('Ejercicio 3 - TIR'!$E$18-'Ejercicio 3 - TIR'!$C$18),'Ejercicio 3 - TIR'!$C$18+SQRT(('Ejercicio 3 - TIR'!$E$18-'Ejercicio 3 - TIR'!$C$18)*('Ejercicio 3 - TIR'!$D$18-'Ejercicio 3 - TIR'!$C$18)*F718),'Ejercicio 3 - TIR'!$E$18-SQRT(('Ejercicio 3 - TIR'!$E$18-'Ejercicio 3 - TIR'!$C$18)*('Ejercicio 3 - TIR'!$E$18-'Ejercicio 3 - TIR'!$D$18)*(1-F718)))</f>
        <v>36209.77179</v>
      </c>
      <c r="H718" s="3">
        <f t="shared" si="7"/>
        <v>0.3954594827</v>
      </c>
      <c r="I718" s="4">
        <f>IF(H718&lt;=('Ejercicio 3 - TIR'!$D$18-'Ejercicio 3 - TIR'!$C$18)/('Ejercicio 3 - TIR'!$E$18-'Ejercicio 3 - TIR'!$C$18),'Ejercicio 3 - TIR'!$C$18+SQRT(('Ejercicio 3 - TIR'!$E$18-'Ejercicio 3 - TIR'!$C$18)*('Ejercicio 3 - TIR'!$D$18-'Ejercicio 3 - TIR'!$C$18)*H718),'Ejercicio 3 - TIR'!$E$18-SQRT(('Ejercicio 3 - TIR'!$E$18-'Ejercicio 3 - TIR'!$C$18)*('Ejercicio 3 - TIR'!$E$18-'Ejercicio 3 - TIR'!$D$18)*(1-H718)))</f>
        <v>37701.87785</v>
      </c>
      <c r="J718" s="3">
        <f t="shared" si="8"/>
        <v>0.8962340019</v>
      </c>
      <c r="K718" s="4">
        <f>IF(J718&lt;=('Ejercicio 3 - TIR'!$D$18-'Ejercicio 3 - TIR'!$C$18)/('Ejercicio 3 - TIR'!$E$18-'Ejercicio 3 - TIR'!$C$18),'Ejercicio 3 - TIR'!$C$18+SQRT(('Ejercicio 3 - TIR'!$E$18-'Ejercicio 3 - TIR'!$C$18)*('Ejercicio 3 - TIR'!$D$18-'Ejercicio 3 - TIR'!$C$18)*J718),'Ejercicio 3 - TIR'!$E$18-SQRT(('Ejercicio 3 - TIR'!$E$18-'Ejercicio 3 - TIR'!$C$18)*('Ejercicio 3 - TIR'!$E$18-'Ejercicio 3 - TIR'!$D$18)*(1-J718)))</f>
        <v>42210.29574</v>
      </c>
      <c r="L718" s="3">
        <f t="shared" si="9"/>
        <v>0.8687431894</v>
      </c>
      <c r="M718" s="4">
        <f>IF(L718&lt;=('Ejercicio 3 - TIR'!$D$18-'Ejercicio 3 - TIR'!$C$18)/('Ejercicio 3 - TIR'!$E$18-'Ejercicio 3 - TIR'!$C$18),'Ejercicio 3 - TIR'!$C$18+SQRT(('Ejercicio 3 - TIR'!$E$18-'Ejercicio 3 - TIR'!$C$18)*('Ejercicio 3 - TIR'!$D$18-'Ejercicio 3 - TIR'!$C$18)*L718),'Ejercicio 3 - TIR'!$E$18-SQRT(('Ejercicio 3 - TIR'!$E$18-'Ejercicio 3 - TIR'!$C$18)*('Ejercicio 3 - TIR'!$E$18-'Ejercicio 3 - TIR'!$D$18)*(1-L718)))</f>
        <v>41862.4435</v>
      </c>
      <c r="N718" s="3">
        <f t="shared" si="10"/>
        <v>0.2069676302</v>
      </c>
      <c r="O718" s="4">
        <f>IF(N718&lt;=('Ejercicio 3 - TIR'!$D$18-'Ejercicio 3 - TIR'!$C$18)/('Ejercicio 3 - TIR'!$E$18-'Ejercicio 3 - TIR'!$C$18),'Ejercicio 3 - TIR'!$C$18+SQRT(('Ejercicio 3 - TIR'!$E$18-'Ejercicio 3 - TIR'!$C$18)*('Ejercicio 3 - TIR'!$D$18-'Ejercicio 3 - TIR'!$C$18)*N718),'Ejercicio 3 - TIR'!$E$18-SQRT(('Ejercicio 3 - TIR'!$E$18-'Ejercicio 3 - TIR'!$C$18)*('Ejercicio 3 - TIR'!$E$18-'Ejercicio 3 - TIR'!$D$18)*(1-N718)))</f>
        <v>35571.81699</v>
      </c>
      <c r="P718" s="3">
        <f t="shared" si="11"/>
        <v>0.7414356188</v>
      </c>
      <c r="Q718" s="7">
        <f>IF(P718&lt;=('Ejercicio 3 - TIR'!$D$22-'Ejercicio 3 - TIR'!$C$22)/('Ejercicio 3 - TIR'!$E$22-'Ejercicio 3 - TIR'!$C$22),'Ejercicio 3 - TIR'!$C$22+SQRT(('Ejercicio 3 - TIR'!$E$22-'Ejercicio 3 - TIR'!$C$22)*('Ejercicio 3 - TIR'!$D$22-'Ejercicio 3 - TIR'!$C$22)*P718),'Ejercicio 3 - TIR'!$E$22-SQRT(('Ejercicio 3 - TIR'!$E$22-'Ejercicio 3 - TIR'!$C$22)*('Ejercicio 3 - TIR'!$E$22-'Ejercicio 3 - TIR'!$D$22)*(1-P718)))</f>
        <v>0.1584265004</v>
      </c>
      <c r="R718" s="3">
        <f t="shared" si="12"/>
        <v>0.0000827768982</v>
      </c>
      <c r="S718" s="7">
        <f>IF(R718&lt;=('Ejercicio 3 - TIR'!$D$23-'Ejercicio 3 - TIR'!$C$23)/('Ejercicio 3 - TIR'!$E$23-'Ejercicio 3 - TIR'!$C$23),'Ejercicio 3 - TIR'!$C$23+SQRT(('Ejercicio 3 - TIR'!$E$23-'Ejercicio 3 - TIR'!$C$23)*('Ejercicio 3 - TIR'!$D$23-'Ejercicio 3 - TIR'!$C$23)*R718),'Ejercicio 3 - TIR'!$E$23-SQRT(('Ejercicio 3 - TIR'!$E$23-'Ejercicio 3 - TIR'!$C$23)*('Ejercicio 3 - TIR'!$E$23-'Ejercicio 3 - TIR'!$D$23)*(1-R718)))</f>
        <v>0.1203860031</v>
      </c>
      <c r="T718" s="3">
        <f t="shared" si="13"/>
        <v>0.08977795078</v>
      </c>
      <c r="U718" s="7">
        <f>IF(T718&lt;=('Ejercicio 3 - TIR'!$D$24-'Ejercicio 3 - TIR'!$C$24)/('Ejercicio 3 - TIR'!$E$24-'Ejercicio 3 - TIR'!$C$24),'Ejercicio 3 - TIR'!$C$24+SQRT(('Ejercicio 3 - TIR'!$E$24-'Ejercicio 3 - TIR'!$C$24)*('Ejercicio 3 - TIR'!$D$24-'Ejercicio 3 - TIR'!$C$24)*T718),'Ejercicio 3 - TIR'!$E$24-SQRT(('Ejercicio 3 - TIR'!$E$24-'Ejercicio 3 - TIR'!$C$24)*('Ejercicio 3 - TIR'!$E$24-'Ejercicio 3 - TIR'!$D$24)*(1-T718)))</f>
        <v>0.1637307573</v>
      </c>
      <c r="V718" s="3">
        <f t="shared" si="14"/>
        <v>0.4602344681</v>
      </c>
      <c r="W718" s="7">
        <f>IF(V718&lt;=('Ejercicio 3 - TIR'!$D$25-'Ejercicio 3 - TIR'!$C$25)/('Ejercicio 3 - TIR'!$E$25-'Ejercicio 3 - TIR'!$C$25),'Ejercicio 3 - TIR'!$C$25+SQRT(('Ejercicio 3 - TIR'!$E$25-'Ejercicio 3 - TIR'!$C$25)*('Ejercicio 3 - TIR'!$D$25-'Ejercicio 3 - TIR'!$C$25)*V718),'Ejercicio 3 - TIR'!$E$25-SQRT(('Ejercicio 3 - TIR'!$E$25-'Ejercicio 3 - TIR'!$C$25)*('Ejercicio 3 - TIR'!$E$25-'Ejercicio 3 - TIR'!$D$25)*(1-V718)))</f>
        <v>0.206535309</v>
      </c>
      <c r="X718" s="3">
        <f t="shared" si="15"/>
        <v>0.562025432</v>
      </c>
      <c r="Y718" s="7">
        <f>IF(X718&lt;=('Ejercicio 3 - TIR'!$D$26-'Ejercicio 3 - TIR'!$C$26)/('Ejercicio 3 - TIR'!$E$26-'Ejercicio 3 - TIR'!$C$26),'Ejercicio 3 - TIR'!$C$26+SQRT(('Ejercicio 3 - TIR'!$E$26-'Ejercicio 3 - TIR'!$C$26)*('Ejercicio 3 - TIR'!$D$26-'Ejercicio 3 - TIR'!$C$26)*X718),'Ejercicio 3 - TIR'!$E$26-SQRT(('Ejercicio 3 - TIR'!$E$26-'Ejercicio 3 - TIR'!$C$26)*('Ejercicio 3 - TIR'!$E$26-'Ejercicio 3 - TIR'!$D$26)*(1-X718)))</f>
        <v>0.23136809</v>
      </c>
      <c r="Z718" s="3">
        <f t="shared" si="16"/>
        <v>1.1584265</v>
      </c>
      <c r="AA718" s="3">
        <f t="shared" si="17"/>
        <v>1.297884837</v>
      </c>
      <c r="AB718" s="3">
        <f t="shared" si="18"/>
        <v>1.510388504</v>
      </c>
      <c r="AC718" s="3">
        <f t="shared" si="19"/>
        <v>1.82233706</v>
      </c>
      <c r="AD718" s="3">
        <f t="shared" si="20"/>
        <v>2.243967705</v>
      </c>
      <c r="AE718" s="2">
        <f t="shared" si="21"/>
        <v>4774.758232</v>
      </c>
      <c r="AF718" s="2">
        <f t="shared" si="22"/>
        <v>5349.572291</v>
      </c>
      <c r="AG718" s="2">
        <f t="shared" si="23"/>
        <v>6225.461814</v>
      </c>
      <c r="AH718" s="2">
        <f t="shared" si="24"/>
        <v>7511.239493</v>
      </c>
      <c r="AI718" s="2">
        <f t="shared" si="25"/>
        <v>9249.100629</v>
      </c>
      <c r="AJ718" s="4">
        <f t="shared" si="26"/>
        <v>41946.35922</v>
      </c>
      <c r="AK718" s="4">
        <f t="shared" si="27"/>
        <v>48932.69557</v>
      </c>
      <c r="AL718" s="4">
        <f t="shared" si="28"/>
        <v>63753.94543</v>
      </c>
      <c r="AM718" s="4">
        <f t="shared" si="29"/>
        <v>76287.48222</v>
      </c>
      <c r="AN718" s="4">
        <f t="shared" si="30"/>
        <v>79822.00854</v>
      </c>
      <c r="AO718" s="4">
        <f>C718/'Ejercicio 3 - TIR'!$D$7</f>
        <v>12985.43617</v>
      </c>
      <c r="AP718" s="4">
        <f t="shared" si="31"/>
        <v>28960.92304</v>
      </c>
      <c r="AQ718" s="4">
        <f t="shared" si="32"/>
        <v>35947.2594</v>
      </c>
      <c r="AR718" s="4">
        <f t="shared" si="33"/>
        <v>50768.50926</v>
      </c>
      <c r="AS718" s="4">
        <f t="shared" si="34"/>
        <v>63302.04605</v>
      </c>
      <c r="AT718" s="4">
        <f t="shared" si="35"/>
        <v>66836.57236</v>
      </c>
      <c r="AU718" s="4">
        <f>AP718*'Ejercicio 3 - TIR'!$D$5</f>
        <v>14480.46152</v>
      </c>
      <c r="AV718" s="4">
        <f>AQ718*'Ejercicio 3 - TIR'!$D$5</f>
        <v>17973.6297</v>
      </c>
      <c r="AW718" s="4">
        <f>AR718*'Ejercicio 3 - TIR'!$D$5</f>
        <v>25384.25463</v>
      </c>
      <c r="AX718" s="4">
        <f>AS718*'Ejercicio 3 - TIR'!$D$5</f>
        <v>31651.02303</v>
      </c>
      <c r="AY718" s="4">
        <f>AT718*'Ejercicio 3 - TIR'!$D$5</f>
        <v>33418.28618</v>
      </c>
      <c r="AZ718" s="4">
        <f t="shared" ref="AZ718:BD718" si="2189">AJ718-AU718-AE718</f>
        <v>22691.13946</v>
      </c>
      <c r="BA718" s="4">
        <f t="shared" si="2189"/>
        <v>25609.49358</v>
      </c>
      <c r="BB718" s="4">
        <f t="shared" si="2189"/>
        <v>32144.22899</v>
      </c>
      <c r="BC718" s="4">
        <f t="shared" si="2189"/>
        <v>37125.21971</v>
      </c>
      <c r="BD718" s="4">
        <f t="shared" si="2189"/>
        <v>37154.62173</v>
      </c>
      <c r="BE718" s="4">
        <f t="shared" ref="BE718:BI718" si="2190">AZ718/Z718</f>
        <v>19587.89742</v>
      </c>
      <c r="BF718" s="4">
        <f t="shared" si="2190"/>
        <v>19731.71491</v>
      </c>
      <c r="BG718" s="4">
        <f t="shared" si="2190"/>
        <v>21282.09325</v>
      </c>
      <c r="BH718" s="4">
        <f t="shared" si="2190"/>
        <v>20372.3123</v>
      </c>
      <c r="BI718" s="4">
        <f t="shared" si="2190"/>
        <v>16557.55635</v>
      </c>
      <c r="BJ718" s="4">
        <f t="shared" si="38"/>
        <v>67630.12026</v>
      </c>
      <c r="BK718" s="4">
        <f t="shared" si="39"/>
        <v>29138.89941</v>
      </c>
      <c r="BL718" s="4">
        <f t="shared" si="40"/>
        <v>96769.01967</v>
      </c>
      <c r="BM718" s="4">
        <f>BK718*'Ejercicio 3 - TIR'!$D$5</f>
        <v>14569.44971</v>
      </c>
      <c r="BN718" s="4">
        <f t="shared" si="41"/>
        <v>82199.56997</v>
      </c>
      <c r="BO718" s="4">
        <f t="shared" si="42"/>
        <v>36631.35159</v>
      </c>
      <c r="BP718" s="4">
        <f t="shared" si="43"/>
        <v>-95065.81437</v>
      </c>
      <c r="BQ718" s="4">
        <f t="shared" ref="BQ718:BT718" si="2191">BE718</f>
        <v>19587.89742</v>
      </c>
      <c r="BR718" s="4">
        <f t="shared" si="2191"/>
        <v>19731.71491</v>
      </c>
      <c r="BS718" s="4">
        <f t="shared" si="2191"/>
        <v>21282.09325</v>
      </c>
      <c r="BT718" s="4">
        <f t="shared" si="2191"/>
        <v>20372.3123</v>
      </c>
      <c r="BU718" s="4">
        <f t="shared" si="45"/>
        <v>53188.90794</v>
      </c>
      <c r="BV718" s="36">
        <f t="shared" si="46"/>
        <v>10.69271826</v>
      </c>
    </row>
    <row r="719" ht="15.0" customHeight="1">
      <c r="A719" s="2">
        <v>718.0</v>
      </c>
      <c r="B719" s="3">
        <f t="shared" si="4"/>
        <v>0.2479106305</v>
      </c>
      <c r="C719" s="4">
        <f>IF(B719&lt;=('Ejercicio 3 - TIR'!$D$13-'Ejercicio 3 - TIR'!$C$13)/('Ejercicio 3 - TIR'!$E$13-'Ejercicio 3 - TIR'!$C$13),'Ejercicio 3 - TIR'!$C$13+SQRT(('Ejercicio 3 - TIR'!$E$13-'Ejercicio 3 - TIR'!$C$13)*('Ejercicio 3 - TIR'!$D$13-'Ejercicio 3 - TIR'!$C$13)*B719),'Ejercicio 3 - TIR'!$E$13-SQRT(('Ejercicio 3 - TIR'!$E$13-'Ejercicio 3 - TIR'!$C$13)*('Ejercicio 3 - TIR'!$E$13-'Ejercicio 3 - TIR'!$D$13)*(1-B719)))</f>
        <v>69958.12493</v>
      </c>
      <c r="D719" s="3">
        <f t="shared" si="5"/>
        <v>0.4139333961</v>
      </c>
      <c r="E719" s="4">
        <f>IF(D719&lt;=('Ejercicio 3 - TIR'!$D$14-'Ejercicio 3 - TIR'!$C$14)/('Ejercicio 3 - TIR'!$E$14-'Ejercicio 3 - TIR'!$C$14),'Ejercicio 3 - TIR'!$C$14+SQRT(('Ejercicio 3 - TIR'!$E$14-'Ejercicio 3 - TIR'!$C$14)*('Ejercicio 3 - TIR'!$D$14-'Ejercicio 3 - TIR'!$C$14)*D719),'Ejercicio 3 - TIR'!$E$14-SQRT(('Ejercicio 3 - TIR'!$E$14-'Ejercicio 3 - TIR'!$C$14)*('Ejercicio 3 - TIR'!$E$14-'Ejercicio 3 - TIR'!$D$14)*(1-D719)))</f>
        <v>30623.96723</v>
      </c>
      <c r="F719" s="3">
        <f t="shared" si="6"/>
        <v>0.1748874694</v>
      </c>
      <c r="G719" s="4">
        <f>IF(F719&lt;=('Ejercicio 3 - TIR'!$D$18-'Ejercicio 3 - TIR'!$C$18)/('Ejercicio 3 - TIR'!$E$18-'Ejercicio 3 - TIR'!$C$18),'Ejercicio 3 - TIR'!$C$18+SQRT(('Ejercicio 3 - TIR'!$E$18-'Ejercicio 3 - TIR'!$C$18)*('Ejercicio 3 - TIR'!$D$18-'Ejercicio 3 - TIR'!$C$18)*F719),'Ejercicio 3 - TIR'!$E$18-SQRT(('Ejercicio 3 - TIR'!$E$18-'Ejercicio 3 - TIR'!$C$18)*('Ejercicio 3 - TIR'!$E$18-'Ejercicio 3 - TIR'!$D$18)*(1-F719)))</f>
        <v>35121.82784</v>
      </c>
      <c r="H719" s="3">
        <f t="shared" si="7"/>
        <v>0.06155478275</v>
      </c>
      <c r="I719" s="4">
        <f>IF(H719&lt;=('Ejercicio 3 - TIR'!$D$18-'Ejercicio 3 - TIR'!$C$18)/('Ejercicio 3 - TIR'!$E$18-'Ejercicio 3 - TIR'!$C$18),'Ejercicio 3 - TIR'!$C$18+SQRT(('Ejercicio 3 - TIR'!$E$18-'Ejercicio 3 - TIR'!$C$18)*('Ejercicio 3 - TIR'!$D$18-'Ejercicio 3 - TIR'!$C$18)*H719),'Ejercicio 3 - TIR'!$E$18-SQRT(('Ejercicio 3 - TIR'!$E$18-'Ejercicio 3 - TIR'!$C$18)*('Ejercicio 3 - TIR'!$E$18-'Ejercicio 3 - TIR'!$D$18)*(1-H719)))</f>
        <v>33038.62097</v>
      </c>
      <c r="J719" s="3">
        <f t="shared" si="8"/>
        <v>0.9293690907</v>
      </c>
      <c r="K719" s="4">
        <f>IF(J719&lt;=('Ejercicio 3 - TIR'!$D$18-'Ejercicio 3 - TIR'!$C$18)/('Ejercicio 3 - TIR'!$E$18-'Ejercicio 3 - TIR'!$C$18),'Ejercicio 3 - TIR'!$C$18+SQRT(('Ejercicio 3 - TIR'!$E$18-'Ejercicio 3 - TIR'!$C$18)*('Ejercicio 3 - TIR'!$D$18-'Ejercicio 3 - TIR'!$C$18)*J719),'Ejercicio 3 - TIR'!$E$18-SQRT(('Ejercicio 3 - TIR'!$E$18-'Ejercicio 3 - TIR'!$C$18)*('Ejercicio 3 - TIR'!$E$18-'Ejercicio 3 - TIR'!$D$18)*(1-J719)))</f>
        <v>42698.40964</v>
      </c>
      <c r="L719" s="3">
        <f t="shared" si="9"/>
        <v>0.3030691586</v>
      </c>
      <c r="M719" s="4">
        <f>IF(L719&lt;=('Ejercicio 3 - TIR'!$D$18-'Ejercicio 3 - TIR'!$C$18)/('Ejercicio 3 - TIR'!$E$18-'Ejercicio 3 - TIR'!$C$18),'Ejercicio 3 - TIR'!$C$18+SQRT(('Ejercicio 3 - TIR'!$E$18-'Ejercicio 3 - TIR'!$C$18)*('Ejercicio 3 - TIR'!$D$18-'Ejercicio 3 - TIR'!$C$18)*L719),'Ejercicio 3 - TIR'!$E$18-SQRT(('Ejercicio 3 - TIR'!$E$18-'Ejercicio 3 - TIR'!$C$18)*('Ejercicio 3 - TIR'!$E$18-'Ejercicio 3 - TIR'!$D$18)*(1-L719)))</f>
        <v>36742.43085</v>
      </c>
      <c r="N719" s="3">
        <f t="shared" si="10"/>
        <v>0.8561784823</v>
      </c>
      <c r="O719" s="4">
        <f>IF(N719&lt;=('Ejercicio 3 - TIR'!$D$18-'Ejercicio 3 - TIR'!$C$18)/('Ejercicio 3 - TIR'!$E$18-'Ejercicio 3 - TIR'!$C$18),'Ejercicio 3 - TIR'!$C$18+SQRT(('Ejercicio 3 - TIR'!$E$18-'Ejercicio 3 - TIR'!$C$18)*('Ejercicio 3 - TIR'!$D$18-'Ejercicio 3 - TIR'!$C$18)*N719),'Ejercicio 3 - TIR'!$E$18-SQRT(('Ejercicio 3 - TIR'!$E$18-'Ejercicio 3 - TIR'!$C$18)*('Ejercicio 3 - TIR'!$E$18-'Ejercicio 3 - TIR'!$D$18)*(1-N719)))</f>
        <v>41715.70193</v>
      </c>
      <c r="P719" s="3">
        <f t="shared" si="11"/>
        <v>0.2557806174</v>
      </c>
      <c r="Q719" s="7">
        <f>IF(P719&lt;=('Ejercicio 3 - TIR'!$D$22-'Ejercicio 3 - TIR'!$C$22)/('Ejercicio 3 - TIR'!$E$22-'Ejercicio 3 - TIR'!$C$22),'Ejercicio 3 - TIR'!$C$22+SQRT(('Ejercicio 3 - TIR'!$E$22-'Ejercicio 3 - TIR'!$C$22)*('Ejercicio 3 - TIR'!$D$22-'Ejercicio 3 - TIR'!$C$22)*P719),'Ejercicio 3 - TIR'!$E$22-SQRT(('Ejercicio 3 - TIR'!$E$22-'Ejercicio 3 - TIR'!$C$22)*('Ejercicio 3 - TIR'!$E$22-'Ejercicio 3 - TIR'!$D$22)*(1-P719)))</f>
        <v>0.1414570527</v>
      </c>
      <c r="R719" s="3">
        <f t="shared" si="12"/>
        <v>0.8530583381</v>
      </c>
      <c r="S719" s="7">
        <f>IF(R719&lt;=('Ejercicio 3 - TIR'!$D$23-'Ejercicio 3 - TIR'!$C$23)/('Ejercicio 3 - TIR'!$E$23-'Ejercicio 3 - TIR'!$C$23),'Ejercicio 3 - TIR'!$C$23+SQRT(('Ejercicio 3 - TIR'!$E$23-'Ejercicio 3 - TIR'!$C$23)*('Ejercicio 3 - TIR'!$D$23-'Ejercicio 3 - TIR'!$C$23)*R719),'Ejercicio 3 - TIR'!$E$23-SQRT(('Ejercicio 3 - TIR'!$E$23-'Ejercicio 3 - TIR'!$C$23)*('Ejercicio 3 - TIR'!$E$23-'Ejercicio 3 - TIR'!$D$23)*(1-R719)))</f>
        <v>0.163736698</v>
      </c>
      <c r="T719" s="3">
        <f t="shared" si="13"/>
        <v>0.9500660988</v>
      </c>
      <c r="U719" s="7">
        <f>IF(T719&lt;=('Ejercicio 3 - TIR'!$D$24-'Ejercicio 3 - TIR'!$C$24)/('Ejercicio 3 - TIR'!$E$24-'Ejercicio 3 - TIR'!$C$24),'Ejercicio 3 - TIR'!$C$24+SQRT(('Ejercicio 3 - TIR'!$E$24-'Ejercicio 3 - TIR'!$C$24)*('Ejercicio 3 - TIR'!$D$24-'Ejercicio 3 - TIR'!$C$24)*T719),'Ejercicio 3 - TIR'!$E$24-SQRT(('Ejercicio 3 - TIR'!$E$24-'Ejercicio 3 - TIR'!$C$24)*('Ejercicio 3 - TIR'!$E$24-'Ejercicio 3 - TIR'!$D$24)*(1-T719)))</f>
        <v>0.2081756639</v>
      </c>
      <c r="V719" s="3">
        <f t="shared" si="14"/>
        <v>0.6232038481</v>
      </c>
      <c r="W719" s="7">
        <f>IF(V719&lt;=('Ejercicio 3 - TIR'!$D$25-'Ejercicio 3 - TIR'!$C$25)/('Ejercicio 3 - TIR'!$E$25-'Ejercicio 3 - TIR'!$C$25),'Ejercicio 3 - TIR'!$C$25+SQRT(('Ejercicio 3 - TIR'!$E$25-'Ejercicio 3 - TIR'!$C$25)*('Ejercicio 3 - TIR'!$D$25-'Ejercicio 3 - TIR'!$C$25)*V719),'Ejercicio 3 - TIR'!$E$25-SQRT(('Ejercicio 3 - TIR'!$E$25-'Ejercicio 3 - TIR'!$C$25)*('Ejercicio 3 - TIR'!$E$25-'Ejercicio 3 - TIR'!$D$25)*(1-V719)))</f>
        <v>0.2136848994</v>
      </c>
      <c r="X719" s="3">
        <f t="shared" si="15"/>
        <v>0.3338614517</v>
      </c>
      <c r="Y719" s="7">
        <f>IF(X719&lt;=('Ejercicio 3 - TIR'!$D$26-'Ejercicio 3 - TIR'!$C$26)/('Ejercicio 3 - TIR'!$E$26-'Ejercicio 3 - TIR'!$C$26),'Ejercicio 3 - TIR'!$C$26+SQRT(('Ejercicio 3 - TIR'!$E$26-'Ejercicio 3 - TIR'!$C$26)*('Ejercicio 3 - TIR'!$D$26-'Ejercicio 3 - TIR'!$C$26)*X719),'Ejercicio 3 - TIR'!$E$26-SQRT(('Ejercicio 3 - TIR'!$E$26-'Ejercicio 3 - TIR'!$C$26)*('Ejercicio 3 - TIR'!$E$26-'Ejercicio 3 - TIR'!$D$26)*(1-X719)))</f>
        <v>0.22002377</v>
      </c>
      <c r="Z719" s="3">
        <f t="shared" si="16"/>
        <v>1.141457053</v>
      </c>
      <c r="AA719" s="3">
        <f t="shared" si="17"/>
        <v>1.328355461</v>
      </c>
      <c r="AB719" s="3">
        <f t="shared" si="18"/>
        <v>1.604886742</v>
      </c>
      <c r="AC719" s="3">
        <f t="shared" si="19"/>
        <v>1.947826804</v>
      </c>
      <c r="AD719" s="3">
        <f t="shared" si="20"/>
        <v>2.376395</v>
      </c>
      <c r="AE719" s="2">
        <f t="shared" si="21"/>
        <v>4331.976146</v>
      </c>
      <c r="AF719" s="2">
        <f t="shared" si="22"/>
        <v>5041.279616</v>
      </c>
      <c r="AG719" s="2">
        <f t="shared" si="23"/>
        <v>6090.751348</v>
      </c>
      <c r="AH719" s="2">
        <f t="shared" si="24"/>
        <v>7392.252937</v>
      </c>
      <c r="AI719" s="2">
        <f t="shared" si="25"/>
        <v>9018.724297</v>
      </c>
      <c r="AJ719" s="4">
        <f t="shared" si="26"/>
        <v>40090.05809</v>
      </c>
      <c r="AK719" s="4">
        <f t="shared" si="27"/>
        <v>43887.03261</v>
      </c>
      <c r="AL719" s="4">
        <f t="shared" si="28"/>
        <v>68526.11151</v>
      </c>
      <c r="AM719" s="4">
        <f t="shared" si="29"/>
        <v>71567.89164</v>
      </c>
      <c r="AN719" s="4">
        <f t="shared" si="30"/>
        <v>99132.98549</v>
      </c>
      <c r="AO719" s="4">
        <f>C719/'Ejercicio 3 - TIR'!$D$7</f>
        <v>13991.62499</v>
      </c>
      <c r="AP719" s="4">
        <f t="shared" si="31"/>
        <v>26098.4331</v>
      </c>
      <c r="AQ719" s="4">
        <f t="shared" si="32"/>
        <v>29895.40762</v>
      </c>
      <c r="AR719" s="4">
        <f t="shared" si="33"/>
        <v>54534.48653</v>
      </c>
      <c r="AS719" s="4">
        <f t="shared" si="34"/>
        <v>57576.26665</v>
      </c>
      <c r="AT719" s="4">
        <f t="shared" si="35"/>
        <v>85141.3605</v>
      </c>
      <c r="AU719" s="4">
        <f>AP719*'Ejercicio 3 - TIR'!$D$5</f>
        <v>13049.21655</v>
      </c>
      <c r="AV719" s="4">
        <f>AQ719*'Ejercicio 3 - TIR'!$D$5</f>
        <v>14947.70381</v>
      </c>
      <c r="AW719" s="4">
        <f>AR719*'Ejercicio 3 - TIR'!$D$5</f>
        <v>27267.24326</v>
      </c>
      <c r="AX719" s="4">
        <f>AS719*'Ejercicio 3 - TIR'!$D$5</f>
        <v>28788.13333</v>
      </c>
      <c r="AY719" s="4">
        <f>AT719*'Ejercicio 3 - TIR'!$D$5</f>
        <v>42570.68025</v>
      </c>
      <c r="AZ719" s="4">
        <f t="shared" ref="AZ719:BD719" si="2192">AJ719-AU719-AE719</f>
        <v>22708.86539</v>
      </c>
      <c r="BA719" s="4">
        <f t="shared" si="2192"/>
        <v>23898.04918</v>
      </c>
      <c r="BB719" s="4">
        <f t="shared" si="2192"/>
        <v>35168.1169</v>
      </c>
      <c r="BC719" s="4">
        <f t="shared" si="2192"/>
        <v>35387.50538</v>
      </c>
      <c r="BD719" s="4">
        <f t="shared" si="2192"/>
        <v>47543.58094</v>
      </c>
      <c r="BE719" s="4">
        <f t="shared" ref="BE719:BI719" si="2193">AZ719/Z719</f>
        <v>19894.62971</v>
      </c>
      <c r="BF719" s="4">
        <f t="shared" si="2193"/>
        <v>17990.70345</v>
      </c>
      <c r="BG719" s="4">
        <f t="shared" si="2193"/>
        <v>21913.14564</v>
      </c>
      <c r="BH719" s="4">
        <f t="shared" si="2193"/>
        <v>18167.68581</v>
      </c>
      <c r="BI719" s="4">
        <f t="shared" si="2193"/>
        <v>20006.59862</v>
      </c>
      <c r="BJ719" s="4">
        <f t="shared" si="38"/>
        <v>72774.6426</v>
      </c>
      <c r="BK719" s="4">
        <f t="shared" si="39"/>
        <v>33249.62766</v>
      </c>
      <c r="BL719" s="4">
        <f t="shared" si="40"/>
        <v>106024.2703</v>
      </c>
      <c r="BM719" s="4">
        <f>BK719*'Ejercicio 3 - TIR'!$D$5</f>
        <v>16624.81383</v>
      </c>
      <c r="BN719" s="4">
        <f t="shared" si="41"/>
        <v>89399.45643</v>
      </c>
      <c r="BO719" s="4">
        <f t="shared" si="42"/>
        <v>37619.77972</v>
      </c>
      <c r="BP719" s="4">
        <f t="shared" si="43"/>
        <v>-100582.0922</v>
      </c>
      <c r="BQ719" s="4">
        <f t="shared" ref="BQ719:BT719" si="2194">BE719</f>
        <v>19894.62971</v>
      </c>
      <c r="BR719" s="4">
        <f t="shared" si="2194"/>
        <v>17990.70345</v>
      </c>
      <c r="BS719" s="4">
        <f t="shared" si="2194"/>
        <v>21913.14564</v>
      </c>
      <c r="BT719" s="4">
        <f t="shared" si="2194"/>
        <v>18167.68581</v>
      </c>
      <c r="BU719" s="4">
        <f t="shared" si="45"/>
        <v>57626.37834</v>
      </c>
      <c r="BV719" s="36">
        <f t="shared" si="46"/>
        <v>9.018349664</v>
      </c>
    </row>
    <row r="720" ht="15.0" customHeight="1">
      <c r="A720" s="2">
        <v>719.0</v>
      </c>
      <c r="B720" s="3">
        <f t="shared" si="4"/>
        <v>0.3351385508</v>
      </c>
      <c r="C720" s="4">
        <f>IF(B720&lt;=('Ejercicio 3 - TIR'!$D$13-'Ejercicio 3 - TIR'!$C$13)/('Ejercicio 3 - TIR'!$E$13-'Ejercicio 3 - TIR'!$C$13),'Ejercicio 3 - TIR'!$C$13+SQRT(('Ejercicio 3 - TIR'!$E$13-'Ejercicio 3 - TIR'!$C$13)*('Ejercicio 3 - TIR'!$D$13-'Ejercicio 3 - TIR'!$C$13)*B720),'Ejercicio 3 - TIR'!$E$13-SQRT(('Ejercicio 3 - TIR'!$E$13-'Ejercicio 3 - TIR'!$C$13)*('Ejercicio 3 - TIR'!$E$13-'Ejercicio 3 - TIR'!$D$13)*(1-B720)))</f>
        <v>71754.04916</v>
      </c>
      <c r="D720" s="3">
        <f t="shared" si="5"/>
        <v>0.5854888939</v>
      </c>
      <c r="E720" s="4">
        <f>IF(D720&lt;=('Ejercicio 3 - TIR'!$D$14-'Ejercicio 3 - TIR'!$C$14)/('Ejercicio 3 - TIR'!$E$14-'Ejercicio 3 - TIR'!$C$14),'Ejercicio 3 - TIR'!$C$14+SQRT(('Ejercicio 3 - TIR'!$E$14-'Ejercicio 3 - TIR'!$C$14)*('Ejercicio 3 - TIR'!$D$14-'Ejercicio 3 - TIR'!$C$14)*D720),'Ejercicio 3 - TIR'!$E$14-SQRT(('Ejercicio 3 - TIR'!$E$14-'Ejercicio 3 - TIR'!$C$14)*('Ejercicio 3 - TIR'!$E$14-'Ejercicio 3 - TIR'!$D$14)*(1-D720)))</f>
        <v>32114.78181</v>
      </c>
      <c r="F720" s="3">
        <f t="shared" si="6"/>
        <v>0.174846024</v>
      </c>
      <c r="G720" s="4">
        <f>IF(F720&lt;=('Ejercicio 3 - TIR'!$D$18-'Ejercicio 3 - TIR'!$C$18)/('Ejercicio 3 - TIR'!$E$18-'Ejercicio 3 - TIR'!$C$18),'Ejercicio 3 - TIR'!$C$18+SQRT(('Ejercicio 3 - TIR'!$E$18-'Ejercicio 3 - TIR'!$C$18)*('Ejercicio 3 - TIR'!$D$18-'Ejercicio 3 - TIR'!$C$18)*F720),'Ejercicio 3 - TIR'!$E$18-SQRT(('Ejercicio 3 - TIR'!$E$18-'Ejercicio 3 - TIR'!$C$18)*('Ejercicio 3 - TIR'!$E$18-'Ejercicio 3 - TIR'!$D$18)*(1-F720)))</f>
        <v>35121.22091</v>
      </c>
      <c r="H720" s="3">
        <f t="shared" si="7"/>
        <v>0.9656395946</v>
      </c>
      <c r="I720" s="4">
        <f>IF(H720&lt;=('Ejercicio 3 - TIR'!$D$18-'Ejercicio 3 - TIR'!$C$18)/('Ejercicio 3 - TIR'!$E$18-'Ejercicio 3 - TIR'!$C$18),'Ejercicio 3 - TIR'!$C$18+SQRT(('Ejercicio 3 - TIR'!$E$18-'Ejercicio 3 - TIR'!$C$18)*('Ejercicio 3 - TIR'!$D$18-'Ejercicio 3 - TIR'!$C$18)*H720),'Ejercicio 3 - TIR'!$E$18-SQRT(('Ejercicio 3 - TIR'!$E$18-'Ejercicio 3 - TIR'!$C$18)*('Ejercicio 3 - TIR'!$E$18-'Ejercicio 3 - TIR'!$D$18)*(1-H720)))</f>
        <v>43394.68682</v>
      </c>
      <c r="J720" s="3">
        <f t="shared" si="8"/>
        <v>0.8612355143</v>
      </c>
      <c r="K720" s="4">
        <f>IF(J720&lt;=('Ejercicio 3 - TIR'!$D$18-'Ejercicio 3 - TIR'!$C$18)/('Ejercicio 3 - TIR'!$E$18-'Ejercicio 3 - TIR'!$C$18),'Ejercicio 3 - TIR'!$C$18+SQRT(('Ejercicio 3 - TIR'!$E$18-'Ejercicio 3 - TIR'!$C$18)*('Ejercicio 3 - TIR'!$D$18-'Ejercicio 3 - TIR'!$C$18)*J720),'Ejercicio 3 - TIR'!$E$18-SQRT(('Ejercicio 3 - TIR'!$E$18-'Ejercicio 3 - TIR'!$C$18)*('Ejercicio 3 - TIR'!$E$18-'Ejercicio 3 - TIR'!$D$18)*(1-J720)))</f>
        <v>41773.95964</v>
      </c>
      <c r="L720" s="3">
        <f t="shared" si="9"/>
        <v>0.3065262201</v>
      </c>
      <c r="M720" s="4">
        <f>IF(L720&lt;=('Ejercicio 3 - TIR'!$D$18-'Ejercicio 3 - TIR'!$C$18)/('Ejercicio 3 - TIR'!$E$18-'Ejercicio 3 - TIR'!$C$18),'Ejercicio 3 - TIR'!$C$18+SQRT(('Ejercicio 3 - TIR'!$E$18-'Ejercicio 3 - TIR'!$C$18)*('Ejercicio 3 - TIR'!$D$18-'Ejercicio 3 - TIR'!$C$18)*L720),'Ejercicio 3 - TIR'!$E$18-SQRT(('Ejercicio 3 - TIR'!$E$18-'Ejercicio 3 - TIR'!$C$18)*('Ejercicio 3 - TIR'!$E$18-'Ejercicio 3 - TIR'!$D$18)*(1-L720)))</f>
        <v>36780.77673</v>
      </c>
      <c r="N720" s="3">
        <f t="shared" si="10"/>
        <v>0.1015704085</v>
      </c>
      <c r="O720" s="4">
        <f>IF(N720&lt;=('Ejercicio 3 - TIR'!$D$18-'Ejercicio 3 - TIR'!$C$18)/('Ejercicio 3 - TIR'!$E$18-'Ejercicio 3 - TIR'!$C$18),'Ejercicio 3 - TIR'!$C$18+SQRT(('Ejercicio 3 - TIR'!$E$18-'Ejercicio 3 - TIR'!$C$18)*('Ejercicio 3 - TIR'!$D$18-'Ejercicio 3 - TIR'!$C$18)*N720),'Ejercicio 3 - TIR'!$E$18-SQRT(('Ejercicio 3 - TIR'!$E$18-'Ejercicio 3 - TIR'!$C$18)*('Ejercicio 3 - TIR'!$E$18-'Ejercicio 3 - TIR'!$D$18)*(1-N720)))</f>
        <v>33903.27571</v>
      </c>
      <c r="P720" s="3">
        <f t="shared" si="11"/>
        <v>0.7275006263</v>
      </c>
      <c r="Q720" s="7">
        <f>IF(P720&lt;=('Ejercicio 3 - TIR'!$D$22-'Ejercicio 3 - TIR'!$C$22)/('Ejercicio 3 - TIR'!$E$22-'Ejercicio 3 - TIR'!$C$22),'Ejercicio 3 - TIR'!$C$22+SQRT(('Ejercicio 3 - TIR'!$E$22-'Ejercicio 3 - TIR'!$C$22)*('Ejercicio 3 - TIR'!$D$22-'Ejercicio 3 - TIR'!$C$22)*P720),'Ejercicio 3 - TIR'!$E$22-SQRT(('Ejercicio 3 - TIR'!$E$22-'Ejercicio 3 - TIR'!$C$22)*('Ejercicio 3 - TIR'!$E$22-'Ejercicio 3 - TIR'!$D$22)*(1-P720)))</f>
        <v>0.1578527909</v>
      </c>
      <c r="R720" s="3">
        <f t="shared" si="12"/>
        <v>0.6339179344</v>
      </c>
      <c r="S720" s="7">
        <f>IF(R720&lt;=('Ejercicio 3 - TIR'!$D$23-'Ejercicio 3 - TIR'!$C$23)/('Ejercicio 3 - TIR'!$E$23-'Ejercicio 3 - TIR'!$C$23),'Ejercicio 3 - TIR'!$C$23+SQRT(('Ejercicio 3 - TIR'!$E$23-'Ejercicio 3 - TIR'!$C$23)*('Ejercicio 3 - TIR'!$D$23-'Ejercicio 3 - TIR'!$C$23)*R720),'Ejercicio 3 - TIR'!$E$23-SQRT(('Ejercicio 3 - TIR'!$E$23-'Ejercicio 3 - TIR'!$C$23)*('Ejercicio 3 - TIR'!$E$23-'Ejercicio 3 - TIR'!$D$23)*(1-R720)))</f>
        <v>0.154330023</v>
      </c>
      <c r="T720" s="3">
        <f t="shared" si="13"/>
        <v>0.1869918888</v>
      </c>
      <c r="U720" s="7">
        <f>IF(T720&lt;=('Ejercicio 3 - TIR'!$D$24-'Ejercicio 3 - TIR'!$C$24)/('Ejercicio 3 - TIR'!$E$24-'Ejercicio 3 - TIR'!$C$24),'Ejercicio 3 - TIR'!$C$24+SQRT(('Ejercicio 3 - TIR'!$E$24-'Ejercicio 3 - TIR'!$C$24)*('Ejercicio 3 - TIR'!$D$24-'Ejercicio 3 - TIR'!$C$24)*T720),'Ejercicio 3 - TIR'!$E$24-SQRT(('Ejercicio 3 - TIR'!$E$24-'Ejercicio 3 - TIR'!$C$24)*('Ejercicio 3 - TIR'!$E$24-'Ejercicio 3 - TIR'!$D$24)*(1-T720)))</f>
        <v>0.1698162299</v>
      </c>
      <c r="V720" s="3">
        <f t="shared" si="14"/>
        <v>0.2274850153</v>
      </c>
      <c r="W720" s="7">
        <f>IF(V720&lt;=('Ejercicio 3 - TIR'!$D$25-'Ejercicio 3 - TIR'!$C$25)/('Ejercicio 3 - TIR'!$E$25-'Ejercicio 3 - TIR'!$C$25),'Ejercicio 3 - TIR'!$C$25+SQRT(('Ejercicio 3 - TIR'!$E$25-'Ejercicio 3 - TIR'!$C$25)*('Ejercicio 3 - TIR'!$D$25-'Ejercicio 3 - TIR'!$C$25)*V720),'Ejercicio 3 - TIR'!$E$25-SQRT(('Ejercicio 3 - TIR'!$E$25-'Ejercicio 3 - TIR'!$C$25)*('Ejercicio 3 - TIR'!$E$25-'Ejercicio 3 - TIR'!$D$25)*(1-V720)))</f>
        <v>0.1978459805</v>
      </c>
      <c r="X720" s="3">
        <f t="shared" si="15"/>
        <v>0.4379201941</v>
      </c>
      <c r="Y720" s="7">
        <f>IF(X720&lt;=('Ejercicio 3 - TIR'!$D$26-'Ejercicio 3 - TIR'!$C$26)/('Ejercicio 3 - TIR'!$E$26-'Ejercicio 3 - TIR'!$C$26),'Ejercicio 3 - TIR'!$C$26+SQRT(('Ejercicio 3 - TIR'!$E$26-'Ejercicio 3 - TIR'!$C$26)*('Ejercicio 3 - TIR'!$D$26-'Ejercicio 3 - TIR'!$C$26)*X720),'Ejercicio 3 - TIR'!$E$26-SQRT(('Ejercicio 3 - TIR'!$E$26-'Ejercicio 3 - TIR'!$C$26)*('Ejercicio 3 - TIR'!$E$26-'Ejercicio 3 - TIR'!$D$26)*(1-X720)))</f>
        <v>0.2249070699</v>
      </c>
      <c r="Z720" s="3">
        <f t="shared" si="16"/>
        <v>1.157852791</v>
      </c>
      <c r="AA720" s="3">
        <f t="shared" si="17"/>
        <v>1.336544239</v>
      </c>
      <c r="AB720" s="3">
        <f t="shared" si="18"/>
        <v>1.563511142</v>
      </c>
      <c r="AC720" s="3">
        <f t="shared" si="19"/>
        <v>1.872845537</v>
      </c>
      <c r="AD720" s="3">
        <f t="shared" si="20"/>
        <v>2.29406174</v>
      </c>
      <c r="AE720" s="2">
        <f t="shared" si="21"/>
        <v>5069.407936</v>
      </c>
      <c r="AF720" s="2">
        <f t="shared" si="22"/>
        <v>5851.76978</v>
      </c>
      <c r="AG720" s="2">
        <f t="shared" si="23"/>
        <v>6845.495262</v>
      </c>
      <c r="AH720" s="2">
        <f t="shared" si="24"/>
        <v>8199.848984</v>
      </c>
      <c r="AI720" s="2">
        <f t="shared" si="25"/>
        <v>10044.05299</v>
      </c>
      <c r="AJ720" s="4">
        <f t="shared" si="26"/>
        <v>40665.20365</v>
      </c>
      <c r="AK720" s="4">
        <f t="shared" si="27"/>
        <v>57998.91866</v>
      </c>
      <c r="AL720" s="4">
        <f t="shared" si="28"/>
        <v>65314.05135</v>
      </c>
      <c r="AM720" s="4">
        <f t="shared" si="29"/>
        <v>68884.71356</v>
      </c>
      <c r="AN720" s="4">
        <f t="shared" si="30"/>
        <v>77776.20765</v>
      </c>
      <c r="AO720" s="4">
        <f>C720/'Ejercicio 3 - TIR'!$D$7</f>
        <v>14350.80983</v>
      </c>
      <c r="AP720" s="4">
        <f t="shared" si="31"/>
        <v>26314.39382</v>
      </c>
      <c r="AQ720" s="4">
        <f t="shared" si="32"/>
        <v>43648.10883</v>
      </c>
      <c r="AR720" s="4">
        <f t="shared" si="33"/>
        <v>50963.24152</v>
      </c>
      <c r="AS720" s="4">
        <f t="shared" si="34"/>
        <v>54533.90373</v>
      </c>
      <c r="AT720" s="4">
        <f t="shared" si="35"/>
        <v>63425.39782</v>
      </c>
      <c r="AU720" s="4">
        <f>AP720*'Ejercicio 3 - TIR'!$D$5</f>
        <v>13157.19691</v>
      </c>
      <c r="AV720" s="4">
        <f>AQ720*'Ejercicio 3 - TIR'!$D$5</f>
        <v>21824.05442</v>
      </c>
      <c r="AW720" s="4">
        <f>AR720*'Ejercicio 3 - TIR'!$D$5</f>
        <v>25481.62076</v>
      </c>
      <c r="AX720" s="4">
        <f>AS720*'Ejercicio 3 - TIR'!$D$5</f>
        <v>27266.95186</v>
      </c>
      <c r="AY720" s="4">
        <f>AT720*'Ejercicio 3 - TIR'!$D$5</f>
        <v>31712.69891</v>
      </c>
      <c r="AZ720" s="4">
        <f t="shared" ref="AZ720:BD720" si="2195">AJ720-AU720-AE720</f>
        <v>22438.5988</v>
      </c>
      <c r="BA720" s="4">
        <f t="shared" si="2195"/>
        <v>30323.09447</v>
      </c>
      <c r="BB720" s="4">
        <f t="shared" si="2195"/>
        <v>32986.93533</v>
      </c>
      <c r="BC720" s="4">
        <f t="shared" si="2195"/>
        <v>33417.91271</v>
      </c>
      <c r="BD720" s="4">
        <f t="shared" si="2195"/>
        <v>36019.45575</v>
      </c>
      <c r="BE720" s="4">
        <f t="shared" ref="BE720:BI720" si="2196">AZ720/Z720</f>
        <v>19379.49192</v>
      </c>
      <c r="BF720" s="4">
        <f t="shared" si="2196"/>
        <v>22687.68484</v>
      </c>
      <c r="BG720" s="4">
        <f t="shared" si="2196"/>
        <v>21097.98545</v>
      </c>
      <c r="BH720" s="4">
        <f t="shared" si="2196"/>
        <v>17843.38967</v>
      </c>
      <c r="BI720" s="4">
        <f t="shared" si="2196"/>
        <v>15701.17104</v>
      </c>
      <c r="BJ720" s="4">
        <f t="shared" si="38"/>
        <v>73673.29222</v>
      </c>
      <c r="BK720" s="4">
        <f t="shared" si="39"/>
        <v>32921.64377</v>
      </c>
      <c r="BL720" s="4">
        <f t="shared" si="40"/>
        <v>106594.936</v>
      </c>
      <c r="BM720" s="4">
        <f>BK720*'Ejercicio 3 - TIR'!$D$5</f>
        <v>16460.82188</v>
      </c>
      <c r="BN720" s="4">
        <f t="shared" si="41"/>
        <v>90134.11411</v>
      </c>
      <c r="BO720" s="4">
        <f t="shared" si="42"/>
        <v>39290.18672</v>
      </c>
      <c r="BP720" s="4">
        <f t="shared" si="43"/>
        <v>-103868.831</v>
      </c>
      <c r="BQ720" s="4">
        <f t="shared" ref="BQ720:BT720" si="2197">BE720</f>
        <v>19379.49192</v>
      </c>
      <c r="BR720" s="4">
        <f t="shared" si="2197"/>
        <v>22687.68484</v>
      </c>
      <c r="BS720" s="4">
        <f t="shared" si="2197"/>
        <v>21097.98545</v>
      </c>
      <c r="BT720" s="4">
        <f t="shared" si="2197"/>
        <v>17843.38967</v>
      </c>
      <c r="BU720" s="4">
        <f t="shared" si="45"/>
        <v>54991.35776</v>
      </c>
      <c r="BV720" s="36">
        <f t="shared" si="46"/>
        <v>8.25573113</v>
      </c>
    </row>
    <row r="721" ht="15.0" customHeight="1">
      <c r="A721" s="2">
        <v>720.0</v>
      </c>
      <c r="B721" s="3">
        <f t="shared" si="4"/>
        <v>0.245459882</v>
      </c>
      <c r="C721" s="4">
        <f>IF(B721&lt;=('Ejercicio 3 - TIR'!$D$13-'Ejercicio 3 - TIR'!$C$13)/('Ejercicio 3 - TIR'!$E$13-'Ejercicio 3 - TIR'!$C$13),'Ejercicio 3 - TIR'!$C$13+SQRT(('Ejercicio 3 - TIR'!$E$13-'Ejercicio 3 - TIR'!$C$13)*('Ejercicio 3 - TIR'!$D$13-'Ejercicio 3 - TIR'!$C$13)*B721),'Ejercicio 3 - TIR'!$E$13-SQRT(('Ejercicio 3 - TIR'!$E$13-'Ejercicio 3 - TIR'!$C$13)*('Ejercicio 3 - TIR'!$E$13-'Ejercicio 3 - TIR'!$D$13)*(1-B721)))</f>
        <v>69908.7816</v>
      </c>
      <c r="D721" s="3">
        <f t="shared" si="5"/>
        <v>0.295471748</v>
      </c>
      <c r="E721" s="4">
        <f>IF(D721&lt;=('Ejercicio 3 - TIR'!$D$14-'Ejercicio 3 - TIR'!$C$14)/('Ejercicio 3 - TIR'!$E$14-'Ejercicio 3 - TIR'!$C$14),'Ejercicio 3 - TIR'!$C$14+SQRT(('Ejercicio 3 - TIR'!$E$14-'Ejercicio 3 - TIR'!$C$14)*('Ejercicio 3 - TIR'!$D$14-'Ejercicio 3 - TIR'!$C$14)*D721),'Ejercicio 3 - TIR'!$E$14-SQRT(('Ejercicio 3 - TIR'!$E$14-'Ejercicio 3 - TIR'!$C$14)*('Ejercicio 3 - TIR'!$E$14-'Ejercicio 3 - TIR'!$D$14)*(1-D721)))</f>
        <v>29707.4814</v>
      </c>
      <c r="F721" s="3">
        <f t="shared" si="6"/>
        <v>0.2369289821</v>
      </c>
      <c r="G721" s="4">
        <f>IF(F721&lt;=('Ejercicio 3 - TIR'!$D$18-'Ejercicio 3 - TIR'!$C$18)/('Ejercicio 3 - TIR'!$E$18-'Ejercicio 3 - TIR'!$C$18),'Ejercicio 3 - TIR'!$C$18+SQRT(('Ejercicio 3 - TIR'!$E$18-'Ejercicio 3 - TIR'!$C$18)*('Ejercicio 3 - TIR'!$D$18-'Ejercicio 3 - TIR'!$C$18)*F721),'Ejercicio 3 - TIR'!$E$18-SQRT(('Ejercicio 3 - TIR'!$E$18-'Ejercicio 3 - TIR'!$C$18)*('Ejercicio 3 - TIR'!$E$18-'Ejercicio 3 - TIR'!$D$18)*(1-F721)))</f>
        <v>35961.48868</v>
      </c>
      <c r="H721" s="3">
        <f t="shared" si="7"/>
        <v>0.1992216803</v>
      </c>
      <c r="I721" s="4">
        <f>IF(H721&lt;=('Ejercicio 3 - TIR'!$D$18-'Ejercicio 3 - TIR'!$C$18)/('Ejercicio 3 - TIR'!$E$18-'Ejercicio 3 - TIR'!$C$18),'Ejercicio 3 - TIR'!$C$18+SQRT(('Ejercicio 3 - TIR'!$E$18-'Ejercicio 3 - TIR'!$C$18)*('Ejercicio 3 - TIR'!$D$18-'Ejercicio 3 - TIR'!$C$18)*H721),'Ejercicio 3 - TIR'!$E$18-SQRT(('Ejercicio 3 - TIR'!$E$18-'Ejercicio 3 - TIR'!$C$18)*('Ejercicio 3 - TIR'!$E$18-'Ejercicio 3 - TIR'!$D$18)*(1-H721)))</f>
        <v>35466.5576</v>
      </c>
      <c r="J721" s="3">
        <f t="shared" si="8"/>
        <v>0.0005870131264</v>
      </c>
      <c r="K721" s="4">
        <f>IF(J721&lt;=('Ejercicio 3 - TIR'!$D$18-'Ejercicio 3 - TIR'!$C$18)/('Ejercicio 3 - TIR'!$E$18-'Ejercicio 3 - TIR'!$C$18),'Ejercicio 3 - TIR'!$C$18+SQRT(('Ejercicio 3 - TIR'!$E$18-'Ejercicio 3 - TIR'!$C$18)*('Ejercicio 3 - TIR'!$D$18-'Ejercicio 3 - TIR'!$C$18)*J721),'Ejercicio 3 - TIR'!$E$18-SQRT(('Ejercicio 3 - TIR'!$E$18-'Ejercicio 3 - TIR'!$C$18)*('Ejercicio 3 - TIR'!$E$18-'Ejercicio 3 - TIR'!$D$18)*(1-J721)))</f>
        <v>30296.73552</v>
      </c>
      <c r="L721" s="3">
        <f t="shared" si="9"/>
        <v>0.221323535</v>
      </c>
      <c r="M721" s="4">
        <f>IF(L721&lt;=('Ejercicio 3 - TIR'!$D$18-'Ejercicio 3 - TIR'!$C$18)/('Ejercicio 3 - TIR'!$E$18-'Ejercicio 3 - TIR'!$C$18),'Ejercicio 3 - TIR'!$C$18+SQRT(('Ejercicio 3 - TIR'!$E$18-'Ejercicio 3 - TIR'!$C$18)*('Ejercicio 3 - TIR'!$D$18-'Ejercicio 3 - TIR'!$C$18)*L721),'Ejercicio 3 - TIR'!$E$18-SQRT(('Ejercicio 3 - TIR'!$E$18-'Ejercicio 3 - TIR'!$C$18)*('Ejercicio 3 - TIR'!$E$18-'Ejercicio 3 - TIR'!$D$18)*(1-L721)))</f>
        <v>35761.81657</v>
      </c>
      <c r="N721" s="3">
        <f t="shared" si="10"/>
        <v>0.5534341509</v>
      </c>
      <c r="O721" s="4">
        <f>IF(N721&lt;=('Ejercicio 3 - TIR'!$D$18-'Ejercicio 3 - TIR'!$C$18)/('Ejercicio 3 - TIR'!$E$18-'Ejercicio 3 - TIR'!$C$18),'Ejercicio 3 - TIR'!$C$18+SQRT(('Ejercicio 3 - TIR'!$E$18-'Ejercicio 3 - TIR'!$C$18)*('Ejercicio 3 - TIR'!$D$18-'Ejercicio 3 - TIR'!$C$18)*N721),'Ejercicio 3 - TIR'!$E$18-SQRT(('Ejercicio 3 - TIR'!$E$18-'Ejercicio 3 - TIR'!$C$18)*('Ejercicio 3 - TIR'!$E$18-'Ejercicio 3 - TIR'!$D$18)*(1-N721)))</f>
        <v>39111.2635</v>
      </c>
      <c r="P721" s="3">
        <f t="shared" si="11"/>
        <v>0.3446656881</v>
      </c>
      <c r="Q721" s="7">
        <f>IF(P721&lt;=('Ejercicio 3 - TIR'!$D$22-'Ejercicio 3 - TIR'!$C$22)/('Ejercicio 3 - TIR'!$E$22-'Ejercicio 3 - TIR'!$C$22),'Ejercicio 3 - TIR'!$C$22+SQRT(('Ejercicio 3 - TIR'!$E$22-'Ejercicio 3 - TIR'!$C$22)*('Ejercicio 3 - TIR'!$D$22-'Ejercicio 3 - TIR'!$C$22)*P721),'Ejercicio 3 - TIR'!$E$22-SQRT(('Ejercicio 3 - TIR'!$E$22-'Ejercicio 3 - TIR'!$C$22)*('Ejercicio 3 - TIR'!$E$22-'Ejercicio 3 - TIR'!$D$22)*(1-P721)))</f>
        <v>0.1449077947</v>
      </c>
      <c r="R721" s="3">
        <f t="shared" si="12"/>
        <v>0.5049143332</v>
      </c>
      <c r="S721" s="7">
        <f>IF(R721&lt;=('Ejercicio 3 - TIR'!$D$23-'Ejercicio 3 - TIR'!$C$23)/('Ejercicio 3 - TIR'!$E$23-'Ejercicio 3 - TIR'!$C$23),'Ejercicio 3 - TIR'!$C$23+SQRT(('Ejercicio 3 - TIR'!$E$23-'Ejercicio 3 - TIR'!$C$23)*('Ejercicio 3 - TIR'!$D$23-'Ejercicio 3 - TIR'!$C$23)*R721),'Ejercicio 3 - TIR'!$E$23-SQRT(('Ejercicio 3 - TIR'!$E$23-'Ejercicio 3 - TIR'!$C$23)*('Ejercicio 3 - TIR'!$E$23-'Ejercicio 3 - TIR'!$D$23)*(1-R721)))</f>
        <v>0.150147794</v>
      </c>
      <c r="T721" s="3">
        <f t="shared" si="13"/>
        <v>0.1929657374</v>
      </c>
      <c r="U721" s="7">
        <f>IF(T721&lt;=('Ejercicio 3 - TIR'!$D$24-'Ejercicio 3 - TIR'!$C$24)/('Ejercicio 3 - TIR'!$E$24-'Ejercicio 3 - TIR'!$C$24),'Ejercicio 3 - TIR'!$C$24+SQRT(('Ejercicio 3 - TIR'!$E$24-'Ejercicio 3 - TIR'!$C$24)*('Ejercicio 3 - TIR'!$D$24-'Ejercicio 3 - TIR'!$C$24)*T721),'Ejercicio 3 - TIR'!$E$24-SQRT(('Ejercicio 3 - TIR'!$E$24-'Ejercicio 3 - TIR'!$C$24)*('Ejercicio 3 - TIR'!$E$24-'Ejercicio 3 - TIR'!$D$24)*(1-T721)))</f>
        <v>0.1701302769</v>
      </c>
      <c r="V721" s="3">
        <f t="shared" si="14"/>
        <v>0.9515379421</v>
      </c>
      <c r="W721" s="7">
        <f>IF(V721&lt;=('Ejercicio 3 - TIR'!$D$25-'Ejercicio 3 - TIR'!$C$25)/('Ejercicio 3 - TIR'!$E$25-'Ejercicio 3 - TIR'!$C$25),'Ejercicio 3 - TIR'!$C$25+SQRT(('Ejercicio 3 - TIR'!$E$25-'Ejercicio 3 - TIR'!$C$25)*('Ejercicio 3 - TIR'!$D$25-'Ejercicio 3 - TIR'!$C$25)*V721),'Ejercicio 3 - TIR'!$E$25-SQRT(('Ejercicio 3 - TIR'!$E$25-'Ejercicio 3 - TIR'!$C$25)*('Ejercicio 3 - TIR'!$E$25-'Ejercicio 3 - TIR'!$D$25)*(1-V721)))</f>
        <v>0.2369762831</v>
      </c>
      <c r="X721" s="3">
        <f t="shared" si="15"/>
        <v>0.2085966198</v>
      </c>
      <c r="Y721" s="7">
        <f>IF(X721&lt;=('Ejercicio 3 - TIR'!$D$26-'Ejercicio 3 - TIR'!$C$26)/('Ejercicio 3 - TIR'!$E$26-'Ejercicio 3 - TIR'!$C$26),'Ejercicio 3 - TIR'!$C$26+SQRT(('Ejercicio 3 - TIR'!$E$26-'Ejercicio 3 - TIR'!$C$26)*('Ejercicio 3 - TIR'!$D$26-'Ejercicio 3 - TIR'!$C$26)*X721),'Ejercicio 3 - TIR'!$E$26-SQRT(('Ejercicio 3 - TIR'!$E$26-'Ejercicio 3 - TIR'!$C$26)*('Ejercicio 3 - TIR'!$E$26-'Ejercicio 3 - TIR'!$D$26)*(1-X721)))</f>
        <v>0.2137320643</v>
      </c>
      <c r="Z721" s="3">
        <f t="shared" si="16"/>
        <v>1.144907795</v>
      </c>
      <c r="AA721" s="3">
        <f t="shared" si="17"/>
        <v>1.316813175</v>
      </c>
      <c r="AB721" s="3">
        <f t="shared" si="18"/>
        <v>1.540842965</v>
      </c>
      <c r="AC721" s="3">
        <f t="shared" si="19"/>
        <v>1.905986203</v>
      </c>
      <c r="AD721" s="3">
        <f t="shared" si="20"/>
        <v>2.313356569</v>
      </c>
      <c r="AE721" s="2">
        <f t="shared" si="21"/>
        <v>4304.845616</v>
      </c>
      <c r="AF721" s="2">
        <f t="shared" si="22"/>
        <v>4951.208689</v>
      </c>
      <c r="AG721" s="2">
        <f t="shared" si="23"/>
        <v>5793.559195</v>
      </c>
      <c r="AH721" s="2">
        <f t="shared" si="24"/>
        <v>7166.495318</v>
      </c>
      <c r="AI721" s="2">
        <f t="shared" si="25"/>
        <v>8698.205156</v>
      </c>
      <c r="AJ721" s="4">
        <f t="shared" si="26"/>
        <v>41172.5887</v>
      </c>
      <c r="AK721" s="4">
        <f t="shared" si="27"/>
        <v>46702.83031</v>
      </c>
      <c r="AL721" s="4">
        <f t="shared" si="28"/>
        <v>46682.51177</v>
      </c>
      <c r="AM721" s="4">
        <f t="shared" si="29"/>
        <v>68161.52899</v>
      </c>
      <c r="AN721" s="4">
        <f t="shared" si="30"/>
        <v>90478.29833</v>
      </c>
      <c r="AO721" s="4">
        <f>C721/'Ejercicio 3 - TIR'!$D$7</f>
        <v>13981.75632</v>
      </c>
      <c r="AP721" s="4">
        <f t="shared" si="31"/>
        <v>27190.83238</v>
      </c>
      <c r="AQ721" s="4">
        <f t="shared" si="32"/>
        <v>32721.07399</v>
      </c>
      <c r="AR721" s="4">
        <f t="shared" si="33"/>
        <v>32700.75545</v>
      </c>
      <c r="AS721" s="4">
        <f t="shared" si="34"/>
        <v>54179.77267</v>
      </c>
      <c r="AT721" s="4">
        <f t="shared" si="35"/>
        <v>76496.54201</v>
      </c>
      <c r="AU721" s="4">
        <f>AP721*'Ejercicio 3 - TIR'!$D$5</f>
        <v>13595.41619</v>
      </c>
      <c r="AV721" s="4">
        <f>AQ721*'Ejercicio 3 - TIR'!$D$5</f>
        <v>16360.53699</v>
      </c>
      <c r="AW721" s="4">
        <f>AR721*'Ejercicio 3 - TIR'!$D$5</f>
        <v>16350.37773</v>
      </c>
      <c r="AX721" s="4">
        <f>AS721*'Ejercicio 3 - TIR'!$D$5</f>
        <v>27089.88633</v>
      </c>
      <c r="AY721" s="4">
        <f>AT721*'Ejercicio 3 - TIR'!$D$5</f>
        <v>38248.27101</v>
      </c>
      <c r="AZ721" s="4">
        <f t="shared" ref="AZ721:BD721" si="2198">AJ721-AU721-AE721</f>
        <v>23272.3269</v>
      </c>
      <c r="BA721" s="4">
        <f t="shared" si="2198"/>
        <v>25391.08462</v>
      </c>
      <c r="BB721" s="4">
        <f t="shared" si="2198"/>
        <v>24538.57485</v>
      </c>
      <c r="BC721" s="4">
        <f t="shared" si="2198"/>
        <v>33905.14734</v>
      </c>
      <c r="BD721" s="4">
        <f t="shared" si="2198"/>
        <v>43531.82217</v>
      </c>
      <c r="BE721" s="4">
        <f t="shared" ref="BE721:BI721" si="2199">AZ721/Z721</f>
        <v>20326.81322</v>
      </c>
      <c r="BF721" s="4">
        <f t="shared" si="2199"/>
        <v>19282.2225</v>
      </c>
      <c r="BG721" s="4">
        <f t="shared" si="2199"/>
        <v>15925.42226</v>
      </c>
      <c r="BH721" s="4">
        <f t="shared" si="2199"/>
        <v>17788.7685</v>
      </c>
      <c r="BI721" s="4">
        <f t="shared" si="2199"/>
        <v>18817.60156</v>
      </c>
      <c r="BJ721" s="4">
        <f t="shared" si="38"/>
        <v>68723.99723</v>
      </c>
      <c r="BK721" s="4">
        <f t="shared" si="39"/>
        <v>32344.78782</v>
      </c>
      <c r="BL721" s="4">
        <f t="shared" si="40"/>
        <v>101068.7851</v>
      </c>
      <c r="BM721" s="4">
        <f>BK721*'Ejercicio 3 - TIR'!$D$5</f>
        <v>16172.39391</v>
      </c>
      <c r="BN721" s="4">
        <f t="shared" si="41"/>
        <v>84896.39114</v>
      </c>
      <c r="BO721" s="4">
        <f t="shared" si="42"/>
        <v>36698.35956</v>
      </c>
      <c r="BP721" s="4">
        <f t="shared" si="43"/>
        <v>-99616.263</v>
      </c>
      <c r="BQ721" s="4">
        <f t="shared" ref="BQ721:BT721" si="2200">BE721</f>
        <v>20326.81322</v>
      </c>
      <c r="BR721" s="4">
        <f t="shared" si="2200"/>
        <v>19282.2225</v>
      </c>
      <c r="BS721" s="4">
        <f t="shared" si="2200"/>
        <v>15925.42226</v>
      </c>
      <c r="BT721" s="4">
        <f t="shared" si="2200"/>
        <v>17788.7685</v>
      </c>
      <c r="BU721" s="4">
        <f t="shared" si="45"/>
        <v>55515.96111</v>
      </c>
      <c r="BV721" s="36">
        <f t="shared" si="46"/>
        <v>7.752475898</v>
      </c>
    </row>
    <row r="722" ht="15.0" customHeight="1">
      <c r="A722" s="2">
        <v>721.0</v>
      </c>
      <c r="B722" s="3">
        <f t="shared" si="4"/>
        <v>0.2646338164</v>
      </c>
      <c r="C722" s="4">
        <f>IF(B722&lt;=('Ejercicio 3 - TIR'!$D$13-'Ejercicio 3 - TIR'!$C$13)/('Ejercicio 3 - TIR'!$E$13-'Ejercicio 3 - TIR'!$C$13),'Ejercicio 3 - TIR'!$C$13+SQRT(('Ejercicio 3 - TIR'!$E$13-'Ejercicio 3 - TIR'!$C$13)*('Ejercicio 3 - TIR'!$D$13-'Ejercicio 3 - TIR'!$C$13)*B722),'Ejercicio 3 - TIR'!$E$13-SQRT(('Ejercicio 3 - TIR'!$E$13-'Ejercicio 3 - TIR'!$C$13)*('Ejercicio 3 - TIR'!$E$13-'Ejercicio 3 - TIR'!$D$13)*(1-B722)))</f>
        <v>70294.11809</v>
      </c>
      <c r="D722" s="3">
        <f t="shared" si="5"/>
        <v>0.1706530036</v>
      </c>
      <c r="E722" s="4">
        <f>IF(D722&lt;=('Ejercicio 3 - TIR'!$D$14-'Ejercicio 3 - TIR'!$C$14)/('Ejercicio 3 - TIR'!$E$14-'Ejercicio 3 - TIR'!$C$14),'Ejercicio 3 - TIR'!$C$14+SQRT(('Ejercicio 3 - TIR'!$E$14-'Ejercicio 3 - TIR'!$C$14)*('Ejercicio 3 - TIR'!$D$14-'Ejercicio 3 - TIR'!$C$14)*D722),'Ejercicio 3 - TIR'!$E$14-SQRT(('Ejercicio 3 - TIR'!$E$14-'Ejercicio 3 - TIR'!$C$14)*('Ejercicio 3 - TIR'!$E$14-'Ejercicio 3 - TIR'!$D$14)*(1-D722)))</f>
        <v>28577.56555</v>
      </c>
      <c r="F722" s="3">
        <f t="shared" si="6"/>
        <v>0.8915568209</v>
      </c>
      <c r="G722" s="4">
        <f>IF(F722&lt;=('Ejercicio 3 - TIR'!$D$18-'Ejercicio 3 - TIR'!$C$18)/('Ejercicio 3 - TIR'!$E$18-'Ejercicio 3 - TIR'!$C$18),'Ejercicio 3 - TIR'!$C$18+SQRT(('Ejercicio 3 - TIR'!$E$18-'Ejercicio 3 - TIR'!$C$18)*('Ejercicio 3 - TIR'!$D$18-'Ejercicio 3 - TIR'!$C$18)*F722),'Ejercicio 3 - TIR'!$E$18-SQRT(('Ejercicio 3 - TIR'!$E$18-'Ejercicio 3 - TIR'!$C$18)*('Ejercicio 3 - TIR'!$E$18-'Ejercicio 3 - TIR'!$D$18)*(1-F722)))</f>
        <v>42148.11669</v>
      </c>
      <c r="H722" s="3">
        <f t="shared" si="7"/>
        <v>0.7135383601</v>
      </c>
      <c r="I722" s="4">
        <f>IF(H722&lt;=('Ejercicio 3 - TIR'!$D$18-'Ejercicio 3 - TIR'!$C$18)/('Ejercicio 3 - TIR'!$E$18-'Ejercicio 3 - TIR'!$C$18),'Ejercicio 3 - TIR'!$C$18+SQRT(('Ejercicio 3 - TIR'!$E$18-'Ejercicio 3 - TIR'!$C$18)*('Ejercicio 3 - TIR'!$D$18-'Ejercicio 3 - TIR'!$C$18)*H722),'Ejercicio 3 - TIR'!$E$18-SQRT(('Ejercicio 3 - TIR'!$E$18-'Ejercicio 3 - TIR'!$C$18)*('Ejercicio 3 - TIR'!$E$18-'Ejercicio 3 - TIR'!$D$18)*(1-H722)))</f>
        <v>40364.84919</v>
      </c>
      <c r="J722" s="3">
        <f t="shared" si="8"/>
        <v>0.04369088579</v>
      </c>
      <c r="K722" s="4">
        <f>IF(J722&lt;=('Ejercicio 3 - TIR'!$D$18-'Ejercicio 3 - TIR'!$C$18)/('Ejercicio 3 - TIR'!$E$18-'Ejercicio 3 - TIR'!$C$18),'Ejercicio 3 - TIR'!$C$18+SQRT(('Ejercicio 3 - TIR'!$E$18-'Ejercicio 3 - TIR'!$C$18)*('Ejercicio 3 - TIR'!$D$18-'Ejercicio 3 - TIR'!$C$18)*J722),'Ejercicio 3 - TIR'!$E$18-SQRT(('Ejercicio 3 - TIR'!$E$18-'Ejercicio 3 - TIR'!$C$18)*('Ejercicio 3 - TIR'!$E$18-'Ejercicio 3 - TIR'!$D$18)*(1-J722)))</f>
        <v>32560.00642</v>
      </c>
      <c r="L722" s="3">
        <f t="shared" si="9"/>
        <v>0.5267328143</v>
      </c>
      <c r="M722" s="4">
        <f>IF(L722&lt;=('Ejercicio 3 - TIR'!$D$18-'Ejercicio 3 - TIR'!$C$18)/('Ejercicio 3 - TIR'!$E$18-'Ejercicio 3 - TIR'!$C$18),'Ejercicio 3 - TIR'!$C$18+SQRT(('Ejercicio 3 - TIR'!$E$18-'Ejercicio 3 - TIR'!$C$18)*('Ejercicio 3 - TIR'!$D$18-'Ejercicio 3 - TIR'!$C$18)*L722),'Ejercicio 3 - TIR'!$E$18-SQRT(('Ejercicio 3 - TIR'!$E$18-'Ejercicio 3 - TIR'!$C$18)*('Ejercicio 3 - TIR'!$E$18-'Ejercicio 3 - TIR'!$D$18)*(1-L722)))</f>
        <v>38888.75256</v>
      </c>
      <c r="N722" s="3">
        <f t="shared" si="10"/>
        <v>0.8429460436</v>
      </c>
      <c r="O722" s="4">
        <f>IF(N722&lt;=('Ejercicio 3 - TIR'!$D$18-'Ejercicio 3 - TIR'!$C$18)/('Ejercicio 3 - TIR'!$E$18-'Ejercicio 3 - TIR'!$C$18),'Ejercicio 3 - TIR'!$C$18+SQRT(('Ejercicio 3 - TIR'!$E$18-'Ejercicio 3 - TIR'!$C$18)*('Ejercicio 3 - TIR'!$D$18-'Ejercicio 3 - TIR'!$C$18)*N722),'Ejercicio 3 - TIR'!$E$18-SQRT(('Ejercicio 3 - TIR'!$E$18-'Ejercicio 3 - TIR'!$C$18)*('Ejercicio 3 - TIR'!$E$18-'Ejercicio 3 - TIR'!$D$18)*(1-N722)))</f>
        <v>41567.93841</v>
      </c>
      <c r="P722" s="3">
        <f t="shared" si="11"/>
        <v>0.5740464446</v>
      </c>
      <c r="Q722" s="7">
        <f>IF(P722&lt;=('Ejercicio 3 - TIR'!$D$22-'Ejercicio 3 - TIR'!$C$22)/('Ejercicio 3 - TIR'!$E$22-'Ejercicio 3 - TIR'!$C$22),'Ejercicio 3 - TIR'!$C$22+SQRT(('Ejercicio 3 - TIR'!$E$22-'Ejercicio 3 - TIR'!$C$22)*('Ejercicio 3 - TIR'!$D$22-'Ejercicio 3 - TIR'!$C$22)*P722),'Ejercicio 3 - TIR'!$E$22-SQRT(('Ejercicio 3 - TIR'!$E$22-'Ejercicio 3 - TIR'!$C$22)*('Ejercicio 3 - TIR'!$E$22-'Ejercicio 3 - TIR'!$D$22)*(1-P722)))</f>
        <v>0.1523103557</v>
      </c>
      <c r="R722" s="3">
        <f t="shared" si="12"/>
        <v>0.773705153</v>
      </c>
      <c r="S722" s="7">
        <f>IF(R722&lt;=('Ejercicio 3 - TIR'!$D$23-'Ejercicio 3 - TIR'!$C$23)/('Ejercicio 3 - TIR'!$E$23-'Ejercicio 3 - TIR'!$C$23),'Ejercicio 3 - TIR'!$C$23+SQRT(('Ejercicio 3 - TIR'!$E$23-'Ejercicio 3 - TIR'!$C$23)*('Ejercicio 3 - TIR'!$D$23-'Ejercicio 3 - TIR'!$C$23)*R722),'Ejercicio 3 - TIR'!$E$23-SQRT(('Ejercicio 3 - TIR'!$E$23-'Ejercicio 3 - TIR'!$C$23)*('Ejercicio 3 - TIR'!$E$23-'Ejercicio 3 - TIR'!$D$23)*(1-R722)))</f>
        <v>0.159817564</v>
      </c>
      <c r="T722" s="3">
        <f t="shared" si="13"/>
        <v>0.1294396718</v>
      </c>
      <c r="U722" s="7">
        <f>IF(T722&lt;=('Ejercicio 3 - TIR'!$D$24-'Ejercicio 3 - TIR'!$C$24)/('Ejercicio 3 - TIR'!$E$24-'Ejercicio 3 - TIR'!$C$24),'Ejercicio 3 - TIR'!$C$24+SQRT(('Ejercicio 3 - TIR'!$E$24-'Ejercicio 3 - TIR'!$C$24)*('Ejercicio 3 - TIR'!$D$24-'Ejercicio 3 - TIR'!$C$24)*T722),'Ejercicio 3 - TIR'!$E$24-SQRT(('Ejercicio 3 - TIR'!$E$24-'Ejercicio 3 - TIR'!$C$24)*('Ejercicio 3 - TIR'!$E$24-'Ejercicio 3 - TIR'!$D$24)*(1-T722)))</f>
        <v>0.166487065</v>
      </c>
      <c r="V722" s="3">
        <f t="shared" si="14"/>
        <v>0.8525931191</v>
      </c>
      <c r="W722" s="7">
        <f>IF(V722&lt;=('Ejercicio 3 - TIR'!$D$25-'Ejercicio 3 - TIR'!$C$25)/('Ejercicio 3 - TIR'!$E$25-'Ejercicio 3 - TIR'!$C$25),'Ejercicio 3 - TIR'!$C$25+SQRT(('Ejercicio 3 - TIR'!$E$25-'Ejercicio 3 - TIR'!$C$25)*('Ejercicio 3 - TIR'!$D$25-'Ejercicio 3 - TIR'!$C$25)*V722),'Ejercicio 3 - TIR'!$E$25-SQRT(('Ejercicio 3 - TIR'!$E$25-'Ejercicio 3 - TIR'!$C$25)*('Ejercicio 3 - TIR'!$E$25-'Ejercicio 3 - TIR'!$D$25)*(1-V722)))</f>
        <v>0.2272860377</v>
      </c>
      <c r="X722" s="3">
        <f t="shared" si="15"/>
        <v>0.6831207723</v>
      </c>
      <c r="Y722" s="7">
        <f>IF(X722&lt;=('Ejercicio 3 - TIR'!$D$26-'Ejercicio 3 - TIR'!$C$26)/('Ejercicio 3 - TIR'!$E$26-'Ejercicio 3 - TIR'!$C$26),'Ejercicio 3 - TIR'!$C$26+SQRT(('Ejercicio 3 - TIR'!$E$26-'Ejercicio 3 - TIR'!$C$26)*('Ejercicio 3 - TIR'!$D$26-'Ejercicio 3 - TIR'!$C$26)*X722),'Ejercicio 3 - TIR'!$E$26-SQRT(('Ejercicio 3 - TIR'!$E$26-'Ejercicio 3 - TIR'!$C$26)*('Ejercicio 3 - TIR'!$E$26-'Ejercicio 3 - TIR'!$D$26)*(1-X722)))</f>
        <v>0.2386339774</v>
      </c>
      <c r="Z722" s="3">
        <f t="shared" si="16"/>
        <v>1.152310356</v>
      </c>
      <c r="AA722" s="3">
        <f t="shared" si="17"/>
        <v>1.33646979</v>
      </c>
      <c r="AB722" s="3">
        <f t="shared" si="18"/>
        <v>1.558974722</v>
      </c>
      <c r="AC722" s="3">
        <f t="shared" si="19"/>
        <v>1.91330791</v>
      </c>
      <c r="AD722" s="3">
        <f t="shared" si="20"/>
        <v>2.369888186</v>
      </c>
      <c r="AE722" s="2">
        <f t="shared" si="21"/>
        <v>4352.659175</v>
      </c>
      <c r="AF722" s="2">
        <f t="shared" si="22"/>
        <v>5048.290561</v>
      </c>
      <c r="AG722" s="2">
        <f t="shared" si="23"/>
        <v>5888.76564</v>
      </c>
      <c r="AH722" s="2">
        <f t="shared" si="24"/>
        <v>7227.199849</v>
      </c>
      <c r="AI722" s="2">
        <f t="shared" si="25"/>
        <v>8951.855294</v>
      </c>
      <c r="AJ722" s="4">
        <f t="shared" si="26"/>
        <v>48567.71133</v>
      </c>
      <c r="AK722" s="4">
        <f t="shared" si="27"/>
        <v>53946.40151</v>
      </c>
      <c r="AL722" s="4">
        <f t="shared" si="28"/>
        <v>50760.22697</v>
      </c>
      <c r="AM722" s="4">
        <f t="shared" si="29"/>
        <v>74406.15789</v>
      </c>
      <c r="AN722" s="4">
        <f t="shared" si="30"/>
        <v>98511.36618</v>
      </c>
      <c r="AO722" s="4">
        <f>C722/'Ejercicio 3 - TIR'!$D$7</f>
        <v>14058.82362</v>
      </c>
      <c r="AP722" s="4">
        <f t="shared" si="31"/>
        <v>34508.88772</v>
      </c>
      <c r="AQ722" s="4">
        <f t="shared" si="32"/>
        <v>39887.5779</v>
      </c>
      <c r="AR722" s="4">
        <f t="shared" si="33"/>
        <v>36701.40335</v>
      </c>
      <c r="AS722" s="4">
        <f t="shared" si="34"/>
        <v>60347.33427</v>
      </c>
      <c r="AT722" s="4">
        <f t="shared" si="35"/>
        <v>84452.54256</v>
      </c>
      <c r="AU722" s="4">
        <f>AP722*'Ejercicio 3 - TIR'!$D$5</f>
        <v>17254.44386</v>
      </c>
      <c r="AV722" s="4">
        <f>AQ722*'Ejercicio 3 - TIR'!$D$5</f>
        <v>19943.78895</v>
      </c>
      <c r="AW722" s="4">
        <f>AR722*'Ejercicio 3 - TIR'!$D$5</f>
        <v>18350.70168</v>
      </c>
      <c r="AX722" s="4">
        <f>AS722*'Ejercicio 3 - TIR'!$D$5</f>
        <v>30173.66714</v>
      </c>
      <c r="AY722" s="4">
        <f>AT722*'Ejercicio 3 - TIR'!$D$5</f>
        <v>42226.27128</v>
      </c>
      <c r="AZ722" s="4">
        <f t="shared" ref="AZ722:BD722" si="2201">AJ722-AU722-AE722</f>
        <v>26960.6083</v>
      </c>
      <c r="BA722" s="4">
        <f t="shared" si="2201"/>
        <v>28954.322</v>
      </c>
      <c r="BB722" s="4">
        <f t="shared" si="2201"/>
        <v>26520.75965</v>
      </c>
      <c r="BC722" s="4">
        <f t="shared" si="2201"/>
        <v>37005.2909</v>
      </c>
      <c r="BD722" s="4">
        <f t="shared" si="2201"/>
        <v>47333.2396</v>
      </c>
      <c r="BE722" s="4">
        <f t="shared" ref="BE722:BI722" si="2202">AZ722/Z722</f>
        <v>23397.00252</v>
      </c>
      <c r="BF722" s="4">
        <f t="shared" si="2202"/>
        <v>21664.77853</v>
      </c>
      <c r="BG722" s="4">
        <f t="shared" si="2202"/>
        <v>17011.66752</v>
      </c>
      <c r="BH722" s="4">
        <f t="shared" si="2202"/>
        <v>19341.00137</v>
      </c>
      <c r="BI722" s="4">
        <f t="shared" si="2202"/>
        <v>19972.77335</v>
      </c>
      <c r="BJ722" s="4">
        <f t="shared" si="38"/>
        <v>67725.63499</v>
      </c>
      <c r="BK722" s="4">
        <f t="shared" si="39"/>
        <v>33317.84</v>
      </c>
      <c r="BL722" s="4">
        <f t="shared" si="40"/>
        <v>101043.475</v>
      </c>
      <c r="BM722" s="4">
        <f>BK722*'Ejercicio 3 - TIR'!$D$5</f>
        <v>16658.92</v>
      </c>
      <c r="BN722" s="4">
        <f t="shared" si="41"/>
        <v>84384.555</v>
      </c>
      <c r="BO722" s="4">
        <f t="shared" si="42"/>
        <v>35606.97736</v>
      </c>
      <c r="BP722" s="4">
        <f t="shared" si="43"/>
        <v>-98871.68364</v>
      </c>
      <c r="BQ722" s="4">
        <f t="shared" ref="BQ722:BT722" si="2203">BE722</f>
        <v>23397.00252</v>
      </c>
      <c r="BR722" s="4">
        <f t="shared" si="2203"/>
        <v>21664.77853</v>
      </c>
      <c r="BS722" s="4">
        <f t="shared" si="2203"/>
        <v>17011.66752</v>
      </c>
      <c r="BT722" s="4">
        <f t="shared" si="2203"/>
        <v>19341.00137</v>
      </c>
      <c r="BU722" s="4">
        <f t="shared" si="45"/>
        <v>55579.75071</v>
      </c>
      <c r="BV722" s="36">
        <f t="shared" si="46"/>
        <v>10.27776682</v>
      </c>
    </row>
    <row r="723" ht="15.0" customHeight="1">
      <c r="A723" s="2">
        <v>722.0</v>
      </c>
      <c r="B723" s="3">
        <f t="shared" si="4"/>
        <v>0.2466391836</v>
      </c>
      <c r="C723" s="4">
        <f>IF(B723&lt;=('Ejercicio 3 - TIR'!$D$13-'Ejercicio 3 - TIR'!$C$13)/('Ejercicio 3 - TIR'!$E$13-'Ejercicio 3 - TIR'!$C$13),'Ejercicio 3 - TIR'!$C$13+SQRT(('Ejercicio 3 - TIR'!$E$13-'Ejercicio 3 - TIR'!$C$13)*('Ejercicio 3 - TIR'!$D$13-'Ejercicio 3 - TIR'!$C$13)*B723),'Ejercicio 3 - TIR'!$E$13-SQRT(('Ejercicio 3 - TIR'!$E$13-'Ejercicio 3 - TIR'!$C$13)*('Ejercicio 3 - TIR'!$E$13-'Ejercicio 3 - TIR'!$D$13)*(1-B723)))</f>
        <v>69932.55624</v>
      </c>
      <c r="D723" s="3">
        <f t="shared" si="5"/>
        <v>0.4628449226</v>
      </c>
      <c r="E723" s="4">
        <f>IF(D723&lt;=('Ejercicio 3 - TIR'!$D$14-'Ejercicio 3 - TIR'!$C$14)/('Ejercicio 3 - TIR'!$E$14-'Ejercicio 3 - TIR'!$C$14),'Ejercicio 3 - TIR'!$C$14+SQRT(('Ejercicio 3 - TIR'!$E$14-'Ejercicio 3 - TIR'!$C$14)*('Ejercicio 3 - TIR'!$D$14-'Ejercicio 3 - TIR'!$C$14)*D723),'Ejercicio 3 - TIR'!$E$14-SQRT(('Ejercicio 3 - TIR'!$E$14-'Ejercicio 3 - TIR'!$C$14)*('Ejercicio 3 - TIR'!$E$14-'Ejercicio 3 - TIR'!$D$14)*(1-D723)))</f>
        <v>31023.739</v>
      </c>
      <c r="F723" s="3">
        <f t="shared" si="6"/>
        <v>0.6514289817</v>
      </c>
      <c r="G723" s="4">
        <f>IF(F723&lt;=('Ejercicio 3 - TIR'!$D$18-'Ejercicio 3 - TIR'!$C$18)/('Ejercicio 3 - TIR'!$E$18-'Ejercicio 3 - TIR'!$C$18),'Ejercicio 3 - TIR'!$C$18+SQRT(('Ejercicio 3 - TIR'!$E$18-'Ejercicio 3 - TIR'!$C$18)*('Ejercicio 3 - TIR'!$D$18-'Ejercicio 3 - TIR'!$C$18)*F723),'Ejercicio 3 - TIR'!$E$18-SQRT(('Ejercicio 3 - TIR'!$E$18-'Ejercicio 3 - TIR'!$C$18)*('Ejercicio 3 - TIR'!$E$18-'Ejercicio 3 - TIR'!$D$18)*(1-F723)))</f>
        <v>39885.05677</v>
      </c>
      <c r="H723" s="3">
        <f t="shared" si="7"/>
        <v>0.2167285863</v>
      </c>
      <c r="I723" s="4">
        <f>IF(H723&lt;=('Ejercicio 3 - TIR'!$D$18-'Ejercicio 3 - TIR'!$C$18)/('Ejercicio 3 - TIR'!$E$18-'Ejercicio 3 - TIR'!$C$18),'Ejercicio 3 - TIR'!$C$18+SQRT(('Ejercicio 3 - TIR'!$E$18-'Ejercicio 3 - TIR'!$C$18)*('Ejercicio 3 - TIR'!$D$18-'Ejercicio 3 - TIR'!$C$18)*H723),'Ejercicio 3 - TIR'!$E$18-SQRT(('Ejercicio 3 - TIR'!$E$18-'Ejercicio 3 - TIR'!$C$18)*('Ejercicio 3 - TIR'!$E$18-'Ejercicio 3 - TIR'!$D$18)*(1-H723)))</f>
        <v>35701.69167</v>
      </c>
      <c r="J723" s="3">
        <f t="shared" si="8"/>
        <v>0.8557814545</v>
      </c>
      <c r="K723" s="4">
        <f>IF(J723&lt;=('Ejercicio 3 - TIR'!$D$18-'Ejercicio 3 - TIR'!$C$18)/('Ejercicio 3 - TIR'!$E$18-'Ejercicio 3 - TIR'!$C$18),'Ejercicio 3 - TIR'!$C$18+SQRT(('Ejercicio 3 - TIR'!$E$18-'Ejercicio 3 - TIR'!$C$18)*('Ejercicio 3 - TIR'!$D$18-'Ejercicio 3 - TIR'!$C$18)*J723),'Ejercicio 3 - TIR'!$E$18-SQRT(('Ejercicio 3 - TIR'!$E$18-'Ejercicio 3 - TIR'!$C$18)*('Ejercicio 3 - TIR'!$E$18-'Ejercicio 3 - TIR'!$D$18)*(1-J723)))</f>
        <v>41711.1718</v>
      </c>
      <c r="L723" s="3">
        <f t="shared" si="9"/>
        <v>0.630365249</v>
      </c>
      <c r="M723" s="4">
        <f>IF(L723&lt;=('Ejercicio 3 - TIR'!$D$18-'Ejercicio 3 - TIR'!$C$18)/('Ejercicio 3 - TIR'!$E$18-'Ejercicio 3 - TIR'!$C$18),'Ejercicio 3 - TIR'!$C$18+SQRT(('Ejercicio 3 - TIR'!$E$18-'Ejercicio 3 - TIR'!$C$18)*('Ejercicio 3 - TIR'!$D$18-'Ejercicio 3 - TIR'!$C$18)*L723),'Ejercicio 3 - TIR'!$E$18-SQRT(('Ejercicio 3 - TIR'!$E$18-'Ejercicio 3 - TIR'!$C$18)*('Ejercicio 3 - TIR'!$E$18-'Ejercicio 3 - TIR'!$D$18)*(1-L723)))</f>
        <v>39723.9286</v>
      </c>
      <c r="N723" s="3">
        <f t="shared" si="10"/>
        <v>0.4726920958</v>
      </c>
      <c r="O723" s="4">
        <f>IF(N723&lt;=('Ejercicio 3 - TIR'!$D$18-'Ejercicio 3 - TIR'!$C$18)/('Ejercicio 3 - TIR'!$E$18-'Ejercicio 3 - TIR'!$C$18),'Ejercicio 3 - TIR'!$C$18+SQRT(('Ejercicio 3 - TIR'!$E$18-'Ejercicio 3 - TIR'!$C$18)*('Ejercicio 3 - TIR'!$D$18-'Ejercicio 3 - TIR'!$C$18)*N723),'Ejercicio 3 - TIR'!$E$18-SQRT(('Ejercicio 3 - TIR'!$E$18-'Ejercicio 3 - TIR'!$C$18)*('Ejercicio 3 - TIR'!$E$18-'Ejercicio 3 - TIR'!$D$18)*(1-N723)))</f>
        <v>38420.44027</v>
      </c>
      <c r="P723" s="3">
        <f t="shared" si="11"/>
        <v>0.7302264713</v>
      </c>
      <c r="Q723" s="7">
        <f>IF(P723&lt;=('Ejercicio 3 - TIR'!$D$22-'Ejercicio 3 - TIR'!$C$22)/('Ejercicio 3 - TIR'!$E$22-'Ejercicio 3 - TIR'!$C$22),'Ejercicio 3 - TIR'!$C$22+SQRT(('Ejercicio 3 - TIR'!$E$22-'Ejercicio 3 - TIR'!$C$22)*('Ejercicio 3 - TIR'!$D$22-'Ejercicio 3 - TIR'!$C$22)*P723),'Ejercicio 3 - TIR'!$E$22-SQRT(('Ejercicio 3 - TIR'!$E$22-'Ejercicio 3 - TIR'!$C$22)*('Ejercicio 3 - TIR'!$E$22-'Ejercicio 3 - TIR'!$D$22)*(1-P723)))</f>
        <v>0.1579638399</v>
      </c>
      <c r="R723" s="3">
        <f t="shared" si="12"/>
        <v>0.605095347</v>
      </c>
      <c r="S723" s="7">
        <f>IF(R723&lt;=('Ejercicio 3 - TIR'!$D$23-'Ejercicio 3 - TIR'!$C$23)/('Ejercicio 3 - TIR'!$E$23-'Ejercicio 3 - TIR'!$C$23),'Ejercicio 3 - TIR'!$C$23+SQRT(('Ejercicio 3 - TIR'!$E$23-'Ejercicio 3 - TIR'!$C$23)*('Ejercicio 3 - TIR'!$D$23-'Ejercicio 3 - TIR'!$C$23)*R723),'Ejercicio 3 - TIR'!$E$23-SQRT(('Ejercicio 3 - TIR'!$E$23-'Ejercicio 3 - TIR'!$C$23)*('Ejercicio 3 - TIR'!$E$23-'Ejercicio 3 - TIR'!$D$23)*(1-R723)))</f>
        <v>0.1533386352</v>
      </c>
      <c r="T723" s="3">
        <f t="shared" si="13"/>
        <v>0.5935595713</v>
      </c>
      <c r="U723" s="7">
        <f>IF(T723&lt;=('Ejercicio 3 - TIR'!$D$24-'Ejercicio 3 - TIR'!$C$24)/('Ejercicio 3 - TIR'!$E$24-'Ejercicio 3 - TIR'!$C$24),'Ejercicio 3 - TIR'!$C$24+SQRT(('Ejercicio 3 - TIR'!$E$24-'Ejercicio 3 - TIR'!$C$24)*('Ejercicio 3 - TIR'!$D$24-'Ejercicio 3 - TIR'!$C$24)*T723),'Ejercicio 3 - TIR'!$E$24-SQRT(('Ejercicio 3 - TIR'!$E$24-'Ejercicio 3 - TIR'!$C$24)*('Ejercicio 3 - TIR'!$E$24-'Ejercicio 3 - TIR'!$D$24)*(1-T723)))</f>
        <v>0.1862652523</v>
      </c>
      <c r="V723" s="3">
        <f t="shared" si="14"/>
        <v>0.2810147594</v>
      </c>
      <c r="W723" s="7">
        <f>IF(V723&lt;=('Ejercicio 3 - TIR'!$D$25-'Ejercicio 3 - TIR'!$C$25)/('Ejercicio 3 - TIR'!$E$25-'Ejercicio 3 - TIR'!$C$25),'Ejercicio 3 - TIR'!$C$25+SQRT(('Ejercicio 3 - TIR'!$E$25-'Ejercicio 3 - TIR'!$C$25)*('Ejercicio 3 - TIR'!$D$25-'Ejercicio 3 - TIR'!$C$25)*V723),'Ejercicio 3 - TIR'!$E$25-SQRT(('Ejercicio 3 - TIR'!$E$25-'Ejercicio 3 - TIR'!$C$25)*('Ejercicio 3 - TIR'!$E$25-'Ejercicio 3 - TIR'!$D$25)*(1-V723)))</f>
        <v>0.1998348346</v>
      </c>
      <c r="X723" s="3">
        <f t="shared" si="15"/>
        <v>0.09799094593</v>
      </c>
      <c r="Y723" s="7">
        <f>IF(X723&lt;=('Ejercicio 3 - TIR'!$D$26-'Ejercicio 3 - TIR'!$C$26)/('Ejercicio 3 - TIR'!$E$26-'Ejercicio 3 - TIR'!$C$26),'Ejercicio 3 - TIR'!$C$26+SQRT(('Ejercicio 3 - TIR'!$E$26-'Ejercicio 3 - TIR'!$C$26)*('Ejercicio 3 - TIR'!$D$26-'Ejercicio 3 - TIR'!$C$26)*X723),'Ejercicio 3 - TIR'!$E$26-SQRT(('Ejercicio 3 - TIR'!$E$26-'Ejercicio 3 - TIR'!$C$26)*('Ejercicio 3 - TIR'!$E$26-'Ejercicio 3 - TIR'!$D$26)*(1-X723)))</f>
        <v>0.2062657786</v>
      </c>
      <c r="Z723" s="3">
        <f t="shared" si="16"/>
        <v>1.15796384</v>
      </c>
      <c r="AA723" s="3">
        <f t="shared" si="17"/>
        <v>1.335524435</v>
      </c>
      <c r="AB723" s="3">
        <f t="shared" si="18"/>
        <v>1.58428623</v>
      </c>
      <c r="AC723" s="3">
        <f t="shared" si="19"/>
        <v>1.900881807</v>
      </c>
      <c r="AD723" s="3">
        <f t="shared" si="20"/>
        <v>2.292968673</v>
      </c>
      <c r="AE723" s="2">
        <f t="shared" si="21"/>
        <v>4900.62894</v>
      </c>
      <c r="AF723" s="2">
        <f t="shared" si="22"/>
        <v>5652.084693</v>
      </c>
      <c r="AG723" s="2">
        <f t="shared" si="23"/>
        <v>6704.871675</v>
      </c>
      <c r="AH723" s="2">
        <f t="shared" si="24"/>
        <v>8044.738597</v>
      </c>
      <c r="AI723" s="2">
        <f t="shared" si="25"/>
        <v>9704.092867</v>
      </c>
      <c r="AJ723" s="4">
        <f t="shared" si="26"/>
        <v>46185.45349</v>
      </c>
      <c r="AK723" s="4">
        <f t="shared" si="27"/>
        <v>47680.48159</v>
      </c>
      <c r="AL723" s="4">
        <f t="shared" si="28"/>
        <v>66082.43514</v>
      </c>
      <c r="AM723" s="4">
        <f t="shared" si="29"/>
        <v>75510.49318</v>
      </c>
      <c r="AN723" s="4">
        <f t="shared" si="30"/>
        <v>88096.86596</v>
      </c>
      <c r="AO723" s="4">
        <f>C723/'Ejercicio 3 - TIR'!$D$7</f>
        <v>13986.51125</v>
      </c>
      <c r="AP723" s="4">
        <f t="shared" si="31"/>
        <v>32198.94224</v>
      </c>
      <c r="AQ723" s="4">
        <f t="shared" si="32"/>
        <v>33693.97034</v>
      </c>
      <c r="AR723" s="4">
        <f t="shared" si="33"/>
        <v>52095.9239</v>
      </c>
      <c r="AS723" s="4">
        <f t="shared" si="34"/>
        <v>61523.98194</v>
      </c>
      <c r="AT723" s="4">
        <f t="shared" si="35"/>
        <v>74110.35471</v>
      </c>
      <c r="AU723" s="4">
        <f>AP723*'Ejercicio 3 - TIR'!$D$5</f>
        <v>16099.47112</v>
      </c>
      <c r="AV723" s="4">
        <f>AQ723*'Ejercicio 3 - TIR'!$D$5</f>
        <v>16846.98517</v>
      </c>
      <c r="AW723" s="4">
        <f>AR723*'Ejercicio 3 - TIR'!$D$5</f>
        <v>26047.96195</v>
      </c>
      <c r="AX723" s="4">
        <f>AS723*'Ejercicio 3 - TIR'!$D$5</f>
        <v>30761.99097</v>
      </c>
      <c r="AY723" s="4">
        <f>AT723*'Ejercicio 3 - TIR'!$D$5</f>
        <v>37055.17736</v>
      </c>
      <c r="AZ723" s="4">
        <f t="shared" ref="AZ723:BD723" si="2204">AJ723-AU723-AE723</f>
        <v>25185.35343</v>
      </c>
      <c r="BA723" s="4">
        <f t="shared" si="2204"/>
        <v>25181.41173</v>
      </c>
      <c r="BB723" s="4">
        <f t="shared" si="2204"/>
        <v>33329.60152</v>
      </c>
      <c r="BC723" s="4">
        <f t="shared" si="2204"/>
        <v>36703.76362</v>
      </c>
      <c r="BD723" s="4">
        <f t="shared" si="2204"/>
        <v>41337.59574</v>
      </c>
      <c r="BE723" s="4">
        <f t="shared" ref="BE723:BI723" si="2205">AZ723/Z723</f>
        <v>21749.68903</v>
      </c>
      <c r="BF723" s="4">
        <f t="shared" si="2205"/>
        <v>18855.07376</v>
      </c>
      <c r="BG723" s="4">
        <f t="shared" si="2205"/>
        <v>21037.61358</v>
      </c>
      <c r="BH723" s="4">
        <f t="shared" si="2205"/>
        <v>19308.80893</v>
      </c>
      <c r="BI723" s="4">
        <f t="shared" si="2205"/>
        <v>18027.98103</v>
      </c>
      <c r="BJ723" s="4">
        <f t="shared" si="38"/>
        <v>71136.46165</v>
      </c>
      <c r="BK723" s="4">
        <f t="shared" si="39"/>
        <v>32070.63214</v>
      </c>
      <c r="BL723" s="4">
        <f t="shared" si="40"/>
        <v>103207.0938</v>
      </c>
      <c r="BM723" s="4">
        <f>BK723*'Ejercicio 3 - TIR'!$D$5</f>
        <v>16035.31607</v>
      </c>
      <c r="BN723" s="4">
        <f t="shared" si="41"/>
        <v>87171.77772</v>
      </c>
      <c r="BO723" s="4">
        <f t="shared" si="42"/>
        <v>38016.99462</v>
      </c>
      <c r="BP723" s="4">
        <f t="shared" si="43"/>
        <v>-100956.2952</v>
      </c>
      <c r="BQ723" s="4">
        <f t="shared" ref="BQ723:BT723" si="2206">BE723</f>
        <v>21749.68903</v>
      </c>
      <c r="BR723" s="4">
        <f t="shared" si="2206"/>
        <v>18855.07376</v>
      </c>
      <c r="BS723" s="4">
        <f t="shared" si="2206"/>
        <v>21037.61358</v>
      </c>
      <c r="BT723" s="4">
        <f t="shared" si="2206"/>
        <v>19308.80893</v>
      </c>
      <c r="BU723" s="4">
        <f t="shared" si="45"/>
        <v>56044.97565</v>
      </c>
      <c r="BV723" s="36">
        <f t="shared" si="46"/>
        <v>9.396795079</v>
      </c>
    </row>
    <row r="724" ht="15.0" customHeight="1">
      <c r="A724" s="2">
        <v>723.0</v>
      </c>
      <c r="B724" s="3">
        <f t="shared" si="4"/>
        <v>0.6575861443</v>
      </c>
      <c r="C724" s="4">
        <f>IF(B724&lt;=('Ejercicio 3 - TIR'!$D$13-'Ejercicio 3 - TIR'!$C$13)/('Ejercicio 3 - TIR'!$E$13-'Ejercicio 3 - TIR'!$C$13),'Ejercicio 3 - TIR'!$C$13+SQRT(('Ejercicio 3 - TIR'!$E$13-'Ejercicio 3 - TIR'!$C$13)*('Ejercicio 3 - TIR'!$D$13-'Ejercicio 3 - TIR'!$C$13)*B724),'Ejercicio 3 - TIR'!$E$13-SQRT(('Ejercicio 3 - TIR'!$E$13-'Ejercicio 3 - TIR'!$C$13)*('Ejercicio 3 - TIR'!$E$13-'Ejercicio 3 - TIR'!$D$13)*(1-B724)))</f>
        <v>79729.41474</v>
      </c>
      <c r="D724" s="3">
        <f t="shared" si="5"/>
        <v>0.5403125023</v>
      </c>
      <c r="E724" s="4">
        <f>IF(D724&lt;=('Ejercicio 3 - TIR'!$D$14-'Ejercicio 3 - TIR'!$C$14)/('Ejercicio 3 - TIR'!$E$14-'Ejercicio 3 - TIR'!$C$14),'Ejercicio 3 - TIR'!$C$14+SQRT(('Ejercicio 3 - TIR'!$E$14-'Ejercicio 3 - TIR'!$C$14)*('Ejercicio 3 - TIR'!$D$14-'Ejercicio 3 - TIR'!$C$14)*D724),'Ejercicio 3 - TIR'!$E$14-SQRT(('Ejercicio 3 - TIR'!$E$14-'Ejercicio 3 - TIR'!$C$14)*('Ejercicio 3 - TIR'!$E$14-'Ejercicio 3 - TIR'!$D$14)*(1-D724)))</f>
        <v>31696.19818</v>
      </c>
      <c r="F724" s="3">
        <f t="shared" si="6"/>
        <v>0.3524293992</v>
      </c>
      <c r="G724" s="4">
        <f>IF(F724&lt;=('Ejercicio 3 - TIR'!$D$18-'Ejercicio 3 - TIR'!$C$18)/('Ejercicio 3 - TIR'!$E$18-'Ejercicio 3 - TIR'!$C$18),'Ejercicio 3 - TIR'!$C$18+SQRT(('Ejercicio 3 - TIR'!$E$18-'Ejercicio 3 - TIR'!$C$18)*('Ejercicio 3 - TIR'!$D$18-'Ejercicio 3 - TIR'!$C$18)*F724),'Ejercicio 3 - TIR'!$E$18-SQRT(('Ejercicio 3 - TIR'!$E$18-'Ejercicio 3 - TIR'!$C$18)*('Ejercicio 3 - TIR'!$E$18-'Ejercicio 3 - TIR'!$D$18)*(1-F724)))</f>
        <v>37270.79156</v>
      </c>
      <c r="H724" s="3">
        <f t="shared" si="7"/>
        <v>0.3719325114</v>
      </c>
      <c r="I724" s="4">
        <f>IF(H724&lt;=('Ejercicio 3 - TIR'!$D$18-'Ejercicio 3 - TIR'!$C$18)/('Ejercicio 3 - TIR'!$E$18-'Ejercicio 3 - TIR'!$C$18),'Ejercicio 3 - TIR'!$C$18+SQRT(('Ejercicio 3 - TIR'!$E$18-'Ejercicio 3 - TIR'!$C$18)*('Ejercicio 3 - TIR'!$D$18-'Ejercicio 3 - TIR'!$C$18)*H724),'Ejercicio 3 - TIR'!$E$18-SQRT(('Ejercicio 3 - TIR'!$E$18-'Ejercicio 3 - TIR'!$C$18)*('Ejercicio 3 - TIR'!$E$18-'Ejercicio 3 - TIR'!$D$18)*(1-H724)))</f>
        <v>37469.26213</v>
      </c>
      <c r="J724" s="3">
        <f t="shared" si="8"/>
        <v>0.7671996251</v>
      </c>
      <c r="K724" s="4">
        <f>IF(J724&lt;=('Ejercicio 3 - TIR'!$D$18-'Ejercicio 3 - TIR'!$C$18)/('Ejercicio 3 - TIR'!$E$18-'Ejercicio 3 - TIR'!$C$18),'Ejercicio 3 - TIR'!$C$18+SQRT(('Ejercicio 3 - TIR'!$E$18-'Ejercicio 3 - TIR'!$C$18)*('Ejercicio 3 - TIR'!$D$18-'Ejercicio 3 - TIR'!$C$18)*J724),'Ejercicio 3 - TIR'!$E$18-SQRT(('Ejercicio 3 - TIR'!$E$18-'Ejercicio 3 - TIR'!$C$18)*('Ejercicio 3 - TIR'!$E$18-'Ejercicio 3 - TIR'!$D$18)*(1-J724)))</f>
        <v>40821.48015</v>
      </c>
      <c r="L724" s="3">
        <f t="shared" si="9"/>
        <v>0.5825357137</v>
      </c>
      <c r="M724" s="4">
        <f>IF(L724&lt;=('Ejercicio 3 - TIR'!$D$18-'Ejercicio 3 - TIR'!$C$18)/('Ejercicio 3 - TIR'!$E$18-'Ejercicio 3 - TIR'!$C$18),'Ejercicio 3 - TIR'!$C$18+SQRT(('Ejercicio 3 - TIR'!$E$18-'Ejercicio 3 - TIR'!$C$18)*('Ejercicio 3 - TIR'!$D$18-'Ejercicio 3 - TIR'!$C$18)*L724),'Ejercicio 3 - TIR'!$E$18-SQRT(('Ejercicio 3 - TIR'!$E$18-'Ejercicio 3 - TIR'!$C$18)*('Ejercicio 3 - TIR'!$E$18-'Ejercicio 3 - TIR'!$D$18)*(1-L724)))</f>
        <v>39347.7461</v>
      </c>
      <c r="N724" s="3">
        <f t="shared" si="10"/>
        <v>0.4137205548</v>
      </c>
      <c r="O724" s="4">
        <f>IF(N724&lt;=('Ejercicio 3 - TIR'!$D$18-'Ejercicio 3 - TIR'!$C$18)/('Ejercicio 3 - TIR'!$E$18-'Ejercicio 3 - TIR'!$C$18),'Ejercicio 3 - TIR'!$C$18+SQRT(('Ejercicio 3 - TIR'!$E$18-'Ejercicio 3 - TIR'!$C$18)*('Ejercicio 3 - TIR'!$D$18-'Ejercicio 3 - TIR'!$C$18)*N724),'Ejercicio 3 - TIR'!$E$18-SQRT(('Ejercicio 3 - TIR'!$E$18-'Ejercicio 3 - TIR'!$C$18)*('Ejercicio 3 - TIR'!$E$18-'Ejercicio 3 - TIR'!$D$18)*(1-N724)))</f>
        <v>37877.6953</v>
      </c>
      <c r="P724" s="3">
        <f t="shared" si="11"/>
        <v>0.3477775995</v>
      </c>
      <c r="Q724" s="7">
        <f>IF(P724&lt;=('Ejercicio 3 - TIR'!$D$22-'Ejercicio 3 - TIR'!$C$22)/('Ejercicio 3 - TIR'!$E$22-'Ejercicio 3 - TIR'!$C$22),'Ejercicio 3 - TIR'!$C$22+SQRT(('Ejercicio 3 - TIR'!$E$22-'Ejercicio 3 - TIR'!$C$22)*('Ejercicio 3 - TIR'!$D$22-'Ejercicio 3 - TIR'!$C$22)*P724),'Ejercicio 3 - TIR'!$E$22-SQRT(('Ejercicio 3 - TIR'!$E$22-'Ejercicio 3 - TIR'!$C$22)*('Ejercicio 3 - TIR'!$E$22-'Ejercicio 3 - TIR'!$D$22)*(1-P724)))</f>
        <v>0.1450199856</v>
      </c>
      <c r="R724" s="3">
        <f t="shared" si="12"/>
        <v>0.9911826046</v>
      </c>
      <c r="S724" s="7">
        <f>IF(R724&lt;=('Ejercicio 3 - TIR'!$D$23-'Ejercicio 3 - TIR'!$C$23)/('Ejercicio 3 - TIR'!$E$23-'Ejercicio 3 - TIR'!$C$23),'Ejercicio 3 - TIR'!$C$23+SQRT(('Ejercicio 3 - TIR'!$E$23-'Ejercicio 3 - TIR'!$C$23)*('Ejercicio 3 - TIR'!$D$23-'Ejercicio 3 - TIR'!$C$23)*R724),'Ejercicio 3 - TIR'!$E$23-SQRT(('Ejercicio 3 - TIR'!$E$23-'Ejercicio 3 - TIR'!$C$23)*('Ejercicio 3 - TIR'!$E$23-'Ejercicio 3 - TIR'!$D$23)*(1-R724)))</f>
        <v>0.1760161185</v>
      </c>
      <c r="T724" s="3">
        <f t="shared" si="13"/>
        <v>0.6607311363</v>
      </c>
      <c r="U724" s="7">
        <f>IF(T724&lt;=('Ejercicio 3 - TIR'!$D$24-'Ejercicio 3 - TIR'!$C$24)/('Ejercicio 3 - TIR'!$E$24-'Ejercicio 3 - TIR'!$C$24),'Ejercicio 3 - TIR'!$C$24+SQRT(('Ejercicio 3 - TIR'!$E$24-'Ejercicio 3 - TIR'!$C$24)*('Ejercicio 3 - TIR'!$D$24-'Ejercicio 3 - TIR'!$C$24)*T724),'Ejercicio 3 - TIR'!$E$24-SQRT(('Ejercicio 3 - TIR'!$E$24-'Ejercicio 3 - TIR'!$C$24)*('Ejercicio 3 - TIR'!$E$24-'Ejercicio 3 - TIR'!$D$24)*(1-T724)))</f>
        <v>0.1891786954</v>
      </c>
      <c r="V724" s="3">
        <f t="shared" si="14"/>
        <v>0.061283357</v>
      </c>
      <c r="W724" s="7">
        <f>IF(V724&lt;=('Ejercicio 3 - TIR'!$D$25-'Ejercicio 3 - TIR'!$C$25)/('Ejercicio 3 - TIR'!$E$25-'Ejercicio 3 - TIR'!$C$25),'Ejercicio 3 - TIR'!$C$25+SQRT(('Ejercicio 3 - TIR'!$E$25-'Ejercicio 3 - TIR'!$C$25)*('Ejercicio 3 - TIR'!$D$25-'Ejercicio 3 - TIR'!$C$25)*V724),'Ejercicio 3 - TIR'!$E$25-SQRT(('Ejercicio 3 - TIR'!$E$25-'Ejercicio 3 - TIR'!$C$25)*('Ejercicio 3 - TIR'!$E$25-'Ejercicio 3 - TIR'!$D$25)*(1-V724)))</f>
        <v>0.1892626508</v>
      </c>
      <c r="X724" s="3">
        <f t="shared" si="15"/>
        <v>0.0246051378</v>
      </c>
      <c r="Y724" s="7">
        <f>IF(X724&lt;=('Ejercicio 3 - TIR'!$D$26-'Ejercicio 3 - TIR'!$C$26)/('Ejercicio 3 - TIR'!$E$26-'Ejercicio 3 - TIR'!$C$26),'Ejercicio 3 - TIR'!$C$26+SQRT(('Ejercicio 3 - TIR'!$E$26-'Ejercicio 3 - TIR'!$C$26)*('Ejercicio 3 - TIR'!$D$26-'Ejercicio 3 - TIR'!$C$26)*X724),'Ejercicio 3 - TIR'!$E$26-SQRT(('Ejercicio 3 - TIR'!$E$26-'Ejercicio 3 - TIR'!$C$26)*('Ejercicio 3 - TIR'!$E$26-'Ejercicio 3 - TIR'!$D$26)*(1-X724)))</f>
        <v>0.1981506976</v>
      </c>
      <c r="Z724" s="3">
        <f t="shared" si="16"/>
        <v>1.145019986</v>
      </c>
      <c r="AA724" s="3">
        <f t="shared" si="17"/>
        <v>1.346561959</v>
      </c>
      <c r="AB724" s="3">
        <f t="shared" si="18"/>
        <v>1.601302794</v>
      </c>
      <c r="AC724" s="3">
        <f t="shared" si="19"/>
        <v>1.904369605</v>
      </c>
      <c r="AD724" s="3">
        <f t="shared" si="20"/>
        <v>2.281721771</v>
      </c>
      <c r="AE724" s="2">
        <f t="shared" si="21"/>
        <v>4596.582203</v>
      </c>
      <c r="AF724" s="2">
        <f t="shared" si="22"/>
        <v>5405.654761</v>
      </c>
      <c r="AG724" s="2">
        <f t="shared" si="23"/>
        <v>6428.289477</v>
      </c>
      <c r="AH724" s="2">
        <f t="shared" si="24"/>
        <v>7644.924583</v>
      </c>
      <c r="AI724" s="2">
        <f t="shared" si="25"/>
        <v>9159.771723</v>
      </c>
      <c r="AJ724" s="4">
        <f t="shared" si="26"/>
        <v>42675.80121</v>
      </c>
      <c r="AK724" s="4">
        <f t="shared" si="27"/>
        <v>50454.68301</v>
      </c>
      <c r="AL724" s="4">
        <f t="shared" si="28"/>
        <v>65367.55021</v>
      </c>
      <c r="AM724" s="4">
        <f t="shared" si="29"/>
        <v>74932.6517</v>
      </c>
      <c r="AN724" s="4">
        <f t="shared" si="30"/>
        <v>86426.362</v>
      </c>
      <c r="AO724" s="4">
        <f>C724/'Ejercicio 3 - TIR'!$D$7</f>
        <v>15945.88295</v>
      </c>
      <c r="AP724" s="4">
        <f t="shared" si="31"/>
        <v>26729.91827</v>
      </c>
      <c r="AQ724" s="4">
        <f t="shared" si="32"/>
        <v>34508.80007</v>
      </c>
      <c r="AR724" s="4">
        <f t="shared" si="33"/>
        <v>49421.66727</v>
      </c>
      <c r="AS724" s="4">
        <f t="shared" si="34"/>
        <v>58986.76875</v>
      </c>
      <c r="AT724" s="4">
        <f t="shared" si="35"/>
        <v>70480.47905</v>
      </c>
      <c r="AU724" s="4">
        <f>AP724*'Ejercicio 3 - TIR'!$D$5</f>
        <v>13364.95913</v>
      </c>
      <c r="AV724" s="4">
        <f>AQ724*'Ejercicio 3 - TIR'!$D$5</f>
        <v>17254.40003</v>
      </c>
      <c r="AW724" s="4">
        <f>AR724*'Ejercicio 3 - TIR'!$D$5</f>
        <v>24710.83363</v>
      </c>
      <c r="AX724" s="4">
        <f>AS724*'Ejercicio 3 - TIR'!$D$5</f>
        <v>29493.38438</v>
      </c>
      <c r="AY724" s="4">
        <f>AT724*'Ejercicio 3 - TIR'!$D$5</f>
        <v>35240.23953</v>
      </c>
      <c r="AZ724" s="4">
        <f t="shared" ref="AZ724:BD724" si="2207">AJ724-AU724-AE724</f>
        <v>24714.25988</v>
      </c>
      <c r="BA724" s="4">
        <f t="shared" si="2207"/>
        <v>27794.62822</v>
      </c>
      <c r="BB724" s="4">
        <f t="shared" si="2207"/>
        <v>34228.4271</v>
      </c>
      <c r="BC724" s="4">
        <f t="shared" si="2207"/>
        <v>37794.34274</v>
      </c>
      <c r="BD724" s="4">
        <f t="shared" si="2207"/>
        <v>42026.35075</v>
      </c>
      <c r="BE724" s="4">
        <f t="shared" ref="BE724:BI724" si="2208">AZ724/Z724</f>
        <v>21584.1297</v>
      </c>
      <c r="BF724" s="4">
        <f t="shared" si="2208"/>
        <v>20641.18033</v>
      </c>
      <c r="BG724" s="4">
        <f t="shared" si="2208"/>
        <v>21375.36213</v>
      </c>
      <c r="BH724" s="4">
        <f t="shared" si="2208"/>
        <v>19846.11739</v>
      </c>
      <c r="BI724" s="4">
        <f t="shared" si="2208"/>
        <v>18418.70086</v>
      </c>
      <c r="BJ724" s="4">
        <f t="shared" si="38"/>
        <v>72321.90545</v>
      </c>
      <c r="BK724" s="4">
        <f t="shared" si="39"/>
        <v>36384.06828</v>
      </c>
      <c r="BL724" s="4">
        <f t="shared" si="40"/>
        <v>108705.9737</v>
      </c>
      <c r="BM724" s="4">
        <f>BK724*'Ejercicio 3 - TIR'!$D$5</f>
        <v>18192.03414</v>
      </c>
      <c r="BN724" s="4">
        <f t="shared" si="41"/>
        <v>90513.93959</v>
      </c>
      <c r="BO724" s="4">
        <f t="shared" si="42"/>
        <v>39669.13965</v>
      </c>
      <c r="BP724" s="4">
        <f t="shared" si="43"/>
        <v>-111425.6129</v>
      </c>
      <c r="BQ724" s="4">
        <f t="shared" ref="BQ724:BT724" si="2209">BE724</f>
        <v>21584.1297</v>
      </c>
      <c r="BR724" s="4">
        <f t="shared" si="2209"/>
        <v>20641.18033</v>
      </c>
      <c r="BS724" s="4">
        <f t="shared" si="2209"/>
        <v>21375.36213</v>
      </c>
      <c r="BT724" s="4">
        <f t="shared" si="2209"/>
        <v>19846.11739</v>
      </c>
      <c r="BU724" s="4">
        <f t="shared" si="45"/>
        <v>58087.84052</v>
      </c>
      <c r="BV724" s="36">
        <f t="shared" si="46"/>
        <v>7.223089761</v>
      </c>
    </row>
    <row r="725" ht="15.0" customHeight="1">
      <c r="A725" s="2">
        <v>724.0</v>
      </c>
      <c r="B725" s="3">
        <f t="shared" si="4"/>
        <v>0.039763435</v>
      </c>
      <c r="C725" s="4">
        <f>IF(B725&lt;=('Ejercicio 3 - TIR'!$D$13-'Ejercicio 3 - TIR'!$C$13)/('Ejercicio 3 - TIR'!$E$13-'Ejercicio 3 - TIR'!$C$13),'Ejercicio 3 - TIR'!$C$13+SQRT(('Ejercicio 3 - TIR'!$E$13-'Ejercicio 3 - TIR'!$C$13)*('Ejercicio 3 - TIR'!$D$13-'Ejercicio 3 - TIR'!$C$13)*B725),'Ejercicio 3 - TIR'!$E$13-SQRT(('Ejercicio 3 - TIR'!$E$13-'Ejercicio 3 - TIR'!$C$13)*('Ejercicio 3 - TIR'!$E$13-'Ejercicio 3 - TIR'!$D$13)*(1-B725)))</f>
        <v>63988.15421</v>
      </c>
      <c r="D725" s="3">
        <f t="shared" si="5"/>
        <v>0.9584643533</v>
      </c>
      <c r="E725" s="4">
        <f>IF(D725&lt;=('Ejercicio 3 - TIR'!$D$14-'Ejercicio 3 - TIR'!$C$14)/('Ejercicio 3 - TIR'!$E$14-'Ejercicio 3 - TIR'!$C$14),'Ejercicio 3 - TIR'!$C$14+SQRT(('Ejercicio 3 - TIR'!$E$14-'Ejercicio 3 - TIR'!$C$14)*('Ejercicio 3 - TIR'!$D$14-'Ejercicio 3 - TIR'!$C$14)*D725),'Ejercicio 3 - TIR'!$E$14-SQRT(('Ejercicio 3 - TIR'!$E$14-'Ejercicio 3 - TIR'!$C$14)*('Ejercicio 3 - TIR'!$E$14-'Ejercicio 3 - TIR'!$D$14)*(1-D725)))</f>
        <v>37503.93369</v>
      </c>
      <c r="F725" s="3">
        <f t="shared" si="6"/>
        <v>0.8958972078</v>
      </c>
      <c r="G725" s="4">
        <f>IF(F725&lt;=('Ejercicio 3 - TIR'!$D$18-'Ejercicio 3 - TIR'!$C$18)/('Ejercicio 3 - TIR'!$E$18-'Ejercicio 3 - TIR'!$C$18),'Ejercicio 3 - TIR'!$C$18+SQRT(('Ejercicio 3 - TIR'!$E$18-'Ejercicio 3 - TIR'!$C$18)*('Ejercicio 3 - TIR'!$D$18-'Ejercicio 3 - TIR'!$C$18)*F725),'Ejercicio 3 - TIR'!$E$18-SQRT(('Ejercicio 3 - TIR'!$E$18-'Ejercicio 3 - TIR'!$C$18)*('Ejercicio 3 - TIR'!$E$18-'Ejercicio 3 - TIR'!$D$18)*(1-F725)))</f>
        <v>42205.77213</v>
      </c>
      <c r="H725" s="3">
        <f t="shared" si="7"/>
        <v>0.4805991207</v>
      </c>
      <c r="I725" s="4">
        <f>IF(H725&lt;=('Ejercicio 3 - TIR'!$D$18-'Ejercicio 3 - TIR'!$C$18)/('Ejercicio 3 - TIR'!$E$18-'Ejercicio 3 - TIR'!$C$18),'Ejercicio 3 - TIR'!$C$18+SQRT(('Ejercicio 3 - TIR'!$E$18-'Ejercicio 3 - TIR'!$C$18)*('Ejercicio 3 - TIR'!$D$18-'Ejercicio 3 - TIR'!$C$18)*H725),'Ejercicio 3 - TIR'!$E$18-SQRT(('Ejercicio 3 - TIR'!$E$18-'Ejercicio 3 - TIR'!$C$18)*('Ejercicio 3 - TIR'!$E$18-'Ejercicio 3 - TIR'!$D$18)*(1-H725)))</f>
        <v>38490.57525</v>
      </c>
      <c r="J725" s="3">
        <f t="shared" si="8"/>
        <v>0.8030641027</v>
      </c>
      <c r="K725" s="4">
        <f>IF(J725&lt;=('Ejercicio 3 - TIR'!$D$18-'Ejercicio 3 - TIR'!$C$18)/('Ejercicio 3 - TIR'!$E$18-'Ejercicio 3 - TIR'!$C$18),'Ejercicio 3 - TIR'!$C$18+SQRT(('Ejercicio 3 - TIR'!$E$18-'Ejercicio 3 - TIR'!$C$18)*('Ejercicio 3 - TIR'!$D$18-'Ejercicio 3 - TIR'!$C$18)*J725),'Ejercicio 3 - TIR'!$E$18-SQRT(('Ejercicio 3 - TIR'!$E$18-'Ejercicio 3 - TIR'!$C$18)*('Ejercicio 3 - TIR'!$E$18-'Ejercicio 3 - TIR'!$D$18)*(1-J725)))</f>
        <v>41156.79921</v>
      </c>
      <c r="L725" s="3">
        <f t="shared" si="9"/>
        <v>0.8935900925</v>
      </c>
      <c r="M725" s="4">
        <f>IF(L725&lt;=('Ejercicio 3 - TIR'!$D$18-'Ejercicio 3 - TIR'!$C$18)/('Ejercicio 3 - TIR'!$E$18-'Ejercicio 3 - TIR'!$C$18),'Ejercicio 3 - TIR'!$C$18+SQRT(('Ejercicio 3 - TIR'!$E$18-'Ejercicio 3 - TIR'!$C$18)*('Ejercicio 3 - TIR'!$D$18-'Ejercicio 3 - TIR'!$C$18)*L725),'Ejercicio 3 - TIR'!$E$18-SQRT(('Ejercicio 3 - TIR'!$E$18-'Ejercicio 3 - TIR'!$C$18)*('Ejercicio 3 - TIR'!$E$18-'Ejercicio 3 - TIR'!$D$18)*(1-L725)))</f>
        <v>42174.9791</v>
      </c>
      <c r="N725" s="3">
        <f t="shared" si="10"/>
        <v>0.0566324695</v>
      </c>
      <c r="O725" s="4">
        <f>IF(N725&lt;=('Ejercicio 3 - TIR'!$D$18-'Ejercicio 3 - TIR'!$C$18)/('Ejercicio 3 - TIR'!$E$18-'Ejercicio 3 - TIR'!$C$18),'Ejercicio 3 - TIR'!$C$18+SQRT(('Ejercicio 3 - TIR'!$E$18-'Ejercicio 3 - TIR'!$C$18)*('Ejercicio 3 - TIR'!$D$18-'Ejercicio 3 - TIR'!$C$18)*N725),'Ejercicio 3 - TIR'!$E$18-SQRT(('Ejercicio 3 - TIR'!$E$18-'Ejercicio 3 - TIR'!$C$18)*('Ejercicio 3 - TIR'!$E$18-'Ejercicio 3 - TIR'!$D$18)*(1-N725)))</f>
        <v>32914.5961</v>
      </c>
      <c r="P725" s="3">
        <f t="shared" si="11"/>
        <v>0.3546325958</v>
      </c>
      <c r="Q725" s="7">
        <f>IF(P725&lt;=('Ejercicio 3 - TIR'!$D$22-'Ejercicio 3 - TIR'!$C$22)/('Ejercicio 3 - TIR'!$E$22-'Ejercicio 3 - TIR'!$C$22),'Ejercicio 3 - TIR'!$C$22+SQRT(('Ejercicio 3 - TIR'!$E$22-'Ejercicio 3 - TIR'!$C$22)*('Ejercicio 3 - TIR'!$D$22-'Ejercicio 3 - TIR'!$C$22)*P725),'Ejercicio 3 - TIR'!$E$22-SQRT(('Ejercicio 3 - TIR'!$E$22-'Ejercicio 3 - TIR'!$C$22)*('Ejercicio 3 - TIR'!$E$22-'Ejercicio 3 - TIR'!$D$22)*(1-P725)))</f>
        <v>0.1452653651</v>
      </c>
      <c r="R725" s="3">
        <f t="shared" si="12"/>
        <v>0.7842901693</v>
      </c>
      <c r="S725" s="7">
        <f>IF(R725&lt;=('Ejercicio 3 - TIR'!$D$23-'Ejercicio 3 - TIR'!$C$23)/('Ejercicio 3 - TIR'!$E$23-'Ejercicio 3 - TIR'!$C$23),'Ejercicio 3 - TIR'!$C$23+SQRT(('Ejercicio 3 - TIR'!$E$23-'Ejercicio 3 - TIR'!$C$23)*('Ejercicio 3 - TIR'!$D$23-'Ejercicio 3 - TIR'!$C$23)*R725),'Ejercicio 3 - TIR'!$E$23-SQRT(('Ejercicio 3 - TIR'!$E$23-'Ejercicio 3 - TIR'!$C$23)*('Ejercicio 3 - TIR'!$E$23-'Ejercicio 3 - TIR'!$D$23)*(1-R725)))</f>
        <v>0.1602952367</v>
      </c>
      <c r="T725" s="3">
        <f t="shared" si="13"/>
        <v>0.9382482492</v>
      </c>
      <c r="U725" s="7">
        <f>IF(T725&lt;=('Ejercicio 3 - TIR'!$D$24-'Ejercicio 3 - TIR'!$C$24)/('Ejercicio 3 - TIR'!$E$24-'Ejercicio 3 - TIR'!$C$24),'Ejercicio 3 - TIR'!$C$24+SQRT(('Ejercicio 3 - TIR'!$E$24-'Ejercicio 3 - TIR'!$C$24)*('Ejercicio 3 - TIR'!$D$24-'Ejercicio 3 - TIR'!$C$24)*T725),'Ejercicio 3 - TIR'!$E$24-SQRT(('Ejercicio 3 - TIR'!$E$24-'Ejercicio 3 - TIR'!$C$24)*('Ejercicio 3 - TIR'!$E$24-'Ejercicio 3 - TIR'!$D$24)*(1-T725)))</f>
        <v>0.2068506691</v>
      </c>
      <c r="V725" s="3">
        <f t="shared" si="14"/>
        <v>0.19515958</v>
      </c>
      <c r="W725" s="7">
        <f>IF(V725&lt;=('Ejercicio 3 - TIR'!$D$25-'Ejercicio 3 - TIR'!$C$25)/('Ejercicio 3 - TIR'!$E$25-'Ejercicio 3 - TIR'!$C$25),'Ejercicio 3 - TIR'!$C$25+SQRT(('Ejercicio 3 - TIR'!$E$25-'Ejercicio 3 - TIR'!$C$25)*('Ejercicio 3 - TIR'!$D$25-'Ejercicio 3 - TIR'!$C$25)*V725),'Ejercicio 3 - TIR'!$E$25-SQRT(('Ejercicio 3 - TIR'!$E$25-'Ejercicio 3 - TIR'!$C$25)*('Ejercicio 3 - TIR'!$E$25-'Ejercicio 3 - TIR'!$D$25)*(1-V725)))</f>
        <v>0.196529471</v>
      </c>
      <c r="X725" s="3">
        <f t="shared" si="15"/>
        <v>0.7311029772</v>
      </c>
      <c r="Y725" s="7">
        <f>IF(X725&lt;=('Ejercicio 3 - TIR'!$D$26-'Ejercicio 3 - TIR'!$C$26)/('Ejercicio 3 - TIR'!$E$26-'Ejercicio 3 - TIR'!$C$26),'Ejercicio 3 - TIR'!$C$26+SQRT(('Ejercicio 3 - TIR'!$E$26-'Ejercicio 3 - TIR'!$C$26)*('Ejercicio 3 - TIR'!$D$26-'Ejercicio 3 - TIR'!$C$26)*X725),'Ejercicio 3 - TIR'!$E$26-SQRT(('Ejercicio 3 - TIR'!$E$26-'Ejercicio 3 - TIR'!$C$26)*('Ejercicio 3 - TIR'!$E$26-'Ejercicio 3 - TIR'!$D$26)*(1-X725)))</f>
        <v>0.2418943059</v>
      </c>
      <c r="Z725" s="3">
        <f t="shared" si="16"/>
        <v>1.145265365</v>
      </c>
      <c r="AA725" s="3">
        <f t="shared" si="17"/>
        <v>1.328845948</v>
      </c>
      <c r="AB725" s="3">
        <f t="shared" si="18"/>
        <v>1.603718621</v>
      </c>
      <c r="AC725" s="3">
        <f t="shared" si="19"/>
        <v>1.918896594</v>
      </c>
      <c r="AD725" s="3">
        <f t="shared" si="20"/>
        <v>2.383066753</v>
      </c>
      <c r="AE725" s="2">
        <f t="shared" si="21"/>
        <v>5448.02262</v>
      </c>
      <c r="AF725" s="2">
        <f t="shared" si="22"/>
        <v>6321.314695</v>
      </c>
      <c r="AG725" s="2">
        <f t="shared" si="23"/>
        <v>7628.88287</v>
      </c>
      <c r="AH725" s="2">
        <f t="shared" si="24"/>
        <v>9128.183185</v>
      </c>
      <c r="AI725" s="2">
        <f t="shared" si="25"/>
        <v>11336.23872</v>
      </c>
      <c r="AJ725" s="4">
        <f t="shared" si="26"/>
        <v>48336.80902</v>
      </c>
      <c r="AK725" s="4">
        <f t="shared" si="27"/>
        <v>51148.04496</v>
      </c>
      <c r="AL725" s="4">
        <f t="shared" si="28"/>
        <v>66003.92529</v>
      </c>
      <c r="AM725" s="4">
        <f t="shared" si="29"/>
        <v>80929.42374</v>
      </c>
      <c r="AN725" s="4">
        <f t="shared" si="30"/>
        <v>78437.67966</v>
      </c>
      <c r="AO725" s="4">
        <f>C725/'Ejercicio 3 - TIR'!$D$7</f>
        <v>12797.63084</v>
      </c>
      <c r="AP725" s="4">
        <f t="shared" si="31"/>
        <v>35539.17818</v>
      </c>
      <c r="AQ725" s="4">
        <f t="shared" si="32"/>
        <v>38350.41411</v>
      </c>
      <c r="AR725" s="4">
        <f t="shared" si="33"/>
        <v>53206.29445</v>
      </c>
      <c r="AS725" s="4">
        <f t="shared" si="34"/>
        <v>68131.7929</v>
      </c>
      <c r="AT725" s="4">
        <f t="shared" si="35"/>
        <v>65640.04882</v>
      </c>
      <c r="AU725" s="4">
        <f>AP725*'Ejercicio 3 - TIR'!$D$5</f>
        <v>17769.58909</v>
      </c>
      <c r="AV725" s="4">
        <f>AQ725*'Ejercicio 3 - TIR'!$D$5</f>
        <v>19175.20706</v>
      </c>
      <c r="AW725" s="4">
        <f>AR725*'Ejercicio 3 - TIR'!$D$5</f>
        <v>26603.14723</v>
      </c>
      <c r="AX725" s="4">
        <f>AS725*'Ejercicio 3 - TIR'!$D$5</f>
        <v>34065.89645</v>
      </c>
      <c r="AY725" s="4">
        <f>AT725*'Ejercicio 3 - TIR'!$D$5</f>
        <v>32820.02441</v>
      </c>
      <c r="AZ725" s="4">
        <f t="shared" ref="AZ725:BD725" si="2210">AJ725-AU725-AE725</f>
        <v>25119.19731</v>
      </c>
      <c r="BA725" s="4">
        <f t="shared" si="2210"/>
        <v>25651.5232</v>
      </c>
      <c r="BB725" s="4">
        <f t="shared" si="2210"/>
        <v>31771.8952</v>
      </c>
      <c r="BC725" s="4">
        <f t="shared" si="2210"/>
        <v>37735.34411</v>
      </c>
      <c r="BD725" s="4">
        <f t="shared" si="2210"/>
        <v>34281.41653</v>
      </c>
      <c r="BE725" s="4">
        <f t="shared" ref="BE725:BI725" si="2211">AZ725/Z725</f>
        <v>21933.08038</v>
      </c>
      <c r="BF725" s="4">
        <f t="shared" si="2211"/>
        <v>19303.60945</v>
      </c>
      <c r="BG725" s="4">
        <f t="shared" si="2211"/>
        <v>19811.39009</v>
      </c>
      <c r="BH725" s="4">
        <f t="shared" si="2211"/>
        <v>19665.12642</v>
      </c>
      <c r="BI725" s="4">
        <f t="shared" si="2211"/>
        <v>14385.42017</v>
      </c>
      <c r="BJ725" s="4">
        <f t="shared" si="38"/>
        <v>89374.3775</v>
      </c>
      <c r="BK725" s="4">
        <f t="shared" si="39"/>
        <v>30497.60858</v>
      </c>
      <c r="BL725" s="4">
        <f t="shared" si="40"/>
        <v>119871.9861</v>
      </c>
      <c r="BM725" s="4">
        <f>BK725*'Ejercicio 3 - TIR'!$D$5</f>
        <v>15248.80429</v>
      </c>
      <c r="BN725" s="4">
        <f t="shared" si="41"/>
        <v>104623.1818</v>
      </c>
      <c r="BO725" s="4">
        <f t="shared" si="42"/>
        <v>43902.74911</v>
      </c>
      <c r="BP725" s="4">
        <f t="shared" si="43"/>
        <v>-101492.0879</v>
      </c>
      <c r="BQ725" s="4">
        <f t="shared" ref="BQ725:BT725" si="2212">BE725</f>
        <v>21933.08038</v>
      </c>
      <c r="BR725" s="4">
        <f t="shared" si="2212"/>
        <v>19303.60945</v>
      </c>
      <c r="BS725" s="4">
        <f t="shared" si="2212"/>
        <v>19811.39009</v>
      </c>
      <c r="BT725" s="4">
        <f t="shared" si="2212"/>
        <v>19665.12642</v>
      </c>
      <c r="BU725" s="4">
        <f t="shared" si="45"/>
        <v>58288.16928</v>
      </c>
      <c r="BV725" s="36">
        <f t="shared" si="46"/>
        <v>9.640608199</v>
      </c>
    </row>
    <row r="726" ht="15.0" customHeight="1">
      <c r="A726" s="2">
        <v>725.0</v>
      </c>
      <c r="B726" s="3">
        <f t="shared" si="4"/>
        <v>0.6775640848</v>
      </c>
      <c r="C726" s="4">
        <f>IF(B726&lt;=('Ejercicio 3 - TIR'!$D$13-'Ejercicio 3 - TIR'!$C$13)/('Ejercicio 3 - TIR'!$E$13-'Ejercicio 3 - TIR'!$C$13),'Ejercicio 3 - TIR'!$C$13+SQRT(('Ejercicio 3 - TIR'!$E$13-'Ejercicio 3 - TIR'!$C$13)*('Ejercicio 3 - TIR'!$D$13-'Ejercicio 3 - TIR'!$C$13)*B726),'Ejercicio 3 - TIR'!$E$13-SQRT(('Ejercicio 3 - TIR'!$E$13-'Ejercicio 3 - TIR'!$C$13)*('Ejercicio 3 - TIR'!$E$13-'Ejercicio 3 - TIR'!$D$13)*(1-B726)))</f>
        <v>80329.63909</v>
      </c>
      <c r="D726" s="3">
        <f t="shared" si="5"/>
        <v>0.8813971699</v>
      </c>
      <c r="E726" s="4">
        <f>IF(D726&lt;=('Ejercicio 3 - TIR'!$D$14-'Ejercicio 3 - TIR'!$C$14)/('Ejercicio 3 - TIR'!$E$14-'Ejercicio 3 - TIR'!$C$14),'Ejercicio 3 - TIR'!$C$14+SQRT(('Ejercicio 3 - TIR'!$E$14-'Ejercicio 3 - TIR'!$C$14)*('Ejercicio 3 - TIR'!$D$14-'Ejercicio 3 - TIR'!$C$14)*D726),'Ejercicio 3 - TIR'!$E$14-SQRT(('Ejercicio 3 - TIR'!$E$14-'Ejercicio 3 - TIR'!$C$14)*('Ejercicio 3 - TIR'!$E$14-'Ejercicio 3 - TIR'!$D$14)*(1-D726)))</f>
        <v>35782.13033</v>
      </c>
      <c r="F726" s="3">
        <f t="shared" si="6"/>
        <v>0.2309769769</v>
      </c>
      <c r="G726" s="4">
        <f>IF(F726&lt;=('Ejercicio 3 - TIR'!$D$18-'Ejercicio 3 - TIR'!$C$18)/('Ejercicio 3 - TIR'!$E$18-'Ejercicio 3 - TIR'!$C$18),'Ejercicio 3 - TIR'!$C$18+SQRT(('Ejercicio 3 - TIR'!$E$18-'Ejercicio 3 - TIR'!$C$18)*('Ejercicio 3 - TIR'!$D$18-'Ejercicio 3 - TIR'!$C$18)*F726),'Ejercicio 3 - TIR'!$E$18-SQRT(('Ejercicio 3 - TIR'!$E$18-'Ejercicio 3 - TIR'!$C$18)*('Ejercicio 3 - TIR'!$E$18-'Ejercicio 3 - TIR'!$D$18)*(1-F726)))</f>
        <v>35886.13171</v>
      </c>
      <c r="H726" s="3">
        <f t="shared" si="7"/>
        <v>0.8797718411</v>
      </c>
      <c r="I726" s="4">
        <f>IF(H726&lt;=('Ejercicio 3 - TIR'!$D$18-'Ejercicio 3 - TIR'!$C$18)/('Ejercicio 3 - TIR'!$E$18-'Ejercicio 3 - TIR'!$C$18),'Ejercicio 3 - TIR'!$C$18+SQRT(('Ejercicio 3 - TIR'!$E$18-'Ejercicio 3 - TIR'!$C$18)*('Ejercicio 3 - TIR'!$D$18-'Ejercicio 3 - TIR'!$C$18)*H726),'Ejercicio 3 - TIR'!$E$18-SQRT(('Ejercicio 3 - TIR'!$E$18-'Ejercicio 3 - TIR'!$C$18)*('Ejercicio 3 - TIR'!$E$18-'Ejercicio 3 - TIR'!$D$18)*(1-H726)))</f>
        <v>41997.14937</v>
      </c>
      <c r="J726" s="3">
        <f t="shared" si="8"/>
        <v>0.4400680127</v>
      </c>
      <c r="K726" s="4">
        <f>IF(J726&lt;=('Ejercicio 3 - TIR'!$D$18-'Ejercicio 3 - TIR'!$C$18)/('Ejercicio 3 - TIR'!$E$18-'Ejercicio 3 - TIR'!$C$18),'Ejercicio 3 - TIR'!$C$18+SQRT(('Ejercicio 3 - TIR'!$E$18-'Ejercicio 3 - TIR'!$C$18)*('Ejercicio 3 - TIR'!$D$18-'Ejercicio 3 - TIR'!$C$18)*J726),'Ejercicio 3 - TIR'!$E$18-SQRT(('Ejercicio 3 - TIR'!$E$18-'Ejercicio 3 - TIR'!$C$18)*('Ejercicio 3 - TIR'!$E$18-'Ejercicio 3 - TIR'!$D$18)*(1-J726)))</f>
        <v>38124.66626</v>
      </c>
      <c r="L726" s="3">
        <f t="shared" si="9"/>
        <v>0.4454894494</v>
      </c>
      <c r="M726" s="4">
        <f>IF(L726&lt;=('Ejercicio 3 - TIR'!$D$18-'Ejercicio 3 - TIR'!$C$18)/('Ejercicio 3 - TIR'!$E$18-'Ejercicio 3 - TIR'!$C$18),'Ejercicio 3 - TIR'!$C$18+SQRT(('Ejercicio 3 - TIR'!$E$18-'Ejercicio 3 - TIR'!$C$18)*('Ejercicio 3 - TIR'!$D$18-'Ejercicio 3 - TIR'!$C$18)*L726),'Ejercicio 3 - TIR'!$E$18-SQRT(('Ejercicio 3 - TIR'!$E$18-'Ejercicio 3 - TIR'!$C$18)*('Ejercicio 3 - TIR'!$E$18-'Ejercicio 3 - TIR'!$D$18)*(1-L726)))</f>
        <v>38174.55916</v>
      </c>
      <c r="N726" s="3">
        <f t="shared" si="10"/>
        <v>0.4029337705</v>
      </c>
      <c r="O726" s="4">
        <f>IF(N726&lt;=('Ejercicio 3 - TIR'!$D$18-'Ejercicio 3 - TIR'!$C$18)/('Ejercicio 3 - TIR'!$E$18-'Ejercicio 3 - TIR'!$C$18),'Ejercicio 3 - TIR'!$C$18+SQRT(('Ejercicio 3 - TIR'!$E$18-'Ejercicio 3 - TIR'!$C$18)*('Ejercicio 3 - TIR'!$D$18-'Ejercicio 3 - TIR'!$C$18)*N726),'Ejercicio 3 - TIR'!$E$18-SQRT(('Ejercicio 3 - TIR'!$E$18-'Ejercicio 3 - TIR'!$C$18)*('Ejercicio 3 - TIR'!$E$18-'Ejercicio 3 - TIR'!$D$18)*(1-N726)))</f>
        <v>37774.32091</v>
      </c>
      <c r="P726" s="3">
        <f t="shared" si="11"/>
        <v>0.1956438249</v>
      </c>
      <c r="Q726" s="7">
        <f>IF(P726&lt;=('Ejercicio 3 - TIR'!$D$22-'Ejercicio 3 - TIR'!$C$22)/('Ejercicio 3 - TIR'!$E$22-'Ejercicio 3 - TIR'!$C$22),'Ejercicio 3 - TIR'!$C$22+SQRT(('Ejercicio 3 - TIR'!$E$22-'Ejercicio 3 - TIR'!$C$22)*('Ejercicio 3 - TIR'!$D$22-'Ejercicio 3 - TIR'!$C$22)*P726),'Ejercicio 3 - TIR'!$E$22-SQRT(('Ejercicio 3 - TIR'!$E$22-'Ejercicio 3 - TIR'!$C$22)*('Ejercicio 3 - TIR'!$E$22-'Ejercicio 3 - TIR'!$D$22)*(1-P726)))</f>
        <v>0.1387658969</v>
      </c>
      <c r="R726" s="3">
        <f t="shared" si="12"/>
        <v>0.8491330454</v>
      </c>
      <c r="S726" s="7">
        <f>IF(R726&lt;=('Ejercicio 3 - TIR'!$D$23-'Ejercicio 3 - TIR'!$C$23)/('Ejercicio 3 - TIR'!$E$23-'Ejercicio 3 - TIR'!$C$23),'Ejercicio 3 - TIR'!$C$23+SQRT(('Ejercicio 3 - TIR'!$E$23-'Ejercicio 3 - TIR'!$C$23)*('Ejercicio 3 - TIR'!$D$23-'Ejercicio 3 - TIR'!$C$23)*R726),'Ejercicio 3 - TIR'!$E$23-SQRT(('Ejercicio 3 - TIR'!$E$23-'Ejercicio 3 - TIR'!$C$23)*('Ejercicio 3 - TIR'!$E$23-'Ejercicio 3 - TIR'!$D$23)*(1-R726)))</f>
        <v>0.1635209066</v>
      </c>
      <c r="T726" s="3">
        <f t="shared" si="13"/>
        <v>0.9216836149</v>
      </c>
      <c r="U726" s="7">
        <f>IF(T726&lt;=('Ejercicio 3 - TIR'!$D$24-'Ejercicio 3 - TIR'!$C$24)/('Ejercicio 3 - TIR'!$E$24-'Ejercicio 3 - TIR'!$C$24),'Ejercicio 3 - TIR'!$C$24+SQRT(('Ejercicio 3 - TIR'!$E$24-'Ejercicio 3 - TIR'!$C$24)*('Ejercicio 3 - TIR'!$D$24-'Ejercicio 3 - TIR'!$C$24)*T726),'Ejercicio 3 - TIR'!$E$24-SQRT(('Ejercicio 3 - TIR'!$E$24-'Ejercicio 3 - TIR'!$C$24)*('Ejercicio 3 - TIR'!$E$24-'Ejercicio 3 - TIR'!$D$24)*(1-T726)))</f>
        <v>0.2051916956</v>
      </c>
      <c r="V726" s="3">
        <f t="shared" si="14"/>
        <v>0.0311360726</v>
      </c>
      <c r="W726" s="7">
        <f>IF(V726&lt;=('Ejercicio 3 - TIR'!$D$25-'Ejercicio 3 - TIR'!$C$25)/('Ejercicio 3 - TIR'!$E$25-'Ejercicio 3 - TIR'!$C$25),'Ejercicio 3 - TIR'!$C$25+SQRT(('Ejercicio 3 - TIR'!$E$25-'Ejercicio 3 - TIR'!$C$25)*('Ejercicio 3 - TIR'!$D$25-'Ejercicio 3 - TIR'!$C$25)*V726),'Ejercicio 3 - TIR'!$E$25-SQRT(('Ejercicio 3 - TIR'!$E$25-'Ejercicio 3 - TIR'!$C$25)*('Ejercicio 3 - TIR'!$E$25-'Ejercicio 3 - TIR'!$D$25)*(1-V726)))</f>
        <v>0.1866023103</v>
      </c>
      <c r="X726" s="3">
        <f t="shared" si="15"/>
        <v>0.2796893346</v>
      </c>
      <c r="Y726" s="7">
        <f>IF(X726&lt;=('Ejercicio 3 - TIR'!$D$26-'Ejercicio 3 - TIR'!$C$26)/('Ejercicio 3 - TIR'!$E$26-'Ejercicio 3 - TIR'!$C$26),'Ejercicio 3 - TIR'!$C$26+SQRT(('Ejercicio 3 - TIR'!$E$26-'Ejercicio 3 - TIR'!$C$26)*('Ejercicio 3 - TIR'!$D$26-'Ejercicio 3 - TIR'!$C$26)*X726),'Ejercicio 3 - TIR'!$E$26-SQRT(('Ejercicio 3 - TIR'!$E$26-'Ejercicio 3 - TIR'!$C$26)*('Ejercicio 3 - TIR'!$E$26-'Ejercicio 3 - TIR'!$D$26)*(1-X726)))</f>
        <v>0.2174801966</v>
      </c>
      <c r="Z726" s="3">
        <f t="shared" si="16"/>
        <v>1.138765897</v>
      </c>
      <c r="AA726" s="3">
        <f t="shared" si="17"/>
        <v>1.324977929</v>
      </c>
      <c r="AB726" s="3">
        <f t="shared" si="18"/>
        <v>1.596852397</v>
      </c>
      <c r="AC726" s="3">
        <f t="shared" si="19"/>
        <v>1.894828743</v>
      </c>
      <c r="AD726" s="3">
        <f t="shared" si="20"/>
        <v>2.306916471</v>
      </c>
      <c r="AE726" s="2">
        <f t="shared" si="21"/>
        <v>4965.339407</v>
      </c>
      <c r="AF726" s="2">
        <f t="shared" si="22"/>
        <v>5777.276209</v>
      </c>
      <c r="AG726" s="2">
        <f t="shared" si="23"/>
        <v>6962.72531</v>
      </c>
      <c r="AH726" s="2">
        <f t="shared" si="24"/>
        <v>8261.985939</v>
      </c>
      <c r="AI726" s="2">
        <f t="shared" si="25"/>
        <v>10058.80427</v>
      </c>
      <c r="AJ726" s="4">
        <f t="shared" si="26"/>
        <v>40865.90296</v>
      </c>
      <c r="AK726" s="4">
        <f t="shared" si="27"/>
        <v>55645.29598</v>
      </c>
      <c r="AL726" s="4">
        <f t="shared" si="28"/>
        <v>60879.46469</v>
      </c>
      <c r="AM726" s="4">
        <f t="shared" si="29"/>
        <v>72334.25194</v>
      </c>
      <c r="AN726" s="4">
        <f t="shared" si="30"/>
        <v>87142.20307</v>
      </c>
      <c r="AO726" s="4">
        <f>C726/'Ejercicio 3 - TIR'!$D$7</f>
        <v>16065.92782</v>
      </c>
      <c r="AP726" s="4">
        <f t="shared" si="31"/>
        <v>24799.97515</v>
      </c>
      <c r="AQ726" s="4">
        <f t="shared" si="32"/>
        <v>39579.36816</v>
      </c>
      <c r="AR726" s="4">
        <f t="shared" si="33"/>
        <v>44813.53688</v>
      </c>
      <c r="AS726" s="4">
        <f t="shared" si="34"/>
        <v>56268.32413</v>
      </c>
      <c r="AT726" s="4">
        <f t="shared" si="35"/>
        <v>71076.27525</v>
      </c>
      <c r="AU726" s="4">
        <f>AP726*'Ejercicio 3 - TIR'!$D$5</f>
        <v>12399.98757</v>
      </c>
      <c r="AV726" s="4">
        <f>AQ726*'Ejercicio 3 - TIR'!$D$5</f>
        <v>19789.68408</v>
      </c>
      <c r="AW726" s="4">
        <f>AR726*'Ejercicio 3 - TIR'!$D$5</f>
        <v>22406.76844</v>
      </c>
      <c r="AX726" s="4">
        <f>AS726*'Ejercicio 3 - TIR'!$D$5</f>
        <v>28134.16206</v>
      </c>
      <c r="AY726" s="4">
        <f>AT726*'Ejercicio 3 - TIR'!$D$5</f>
        <v>35538.13762</v>
      </c>
      <c r="AZ726" s="4">
        <f t="shared" ref="AZ726:BD726" si="2213">AJ726-AU726-AE726</f>
        <v>23500.57598</v>
      </c>
      <c r="BA726" s="4">
        <f t="shared" si="2213"/>
        <v>30078.33569</v>
      </c>
      <c r="BB726" s="4">
        <f t="shared" si="2213"/>
        <v>31509.97095</v>
      </c>
      <c r="BC726" s="4">
        <f t="shared" si="2213"/>
        <v>35938.10394</v>
      </c>
      <c r="BD726" s="4">
        <f t="shared" si="2213"/>
        <v>41545.26118</v>
      </c>
      <c r="BE726" s="4">
        <f t="shared" ref="BE726:BI726" si="2214">AZ726/Z726</f>
        <v>20636.88072</v>
      </c>
      <c r="BF726" s="4">
        <f t="shared" si="2214"/>
        <v>22701.00885</v>
      </c>
      <c r="BG726" s="4">
        <f t="shared" si="2214"/>
        <v>19732.55074</v>
      </c>
      <c r="BH726" s="4">
        <f t="shared" si="2214"/>
        <v>18966.4127</v>
      </c>
      <c r="BI726" s="4">
        <f t="shared" si="2214"/>
        <v>18009.00107</v>
      </c>
      <c r="BJ726" s="4">
        <f t="shared" si="38"/>
        <v>82546.38582</v>
      </c>
      <c r="BK726" s="4">
        <f t="shared" si="39"/>
        <v>37062.7535</v>
      </c>
      <c r="BL726" s="4">
        <f t="shared" si="40"/>
        <v>119609.1393</v>
      </c>
      <c r="BM726" s="4">
        <f>BK726*'Ejercicio 3 - TIR'!$D$5</f>
        <v>18531.37675</v>
      </c>
      <c r="BN726" s="4">
        <f t="shared" si="41"/>
        <v>101077.7626</v>
      </c>
      <c r="BO726" s="4">
        <f t="shared" si="42"/>
        <v>43815.09424</v>
      </c>
      <c r="BP726" s="4">
        <f t="shared" si="43"/>
        <v>-116111.7694</v>
      </c>
      <c r="BQ726" s="4">
        <f t="shared" ref="BQ726:BT726" si="2215">BE726</f>
        <v>20636.88072</v>
      </c>
      <c r="BR726" s="4">
        <f t="shared" si="2215"/>
        <v>22701.00885</v>
      </c>
      <c r="BS726" s="4">
        <f t="shared" si="2215"/>
        <v>19732.55074</v>
      </c>
      <c r="BT726" s="4">
        <f t="shared" si="2215"/>
        <v>18966.4127</v>
      </c>
      <c r="BU726" s="4">
        <f t="shared" si="45"/>
        <v>61824.09531</v>
      </c>
      <c r="BV726" s="36">
        <f t="shared" si="46"/>
        <v>6.360357946</v>
      </c>
    </row>
    <row r="727" ht="15.0" customHeight="1">
      <c r="A727" s="2">
        <v>726.0</v>
      </c>
      <c r="B727" s="3">
        <f t="shared" si="4"/>
        <v>0.7748692803</v>
      </c>
      <c r="C727" s="4">
        <f>IF(B727&lt;=('Ejercicio 3 - TIR'!$D$13-'Ejercicio 3 - TIR'!$C$13)/('Ejercicio 3 - TIR'!$E$13-'Ejercicio 3 - TIR'!$C$13),'Ejercicio 3 - TIR'!$C$13+SQRT(('Ejercicio 3 - TIR'!$E$13-'Ejercicio 3 - TIR'!$C$13)*('Ejercicio 3 - TIR'!$D$13-'Ejercicio 3 - TIR'!$C$13)*B727),'Ejercicio 3 - TIR'!$E$13-SQRT(('Ejercicio 3 - TIR'!$E$13-'Ejercicio 3 - TIR'!$C$13)*('Ejercicio 3 - TIR'!$E$13-'Ejercicio 3 - TIR'!$D$13)*(1-B727)))</f>
        <v>83563.55076</v>
      </c>
      <c r="D727" s="3">
        <f t="shared" si="5"/>
        <v>0.3156348254</v>
      </c>
      <c r="E727" s="4">
        <f>IF(D727&lt;=('Ejercicio 3 - TIR'!$D$14-'Ejercicio 3 - TIR'!$C$14)/('Ejercicio 3 - TIR'!$E$14-'Ejercicio 3 - TIR'!$C$14),'Ejercicio 3 - TIR'!$C$14+SQRT(('Ejercicio 3 - TIR'!$E$14-'Ejercicio 3 - TIR'!$C$14)*('Ejercicio 3 - TIR'!$D$14-'Ejercicio 3 - TIR'!$C$14)*D727),'Ejercicio 3 - TIR'!$E$14-SQRT(('Ejercicio 3 - TIR'!$E$14-'Ejercicio 3 - TIR'!$C$14)*('Ejercicio 3 - TIR'!$E$14-'Ejercicio 3 - TIR'!$D$14)*(1-D727)))</f>
        <v>29865.45084</v>
      </c>
      <c r="F727" s="3">
        <f t="shared" si="6"/>
        <v>0.2177154352</v>
      </c>
      <c r="G727" s="4">
        <f>IF(F727&lt;=('Ejercicio 3 - TIR'!$D$18-'Ejercicio 3 - TIR'!$C$18)/('Ejercicio 3 - TIR'!$E$18-'Ejercicio 3 - TIR'!$C$18),'Ejercicio 3 - TIR'!$C$18+SQRT(('Ejercicio 3 - TIR'!$E$18-'Ejercicio 3 - TIR'!$C$18)*('Ejercicio 3 - TIR'!$D$18-'Ejercicio 3 - TIR'!$C$18)*F727),'Ejercicio 3 - TIR'!$E$18-SQRT(('Ejercicio 3 - TIR'!$E$18-'Ejercicio 3 - TIR'!$C$18)*('Ejercicio 3 - TIR'!$E$18-'Ejercicio 3 - TIR'!$D$18)*(1-F727)))</f>
        <v>35714.65793</v>
      </c>
      <c r="H727" s="3">
        <f t="shared" si="7"/>
        <v>0.4394834729</v>
      </c>
      <c r="I727" s="4">
        <f>IF(H727&lt;=('Ejercicio 3 - TIR'!$D$18-'Ejercicio 3 - TIR'!$C$18)/('Ejercicio 3 - TIR'!$E$18-'Ejercicio 3 - TIR'!$C$18),'Ejercicio 3 - TIR'!$C$18+SQRT(('Ejercicio 3 - TIR'!$E$18-'Ejercicio 3 - TIR'!$C$18)*('Ejercicio 3 - TIR'!$D$18-'Ejercicio 3 - TIR'!$C$18)*H727),'Ejercicio 3 - TIR'!$E$18-SQRT(('Ejercicio 3 - TIR'!$E$18-'Ejercicio 3 - TIR'!$C$18)*('Ejercicio 3 - TIR'!$E$18-'Ejercicio 3 - TIR'!$D$18)*(1-H727)))</f>
        <v>38119.2685</v>
      </c>
      <c r="J727" s="3">
        <f t="shared" si="8"/>
        <v>0.7829612688</v>
      </c>
      <c r="K727" s="4">
        <f>IF(J727&lt;=('Ejercicio 3 - TIR'!$D$18-'Ejercicio 3 - TIR'!$C$18)/('Ejercicio 3 - TIR'!$E$18-'Ejercicio 3 - TIR'!$C$18),'Ejercicio 3 - TIR'!$C$18+SQRT(('Ejercicio 3 - TIR'!$E$18-'Ejercicio 3 - TIR'!$C$18)*('Ejercicio 3 - TIR'!$D$18-'Ejercicio 3 - TIR'!$C$18)*J727),'Ejercicio 3 - TIR'!$E$18-SQRT(('Ejercicio 3 - TIR'!$E$18-'Ejercicio 3 - TIR'!$C$18)*('Ejercicio 3 - TIR'!$E$18-'Ejercicio 3 - TIR'!$D$18)*(1-J727)))</f>
        <v>40965.41144</v>
      </c>
      <c r="L727" s="3">
        <f t="shared" si="9"/>
        <v>0.508676931</v>
      </c>
      <c r="M727" s="4">
        <f>IF(L727&lt;=('Ejercicio 3 - TIR'!$D$18-'Ejercicio 3 - TIR'!$C$18)/('Ejercicio 3 - TIR'!$E$18-'Ejercicio 3 - TIR'!$C$18),'Ejercicio 3 - TIR'!$C$18+SQRT(('Ejercicio 3 - TIR'!$E$18-'Ejercicio 3 - TIR'!$C$18)*('Ejercicio 3 - TIR'!$D$18-'Ejercicio 3 - TIR'!$C$18)*L727),'Ejercicio 3 - TIR'!$E$18-SQRT(('Ejercicio 3 - TIR'!$E$18-'Ejercicio 3 - TIR'!$C$18)*('Ejercicio 3 - TIR'!$E$18-'Ejercicio 3 - TIR'!$D$18)*(1-L727)))</f>
        <v>38735.07525</v>
      </c>
      <c r="N727" s="3">
        <f t="shared" si="10"/>
        <v>0.7455029649</v>
      </c>
      <c r="O727" s="4">
        <f>IF(N727&lt;=('Ejercicio 3 - TIR'!$D$18-'Ejercicio 3 - TIR'!$C$18)/('Ejercicio 3 - TIR'!$E$18-'Ejercicio 3 - TIR'!$C$18),'Ejercicio 3 - TIR'!$C$18+SQRT(('Ejercicio 3 - TIR'!$E$18-'Ejercicio 3 - TIR'!$C$18)*('Ejercicio 3 - TIR'!$D$18-'Ejercicio 3 - TIR'!$C$18)*N727),'Ejercicio 3 - TIR'!$E$18-SQRT(('Ejercicio 3 - TIR'!$E$18-'Ejercicio 3 - TIR'!$C$18)*('Ejercicio 3 - TIR'!$E$18-'Ejercicio 3 - TIR'!$D$18)*(1-N727)))</f>
        <v>40631.1011</v>
      </c>
      <c r="P727" s="3">
        <f t="shared" si="11"/>
        <v>0.675946735</v>
      </c>
      <c r="Q727" s="7">
        <f>IF(P727&lt;=('Ejercicio 3 - TIR'!$D$22-'Ejercicio 3 - TIR'!$C$22)/('Ejercicio 3 - TIR'!$E$22-'Ejercicio 3 - TIR'!$C$22),'Ejercicio 3 - TIR'!$C$22+SQRT(('Ejercicio 3 - TIR'!$E$22-'Ejercicio 3 - TIR'!$C$22)*('Ejercicio 3 - TIR'!$D$22-'Ejercicio 3 - TIR'!$C$22)*P727),'Ejercicio 3 - TIR'!$E$22-SQRT(('Ejercicio 3 - TIR'!$E$22-'Ejercicio 3 - TIR'!$C$22)*('Ejercicio 3 - TIR'!$E$22-'Ejercicio 3 - TIR'!$D$22)*(1-P727)))</f>
        <v>0.1558484809</v>
      </c>
      <c r="R727" s="3">
        <f t="shared" si="12"/>
        <v>0.7273610259</v>
      </c>
      <c r="S727" s="7">
        <f>IF(R727&lt;=('Ejercicio 3 - TIR'!$D$23-'Ejercicio 3 - TIR'!$C$23)/('Ejercicio 3 - TIR'!$E$23-'Ejercicio 3 - TIR'!$C$23),'Ejercicio 3 - TIR'!$C$23+SQRT(('Ejercicio 3 - TIR'!$E$23-'Ejercicio 3 - TIR'!$C$23)*('Ejercicio 3 - TIR'!$D$23-'Ejercicio 3 - TIR'!$C$23)*R727),'Ejercicio 3 - TIR'!$E$23-SQRT(('Ejercicio 3 - TIR'!$E$23-'Ejercicio 3 - TIR'!$C$23)*('Ejercicio 3 - TIR'!$E$23-'Ejercicio 3 - TIR'!$D$23)*(1-R727)))</f>
        <v>0.1578471186</v>
      </c>
      <c r="T727" s="3">
        <f t="shared" si="13"/>
        <v>0.2495441612</v>
      </c>
      <c r="U727" s="7">
        <f>IF(T727&lt;=('Ejercicio 3 - TIR'!$D$24-'Ejercicio 3 - TIR'!$C$24)/('Ejercicio 3 - TIR'!$E$24-'Ejercicio 3 - TIR'!$C$24),'Ejercicio 3 - TIR'!$C$24+SQRT(('Ejercicio 3 - TIR'!$E$24-'Ejercicio 3 - TIR'!$C$24)*('Ejercicio 3 - TIR'!$D$24-'Ejercicio 3 - TIR'!$C$24)*T727),'Ejercicio 3 - TIR'!$E$24-SQRT(('Ejercicio 3 - TIR'!$E$24-'Ejercicio 3 - TIR'!$C$24)*('Ejercicio 3 - TIR'!$E$24-'Ejercicio 3 - TIR'!$D$24)*(1-T727)))</f>
        <v>0.1728919798</v>
      </c>
      <c r="V727" s="3">
        <f t="shared" si="14"/>
        <v>0.4091976326</v>
      </c>
      <c r="W727" s="7">
        <f>IF(V727&lt;=('Ejercicio 3 - TIR'!$D$25-'Ejercicio 3 - TIR'!$C$25)/('Ejercicio 3 - TIR'!$E$25-'Ejercicio 3 - TIR'!$C$25),'Ejercicio 3 - TIR'!$C$25+SQRT(('Ejercicio 3 - TIR'!$E$25-'Ejercicio 3 - TIR'!$C$25)*('Ejercicio 3 - TIR'!$D$25-'Ejercicio 3 - TIR'!$C$25)*V727),'Ejercicio 3 - TIR'!$E$25-SQRT(('Ejercicio 3 - TIR'!$E$25-'Ejercicio 3 - TIR'!$C$25)*('Ejercicio 3 - TIR'!$E$25-'Ejercicio 3 - TIR'!$D$25)*(1-V727)))</f>
        <v>0.2045268399</v>
      </c>
      <c r="X727" s="3">
        <f t="shared" si="15"/>
        <v>0.2817106897</v>
      </c>
      <c r="Y727" s="7">
        <f>IF(X727&lt;=('Ejercicio 3 - TIR'!$D$26-'Ejercicio 3 - TIR'!$C$26)/('Ejercicio 3 - TIR'!$E$26-'Ejercicio 3 - TIR'!$C$26),'Ejercicio 3 - TIR'!$C$26+SQRT(('Ejercicio 3 - TIR'!$E$26-'Ejercicio 3 - TIR'!$C$26)*('Ejercicio 3 - TIR'!$D$26-'Ejercicio 3 - TIR'!$C$26)*X727),'Ejercicio 3 - TIR'!$E$26-SQRT(('Ejercicio 3 - TIR'!$E$26-'Ejercicio 3 - TIR'!$C$26)*('Ejercicio 3 - TIR'!$E$26-'Ejercicio 3 - TIR'!$D$26)*(1-X727)))</f>
        <v>0.2175793195</v>
      </c>
      <c r="Z727" s="3">
        <f t="shared" si="16"/>
        <v>1.155848481</v>
      </c>
      <c r="AA727" s="3">
        <f t="shared" si="17"/>
        <v>1.338295833</v>
      </c>
      <c r="AB727" s="3">
        <f t="shared" si="18"/>
        <v>1.569676449</v>
      </c>
      <c r="AC727" s="3">
        <f t="shared" si="19"/>
        <v>1.890717413</v>
      </c>
      <c r="AD727" s="3">
        <f t="shared" si="20"/>
        <v>2.302098421</v>
      </c>
      <c r="AE727" s="2">
        <f t="shared" si="21"/>
        <v>4654.485144</v>
      </c>
      <c r="AF727" s="2">
        <f t="shared" si="22"/>
        <v>5389.182213</v>
      </c>
      <c r="AG727" s="2">
        <f t="shared" si="23"/>
        <v>6320.928595</v>
      </c>
      <c r="AH727" s="2">
        <f t="shared" si="24"/>
        <v>7613.728146</v>
      </c>
      <c r="AI727" s="2">
        <f t="shared" si="25"/>
        <v>9270.317934</v>
      </c>
      <c r="AJ727" s="4">
        <f t="shared" si="26"/>
        <v>41280.73311</v>
      </c>
      <c r="AK727" s="4">
        <f t="shared" si="27"/>
        <v>51014.85819</v>
      </c>
      <c r="AL727" s="4">
        <f t="shared" si="28"/>
        <v>64302.44157</v>
      </c>
      <c r="AM727" s="4">
        <f t="shared" si="29"/>
        <v>73237.08128</v>
      </c>
      <c r="AN727" s="4">
        <f t="shared" si="30"/>
        <v>93536.79368</v>
      </c>
      <c r="AO727" s="4">
        <f>C727/'Ejercicio 3 - TIR'!$D$7</f>
        <v>16712.71015</v>
      </c>
      <c r="AP727" s="4">
        <f t="shared" si="31"/>
        <v>24568.02296</v>
      </c>
      <c r="AQ727" s="4">
        <f t="shared" si="32"/>
        <v>34302.14804</v>
      </c>
      <c r="AR727" s="4">
        <f t="shared" si="33"/>
        <v>47589.73142</v>
      </c>
      <c r="AS727" s="4">
        <f t="shared" si="34"/>
        <v>56524.37112</v>
      </c>
      <c r="AT727" s="4">
        <f t="shared" si="35"/>
        <v>76824.08353</v>
      </c>
      <c r="AU727" s="4">
        <f>AP727*'Ejercicio 3 - TIR'!$D$5</f>
        <v>12284.01148</v>
      </c>
      <c r="AV727" s="4">
        <f>AQ727*'Ejercicio 3 - TIR'!$D$5</f>
        <v>17151.07402</v>
      </c>
      <c r="AW727" s="4">
        <f>AR727*'Ejercicio 3 - TIR'!$D$5</f>
        <v>23794.86571</v>
      </c>
      <c r="AX727" s="4">
        <f>AS727*'Ejercicio 3 - TIR'!$D$5</f>
        <v>28262.18556</v>
      </c>
      <c r="AY727" s="4">
        <f>AT727*'Ejercicio 3 - TIR'!$D$5</f>
        <v>38412.04177</v>
      </c>
      <c r="AZ727" s="4">
        <f t="shared" ref="AZ727:BD727" si="2216">AJ727-AU727-AE727</f>
        <v>24342.23649</v>
      </c>
      <c r="BA727" s="4">
        <f t="shared" si="2216"/>
        <v>28474.60196</v>
      </c>
      <c r="BB727" s="4">
        <f t="shared" si="2216"/>
        <v>34186.64727</v>
      </c>
      <c r="BC727" s="4">
        <f t="shared" si="2216"/>
        <v>37361.16757</v>
      </c>
      <c r="BD727" s="4">
        <f t="shared" si="2216"/>
        <v>45854.43398</v>
      </c>
      <c r="BE727" s="4">
        <f t="shared" ref="BE727:BI727" si="2217">AZ727/Z727</f>
        <v>21060.05838</v>
      </c>
      <c r="BF727" s="4">
        <f t="shared" si="2217"/>
        <v>21276.76202</v>
      </c>
      <c r="BG727" s="4">
        <f t="shared" si="2217"/>
        <v>21779.42294</v>
      </c>
      <c r="BH727" s="4">
        <f t="shared" si="2217"/>
        <v>19760.31284</v>
      </c>
      <c r="BI727" s="4">
        <f t="shared" si="2217"/>
        <v>19918.53761</v>
      </c>
      <c r="BJ727" s="4">
        <f t="shared" si="38"/>
        <v>68753.20723</v>
      </c>
      <c r="BK727" s="4">
        <f t="shared" si="39"/>
        <v>38474.30365</v>
      </c>
      <c r="BL727" s="4">
        <f t="shared" si="40"/>
        <v>107227.5109</v>
      </c>
      <c r="BM727" s="4">
        <f>BK727*'Ejercicio 3 - TIR'!$D$5</f>
        <v>19237.15183</v>
      </c>
      <c r="BN727" s="4">
        <f t="shared" si="41"/>
        <v>87990.35906</v>
      </c>
      <c r="BO727" s="4">
        <f t="shared" si="42"/>
        <v>38221.80592</v>
      </c>
      <c r="BP727" s="4">
        <f t="shared" si="43"/>
        <v>-113429.0016</v>
      </c>
      <c r="BQ727" s="4">
        <f t="shared" ref="BQ727:BT727" si="2218">BE727</f>
        <v>21060.05838</v>
      </c>
      <c r="BR727" s="4">
        <f t="shared" si="2218"/>
        <v>21276.76202</v>
      </c>
      <c r="BS727" s="4">
        <f t="shared" si="2218"/>
        <v>21779.42294</v>
      </c>
      <c r="BT727" s="4">
        <f t="shared" si="2218"/>
        <v>19760.31284</v>
      </c>
      <c r="BU727" s="4">
        <f t="shared" si="45"/>
        <v>58140.34353</v>
      </c>
      <c r="BV727" s="36">
        <f t="shared" si="46"/>
        <v>6.758927552</v>
      </c>
    </row>
    <row r="728" ht="15.0" customHeight="1">
      <c r="A728" s="2">
        <v>727.0</v>
      </c>
      <c r="B728" s="3">
        <f t="shared" si="4"/>
        <v>0.4820126015</v>
      </c>
      <c r="C728" s="4">
        <f>IF(B728&lt;=('Ejercicio 3 - TIR'!$D$13-'Ejercicio 3 - TIR'!$C$13)/('Ejercicio 3 - TIR'!$E$13-'Ejercicio 3 - TIR'!$C$13),'Ejercicio 3 - TIR'!$C$13+SQRT(('Ejercicio 3 - TIR'!$E$13-'Ejercicio 3 - TIR'!$C$13)*('Ejercicio 3 - TIR'!$D$13-'Ejercicio 3 - TIR'!$C$13)*B728),'Ejercicio 3 - TIR'!$E$13-SQRT(('Ejercicio 3 - TIR'!$E$13-'Ejercicio 3 - TIR'!$C$13)*('Ejercicio 3 - TIR'!$E$13-'Ejercicio 3 - TIR'!$D$13)*(1-B728)))</f>
        <v>75068.396</v>
      </c>
      <c r="D728" s="3">
        <f t="shared" si="5"/>
        <v>0.1870781196</v>
      </c>
      <c r="E728" s="4">
        <f>IF(D728&lt;=('Ejercicio 3 - TIR'!$D$14-'Ejercicio 3 - TIR'!$C$14)/('Ejercicio 3 - TIR'!$E$14-'Ejercicio 3 - TIR'!$C$14),'Ejercicio 3 - TIR'!$C$14+SQRT(('Ejercicio 3 - TIR'!$E$14-'Ejercicio 3 - TIR'!$C$14)*('Ejercicio 3 - TIR'!$D$14-'Ejercicio 3 - TIR'!$C$14)*D728),'Ejercicio 3 - TIR'!$E$14-SQRT(('Ejercicio 3 - TIR'!$E$14-'Ejercicio 3 - TIR'!$C$14)*('Ejercicio 3 - TIR'!$E$14-'Ejercicio 3 - TIR'!$D$14)*(1-D728)))</f>
        <v>28745.77882</v>
      </c>
      <c r="F728" s="3">
        <f t="shared" si="6"/>
        <v>0.5555463071</v>
      </c>
      <c r="G728" s="4">
        <f>IF(F728&lt;=('Ejercicio 3 - TIR'!$D$18-'Ejercicio 3 - TIR'!$C$18)/('Ejercicio 3 - TIR'!$E$18-'Ejercicio 3 - TIR'!$C$18),'Ejercicio 3 - TIR'!$C$18+SQRT(('Ejercicio 3 - TIR'!$E$18-'Ejercicio 3 - TIR'!$C$18)*('Ejercicio 3 - TIR'!$D$18-'Ejercicio 3 - TIR'!$C$18)*F728),'Ejercicio 3 - TIR'!$E$18-SQRT(('Ejercicio 3 - TIR'!$E$18-'Ejercicio 3 - TIR'!$C$18)*('Ejercicio 3 - TIR'!$E$18-'Ejercicio 3 - TIR'!$D$18)*(1-F728)))</f>
        <v>39128.63331</v>
      </c>
      <c r="H728" s="3">
        <f t="shared" si="7"/>
        <v>0.2595524557</v>
      </c>
      <c r="I728" s="4">
        <f>IF(H728&lt;=('Ejercicio 3 - TIR'!$D$18-'Ejercicio 3 - TIR'!$C$18)/('Ejercicio 3 - TIR'!$E$18-'Ejercicio 3 - TIR'!$C$18),'Ejercicio 3 - TIR'!$C$18+SQRT(('Ejercicio 3 - TIR'!$E$18-'Ejercicio 3 - TIR'!$C$18)*('Ejercicio 3 - TIR'!$D$18-'Ejercicio 3 - TIR'!$C$18)*H728),'Ejercicio 3 - TIR'!$E$18-SQRT(('Ejercicio 3 - TIR'!$E$18-'Ejercicio 3 - TIR'!$C$18)*('Ejercicio 3 - TIR'!$E$18-'Ejercicio 3 - TIR'!$D$18)*(1-H728)))</f>
        <v>36239.62085</v>
      </c>
      <c r="J728" s="3">
        <f t="shared" si="8"/>
        <v>0.1422273373</v>
      </c>
      <c r="K728" s="4">
        <f>IF(J728&lt;=('Ejercicio 3 - TIR'!$D$18-'Ejercicio 3 - TIR'!$C$18)/('Ejercicio 3 - TIR'!$E$18-'Ejercicio 3 - TIR'!$C$18),'Ejercicio 3 - TIR'!$C$18+SQRT(('Ejercicio 3 - TIR'!$E$18-'Ejercicio 3 - TIR'!$C$18)*('Ejercicio 3 - TIR'!$D$18-'Ejercicio 3 - TIR'!$C$18)*J728),'Ejercicio 3 - TIR'!$E$18-SQRT(('Ejercicio 3 - TIR'!$E$18-'Ejercicio 3 - TIR'!$C$18)*('Ejercicio 3 - TIR'!$E$18-'Ejercicio 3 - TIR'!$D$18)*(1-J728)))</f>
        <v>34618.88521</v>
      </c>
      <c r="L728" s="3">
        <f t="shared" si="9"/>
        <v>0.8083144452</v>
      </c>
      <c r="M728" s="4">
        <f>IF(L728&lt;=('Ejercicio 3 - TIR'!$D$18-'Ejercicio 3 - TIR'!$C$18)/('Ejercicio 3 - TIR'!$E$18-'Ejercicio 3 - TIR'!$C$18),'Ejercicio 3 - TIR'!$C$18+SQRT(('Ejercicio 3 - TIR'!$E$18-'Ejercicio 3 - TIR'!$C$18)*('Ejercicio 3 - TIR'!$D$18-'Ejercicio 3 - TIR'!$C$18)*L728),'Ejercicio 3 - TIR'!$E$18-SQRT(('Ejercicio 3 - TIR'!$E$18-'Ejercicio 3 - TIR'!$C$18)*('Ejercicio 3 - TIR'!$E$18-'Ejercicio 3 - TIR'!$D$18)*(1-L728)))</f>
        <v>41208.37547</v>
      </c>
      <c r="N728" s="3">
        <f t="shared" si="10"/>
        <v>0.8442426532</v>
      </c>
      <c r="O728" s="4">
        <f>IF(N728&lt;=('Ejercicio 3 - TIR'!$D$18-'Ejercicio 3 - TIR'!$C$18)/('Ejercicio 3 - TIR'!$E$18-'Ejercicio 3 - TIR'!$C$18),'Ejercicio 3 - TIR'!$C$18+SQRT(('Ejercicio 3 - TIR'!$E$18-'Ejercicio 3 - TIR'!$C$18)*('Ejercicio 3 - TIR'!$D$18-'Ejercicio 3 - TIR'!$C$18)*N728),'Ejercicio 3 - TIR'!$E$18-SQRT(('Ejercicio 3 - TIR'!$E$18-'Ejercicio 3 - TIR'!$C$18)*('Ejercicio 3 - TIR'!$E$18-'Ejercicio 3 - TIR'!$D$18)*(1-N728)))</f>
        <v>41582.13502</v>
      </c>
      <c r="P728" s="3">
        <f t="shared" si="11"/>
        <v>0.6168732713</v>
      </c>
      <c r="Q728" s="7">
        <f>IF(P728&lt;=('Ejercicio 3 - TIR'!$D$22-'Ejercicio 3 - TIR'!$C$22)/('Ejercicio 3 - TIR'!$E$22-'Ejercicio 3 - TIR'!$C$22),'Ejercicio 3 - TIR'!$C$22+SQRT(('Ejercicio 3 - TIR'!$E$22-'Ejercicio 3 - TIR'!$C$22)*('Ejercicio 3 - TIR'!$D$22-'Ejercicio 3 - TIR'!$C$22)*P728),'Ejercicio 3 - TIR'!$E$22-SQRT(('Ejercicio 3 - TIR'!$E$22-'Ejercicio 3 - TIR'!$C$22)*('Ejercicio 3 - TIR'!$E$22-'Ejercicio 3 - TIR'!$D$22)*(1-P728)))</f>
        <v>0.1537392287</v>
      </c>
      <c r="R728" s="3">
        <f t="shared" si="12"/>
        <v>0.8501402894</v>
      </c>
      <c r="S728" s="7">
        <f>IF(R728&lt;=('Ejercicio 3 - TIR'!$D$23-'Ejercicio 3 - TIR'!$C$23)/('Ejercicio 3 - TIR'!$E$23-'Ejercicio 3 - TIR'!$C$23),'Ejercicio 3 - TIR'!$C$23+SQRT(('Ejercicio 3 - TIR'!$E$23-'Ejercicio 3 - TIR'!$C$23)*('Ejercicio 3 - TIR'!$D$23-'Ejercicio 3 - TIR'!$C$23)*R728),'Ejercicio 3 - TIR'!$E$23-SQRT(('Ejercicio 3 - TIR'!$E$23-'Ejercicio 3 - TIR'!$C$23)*('Ejercicio 3 - TIR'!$E$23-'Ejercicio 3 - TIR'!$D$23)*(1-R728)))</f>
        <v>0.163576009</v>
      </c>
      <c r="T728" s="3">
        <f t="shared" si="13"/>
        <v>0.4288022293</v>
      </c>
      <c r="U728" s="7">
        <f>IF(T728&lt;=('Ejercicio 3 - TIR'!$D$24-'Ejercicio 3 - TIR'!$C$24)/('Ejercicio 3 - TIR'!$E$24-'Ejercicio 3 - TIR'!$C$24),'Ejercicio 3 - TIR'!$C$24+SQRT(('Ejercicio 3 - TIR'!$E$24-'Ejercicio 3 - TIR'!$C$24)*('Ejercicio 3 - TIR'!$D$24-'Ejercicio 3 - TIR'!$C$24)*T728),'Ejercicio 3 - TIR'!$E$24-SQRT(('Ejercicio 3 - TIR'!$E$24-'Ejercicio 3 - TIR'!$C$24)*('Ejercicio 3 - TIR'!$E$24-'Ejercicio 3 - TIR'!$D$24)*(1-T728)))</f>
        <v>0.1800080788</v>
      </c>
      <c r="V728" s="3">
        <f t="shared" si="14"/>
        <v>0.1285246441</v>
      </c>
      <c r="W728" s="7">
        <f>IF(V728&lt;=('Ejercicio 3 - TIR'!$D$25-'Ejercicio 3 - TIR'!$C$25)/('Ejercicio 3 - TIR'!$E$25-'Ejercicio 3 - TIR'!$C$25),'Ejercicio 3 - TIR'!$C$25+SQRT(('Ejercicio 3 - TIR'!$E$25-'Ejercicio 3 - TIR'!$C$25)*('Ejercicio 3 - TIR'!$D$25-'Ejercicio 3 - TIR'!$C$25)*V728),'Ejercicio 3 - TIR'!$E$25-SQRT(('Ejercicio 3 - TIR'!$E$25-'Ejercicio 3 - TIR'!$C$25)*('Ejercicio 3 - TIR'!$E$25-'Ejercicio 3 - TIR'!$D$25)*(1-V728)))</f>
        <v>0.1934139667</v>
      </c>
      <c r="X728" s="3">
        <f t="shared" si="15"/>
        <v>0.2215120031</v>
      </c>
      <c r="Y728" s="7">
        <f>IF(X728&lt;=('Ejercicio 3 - TIR'!$D$26-'Ejercicio 3 - TIR'!$C$26)/('Ejercicio 3 - TIR'!$E$26-'Ejercicio 3 - TIR'!$C$26),'Ejercicio 3 - TIR'!$C$26+SQRT(('Ejercicio 3 - TIR'!$E$26-'Ejercicio 3 - TIR'!$C$26)*('Ejercicio 3 - TIR'!$D$26-'Ejercicio 3 - TIR'!$C$26)*X728),'Ejercicio 3 - TIR'!$E$26-SQRT(('Ejercicio 3 - TIR'!$E$26-'Ejercicio 3 - TIR'!$C$26)*('Ejercicio 3 - TIR'!$E$26-'Ejercicio 3 - TIR'!$D$26)*(1-X728)))</f>
        <v>0.2144557234</v>
      </c>
      <c r="Z728" s="3">
        <f t="shared" si="16"/>
        <v>1.153739229</v>
      </c>
      <c r="AA728" s="3">
        <f t="shared" si="17"/>
        <v>1.342463287</v>
      </c>
      <c r="AB728" s="3">
        <f t="shared" si="18"/>
        <v>1.584117524</v>
      </c>
      <c r="AC728" s="3">
        <f t="shared" si="19"/>
        <v>1.890507978</v>
      </c>
      <c r="AD728" s="3">
        <f t="shared" si="20"/>
        <v>2.295938235</v>
      </c>
      <c r="AE728" s="2">
        <f t="shared" si="21"/>
        <v>4419.353863</v>
      </c>
      <c r="AF728" s="2">
        <f t="shared" si="22"/>
        <v>5142.25413</v>
      </c>
      <c r="AG728" s="2">
        <f t="shared" si="23"/>
        <v>6067.901417</v>
      </c>
      <c r="AH728" s="2">
        <f t="shared" si="24"/>
        <v>7241.5183</v>
      </c>
      <c r="AI728" s="2">
        <f t="shared" si="25"/>
        <v>8794.503346</v>
      </c>
      <c r="AJ728" s="4">
        <f t="shared" si="26"/>
        <v>45144.23921</v>
      </c>
      <c r="AK728" s="4">
        <f t="shared" si="27"/>
        <v>48650.36053</v>
      </c>
      <c r="AL728" s="4">
        <f t="shared" si="28"/>
        <v>54840.38274</v>
      </c>
      <c r="AM728" s="4">
        <f t="shared" si="29"/>
        <v>77904.7626</v>
      </c>
      <c r="AN728" s="4">
        <f t="shared" si="30"/>
        <v>95470.01367</v>
      </c>
      <c r="AO728" s="4">
        <f>C728/'Ejercicio 3 - TIR'!$D$7</f>
        <v>15013.6792</v>
      </c>
      <c r="AP728" s="4">
        <f t="shared" si="31"/>
        <v>30130.56001</v>
      </c>
      <c r="AQ728" s="4">
        <f t="shared" si="32"/>
        <v>33636.68133</v>
      </c>
      <c r="AR728" s="4">
        <f t="shared" si="33"/>
        <v>39826.70354</v>
      </c>
      <c r="AS728" s="4">
        <f t="shared" si="34"/>
        <v>62891.0834</v>
      </c>
      <c r="AT728" s="4">
        <f t="shared" si="35"/>
        <v>80456.33447</v>
      </c>
      <c r="AU728" s="4">
        <f>AP728*'Ejercicio 3 - TIR'!$D$5</f>
        <v>15065.28001</v>
      </c>
      <c r="AV728" s="4">
        <f>AQ728*'Ejercicio 3 - TIR'!$D$5</f>
        <v>16818.34067</v>
      </c>
      <c r="AW728" s="4">
        <f>AR728*'Ejercicio 3 - TIR'!$D$5</f>
        <v>19913.35177</v>
      </c>
      <c r="AX728" s="4">
        <f>AS728*'Ejercicio 3 - TIR'!$D$5</f>
        <v>31445.5417</v>
      </c>
      <c r="AY728" s="4">
        <f>AT728*'Ejercicio 3 - TIR'!$D$5</f>
        <v>40228.16724</v>
      </c>
      <c r="AZ728" s="4">
        <f t="shared" ref="AZ728:BD728" si="2219">AJ728-AU728-AE728</f>
        <v>25659.60534</v>
      </c>
      <c r="BA728" s="4">
        <f t="shared" si="2219"/>
        <v>26689.76574</v>
      </c>
      <c r="BB728" s="4">
        <f t="shared" si="2219"/>
        <v>28859.12955</v>
      </c>
      <c r="BC728" s="4">
        <f t="shared" si="2219"/>
        <v>39217.7026</v>
      </c>
      <c r="BD728" s="4">
        <f t="shared" si="2219"/>
        <v>46447.34309</v>
      </c>
      <c r="BE728" s="4">
        <f t="shared" ref="BE728:BI728" si="2220">AZ728/Z728</f>
        <v>22240.38561</v>
      </c>
      <c r="BF728" s="4">
        <f t="shared" si="2220"/>
        <v>19881.18855</v>
      </c>
      <c r="BG728" s="4">
        <f t="shared" si="2220"/>
        <v>18217.79578</v>
      </c>
      <c r="BH728" s="4">
        <f t="shared" si="2220"/>
        <v>20744.53165</v>
      </c>
      <c r="BI728" s="4">
        <f t="shared" si="2220"/>
        <v>20230.22327</v>
      </c>
      <c r="BJ728" s="4">
        <f t="shared" si="38"/>
        <v>65998.53268</v>
      </c>
      <c r="BK728" s="4">
        <f t="shared" si="39"/>
        <v>34470.48012</v>
      </c>
      <c r="BL728" s="4">
        <f t="shared" si="40"/>
        <v>100469.0128</v>
      </c>
      <c r="BM728" s="4">
        <f>BK728*'Ejercicio 3 - TIR'!$D$5</f>
        <v>17235.24006</v>
      </c>
      <c r="BN728" s="4">
        <f t="shared" si="41"/>
        <v>83233.77274</v>
      </c>
      <c r="BO728" s="4">
        <f t="shared" si="42"/>
        <v>36252.61842</v>
      </c>
      <c r="BP728" s="4">
        <f t="shared" si="43"/>
        <v>-103814.1748</v>
      </c>
      <c r="BQ728" s="4">
        <f t="shared" ref="BQ728:BT728" si="2221">BE728</f>
        <v>22240.38561</v>
      </c>
      <c r="BR728" s="4">
        <f t="shared" si="2221"/>
        <v>19881.18855</v>
      </c>
      <c r="BS728" s="4">
        <f t="shared" si="2221"/>
        <v>18217.79578</v>
      </c>
      <c r="BT728" s="4">
        <f t="shared" si="2221"/>
        <v>20744.53165</v>
      </c>
      <c r="BU728" s="4">
        <f t="shared" si="45"/>
        <v>56482.84169</v>
      </c>
      <c r="BV728" s="36">
        <f t="shared" si="46"/>
        <v>8.615904372</v>
      </c>
    </row>
    <row r="729" ht="15.0" customHeight="1">
      <c r="A729" s="2">
        <v>728.0</v>
      </c>
      <c r="B729" s="3">
        <f t="shared" si="4"/>
        <v>0.2713201633</v>
      </c>
      <c r="C729" s="4">
        <f>IF(B729&lt;=('Ejercicio 3 - TIR'!$D$13-'Ejercicio 3 - TIR'!$C$13)/('Ejercicio 3 - TIR'!$E$13-'Ejercicio 3 - TIR'!$C$13),'Ejercicio 3 - TIR'!$C$13+SQRT(('Ejercicio 3 - TIR'!$E$13-'Ejercicio 3 - TIR'!$C$13)*('Ejercicio 3 - TIR'!$D$13-'Ejercicio 3 - TIR'!$C$13)*B729),'Ejercicio 3 - TIR'!$E$13-SQRT(('Ejercicio 3 - TIR'!$E$13-'Ejercicio 3 - TIR'!$C$13)*('Ejercicio 3 - TIR'!$E$13-'Ejercicio 3 - TIR'!$D$13)*(1-B729)))</f>
        <v>70429.47745</v>
      </c>
      <c r="D729" s="3">
        <f t="shared" si="5"/>
        <v>0.5723047561</v>
      </c>
      <c r="E729" s="4">
        <f>IF(D729&lt;=('Ejercicio 3 - TIR'!$D$14-'Ejercicio 3 - TIR'!$C$14)/('Ejercicio 3 - TIR'!$E$14-'Ejercicio 3 - TIR'!$C$14),'Ejercicio 3 - TIR'!$C$14+SQRT(('Ejercicio 3 - TIR'!$E$14-'Ejercicio 3 - TIR'!$C$14)*('Ejercicio 3 - TIR'!$D$14-'Ejercicio 3 - TIR'!$C$14)*D729),'Ejercicio 3 - TIR'!$E$14-SQRT(('Ejercicio 3 - TIR'!$E$14-'Ejercicio 3 - TIR'!$C$14)*('Ejercicio 3 - TIR'!$E$14-'Ejercicio 3 - TIR'!$D$14)*(1-D729)))</f>
        <v>31990.36289</v>
      </c>
      <c r="F729" s="3">
        <f t="shared" si="6"/>
        <v>0.7499110907</v>
      </c>
      <c r="G729" s="4">
        <f>IF(F729&lt;=('Ejercicio 3 - TIR'!$D$18-'Ejercicio 3 - TIR'!$C$18)/('Ejercicio 3 - TIR'!$E$18-'Ejercicio 3 - TIR'!$C$18),'Ejercicio 3 - TIR'!$C$18+SQRT(('Ejercicio 3 - TIR'!$E$18-'Ejercicio 3 - TIR'!$C$18)*('Ejercicio 3 - TIR'!$D$18-'Ejercicio 3 - TIR'!$C$18)*F729),'Ejercicio 3 - TIR'!$E$18-SQRT(('Ejercicio 3 - TIR'!$E$18-'Ejercicio 3 - TIR'!$C$18)*('Ejercicio 3 - TIR'!$E$18-'Ejercicio 3 - TIR'!$D$18)*(1-F729)))</f>
        <v>40669.10307</v>
      </c>
      <c r="H729" s="3">
        <f t="shared" si="7"/>
        <v>0.3303625012</v>
      </c>
      <c r="I729" s="4">
        <f>IF(H729&lt;=('Ejercicio 3 - TIR'!$D$18-'Ejercicio 3 - TIR'!$C$18)/('Ejercicio 3 - TIR'!$E$18-'Ejercicio 3 - TIR'!$C$18),'Ejercicio 3 - TIR'!$C$18+SQRT(('Ejercicio 3 - TIR'!$E$18-'Ejercicio 3 - TIR'!$C$18)*('Ejercicio 3 - TIR'!$D$18-'Ejercicio 3 - TIR'!$C$18)*H729),'Ejercicio 3 - TIR'!$E$18-SQRT(('Ejercicio 3 - TIR'!$E$18-'Ejercicio 3 - TIR'!$C$18)*('Ejercicio 3 - TIR'!$E$18-'Ejercicio 3 - TIR'!$D$18)*(1-H729)))</f>
        <v>37039.48685</v>
      </c>
      <c r="J729" s="3">
        <f t="shared" si="8"/>
        <v>0.1366099291</v>
      </c>
      <c r="K729" s="4">
        <f>IF(J729&lt;=('Ejercicio 3 - TIR'!$D$18-'Ejercicio 3 - TIR'!$C$18)/('Ejercicio 3 - TIR'!$E$18-'Ejercicio 3 - TIR'!$C$18),'Ejercicio 3 - TIR'!$C$18+SQRT(('Ejercicio 3 - TIR'!$E$18-'Ejercicio 3 - TIR'!$C$18)*('Ejercicio 3 - TIR'!$D$18-'Ejercicio 3 - TIR'!$C$18)*J729),'Ejercicio 3 - TIR'!$E$18-SQRT(('Ejercicio 3 - TIR'!$E$18-'Ejercicio 3 - TIR'!$C$18)*('Ejercicio 3 - TIR'!$E$18-'Ejercicio 3 - TIR'!$D$18)*(1-J729)))</f>
        <v>34526.75263</v>
      </c>
      <c r="L729" s="3">
        <f t="shared" si="9"/>
        <v>0.283116258</v>
      </c>
      <c r="M729" s="4">
        <f>IF(L729&lt;=('Ejercicio 3 - TIR'!$D$18-'Ejercicio 3 - TIR'!$C$18)/('Ejercicio 3 - TIR'!$E$18-'Ejercicio 3 - TIR'!$C$18),'Ejercicio 3 - TIR'!$C$18+SQRT(('Ejercicio 3 - TIR'!$E$18-'Ejercicio 3 - TIR'!$C$18)*('Ejercicio 3 - TIR'!$D$18-'Ejercicio 3 - TIR'!$C$18)*L729),'Ejercicio 3 - TIR'!$E$18-SQRT(('Ejercicio 3 - TIR'!$E$18-'Ejercicio 3 - TIR'!$C$18)*('Ejercicio 3 - TIR'!$E$18-'Ejercicio 3 - TIR'!$D$18)*(1-L729)))</f>
        <v>36516.70459</v>
      </c>
      <c r="N729" s="3">
        <f t="shared" si="10"/>
        <v>0.6697250228</v>
      </c>
      <c r="O729" s="4">
        <f>IF(N729&lt;=('Ejercicio 3 - TIR'!$D$18-'Ejercicio 3 - TIR'!$C$18)/('Ejercicio 3 - TIR'!$E$18-'Ejercicio 3 - TIR'!$C$18),'Ejercicio 3 - TIR'!$C$18+SQRT(('Ejercicio 3 - TIR'!$E$18-'Ejercicio 3 - TIR'!$C$18)*('Ejercicio 3 - TIR'!$D$18-'Ejercicio 3 - TIR'!$C$18)*N729),'Ejercicio 3 - TIR'!$E$18-SQRT(('Ejercicio 3 - TIR'!$E$18-'Ejercicio 3 - TIR'!$C$18)*('Ejercicio 3 - TIR'!$E$18-'Ejercicio 3 - TIR'!$D$18)*(1-N729)))</f>
        <v>40022.99053</v>
      </c>
      <c r="P729" s="3">
        <f t="shared" si="11"/>
        <v>0.6425826006</v>
      </c>
      <c r="Q729" s="7">
        <f>IF(P729&lt;=('Ejercicio 3 - TIR'!$D$22-'Ejercicio 3 - TIR'!$C$22)/('Ejercicio 3 - TIR'!$E$22-'Ejercicio 3 - TIR'!$C$22),'Ejercicio 3 - TIR'!$C$22+SQRT(('Ejercicio 3 - TIR'!$E$22-'Ejercicio 3 - TIR'!$C$22)*('Ejercicio 3 - TIR'!$D$22-'Ejercicio 3 - TIR'!$C$22)*P729),'Ejercicio 3 - TIR'!$E$22-SQRT(('Ejercicio 3 - TIR'!$E$22-'Ejercicio 3 - TIR'!$C$22)*('Ejercicio 3 - TIR'!$E$22-'Ejercicio 3 - TIR'!$D$22)*(1-P729)))</f>
        <v>0.1546356289</v>
      </c>
      <c r="R729" s="3">
        <f t="shared" si="12"/>
        <v>0.7400821697</v>
      </c>
      <c r="S729" s="7">
        <f>IF(R729&lt;=('Ejercicio 3 - TIR'!$D$23-'Ejercicio 3 - TIR'!$C$23)/('Ejercicio 3 - TIR'!$E$23-'Ejercicio 3 - TIR'!$C$23),'Ejercicio 3 - TIR'!$C$23+SQRT(('Ejercicio 3 - TIR'!$E$23-'Ejercicio 3 - TIR'!$C$23)*('Ejercicio 3 - TIR'!$D$23-'Ejercicio 3 - TIR'!$C$23)*R729),'Ejercicio 3 - TIR'!$E$23-SQRT(('Ejercicio 3 - TIR'!$E$23-'Ejercicio 3 - TIR'!$C$23)*('Ejercicio 3 - TIR'!$E$23-'Ejercicio 3 - TIR'!$D$23)*(1-R729)))</f>
        <v>0.1583701111</v>
      </c>
      <c r="T729" s="3">
        <f t="shared" si="13"/>
        <v>0.6917984769</v>
      </c>
      <c r="U729" s="7">
        <f>IF(T729&lt;=('Ejercicio 3 - TIR'!$D$24-'Ejercicio 3 - TIR'!$C$24)/('Ejercicio 3 - TIR'!$E$24-'Ejercicio 3 - TIR'!$C$24),'Ejercicio 3 - TIR'!$C$24+SQRT(('Ejercicio 3 - TIR'!$E$24-'Ejercicio 3 - TIR'!$C$24)*('Ejercicio 3 - TIR'!$D$24-'Ejercicio 3 - TIR'!$C$24)*T729),'Ejercicio 3 - TIR'!$E$24-SQRT(('Ejercicio 3 - TIR'!$E$24-'Ejercicio 3 - TIR'!$C$24)*('Ejercicio 3 - TIR'!$E$24-'Ejercicio 3 - TIR'!$D$24)*(1-T729)))</f>
        <v>0.1906237466</v>
      </c>
      <c r="V729" s="3">
        <f t="shared" si="14"/>
        <v>0.08838199101</v>
      </c>
      <c r="W729" s="7">
        <f>IF(V729&lt;=('Ejercicio 3 - TIR'!$D$25-'Ejercicio 3 - TIR'!$C$25)/('Ejercicio 3 - TIR'!$E$25-'Ejercicio 3 - TIR'!$C$25),'Ejercicio 3 - TIR'!$C$25+SQRT(('Ejercicio 3 - TIR'!$E$25-'Ejercicio 3 - TIR'!$C$25)*('Ejercicio 3 - TIR'!$D$25-'Ejercicio 3 - TIR'!$C$25)*V729),'Ejercicio 3 - TIR'!$E$25-SQRT(('Ejercicio 3 - TIR'!$E$25-'Ejercicio 3 - TIR'!$C$25)*('Ejercicio 3 - TIR'!$E$25-'Ejercicio 3 - TIR'!$D$25)*(1-V729)))</f>
        <v>0.191123614</v>
      </c>
      <c r="X729" s="3">
        <f t="shared" si="15"/>
        <v>0.3903814728</v>
      </c>
      <c r="Y729" s="7">
        <f>IF(X729&lt;=('Ejercicio 3 - TIR'!$D$26-'Ejercicio 3 - TIR'!$C$26)/('Ejercicio 3 - TIR'!$E$26-'Ejercicio 3 - TIR'!$C$26),'Ejercicio 3 - TIR'!$C$26+SQRT(('Ejercicio 3 - TIR'!$E$26-'Ejercicio 3 - TIR'!$C$26)*('Ejercicio 3 - TIR'!$D$26-'Ejercicio 3 - TIR'!$C$26)*X729),'Ejercicio 3 - TIR'!$E$26-SQRT(('Ejercicio 3 - TIR'!$E$26-'Ejercicio 3 - TIR'!$C$26)*('Ejercicio 3 - TIR'!$E$26-'Ejercicio 3 - TIR'!$D$26)*(1-X729)))</f>
        <v>0.2226245693</v>
      </c>
      <c r="Z729" s="3">
        <f t="shared" si="16"/>
        <v>1.154635629</v>
      </c>
      <c r="AA729" s="3">
        <f t="shared" si="17"/>
        <v>1.337495402</v>
      </c>
      <c r="AB729" s="3">
        <f t="shared" si="18"/>
        <v>1.592453786</v>
      </c>
      <c r="AC729" s="3">
        <f t="shared" si="19"/>
        <v>1.896809309</v>
      </c>
      <c r="AD729" s="3">
        <f t="shared" si="20"/>
        <v>2.319085664</v>
      </c>
      <c r="AE729" s="2">
        <f t="shared" si="21"/>
        <v>4946.849886</v>
      </c>
      <c r="AF729" s="2">
        <f t="shared" si="22"/>
        <v>5730.283052</v>
      </c>
      <c r="AG729" s="2">
        <f t="shared" si="23"/>
        <v>6822.611076</v>
      </c>
      <c r="AH729" s="2">
        <f t="shared" si="24"/>
        <v>8126.573162</v>
      </c>
      <c r="AI729" s="2">
        <f t="shared" si="25"/>
        <v>9935.748012</v>
      </c>
      <c r="AJ729" s="4">
        <f t="shared" si="26"/>
        <v>46957.9954</v>
      </c>
      <c r="AK729" s="4">
        <f t="shared" si="27"/>
        <v>49540.14335</v>
      </c>
      <c r="AL729" s="4">
        <f t="shared" si="28"/>
        <v>54982.25795</v>
      </c>
      <c r="AM729" s="4">
        <f t="shared" si="29"/>
        <v>69265.2252</v>
      </c>
      <c r="AN729" s="4">
        <f t="shared" si="30"/>
        <v>92816.74358</v>
      </c>
      <c r="AO729" s="4">
        <f>C729/'Ejercicio 3 - TIR'!$D$7</f>
        <v>14085.89549</v>
      </c>
      <c r="AP729" s="4">
        <f t="shared" si="31"/>
        <v>32872.09992</v>
      </c>
      <c r="AQ729" s="4">
        <f t="shared" si="32"/>
        <v>35454.24786</v>
      </c>
      <c r="AR729" s="4">
        <f t="shared" si="33"/>
        <v>40896.36246</v>
      </c>
      <c r="AS729" s="4">
        <f t="shared" si="34"/>
        <v>55179.32971</v>
      </c>
      <c r="AT729" s="4">
        <f t="shared" si="35"/>
        <v>78730.84809</v>
      </c>
      <c r="AU729" s="4">
        <f>AP729*'Ejercicio 3 - TIR'!$D$5</f>
        <v>16436.04996</v>
      </c>
      <c r="AV729" s="4">
        <f>AQ729*'Ejercicio 3 - TIR'!$D$5</f>
        <v>17727.12393</v>
      </c>
      <c r="AW729" s="4">
        <f>AR729*'Ejercicio 3 - TIR'!$D$5</f>
        <v>20448.18123</v>
      </c>
      <c r="AX729" s="4">
        <f>AS729*'Ejercicio 3 - TIR'!$D$5</f>
        <v>27589.66485</v>
      </c>
      <c r="AY729" s="4">
        <f>AT729*'Ejercicio 3 - TIR'!$D$5</f>
        <v>39365.42405</v>
      </c>
      <c r="AZ729" s="4">
        <f t="shared" ref="AZ729:BD729" si="2222">AJ729-AU729-AE729</f>
        <v>25575.09556</v>
      </c>
      <c r="BA729" s="4">
        <f t="shared" si="2222"/>
        <v>26082.73637</v>
      </c>
      <c r="BB729" s="4">
        <f t="shared" si="2222"/>
        <v>27711.46564</v>
      </c>
      <c r="BC729" s="4">
        <f t="shared" si="2222"/>
        <v>33548.98718</v>
      </c>
      <c r="BD729" s="4">
        <f t="shared" si="2222"/>
        <v>43515.57152</v>
      </c>
      <c r="BE729" s="4">
        <f t="shared" ref="BE729:BI729" si="2223">AZ729/Z729</f>
        <v>22149.92758</v>
      </c>
      <c r="BF729" s="4">
        <f t="shared" si="2223"/>
        <v>19501.17835</v>
      </c>
      <c r="BG729" s="4">
        <f t="shared" si="2223"/>
        <v>17401.73931</v>
      </c>
      <c r="BH729" s="4">
        <f t="shared" si="2223"/>
        <v>17687.06376</v>
      </c>
      <c r="BI729" s="4">
        <f t="shared" si="2223"/>
        <v>18764.10699</v>
      </c>
      <c r="BJ729" s="4">
        <f t="shared" si="38"/>
        <v>74188.39198</v>
      </c>
      <c r="BK729" s="4">
        <f t="shared" si="39"/>
        <v>32666.3983</v>
      </c>
      <c r="BL729" s="4">
        <f t="shared" si="40"/>
        <v>106854.7903</v>
      </c>
      <c r="BM729" s="4">
        <f>BK729*'Ejercicio 3 - TIR'!$D$5</f>
        <v>16333.19915</v>
      </c>
      <c r="BN729" s="4">
        <f t="shared" si="41"/>
        <v>90521.59114</v>
      </c>
      <c r="BO729" s="4">
        <f t="shared" si="42"/>
        <v>39033.31064</v>
      </c>
      <c r="BP729" s="4">
        <f t="shared" si="43"/>
        <v>-102419.8403</v>
      </c>
      <c r="BQ729" s="4">
        <f t="shared" ref="BQ729:BT729" si="2224">BE729</f>
        <v>22149.92758</v>
      </c>
      <c r="BR729" s="4">
        <f t="shared" si="2224"/>
        <v>19501.17835</v>
      </c>
      <c r="BS729" s="4">
        <f t="shared" si="2224"/>
        <v>17401.73931</v>
      </c>
      <c r="BT729" s="4">
        <f t="shared" si="2224"/>
        <v>17687.06376</v>
      </c>
      <c r="BU729" s="4">
        <f t="shared" si="45"/>
        <v>57797.41763</v>
      </c>
      <c r="BV729" s="36">
        <f t="shared" si="46"/>
        <v>8.303167366</v>
      </c>
    </row>
    <row r="730" ht="15.0" customHeight="1">
      <c r="A730" s="2">
        <v>729.0</v>
      </c>
      <c r="B730" s="3">
        <f t="shared" si="4"/>
        <v>0.7294332932</v>
      </c>
      <c r="C730" s="4">
        <f>IF(B730&lt;=('Ejercicio 3 - TIR'!$D$13-'Ejercicio 3 - TIR'!$C$13)/('Ejercicio 3 - TIR'!$E$13-'Ejercicio 3 - TIR'!$C$13),'Ejercicio 3 - TIR'!$C$13+SQRT(('Ejercicio 3 - TIR'!$E$13-'Ejercicio 3 - TIR'!$C$13)*('Ejercicio 3 - TIR'!$D$13-'Ejercicio 3 - TIR'!$C$13)*B730),'Ejercicio 3 - TIR'!$E$13-SQRT(('Ejercicio 3 - TIR'!$E$13-'Ejercicio 3 - TIR'!$C$13)*('Ejercicio 3 - TIR'!$E$13-'Ejercicio 3 - TIR'!$D$13)*(1-B730)))</f>
        <v>81981.11968</v>
      </c>
      <c r="D730" s="3">
        <f t="shared" si="5"/>
        <v>0.7666133293</v>
      </c>
      <c r="E730" s="4">
        <f>IF(D730&lt;=('Ejercicio 3 - TIR'!$D$14-'Ejercicio 3 - TIR'!$C$14)/('Ejercicio 3 - TIR'!$E$14-'Ejercicio 3 - TIR'!$C$14),'Ejercicio 3 - TIR'!$C$14+SQRT(('Ejercicio 3 - TIR'!$E$14-'Ejercicio 3 - TIR'!$C$14)*('Ejercicio 3 - TIR'!$D$14-'Ejercicio 3 - TIR'!$C$14)*D730),'Ejercicio 3 - TIR'!$E$14-SQRT(('Ejercicio 3 - TIR'!$E$14-'Ejercicio 3 - TIR'!$C$14)*('Ejercicio 3 - TIR'!$E$14-'Ejercicio 3 - TIR'!$D$14)*(1-D730)))</f>
        <v>34083.24408</v>
      </c>
      <c r="F730" s="3">
        <f t="shared" si="6"/>
        <v>0.236266994</v>
      </c>
      <c r="G730" s="4">
        <f>IF(F730&lt;=('Ejercicio 3 - TIR'!$D$18-'Ejercicio 3 - TIR'!$C$18)/('Ejercicio 3 - TIR'!$E$18-'Ejercicio 3 - TIR'!$C$18),'Ejercicio 3 - TIR'!$C$18+SQRT(('Ejercicio 3 - TIR'!$E$18-'Ejercicio 3 - TIR'!$C$18)*('Ejercicio 3 - TIR'!$D$18-'Ejercicio 3 - TIR'!$C$18)*F730),'Ejercicio 3 - TIR'!$E$18-SQRT(('Ejercicio 3 - TIR'!$E$18-'Ejercicio 3 - TIR'!$C$18)*('Ejercicio 3 - TIR'!$E$18-'Ejercicio 3 - TIR'!$D$18)*(1-F730)))</f>
        <v>35953.15455</v>
      </c>
      <c r="H730" s="3">
        <f t="shared" si="7"/>
        <v>0.7663849203</v>
      </c>
      <c r="I730" s="4">
        <f>IF(H730&lt;=('Ejercicio 3 - TIR'!$D$18-'Ejercicio 3 - TIR'!$C$18)/('Ejercicio 3 - TIR'!$E$18-'Ejercicio 3 - TIR'!$C$18),'Ejercicio 3 - TIR'!$C$18+SQRT(('Ejercicio 3 - TIR'!$E$18-'Ejercicio 3 - TIR'!$C$18)*('Ejercicio 3 - TIR'!$D$18-'Ejercicio 3 - TIR'!$C$18)*H730),'Ejercicio 3 - TIR'!$E$18-SQRT(('Ejercicio 3 - TIR'!$E$18-'Ejercicio 3 - TIR'!$C$18)*('Ejercicio 3 - TIR'!$E$18-'Ejercicio 3 - TIR'!$D$18)*(1-H730)))</f>
        <v>40814.17499</v>
      </c>
      <c r="J730" s="3">
        <f t="shared" si="8"/>
        <v>0.1076364816</v>
      </c>
      <c r="K730" s="4">
        <f>IF(J730&lt;=('Ejercicio 3 - TIR'!$D$18-'Ejercicio 3 - TIR'!$C$18)/('Ejercicio 3 - TIR'!$E$18-'Ejercicio 3 - TIR'!$C$18),'Ejercicio 3 - TIR'!$C$18+SQRT(('Ejercicio 3 - TIR'!$E$18-'Ejercicio 3 - TIR'!$C$18)*('Ejercicio 3 - TIR'!$D$18-'Ejercicio 3 - TIR'!$C$18)*J730),'Ejercicio 3 - TIR'!$E$18-SQRT(('Ejercicio 3 - TIR'!$E$18-'Ejercicio 3 - TIR'!$C$18)*('Ejercicio 3 - TIR'!$E$18-'Ejercicio 3 - TIR'!$D$18)*(1-J730)))</f>
        <v>34018.14289</v>
      </c>
      <c r="L730" s="3">
        <f t="shared" si="9"/>
        <v>0.2336763961</v>
      </c>
      <c r="M730" s="4">
        <f>IF(L730&lt;=('Ejercicio 3 - TIR'!$D$18-'Ejercicio 3 - TIR'!$C$18)/('Ejercicio 3 - TIR'!$E$18-'Ejercicio 3 - TIR'!$C$18),'Ejercicio 3 - TIR'!$C$18+SQRT(('Ejercicio 3 - TIR'!$E$18-'Ejercicio 3 - TIR'!$C$18)*('Ejercicio 3 - TIR'!$D$18-'Ejercicio 3 - TIR'!$C$18)*L730),'Ejercicio 3 - TIR'!$E$18-SQRT(('Ejercicio 3 - TIR'!$E$18-'Ejercicio 3 - TIR'!$C$18)*('Ejercicio 3 - TIR'!$E$18-'Ejercicio 3 - TIR'!$D$18)*(1-L730)))</f>
        <v>35920.4273</v>
      </c>
      <c r="N730" s="3">
        <f t="shared" si="10"/>
        <v>0.5015707266</v>
      </c>
      <c r="O730" s="4">
        <f>IF(N730&lt;=('Ejercicio 3 - TIR'!$D$18-'Ejercicio 3 - TIR'!$C$18)/('Ejercicio 3 - TIR'!$E$18-'Ejercicio 3 - TIR'!$C$18),'Ejercicio 3 - TIR'!$C$18+SQRT(('Ejercicio 3 - TIR'!$E$18-'Ejercicio 3 - TIR'!$C$18)*('Ejercicio 3 - TIR'!$D$18-'Ejercicio 3 - TIR'!$C$18)*N730),'Ejercicio 3 - TIR'!$E$18-SQRT(('Ejercicio 3 - TIR'!$E$18-'Ejercicio 3 - TIR'!$C$18)*('Ejercicio 3 - TIR'!$E$18-'Ejercicio 3 - TIR'!$D$18)*(1-N730)))</f>
        <v>38673.84626</v>
      </c>
      <c r="P730" s="3">
        <f t="shared" si="11"/>
        <v>0.009061502296</v>
      </c>
      <c r="Q730" s="7">
        <f>IF(P730&lt;=('Ejercicio 3 - TIR'!$D$22-'Ejercicio 3 - TIR'!$C$22)/('Ejercicio 3 - TIR'!$E$22-'Ejercicio 3 - TIR'!$C$22),'Ejercicio 3 - TIR'!$C$22+SQRT(('Ejercicio 3 - TIR'!$E$22-'Ejercicio 3 - TIR'!$C$22)*('Ejercicio 3 - TIR'!$D$22-'Ejercicio 3 - TIR'!$C$22)*P730),'Ejercicio 3 - TIR'!$E$22-SQRT(('Ejercicio 3 - TIR'!$E$22-'Ejercicio 3 - TIR'!$C$22)*('Ejercicio 3 - TIR'!$E$22-'Ejercicio 3 - TIR'!$D$22)*(1-P730)))</f>
        <v>0.1240386513</v>
      </c>
      <c r="R730" s="3">
        <f t="shared" si="12"/>
        <v>0.5353884025</v>
      </c>
      <c r="S730" s="7">
        <f>IF(R730&lt;=('Ejercicio 3 - TIR'!$D$23-'Ejercicio 3 - TIR'!$C$23)/('Ejercicio 3 - TIR'!$E$23-'Ejercicio 3 - TIR'!$C$23),'Ejercicio 3 - TIR'!$C$23+SQRT(('Ejercicio 3 - TIR'!$E$23-'Ejercicio 3 - TIR'!$C$23)*('Ejercicio 3 - TIR'!$D$23-'Ejercicio 3 - TIR'!$C$23)*R730),'Ejercicio 3 - TIR'!$E$23-SQRT(('Ejercicio 3 - TIR'!$E$23-'Ejercicio 3 - TIR'!$C$23)*('Ejercicio 3 - TIR'!$E$23-'Ejercicio 3 - TIR'!$D$23)*(1-R730)))</f>
        <v>0.1510811329</v>
      </c>
      <c r="T730" s="3">
        <f t="shared" si="13"/>
        <v>0.7023861221</v>
      </c>
      <c r="U730" s="7">
        <f>IF(T730&lt;=('Ejercicio 3 - TIR'!$D$24-'Ejercicio 3 - TIR'!$C$24)/('Ejercicio 3 - TIR'!$E$24-'Ejercicio 3 - TIR'!$C$24),'Ejercicio 3 - TIR'!$C$24+SQRT(('Ejercicio 3 - TIR'!$E$24-'Ejercicio 3 - TIR'!$C$24)*('Ejercicio 3 - TIR'!$D$24-'Ejercicio 3 - TIR'!$C$24)*T730),'Ejercicio 3 - TIR'!$E$24-SQRT(('Ejercicio 3 - TIR'!$E$24-'Ejercicio 3 - TIR'!$C$24)*('Ejercicio 3 - TIR'!$E$24-'Ejercicio 3 - TIR'!$D$24)*(1-T730)))</f>
        <v>0.1911327373</v>
      </c>
      <c r="V730" s="3">
        <f t="shared" si="14"/>
        <v>0.2425767172</v>
      </c>
      <c r="W730" s="7">
        <f>IF(V730&lt;=('Ejercicio 3 - TIR'!$D$25-'Ejercicio 3 - TIR'!$C$25)/('Ejercicio 3 - TIR'!$E$25-'Ejercicio 3 - TIR'!$C$25),'Ejercicio 3 - TIR'!$C$25+SQRT(('Ejercicio 3 - TIR'!$E$25-'Ejercicio 3 - TIR'!$C$25)*('Ejercicio 3 - TIR'!$D$25-'Ejercicio 3 - TIR'!$C$25)*V730),'Ejercicio 3 - TIR'!$E$25-SQRT(('Ejercicio 3 - TIR'!$E$25-'Ejercicio 3 - TIR'!$C$25)*('Ejercicio 3 - TIR'!$E$25-'Ejercicio 3 - TIR'!$D$25)*(1-V730)))</f>
        <v>0.1984284401</v>
      </c>
      <c r="X730" s="3">
        <f t="shared" si="15"/>
        <v>0.5109749626</v>
      </c>
      <c r="Y730" s="7">
        <f>IF(X730&lt;=('Ejercicio 3 - TIR'!$D$26-'Ejercicio 3 - TIR'!$C$26)/('Ejercicio 3 - TIR'!$E$26-'Ejercicio 3 - TIR'!$C$26),'Ejercicio 3 - TIR'!$C$26+SQRT(('Ejercicio 3 - TIR'!$E$26-'Ejercicio 3 - TIR'!$C$26)*('Ejercicio 3 - TIR'!$D$26-'Ejercicio 3 - TIR'!$C$26)*X730),'Ejercicio 3 - TIR'!$E$26-SQRT(('Ejercicio 3 - TIR'!$E$26-'Ejercicio 3 - TIR'!$C$26)*('Ejercicio 3 - TIR'!$E$26-'Ejercicio 3 - TIR'!$D$26)*(1-X730)))</f>
        <v>0.2286119158</v>
      </c>
      <c r="Z730" s="3">
        <f t="shared" si="16"/>
        <v>1.124038651</v>
      </c>
      <c r="AA730" s="3">
        <f t="shared" si="17"/>
        <v>1.293859684</v>
      </c>
      <c r="AB730" s="3">
        <f t="shared" si="18"/>
        <v>1.541158627</v>
      </c>
      <c r="AC730" s="3">
        <f t="shared" si="19"/>
        <v>1.846968329</v>
      </c>
      <c r="AD730" s="3">
        <f t="shared" si="20"/>
        <v>2.269207298</v>
      </c>
      <c r="AE730" s="2">
        <f t="shared" si="21"/>
        <v>4227.639627</v>
      </c>
      <c r="AF730" s="2">
        <f t="shared" si="22"/>
        <v>4866.356211</v>
      </c>
      <c r="AG730" s="2">
        <f t="shared" si="23"/>
        <v>5796.476194</v>
      </c>
      <c r="AH730" s="2">
        <f t="shared" si="24"/>
        <v>6946.661924</v>
      </c>
      <c r="AI730" s="2">
        <f t="shared" si="25"/>
        <v>8534.751614</v>
      </c>
      <c r="AJ730" s="4">
        <f t="shared" si="26"/>
        <v>40412.73535</v>
      </c>
      <c r="AK730" s="4">
        <f t="shared" si="27"/>
        <v>52807.81557</v>
      </c>
      <c r="AL730" s="4">
        <f t="shared" si="28"/>
        <v>52427.35439</v>
      </c>
      <c r="AM730" s="4">
        <f t="shared" si="29"/>
        <v>66343.89161</v>
      </c>
      <c r="AN730" s="4">
        <f t="shared" si="30"/>
        <v>87758.97417</v>
      </c>
      <c r="AO730" s="4">
        <f>C730/'Ejercicio 3 - TIR'!$D$7</f>
        <v>16396.22394</v>
      </c>
      <c r="AP730" s="4">
        <f t="shared" si="31"/>
        <v>24016.51142</v>
      </c>
      <c r="AQ730" s="4">
        <f t="shared" si="32"/>
        <v>36411.59163</v>
      </c>
      <c r="AR730" s="4">
        <f t="shared" si="33"/>
        <v>36031.13045</v>
      </c>
      <c r="AS730" s="4">
        <f t="shared" si="34"/>
        <v>49947.66767</v>
      </c>
      <c r="AT730" s="4">
        <f t="shared" si="35"/>
        <v>71362.75023</v>
      </c>
      <c r="AU730" s="4">
        <f>AP730*'Ejercicio 3 - TIR'!$D$5</f>
        <v>12008.25571</v>
      </c>
      <c r="AV730" s="4">
        <f>AQ730*'Ejercicio 3 - TIR'!$D$5</f>
        <v>18205.79582</v>
      </c>
      <c r="AW730" s="4">
        <f>AR730*'Ejercicio 3 - TIR'!$D$5</f>
        <v>18015.56523</v>
      </c>
      <c r="AX730" s="4">
        <f>AS730*'Ejercicio 3 - TIR'!$D$5</f>
        <v>24973.83384</v>
      </c>
      <c r="AY730" s="4">
        <f>AT730*'Ejercicio 3 - TIR'!$D$5</f>
        <v>35681.37512</v>
      </c>
      <c r="AZ730" s="4">
        <f t="shared" ref="AZ730:BD730" si="2225">AJ730-AU730-AE730</f>
        <v>24176.84002</v>
      </c>
      <c r="BA730" s="4">
        <f t="shared" si="2225"/>
        <v>29735.66354</v>
      </c>
      <c r="BB730" s="4">
        <f t="shared" si="2225"/>
        <v>28615.31297</v>
      </c>
      <c r="BC730" s="4">
        <f t="shared" si="2225"/>
        <v>34423.39585</v>
      </c>
      <c r="BD730" s="4">
        <f t="shared" si="2225"/>
        <v>43542.84744</v>
      </c>
      <c r="BE730" s="4">
        <f t="shared" ref="BE730:BI730" si="2226">AZ730/Z730</f>
        <v>21508.90451</v>
      </c>
      <c r="BF730" s="4">
        <f t="shared" si="2226"/>
        <v>22982.13933</v>
      </c>
      <c r="BG730" s="4">
        <f t="shared" si="2226"/>
        <v>18567.40277</v>
      </c>
      <c r="BH730" s="4">
        <f t="shared" si="2226"/>
        <v>18637.78349</v>
      </c>
      <c r="BI730" s="4">
        <f t="shared" si="2226"/>
        <v>19188.57192</v>
      </c>
      <c r="BJ730" s="4">
        <f t="shared" si="38"/>
        <v>77341.9462</v>
      </c>
      <c r="BK730" s="4">
        <f t="shared" si="39"/>
        <v>37206.43101</v>
      </c>
      <c r="BL730" s="4">
        <f t="shared" si="40"/>
        <v>114548.3772</v>
      </c>
      <c r="BM730" s="4">
        <f>BK730*'Ejercicio 3 - TIR'!$D$5</f>
        <v>18603.2155</v>
      </c>
      <c r="BN730" s="4">
        <f t="shared" si="41"/>
        <v>95945.1617</v>
      </c>
      <c r="BO730" s="4">
        <f t="shared" si="42"/>
        <v>42281.35605</v>
      </c>
      <c r="BP730" s="4">
        <f t="shared" si="43"/>
        <v>-116064.3638</v>
      </c>
      <c r="BQ730" s="4">
        <f t="shared" ref="BQ730:BT730" si="2227">BE730</f>
        <v>21508.90451</v>
      </c>
      <c r="BR730" s="4">
        <f t="shared" si="2227"/>
        <v>22982.13933</v>
      </c>
      <c r="BS730" s="4">
        <f t="shared" si="2227"/>
        <v>18567.40277</v>
      </c>
      <c r="BT730" s="4">
        <f t="shared" si="2227"/>
        <v>18637.78349</v>
      </c>
      <c r="BU730" s="4">
        <f t="shared" si="45"/>
        <v>61469.92797</v>
      </c>
      <c r="BV730" s="36">
        <f t="shared" si="46"/>
        <v>6.260121268</v>
      </c>
    </row>
    <row r="731" ht="15.0" customHeight="1">
      <c r="A731" s="2">
        <v>730.0</v>
      </c>
      <c r="B731" s="3">
        <f t="shared" si="4"/>
        <v>0.3776483061</v>
      </c>
      <c r="C731" s="4">
        <f>IF(B731&lt;=('Ejercicio 3 - TIR'!$D$13-'Ejercicio 3 - TIR'!$C$13)/('Ejercicio 3 - TIR'!$E$13-'Ejercicio 3 - TIR'!$C$13),'Ejercicio 3 - TIR'!$C$13+SQRT(('Ejercicio 3 - TIR'!$E$13-'Ejercicio 3 - TIR'!$C$13)*('Ejercicio 3 - TIR'!$D$13-'Ejercicio 3 - TIR'!$C$13)*B731),'Ejercicio 3 - TIR'!$E$13-SQRT(('Ejercicio 3 - TIR'!$E$13-'Ejercicio 3 - TIR'!$C$13)*('Ejercicio 3 - TIR'!$E$13-'Ejercicio 3 - TIR'!$D$13)*(1-B731)))</f>
        <v>72671.9552</v>
      </c>
      <c r="D731" s="3">
        <f t="shared" si="5"/>
        <v>0.8587243053</v>
      </c>
      <c r="E731" s="4">
        <f>IF(D731&lt;=('Ejercicio 3 - TIR'!$D$14-'Ejercicio 3 - TIR'!$C$14)/('Ejercicio 3 - TIR'!$E$14-'Ejercicio 3 - TIR'!$C$14),'Ejercicio 3 - TIR'!$C$14+SQRT(('Ejercicio 3 - TIR'!$E$14-'Ejercicio 3 - TIR'!$C$14)*('Ejercicio 3 - TIR'!$D$14-'Ejercicio 3 - TIR'!$C$14)*D731),'Ejercicio 3 - TIR'!$E$14-SQRT(('Ejercicio 3 - TIR'!$E$14-'Ejercicio 3 - TIR'!$C$14)*('Ejercicio 3 - TIR'!$E$14-'Ejercicio 3 - TIR'!$D$14)*(1-D731)))</f>
        <v>35396.5932</v>
      </c>
      <c r="F731" s="3">
        <f t="shared" si="6"/>
        <v>0.8055777901</v>
      </c>
      <c r="G731" s="4">
        <f>IF(F731&lt;=('Ejercicio 3 - TIR'!$D$18-'Ejercicio 3 - TIR'!$C$18)/('Ejercicio 3 - TIR'!$E$18-'Ejercicio 3 - TIR'!$C$18),'Ejercicio 3 - TIR'!$C$18+SQRT(('Ejercicio 3 - TIR'!$E$18-'Ejercicio 3 - TIR'!$C$18)*('Ejercicio 3 - TIR'!$D$18-'Ejercicio 3 - TIR'!$C$18)*F731),'Ejercicio 3 - TIR'!$E$18-SQRT(('Ejercicio 3 - TIR'!$E$18-'Ejercicio 3 - TIR'!$C$18)*('Ejercicio 3 - TIR'!$E$18-'Ejercicio 3 - TIR'!$D$18)*(1-F731)))</f>
        <v>41181.40527</v>
      </c>
      <c r="H731" s="3">
        <f t="shared" si="7"/>
        <v>0.5441755053</v>
      </c>
      <c r="I731" s="4">
        <f>IF(H731&lt;=('Ejercicio 3 - TIR'!$D$18-'Ejercicio 3 - TIR'!$C$18)/('Ejercicio 3 - TIR'!$E$18-'Ejercicio 3 - TIR'!$C$18),'Ejercicio 3 - TIR'!$C$18+SQRT(('Ejercicio 3 - TIR'!$E$18-'Ejercicio 3 - TIR'!$C$18)*('Ejercicio 3 - TIR'!$D$18-'Ejercicio 3 - TIR'!$C$18)*H731),'Ejercicio 3 - TIR'!$E$18-SQRT(('Ejercicio 3 - TIR'!$E$18-'Ejercicio 3 - TIR'!$C$18)*('Ejercicio 3 - TIR'!$E$18-'Ejercicio 3 - TIR'!$D$18)*(1-H731)))</f>
        <v>39034.72887</v>
      </c>
      <c r="J731" s="3">
        <f t="shared" si="8"/>
        <v>0.4331604563</v>
      </c>
      <c r="K731" s="4">
        <f>IF(J731&lt;=('Ejercicio 3 - TIR'!$D$18-'Ejercicio 3 - TIR'!$C$18)/('Ejercicio 3 - TIR'!$E$18-'Ejercicio 3 - TIR'!$C$18),'Ejercicio 3 - TIR'!$C$18+SQRT(('Ejercicio 3 - TIR'!$E$18-'Ejercicio 3 - TIR'!$C$18)*('Ejercicio 3 - TIR'!$D$18-'Ejercicio 3 - TIR'!$C$18)*J731),'Ejercicio 3 - TIR'!$E$18-SQRT(('Ejercicio 3 - TIR'!$E$18-'Ejercicio 3 - TIR'!$C$18)*('Ejercicio 3 - TIR'!$E$18-'Ejercicio 3 - TIR'!$D$18)*(1-J731)))</f>
        <v>38060.64938</v>
      </c>
      <c r="L731" s="3">
        <f t="shared" si="9"/>
        <v>0.1807037639</v>
      </c>
      <c r="M731" s="4">
        <f>IF(L731&lt;=('Ejercicio 3 - TIR'!$D$18-'Ejercicio 3 - TIR'!$C$18)/('Ejercicio 3 - TIR'!$E$18-'Ejercicio 3 - TIR'!$C$18),'Ejercicio 3 - TIR'!$C$18+SQRT(('Ejercicio 3 - TIR'!$E$18-'Ejercicio 3 - TIR'!$C$18)*('Ejercicio 3 - TIR'!$D$18-'Ejercicio 3 - TIR'!$C$18)*L731),'Ejercicio 3 - TIR'!$E$18-SQRT(('Ejercicio 3 - TIR'!$E$18-'Ejercicio 3 - TIR'!$C$18)*('Ejercicio 3 - TIR'!$E$18-'Ejercicio 3 - TIR'!$D$18)*(1-L731)))</f>
        <v>35206.30047</v>
      </c>
      <c r="N731" s="3">
        <f t="shared" si="10"/>
        <v>0.3801670241</v>
      </c>
      <c r="O731" s="4">
        <f>IF(N731&lt;=('Ejercicio 3 - TIR'!$D$18-'Ejercicio 3 - TIR'!$C$18)/('Ejercicio 3 - TIR'!$E$18-'Ejercicio 3 - TIR'!$C$18),'Ejercicio 3 - TIR'!$C$18+SQRT(('Ejercicio 3 - TIR'!$E$18-'Ejercicio 3 - TIR'!$C$18)*('Ejercicio 3 - TIR'!$D$18-'Ejercicio 3 - TIR'!$C$18)*N731),'Ejercicio 3 - TIR'!$E$18-SQRT(('Ejercicio 3 - TIR'!$E$18-'Ejercicio 3 - TIR'!$C$18)*('Ejercicio 3 - TIR'!$E$18-'Ejercicio 3 - TIR'!$D$18)*(1-N731)))</f>
        <v>37551.49347</v>
      </c>
      <c r="P731" s="3">
        <f t="shared" si="11"/>
        <v>0.6200450071</v>
      </c>
      <c r="Q731" s="7">
        <f>IF(P731&lt;=('Ejercicio 3 - TIR'!$D$22-'Ejercicio 3 - TIR'!$C$22)/('Ejercicio 3 - TIR'!$E$22-'Ejercicio 3 - TIR'!$C$22),'Ejercicio 3 - TIR'!$C$22+SQRT(('Ejercicio 3 - TIR'!$E$22-'Ejercicio 3 - TIR'!$C$22)*('Ejercicio 3 - TIR'!$D$22-'Ejercicio 3 - TIR'!$C$22)*P731),'Ejercicio 3 - TIR'!$E$22-SQRT(('Ejercicio 3 - TIR'!$E$22-'Ejercicio 3 - TIR'!$C$22)*('Ejercicio 3 - TIR'!$E$22-'Ejercicio 3 - TIR'!$D$22)*(1-P731)))</f>
        <v>0.1538481552</v>
      </c>
      <c r="R731" s="3">
        <f t="shared" si="12"/>
        <v>0.7736564472</v>
      </c>
      <c r="S731" s="7">
        <f>IF(R731&lt;=('Ejercicio 3 - TIR'!$D$23-'Ejercicio 3 - TIR'!$C$23)/('Ejercicio 3 - TIR'!$E$23-'Ejercicio 3 - TIR'!$C$23),'Ejercicio 3 - TIR'!$C$23+SQRT(('Ejercicio 3 - TIR'!$E$23-'Ejercicio 3 - TIR'!$C$23)*('Ejercicio 3 - TIR'!$D$23-'Ejercicio 3 - TIR'!$C$23)*R731),'Ejercicio 3 - TIR'!$E$23-SQRT(('Ejercicio 3 - TIR'!$E$23-'Ejercicio 3 - TIR'!$C$23)*('Ejercicio 3 - TIR'!$E$23-'Ejercicio 3 - TIR'!$D$23)*(1-R731)))</f>
        <v>0.1598153921</v>
      </c>
      <c r="T731" s="3">
        <f t="shared" si="13"/>
        <v>0.3240523783</v>
      </c>
      <c r="U731" s="7">
        <f>IF(T731&lt;=('Ejercicio 3 - TIR'!$D$24-'Ejercicio 3 - TIR'!$C$24)/('Ejercicio 3 - TIR'!$E$24-'Ejercicio 3 - TIR'!$C$24),'Ejercicio 3 - TIR'!$C$24+SQRT(('Ejercicio 3 - TIR'!$E$24-'Ejercicio 3 - TIR'!$C$24)*('Ejercicio 3 - TIR'!$D$24-'Ejercicio 3 - TIR'!$C$24)*T731),'Ejercicio 3 - TIR'!$E$24-SQRT(('Ejercicio 3 - TIR'!$E$24-'Ejercicio 3 - TIR'!$C$24)*('Ejercicio 3 - TIR'!$E$24-'Ejercicio 3 - TIR'!$D$24)*(1-T731)))</f>
        <v>0.1760865865</v>
      </c>
      <c r="V731" s="3">
        <f t="shared" si="14"/>
        <v>0.8296103832</v>
      </c>
      <c r="W731" s="7">
        <f>IF(V731&lt;=('Ejercicio 3 - TIR'!$D$25-'Ejercicio 3 - TIR'!$C$25)/('Ejercicio 3 - TIR'!$E$25-'Ejercicio 3 - TIR'!$C$25),'Ejercicio 3 - TIR'!$C$25+SQRT(('Ejercicio 3 - TIR'!$E$25-'Ejercicio 3 - TIR'!$C$25)*('Ejercicio 3 - TIR'!$D$25-'Ejercicio 3 - TIR'!$C$25)*V731),'Ejercicio 3 - TIR'!$E$25-SQRT(('Ejercicio 3 - TIR'!$E$25-'Ejercicio 3 - TIR'!$C$25)*('Ejercicio 3 - TIR'!$E$25-'Ejercicio 3 - TIR'!$D$25)*(1-V731)))</f>
        <v>0.2255794419</v>
      </c>
      <c r="X731" s="3">
        <f t="shared" si="15"/>
        <v>0.8857837729</v>
      </c>
      <c r="Y731" s="7">
        <f>IF(X731&lt;=('Ejercicio 3 - TIR'!$D$26-'Ejercicio 3 - TIR'!$C$26)/('Ejercicio 3 - TIR'!$E$26-'Ejercicio 3 - TIR'!$C$26),'Ejercicio 3 - TIR'!$C$26+SQRT(('Ejercicio 3 - TIR'!$E$26-'Ejercicio 3 - TIR'!$C$26)*('Ejercicio 3 - TIR'!$D$26-'Ejercicio 3 - TIR'!$C$26)*X731),'Ejercicio 3 - TIR'!$E$26-SQRT(('Ejercicio 3 - TIR'!$E$26-'Ejercicio 3 - TIR'!$C$26)*('Ejercicio 3 - TIR'!$E$26-'Ejercicio 3 - TIR'!$D$26)*(1-X731)))</f>
        <v>0.2551651932</v>
      </c>
      <c r="Z731" s="3">
        <f t="shared" si="16"/>
        <v>1.153848155</v>
      </c>
      <c r="AA731" s="3">
        <f t="shared" si="17"/>
        <v>1.338250851</v>
      </c>
      <c r="AB731" s="3">
        <f t="shared" si="18"/>
        <v>1.573898875</v>
      </c>
      <c r="AC731" s="3">
        <f t="shared" si="19"/>
        <v>1.928938104</v>
      </c>
      <c r="AD731" s="3">
        <f t="shared" si="20"/>
        <v>2.421135969</v>
      </c>
      <c r="AE731" s="2">
        <f t="shared" si="21"/>
        <v>5445.700563</v>
      </c>
      <c r="AF731" s="2">
        <f t="shared" si="22"/>
        <v>6316.007334</v>
      </c>
      <c r="AG731" s="2">
        <f t="shared" si="23"/>
        <v>7428.171505</v>
      </c>
      <c r="AH731" s="2">
        <f t="shared" si="24"/>
        <v>9103.814288</v>
      </c>
      <c r="AI731" s="2">
        <f t="shared" si="25"/>
        <v>11426.79082</v>
      </c>
      <c r="AJ731" s="4">
        <f t="shared" si="26"/>
        <v>47517.08849</v>
      </c>
      <c r="AK731" s="4">
        <f t="shared" si="27"/>
        <v>52238.25911</v>
      </c>
      <c r="AL731" s="4">
        <f t="shared" si="28"/>
        <v>59903.61323</v>
      </c>
      <c r="AM731" s="4">
        <f t="shared" si="29"/>
        <v>67910.77449</v>
      </c>
      <c r="AN731" s="4">
        <f t="shared" si="30"/>
        <v>90917.27151</v>
      </c>
      <c r="AO731" s="4">
        <f>C731/'Ejercicio 3 - TIR'!$D$7</f>
        <v>14534.39104</v>
      </c>
      <c r="AP731" s="4">
        <f t="shared" si="31"/>
        <v>32982.69745</v>
      </c>
      <c r="AQ731" s="4">
        <f t="shared" si="32"/>
        <v>37703.86807</v>
      </c>
      <c r="AR731" s="4">
        <f t="shared" si="33"/>
        <v>45369.22219</v>
      </c>
      <c r="AS731" s="4">
        <f t="shared" si="34"/>
        <v>53376.38345</v>
      </c>
      <c r="AT731" s="4">
        <f t="shared" si="35"/>
        <v>76382.88047</v>
      </c>
      <c r="AU731" s="4">
        <f>AP731*'Ejercicio 3 - TIR'!$D$5</f>
        <v>16491.34873</v>
      </c>
      <c r="AV731" s="4">
        <f>AQ731*'Ejercicio 3 - TIR'!$D$5</f>
        <v>18851.93404</v>
      </c>
      <c r="AW731" s="4">
        <f>AR731*'Ejercicio 3 - TIR'!$D$5</f>
        <v>22684.6111</v>
      </c>
      <c r="AX731" s="4">
        <f>AS731*'Ejercicio 3 - TIR'!$D$5</f>
        <v>26688.19173</v>
      </c>
      <c r="AY731" s="4">
        <f>AT731*'Ejercicio 3 - TIR'!$D$5</f>
        <v>38191.44024</v>
      </c>
      <c r="AZ731" s="4">
        <f t="shared" ref="AZ731:BD731" si="2228">AJ731-AU731-AE731</f>
        <v>25580.0392</v>
      </c>
      <c r="BA731" s="4">
        <f t="shared" si="2228"/>
        <v>27070.31774</v>
      </c>
      <c r="BB731" s="4">
        <f t="shared" si="2228"/>
        <v>29790.83063</v>
      </c>
      <c r="BC731" s="4">
        <f t="shared" si="2228"/>
        <v>32118.76848</v>
      </c>
      <c r="BD731" s="4">
        <f t="shared" si="2228"/>
        <v>41299.04046</v>
      </c>
      <c r="BE731" s="4">
        <f t="shared" ref="BE731:BI731" si="2229">AZ731/Z731</f>
        <v>22169.32886</v>
      </c>
      <c r="BF731" s="4">
        <f t="shared" si="2229"/>
        <v>20228.13416</v>
      </c>
      <c r="BG731" s="4">
        <f t="shared" si="2229"/>
        <v>18928.04621</v>
      </c>
      <c r="BH731" s="4">
        <f t="shared" si="2229"/>
        <v>16651.01042</v>
      </c>
      <c r="BI731" s="4">
        <f t="shared" si="2229"/>
        <v>17057.71216</v>
      </c>
      <c r="BJ731" s="4">
        <f t="shared" si="38"/>
        <v>85699.96495</v>
      </c>
      <c r="BK731" s="4">
        <f t="shared" si="39"/>
        <v>35189.73693</v>
      </c>
      <c r="BL731" s="4">
        <f t="shared" si="40"/>
        <v>120889.7019</v>
      </c>
      <c r="BM731" s="4">
        <f>BK731*'Ejercicio 3 - TIR'!$D$5</f>
        <v>17594.86846</v>
      </c>
      <c r="BN731" s="4">
        <f t="shared" si="41"/>
        <v>103294.8334</v>
      </c>
      <c r="BO731" s="4">
        <f t="shared" si="42"/>
        <v>42663.78872</v>
      </c>
      <c r="BP731" s="4">
        <f t="shared" si="43"/>
        <v>-108068.5484</v>
      </c>
      <c r="BQ731" s="4">
        <f t="shared" ref="BQ731:BT731" si="2230">BE731</f>
        <v>22169.32886</v>
      </c>
      <c r="BR731" s="4">
        <f t="shared" si="2230"/>
        <v>20228.13416</v>
      </c>
      <c r="BS731" s="4">
        <f t="shared" si="2230"/>
        <v>18928.04621</v>
      </c>
      <c r="BT731" s="4">
        <f t="shared" si="2230"/>
        <v>16651.01042</v>
      </c>
      <c r="BU731" s="4">
        <f t="shared" si="45"/>
        <v>59721.50088</v>
      </c>
      <c r="BV731" s="36">
        <f t="shared" si="46"/>
        <v>7.310011222</v>
      </c>
    </row>
    <row r="732" ht="15.0" customHeight="1">
      <c r="A732" s="2">
        <v>731.0</v>
      </c>
      <c r="B732" s="3">
        <f t="shared" si="4"/>
        <v>0.6430025418</v>
      </c>
      <c r="C732" s="4">
        <f>IF(B732&lt;=('Ejercicio 3 - TIR'!$D$13-'Ejercicio 3 - TIR'!$C$13)/('Ejercicio 3 - TIR'!$E$13-'Ejercicio 3 - TIR'!$C$13),'Ejercicio 3 - TIR'!$C$13+SQRT(('Ejercicio 3 - TIR'!$E$13-'Ejercicio 3 - TIR'!$C$13)*('Ejercicio 3 - TIR'!$D$13-'Ejercicio 3 - TIR'!$C$13)*B732),'Ejercicio 3 - TIR'!$E$13-SQRT(('Ejercicio 3 - TIR'!$E$13-'Ejercicio 3 - TIR'!$C$13)*('Ejercicio 3 - TIR'!$E$13-'Ejercicio 3 - TIR'!$D$13)*(1-B732)))</f>
        <v>79302.24771</v>
      </c>
      <c r="D732" s="3">
        <f t="shared" si="5"/>
        <v>0.5630909148</v>
      </c>
      <c r="E732" s="4">
        <f>IF(D732&lt;=('Ejercicio 3 - TIR'!$D$14-'Ejercicio 3 - TIR'!$C$14)/('Ejercicio 3 - TIR'!$E$14-'Ejercicio 3 - TIR'!$C$14),'Ejercicio 3 - TIR'!$C$14+SQRT(('Ejercicio 3 - TIR'!$E$14-'Ejercicio 3 - TIR'!$C$14)*('Ejercicio 3 - TIR'!$D$14-'Ejercicio 3 - TIR'!$C$14)*D732),'Ejercicio 3 - TIR'!$E$14-SQRT(('Ejercicio 3 - TIR'!$E$14-'Ejercicio 3 - TIR'!$C$14)*('Ejercicio 3 - TIR'!$E$14-'Ejercicio 3 - TIR'!$D$14)*(1-D732)))</f>
        <v>31904.54678</v>
      </c>
      <c r="F732" s="3">
        <f t="shared" si="6"/>
        <v>0.02983782099</v>
      </c>
      <c r="G732" s="4">
        <f>IF(F732&lt;=('Ejercicio 3 - TIR'!$D$18-'Ejercicio 3 - TIR'!$C$18)/('Ejercicio 3 - TIR'!$E$18-'Ejercicio 3 - TIR'!$C$18),'Ejercicio 3 - TIR'!$C$18+SQRT(('Ejercicio 3 - TIR'!$E$18-'Ejercicio 3 - TIR'!$C$18)*('Ejercicio 3 - TIR'!$D$18-'Ejercicio 3 - TIR'!$C$18)*F732),'Ejercicio 3 - TIR'!$E$18-SQRT(('Ejercicio 3 - TIR'!$E$18-'Ejercicio 3 - TIR'!$C$18)*('Ejercicio 3 - TIR'!$E$18-'Ejercicio 3 - TIR'!$D$18)*(1-F732)))</f>
        <v>32115.57868</v>
      </c>
      <c r="H732" s="3">
        <f t="shared" si="7"/>
        <v>0.7450360128</v>
      </c>
      <c r="I732" s="4">
        <f>IF(H732&lt;=('Ejercicio 3 - TIR'!$D$18-'Ejercicio 3 - TIR'!$C$18)/('Ejercicio 3 - TIR'!$E$18-'Ejercicio 3 - TIR'!$C$18),'Ejercicio 3 - TIR'!$C$18+SQRT(('Ejercicio 3 - TIR'!$E$18-'Ejercicio 3 - TIR'!$C$18)*('Ejercicio 3 - TIR'!$D$18-'Ejercicio 3 - TIR'!$C$18)*H732),'Ejercicio 3 - TIR'!$E$18-SQRT(('Ejercicio 3 - TIR'!$E$18-'Ejercicio 3 - TIR'!$C$18)*('Ejercicio 3 - TIR'!$E$18-'Ejercicio 3 - TIR'!$D$18)*(1-H732)))</f>
        <v>40627.0949</v>
      </c>
      <c r="J732" s="3">
        <f t="shared" si="8"/>
        <v>0.3367117505</v>
      </c>
      <c r="K732" s="4">
        <f>IF(J732&lt;=('Ejercicio 3 - TIR'!$D$18-'Ejercicio 3 - TIR'!$C$18)/('Ejercicio 3 - TIR'!$E$18-'Ejercicio 3 - TIR'!$C$18),'Ejercicio 3 - TIR'!$C$18+SQRT(('Ejercicio 3 - TIR'!$E$18-'Ejercicio 3 - TIR'!$C$18)*('Ejercicio 3 - TIR'!$D$18-'Ejercicio 3 - TIR'!$C$18)*J732),'Ejercicio 3 - TIR'!$E$18-SQRT(('Ejercicio 3 - TIR'!$E$18-'Ejercicio 3 - TIR'!$C$18)*('Ejercicio 3 - TIR'!$E$18-'Ejercicio 3 - TIR'!$D$18)*(1-J732)))</f>
        <v>37106.811</v>
      </c>
      <c r="L732" s="3">
        <f t="shared" si="9"/>
        <v>0.7686813037</v>
      </c>
      <c r="M732" s="4">
        <f>IF(L732&lt;=('Ejercicio 3 - TIR'!$D$18-'Ejercicio 3 - TIR'!$C$18)/('Ejercicio 3 - TIR'!$E$18-'Ejercicio 3 - TIR'!$C$18),'Ejercicio 3 - TIR'!$C$18+SQRT(('Ejercicio 3 - TIR'!$E$18-'Ejercicio 3 - TIR'!$C$18)*('Ejercicio 3 - TIR'!$D$18-'Ejercicio 3 - TIR'!$C$18)*L732),'Ejercicio 3 - TIR'!$E$18-SQRT(('Ejercicio 3 - TIR'!$E$18-'Ejercicio 3 - TIR'!$C$18)*('Ejercicio 3 - TIR'!$E$18-'Ejercicio 3 - TIR'!$D$18)*(1-L732)))</f>
        <v>40834.79866</v>
      </c>
      <c r="N732" s="3">
        <f t="shared" si="10"/>
        <v>0.8815159162</v>
      </c>
      <c r="O732" s="4">
        <f>IF(N732&lt;=('Ejercicio 3 - TIR'!$D$18-'Ejercicio 3 - TIR'!$C$18)/('Ejercicio 3 - TIR'!$E$18-'Ejercicio 3 - TIR'!$C$18),'Ejercicio 3 - TIR'!$C$18+SQRT(('Ejercicio 3 - TIR'!$E$18-'Ejercicio 3 - TIR'!$C$18)*('Ejercicio 3 - TIR'!$D$18-'Ejercicio 3 - TIR'!$C$18)*N732),'Ejercicio 3 - TIR'!$E$18-SQRT(('Ejercicio 3 - TIR'!$E$18-'Ejercicio 3 - TIR'!$C$18)*('Ejercicio 3 - TIR'!$E$18-'Ejercicio 3 - TIR'!$D$18)*(1-N732)))</f>
        <v>42019.00918</v>
      </c>
      <c r="P732" s="3">
        <f t="shared" si="11"/>
        <v>0.3891343165</v>
      </c>
      <c r="Q732" s="7">
        <f>IF(P732&lt;=('Ejercicio 3 - TIR'!$D$22-'Ejercicio 3 - TIR'!$C$22)/('Ejercicio 3 - TIR'!$E$22-'Ejercicio 3 - TIR'!$C$22),'Ejercicio 3 - TIR'!$C$22+SQRT(('Ejercicio 3 - TIR'!$E$22-'Ejercicio 3 - TIR'!$C$22)*('Ejercicio 3 - TIR'!$D$22-'Ejercicio 3 - TIR'!$C$22)*P732),'Ejercicio 3 - TIR'!$E$22-SQRT(('Ejercicio 3 - TIR'!$E$22-'Ejercicio 3 - TIR'!$C$22)*('Ejercicio 3 - TIR'!$E$22-'Ejercicio 3 - TIR'!$D$22)*(1-P732)))</f>
        <v>0.1464658605</v>
      </c>
      <c r="R732" s="3">
        <f t="shared" si="12"/>
        <v>0.9052415622</v>
      </c>
      <c r="S732" s="7">
        <f>IF(R732&lt;=('Ejercicio 3 - TIR'!$D$23-'Ejercicio 3 - TIR'!$C$23)/('Ejercicio 3 - TIR'!$E$23-'Ejercicio 3 - TIR'!$C$23),'Ejercicio 3 - TIR'!$C$23+SQRT(('Ejercicio 3 - TIR'!$E$23-'Ejercicio 3 - TIR'!$C$23)*('Ejercicio 3 - TIR'!$D$23-'Ejercicio 3 - TIR'!$C$23)*R732),'Ejercicio 3 - TIR'!$E$23-SQRT(('Ejercicio 3 - TIR'!$E$23-'Ejercicio 3 - TIR'!$C$23)*('Ejercicio 3 - TIR'!$E$23-'Ejercicio 3 - TIR'!$D$23)*(1-R732)))</f>
        <v>0.1669399392</v>
      </c>
      <c r="T732" s="3">
        <f t="shared" si="13"/>
        <v>0.8238325653</v>
      </c>
      <c r="U732" s="7">
        <f>IF(T732&lt;=('Ejercicio 3 - TIR'!$D$24-'Ejercicio 3 - TIR'!$C$24)/('Ejercicio 3 - TIR'!$E$24-'Ejercicio 3 - TIR'!$C$24),'Ejercicio 3 - TIR'!$C$24+SQRT(('Ejercicio 3 - TIR'!$E$24-'Ejercicio 3 - TIR'!$C$24)*('Ejercicio 3 - TIR'!$D$24-'Ejercicio 3 - TIR'!$C$24)*T732),'Ejercicio 3 - TIR'!$E$24-SQRT(('Ejercicio 3 - TIR'!$E$24-'Ejercicio 3 - TIR'!$C$24)*('Ejercicio 3 - TIR'!$E$24-'Ejercicio 3 - TIR'!$D$24)*(1-T732)))</f>
        <v>0.1977903441</v>
      </c>
      <c r="V732" s="3">
        <f t="shared" si="14"/>
        <v>0.1279795236</v>
      </c>
      <c r="W732" s="7">
        <f>IF(V732&lt;=('Ejercicio 3 - TIR'!$D$25-'Ejercicio 3 - TIR'!$C$25)/('Ejercicio 3 - TIR'!$E$25-'Ejercicio 3 - TIR'!$C$25),'Ejercicio 3 - TIR'!$C$25+SQRT(('Ejercicio 3 - TIR'!$E$25-'Ejercicio 3 - TIR'!$C$25)*('Ejercicio 3 - TIR'!$D$25-'Ejercicio 3 - TIR'!$C$25)*V732),'Ejercicio 3 - TIR'!$E$25-SQRT(('Ejercicio 3 - TIR'!$E$25-'Ejercicio 3 - TIR'!$C$25)*('Ejercicio 3 - TIR'!$E$25-'Ejercicio 3 - TIR'!$D$25)*(1-V732)))</f>
        <v>0.1933854896</v>
      </c>
      <c r="X732" s="3">
        <f t="shared" si="15"/>
        <v>0.4511216296</v>
      </c>
      <c r="Y732" s="7">
        <f>IF(X732&lt;=('Ejercicio 3 - TIR'!$D$26-'Ejercicio 3 - TIR'!$C$26)/('Ejercicio 3 - TIR'!$E$26-'Ejercicio 3 - TIR'!$C$26),'Ejercicio 3 - TIR'!$C$26+SQRT(('Ejercicio 3 - TIR'!$E$26-'Ejercicio 3 - TIR'!$C$26)*('Ejercicio 3 - TIR'!$D$26-'Ejercicio 3 - TIR'!$C$26)*X732),'Ejercicio 3 - TIR'!$E$26-SQRT(('Ejercicio 3 - TIR'!$E$26-'Ejercicio 3 - TIR'!$C$26)*('Ejercicio 3 - TIR'!$E$26-'Ejercicio 3 - TIR'!$D$26)*(1-X732)))</f>
        <v>0.2255578913</v>
      </c>
      <c r="Z732" s="3">
        <f t="shared" si="16"/>
        <v>1.14646586</v>
      </c>
      <c r="AA732" s="3">
        <f t="shared" si="17"/>
        <v>1.337856801</v>
      </c>
      <c r="AB732" s="3">
        <f t="shared" si="18"/>
        <v>1.602471959</v>
      </c>
      <c r="AC732" s="3">
        <f t="shared" si="19"/>
        <v>1.912366783</v>
      </c>
      <c r="AD732" s="3">
        <f t="shared" si="20"/>
        <v>2.343716202</v>
      </c>
      <c r="AE732" s="2">
        <f t="shared" si="21"/>
        <v>4672.926897</v>
      </c>
      <c r="AF732" s="2">
        <f t="shared" si="22"/>
        <v>5453.025029</v>
      </c>
      <c r="AG732" s="2">
        <f t="shared" si="23"/>
        <v>6531.580726</v>
      </c>
      <c r="AH732" s="2">
        <f t="shared" si="24"/>
        <v>7794.693663</v>
      </c>
      <c r="AI732" s="2">
        <f t="shared" si="25"/>
        <v>9552.848328</v>
      </c>
      <c r="AJ732" s="4">
        <f t="shared" si="26"/>
        <v>36819.41454</v>
      </c>
      <c r="AK732" s="4">
        <f t="shared" si="27"/>
        <v>54353.23523</v>
      </c>
      <c r="AL732" s="4">
        <f t="shared" si="28"/>
        <v>59462.6241</v>
      </c>
      <c r="AM732" s="4">
        <f t="shared" si="29"/>
        <v>78091.11254</v>
      </c>
      <c r="AN732" s="4">
        <f t="shared" si="30"/>
        <v>98480.63259</v>
      </c>
      <c r="AO732" s="4">
        <f>C732/'Ejercicio 3 - TIR'!$D$7</f>
        <v>15860.44954</v>
      </c>
      <c r="AP732" s="4">
        <f t="shared" si="31"/>
        <v>20958.965</v>
      </c>
      <c r="AQ732" s="4">
        <f t="shared" si="32"/>
        <v>38492.78569</v>
      </c>
      <c r="AR732" s="4">
        <f t="shared" si="33"/>
        <v>43602.17456</v>
      </c>
      <c r="AS732" s="4">
        <f t="shared" si="34"/>
        <v>62230.663</v>
      </c>
      <c r="AT732" s="4">
        <f t="shared" si="35"/>
        <v>82620.18305</v>
      </c>
      <c r="AU732" s="4">
        <f>AP732*'Ejercicio 3 - TIR'!$D$5</f>
        <v>10479.4825</v>
      </c>
      <c r="AV732" s="4">
        <f>AQ732*'Ejercicio 3 - TIR'!$D$5</f>
        <v>19246.39285</v>
      </c>
      <c r="AW732" s="4">
        <f>AR732*'Ejercicio 3 - TIR'!$D$5</f>
        <v>21801.08728</v>
      </c>
      <c r="AX732" s="4">
        <f>AS732*'Ejercicio 3 - TIR'!$D$5</f>
        <v>31115.3315</v>
      </c>
      <c r="AY732" s="4">
        <f>AT732*'Ejercicio 3 - TIR'!$D$5</f>
        <v>41310.09153</v>
      </c>
      <c r="AZ732" s="4">
        <f t="shared" ref="AZ732:BD732" si="2231">AJ732-AU732-AE732</f>
        <v>21667.00515</v>
      </c>
      <c r="BA732" s="4">
        <f t="shared" si="2231"/>
        <v>29653.81736</v>
      </c>
      <c r="BB732" s="4">
        <f t="shared" si="2231"/>
        <v>31129.95609</v>
      </c>
      <c r="BC732" s="4">
        <f t="shared" si="2231"/>
        <v>39181.08738</v>
      </c>
      <c r="BD732" s="4">
        <f t="shared" si="2231"/>
        <v>47617.69274</v>
      </c>
      <c r="BE732" s="4">
        <f t="shared" ref="BE732:BI732" si="2232">AZ732/Z732</f>
        <v>18898.95364</v>
      </c>
      <c r="BF732" s="4">
        <f t="shared" si="2232"/>
        <v>22165.16545</v>
      </c>
      <c r="BG732" s="4">
        <f t="shared" si="2232"/>
        <v>19426.20957</v>
      </c>
      <c r="BH732" s="4">
        <f t="shared" si="2232"/>
        <v>20488.2702</v>
      </c>
      <c r="BI732" s="4">
        <f t="shared" si="2232"/>
        <v>20317.17522</v>
      </c>
      <c r="BJ732" s="4">
        <f t="shared" si="38"/>
        <v>74775.20321</v>
      </c>
      <c r="BK732" s="4">
        <f t="shared" si="39"/>
        <v>37172.39256</v>
      </c>
      <c r="BL732" s="4">
        <f t="shared" si="40"/>
        <v>111947.5958</v>
      </c>
      <c r="BM732" s="4">
        <f>BK732*'Ejercicio 3 - TIR'!$D$5</f>
        <v>18586.19628</v>
      </c>
      <c r="BN732" s="4">
        <f t="shared" si="41"/>
        <v>93361.39949</v>
      </c>
      <c r="BO732" s="4">
        <f t="shared" si="42"/>
        <v>39834.77155</v>
      </c>
      <c r="BP732" s="4">
        <f t="shared" si="43"/>
        <v>-111206.7945</v>
      </c>
      <c r="BQ732" s="4">
        <f t="shared" ref="BQ732:BT732" si="2233">BE732</f>
        <v>18898.95364</v>
      </c>
      <c r="BR732" s="4">
        <f t="shared" si="2233"/>
        <v>22165.16545</v>
      </c>
      <c r="BS732" s="4">
        <f t="shared" si="2233"/>
        <v>19426.20957</v>
      </c>
      <c r="BT732" s="4">
        <f t="shared" si="2233"/>
        <v>20488.2702</v>
      </c>
      <c r="BU732" s="4">
        <f t="shared" si="45"/>
        <v>60151.94677</v>
      </c>
      <c r="BV732" s="36">
        <f t="shared" si="46"/>
        <v>7.053770849</v>
      </c>
    </row>
    <row r="733" ht="15.0" customHeight="1">
      <c r="A733" s="2">
        <v>732.0</v>
      </c>
      <c r="B733" s="3">
        <f t="shared" si="4"/>
        <v>0.332374874</v>
      </c>
      <c r="C733" s="4">
        <f>IF(B733&lt;=('Ejercicio 3 - TIR'!$D$13-'Ejercicio 3 - TIR'!$C$13)/('Ejercicio 3 - TIR'!$E$13-'Ejercicio 3 - TIR'!$C$13),'Ejercicio 3 - TIR'!$C$13+SQRT(('Ejercicio 3 - TIR'!$E$13-'Ejercicio 3 - TIR'!$C$13)*('Ejercicio 3 - TIR'!$D$13-'Ejercicio 3 - TIR'!$C$13)*B733),'Ejercicio 3 - TIR'!$E$13-SQRT(('Ejercicio 3 - TIR'!$E$13-'Ejercicio 3 - TIR'!$C$13)*('Ejercicio 3 - TIR'!$E$13-'Ejercicio 3 - TIR'!$D$13)*(1-B733)))</f>
        <v>71695.40406</v>
      </c>
      <c r="D733" s="3">
        <f t="shared" si="5"/>
        <v>0.1271818824</v>
      </c>
      <c r="E733" s="4">
        <f>IF(D733&lt;=('Ejercicio 3 - TIR'!$D$14-'Ejercicio 3 - TIR'!$C$14)/('Ejercicio 3 - TIR'!$E$14-'Ejercicio 3 - TIR'!$C$14),'Ejercicio 3 - TIR'!$C$14+SQRT(('Ejercicio 3 - TIR'!$E$14-'Ejercicio 3 - TIR'!$C$14)*('Ejercicio 3 - TIR'!$D$14-'Ejercicio 3 - TIR'!$C$14)*D733),'Ejercicio 3 - TIR'!$E$14-SQRT(('Ejercicio 3 - TIR'!$E$14-'Ejercicio 3 - TIR'!$C$14)*('Ejercicio 3 - TIR'!$E$14-'Ejercicio 3 - TIR'!$D$14)*(1-D733)))</f>
        <v>28088.46907</v>
      </c>
      <c r="F733" s="3">
        <f t="shared" si="6"/>
        <v>0.1020208269</v>
      </c>
      <c r="G733" s="4">
        <f>IF(F733&lt;=('Ejercicio 3 - TIR'!$D$18-'Ejercicio 3 - TIR'!$C$18)/('Ejercicio 3 - TIR'!$E$18-'Ejercicio 3 - TIR'!$C$18),'Ejercicio 3 - TIR'!$C$18+SQRT(('Ejercicio 3 - TIR'!$E$18-'Ejercicio 3 - TIR'!$C$18)*('Ejercicio 3 - TIR'!$D$18-'Ejercicio 3 - TIR'!$C$18)*F733),'Ejercicio 3 - TIR'!$E$18-SQRT(('Ejercicio 3 - TIR'!$E$18-'Ejercicio 3 - TIR'!$C$18)*('Ejercicio 3 - TIR'!$E$18-'Ejercicio 3 - TIR'!$D$18)*(1-F733)))</f>
        <v>33911.92076</v>
      </c>
      <c r="H733" s="3">
        <f t="shared" si="7"/>
        <v>0.8358332582</v>
      </c>
      <c r="I733" s="4">
        <f>IF(H733&lt;=('Ejercicio 3 - TIR'!$D$18-'Ejercicio 3 - TIR'!$C$18)/('Ejercicio 3 - TIR'!$E$18-'Ejercicio 3 - TIR'!$C$18),'Ejercicio 3 - TIR'!$C$18+SQRT(('Ejercicio 3 - TIR'!$E$18-'Ejercicio 3 - TIR'!$C$18)*('Ejercicio 3 - TIR'!$D$18-'Ejercicio 3 - TIR'!$C$18)*H733),'Ejercicio 3 - TIR'!$E$18-SQRT(('Ejercicio 3 - TIR'!$E$18-'Ejercicio 3 - TIR'!$C$18)*('Ejercicio 3 - TIR'!$E$18-'Ejercicio 3 - TIR'!$D$18)*(1-H733)))</f>
        <v>41491.08198</v>
      </c>
      <c r="J733" s="3">
        <f t="shared" si="8"/>
        <v>0.9137080669</v>
      </c>
      <c r="K733" s="4">
        <f>IF(J733&lt;=('Ejercicio 3 - TIR'!$D$18-'Ejercicio 3 - TIR'!$C$18)/('Ejercicio 3 - TIR'!$E$18-'Ejercicio 3 - TIR'!$C$18),'Ejercicio 3 - TIR'!$C$18+SQRT(('Ejercicio 3 - TIR'!$E$18-'Ejercicio 3 - TIR'!$C$18)*('Ejercicio 3 - TIR'!$D$18-'Ejercicio 3 - TIR'!$C$18)*J733),'Ejercicio 3 - TIR'!$E$18-SQRT(('Ejercicio 3 - TIR'!$E$18-'Ejercicio 3 - TIR'!$C$18)*('Ejercicio 3 - TIR'!$E$18-'Ejercicio 3 - TIR'!$D$18)*(1-J733)))</f>
        <v>42456.00806</v>
      </c>
      <c r="L733" s="3">
        <f t="shared" si="9"/>
        <v>0.394657647</v>
      </c>
      <c r="M733" s="4">
        <f>IF(L733&lt;=('Ejercicio 3 - TIR'!$D$18-'Ejercicio 3 - TIR'!$C$18)/('Ejercicio 3 - TIR'!$E$18-'Ejercicio 3 - TIR'!$C$18),'Ejercicio 3 - TIR'!$C$18+SQRT(('Ejercicio 3 - TIR'!$E$18-'Ejercicio 3 - TIR'!$C$18)*('Ejercicio 3 - TIR'!$D$18-'Ejercicio 3 - TIR'!$C$18)*L733),'Ejercicio 3 - TIR'!$E$18-SQRT(('Ejercicio 3 - TIR'!$E$18-'Ejercicio 3 - TIR'!$C$18)*('Ejercicio 3 - TIR'!$E$18-'Ejercicio 3 - TIR'!$D$18)*(1-L733)))</f>
        <v>37694.0657</v>
      </c>
      <c r="N733" s="3">
        <f t="shared" si="10"/>
        <v>0.4835569145</v>
      </c>
      <c r="O733" s="4">
        <f>IF(N733&lt;=('Ejercicio 3 - TIR'!$D$18-'Ejercicio 3 - TIR'!$C$18)/('Ejercicio 3 - TIR'!$E$18-'Ejercicio 3 - TIR'!$C$18),'Ejercicio 3 - TIR'!$C$18+SQRT(('Ejercicio 3 - TIR'!$E$18-'Ejercicio 3 - TIR'!$C$18)*('Ejercicio 3 - TIR'!$D$18-'Ejercicio 3 - TIR'!$C$18)*N733),'Ejercicio 3 - TIR'!$E$18-SQRT(('Ejercicio 3 - TIR'!$E$18-'Ejercicio 3 - TIR'!$C$18)*('Ejercicio 3 - TIR'!$E$18-'Ejercicio 3 - TIR'!$D$18)*(1-N733)))</f>
        <v>38516.66233</v>
      </c>
      <c r="P733" s="3">
        <f t="shared" si="11"/>
        <v>0.4502134961</v>
      </c>
      <c r="Q733" s="7">
        <f>IF(P733&lt;=('Ejercicio 3 - TIR'!$D$22-'Ejercicio 3 - TIR'!$C$22)/('Ejercicio 3 - TIR'!$E$22-'Ejercicio 3 - TIR'!$C$22),'Ejercicio 3 - TIR'!$C$22+SQRT(('Ejercicio 3 - TIR'!$E$22-'Ejercicio 3 - TIR'!$C$22)*('Ejercicio 3 - TIR'!$D$22-'Ejercicio 3 - TIR'!$C$22)*P733),'Ejercicio 3 - TIR'!$E$22-SQRT(('Ejercicio 3 - TIR'!$E$22-'Ejercicio 3 - TIR'!$C$22)*('Ejercicio 3 - TIR'!$E$22-'Ejercicio 3 - TIR'!$D$22)*(1-P733)))</f>
        <v>0.1484672495</v>
      </c>
      <c r="R733" s="3">
        <f t="shared" si="12"/>
        <v>0.08853805968</v>
      </c>
      <c r="S733" s="7">
        <f>IF(R733&lt;=('Ejercicio 3 - TIR'!$D$23-'Ejercicio 3 - TIR'!$C$23)/('Ejercicio 3 - TIR'!$E$23-'Ejercicio 3 - TIR'!$C$23),'Ejercicio 3 - TIR'!$C$23+SQRT(('Ejercicio 3 - TIR'!$E$23-'Ejercicio 3 - TIR'!$C$23)*('Ejercicio 3 - TIR'!$D$23-'Ejercicio 3 - TIR'!$C$23)*R733),'Ejercicio 3 - TIR'!$E$23-SQRT(('Ejercicio 3 - TIR'!$E$23-'Ejercicio 3 - TIR'!$C$23)*('Ejercicio 3 - TIR'!$E$23-'Ejercicio 3 - TIR'!$D$23)*(1-R733)))</f>
        <v>0.132624124</v>
      </c>
      <c r="T733" s="3">
        <f t="shared" si="13"/>
        <v>0.2587835389</v>
      </c>
      <c r="U733" s="7">
        <f>IF(T733&lt;=('Ejercicio 3 - TIR'!$D$24-'Ejercicio 3 - TIR'!$C$24)/('Ejercicio 3 - TIR'!$E$24-'Ejercicio 3 - TIR'!$C$24),'Ejercicio 3 - TIR'!$C$24+SQRT(('Ejercicio 3 - TIR'!$E$24-'Ejercicio 3 - TIR'!$C$24)*('Ejercicio 3 - TIR'!$D$24-'Ejercicio 3 - TIR'!$C$24)*T733),'Ejercicio 3 - TIR'!$E$24-SQRT(('Ejercicio 3 - TIR'!$E$24-'Ejercicio 3 - TIR'!$C$24)*('Ejercicio 3 - TIR'!$E$24-'Ejercicio 3 - TIR'!$D$24)*(1-T733)))</f>
        <v>0.1733119161</v>
      </c>
      <c r="V733" s="3">
        <f t="shared" si="14"/>
        <v>0.305821905</v>
      </c>
      <c r="W733" s="7">
        <f>IF(V733&lt;=('Ejercicio 3 - TIR'!$D$25-'Ejercicio 3 - TIR'!$C$25)/('Ejercicio 3 - TIR'!$E$25-'Ejercicio 3 - TIR'!$C$25),'Ejercicio 3 - TIR'!$C$25+SQRT(('Ejercicio 3 - TIR'!$E$25-'Ejercicio 3 - TIR'!$C$25)*('Ejercicio 3 - TIR'!$D$25-'Ejercicio 3 - TIR'!$C$25)*V733),'Ejercicio 3 - TIR'!$E$25-SQRT(('Ejercicio 3 - TIR'!$E$25-'Ejercicio 3 - TIR'!$C$25)*('Ejercicio 3 - TIR'!$E$25-'Ejercicio 3 - TIR'!$D$25)*(1-V733)))</f>
        <v>0.2007087905</v>
      </c>
      <c r="X733" s="3">
        <f t="shared" si="15"/>
        <v>0.396427275</v>
      </c>
      <c r="Y733" s="7">
        <f>IF(X733&lt;=('Ejercicio 3 - TIR'!$D$26-'Ejercicio 3 - TIR'!$C$26)/('Ejercicio 3 - TIR'!$E$26-'Ejercicio 3 - TIR'!$C$26),'Ejercicio 3 - TIR'!$C$26+SQRT(('Ejercicio 3 - TIR'!$E$26-'Ejercicio 3 - TIR'!$C$26)*('Ejercicio 3 - TIR'!$D$26-'Ejercicio 3 - TIR'!$C$26)*X733),'Ejercicio 3 - TIR'!$E$26-SQRT(('Ejercicio 3 - TIR'!$E$26-'Ejercicio 3 - TIR'!$C$26)*('Ejercicio 3 - TIR'!$E$26-'Ejercicio 3 - TIR'!$D$26)*(1-X733)))</f>
        <v>0.2229097844</v>
      </c>
      <c r="Z733" s="3">
        <f t="shared" si="16"/>
        <v>1.148467249</v>
      </c>
      <c r="AA733" s="3">
        <f t="shared" si="17"/>
        <v>1.300781712</v>
      </c>
      <c r="AB733" s="3">
        <f t="shared" si="18"/>
        <v>1.526222683</v>
      </c>
      <c r="AC733" s="3">
        <f t="shared" si="19"/>
        <v>1.832548992</v>
      </c>
      <c r="AD733" s="3">
        <f t="shared" si="20"/>
        <v>2.241042093</v>
      </c>
      <c r="AE733" s="2">
        <f t="shared" si="21"/>
        <v>4170.217745</v>
      </c>
      <c r="AF733" s="2">
        <f t="shared" si="22"/>
        <v>4723.28922</v>
      </c>
      <c r="AG733" s="2">
        <f t="shared" si="23"/>
        <v>5541.891525</v>
      </c>
      <c r="AH733" s="2">
        <f t="shared" si="24"/>
        <v>6654.19787</v>
      </c>
      <c r="AI733" s="2">
        <f t="shared" si="25"/>
        <v>8137.483683</v>
      </c>
      <c r="AJ733" s="4">
        <f t="shared" si="26"/>
        <v>38946.73036</v>
      </c>
      <c r="AK733" s="4">
        <f t="shared" si="27"/>
        <v>53970.84067</v>
      </c>
      <c r="AL733" s="4">
        <f t="shared" si="28"/>
        <v>64797.32255</v>
      </c>
      <c r="AM733" s="4">
        <f t="shared" si="29"/>
        <v>69076.22212</v>
      </c>
      <c r="AN733" s="4">
        <f t="shared" si="30"/>
        <v>86317.46156</v>
      </c>
      <c r="AO733" s="4">
        <f>C733/'Ejercicio 3 - TIR'!$D$7</f>
        <v>14339.08081</v>
      </c>
      <c r="AP733" s="4">
        <f t="shared" si="31"/>
        <v>24607.64955</v>
      </c>
      <c r="AQ733" s="4">
        <f t="shared" si="32"/>
        <v>39631.75986</v>
      </c>
      <c r="AR733" s="4">
        <f t="shared" si="33"/>
        <v>50458.24174</v>
      </c>
      <c r="AS733" s="4">
        <f t="shared" si="34"/>
        <v>54737.14131</v>
      </c>
      <c r="AT733" s="4">
        <f t="shared" si="35"/>
        <v>71978.38074</v>
      </c>
      <c r="AU733" s="4">
        <f>AP733*'Ejercicio 3 - TIR'!$D$5</f>
        <v>12303.82477</v>
      </c>
      <c r="AV733" s="4">
        <f>AQ733*'Ejercicio 3 - TIR'!$D$5</f>
        <v>19815.87993</v>
      </c>
      <c r="AW733" s="4">
        <f>AR733*'Ejercicio 3 - TIR'!$D$5</f>
        <v>25229.12087</v>
      </c>
      <c r="AX733" s="4">
        <f>AS733*'Ejercicio 3 - TIR'!$D$5</f>
        <v>27368.57065</v>
      </c>
      <c r="AY733" s="4">
        <f>AT733*'Ejercicio 3 - TIR'!$D$5</f>
        <v>35989.19037</v>
      </c>
      <c r="AZ733" s="4">
        <f t="shared" ref="AZ733:BD733" si="2234">AJ733-AU733-AE733</f>
        <v>22472.68784</v>
      </c>
      <c r="BA733" s="4">
        <f t="shared" si="2234"/>
        <v>29431.67152</v>
      </c>
      <c r="BB733" s="4">
        <f t="shared" si="2234"/>
        <v>34026.31016</v>
      </c>
      <c r="BC733" s="4">
        <f t="shared" si="2234"/>
        <v>35053.4536</v>
      </c>
      <c r="BD733" s="4">
        <f t="shared" si="2234"/>
        <v>42190.7875</v>
      </c>
      <c r="BE733" s="4">
        <f t="shared" ref="BE733:BI733" si="2235">AZ733/Z733</f>
        <v>19567.54784</v>
      </c>
      <c r="BF733" s="4">
        <f t="shared" si="2235"/>
        <v>22626.14184</v>
      </c>
      <c r="BG733" s="4">
        <f t="shared" si="2235"/>
        <v>22294.45973</v>
      </c>
      <c r="BH733" s="4">
        <f t="shared" si="2235"/>
        <v>19128.24909</v>
      </c>
      <c r="BI733" s="4">
        <f t="shared" si="2235"/>
        <v>18826.41457</v>
      </c>
      <c r="BJ733" s="4">
        <f t="shared" si="38"/>
        <v>62947.44151</v>
      </c>
      <c r="BK733" s="4">
        <f t="shared" si="39"/>
        <v>32134.48368</v>
      </c>
      <c r="BL733" s="4">
        <f t="shared" si="40"/>
        <v>95081.92519</v>
      </c>
      <c r="BM733" s="4">
        <f>BK733*'Ejercicio 3 - TIR'!$D$5</f>
        <v>16067.24184</v>
      </c>
      <c r="BN733" s="4">
        <f t="shared" si="41"/>
        <v>79014.68335</v>
      </c>
      <c r="BO733" s="4">
        <f t="shared" si="42"/>
        <v>35258.00947</v>
      </c>
      <c r="BP733" s="4">
        <f t="shared" si="43"/>
        <v>-99783.87313</v>
      </c>
      <c r="BQ733" s="4">
        <f t="shared" ref="BQ733:BT733" si="2236">BE733</f>
        <v>19567.54784</v>
      </c>
      <c r="BR733" s="4">
        <f t="shared" si="2236"/>
        <v>22626.14184</v>
      </c>
      <c r="BS733" s="4">
        <f t="shared" si="2236"/>
        <v>22294.45973</v>
      </c>
      <c r="BT733" s="4">
        <f t="shared" si="2236"/>
        <v>19128.24909</v>
      </c>
      <c r="BU733" s="4">
        <f t="shared" si="45"/>
        <v>54084.42404</v>
      </c>
      <c r="BV733" s="36">
        <f t="shared" si="46"/>
        <v>10.0342414</v>
      </c>
    </row>
    <row r="734" ht="15.0" customHeight="1">
      <c r="A734" s="2">
        <v>733.0</v>
      </c>
      <c r="B734" s="3">
        <f t="shared" si="4"/>
        <v>0.523377776</v>
      </c>
      <c r="C734" s="4">
        <f>IF(B734&lt;=('Ejercicio 3 - TIR'!$D$13-'Ejercicio 3 - TIR'!$C$13)/('Ejercicio 3 - TIR'!$E$13-'Ejercicio 3 - TIR'!$C$13),'Ejercicio 3 - TIR'!$C$13+SQRT(('Ejercicio 3 - TIR'!$E$13-'Ejercicio 3 - TIR'!$C$13)*('Ejercicio 3 - TIR'!$D$13-'Ejercicio 3 - TIR'!$C$13)*B734),'Ejercicio 3 - TIR'!$E$13-SQRT(('Ejercicio 3 - TIR'!$E$13-'Ejercicio 3 - TIR'!$C$13)*('Ejercicio 3 - TIR'!$E$13-'Ejercicio 3 - TIR'!$D$13)*(1-B734)))</f>
        <v>76084.59348</v>
      </c>
      <c r="D734" s="3">
        <f t="shared" si="5"/>
        <v>0.9542152765</v>
      </c>
      <c r="E734" s="4">
        <f>IF(D734&lt;=('Ejercicio 3 - TIR'!$D$14-'Ejercicio 3 - TIR'!$C$14)/('Ejercicio 3 - TIR'!$E$14-'Ejercicio 3 - TIR'!$C$14),'Ejercicio 3 - TIR'!$C$14+SQRT(('Ejercicio 3 - TIR'!$E$14-'Ejercicio 3 - TIR'!$C$14)*('Ejercicio 3 - TIR'!$D$14-'Ejercicio 3 - TIR'!$C$14)*D734),'Ejercicio 3 - TIR'!$E$14-SQRT(('Ejercicio 3 - TIR'!$E$14-'Ejercicio 3 - TIR'!$C$14)*('Ejercicio 3 - TIR'!$E$14-'Ejercicio 3 - TIR'!$D$14)*(1-D734)))</f>
        <v>37379.36868</v>
      </c>
      <c r="F734" s="3">
        <f t="shared" si="6"/>
        <v>0.06472826833</v>
      </c>
      <c r="G734" s="4">
        <f>IF(F734&lt;=('Ejercicio 3 - TIR'!$D$18-'Ejercicio 3 - TIR'!$C$18)/('Ejercicio 3 - TIR'!$E$18-'Ejercicio 3 - TIR'!$C$18),'Ejercicio 3 - TIR'!$C$18+SQRT(('Ejercicio 3 - TIR'!$E$18-'Ejercicio 3 - TIR'!$C$18)*('Ejercicio 3 - TIR'!$D$18-'Ejercicio 3 - TIR'!$C$18)*F734),'Ejercicio 3 - TIR'!$E$18-SQRT(('Ejercicio 3 - TIR'!$E$18-'Ejercicio 3 - TIR'!$C$18)*('Ejercicio 3 - TIR'!$E$18-'Ejercicio 3 - TIR'!$D$18)*(1-F734)))</f>
        <v>33115.96538</v>
      </c>
      <c r="H734" s="3">
        <f t="shared" si="7"/>
        <v>0.6174950743</v>
      </c>
      <c r="I734" s="4">
        <f>IF(H734&lt;=('Ejercicio 3 - TIR'!$D$18-'Ejercicio 3 - TIR'!$C$18)/('Ejercicio 3 - TIR'!$E$18-'Ejercicio 3 - TIR'!$C$18),'Ejercicio 3 - TIR'!$C$18+SQRT(('Ejercicio 3 - TIR'!$E$18-'Ejercicio 3 - TIR'!$C$18)*('Ejercicio 3 - TIR'!$D$18-'Ejercicio 3 - TIR'!$C$18)*H734),'Ejercicio 3 - TIR'!$E$18-SQRT(('Ejercicio 3 - TIR'!$E$18-'Ejercicio 3 - TIR'!$C$18)*('Ejercicio 3 - TIR'!$E$18-'Ejercicio 3 - TIR'!$D$18)*(1-H734)))</f>
        <v>39624.14989</v>
      </c>
      <c r="J734" s="3">
        <f t="shared" si="8"/>
        <v>0.1013461336</v>
      </c>
      <c r="K734" s="4">
        <f>IF(J734&lt;=('Ejercicio 3 - TIR'!$D$18-'Ejercicio 3 - TIR'!$C$18)/('Ejercicio 3 - TIR'!$E$18-'Ejercicio 3 - TIR'!$C$18),'Ejercicio 3 - TIR'!$C$18+SQRT(('Ejercicio 3 - TIR'!$E$18-'Ejercicio 3 - TIR'!$C$18)*('Ejercicio 3 - TIR'!$D$18-'Ejercicio 3 - TIR'!$C$18)*J734),'Ejercicio 3 - TIR'!$E$18-SQRT(('Ejercicio 3 - TIR'!$E$18-'Ejercicio 3 - TIR'!$C$18)*('Ejercicio 3 - TIR'!$E$18-'Ejercicio 3 - TIR'!$D$18)*(1-J734)))</f>
        <v>33898.96397</v>
      </c>
      <c r="L734" s="3">
        <f t="shared" si="9"/>
        <v>0.3551995455</v>
      </c>
      <c r="M734" s="4">
        <f>IF(L734&lt;=('Ejercicio 3 - TIR'!$D$18-'Ejercicio 3 - TIR'!$C$18)/('Ejercicio 3 - TIR'!$E$18-'Ejercicio 3 - TIR'!$C$18),'Ejercicio 3 - TIR'!$C$18+SQRT(('Ejercicio 3 - TIR'!$E$18-'Ejercicio 3 - TIR'!$C$18)*('Ejercicio 3 - TIR'!$D$18-'Ejercicio 3 - TIR'!$C$18)*L734),'Ejercicio 3 - TIR'!$E$18-SQRT(('Ejercicio 3 - TIR'!$E$18-'Ejercicio 3 - TIR'!$C$18)*('Ejercicio 3 - TIR'!$E$18-'Ejercicio 3 - TIR'!$D$18)*(1-L734)))</f>
        <v>37299.31037</v>
      </c>
      <c r="N734" s="3">
        <f t="shared" si="10"/>
        <v>0.2852194123</v>
      </c>
      <c r="O734" s="4">
        <f>IF(N734&lt;=('Ejercicio 3 - TIR'!$D$18-'Ejercicio 3 - TIR'!$C$18)/('Ejercicio 3 - TIR'!$E$18-'Ejercicio 3 - TIR'!$C$18),'Ejercicio 3 - TIR'!$C$18+SQRT(('Ejercicio 3 - TIR'!$E$18-'Ejercicio 3 - TIR'!$C$18)*('Ejercicio 3 - TIR'!$D$18-'Ejercicio 3 - TIR'!$C$18)*N734),'Ejercicio 3 - TIR'!$E$18-SQRT(('Ejercicio 3 - TIR'!$E$18-'Ejercicio 3 - TIR'!$C$18)*('Ejercicio 3 - TIR'!$E$18-'Ejercicio 3 - TIR'!$D$18)*(1-N734)))</f>
        <v>36540.86476</v>
      </c>
      <c r="P734" s="3">
        <f t="shared" si="11"/>
        <v>0.1870155791</v>
      </c>
      <c r="Q734" s="7">
        <f>IF(P734&lt;=('Ejercicio 3 - TIR'!$D$22-'Ejercicio 3 - TIR'!$C$22)/('Ejercicio 3 - TIR'!$E$22-'Ejercicio 3 - TIR'!$C$22),'Ejercicio 3 - TIR'!$C$22+SQRT(('Ejercicio 3 - TIR'!$E$22-'Ejercicio 3 - TIR'!$C$22)*('Ejercicio 3 - TIR'!$D$22-'Ejercicio 3 - TIR'!$C$22)*P734),'Ejercicio 3 - TIR'!$E$22-SQRT(('Ejercicio 3 - TIR'!$E$22-'Ejercicio 3 - TIR'!$C$22)*('Ejercicio 3 - TIR'!$E$22-'Ejercicio 3 - TIR'!$D$22)*(1-P734)))</f>
        <v>0.138347426</v>
      </c>
      <c r="R734" s="3">
        <f t="shared" si="12"/>
        <v>0.4346038177</v>
      </c>
      <c r="S734" s="7">
        <f>IF(R734&lt;=('Ejercicio 3 - TIR'!$D$23-'Ejercicio 3 - TIR'!$C$23)/('Ejercicio 3 - TIR'!$E$23-'Ejercicio 3 - TIR'!$C$23),'Ejercicio 3 - TIR'!$C$23+SQRT(('Ejercicio 3 - TIR'!$E$23-'Ejercicio 3 - TIR'!$C$23)*('Ejercicio 3 - TIR'!$D$23-'Ejercicio 3 - TIR'!$C$23)*R734),'Ejercicio 3 - TIR'!$E$23-SQRT(('Ejercicio 3 - TIR'!$E$23-'Ejercicio 3 - TIR'!$C$23)*('Ejercicio 3 - TIR'!$E$23-'Ejercicio 3 - TIR'!$D$23)*(1-R734)))</f>
        <v>0.1479693917</v>
      </c>
      <c r="T734" s="3">
        <f t="shared" si="13"/>
        <v>0.5478448083</v>
      </c>
      <c r="U734" s="7">
        <f>IF(T734&lt;=('Ejercicio 3 - TIR'!$D$24-'Ejercicio 3 - TIR'!$C$24)/('Ejercicio 3 - TIR'!$E$24-'Ejercicio 3 - TIR'!$C$24),'Ejercicio 3 - TIR'!$C$24+SQRT(('Ejercicio 3 - TIR'!$E$24-'Ejercicio 3 - TIR'!$C$24)*('Ejercicio 3 - TIR'!$D$24-'Ejercicio 3 - TIR'!$C$24)*T734),'Ejercicio 3 - TIR'!$E$24-SQRT(('Ejercicio 3 - TIR'!$E$24-'Ejercicio 3 - TIR'!$C$24)*('Ejercicio 3 - TIR'!$E$24-'Ejercicio 3 - TIR'!$D$24)*(1-T734)))</f>
        <v>0.1844186209</v>
      </c>
      <c r="V734" s="3">
        <f t="shared" si="14"/>
        <v>0.9000810323</v>
      </c>
      <c r="W734" s="7">
        <f>IF(V734&lt;=('Ejercicio 3 - TIR'!$D$25-'Ejercicio 3 - TIR'!$C$25)/('Ejercicio 3 - TIR'!$E$25-'Ejercicio 3 - TIR'!$C$25),'Ejercicio 3 - TIR'!$C$25+SQRT(('Ejercicio 3 - TIR'!$E$25-'Ejercicio 3 - TIR'!$C$25)*('Ejercicio 3 - TIR'!$D$25-'Ejercicio 3 - TIR'!$C$25)*V734),'Ejercicio 3 - TIR'!$E$25-SQRT(('Ejercicio 3 - TIR'!$E$25-'Ejercicio 3 - TIR'!$C$25)*('Ejercicio 3 - TIR'!$E$25-'Ejercicio 3 - TIR'!$D$25)*(1-V734)))</f>
        <v>0.2312992945</v>
      </c>
      <c r="X734" s="3">
        <f t="shared" si="15"/>
        <v>0.5776901015</v>
      </c>
      <c r="Y734" s="7">
        <f>IF(X734&lt;=('Ejercicio 3 - TIR'!$D$26-'Ejercicio 3 - TIR'!$C$26)/('Ejercicio 3 - TIR'!$E$26-'Ejercicio 3 - TIR'!$C$26),'Ejercicio 3 - TIR'!$C$26+SQRT(('Ejercicio 3 - TIR'!$E$26-'Ejercicio 3 - TIR'!$C$26)*('Ejercicio 3 - TIR'!$D$26-'Ejercicio 3 - TIR'!$C$26)*X734),'Ejercicio 3 - TIR'!$E$26-SQRT(('Ejercicio 3 - TIR'!$E$26-'Ejercicio 3 - TIR'!$C$26)*('Ejercicio 3 - TIR'!$E$26-'Ejercicio 3 - TIR'!$D$26)*(1-X734)))</f>
        <v>0.232245697</v>
      </c>
      <c r="Z734" s="3">
        <f t="shared" si="16"/>
        <v>1.138347426</v>
      </c>
      <c r="AA734" s="3">
        <f t="shared" si="17"/>
        <v>1.306788002</v>
      </c>
      <c r="AB734" s="3">
        <f t="shared" si="18"/>
        <v>1.547784043</v>
      </c>
      <c r="AC734" s="3">
        <f t="shared" si="19"/>
        <v>1.905785401</v>
      </c>
      <c r="AD734" s="3">
        <f t="shared" si="20"/>
        <v>2.348395859</v>
      </c>
      <c r="AE734" s="2">
        <f t="shared" si="21"/>
        <v>5171.339444</v>
      </c>
      <c r="AF734" s="2">
        <f t="shared" si="22"/>
        <v>5936.539396</v>
      </c>
      <c r="AG734" s="2">
        <f t="shared" si="23"/>
        <v>7031.347804</v>
      </c>
      <c r="AH734" s="2">
        <f t="shared" si="24"/>
        <v>8657.69359</v>
      </c>
      <c r="AI734" s="2">
        <f t="shared" si="25"/>
        <v>10668.40567</v>
      </c>
      <c r="AJ734" s="4">
        <f t="shared" si="26"/>
        <v>37697.47395</v>
      </c>
      <c r="AK734" s="4">
        <f t="shared" si="27"/>
        <v>51780.36368</v>
      </c>
      <c r="AL734" s="4">
        <f t="shared" si="28"/>
        <v>52468.27552</v>
      </c>
      <c r="AM734" s="4">
        <f t="shared" si="29"/>
        <v>71084.48115</v>
      </c>
      <c r="AN734" s="4">
        <f t="shared" si="30"/>
        <v>85812.41551</v>
      </c>
      <c r="AO734" s="4">
        <f>C734/'Ejercicio 3 - TIR'!$D$7</f>
        <v>15216.9187</v>
      </c>
      <c r="AP734" s="4">
        <f t="shared" si="31"/>
        <v>22480.55525</v>
      </c>
      <c r="AQ734" s="4">
        <f t="shared" si="32"/>
        <v>36563.44498</v>
      </c>
      <c r="AR734" s="4">
        <f t="shared" si="33"/>
        <v>37251.35683</v>
      </c>
      <c r="AS734" s="4">
        <f t="shared" si="34"/>
        <v>55867.56245</v>
      </c>
      <c r="AT734" s="4">
        <f t="shared" si="35"/>
        <v>70595.49681</v>
      </c>
      <c r="AU734" s="4">
        <f>AP734*'Ejercicio 3 - TIR'!$D$5</f>
        <v>11240.27763</v>
      </c>
      <c r="AV734" s="4">
        <f>AQ734*'Ejercicio 3 - TIR'!$D$5</f>
        <v>18281.72249</v>
      </c>
      <c r="AW734" s="4">
        <f>AR734*'Ejercicio 3 - TIR'!$D$5</f>
        <v>18625.67841</v>
      </c>
      <c r="AX734" s="4">
        <f>AS734*'Ejercicio 3 - TIR'!$D$5</f>
        <v>27933.78123</v>
      </c>
      <c r="AY734" s="4">
        <f>AT734*'Ejercicio 3 - TIR'!$D$5</f>
        <v>35297.74841</v>
      </c>
      <c r="AZ734" s="4">
        <f t="shared" ref="AZ734:BD734" si="2237">AJ734-AU734-AE734</f>
        <v>21285.85688</v>
      </c>
      <c r="BA734" s="4">
        <f t="shared" si="2237"/>
        <v>27562.10179</v>
      </c>
      <c r="BB734" s="4">
        <f t="shared" si="2237"/>
        <v>26811.24931</v>
      </c>
      <c r="BC734" s="4">
        <f t="shared" si="2237"/>
        <v>34493.00633</v>
      </c>
      <c r="BD734" s="4">
        <f t="shared" si="2237"/>
        <v>39846.26143</v>
      </c>
      <c r="BE734" s="4">
        <f t="shared" ref="BE734:BI734" si="2238">AZ734/Z734</f>
        <v>18698.91071</v>
      </c>
      <c r="BF734" s="4">
        <f t="shared" si="2238"/>
        <v>21091.48672</v>
      </c>
      <c r="BG734" s="4">
        <f t="shared" si="2238"/>
        <v>17322.34508</v>
      </c>
      <c r="BH734" s="4">
        <f t="shared" si="2238"/>
        <v>18099.10304</v>
      </c>
      <c r="BI734" s="4">
        <f t="shared" si="2238"/>
        <v>16967.43812</v>
      </c>
      <c r="BJ734" s="4">
        <f t="shared" si="38"/>
        <v>87781.55463</v>
      </c>
      <c r="BK734" s="4">
        <f t="shared" si="39"/>
        <v>35735.34886</v>
      </c>
      <c r="BL734" s="4">
        <f t="shared" si="40"/>
        <v>123516.9035</v>
      </c>
      <c r="BM734" s="4">
        <f>BK734*'Ejercicio 3 - TIR'!$D$5</f>
        <v>17867.67443</v>
      </c>
      <c r="BN734" s="4">
        <f t="shared" si="41"/>
        <v>105649.2291</v>
      </c>
      <c r="BO734" s="4">
        <f t="shared" si="42"/>
        <v>44987.82803</v>
      </c>
      <c r="BP734" s="4">
        <f t="shared" si="43"/>
        <v>-113463.9622</v>
      </c>
      <c r="BQ734" s="4">
        <f t="shared" ref="BQ734:BT734" si="2239">BE734</f>
        <v>18698.91071</v>
      </c>
      <c r="BR734" s="4">
        <f t="shared" si="2239"/>
        <v>21091.48672</v>
      </c>
      <c r="BS734" s="4">
        <f t="shared" si="2239"/>
        <v>17322.34508</v>
      </c>
      <c r="BT734" s="4">
        <f t="shared" si="2239"/>
        <v>18099.10304</v>
      </c>
      <c r="BU734" s="4">
        <f t="shared" si="45"/>
        <v>61955.26615</v>
      </c>
      <c r="BV734" s="36">
        <f t="shared" si="46"/>
        <v>5.493534574</v>
      </c>
    </row>
    <row r="735" ht="15.0" customHeight="1">
      <c r="A735" s="2">
        <v>734.0</v>
      </c>
      <c r="B735" s="3">
        <f t="shared" si="4"/>
        <v>0.8046235411</v>
      </c>
      <c r="C735" s="4">
        <f>IF(B735&lt;=('Ejercicio 3 - TIR'!$D$13-'Ejercicio 3 - TIR'!$C$13)/('Ejercicio 3 - TIR'!$E$13-'Ejercicio 3 - TIR'!$C$13),'Ejercicio 3 - TIR'!$C$13+SQRT(('Ejercicio 3 - TIR'!$E$13-'Ejercicio 3 - TIR'!$C$13)*('Ejercicio 3 - TIR'!$D$13-'Ejercicio 3 - TIR'!$C$13)*B735),'Ejercicio 3 - TIR'!$E$13-SQRT(('Ejercicio 3 - TIR'!$E$13-'Ejercicio 3 - TIR'!$C$13)*('Ejercicio 3 - TIR'!$E$13-'Ejercicio 3 - TIR'!$D$13)*(1-B735)))</f>
        <v>84688.18265</v>
      </c>
      <c r="D735" s="3">
        <f t="shared" si="5"/>
        <v>0.7837359163</v>
      </c>
      <c r="E735" s="4">
        <f>IF(D735&lt;=('Ejercicio 3 - TIR'!$D$14-'Ejercicio 3 - TIR'!$C$14)/('Ejercicio 3 - TIR'!$E$14-'Ejercicio 3 - TIR'!$C$14),'Ejercicio 3 - TIR'!$C$14+SQRT(('Ejercicio 3 - TIR'!$E$14-'Ejercicio 3 - TIR'!$C$14)*('Ejercicio 3 - TIR'!$D$14-'Ejercicio 3 - TIR'!$C$14)*D735),'Ejercicio 3 - TIR'!$E$14-SQRT(('Ejercicio 3 - TIR'!$E$14-'Ejercicio 3 - TIR'!$C$14)*('Ejercicio 3 - TIR'!$E$14-'Ejercicio 3 - TIR'!$D$14)*(1-D735)))</f>
        <v>34304.42167</v>
      </c>
      <c r="F735" s="3">
        <f t="shared" si="6"/>
        <v>0.08474580047</v>
      </c>
      <c r="G735" s="4">
        <f>IF(F735&lt;=('Ejercicio 3 - TIR'!$D$18-'Ejercicio 3 - TIR'!$C$18)/('Ejercicio 3 - TIR'!$E$18-'Ejercicio 3 - TIR'!$C$18),'Ejercicio 3 - TIR'!$C$18+SQRT(('Ejercicio 3 - TIR'!$E$18-'Ejercicio 3 - TIR'!$C$18)*('Ejercicio 3 - TIR'!$D$18-'Ejercicio 3 - TIR'!$C$18)*F735),'Ejercicio 3 - TIR'!$E$18-SQRT(('Ejercicio 3 - TIR'!$E$18-'Ejercicio 3 - TIR'!$C$18)*('Ejercicio 3 - TIR'!$E$18-'Ejercicio 3 - TIR'!$D$18)*(1-F735)))</f>
        <v>33565.37096</v>
      </c>
      <c r="H735" s="3">
        <f t="shared" si="7"/>
        <v>0.9755386501</v>
      </c>
      <c r="I735" s="4">
        <f>IF(H735&lt;=('Ejercicio 3 - TIR'!$D$18-'Ejercicio 3 - TIR'!$C$18)/('Ejercicio 3 - TIR'!$E$18-'Ejercicio 3 - TIR'!$C$18),'Ejercicio 3 - TIR'!$C$18+SQRT(('Ejercicio 3 - TIR'!$E$18-'Ejercicio 3 - TIR'!$C$18)*('Ejercicio 3 - TIR'!$D$18-'Ejercicio 3 - TIR'!$C$18)*H735),'Ejercicio 3 - TIR'!$E$18-SQRT(('Ejercicio 3 - TIR'!$E$18-'Ejercicio 3 - TIR'!$C$18)*('Ejercicio 3 - TIR'!$E$18-'Ejercicio 3 - TIR'!$D$18)*(1-H735)))</f>
        <v>43645.52547</v>
      </c>
      <c r="J735" s="3">
        <f t="shared" si="8"/>
        <v>0.2795802201</v>
      </c>
      <c r="K735" s="4">
        <f>IF(J735&lt;=('Ejercicio 3 - TIR'!$D$18-'Ejercicio 3 - TIR'!$C$18)/('Ejercicio 3 - TIR'!$E$18-'Ejercicio 3 - TIR'!$C$18),'Ejercicio 3 - TIR'!$C$18+SQRT(('Ejercicio 3 - TIR'!$E$18-'Ejercicio 3 - TIR'!$C$18)*('Ejercicio 3 - TIR'!$D$18-'Ejercicio 3 - TIR'!$C$18)*J735),'Ejercicio 3 - TIR'!$E$18-SQRT(('Ejercicio 3 - TIR'!$E$18-'Ejercicio 3 - TIR'!$C$18)*('Ejercicio 3 - TIR'!$E$18-'Ejercicio 3 - TIR'!$D$18)*(1-J735)))</f>
        <v>36475.88087</v>
      </c>
      <c r="L735" s="3">
        <f t="shared" si="9"/>
        <v>0.8976936628</v>
      </c>
      <c r="M735" s="4">
        <f>IF(L735&lt;=('Ejercicio 3 - TIR'!$D$18-'Ejercicio 3 - TIR'!$C$18)/('Ejercicio 3 - TIR'!$E$18-'Ejercicio 3 - TIR'!$C$18),'Ejercicio 3 - TIR'!$C$18+SQRT(('Ejercicio 3 - TIR'!$E$18-'Ejercicio 3 - TIR'!$C$18)*('Ejercicio 3 - TIR'!$D$18-'Ejercicio 3 - TIR'!$C$18)*L735),'Ejercicio 3 - TIR'!$E$18-SQRT(('Ejercicio 3 - TIR'!$E$18-'Ejercicio 3 - TIR'!$C$18)*('Ejercicio 3 - TIR'!$E$18-'Ejercicio 3 - TIR'!$D$18)*(1-L735)))</f>
        <v>42229.98641</v>
      </c>
      <c r="N735" s="3">
        <f t="shared" si="10"/>
        <v>0.03497588315</v>
      </c>
      <c r="O735" s="4">
        <f>IF(N735&lt;=('Ejercicio 3 - TIR'!$D$18-'Ejercicio 3 - TIR'!$C$18)/('Ejercicio 3 - TIR'!$E$18-'Ejercicio 3 - TIR'!$C$18),'Ejercicio 3 - TIR'!$C$18+SQRT(('Ejercicio 3 - TIR'!$E$18-'Ejercicio 3 - TIR'!$C$18)*('Ejercicio 3 - TIR'!$D$18-'Ejercicio 3 - TIR'!$C$18)*N735),'Ejercicio 3 - TIR'!$E$18-SQRT(('Ejercicio 3 - TIR'!$E$18-'Ejercicio 3 - TIR'!$C$18)*('Ejercicio 3 - TIR'!$E$18-'Ejercicio 3 - TIR'!$D$18)*(1-N735)))</f>
        <v>32290.4983</v>
      </c>
      <c r="P735" s="3">
        <f t="shared" si="11"/>
        <v>0.8633217751</v>
      </c>
      <c r="Q735" s="7">
        <f>IF(P735&lt;=('Ejercicio 3 - TIR'!$D$22-'Ejercicio 3 - TIR'!$C$22)/('Ejercicio 3 - TIR'!$E$22-'Ejercicio 3 - TIR'!$C$22),'Ejercicio 3 - TIR'!$C$22+SQRT(('Ejercicio 3 - TIR'!$E$22-'Ejercicio 3 - TIR'!$C$22)*('Ejercicio 3 - TIR'!$D$22-'Ejercicio 3 - TIR'!$C$22)*P735),'Ejercicio 3 - TIR'!$E$22-SQRT(('Ejercicio 3 - TIR'!$E$22-'Ejercicio 3 - TIR'!$C$22)*('Ejercicio 3 - TIR'!$E$22-'Ejercicio 3 - TIR'!$D$22)*(1-P735)))</f>
        <v>0.1643149496</v>
      </c>
      <c r="R735" s="3">
        <f t="shared" si="12"/>
        <v>0.6000250432</v>
      </c>
      <c r="S735" s="7">
        <f>IF(R735&lt;=('Ejercicio 3 - TIR'!$D$23-'Ejercicio 3 - TIR'!$C$23)/('Ejercicio 3 - TIR'!$E$23-'Ejercicio 3 - TIR'!$C$23),'Ejercicio 3 - TIR'!$C$23+SQRT(('Ejercicio 3 - TIR'!$E$23-'Ejercicio 3 - TIR'!$C$23)*('Ejercicio 3 - TIR'!$D$23-'Ejercicio 3 - TIR'!$C$23)*R735),'Ejercicio 3 - TIR'!$E$23-SQRT(('Ejercicio 3 - TIR'!$E$23-'Ejercicio 3 - TIR'!$C$23)*('Ejercicio 3 - TIR'!$E$23-'Ejercicio 3 - TIR'!$D$23)*(1-R735)))</f>
        <v>0.1531680243</v>
      </c>
      <c r="T735" s="3">
        <f t="shared" si="13"/>
        <v>0.2329245547</v>
      </c>
      <c r="U735" s="7">
        <f>IF(T735&lt;=('Ejercicio 3 - TIR'!$D$24-'Ejercicio 3 - TIR'!$C$24)/('Ejercicio 3 - TIR'!$E$24-'Ejercicio 3 - TIR'!$C$24),'Ejercicio 3 - TIR'!$C$24+SQRT(('Ejercicio 3 - TIR'!$E$24-'Ejercicio 3 - TIR'!$C$24)*('Ejercicio 3 - TIR'!$D$24-'Ejercicio 3 - TIR'!$C$24)*T735),'Ejercicio 3 - TIR'!$E$24-SQRT(('Ejercicio 3 - TIR'!$E$24-'Ejercicio 3 - TIR'!$C$24)*('Ejercicio 3 - TIR'!$E$24-'Ejercicio 3 - TIR'!$D$24)*(1-T735)))</f>
        <v>0.172116545</v>
      </c>
      <c r="V735" s="3">
        <f t="shared" si="14"/>
        <v>0.3725647681</v>
      </c>
      <c r="W735" s="7">
        <f>IF(V735&lt;=('Ejercicio 3 - TIR'!$D$25-'Ejercicio 3 - TIR'!$C$25)/('Ejercicio 3 - TIR'!$E$25-'Ejercicio 3 - TIR'!$C$25),'Ejercicio 3 - TIR'!$C$25+SQRT(('Ejercicio 3 - TIR'!$E$25-'Ejercicio 3 - TIR'!$C$25)*('Ejercicio 3 - TIR'!$D$25-'Ejercicio 3 - TIR'!$C$25)*V735),'Ejercicio 3 - TIR'!$E$25-SQRT(('Ejercicio 3 - TIR'!$E$25-'Ejercicio 3 - TIR'!$C$25)*('Ejercicio 3 - TIR'!$E$25-'Ejercicio 3 - TIR'!$D$25)*(1-V735)))</f>
        <v>0.2031382532</v>
      </c>
      <c r="X735" s="3">
        <f t="shared" si="15"/>
        <v>0.9618391035</v>
      </c>
      <c r="Y735" s="7">
        <f>IF(X735&lt;=('Ejercicio 3 - TIR'!$D$26-'Ejercicio 3 - TIR'!$C$26)/('Ejercicio 3 - TIR'!$E$26-'Ejercicio 3 - TIR'!$C$26),'Ejercicio 3 - TIR'!$C$26+SQRT(('Ejercicio 3 - TIR'!$E$26-'Ejercicio 3 - TIR'!$C$26)*('Ejercicio 3 - TIR'!$D$26-'Ejercicio 3 - TIR'!$C$26)*X735),'Ejercicio 3 - TIR'!$E$26-SQRT(('Ejercicio 3 - TIR'!$E$26-'Ejercicio 3 - TIR'!$C$26)*('Ejercicio 3 - TIR'!$E$26-'Ejercicio 3 - TIR'!$D$26)*(1-X735)))</f>
        <v>0.2656449019</v>
      </c>
      <c r="Z735" s="3">
        <f t="shared" si="16"/>
        <v>1.16431495</v>
      </c>
      <c r="AA735" s="3">
        <f t="shared" si="17"/>
        <v>1.34265077</v>
      </c>
      <c r="AB735" s="3">
        <f t="shared" si="18"/>
        <v>1.573743182</v>
      </c>
      <c r="AC735" s="3">
        <f t="shared" si="19"/>
        <v>1.893430623</v>
      </c>
      <c r="AD735" s="3">
        <f t="shared" si="20"/>
        <v>2.396410815</v>
      </c>
      <c r="AE735" s="2">
        <f t="shared" si="21"/>
        <v>5636.729318</v>
      </c>
      <c r="AF735" s="2">
        <f t="shared" si="22"/>
        <v>6500.096011</v>
      </c>
      <c r="AG735" s="2">
        <f t="shared" si="23"/>
        <v>7618.870079</v>
      </c>
      <c r="AH735" s="2">
        <f t="shared" si="24"/>
        <v>9166.554039</v>
      </c>
      <c r="AI735" s="2">
        <f t="shared" si="25"/>
        <v>11601.60239</v>
      </c>
      <c r="AJ735" s="4">
        <f t="shared" si="26"/>
        <v>39080.6632</v>
      </c>
      <c r="AK735" s="4">
        <f t="shared" si="27"/>
        <v>58600.69839</v>
      </c>
      <c r="AL735" s="4">
        <f t="shared" si="28"/>
        <v>57403.66882</v>
      </c>
      <c r="AM735" s="4">
        <f t="shared" si="29"/>
        <v>79959.54947</v>
      </c>
      <c r="AN735" s="4">
        <f t="shared" si="30"/>
        <v>77381.29935</v>
      </c>
      <c r="AO735" s="4">
        <f>C735/'Ejercicio 3 - TIR'!$D$7</f>
        <v>16937.63653</v>
      </c>
      <c r="AP735" s="4">
        <f t="shared" si="31"/>
        <v>22143.02667</v>
      </c>
      <c r="AQ735" s="4">
        <f t="shared" si="32"/>
        <v>41663.06186</v>
      </c>
      <c r="AR735" s="4">
        <f t="shared" si="33"/>
        <v>40466.03229</v>
      </c>
      <c r="AS735" s="4">
        <f t="shared" si="34"/>
        <v>63021.91294</v>
      </c>
      <c r="AT735" s="4">
        <f t="shared" si="35"/>
        <v>60443.66282</v>
      </c>
      <c r="AU735" s="4">
        <f>AP735*'Ejercicio 3 - TIR'!$D$5</f>
        <v>11071.51333</v>
      </c>
      <c r="AV735" s="4">
        <f>AQ735*'Ejercicio 3 - TIR'!$D$5</f>
        <v>20831.53093</v>
      </c>
      <c r="AW735" s="4">
        <f>AR735*'Ejercicio 3 - TIR'!$D$5</f>
        <v>20233.01614</v>
      </c>
      <c r="AX735" s="4">
        <f>AS735*'Ejercicio 3 - TIR'!$D$5</f>
        <v>31510.95647</v>
      </c>
      <c r="AY735" s="4">
        <f>AT735*'Ejercicio 3 - TIR'!$D$5</f>
        <v>30221.83141</v>
      </c>
      <c r="AZ735" s="4">
        <f t="shared" ref="AZ735:BD735" si="2240">AJ735-AU735-AE735</f>
        <v>22372.42054</v>
      </c>
      <c r="BA735" s="4">
        <f t="shared" si="2240"/>
        <v>31269.07145</v>
      </c>
      <c r="BB735" s="4">
        <f t="shared" si="2240"/>
        <v>29551.78259</v>
      </c>
      <c r="BC735" s="4">
        <f t="shared" si="2240"/>
        <v>39282.03896</v>
      </c>
      <c r="BD735" s="4">
        <f t="shared" si="2240"/>
        <v>35557.86555</v>
      </c>
      <c r="BE735" s="4">
        <f t="shared" ref="BE735:BI735" si="2241">AZ735/Z735</f>
        <v>19215.09343</v>
      </c>
      <c r="BF735" s="4">
        <f t="shared" si="2241"/>
        <v>23289.05784</v>
      </c>
      <c r="BG735" s="4">
        <f t="shared" si="2241"/>
        <v>18778.02105</v>
      </c>
      <c r="BH735" s="4">
        <f t="shared" si="2241"/>
        <v>20746.48973</v>
      </c>
      <c r="BI735" s="4">
        <f t="shared" si="2241"/>
        <v>14837.9674</v>
      </c>
      <c r="BJ735" s="4">
        <f t="shared" si="38"/>
        <v>82207.48708</v>
      </c>
      <c r="BK735" s="4">
        <f t="shared" si="39"/>
        <v>40589.53536</v>
      </c>
      <c r="BL735" s="4">
        <f t="shared" si="40"/>
        <v>122797.0224</v>
      </c>
      <c r="BM735" s="4">
        <f>BK735*'Ejercicio 3 - TIR'!$D$5</f>
        <v>20294.76768</v>
      </c>
      <c r="BN735" s="4">
        <f t="shared" si="41"/>
        <v>102502.2548</v>
      </c>
      <c r="BO735" s="4">
        <f t="shared" si="42"/>
        <v>42773.23993</v>
      </c>
      <c r="BP735" s="4">
        <f t="shared" si="43"/>
        <v>-118992.6043</v>
      </c>
      <c r="BQ735" s="4">
        <f t="shared" ref="BQ735:BT735" si="2242">BE735</f>
        <v>19215.09343</v>
      </c>
      <c r="BR735" s="4">
        <f t="shared" si="2242"/>
        <v>23289.05784</v>
      </c>
      <c r="BS735" s="4">
        <f t="shared" si="2242"/>
        <v>18778.02105</v>
      </c>
      <c r="BT735" s="4">
        <f t="shared" si="2242"/>
        <v>20746.48973</v>
      </c>
      <c r="BU735" s="4">
        <f t="shared" si="45"/>
        <v>57611.20733</v>
      </c>
      <c r="BV735" s="36">
        <f t="shared" si="46"/>
        <v>4.70538285</v>
      </c>
    </row>
    <row r="736" ht="15.0" customHeight="1">
      <c r="A736" s="2">
        <v>735.0</v>
      </c>
      <c r="B736" s="3">
        <f t="shared" si="4"/>
        <v>0.255545033</v>
      </c>
      <c r="C736" s="4">
        <f>IF(B736&lt;=('Ejercicio 3 - TIR'!$D$13-'Ejercicio 3 - TIR'!$C$13)/('Ejercicio 3 - TIR'!$E$13-'Ejercicio 3 - TIR'!$C$13),'Ejercicio 3 - TIR'!$C$13+SQRT(('Ejercicio 3 - TIR'!$E$13-'Ejercicio 3 - TIR'!$C$13)*('Ejercicio 3 - TIR'!$D$13-'Ejercicio 3 - TIR'!$C$13)*B736),'Ejercicio 3 - TIR'!$E$13-SQRT(('Ejercicio 3 - TIR'!$E$13-'Ejercicio 3 - TIR'!$C$13)*('Ejercicio 3 - TIR'!$E$13-'Ejercicio 3 - TIR'!$D$13)*(1-B736)))</f>
        <v>70111.1064</v>
      </c>
      <c r="D736" s="3">
        <f t="shared" si="5"/>
        <v>0.7137251638</v>
      </c>
      <c r="E736" s="4">
        <f>IF(D736&lt;=('Ejercicio 3 - TIR'!$D$14-'Ejercicio 3 - TIR'!$C$14)/('Ejercicio 3 - TIR'!$E$14-'Ejercicio 3 - TIR'!$C$14),'Ejercicio 3 - TIR'!$C$14+SQRT(('Ejercicio 3 - TIR'!$E$14-'Ejercicio 3 - TIR'!$C$14)*('Ejercicio 3 - TIR'!$D$14-'Ejercicio 3 - TIR'!$C$14)*D736),'Ejercicio 3 - TIR'!$E$14-SQRT(('Ejercicio 3 - TIR'!$E$14-'Ejercicio 3 - TIR'!$C$14)*('Ejercicio 3 - TIR'!$E$14-'Ejercicio 3 - TIR'!$D$14)*(1-D736)))</f>
        <v>33447.04453</v>
      </c>
      <c r="F736" s="3">
        <f t="shared" si="6"/>
        <v>0.7927848877</v>
      </c>
      <c r="G736" s="4">
        <f>IF(F736&lt;=('Ejercicio 3 - TIR'!$D$18-'Ejercicio 3 - TIR'!$C$18)/('Ejercicio 3 - TIR'!$E$18-'Ejercicio 3 - TIR'!$C$18),'Ejercicio 3 - TIR'!$C$18+SQRT(('Ejercicio 3 - TIR'!$E$18-'Ejercicio 3 - TIR'!$C$18)*('Ejercicio 3 - TIR'!$D$18-'Ejercicio 3 - TIR'!$C$18)*F736),'Ejercicio 3 - TIR'!$E$18-SQRT(('Ejercicio 3 - TIR'!$E$18-'Ejercicio 3 - TIR'!$C$18)*('Ejercicio 3 - TIR'!$E$18-'Ejercicio 3 - TIR'!$D$18)*(1-F736)))</f>
        <v>41057.77557</v>
      </c>
      <c r="H736" s="3">
        <f t="shared" si="7"/>
        <v>0.2986189719</v>
      </c>
      <c r="I736" s="4">
        <f>IF(H736&lt;=('Ejercicio 3 - TIR'!$D$18-'Ejercicio 3 - TIR'!$C$18)/('Ejercicio 3 - TIR'!$E$18-'Ejercicio 3 - TIR'!$C$18),'Ejercicio 3 - TIR'!$C$18+SQRT(('Ejercicio 3 - TIR'!$E$18-'Ejercicio 3 - TIR'!$C$18)*('Ejercicio 3 - TIR'!$D$18-'Ejercicio 3 - TIR'!$C$18)*H736),'Ejercicio 3 - TIR'!$E$18-SQRT(('Ejercicio 3 - TIR'!$E$18-'Ejercicio 3 - TIR'!$C$18)*('Ejercicio 3 - TIR'!$E$18-'Ejercicio 3 - TIR'!$D$18)*(1-H736)))</f>
        <v>36692.74576</v>
      </c>
      <c r="J736" s="3">
        <f t="shared" si="8"/>
        <v>0.5023003706</v>
      </c>
      <c r="K736" s="4">
        <f>IF(J736&lt;=('Ejercicio 3 - TIR'!$D$18-'Ejercicio 3 - TIR'!$C$18)/('Ejercicio 3 - TIR'!$E$18-'Ejercicio 3 - TIR'!$C$18),'Ejercicio 3 - TIR'!$C$18+SQRT(('Ejercicio 3 - TIR'!$E$18-'Ejercicio 3 - TIR'!$C$18)*('Ejercicio 3 - TIR'!$D$18-'Ejercicio 3 - TIR'!$C$18)*J736),'Ejercicio 3 - TIR'!$E$18-SQRT(('Ejercicio 3 - TIR'!$E$18-'Ejercicio 3 - TIR'!$C$18)*('Ejercicio 3 - TIR'!$E$18-'Ejercicio 3 - TIR'!$D$18)*(1-J736)))</f>
        <v>38680.15297</v>
      </c>
      <c r="L736" s="3">
        <f t="shared" si="9"/>
        <v>0.6761931597</v>
      </c>
      <c r="M736" s="4">
        <f>IF(L736&lt;=('Ejercicio 3 - TIR'!$D$18-'Ejercicio 3 - TIR'!$C$18)/('Ejercicio 3 - TIR'!$E$18-'Ejercicio 3 - TIR'!$C$18),'Ejercicio 3 - TIR'!$C$18+SQRT(('Ejercicio 3 - TIR'!$E$18-'Ejercicio 3 - TIR'!$C$18)*('Ejercicio 3 - TIR'!$D$18-'Ejercicio 3 - TIR'!$C$18)*L736),'Ejercicio 3 - TIR'!$E$18-SQRT(('Ejercicio 3 - TIR'!$E$18-'Ejercicio 3 - TIR'!$C$18)*('Ejercicio 3 - TIR'!$E$18-'Ejercicio 3 - TIR'!$D$18)*(1-L736)))</f>
        <v>40071.96662</v>
      </c>
      <c r="N736" s="3">
        <f t="shared" si="10"/>
        <v>0.8259269997</v>
      </c>
      <c r="O736" s="4">
        <f>IF(N736&lt;=('Ejercicio 3 - TIR'!$D$18-'Ejercicio 3 - TIR'!$C$18)/('Ejercicio 3 - TIR'!$E$18-'Ejercicio 3 - TIR'!$C$18),'Ejercicio 3 - TIR'!$C$18+SQRT(('Ejercicio 3 - TIR'!$E$18-'Ejercicio 3 - TIR'!$C$18)*('Ejercicio 3 - TIR'!$D$18-'Ejercicio 3 - TIR'!$C$18)*N736),'Ejercicio 3 - TIR'!$E$18-SQRT(('Ejercicio 3 - TIR'!$E$18-'Ejercicio 3 - TIR'!$C$18)*('Ejercicio 3 - TIR'!$E$18-'Ejercicio 3 - TIR'!$D$18)*(1-N736)))</f>
        <v>41386.76391</v>
      </c>
      <c r="P736" s="3">
        <f t="shared" si="11"/>
        <v>0.3174524322</v>
      </c>
      <c r="Q736" s="7">
        <f>IF(P736&lt;=('Ejercicio 3 - TIR'!$D$22-'Ejercicio 3 - TIR'!$C$22)/('Ejercicio 3 - TIR'!$E$22-'Ejercicio 3 - TIR'!$C$22),'Ejercicio 3 - TIR'!$C$22+SQRT(('Ejercicio 3 - TIR'!$E$22-'Ejercicio 3 - TIR'!$C$22)*('Ejercicio 3 - TIR'!$D$22-'Ejercicio 3 - TIR'!$C$22)*P736),'Ejercicio 3 - TIR'!$E$22-SQRT(('Ejercicio 3 - TIR'!$E$22-'Ejercicio 3 - TIR'!$C$22)*('Ejercicio 3 - TIR'!$E$22-'Ejercicio 3 - TIR'!$D$22)*(1-P736)))</f>
        <v>0.1439042753</v>
      </c>
      <c r="R736" s="3">
        <f t="shared" si="12"/>
        <v>0.3483952748</v>
      </c>
      <c r="S736" s="7">
        <f>IF(R736&lt;=('Ejercicio 3 - TIR'!$D$23-'Ejercicio 3 - TIR'!$C$23)/('Ejercicio 3 - TIR'!$E$23-'Ejercicio 3 - TIR'!$C$23),'Ejercicio 3 - TIR'!$C$23+SQRT(('Ejercicio 3 - TIR'!$E$23-'Ejercicio 3 - TIR'!$C$23)*('Ejercicio 3 - TIR'!$D$23-'Ejercicio 3 - TIR'!$C$23)*R736),'Ejercicio 3 - TIR'!$E$23-SQRT(('Ejercicio 3 - TIR'!$E$23-'Ejercicio 3 - TIR'!$C$23)*('Ejercicio 3 - TIR'!$E$23-'Ejercicio 3 - TIR'!$D$23)*(1-R736)))</f>
        <v>0.1450421943</v>
      </c>
      <c r="T736" s="3">
        <f t="shared" si="13"/>
        <v>0.4629292179</v>
      </c>
      <c r="U736" s="7">
        <f>IF(T736&lt;=('Ejercicio 3 - TIR'!$D$24-'Ejercicio 3 - TIR'!$C$24)/('Ejercicio 3 - TIR'!$E$24-'Ejercicio 3 - TIR'!$C$24),'Ejercicio 3 - TIR'!$C$24+SQRT(('Ejercicio 3 - TIR'!$E$24-'Ejercicio 3 - TIR'!$C$24)*('Ejercicio 3 - TIR'!$D$24-'Ejercicio 3 - TIR'!$C$24)*T736),'Ejercicio 3 - TIR'!$E$24-SQRT(('Ejercicio 3 - TIR'!$E$24-'Ejercicio 3 - TIR'!$C$24)*('Ejercicio 3 - TIR'!$E$24-'Ejercicio 3 - TIR'!$D$24)*(1-T736)))</f>
        <v>0.1812211631</v>
      </c>
      <c r="V736" s="3">
        <f t="shared" si="14"/>
        <v>0.5593851637</v>
      </c>
      <c r="W736" s="7">
        <f>IF(V736&lt;=('Ejercicio 3 - TIR'!$D$25-'Ejercicio 3 - TIR'!$C$25)/('Ejercicio 3 - TIR'!$E$25-'Ejercicio 3 - TIR'!$C$25),'Ejercicio 3 - TIR'!$C$25+SQRT(('Ejercicio 3 - TIR'!$E$25-'Ejercicio 3 - TIR'!$C$25)*('Ejercicio 3 - TIR'!$D$25-'Ejercicio 3 - TIR'!$C$25)*V736),'Ejercicio 3 - TIR'!$E$25-SQRT(('Ejercicio 3 - TIR'!$E$25-'Ejercicio 3 - TIR'!$C$25)*('Ejercicio 3 - TIR'!$E$25-'Ejercicio 3 - TIR'!$D$25)*(1-V736)))</f>
        <v>0.2107297577</v>
      </c>
      <c r="X736" s="3">
        <f t="shared" si="15"/>
        <v>0.08981616585</v>
      </c>
      <c r="Y736" s="7">
        <f>IF(X736&lt;=('Ejercicio 3 - TIR'!$D$26-'Ejercicio 3 - TIR'!$C$26)/('Ejercicio 3 - TIR'!$E$26-'Ejercicio 3 - TIR'!$C$26),'Ejercicio 3 - TIR'!$C$26+SQRT(('Ejercicio 3 - TIR'!$E$26-'Ejercicio 3 - TIR'!$C$26)*('Ejercicio 3 - TIR'!$D$26-'Ejercicio 3 - TIR'!$C$26)*X736),'Ejercicio 3 - TIR'!$E$26-SQRT(('Ejercicio 3 - TIR'!$E$26-'Ejercicio 3 - TIR'!$C$26)*('Ejercicio 3 - TIR'!$E$26-'Ejercicio 3 - TIR'!$D$26)*(1-X736)))</f>
        <v>0.2055725286</v>
      </c>
      <c r="Z736" s="3">
        <f t="shared" si="16"/>
        <v>1.143904275</v>
      </c>
      <c r="AA736" s="3">
        <f t="shared" si="17"/>
        <v>1.309818661</v>
      </c>
      <c r="AB736" s="3">
        <f t="shared" si="18"/>
        <v>1.547185523</v>
      </c>
      <c r="AC736" s="3">
        <f t="shared" si="19"/>
        <v>1.873223553</v>
      </c>
      <c r="AD736" s="3">
        <f t="shared" si="20"/>
        <v>2.258306856</v>
      </c>
      <c r="AE736" s="2">
        <f t="shared" si="21"/>
        <v>4813.172704</v>
      </c>
      <c r="AF736" s="2">
        <f t="shared" si="22"/>
        <v>5511.285834</v>
      </c>
      <c r="AG736" s="2">
        <f t="shared" si="23"/>
        <v>6510.047463</v>
      </c>
      <c r="AH736" s="2">
        <f t="shared" si="24"/>
        <v>7881.908188</v>
      </c>
      <c r="AI736" s="2">
        <f t="shared" si="25"/>
        <v>9502.211985</v>
      </c>
      <c r="AJ736" s="4">
        <f t="shared" si="26"/>
        <v>46966.16501</v>
      </c>
      <c r="AK736" s="4">
        <f t="shared" si="27"/>
        <v>48060.84313</v>
      </c>
      <c r="AL736" s="4">
        <f t="shared" si="28"/>
        <v>59845.37269</v>
      </c>
      <c r="AM736" s="4">
        <f t="shared" si="29"/>
        <v>75063.75169</v>
      </c>
      <c r="AN736" s="4">
        <f t="shared" si="30"/>
        <v>93464.01268</v>
      </c>
      <c r="AO736" s="4">
        <f>C736/'Ejercicio 3 - TIR'!$D$7</f>
        <v>14022.22128</v>
      </c>
      <c r="AP736" s="4">
        <f t="shared" si="31"/>
        <v>32943.94373</v>
      </c>
      <c r="AQ736" s="4">
        <f t="shared" si="32"/>
        <v>34038.62185</v>
      </c>
      <c r="AR736" s="4">
        <f t="shared" si="33"/>
        <v>45823.15141</v>
      </c>
      <c r="AS736" s="4">
        <f t="shared" si="34"/>
        <v>61041.53041</v>
      </c>
      <c r="AT736" s="4">
        <f t="shared" si="35"/>
        <v>79441.7914</v>
      </c>
      <c r="AU736" s="4">
        <f>AP736*'Ejercicio 3 - TIR'!$D$5</f>
        <v>16471.97187</v>
      </c>
      <c r="AV736" s="4">
        <f>AQ736*'Ejercicio 3 - TIR'!$D$5</f>
        <v>17019.31093</v>
      </c>
      <c r="AW736" s="4">
        <f>AR736*'Ejercicio 3 - TIR'!$D$5</f>
        <v>22911.57571</v>
      </c>
      <c r="AX736" s="4">
        <f>AS736*'Ejercicio 3 - TIR'!$D$5</f>
        <v>30520.7652</v>
      </c>
      <c r="AY736" s="4">
        <f>AT736*'Ejercicio 3 - TIR'!$D$5</f>
        <v>39720.8957</v>
      </c>
      <c r="AZ736" s="4">
        <f t="shared" ref="AZ736:BD736" si="2243">AJ736-AU736-AE736</f>
        <v>25681.02044</v>
      </c>
      <c r="BA736" s="4">
        <f t="shared" si="2243"/>
        <v>25530.24637</v>
      </c>
      <c r="BB736" s="4">
        <f t="shared" si="2243"/>
        <v>30423.74952</v>
      </c>
      <c r="BC736" s="4">
        <f t="shared" si="2243"/>
        <v>36661.0783</v>
      </c>
      <c r="BD736" s="4">
        <f t="shared" si="2243"/>
        <v>44240.90499</v>
      </c>
      <c r="BE736" s="4">
        <f t="shared" ref="BE736:BI736" si="2244">AZ736/Z736</f>
        <v>22450.32298</v>
      </c>
      <c r="BF736" s="4">
        <f t="shared" si="2244"/>
        <v>19491.43582</v>
      </c>
      <c r="BG736" s="4">
        <f t="shared" si="2244"/>
        <v>19663.9311</v>
      </c>
      <c r="BH736" s="4">
        <f t="shared" si="2244"/>
        <v>19571.11752</v>
      </c>
      <c r="BI736" s="4">
        <f t="shared" si="2244"/>
        <v>19590.29832</v>
      </c>
      <c r="BJ736" s="4">
        <f t="shared" si="38"/>
        <v>75533.68996</v>
      </c>
      <c r="BK736" s="4">
        <f t="shared" si="39"/>
        <v>31666.47845</v>
      </c>
      <c r="BL736" s="4">
        <f t="shared" si="40"/>
        <v>107200.1684</v>
      </c>
      <c r="BM736" s="4">
        <f>BK736*'Ejercicio 3 - TIR'!$D$5</f>
        <v>15833.23922</v>
      </c>
      <c r="BN736" s="4">
        <f t="shared" si="41"/>
        <v>91366.92918</v>
      </c>
      <c r="BO736" s="4">
        <f t="shared" si="42"/>
        <v>40458.15517</v>
      </c>
      <c r="BP736" s="4">
        <f t="shared" si="43"/>
        <v>-103558.1509</v>
      </c>
      <c r="BQ736" s="4">
        <f t="shared" ref="BQ736:BT736" si="2245">BE736</f>
        <v>22450.32298</v>
      </c>
      <c r="BR736" s="4">
        <f t="shared" si="2245"/>
        <v>19491.43582</v>
      </c>
      <c r="BS736" s="4">
        <f t="shared" si="2245"/>
        <v>19663.9311</v>
      </c>
      <c r="BT736" s="4">
        <f t="shared" si="2245"/>
        <v>19571.11752</v>
      </c>
      <c r="BU736" s="4">
        <f t="shared" si="45"/>
        <v>60048.45348</v>
      </c>
      <c r="BV736" s="36">
        <f t="shared" si="46"/>
        <v>9.479334225</v>
      </c>
    </row>
    <row r="737" ht="15.0" customHeight="1">
      <c r="A737" s="2">
        <v>736.0</v>
      </c>
      <c r="B737" s="3">
        <f t="shared" si="4"/>
        <v>0.1489689925</v>
      </c>
      <c r="C737" s="4">
        <f>IF(B737&lt;=('Ejercicio 3 - TIR'!$D$13-'Ejercicio 3 - TIR'!$C$13)/('Ejercicio 3 - TIR'!$E$13-'Ejercicio 3 - TIR'!$C$13),'Ejercicio 3 - TIR'!$C$13+SQRT(('Ejercicio 3 - TIR'!$E$13-'Ejercicio 3 - TIR'!$C$13)*('Ejercicio 3 - TIR'!$D$13-'Ejercicio 3 - TIR'!$C$13)*B737),'Ejercicio 3 - TIR'!$E$13-SQRT(('Ejercicio 3 - TIR'!$E$13-'Ejercicio 3 - TIR'!$C$13)*('Ejercicio 3 - TIR'!$E$13-'Ejercicio 3 - TIR'!$D$13)*(1-B737)))</f>
        <v>67719.30029</v>
      </c>
      <c r="D737" s="3">
        <f t="shared" si="5"/>
        <v>0.4983719991</v>
      </c>
      <c r="E737" s="4">
        <f>IF(D737&lt;=('Ejercicio 3 - TIR'!$D$14-'Ejercicio 3 - TIR'!$C$14)/('Ejercicio 3 - TIR'!$E$14-'Ejercicio 3 - TIR'!$C$14),'Ejercicio 3 - TIR'!$C$14+SQRT(('Ejercicio 3 - TIR'!$E$14-'Ejercicio 3 - TIR'!$C$14)*('Ejercicio 3 - TIR'!$D$14-'Ejercicio 3 - TIR'!$C$14)*D737),'Ejercicio 3 - TIR'!$E$14-SQRT(('Ejercicio 3 - TIR'!$E$14-'Ejercicio 3 - TIR'!$C$14)*('Ejercicio 3 - TIR'!$E$14-'Ejercicio 3 - TIR'!$D$14)*(1-D737)))</f>
        <v>31325.65852</v>
      </c>
      <c r="F737" s="3">
        <f t="shared" si="6"/>
        <v>0.7144370592</v>
      </c>
      <c r="G737" s="4">
        <f>IF(F737&lt;=('Ejercicio 3 - TIR'!$D$18-'Ejercicio 3 - TIR'!$C$18)/('Ejercicio 3 - TIR'!$E$18-'Ejercicio 3 - TIR'!$C$18),'Ejercicio 3 - TIR'!$C$18+SQRT(('Ejercicio 3 - TIR'!$E$18-'Ejercicio 3 - TIR'!$C$18)*('Ejercicio 3 - TIR'!$D$18-'Ejercicio 3 - TIR'!$C$18)*F737),'Ejercicio 3 - TIR'!$E$18-SQRT(('Ejercicio 3 - TIR'!$E$18-'Ejercicio 3 - TIR'!$C$18)*('Ejercicio 3 - TIR'!$E$18-'Ejercicio 3 - TIR'!$D$18)*(1-F737)))</f>
        <v>40372.1257</v>
      </c>
      <c r="H737" s="3">
        <f t="shared" si="7"/>
        <v>0.3235027977</v>
      </c>
      <c r="I737" s="4">
        <f>IF(H737&lt;=('Ejercicio 3 - TIR'!$D$18-'Ejercicio 3 - TIR'!$C$18)/('Ejercicio 3 - TIR'!$E$18-'Ejercicio 3 - TIR'!$C$18),'Ejercicio 3 - TIR'!$C$18+SQRT(('Ejercicio 3 - TIR'!$E$18-'Ejercicio 3 - TIR'!$C$18)*('Ejercicio 3 - TIR'!$D$18-'Ejercicio 3 - TIR'!$C$18)*H737),'Ejercicio 3 - TIR'!$E$18-SQRT(('Ejercicio 3 - TIR'!$E$18-'Ejercicio 3 - TIR'!$C$18)*('Ejercicio 3 - TIR'!$E$18-'Ejercicio 3 - TIR'!$D$18)*(1-H737)))</f>
        <v>36966.01892</v>
      </c>
      <c r="J737" s="3">
        <f t="shared" si="8"/>
        <v>0.1457371087</v>
      </c>
      <c r="K737" s="4">
        <f>IF(J737&lt;=('Ejercicio 3 - TIR'!$D$18-'Ejercicio 3 - TIR'!$C$18)/('Ejercicio 3 - TIR'!$E$18-'Ejercicio 3 - TIR'!$C$18),'Ejercicio 3 - TIR'!$C$18+SQRT(('Ejercicio 3 - TIR'!$E$18-'Ejercicio 3 - TIR'!$C$18)*('Ejercicio 3 - TIR'!$D$18-'Ejercicio 3 - TIR'!$C$18)*J737),'Ejercicio 3 - TIR'!$E$18-SQRT(('Ejercicio 3 - TIR'!$E$18-'Ejercicio 3 - TIR'!$C$18)*('Ejercicio 3 - TIR'!$E$18-'Ejercicio 3 - TIR'!$D$18)*(1-J737)))</f>
        <v>34675.52845</v>
      </c>
      <c r="L737" s="3">
        <f t="shared" si="9"/>
        <v>0.03571017278</v>
      </c>
      <c r="M737" s="4">
        <f>IF(L737&lt;=('Ejercicio 3 - TIR'!$D$18-'Ejercicio 3 - TIR'!$C$18)/('Ejercicio 3 - TIR'!$E$18-'Ejercicio 3 - TIR'!$C$18),'Ejercicio 3 - TIR'!$C$18+SQRT(('Ejercicio 3 - TIR'!$E$18-'Ejercicio 3 - TIR'!$C$18)*('Ejercicio 3 - TIR'!$D$18-'Ejercicio 3 - TIR'!$C$18)*L737),'Ejercicio 3 - TIR'!$E$18-SQRT(('Ejercicio 3 - TIR'!$E$18-'Ejercicio 3 - TIR'!$C$18)*('Ejercicio 3 - TIR'!$E$18-'Ejercicio 3 - TIR'!$D$18)*(1-L737)))</f>
        <v>32314.41697</v>
      </c>
      <c r="N737" s="3">
        <f t="shared" si="10"/>
        <v>0.5947081227</v>
      </c>
      <c r="O737" s="4">
        <f>IF(N737&lt;=('Ejercicio 3 - TIR'!$D$18-'Ejercicio 3 - TIR'!$C$18)/('Ejercicio 3 - TIR'!$E$18-'Ejercicio 3 - TIR'!$C$18),'Ejercicio 3 - TIR'!$C$18+SQRT(('Ejercicio 3 - TIR'!$E$18-'Ejercicio 3 - TIR'!$C$18)*('Ejercicio 3 - TIR'!$D$18-'Ejercicio 3 - TIR'!$C$18)*N737),'Ejercicio 3 - TIR'!$E$18-SQRT(('Ejercicio 3 - TIR'!$E$18-'Ejercicio 3 - TIR'!$C$18)*('Ejercicio 3 - TIR'!$E$18-'Ejercicio 3 - TIR'!$D$18)*(1-N737)))</f>
        <v>39444.90436</v>
      </c>
      <c r="P737" s="3">
        <f t="shared" si="11"/>
        <v>0.2727560712</v>
      </c>
      <c r="Q737" s="7">
        <f>IF(P737&lt;=('Ejercicio 3 - TIR'!$D$22-'Ejercicio 3 - TIR'!$C$22)/('Ejercicio 3 - TIR'!$E$22-'Ejercicio 3 - TIR'!$C$22),'Ejercicio 3 - TIR'!$C$22+SQRT(('Ejercicio 3 - TIR'!$E$22-'Ejercicio 3 - TIR'!$C$22)*('Ejercicio 3 - TIR'!$D$22-'Ejercicio 3 - TIR'!$C$22)*P737),'Ejercicio 3 - TIR'!$E$22-SQRT(('Ejercicio 3 - TIR'!$E$22-'Ejercicio 3 - TIR'!$C$22)*('Ejercicio 3 - TIR'!$E$22-'Ejercicio 3 - TIR'!$D$22)*(1-P737)))</f>
        <v>0.1421576381</v>
      </c>
      <c r="R737" s="3">
        <f t="shared" si="12"/>
        <v>0.5283195758</v>
      </c>
      <c r="S737" s="7">
        <f>IF(R737&lt;=('Ejercicio 3 - TIR'!$D$23-'Ejercicio 3 - TIR'!$C$23)/('Ejercicio 3 - TIR'!$E$23-'Ejercicio 3 - TIR'!$C$23),'Ejercicio 3 - TIR'!$C$23+SQRT(('Ejercicio 3 - TIR'!$E$23-'Ejercicio 3 - TIR'!$C$23)*('Ejercicio 3 - TIR'!$D$23-'Ejercicio 3 - TIR'!$C$23)*R737),'Ejercicio 3 - TIR'!$E$23-SQRT(('Ejercicio 3 - TIR'!$E$23-'Ejercicio 3 - TIR'!$C$23)*('Ejercicio 3 - TIR'!$E$23-'Ejercicio 3 - TIR'!$D$23)*(1-R737)))</f>
        <v>0.1508619705</v>
      </c>
      <c r="T737" s="3">
        <f t="shared" si="13"/>
        <v>0.9636528888</v>
      </c>
      <c r="U737" s="7">
        <f>IF(T737&lt;=('Ejercicio 3 - TIR'!$D$24-'Ejercicio 3 - TIR'!$C$24)/('Ejercicio 3 - TIR'!$E$24-'Ejercicio 3 - TIR'!$C$24),'Ejercicio 3 - TIR'!$C$24+SQRT(('Ejercicio 3 - TIR'!$E$24-'Ejercicio 3 - TIR'!$C$24)*('Ejercicio 3 - TIR'!$D$24-'Ejercicio 3 - TIR'!$C$24)*T737),'Ejercicio 3 - TIR'!$E$24-SQRT(('Ejercicio 3 - TIR'!$E$24-'Ejercicio 3 - TIR'!$C$24)*('Ejercicio 3 - TIR'!$E$24-'Ejercicio 3 - TIR'!$D$24)*(1-T737)))</f>
        <v>0.2099117934</v>
      </c>
      <c r="V737" s="3">
        <f t="shared" si="14"/>
        <v>0.6037630007</v>
      </c>
      <c r="W737" s="7">
        <f>IF(V737&lt;=('Ejercicio 3 - TIR'!$D$25-'Ejercicio 3 - TIR'!$C$25)/('Ejercicio 3 - TIR'!$E$25-'Ejercicio 3 - TIR'!$C$25),'Ejercicio 3 - TIR'!$C$25+SQRT(('Ejercicio 3 - TIR'!$E$25-'Ejercicio 3 - TIR'!$C$25)*('Ejercicio 3 - TIR'!$D$25-'Ejercicio 3 - TIR'!$C$25)*V737),'Ejercicio 3 - TIR'!$E$25-SQRT(('Ejercicio 3 - TIR'!$E$25-'Ejercicio 3 - TIR'!$C$25)*('Ejercicio 3 - TIR'!$E$25-'Ejercicio 3 - TIR'!$D$25)*(1-V737)))</f>
        <v>0.2127598403</v>
      </c>
      <c r="X737" s="3">
        <f t="shared" si="15"/>
        <v>0.7369581762</v>
      </c>
      <c r="Y737" s="7">
        <f>IF(X737&lt;=('Ejercicio 3 - TIR'!$D$26-'Ejercicio 3 - TIR'!$C$26)/('Ejercicio 3 - TIR'!$E$26-'Ejercicio 3 - TIR'!$C$26),'Ejercicio 3 - TIR'!$C$26+SQRT(('Ejercicio 3 - TIR'!$E$26-'Ejercicio 3 - TIR'!$C$26)*('Ejercicio 3 - TIR'!$D$26-'Ejercicio 3 - TIR'!$C$26)*X737),'Ejercicio 3 - TIR'!$E$26-SQRT(('Ejercicio 3 - TIR'!$E$26-'Ejercicio 3 - TIR'!$C$26)*('Ejercicio 3 - TIR'!$E$26-'Ejercicio 3 - TIR'!$D$26)*(1-X737)))</f>
        <v>0.2423114626</v>
      </c>
      <c r="Z737" s="3">
        <f t="shared" si="16"/>
        <v>1.142157638</v>
      </c>
      <c r="AA737" s="3">
        <f t="shared" si="17"/>
        <v>1.31446579</v>
      </c>
      <c r="AB737" s="3">
        <f t="shared" si="18"/>
        <v>1.590387661</v>
      </c>
      <c r="AC737" s="3">
        <f t="shared" si="19"/>
        <v>1.928758286</v>
      </c>
      <c r="AD737" s="3">
        <f t="shared" si="20"/>
        <v>2.396118528</v>
      </c>
      <c r="AE737" s="2">
        <f t="shared" si="21"/>
        <v>4453.181628</v>
      </c>
      <c r="AF737" s="2">
        <f t="shared" si="22"/>
        <v>5124.997384</v>
      </c>
      <c r="AG737" s="2">
        <f t="shared" si="23"/>
        <v>6200.794776</v>
      </c>
      <c r="AH737" s="2">
        <f t="shared" si="24"/>
        <v>7520.074882</v>
      </c>
      <c r="AI737" s="2">
        <f t="shared" si="25"/>
        <v>9342.275226</v>
      </c>
      <c r="AJ737" s="4">
        <f t="shared" si="26"/>
        <v>46111.33173</v>
      </c>
      <c r="AK737" s="4">
        <f t="shared" si="27"/>
        <v>48590.56727</v>
      </c>
      <c r="AL737" s="4">
        <f t="shared" si="28"/>
        <v>55147.53261</v>
      </c>
      <c r="AM737" s="4">
        <f t="shared" si="29"/>
        <v>62326.6995</v>
      </c>
      <c r="AN737" s="4">
        <f t="shared" si="30"/>
        <v>94514.66616</v>
      </c>
      <c r="AO737" s="4">
        <f>C737/'Ejercicio 3 - TIR'!$D$7</f>
        <v>13543.86006</v>
      </c>
      <c r="AP737" s="4">
        <f t="shared" si="31"/>
        <v>32567.47168</v>
      </c>
      <c r="AQ737" s="4">
        <f t="shared" si="32"/>
        <v>35046.70721</v>
      </c>
      <c r="AR737" s="4">
        <f t="shared" si="33"/>
        <v>41603.67255</v>
      </c>
      <c r="AS737" s="4">
        <f t="shared" si="34"/>
        <v>48782.83944</v>
      </c>
      <c r="AT737" s="4">
        <f t="shared" si="35"/>
        <v>80970.80611</v>
      </c>
      <c r="AU737" s="4">
        <f>AP737*'Ejercicio 3 - TIR'!$D$5</f>
        <v>16283.73584</v>
      </c>
      <c r="AV737" s="4">
        <f>AQ737*'Ejercicio 3 - TIR'!$D$5</f>
        <v>17523.35361</v>
      </c>
      <c r="AW737" s="4">
        <f>AR737*'Ejercicio 3 - TIR'!$D$5</f>
        <v>20801.83627</v>
      </c>
      <c r="AX737" s="4">
        <f>AS737*'Ejercicio 3 - TIR'!$D$5</f>
        <v>24391.41972</v>
      </c>
      <c r="AY737" s="4">
        <f>AT737*'Ejercicio 3 - TIR'!$D$5</f>
        <v>40485.40305</v>
      </c>
      <c r="AZ737" s="4">
        <f t="shared" ref="AZ737:BD737" si="2246">AJ737-AU737-AE737</f>
        <v>25374.41427</v>
      </c>
      <c r="BA737" s="4">
        <f t="shared" si="2246"/>
        <v>25942.21628</v>
      </c>
      <c r="BB737" s="4">
        <f t="shared" si="2246"/>
        <v>28144.90156</v>
      </c>
      <c r="BC737" s="4">
        <f t="shared" si="2246"/>
        <v>30415.2049</v>
      </c>
      <c r="BD737" s="4">
        <f t="shared" si="2246"/>
        <v>44686.98789</v>
      </c>
      <c r="BE737" s="4">
        <f t="shared" ref="BE737:BI737" si="2247">AZ737/Z737</f>
        <v>22216.21028</v>
      </c>
      <c r="BF737" s="4">
        <f t="shared" si="2247"/>
        <v>19735.93872</v>
      </c>
      <c r="BG737" s="4">
        <f t="shared" si="2247"/>
        <v>17696.88123</v>
      </c>
      <c r="BH737" s="4">
        <f t="shared" si="2247"/>
        <v>15769.31911</v>
      </c>
      <c r="BI737" s="4">
        <f t="shared" si="2247"/>
        <v>18649.74014</v>
      </c>
      <c r="BJ737" s="4">
        <f t="shared" si="38"/>
        <v>75059.99077</v>
      </c>
      <c r="BK737" s="4">
        <f t="shared" si="39"/>
        <v>32452.69402</v>
      </c>
      <c r="BL737" s="4">
        <f t="shared" si="40"/>
        <v>107512.6848</v>
      </c>
      <c r="BM737" s="4">
        <f>BK737*'Ejercicio 3 - TIR'!$D$5</f>
        <v>16226.34701</v>
      </c>
      <c r="BN737" s="4">
        <f t="shared" si="41"/>
        <v>91286.33778</v>
      </c>
      <c r="BO737" s="4">
        <f t="shared" si="42"/>
        <v>38097.58855</v>
      </c>
      <c r="BP737" s="4">
        <f t="shared" si="43"/>
        <v>-99044.95881</v>
      </c>
      <c r="BQ737" s="4">
        <f t="shared" ref="BQ737:BT737" si="2248">BE737</f>
        <v>22216.21028</v>
      </c>
      <c r="BR737" s="4">
        <f t="shared" si="2248"/>
        <v>19735.93872</v>
      </c>
      <c r="BS737" s="4">
        <f t="shared" si="2248"/>
        <v>17696.88123</v>
      </c>
      <c r="BT737" s="4">
        <f t="shared" si="2248"/>
        <v>15769.31911</v>
      </c>
      <c r="BU737" s="4">
        <f t="shared" si="45"/>
        <v>56747.32869</v>
      </c>
      <c r="BV737" s="36">
        <f t="shared" si="46"/>
        <v>8.888064193</v>
      </c>
    </row>
    <row r="738" ht="15.0" customHeight="1">
      <c r="A738" s="2">
        <v>737.0</v>
      </c>
      <c r="B738" s="3">
        <f t="shared" si="4"/>
        <v>0.5955932299</v>
      </c>
      <c r="C738" s="4">
        <f>IF(B738&lt;=('Ejercicio 3 - TIR'!$D$13-'Ejercicio 3 - TIR'!$C$13)/('Ejercicio 3 - TIR'!$E$13-'Ejercicio 3 - TIR'!$C$13),'Ejercicio 3 - TIR'!$C$13+SQRT(('Ejercicio 3 - TIR'!$E$13-'Ejercicio 3 - TIR'!$C$13)*('Ejercicio 3 - TIR'!$D$13-'Ejercicio 3 - TIR'!$C$13)*B738),'Ejercicio 3 - TIR'!$E$13-SQRT(('Ejercicio 3 - TIR'!$E$13-'Ejercicio 3 - TIR'!$C$13)*('Ejercicio 3 - TIR'!$E$13-'Ejercicio 3 - TIR'!$D$13)*(1-B738)))</f>
        <v>77970.7439</v>
      </c>
      <c r="D738" s="3">
        <f t="shared" si="5"/>
        <v>0.3203757225</v>
      </c>
      <c r="E738" s="4">
        <f>IF(D738&lt;=('Ejercicio 3 - TIR'!$D$14-'Ejercicio 3 - TIR'!$C$14)/('Ejercicio 3 - TIR'!$E$14-'Ejercicio 3 - TIR'!$C$14),'Ejercicio 3 - TIR'!$C$14+SQRT(('Ejercicio 3 - TIR'!$E$14-'Ejercicio 3 - TIR'!$C$14)*('Ejercicio 3 - TIR'!$D$14-'Ejercicio 3 - TIR'!$C$14)*D738),'Ejercicio 3 - TIR'!$E$14-SQRT(('Ejercicio 3 - TIR'!$E$14-'Ejercicio 3 - TIR'!$C$14)*('Ejercicio 3 - TIR'!$E$14-'Ejercicio 3 - TIR'!$D$14)*(1-D738)))</f>
        <v>29901.85467</v>
      </c>
      <c r="F738" s="3">
        <f t="shared" si="6"/>
        <v>0.6515104235</v>
      </c>
      <c r="G738" s="4">
        <f>IF(F738&lt;=('Ejercicio 3 - TIR'!$D$18-'Ejercicio 3 - TIR'!$C$18)/('Ejercicio 3 - TIR'!$E$18-'Ejercicio 3 - TIR'!$C$18),'Ejercicio 3 - TIR'!$C$18+SQRT(('Ejercicio 3 - TIR'!$E$18-'Ejercicio 3 - TIR'!$C$18)*('Ejercicio 3 - TIR'!$D$18-'Ejercicio 3 - TIR'!$C$18)*F738),'Ejercicio 3 - TIR'!$E$18-SQRT(('Ejercicio 3 - TIR'!$E$18-'Ejercicio 3 - TIR'!$C$18)*('Ejercicio 3 - TIR'!$E$18-'Ejercicio 3 - TIR'!$D$18)*(1-F738)))</f>
        <v>39885.67466</v>
      </c>
      <c r="H738" s="3">
        <f t="shared" si="7"/>
        <v>0.3052483192</v>
      </c>
      <c r="I738" s="4">
        <f>IF(H738&lt;=('Ejercicio 3 - TIR'!$D$18-'Ejercicio 3 - TIR'!$C$18)/('Ejercicio 3 - TIR'!$E$18-'Ejercicio 3 - TIR'!$C$18),'Ejercicio 3 - TIR'!$C$18+SQRT(('Ejercicio 3 - TIR'!$E$18-'Ejercicio 3 - TIR'!$C$18)*('Ejercicio 3 - TIR'!$D$18-'Ejercicio 3 - TIR'!$C$18)*H738),'Ejercicio 3 - TIR'!$E$18-SQRT(('Ejercicio 3 - TIR'!$E$18-'Ejercicio 3 - TIR'!$C$18)*('Ejercicio 3 - TIR'!$E$18-'Ejercicio 3 - TIR'!$D$18)*(1-H738)))</f>
        <v>36766.62751</v>
      </c>
      <c r="J738" s="3">
        <f t="shared" si="8"/>
        <v>0.3967728169</v>
      </c>
      <c r="K738" s="4">
        <f>IF(J738&lt;=('Ejercicio 3 - TIR'!$D$18-'Ejercicio 3 - TIR'!$C$18)/('Ejercicio 3 - TIR'!$E$18-'Ejercicio 3 - TIR'!$C$18),'Ejercicio 3 - TIR'!$C$18+SQRT(('Ejercicio 3 - TIR'!$E$18-'Ejercicio 3 - TIR'!$C$18)*('Ejercicio 3 - TIR'!$D$18-'Ejercicio 3 - TIR'!$C$18)*J738),'Ejercicio 3 - TIR'!$E$18-SQRT(('Ejercicio 3 - TIR'!$E$18-'Ejercicio 3 - TIR'!$C$18)*('Ejercicio 3 - TIR'!$E$18-'Ejercicio 3 - TIR'!$D$18)*(1-J738)))</f>
        <v>37714.65635</v>
      </c>
      <c r="L738" s="3">
        <f t="shared" si="9"/>
        <v>0.06705666721</v>
      </c>
      <c r="M738" s="4">
        <f>IF(L738&lt;=('Ejercicio 3 - TIR'!$D$18-'Ejercicio 3 - TIR'!$C$18)/('Ejercicio 3 - TIR'!$E$18-'Ejercicio 3 - TIR'!$C$18),'Ejercicio 3 - TIR'!$C$18+SQRT(('Ejercicio 3 - TIR'!$E$18-'Ejercicio 3 - TIR'!$C$18)*('Ejercicio 3 - TIR'!$D$18-'Ejercicio 3 - TIR'!$C$18)*L738),'Ejercicio 3 - TIR'!$E$18-SQRT(('Ejercicio 3 - TIR'!$E$18-'Ejercicio 3 - TIR'!$C$18)*('Ejercicio 3 - TIR'!$E$18-'Ejercicio 3 - TIR'!$D$18)*(1-L738)))</f>
        <v>33171.51385</v>
      </c>
      <c r="N738" s="3">
        <f t="shared" si="10"/>
        <v>0.7987444804</v>
      </c>
      <c r="O738" s="4">
        <f>IF(N738&lt;=('Ejercicio 3 - TIR'!$D$18-'Ejercicio 3 - TIR'!$C$18)/('Ejercicio 3 - TIR'!$E$18-'Ejercicio 3 - TIR'!$C$18),'Ejercicio 3 - TIR'!$C$18+SQRT(('Ejercicio 3 - TIR'!$E$18-'Ejercicio 3 - TIR'!$C$18)*('Ejercicio 3 - TIR'!$D$18-'Ejercicio 3 - TIR'!$C$18)*N738),'Ejercicio 3 - TIR'!$E$18-SQRT(('Ejercicio 3 - TIR'!$E$18-'Ejercicio 3 - TIR'!$C$18)*('Ejercicio 3 - TIR'!$E$18-'Ejercicio 3 - TIR'!$D$18)*(1-N738)))</f>
        <v>41114.87916</v>
      </c>
      <c r="P738" s="3">
        <f t="shared" si="11"/>
        <v>0.3077802385</v>
      </c>
      <c r="Q738" s="7">
        <f>IF(P738&lt;=('Ejercicio 3 - TIR'!$D$22-'Ejercicio 3 - TIR'!$C$22)/('Ejercicio 3 - TIR'!$E$22-'Ejercicio 3 - TIR'!$C$22),'Ejercicio 3 - TIR'!$C$22+SQRT(('Ejercicio 3 - TIR'!$E$22-'Ejercicio 3 - TIR'!$C$22)*('Ejercicio 3 - TIR'!$D$22-'Ejercicio 3 - TIR'!$C$22)*P738),'Ejercicio 3 - TIR'!$E$22-SQRT(('Ejercicio 3 - TIR'!$E$22-'Ejercicio 3 - TIR'!$C$22)*('Ejercicio 3 - TIR'!$E$22-'Ejercicio 3 - TIR'!$D$22)*(1-P738)))</f>
        <v>0.1435372987</v>
      </c>
      <c r="R738" s="3">
        <f t="shared" si="12"/>
        <v>0.1474978218</v>
      </c>
      <c r="S738" s="7">
        <f>IF(R738&lt;=('Ejercicio 3 - TIR'!$D$23-'Ejercicio 3 - TIR'!$C$23)/('Ejercicio 3 - TIR'!$E$23-'Ejercicio 3 - TIR'!$C$23),'Ejercicio 3 - TIR'!$C$23+SQRT(('Ejercicio 3 - TIR'!$E$23-'Ejercicio 3 - TIR'!$C$23)*('Ejercicio 3 - TIR'!$D$23-'Ejercicio 3 - TIR'!$C$23)*R738),'Ejercicio 3 - TIR'!$E$23-SQRT(('Ejercicio 3 - TIR'!$E$23-'Ejercicio 3 - TIR'!$C$23)*('Ejercicio 3 - TIR'!$E$23-'Ejercicio 3 - TIR'!$D$23)*(1-R738)))</f>
        <v>0.1362940504</v>
      </c>
      <c r="T738" s="3">
        <f t="shared" si="13"/>
        <v>0.4118939114</v>
      </c>
      <c r="U738" s="7">
        <f>IF(T738&lt;=('Ejercicio 3 - TIR'!$D$24-'Ejercicio 3 - TIR'!$C$24)/('Ejercicio 3 - TIR'!$E$24-'Ejercicio 3 - TIR'!$C$24),'Ejercicio 3 - TIR'!$C$24+SQRT(('Ejercicio 3 - TIR'!$E$24-'Ejercicio 3 - TIR'!$C$24)*('Ejercicio 3 - TIR'!$D$24-'Ejercicio 3 - TIR'!$C$24)*T738),'Ejercicio 3 - TIR'!$E$24-SQRT(('Ejercicio 3 - TIR'!$E$24-'Ejercicio 3 - TIR'!$C$24)*('Ejercicio 3 - TIR'!$E$24-'Ejercicio 3 - TIR'!$D$24)*(1-T738)))</f>
        <v>0.179410495</v>
      </c>
      <c r="V738" s="3">
        <f t="shared" si="14"/>
        <v>0.1748016682</v>
      </c>
      <c r="W738" s="7">
        <f>IF(V738&lt;=('Ejercicio 3 - TIR'!$D$25-'Ejercicio 3 - TIR'!$C$25)/('Ejercicio 3 - TIR'!$E$25-'Ejercicio 3 - TIR'!$C$25),'Ejercicio 3 - TIR'!$C$25+SQRT(('Ejercicio 3 - TIR'!$E$25-'Ejercicio 3 - TIR'!$C$25)*('Ejercicio 3 - TIR'!$D$25-'Ejercicio 3 - TIR'!$C$25)*V738),'Ejercicio 3 - TIR'!$E$25-SQRT(('Ejercicio 3 - TIR'!$E$25-'Ejercicio 3 - TIR'!$C$25)*('Ejercicio 3 - TIR'!$E$25-'Ejercicio 3 - TIR'!$D$25)*(1-V738)))</f>
        <v>0.1956436037</v>
      </c>
      <c r="X738" s="3">
        <f t="shared" si="15"/>
        <v>0.5516840506</v>
      </c>
      <c r="Y738" s="7">
        <f>IF(X738&lt;=('Ejercicio 3 - TIR'!$D$26-'Ejercicio 3 - TIR'!$C$26)/('Ejercicio 3 - TIR'!$E$26-'Ejercicio 3 - TIR'!$C$26),'Ejercicio 3 - TIR'!$C$26+SQRT(('Ejercicio 3 - TIR'!$E$26-'Ejercicio 3 - TIR'!$C$26)*('Ejercicio 3 - TIR'!$D$26-'Ejercicio 3 - TIR'!$C$26)*X738),'Ejercicio 3 - TIR'!$E$26-SQRT(('Ejercicio 3 - TIR'!$E$26-'Ejercicio 3 - TIR'!$C$26)*('Ejercicio 3 - TIR'!$E$26-'Ejercicio 3 - TIR'!$D$26)*(1-X738)))</f>
        <v>0.2307972955</v>
      </c>
      <c r="Z738" s="3">
        <f t="shared" si="16"/>
        <v>1.143537299</v>
      </c>
      <c r="AA738" s="3">
        <f t="shared" si="17"/>
        <v>1.299394629</v>
      </c>
      <c r="AB738" s="3">
        <f t="shared" si="18"/>
        <v>1.532519662</v>
      </c>
      <c r="AC738" s="3">
        <f t="shared" si="19"/>
        <v>1.832347332</v>
      </c>
      <c r="AD738" s="3">
        <f t="shared" si="20"/>
        <v>2.255248141</v>
      </c>
      <c r="AE738" s="2">
        <f t="shared" si="21"/>
        <v>4292.031445</v>
      </c>
      <c r="AF738" s="2">
        <f t="shared" si="22"/>
        <v>4877.009795</v>
      </c>
      <c r="AG738" s="2">
        <f t="shared" si="23"/>
        <v>5751.996536</v>
      </c>
      <c r="AH738" s="2">
        <f t="shared" si="24"/>
        <v>6877.337867</v>
      </c>
      <c r="AI738" s="2">
        <f t="shared" si="25"/>
        <v>8464.608847</v>
      </c>
      <c r="AJ738" s="4">
        <f t="shared" si="26"/>
        <v>45610.75666</v>
      </c>
      <c r="AK738" s="4">
        <f t="shared" si="27"/>
        <v>47774.35831</v>
      </c>
      <c r="AL738" s="4">
        <f t="shared" si="28"/>
        <v>57798.45241</v>
      </c>
      <c r="AM738" s="4">
        <f t="shared" si="29"/>
        <v>60781.73489</v>
      </c>
      <c r="AN738" s="4">
        <f t="shared" si="30"/>
        <v>92724.25477</v>
      </c>
      <c r="AO738" s="4">
        <f>C738/'Ejercicio 3 - TIR'!$D$7</f>
        <v>15594.14878</v>
      </c>
      <c r="AP738" s="4">
        <f t="shared" si="31"/>
        <v>30016.60788</v>
      </c>
      <c r="AQ738" s="4">
        <f t="shared" si="32"/>
        <v>32180.20953</v>
      </c>
      <c r="AR738" s="4">
        <f t="shared" si="33"/>
        <v>42204.30363</v>
      </c>
      <c r="AS738" s="4">
        <f t="shared" si="34"/>
        <v>45187.58611</v>
      </c>
      <c r="AT738" s="4">
        <f t="shared" si="35"/>
        <v>77130.10599</v>
      </c>
      <c r="AU738" s="4">
        <f>AP738*'Ejercicio 3 - TIR'!$D$5</f>
        <v>15008.30394</v>
      </c>
      <c r="AV738" s="4">
        <f>AQ738*'Ejercicio 3 - TIR'!$D$5</f>
        <v>16090.10477</v>
      </c>
      <c r="AW738" s="4">
        <f>AR738*'Ejercicio 3 - TIR'!$D$5</f>
        <v>21102.15182</v>
      </c>
      <c r="AX738" s="4">
        <f>AS738*'Ejercicio 3 - TIR'!$D$5</f>
        <v>22593.79306</v>
      </c>
      <c r="AY738" s="4">
        <f>AT738*'Ejercicio 3 - TIR'!$D$5</f>
        <v>38565.05299</v>
      </c>
      <c r="AZ738" s="4">
        <f t="shared" ref="AZ738:BD738" si="2249">AJ738-AU738-AE738</f>
        <v>26310.42128</v>
      </c>
      <c r="BA738" s="4">
        <f t="shared" si="2249"/>
        <v>26807.24375</v>
      </c>
      <c r="BB738" s="4">
        <f t="shared" si="2249"/>
        <v>30944.30406</v>
      </c>
      <c r="BC738" s="4">
        <f t="shared" si="2249"/>
        <v>31310.60397</v>
      </c>
      <c r="BD738" s="4">
        <f t="shared" si="2249"/>
        <v>45694.59293</v>
      </c>
      <c r="BE738" s="4">
        <f t="shared" ref="BE738:BI738" si="2250">AZ738/Z738</f>
        <v>23007.92576</v>
      </c>
      <c r="BF738" s="4">
        <f t="shared" si="2250"/>
        <v>20630.56377</v>
      </c>
      <c r="BG738" s="4">
        <f t="shared" si="2250"/>
        <v>20191.78273</v>
      </c>
      <c r="BH738" s="4">
        <f t="shared" si="2250"/>
        <v>17087.70135</v>
      </c>
      <c r="BI738" s="4">
        <f t="shared" si="2250"/>
        <v>20261.448</v>
      </c>
      <c r="BJ738" s="4">
        <f t="shared" si="38"/>
        <v>67436.10214</v>
      </c>
      <c r="BK738" s="4">
        <f t="shared" si="39"/>
        <v>35168.67504</v>
      </c>
      <c r="BL738" s="4">
        <f t="shared" si="40"/>
        <v>102604.7772</v>
      </c>
      <c r="BM738" s="4">
        <f>BK738*'Ejercicio 3 - TIR'!$D$5</f>
        <v>17584.33752</v>
      </c>
      <c r="BN738" s="4">
        <f t="shared" si="41"/>
        <v>85020.43966</v>
      </c>
      <c r="BO738" s="4">
        <f t="shared" si="42"/>
        <v>37698.92906</v>
      </c>
      <c r="BP738" s="4">
        <f t="shared" si="43"/>
        <v>-107872.5986</v>
      </c>
      <c r="BQ738" s="4">
        <f t="shared" ref="BQ738:BT738" si="2251">BE738</f>
        <v>23007.92576</v>
      </c>
      <c r="BR738" s="4">
        <f t="shared" si="2251"/>
        <v>20630.56377</v>
      </c>
      <c r="BS738" s="4">
        <f t="shared" si="2251"/>
        <v>20191.78273</v>
      </c>
      <c r="BT738" s="4">
        <f t="shared" si="2251"/>
        <v>17087.70135</v>
      </c>
      <c r="BU738" s="4">
        <f t="shared" si="45"/>
        <v>57960.37706</v>
      </c>
      <c r="BV738" s="36">
        <f t="shared" si="46"/>
        <v>7.742209025</v>
      </c>
    </row>
    <row r="739" ht="15.0" customHeight="1">
      <c r="A739" s="2">
        <v>738.0</v>
      </c>
      <c r="B739" s="3">
        <f t="shared" si="4"/>
        <v>0.7583004164</v>
      </c>
      <c r="C739" s="4">
        <f>IF(B739&lt;=('Ejercicio 3 - TIR'!$D$13-'Ejercicio 3 - TIR'!$C$13)/('Ejercicio 3 - TIR'!$E$13-'Ejercicio 3 - TIR'!$C$13),'Ejercicio 3 - TIR'!$C$13+SQRT(('Ejercicio 3 - TIR'!$E$13-'Ejercicio 3 - TIR'!$C$13)*('Ejercicio 3 - TIR'!$D$13-'Ejercicio 3 - TIR'!$C$13)*B739),'Ejercicio 3 - TIR'!$E$13-SQRT(('Ejercicio 3 - TIR'!$E$13-'Ejercicio 3 - TIR'!$C$13)*('Ejercicio 3 - TIR'!$E$13-'Ejercicio 3 - TIR'!$D$13)*(1-B739)))</f>
        <v>82969.4539</v>
      </c>
      <c r="D739" s="3">
        <f t="shared" si="5"/>
        <v>0.8669616498</v>
      </c>
      <c r="E739" s="4">
        <f>IF(D739&lt;=('Ejercicio 3 - TIR'!$D$14-'Ejercicio 3 - TIR'!$C$14)/('Ejercicio 3 - TIR'!$E$14-'Ejercicio 3 - TIR'!$C$14),'Ejercicio 3 - TIR'!$C$14+SQRT(('Ejercicio 3 - TIR'!$E$14-'Ejercicio 3 - TIR'!$C$14)*('Ejercicio 3 - TIR'!$D$14-'Ejercicio 3 - TIR'!$C$14)*D739),'Ejercicio 3 - TIR'!$E$14-SQRT(('Ejercicio 3 - TIR'!$E$14-'Ejercicio 3 - TIR'!$C$14)*('Ejercicio 3 - TIR'!$E$14-'Ejercicio 3 - TIR'!$D$14)*(1-D739)))</f>
        <v>35532.8138</v>
      </c>
      <c r="F739" s="3">
        <f t="shared" si="6"/>
        <v>0.7902497066</v>
      </c>
      <c r="G739" s="4">
        <f>IF(F739&lt;=('Ejercicio 3 - TIR'!$D$18-'Ejercicio 3 - TIR'!$C$18)/('Ejercicio 3 - TIR'!$E$18-'Ejercicio 3 - TIR'!$C$18),'Ejercicio 3 - TIR'!$C$18+SQRT(('Ejercicio 3 - TIR'!$E$18-'Ejercicio 3 - TIR'!$C$18)*('Ejercicio 3 - TIR'!$D$18-'Ejercicio 3 - TIR'!$C$18)*F739),'Ejercicio 3 - TIR'!$E$18-SQRT(('Ejercicio 3 - TIR'!$E$18-'Ejercicio 3 - TIR'!$C$18)*('Ejercicio 3 - TIR'!$E$18-'Ejercicio 3 - TIR'!$D$18)*(1-F739)))</f>
        <v>41033.73324</v>
      </c>
      <c r="H739" s="3">
        <f t="shared" si="7"/>
        <v>0.0991813081</v>
      </c>
      <c r="I739" s="4">
        <f>IF(H739&lt;=('Ejercicio 3 - TIR'!$D$18-'Ejercicio 3 - TIR'!$C$18)/('Ejercicio 3 - TIR'!$E$18-'Ejercicio 3 - TIR'!$C$18),'Ejercicio 3 - TIR'!$C$18+SQRT(('Ejercicio 3 - TIR'!$E$18-'Ejercicio 3 - TIR'!$C$18)*('Ejercicio 3 - TIR'!$D$18-'Ejercicio 3 - TIR'!$C$18)*H739),'Ejercicio 3 - TIR'!$E$18-SQRT(('Ejercicio 3 - TIR'!$E$18-'Ejercicio 3 - TIR'!$C$18)*('Ejercicio 3 - TIR'!$E$18-'Ejercicio 3 - TIR'!$D$18)*(1-H739)))</f>
        <v>33857.09686</v>
      </c>
      <c r="J739" s="3">
        <f t="shared" si="8"/>
        <v>0.6135606637</v>
      </c>
      <c r="K739" s="4">
        <f>IF(J739&lt;=('Ejercicio 3 - TIR'!$D$18-'Ejercicio 3 - TIR'!$C$18)/('Ejercicio 3 - TIR'!$E$18-'Ejercicio 3 - TIR'!$C$18),'Ejercicio 3 - TIR'!$C$18+SQRT(('Ejercicio 3 - TIR'!$E$18-'Ejercicio 3 - TIR'!$C$18)*('Ejercicio 3 - TIR'!$D$18-'Ejercicio 3 - TIR'!$C$18)*J739),'Ejercicio 3 - TIR'!$E$18-SQRT(('Ejercicio 3 - TIR'!$E$18-'Ejercicio 3 - TIR'!$C$18)*('Ejercicio 3 - TIR'!$E$18-'Ejercicio 3 - TIR'!$D$18)*(1-J739)))</f>
        <v>39593.44044</v>
      </c>
      <c r="L739" s="3">
        <f t="shared" si="9"/>
        <v>0.9753620044</v>
      </c>
      <c r="M739" s="4">
        <f>IF(L739&lt;=('Ejercicio 3 - TIR'!$D$18-'Ejercicio 3 - TIR'!$C$18)/('Ejercicio 3 - TIR'!$E$18-'Ejercicio 3 - TIR'!$C$18),'Ejercicio 3 - TIR'!$C$18+SQRT(('Ejercicio 3 - TIR'!$E$18-'Ejercicio 3 - TIR'!$C$18)*('Ejercicio 3 - TIR'!$D$18-'Ejercicio 3 - TIR'!$C$18)*L739),'Ejercicio 3 - TIR'!$E$18-SQRT(('Ejercicio 3 - TIR'!$E$18-'Ejercicio 3 - TIR'!$C$18)*('Ejercicio 3 - TIR'!$E$18-'Ejercicio 3 - TIR'!$D$18)*(1-L739)))</f>
        <v>43640.64365</v>
      </c>
      <c r="N739" s="3">
        <f t="shared" si="10"/>
        <v>0.4760790488</v>
      </c>
      <c r="O739" s="4">
        <f>IF(N739&lt;=('Ejercicio 3 - TIR'!$D$18-'Ejercicio 3 - TIR'!$C$18)/('Ejercicio 3 - TIR'!$E$18-'Ejercicio 3 - TIR'!$C$18),'Ejercicio 3 - TIR'!$C$18+SQRT(('Ejercicio 3 - TIR'!$E$18-'Ejercicio 3 - TIR'!$C$18)*('Ejercicio 3 - TIR'!$D$18-'Ejercicio 3 - TIR'!$C$18)*N739),'Ejercicio 3 - TIR'!$E$18-SQRT(('Ejercicio 3 - TIR'!$E$18-'Ejercicio 3 - TIR'!$C$18)*('Ejercicio 3 - TIR'!$E$18-'Ejercicio 3 - TIR'!$D$18)*(1-N739)))</f>
        <v>38450.55367</v>
      </c>
      <c r="P739" s="3">
        <f t="shared" si="11"/>
        <v>0.2435108138</v>
      </c>
      <c r="Q739" s="7">
        <f>IF(P739&lt;=('Ejercicio 3 - TIR'!$D$22-'Ejercicio 3 - TIR'!$C$22)/('Ejercicio 3 - TIR'!$E$22-'Ejercicio 3 - TIR'!$C$22),'Ejercicio 3 - TIR'!$C$22+SQRT(('Ejercicio 3 - TIR'!$E$22-'Ejercicio 3 - TIR'!$C$22)*('Ejercicio 3 - TIR'!$D$22-'Ejercicio 3 - TIR'!$C$22)*P739),'Ejercicio 3 - TIR'!$E$22-SQRT(('Ejercicio 3 - TIR'!$E$22-'Ejercicio 3 - TIR'!$C$22)*('Ejercicio 3 - TIR'!$E$22-'Ejercicio 3 - TIR'!$D$22)*(1-P739)))</f>
        <v>0.1409360805</v>
      </c>
      <c r="R739" s="3">
        <f t="shared" si="12"/>
        <v>0.1434520833</v>
      </c>
      <c r="S739" s="7">
        <f>IF(R739&lt;=('Ejercicio 3 - TIR'!$D$23-'Ejercicio 3 - TIR'!$C$23)/('Ejercicio 3 - TIR'!$E$23-'Ejercicio 3 - TIR'!$C$23),'Ejercicio 3 - TIR'!$C$23+SQRT(('Ejercicio 3 - TIR'!$E$23-'Ejercicio 3 - TIR'!$C$23)*('Ejercicio 3 - TIR'!$D$23-'Ejercicio 3 - TIR'!$C$23)*R739),'Ejercicio 3 - TIR'!$E$23-SQRT(('Ejercicio 3 - TIR'!$E$23-'Ejercicio 3 - TIR'!$C$23)*('Ejercicio 3 - TIR'!$E$23-'Ejercicio 3 - TIR'!$D$23)*(1-R739)))</f>
        <v>0.1360690308</v>
      </c>
      <c r="T739" s="3">
        <f t="shared" si="13"/>
        <v>0.001757420941</v>
      </c>
      <c r="U739" s="7">
        <f>IF(T739&lt;=('Ejercicio 3 - TIR'!$D$24-'Ejercicio 3 - TIR'!$C$24)/('Ejercicio 3 - TIR'!$E$24-'Ejercicio 3 - TIR'!$C$24),'Ejercicio 3 - TIR'!$C$24+SQRT(('Ejercicio 3 - TIR'!$E$24-'Ejercicio 3 - TIR'!$C$24)*('Ejercicio 3 - TIR'!$D$24-'Ejercicio 3 - TIR'!$C$24)*T739),'Ejercicio 3 - TIR'!$E$24-SQRT(('Ejercicio 3 - TIR'!$E$24-'Ejercicio 3 - TIR'!$C$24)*('Ejercicio 3 - TIR'!$E$24-'Ejercicio 3 - TIR'!$D$24)*(1-T739)))</f>
        <v>0.1519210893</v>
      </c>
      <c r="V739" s="3">
        <f t="shared" si="14"/>
        <v>0.002247463001</v>
      </c>
      <c r="W739" s="7">
        <f>IF(V739&lt;=('Ejercicio 3 - TIR'!$D$25-'Ejercicio 3 - TIR'!$C$25)/('Ejercicio 3 - TIR'!$E$25-'Ejercicio 3 - TIR'!$C$25),'Ejercicio 3 - TIR'!$C$25+SQRT(('Ejercicio 3 - TIR'!$E$25-'Ejercicio 3 - TIR'!$C$25)*('Ejercicio 3 - TIR'!$D$25-'Ejercicio 3 - TIR'!$C$25)*V739),'Ejercicio 3 - TIR'!$E$25-SQRT(('Ejercicio 3 - TIR'!$E$25-'Ejercicio 3 - TIR'!$C$25)*('Ejercicio 3 - TIR'!$E$25-'Ejercicio 3 - TIR'!$D$25)*(1-V739)))</f>
        <v>0.181773823</v>
      </c>
      <c r="X739" s="3">
        <f t="shared" si="15"/>
        <v>0.3659262367</v>
      </c>
      <c r="Y739" s="7">
        <f>IF(X739&lt;=('Ejercicio 3 - TIR'!$D$26-'Ejercicio 3 - TIR'!$C$26)/('Ejercicio 3 - TIR'!$E$26-'Ejercicio 3 - TIR'!$C$26),'Ejercicio 3 - TIR'!$C$26+SQRT(('Ejercicio 3 - TIR'!$E$26-'Ejercicio 3 - TIR'!$C$26)*('Ejercicio 3 - TIR'!$D$26-'Ejercicio 3 - TIR'!$C$26)*X739),'Ejercicio 3 - TIR'!$E$26-SQRT(('Ejercicio 3 - TIR'!$E$26-'Ejercicio 3 - TIR'!$C$26)*('Ejercicio 3 - TIR'!$E$26-'Ejercicio 3 - TIR'!$D$26)*(1-X739)))</f>
        <v>0.221485059</v>
      </c>
      <c r="Z739" s="3">
        <f t="shared" si="16"/>
        <v>1.14093608</v>
      </c>
      <c r="AA739" s="3">
        <f t="shared" si="17"/>
        <v>1.296182147</v>
      </c>
      <c r="AB739" s="3">
        <f t="shared" si="18"/>
        <v>1.493099551</v>
      </c>
      <c r="AC739" s="3">
        <f t="shared" si="19"/>
        <v>1.764505964</v>
      </c>
      <c r="AD739" s="3">
        <f t="shared" si="20"/>
        <v>2.155317672</v>
      </c>
      <c r="AE739" s="2">
        <f t="shared" si="21"/>
        <v>5007.855505</v>
      </c>
      <c r="AF739" s="2">
        <f t="shared" si="22"/>
        <v>5689.26955</v>
      </c>
      <c r="AG739" s="2">
        <f t="shared" si="23"/>
        <v>6553.589577</v>
      </c>
      <c r="AH739" s="2">
        <f t="shared" si="24"/>
        <v>7744.860609</v>
      </c>
      <c r="AI739" s="2">
        <f t="shared" si="25"/>
        <v>9460.231517</v>
      </c>
      <c r="AJ739" s="4">
        <f t="shared" si="26"/>
        <v>46816.86677</v>
      </c>
      <c r="AK739" s="4">
        <f t="shared" si="27"/>
        <v>43884.96451</v>
      </c>
      <c r="AL739" s="4">
        <f t="shared" si="28"/>
        <v>59116.94814</v>
      </c>
      <c r="AM739" s="4">
        <f t="shared" si="29"/>
        <v>77004.17602</v>
      </c>
      <c r="AN739" s="4">
        <f t="shared" si="30"/>
        <v>82873.15782</v>
      </c>
      <c r="AO739" s="4">
        <f>C739/'Ejercicio 3 - TIR'!$D$7</f>
        <v>16593.89078</v>
      </c>
      <c r="AP739" s="4">
        <f t="shared" si="31"/>
        <v>30222.97599</v>
      </c>
      <c r="AQ739" s="4">
        <f t="shared" si="32"/>
        <v>27291.07373</v>
      </c>
      <c r="AR739" s="4">
        <f t="shared" si="33"/>
        <v>42523.05736</v>
      </c>
      <c r="AS739" s="4">
        <f t="shared" si="34"/>
        <v>60410.28523</v>
      </c>
      <c r="AT739" s="4">
        <f t="shared" si="35"/>
        <v>66279.26704</v>
      </c>
      <c r="AU739" s="4">
        <f>AP739*'Ejercicio 3 - TIR'!$D$5</f>
        <v>15111.48799</v>
      </c>
      <c r="AV739" s="4">
        <f>AQ739*'Ejercicio 3 - TIR'!$D$5</f>
        <v>13645.53686</v>
      </c>
      <c r="AW739" s="4">
        <f>AR739*'Ejercicio 3 - TIR'!$D$5</f>
        <v>21261.52868</v>
      </c>
      <c r="AX739" s="4">
        <f>AS739*'Ejercicio 3 - TIR'!$D$5</f>
        <v>30205.14262</v>
      </c>
      <c r="AY739" s="4">
        <f>AT739*'Ejercicio 3 - TIR'!$D$5</f>
        <v>33139.63352</v>
      </c>
      <c r="AZ739" s="4">
        <f t="shared" ref="AZ739:BD739" si="2252">AJ739-AU739-AE739</f>
        <v>26697.52327</v>
      </c>
      <c r="BA739" s="4">
        <f t="shared" si="2252"/>
        <v>24550.15809</v>
      </c>
      <c r="BB739" s="4">
        <f t="shared" si="2252"/>
        <v>31301.82988</v>
      </c>
      <c r="BC739" s="4">
        <f t="shared" si="2252"/>
        <v>39054.17279</v>
      </c>
      <c r="BD739" s="4">
        <f t="shared" si="2252"/>
        <v>40273.29278</v>
      </c>
      <c r="BE739" s="4">
        <f t="shared" ref="BE739:BI739" si="2253">AZ739/Z739</f>
        <v>23399.66605</v>
      </c>
      <c r="BF739" s="4">
        <f t="shared" si="2253"/>
        <v>18940.36124</v>
      </c>
      <c r="BG739" s="4">
        <f t="shared" si="2253"/>
        <v>20964.32878</v>
      </c>
      <c r="BH739" s="4">
        <f t="shared" si="2253"/>
        <v>22133.20532</v>
      </c>
      <c r="BI739" s="4">
        <f t="shared" si="2253"/>
        <v>18685.54845</v>
      </c>
      <c r="BJ739" s="4">
        <f t="shared" si="38"/>
        <v>76584.50152</v>
      </c>
      <c r="BK739" s="4">
        <f t="shared" si="39"/>
        <v>35765.10604</v>
      </c>
      <c r="BL739" s="4">
        <f t="shared" si="40"/>
        <v>112349.6076</v>
      </c>
      <c r="BM739" s="4">
        <f>BK739*'Ejercicio 3 - TIR'!$D$5</f>
        <v>17882.55302</v>
      </c>
      <c r="BN739" s="4">
        <f t="shared" si="41"/>
        <v>94467.05454</v>
      </c>
      <c r="BO739" s="4">
        <f t="shared" si="42"/>
        <v>43829.75919</v>
      </c>
      <c r="BP739" s="4">
        <f t="shared" si="43"/>
        <v>-118502.2677</v>
      </c>
      <c r="BQ739" s="4">
        <f t="shared" ref="BQ739:BT739" si="2254">BE739</f>
        <v>23399.66605</v>
      </c>
      <c r="BR739" s="4">
        <f t="shared" si="2254"/>
        <v>18940.36124</v>
      </c>
      <c r="BS739" s="4">
        <f t="shared" si="2254"/>
        <v>20964.32878</v>
      </c>
      <c r="BT739" s="4">
        <f t="shared" si="2254"/>
        <v>22133.20532</v>
      </c>
      <c r="BU739" s="4">
        <f t="shared" si="45"/>
        <v>62515.30764</v>
      </c>
      <c r="BV739" s="36">
        <f t="shared" si="46"/>
        <v>6.594196319</v>
      </c>
    </row>
    <row r="740" ht="15.0" customHeight="1">
      <c r="A740" s="2">
        <v>739.0</v>
      </c>
      <c r="B740" s="3">
        <f t="shared" si="4"/>
        <v>0.01048645454</v>
      </c>
      <c r="C740" s="4">
        <f>IF(B740&lt;=('Ejercicio 3 - TIR'!$D$13-'Ejercicio 3 - TIR'!$C$13)/('Ejercicio 3 - TIR'!$E$13-'Ejercicio 3 - TIR'!$C$13),'Ejercicio 3 - TIR'!$C$13+SQRT(('Ejercicio 3 - TIR'!$E$13-'Ejercicio 3 - TIR'!$C$13)*('Ejercicio 3 - TIR'!$D$13-'Ejercicio 3 - TIR'!$C$13)*B740),'Ejercicio 3 - TIR'!$E$13-SQRT(('Ejercicio 3 - TIR'!$E$13-'Ejercicio 3 - TIR'!$C$13)*('Ejercicio 3 - TIR'!$E$13-'Ejercicio 3 - TIR'!$D$13)*(1-B740)))</f>
        <v>62048.06782</v>
      </c>
      <c r="D740" s="3">
        <f t="shared" si="5"/>
        <v>0.6623823298</v>
      </c>
      <c r="E740" s="4">
        <f>IF(D740&lt;=('Ejercicio 3 - TIR'!$D$14-'Ejercicio 3 - TIR'!$C$14)/('Ejercicio 3 - TIR'!$E$14-'Ejercicio 3 - TIR'!$C$14),'Ejercicio 3 - TIR'!$C$14+SQRT(('Ejercicio 3 - TIR'!$E$14-'Ejercicio 3 - TIR'!$C$14)*('Ejercicio 3 - TIR'!$D$14-'Ejercicio 3 - TIR'!$C$14)*D740),'Ejercicio 3 - TIR'!$E$14-SQRT(('Ejercicio 3 - TIR'!$E$14-'Ejercicio 3 - TIR'!$C$14)*('Ejercicio 3 - TIR'!$E$14-'Ejercicio 3 - TIR'!$D$14)*(1-D740)))</f>
        <v>32883.63502</v>
      </c>
      <c r="F740" s="3">
        <f t="shared" si="6"/>
        <v>0.3466531238</v>
      </c>
      <c r="G740" s="4">
        <f>IF(F740&lt;=('Ejercicio 3 - TIR'!$D$18-'Ejercicio 3 - TIR'!$C$18)/('Ejercicio 3 - TIR'!$E$18-'Ejercicio 3 - TIR'!$C$18),'Ejercicio 3 - TIR'!$C$18+SQRT(('Ejercicio 3 - TIR'!$E$18-'Ejercicio 3 - TIR'!$C$18)*('Ejercicio 3 - TIR'!$D$18-'Ejercicio 3 - TIR'!$C$18)*F740),'Ejercicio 3 - TIR'!$E$18-SQRT(('Ejercicio 3 - TIR'!$E$18-'Ejercicio 3 - TIR'!$C$18)*('Ejercicio 3 - TIR'!$E$18-'Ejercicio 3 - TIR'!$D$18)*(1-F740)))</f>
        <v>37210.9617</v>
      </c>
      <c r="H740" s="3">
        <f t="shared" si="7"/>
        <v>0.1045866771</v>
      </c>
      <c r="I740" s="4">
        <f>IF(H740&lt;=('Ejercicio 3 - TIR'!$D$18-'Ejercicio 3 - TIR'!$C$18)/('Ejercicio 3 - TIR'!$E$18-'Ejercicio 3 - TIR'!$C$18),'Ejercicio 3 - TIR'!$C$18+SQRT(('Ejercicio 3 - TIR'!$E$18-'Ejercicio 3 - TIR'!$C$18)*('Ejercicio 3 - TIR'!$D$18-'Ejercicio 3 - TIR'!$C$18)*H740),'Ejercicio 3 - TIR'!$E$18-SQRT(('Ejercicio 3 - TIR'!$E$18-'Ejercicio 3 - TIR'!$C$18)*('Ejercicio 3 - TIR'!$E$18-'Ejercicio 3 - TIR'!$D$18)*(1-H740)))</f>
        <v>33960.8082</v>
      </c>
      <c r="J740" s="3">
        <f t="shared" si="8"/>
        <v>0.8400075713</v>
      </c>
      <c r="K740" s="4">
        <f>IF(J740&lt;=('Ejercicio 3 - TIR'!$D$18-'Ejercicio 3 - TIR'!$C$18)/('Ejercicio 3 - TIR'!$E$18-'Ejercicio 3 - TIR'!$C$18),'Ejercicio 3 - TIR'!$C$18+SQRT(('Ejercicio 3 - TIR'!$E$18-'Ejercicio 3 - TIR'!$C$18)*('Ejercicio 3 - TIR'!$D$18-'Ejercicio 3 - TIR'!$C$18)*J740),'Ejercicio 3 - TIR'!$E$18-SQRT(('Ejercicio 3 - TIR'!$E$18-'Ejercicio 3 - TIR'!$C$18)*('Ejercicio 3 - TIR'!$E$18-'Ejercicio 3 - TIR'!$D$18)*(1-J740)))</f>
        <v>41535.98035</v>
      </c>
      <c r="L740" s="3">
        <f t="shared" si="9"/>
        <v>0.3833133445</v>
      </c>
      <c r="M740" s="4">
        <f>IF(L740&lt;=('Ejercicio 3 - TIR'!$D$18-'Ejercicio 3 - TIR'!$C$18)/('Ejercicio 3 - TIR'!$E$18-'Ejercicio 3 - TIR'!$C$18),'Ejercicio 3 - TIR'!$C$18+SQRT(('Ejercicio 3 - TIR'!$E$18-'Ejercicio 3 - TIR'!$C$18)*('Ejercicio 3 - TIR'!$D$18-'Ejercicio 3 - TIR'!$C$18)*L740),'Ejercicio 3 - TIR'!$E$18-SQRT(('Ejercicio 3 - TIR'!$E$18-'Ejercicio 3 - TIR'!$C$18)*('Ejercicio 3 - TIR'!$E$18-'Ejercicio 3 - TIR'!$D$18)*(1-L740)))</f>
        <v>37582.67774</v>
      </c>
      <c r="N740" s="3">
        <f t="shared" si="10"/>
        <v>0.3783259919</v>
      </c>
      <c r="O740" s="4">
        <f>IF(N740&lt;=('Ejercicio 3 - TIR'!$D$18-'Ejercicio 3 - TIR'!$C$18)/('Ejercicio 3 - TIR'!$E$18-'Ejercicio 3 - TIR'!$C$18),'Ejercicio 3 - TIR'!$C$18+SQRT(('Ejercicio 3 - TIR'!$E$18-'Ejercicio 3 - TIR'!$C$18)*('Ejercicio 3 - TIR'!$D$18-'Ejercicio 3 - TIR'!$C$18)*N740),'Ejercicio 3 - TIR'!$E$18-SQRT(('Ejercicio 3 - TIR'!$E$18-'Ejercicio 3 - TIR'!$C$18)*('Ejercicio 3 - TIR'!$E$18-'Ejercicio 3 - TIR'!$D$18)*(1-N740)))</f>
        <v>37533.1865</v>
      </c>
      <c r="P740" s="3">
        <f t="shared" si="11"/>
        <v>0.06617681637</v>
      </c>
      <c r="Q740" s="7">
        <f>IF(P740&lt;=('Ejercicio 3 - TIR'!$D$22-'Ejercicio 3 - TIR'!$C$22)/('Ejercicio 3 - TIR'!$E$22-'Ejercicio 3 - TIR'!$C$22),'Ejercicio 3 - TIR'!$C$22+SQRT(('Ejercicio 3 - TIR'!$E$22-'Ejercicio 3 - TIR'!$C$22)*('Ejercicio 3 - TIR'!$D$22-'Ejercicio 3 - TIR'!$C$22)*P740),'Ejercicio 3 - TIR'!$E$22-SQRT(('Ejercicio 3 - TIR'!$E$22-'Ejercicio 3 - TIR'!$C$22)*('Ejercicio 3 - TIR'!$E$22-'Ejercicio 3 - TIR'!$D$22)*(1-P740)))</f>
        <v>0.1309141316</v>
      </c>
      <c r="R740" s="3">
        <f t="shared" si="12"/>
        <v>0.2904439511</v>
      </c>
      <c r="S740" s="7">
        <f>IF(R740&lt;=('Ejercicio 3 - TIR'!$D$23-'Ejercicio 3 - TIR'!$C$23)/('Ejercicio 3 - TIR'!$E$23-'Ejercicio 3 - TIR'!$C$23),'Ejercicio 3 - TIR'!$C$23+SQRT(('Ejercicio 3 - TIR'!$E$23-'Ejercicio 3 - TIR'!$C$23)*('Ejercicio 3 - TIR'!$D$23-'Ejercicio 3 - TIR'!$C$23)*R740),'Ejercicio 3 - TIR'!$E$23-SQRT(('Ejercicio 3 - TIR'!$E$23-'Ejercicio 3 - TIR'!$C$23)*('Ejercicio 3 - TIR'!$E$23-'Ejercicio 3 - TIR'!$D$23)*(1-R740)))</f>
        <v>0.1428648007</v>
      </c>
      <c r="T740" s="3">
        <f t="shared" si="13"/>
        <v>0.297760985</v>
      </c>
      <c r="U740" s="7">
        <f>IF(T740&lt;=('Ejercicio 3 - TIR'!$D$24-'Ejercicio 3 - TIR'!$C$24)/('Ejercicio 3 - TIR'!$E$24-'Ejercicio 3 - TIR'!$C$24),'Ejercicio 3 - TIR'!$C$24+SQRT(('Ejercicio 3 - TIR'!$E$24-'Ejercicio 3 - TIR'!$C$24)*('Ejercicio 3 - TIR'!$D$24-'Ejercicio 3 - TIR'!$C$24)*T740),'Ejercicio 3 - TIR'!$E$24-SQRT(('Ejercicio 3 - TIR'!$E$24-'Ejercicio 3 - TIR'!$C$24)*('Ejercicio 3 - TIR'!$E$24-'Ejercicio 3 - TIR'!$D$24)*(1-T740)))</f>
        <v>0.1750059607</v>
      </c>
      <c r="V740" s="3">
        <f t="shared" si="14"/>
        <v>0.1581154829</v>
      </c>
      <c r="W740" s="7">
        <f>IF(V740&lt;=('Ejercicio 3 - TIR'!$D$25-'Ejercicio 3 - TIR'!$C$25)/('Ejercicio 3 - TIR'!$E$25-'Ejercicio 3 - TIR'!$C$25),'Ejercicio 3 - TIR'!$C$25+SQRT(('Ejercicio 3 - TIR'!$E$25-'Ejercicio 3 - TIR'!$C$25)*('Ejercicio 3 - TIR'!$D$25-'Ejercicio 3 - TIR'!$C$25)*V740),'Ejercicio 3 - TIR'!$E$25-SQRT(('Ejercicio 3 - TIR'!$E$25-'Ejercicio 3 - TIR'!$C$25)*('Ejercicio 3 - TIR'!$E$25-'Ejercicio 3 - TIR'!$D$25)*(1-V740)))</f>
        <v>0.1948782283</v>
      </c>
      <c r="X740" s="3">
        <f t="shared" si="15"/>
        <v>0.879056361</v>
      </c>
      <c r="Y740" s="7">
        <f>IF(X740&lt;=('Ejercicio 3 - TIR'!$D$26-'Ejercicio 3 - TIR'!$C$26)/('Ejercicio 3 - TIR'!$E$26-'Ejercicio 3 - TIR'!$C$26),'Ejercicio 3 - TIR'!$C$26+SQRT(('Ejercicio 3 - TIR'!$E$26-'Ejercicio 3 - TIR'!$C$26)*('Ejercicio 3 - TIR'!$D$26-'Ejercicio 3 - TIR'!$C$26)*X740),'Ejercicio 3 - TIR'!$E$26-SQRT(('Ejercicio 3 - TIR'!$E$26-'Ejercicio 3 - TIR'!$C$26)*('Ejercicio 3 - TIR'!$E$26-'Ejercicio 3 - TIR'!$D$26)*(1-X740)))</f>
        <v>0.2544442638</v>
      </c>
      <c r="Z740" s="3">
        <f t="shared" si="16"/>
        <v>1.130914132</v>
      </c>
      <c r="AA740" s="3">
        <f t="shared" si="17"/>
        <v>1.292481954</v>
      </c>
      <c r="AB740" s="3">
        <f t="shared" si="18"/>
        <v>1.518674</v>
      </c>
      <c r="AC740" s="3">
        <f t="shared" si="19"/>
        <v>1.814630498</v>
      </c>
      <c r="AD740" s="3">
        <f t="shared" si="20"/>
        <v>2.276352819</v>
      </c>
      <c r="AE740" s="2">
        <f t="shared" si="21"/>
        <v>4304.932524</v>
      </c>
      <c r="AF740" s="2">
        <f t="shared" si="22"/>
        <v>4919.955851</v>
      </c>
      <c r="AG740" s="2">
        <f t="shared" si="23"/>
        <v>5780.977451</v>
      </c>
      <c r="AH740" s="2">
        <f t="shared" si="24"/>
        <v>6907.564094</v>
      </c>
      <c r="AI740" s="2">
        <f t="shared" si="25"/>
        <v>8665.154155</v>
      </c>
      <c r="AJ740" s="4">
        <f t="shared" si="26"/>
        <v>42082.40243</v>
      </c>
      <c r="AK740" s="4">
        <f t="shared" si="27"/>
        <v>43893.73173</v>
      </c>
      <c r="AL740" s="4">
        <f t="shared" si="28"/>
        <v>63079.6134</v>
      </c>
      <c r="AM740" s="4">
        <f t="shared" si="29"/>
        <v>68198.67322</v>
      </c>
      <c r="AN740" s="4">
        <f t="shared" si="30"/>
        <v>85438.77489</v>
      </c>
      <c r="AO740" s="4">
        <f>C740/'Ejercicio 3 - TIR'!$D$7</f>
        <v>12409.61356</v>
      </c>
      <c r="AP740" s="4">
        <f t="shared" si="31"/>
        <v>29672.78887</v>
      </c>
      <c r="AQ740" s="4">
        <f t="shared" si="32"/>
        <v>31484.11816</v>
      </c>
      <c r="AR740" s="4">
        <f t="shared" si="33"/>
        <v>50669.99984</v>
      </c>
      <c r="AS740" s="4">
        <f t="shared" si="34"/>
        <v>55789.05965</v>
      </c>
      <c r="AT740" s="4">
        <f t="shared" si="35"/>
        <v>73029.16133</v>
      </c>
      <c r="AU740" s="4">
        <f>AP740*'Ejercicio 3 - TIR'!$D$5</f>
        <v>14836.39443</v>
      </c>
      <c r="AV740" s="4">
        <f>AQ740*'Ejercicio 3 - TIR'!$D$5</f>
        <v>15742.05908</v>
      </c>
      <c r="AW740" s="4">
        <f>AR740*'Ejercicio 3 - TIR'!$D$5</f>
        <v>25334.99992</v>
      </c>
      <c r="AX740" s="4">
        <f>AS740*'Ejercicio 3 - TIR'!$D$5</f>
        <v>27894.52983</v>
      </c>
      <c r="AY740" s="4">
        <f>AT740*'Ejercicio 3 - TIR'!$D$5</f>
        <v>36514.58066</v>
      </c>
      <c r="AZ740" s="4">
        <f t="shared" ref="AZ740:BD740" si="2255">AJ740-AU740-AE740</f>
        <v>22941.07548</v>
      </c>
      <c r="BA740" s="4">
        <f t="shared" si="2255"/>
        <v>23231.7168</v>
      </c>
      <c r="BB740" s="4">
        <f t="shared" si="2255"/>
        <v>31963.63603</v>
      </c>
      <c r="BC740" s="4">
        <f t="shared" si="2255"/>
        <v>33396.5793</v>
      </c>
      <c r="BD740" s="4">
        <f t="shared" si="2255"/>
        <v>40259.04007</v>
      </c>
      <c r="BE740" s="4">
        <f t="shared" ref="BE740:BI740" si="2256">AZ740/Z740</f>
        <v>20285.42648</v>
      </c>
      <c r="BF740" s="4">
        <f t="shared" si="2256"/>
        <v>17974.49994</v>
      </c>
      <c r="BG740" s="4">
        <f t="shared" si="2256"/>
        <v>21047.06872</v>
      </c>
      <c r="BH740" s="4">
        <f t="shared" si="2256"/>
        <v>18404.06592</v>
      </c>
      <c r="BI740" s="4">
        <f t="shared" si="2256"/>
        <v>17685.76459</v>
      </c>
      <c r="BJ740" s="4">
        <f t="shared" si="38"/>
        <v>74854.75528</v>
      </c>
      <c r="BK740" s="4">
        <f t="shared" si="39"/>
        <v>28248.65882</v>
      </c>
      <c r="BL740" s="4">
        <f t="shared" si="40"/>
        <v>103103.4141</v>
      </c>
      <c r="BM740" s="4">
        <f>BK740*'Ejercicio 3 - TIR'!$D$5</f>
        <v>14124.32941</v>
      </c>
      <c r="BN740" s="4">
        <f t="shared" si="41"/>
        <v>88979.08469</v>
      </c>
      <c r="BO740" s="4">
        <f t="shared" si="42"/>
        <v>39088.4418</v>
      </c>
      <c r="BP740" s="4">
        <f t="shared" si="43"/>
        <v>-94931.70284</v>
      </c>
      <c r="BQ740" s="4">
        <f t="shared" ref="BQ740:BT740" si="2257">BE740</f>
        <v>20285.42648</v>
      </c>
      <c r="BR740" s="4">
        <f t="shared" si="2257"/>
        <v>17974.49994</v>
      </c>
      <c r="BS740" s="4">
        <f t="shared" si="2257"/>
        <v>21047.06872</v>
      </c>
      <c r="BT740" s="4">
        <f t="shared" si="2257"/>
        <v>18404.06592</v>
      </c>
      <c r="BU740" s="4">
        <f t="shared" si="45"/>
        <v>56774.20639</v>
      </c>
      <c r="BV740" s="36">
        <f t="shared" si="46"/>
        <v>10.69386319</v>
      </c>
    </row>
    <row r="741" ht="15.0" customHeight="1">
      <c r="A741" s="2">
        <v>740.0</v>
      </c>
      <c r="B741" s="3">
        <f t="shared" si="4"/>
        <v>0.2503202438</v>
      </c>
      <c r="C741" s="4">
        <f>IF(B741&lt;=('Ejercicio 3 - TIR'!$D$13-'Ejercicio 3 - TIR'!$C$13)/('Ejercicio 3 - TIR'!$E$13-'Ejercicio 3 - TIR'!$C$13),'Ejercicio 3 - TIR'!$C$13+SQRT(('Ejercicio 3 - TIR'!$E$13-'Ejercicio 3 - TIR'!$C$13)*('Ejercicio 3 - TIR'!$D$13-'Ejercicio 3 - TIR'!$C$13)*B741),'Ejercicio 3 - TIR'!$E$13-SQRT(('Ejercicio 3 - TIR'!$E$13-'Ejercicio 3 - TIR'!$C$13)*('Ejercicio 3 - TIR'!$E$13-'Ejercicio 3 - TIR'!$D$13)*(1-B741)))</f>
        <v>70006.40556</v>
      </c>
      <c r="D741" s="3">
        <f t="shared" si="5"/>
        <v>0.07206665815</v>
      </c>
      <c r="E741" s="4">
        <f>IF(D741&lt;=('Ejercicio 3 - TIR'!$D$14-'Ejercicio 3 - TIR'!$C$14)/('Ejercicio 3 - TIR'!$E$14-'Ejercicio 3 - TIR'!$C$14),'Ejercicio 3 - TIR'!$C$14+SQRT(('Ejercicio 3 - TIR'!$E$14-'Ejercicio 3 - TIR'!$C$14)*('Ejercicio 3 - TIR'!$D$14-'Ejercicio 3 - TIR'!$C$14)*D741),'Ejercicio 3 - TIR'!$E$14-SQRT(('Ejercicio 3 - TIR'!$E$14-'Ejercicio 3 - TIR'!$C$14)*('Ejercicio 3 - TIR'!$E$14-'Ejercicio 3 - TIR'!$D$14)*(1-D741)))</f>
        <v>27324.86545</v>
      </c>
      <c r="F741" s="3">
        <f t="shared" si="6"/>
        <v>0.493858493</v>
      </c>
      <c r="G741" s="4">
        <f>IF(F741&lt;=('Ejercicio 3 - TIR'!$D$18-'Ejercicio 3 - TIR'!$C$18)/('Ejercicio 3 - TIR'!$E$18-'Ejercicio 3 - TIR'!$C$18),'Ejercicio 3 - TIR'!$C$18+SQRT(('Ejercicio 3 - TIR'!$E$18-'Ejercicio 3 - TIR'!$C$18)*('Ejercicio 3 - TIR'!$D$18-'Ejercicio 3 - TIR'!$C$18)*F741),'Ejercicio 3 - TIR'!$E$18-SQRT(('Ejercicio 3 - TIR'!$E$18-'Ejercicio 3 - TIR'!$C$18)*('Ejercicio 3 - TIR'!$E$18-'Ejercicio 3 - TIR'!$D$18)*(1-F741)))</f>
        <v>38606.90269</v>
      </c>
      <c r="H741" s="3">
        <f t="shared" si="7"/>
        <v>0.3803489333</v>
      </c>
      <c r="I741" s="4">
        <f>IF(H741&lt;=('Ejercicio 3 - TIR'!$D$18-'Ejercicio 3 - TIR'!$C$18)/('Ejercicio 3 - TIR'!$E$18-'Ejercicio 3 - TIR'!$C$18),'Ejercicio 3 - TIR'!$C$18+SQRT(('Ejercicio 3 - TIR'!$E$18-'Ejercicio 3 - TIR'!$C$18)*('Ejercicio 3 - TIR'!$D$18-'Ejercicio 3 - TIR'!$C$18)*H741),'Ejercicio 3 - TIR'!$E$18-SQRT(('Ejercicio 3 - TIR'!$E$18-'Ejercicio 3 - TIR'!$C$18)*('Ejercicio 3 - TIR'!$E$18-'Ejercicio 3 - TIR'!$D$18)*(1-H741)))</f>
        <v>37553.29994</v>
      </c>
      <c r="J741" s="3">
        <f t="shared" si="8"/>
        <v>0.8502030644</v>
      </c>
      <c r="K741" s="4">
        <f>IF(J741&lt;=('Ejercicio 3 - TIR'!$D$18-'Ejercicio 3 - TIR'!$C$18)/('Ejercicio 3 - TIR'!$E$18-'Ejercicio 3 - TIR'!$C$18),'Ejercicio 3 - TIR'!$C$18+SQRT(('Ejercicio 3 - TIR'!$E$18-'Ejercicio 3 - TIR'!$C$18)*('Ejercicio 3 - TIR'!$D$18-'Ejercicio 3 - TIR'!$C$18)*J741),'Ejercicio 3 - TIR'!$E$18-SQRT(('Ejercicio 3 - TIR'!$E$18-'Ejercicio 3 - TIR'!$C$18)*('Ejercicio 3 - TIR'!$E$18-'Ejercicio 3 - TIR'!$D$18)*(1-J741)))</f>
        <v>41648.16913</v>
      </c>
      <c r="L741" s="3">
        <f t="shared" si="9"/>
        <v>0.933022306</v>
      </c>
      <c r="M741" s="4">
        <f>IF(L741&lt;=('Ejercicio 3 - TIR'!$D$18-'Ejercicio 3 - TIR'!$C$18)/('Ejercicio 3 - TIR'!$E$18-'Ejercicio 3 - TIR'!$C$18),'Ejercicio 3 - TIR'!$C$18+SQRT(('Ejercicio 3 - TIR'!$E$18-'Ejercicio 3 - TIR'!$C$18)*('Ejercicio 3 - TIR'!$D$18-'Ejercicio 3 - TIR'!$C$18)*L741),'Ejercicio 3 - TIR'!$E$18-SQRT(('Ejercicio 3 - TIR'!$E$18-'Ejercicio 3 - TIR'!$C$18)*('Ejercicio 3 - TIR'!$E$18-'Ejercicio 3 - TIR'!$D$18)*(1-L741)))</f>
        <v>42758.72201</v>
      </c>
      <c r="N741" s="3">
        <f t="shared" si="10"/>
        <v>0.02808743451</v>
      </c>
      <c r="O741" s="4">
        <f>IF(N741&lt;=('Ejercicio 3 - TIR'!$D$18-'Ejercicio 3 - TIR'!$C$18)/('Ejercicio 3 - TIR'!$E$18-'Ejercicio 3 - TIR'!$C$18),'Ejercicio 3 - TIR'!$C$18+SQRT(('Ejercicio 3 - TIR'!$E$18-'Ejercicio 3 - TIR'!$C$18)*('Ejercicio 3 - TIR'!$D$18-'Ejercicio 3 - TIR'!$C$18)*N741),'Ejercicio 3 - TIR'!$E$18-SQRT(('Ejercicio 3 - TIR'!$E$18-'Ejercicio 3 - TIR'!$C$18)*('Ejercicio 3 - TIR'!$E$18-'Ejercicio 3 - TIR'!$D$18)*(1-N741)))</f>
        <v>32052.58743</v>
      </c>
      <c r="P741" s="3">
        <f t="shared" si="11"/>
        <v>0.9578891708</v>
      </c>
      <c r="Q741" s="7">
        <f>IF(P741&lt;=('Ejercicio 3 - TIR'!$D$22-'Ejercicio 3 - TIR'!$C$22)/('Ejercicio 3 - TIR'!$E$22-'Ejercicio 3 - TIR'!$C$22),'Ejercicio 3 - TIR'!$C$22+SQRT(('Ejercicio 3 - TIR'!$E$22-'Ejercicio 3 - TIR'!$C$22)*('Ejercicio 3 - TIR'!$D$22-'Ejercicio 3 - TIR'!$C$22)*P741),'Ejercicio 3 - TIR'!$E$22-SQRT(('Ejercicio 3 - TIR'!$E$22-'Ejercicio 3 - TIR'!$C$22)*('Ejercicio 3 - TIR'!$E$22-'Ejercicio 3 - TIR'!$D$22)*(1-P741)))</f>
        <v>0.1712937096</v>
      </c>
      <c r="R741" s="3">
        <f t="shared" si="12"/>
        <v>0.659415409</v>
      </c>
      <c r="S741" s="7">
        <f>IF(R741&lt;=('Ejercicio 3 - TIR'!$D$23-'Ejercicio 3 - TIR'!$C$23)/('Ejercicio 3 - TIR'!$E$23-'Ejercicio 3 - TIR'!$C$23),'Ejercicio 3 - TIR'!$C$23+SQRT(('Ejercicio 3 - TIR'!$E$23-'Ejercicio 3 - TIR'!$C$23)*('Ejercicio 3 - TIR'!$D$23-'Ejercicio 3 - TIR'!$C$23)*R741),'Ejercicio 3 - TIR'!$E$23-SQRT(('Ejercicio 3 - TIR'!$E$23-'Ejercicio 3 - TIR'!$C$23)*('Ejercicio 3 - TIR'!$E$23-'Ejercicio 3 - TIR'!$D$23)*(1-R741)))</f>
        <v>0.1552401078</v>
      </c>
      <c r="T741" s="3">
        <f t="shared" si="13"/>
        <v>0.8061632218</v>
      </c>
      <c r="U741" s="7">
        <f>IF(T741&lt;=('Ejercicio 3 - TIR'!$D$24-'Ejercicio 3 - TIR'!$C$24)/('Ejercicio 3 - TIR'!$E$24-'Ejercicio 3 - TIR'!$C$24),'Ejercicio 3 - TIR'!$C$24+SQRT(('Ejercicio 3 - TIR'!$E$24-'Ejercicio 3 - TIR'!$C$24)*('Ejercicio 3 - TIR'!$D$24-'Ejercicio 3 - TIR'!$C$24)*T741),'Ejercicio 3 - TIR'!$E$24-SQRT(('Ejercicio 3 - TIR'!$E$24-'Ejercicio 3 - TIR'!$C$24)*('Ejercicio 3 - TIR'!$E$24-'Ejercicio 3 - TIR'!$D$24)*(1-T741)))</f>
        <v>0.1967031552</v>
      </c>
      <c r="V741" s="3">
        <f t="shared" si="14"/>
        <v>0.9038449047</v>
      </c>
      <c r="W741" s="7">
        <f>IF(V741&lt;=('Ejercicio 3 - TIR'!$D$25-'Ejercicio 3 - TIR'!$C$25)/('Ejercicio 3 - TIR'!$E$25-'Ejercicio 3 - TIR'!$C$25),'Ejercicio 3 - TIR'!$C$25+SQRT(('Ejercicio 3 - TIR'!$E$25-'Ejercicio 3 - TIR'!$C$25)*('Ejercicio 3 - TIR'!$D$25-'Ejercicio 3 - TIR'!$C$25)*V741),'Ejercicio 3 - TIR'!$E$25-SQRT(('Ejercicio 3 - TIR'!$E$25-'Ejercicio 3 - TIR'!$C$25)*('Ejercicio 3 - TIR'!$E$25-'Ejercicio 3 - TIR'!$D$25)*(1-V741)))</f>
        <v>0.2316548962</v>
      </c>
      <c r="X741" s="3">
        <f t="shared" si="15"/>
        <v>0.6527564996</v>
      </c>
      <c r="Y741" s="7">
        <f>IF(X741&lt;=('Ejercicio 3 - TIR'!$D$26-'Ejercicio 3 - TIR'!$C$26)/('Ejercicio 3 - TIR'!$E$26-'Ejercicio 3 - TIR'!$C$26),'Ejercicio 3 - TIR'!$C$26+SQRT(('Ejercicio 3 - TIR'!$E$26-'Ejercicio 3 - TIR'!$C$26)*('Ejercicio 3 - TIR'!$D$26-'Ejercicio 3 - TIR'!$C$26)*X741),'Ejercicio 3 - TIR'!$E$26-SQRT(('Ejercicio 3 - TIR'!$E$26-'Ejercicio 3 - TIR'!$C$26)*('Ejercicio 3 - TIR'!$E$26-'Ejercicio 3 - TIR'!$D$26)*(1-X741)))</f>
        <v>0.2366974031</v>
      </c>
      <c r="Z741" s="3">
        <f t="shared" si="16"/>
        <v>1.17129371</v>
      </c>
      <c r="AA741" s="3">
        <f t="shared" si="17"/>
        <v>1.353125471</v>
      </c>
      <c r="AB741" s="3">
        <f t="shared" si="18"/>
        <v>1.619289521</v>
      </c>
      <c r="AC741" s="3">
        <f t="shared" si="19"/>
        <v>1.994405867</v>
      </c>
      <c r="AD741" s="3">
        <f t="shared" si="20"/>
        <v>2.466476556</v>
      </c>
      <c r="AE741" s="2">
        <f t="shared" si="21"/>
        <v>4680.577567</v>
      </c>
      <c r="AF741" s="2">
        <f t="shared" si="22"/>
        <v>5407.190933</v>
      </c>
      <c r="AG741" s="2">
        <f t="shared" si="23"/>
        <v>6470.80245</v>
      </c>
      <c r="AH741" s="2">
        <f t="shared" si="24"/>
        <v>7969.79552</v>
      </c>
      <c r="AI741" s="2">
        <f t="shared" si="25"/>
        <v>9856.225423</v>
      </c>
      <c r="AJ741" s="4">
        <f t="shared" si="26"/>
        <v>45220.02227</v>
      </c>
      <c r="AK741" s="4">
        <f t="shared" si="27"/>
        <v>50814.32668</v>
      </c>
      <c r="AL741" s="4">
        <f t="shared" si="28"/>
        <v>67440.44384</v>
      </c>
      <c r="AM741" s="4">
        <f t="shared" si="29"/>
        <v>85278.24602</v>
      </c>
      <c r="AN741" s="4">
        <f t="shared" si="30"/>
        <v>79056.95547</v>
      </c>
      <c r="AO741" s="4">
        <f>C741/'Ejercicio 3 - TIR'!$D$7</f>
        <v>14001.28111</v>
      </c>
      <c r="AP741" s="4">
        <f t="shared" si="31"/>
        <v>31218.74116</v>
      </c>
      <c r="AQ741" s="4">
        <f t="shared" si="32"/>
        <v>36813.04557</v>
      </c>
      <c r="AR741" s="4">
        <f t="shared" si="33"/>
        <v>53439.16273</v>
      </c>
      <c r="AS741" s="4">
        <f t="shared" si="34"/>
        <v>71276.96491</v>
      </c>
      <c r="AT741" s="4">
        <f t="shared" si="35"/>
        <v>65055.67435</v>
      </c>
      <c r="AU741" s="4">
        <f>AP741*'Ejercicio 3 - TIR'!$D$5</f>
        <v>15609.37058</v>
      </c>
      <c r="AV741" s="4">
        <f>AQ741*'Ejercicio 3 - TIR'!$D$5</f>
        <v>18406.52278</v>
      </c>
      <c r="AW741" s="4">
        <f>AR741*'Ejercicio 3 - TIR'!$D$5</f>
        <v>26719.58136</v>
      </c>
      <c r="AX741" s="4">
        <f>AS741*'Ejercicio 3 - TIR'!$D$5</f>
        <v>35638.48245</v>
      </c>
      <c r="AY741" s="4">
        <f>AT741*'Ejercicio 3 - TIR'!$D$5</f>
        <v>32527.83718</v>
      </c>
      <c r="AZ741" s="4">
        <f t="shared" ref="AZ741:BD741" si="2258">AJ741-AU741-AE741</f>
        <v>24930.07412</v>
      </c>
      <c r="BA741" s="4">
        <f t="shared" si="2258"/>
        <v>27000.61296</v>
      </c>
      <c r="BB741" s="4">
        <f t="shared" si="2258"/>
        <v>34250.06002</v>
      </c>
      <c r="BC741" s="4">
        <f t="shared" si="2258"/>
        <v>41669.96805</v>
      </c>
      <c r="BD741" s="4">
        <f t="shared" si="2258"/>
        <v>36672.89287</v>
      </c>
      <c r="BE741" s="4">
        <f t="shared" ref="BE741:BI741" si="2259">AZ741/Z741</f>
        <v>21284.22096</v>
      </c>
      <c r="BF741" s="4">
        <f t="shared" si="2259"/>
        <v>19954.25667</v>
      </c>
      <c r="BG741" s="4">
        <f t="shared" si="2259"/>
        <v>21151.28863</v>
      </c>
      <c r="BH741" s="4">
        <f t="shared" si="2259"/>
        <v>20893.42432</v>
      </c>
      <c r="BI741" s="4">
        <f t="shared" si="2259"/>
        <v>14868.53495</v>
      </c>
      <c r="BJ741" s="4">
        <f t="shared" si="38"/>
        <v>67396.14003</v>
      </c>
      <c r="BK741" s="4">
        <f t="shared" si="39"/>
        <v>34533.83162</v>
      </c>
      <c r="BL741" s="4">
        <f t="shared" si="40"/>
        <v>101929.9716</v>
      </c>
      <c r="BM741" s="4">
        <f>BK741*'Ejercicio 3 - TIR'!$D$5</f>
        <v>17266.91581</v>
      </c>
      <c r="BN741" s="4">
        <f t="shared" si="41"/>
        <v>84663.05584</v>
      </c>
      <c r="BO741" s="4">
        <f t="shared" si="42"/>
        <v>34325.50601</v>
      </c>
      <c r="BP741" s="4">
        <f t="shared" si="43"/>
        <v>-97331.27101</v>
      </c>
      <c r="BQ741" s="4">
        <f t="shared" ref="BQ741:BT741" si="2260">BE741</f>
        <v>21284.22096</v>
      </c>
      <c r="BR741" s="4">
        <f t="shared" si="2260"/>
        <v>19954.25667</v>
      </c>
      <c r="BS741" s="4">
        <f t="shared" si="2260"/>
        <v>21151.28863</v>
      </c>
      <c r="BT741" s="4">
        <f t="shared" si="2260"/>
        <v>20893.42432</v>
      </c>
      <c r="BU741" s="4">
        <f t="shared" si="45"/>
        <v>49194.04095</v>
      </c>
      <c r="BV741" s="36">
        <f t="shared" si="46"/>
        <v>9.723556103</v>
      </c>
    </row>
    <row r="742" ht="15.0" customHeight="1">
      <c r="A742" s="2">
        <v>741.0</v>
      </c>
      <c r="B742" s="3">
        <f t="shared" si="4"/>
        <v>0.00009858483627</v>
      </c>
      <c r="C742" s="4">
        <f>IF(B742&lt;=('Ejercicio 3 - TIR'!$D$13-'Ejercicio 3 - TIR'!$C$13)/('Ejercicio 3 - TIR'!$E$13-'Ejercicio 3 - TIR'!$C$13),'Ejercicio 3 - TIR'!$C$13+SQRT(('Ejercicio 3 - TIR'!$E$13-'Ejercicio 3 - TIR'!$C$13)*('Ejercicio 3 - TIR'!$D$13-'Ejercicio 3 - TIR'!$C$13)*B742),'Ejercicio 3 - TIR'!$E$13-SQRT(('Ejercicio 3 - TIR'!$E$13-'Ejercicio 3 - TIR'!$C$13)*('Ejercicio 3 - TIR'!$E$13-'Ejercicio 3 - TIR'!$D$13)*(1-B742)))</f>
        <v>60198.57979</v>
      </c>
      <c r="D742" s="3">
        <f t="shared" si="5"/>
        <v>0.5081641722</v>
      </c>
      <c r="E742" s="4">
        <f>IF(D742&lt;=('Ejercicio 3 - TIR'!$D$14-'Ejercicio 3 - TIR'!$C$14)/('Ejercicio 3 - TIR'!$E$14-'Ejercicio 3 - TIR'!$C$14),'Ejercicio 3 - TIR'!$C$14+SQRT(('Ejercicio 3 - TIR'!$E$14-'Ejercicio 3 - TIR'!$C$14)*('Ejercicio 3 - TIR'!$D$14-'Ejercicio 3 - TIR'!$C$14)*D742),'Ejercicio 3 - TIR'!$E$14-SQRT(('Ejercicio 3 - TIR'!$E$14-'Ejercicio 3 - TIR'!$C$14)*('Ejercicio 3 - TIR'!$E$14-'Ejercicio 3 - TIR'!$D$14)*(1-D742)))</f>
        <v>31410.74077</v>
      </c>
      <c r="F742" s="3">
        <f t="shared" si="6"/>
        <v>0.2950580384</v>
      </c>
      <c r="G742" s="4">
        <f>IF(F742&lt;=('Ejercicio 3 - TIR'!$D$18-'Ejercicio 3 - TIR'!$C$18)/('Ejercicio 3 - TIR'!$E$18-'Ejercicio 3 - TIR'!$C$18),'Ejercicio 3 - TIR'!$C$18+SQRT(('Ejercicio 3 - TIR'!$E$18-'Ejercicio 3 - TIR'!$C$18)*('Ejercicio 3 - TIR'!$D$18-'Ejercicio 3 - TIR'!$C$18)*F742),'Ejercicio 3 - TIR'!$E$18-SQRT(('Ejercicio 3 - TIR'!$E$18-'Ejercicio 3 - TIR'!$C$18)*('Ejercicio 3 - TIR'!$E$18-'Ejercicio 3 - TIR'!$D$18)*(1-F742)))</f>
        <v>36652.72168</v>
      </c>
      <c r="H742" s="3">
        <f t="shared" si="7"/>
        <v>0.3259467406</v>
      </c>
      <c r="I742" s="4">
        <f>IF(H742&lt;=('Ejercicio 3 - TIR'!$D$18-'Ejercicio 3 - TIR'!$C$18)/('Ejercicio 3 - TIR'!$E$18-'Ejercicio 3 - TIR'!$C$18),'Ejercicio 3 - TIR'!$C$18+SQRT(('Ejercicio 3 - TIR'!$E$18-'Ejercicio 3 - TIR'!$C$18)*('Ejercicio 3 - TIR'!$D$18-'Ejercicio 3 - TIR'!$C$18)*H742),'Ejercicio 3 - TIR'!$E$18-SQRT(('Ejercicio 3 - TIR'!$E$18-'Ejercicio 3 - TIR'!$C$18)*('Ejercicio 3 - TIR'!$E$18-'Ejercicio 3 - TIR'!$D$18)*(1-H742)))</f>
        <v>36992.28225</v>
      </c>
      <c r="J742" s="3">
        <f t="shared" si="8"/>
        <v>0.8517363301</v>
      </c>
      <c r="K742" s="4">
        <f>IF(J742&lt;=('Ejercicio 3 - TIR'!$D$18-'Ejercicio 3 - TIR'!$C$18)/('Ejercicio 3 - TIR'!$E$18-'Ejercicio 3 - TIR'!$C$18),'Ejercicio 3 - TIR'!$C$18+SQRT(('Ejercicio 3 - TIR'!$E$18-'Ejercicio 3 - TIR'!$C$18)*('Ejercicio 3 - TIR'!$D$18-'Ejercicio 3 - TIR'!$C$18)*J742),'Ejercicio 3 - TIR'!$E$18-SQRT(('Ejercicio 3 - TIR'!$E$18-'Ejercicio 3 - TIR'!$C$18)*('Ejercicio 3 - TIR'!$E$18-'Ejercicio 3 - TIR'!$D$18)*(1-J742)))</f>
        <v>41665.3673</v>
      </c>
      <c r="L742" s="3">
        <f t="shared" si="9"/>
        <v>0.1121925182</v>
      </c>
      <c r="M742" s="4">
        <f>IF(L742&lt;=('Ejercicio 3 - TIR'!$D$18-'Ejercicio 3 - TIR'!$C$18)/('Ejercicio 3 - TIR'!$E$18-'Ejercicio 3 - TIR'!$C$18),'Ejercicio 3 - TIR'!$C$18+SQRT(('Ejercicio 3 - TIR'!$E$18-'Ejercicio 3 - TIR'!$C$18)*('Ejercicio 3 - TIR'!$D$18-'Ejercicio 3 - TIR'!$C$18)*L742),'Ejercicio 3 - TIR'!$E$18-SQRT(('Ejercicio 3 - TIR'!$E$18-'Ejercicio 3 - TIR'!$C$18)*('Ejercicio 3 - TIR'!$E$18-'Ejercicio 3 - TIR'!$D$18)*(1-L742)))</f>
        <v>34102.30152</v>
      </c>
      <c r="N742" s="3">
        <f t="shared" si="10"/>
        <v>0.886289909</v>
      </c>
      <c r="O742" s="4">
        <f>IF(N742&lt;=('Ejercicio 3 - TIR'!$D$18-'Ejercicio 3 - TIR'!$C$18)/('Ejercicio 3 - TIR'!$E$18-'Ejercicio 3 - TIR'!$C$18),'Ejercicio 3 - TIR'!$C$18+SQRT(('Ejercicio 3 - TIR'!$E$18-'Ejercicio 3 - TIR'!$C$18)*('Ejercicio 3 - TIR'!$D$18-'Ejercicio 3 - TIR'!$C$18)*N742),'Ejercicio 3 - TIR'!$E$18-SQRT(('Ejercicio 3 - TIR'!$E$18-'Ejercicio 3 - TIR'!$C$18)*('Ejercicio 3 - TIR'!$E$18-'Ejercicio 3 - TIR'!$D$18)*(1-N742)))</f>
        <v>42079.68207</v>
      </c>
      <c r="P742" s="3">
        <f t="shared" si="11"/>
        <v>0.1515089667</v>
      </c>
      <c r="Q742" s="7">
        <f>IF(P742&lt;=('Ejercicio 3 - TIR'!$D$22-'Ejercicio 3 - TIR'!$C$22)/('Ejercicio 3 - TIR'!$E$22-'Ejercicio 3 - TIR'!$C$22),'Ejercicio 3 - TIR'!$C$22+SQRT(('Ejercicio 3 - TIR'!$E$22-'Ejercicio 3 - TIR'!$C$22)*('Ejercicio 3 - TIR'!$D$22-'Ejercicio 3 - TIR'!$C$22)*P742),'Ejercicio 3 - TIR'!$E$22-SQRT(('Ejercicio 3 - TIR'!$E$22-'Ejercicio 3 - TIR'!$C$22)*('Ejercicio 3 - TIR'!$E$22-'Ejercicio 3 - TIR'!$D$22)*(1-P742)))</f>
        <v>0.1365141194</v>
      </c>
      <c r="R742" s="3">
        <f t="shared" si="12"/>
        <v>0.3637996135</v>
      </c>
      <c r="S742" s="7">
        <f>IF(R742&lt;=('Ejercicio 3 - TIR'!$D$23-'Ejercicio 3 - TIR'!$C$23)/('Ejercicio 3 - TIR'!$E$23-'Ejercicio 3 - TIR'!$C$23),'Ejercicio 3 - TIR'!$C$23+SQRT(('Ejercicio 3 - TIR'!$E$23-'Ejercicio 3 - TIR'!$C$23)*('Ejercicio 3 - TIR'!$D$23-'Ejercicio 3 - TIR'!$C$23)*R742),'Ejercicio 3 - TIR'!$E$23-SQRT(('Ejercicio 3 - TIR'!$E$23-'Ejercicio 3 - TIR'!$C$23)*('Ejercicio 3 - TIR'!$E$23-'Ejercicio 3 - TIR'!$D$23)*(1-R742)))</f>
        <v>0.1455898281</v>
      </c>
      <c r="T742" s="3">
        <f t="shared" si="13"/>
        <v>0.1199298359</v>
      </c>
      <c r="U742" s="7">
        <f>IF(T742&lt;=('Ejercicio 3 - TIR'!$D$24-'Ejercicio 3 - TIR'!$C$24)/('Ejercicio 3 - TIR'!$E$24-'Ejercicio 3 - TIR'!$C$24),'Ejercicio 3 - TIR'!$C$24+SQRT(('Ejercicio 3 - TIR'!$E$24-'Ejercicio 3 - TIR'!$C$24)*('Ejercicio 3 - TIR'!$D$24-'Ejercicio 3 - TIR'!$C$24)*T742),'Ejercicio 3 - TIR'!$E$24-SQRT(('Ejercicio 3 - TIR'!$E$24-'Ejercicio 3 - TIR'!$C$24)*('Ejercicio 3 - TIR'!$E$24-'Ejercicio 3 - TIR'!$D$24)*(1-T742)))</f>
        <v>0.1658698663</v>
      </c>
      <c r="V742" s="3">
        <f t="shared" si="14"/>
        <v>0.2139385752</v>
      </c>
      <c r="W742" s="7">
        <f>IF(V742&lt;=('Ejercicio 3 - TIR'!$D$25-'Ejercicio 3 - TIR'!$C$25)/('Ejercicio 3 - TIR'!$E$25-'Ejercicio 3 - TIR'!$C$25),'Ejercicio 3 - TIR'!$C$25+SQRT(('Ejercicio 3 - TIR'!$E$25-'Ejercicio 3 - TIR'!$C$25)*('Ejercicio 3 - TIR'!$D$25-'Ejercicio 3 - TIR'!$C$25)*V742),'Ejercicio 3 - TIR'!$E$25-SQRT(('Ejercicio 3 - TIR'!$E$25-'Ejercicio 3 - TIR'!$C$25)*('Ejercicio 3 - TIR'!$E$25-'Ejercicio 3 - TIR'!$D$25)*(1-V742)))</f>
        <v>0.1973064729</v>
      </c>
      <c r="X742" s="3">
        <f t="shared" si="15"/>
        <v>0.3494110932</v>
      </c>
      <c r="Y742" s="7">
        <f>IF(X742&lt;=('Ejercicio 3 - TIR'!$D$26-'Ejercicio 3 - TIR'!$C$26)/('Ejercicio 3 - TIR'!$E$26-'Ejercicio 3 - TIR'!$C$26),'Ejercicio 3 - TIR'!$C$26+SQRT(('Ejercicio 3 - TIR'!$E$26-'Ejercicio 3 - TIR'!$C$26)*('Ejercicio 3 - TIR'!$D$26-'Ejercicio 3 - TIR'!$C$26)*X742),'Ejercicio 3 - TIR'!$E$26-SQRT(('Ejercicio 3 - TIR'!$E$26-'Ejercicio 3 - TIR'!$C$26)*('Ejercicio 3 - TIR'!$E$26-'Ejercicio 3 - TIR'!$D$26)*(1-X742)))</f>
        <v>0.2207279147</v>
      </c>
      <c r="Z742" s="3">
        <f t="shared" si="16"/>
        <v>1.136514119</v>
      </c>
      <c r="AA742" s="3">
        <f t="shared" si="17"/>
        <v>1.301979015</v>
      </c>
      <c r="AB742" s="3">
        <f t="shared" si="18"/>
        <v>1.5179381</v>
      </c>
      <c r="AC742" s="3">
        <f t="shared" si="19"/>
        <v>1.817437112</v>
      </c>
      <c r="AD742" s="3">
        <f t="shared" si="20"/>
        <v>2.218596216</v>
      </c>
      <c r="AE742" s="2">
        <f t="shared" si="21"/>
        <v>4288.009616</v>
      </c>
      <c r="AF742" s="2">
        <f t="shared" si="22"/>
        <v>4912.300199</v>
      </c>
      <c r="AG742" s="2">
        <f t="shared" si="23"/>
        <v>5727.102776</v>
      </c>
      <c r="AH742" s="2">
        <f t="shared" si="24"/>
        <v>6857.097225</v>
      </c>
      <c r="AI742" s="2">
        <f t="shared" si="25"/>
        <v>8370.649996</v>
      </c>
      <c r="AJ742" s="4">
        <f t="shared" si="26"/>
        <v>41656.3357</v>
      </c>
      <c r="AK742" s="4">
        <f t="shared" si="27"/>
        <v>48163.1752</v>
      </c>
      <c r="AL742" s="4">
        <f t="shared" si="28"/>
        <v>63245.44847</v>
      </c>
      <c r="AM742" s="4">
        <f t="shared" si="29"/>
        <v>61978.78839</v>
      </c>
      <c r="AN742" s="4">
        <f t="shared" si="30"/>
        <v>93357.82342</v>
      </c>
      <c r="AO742" s="4">
        <f>C742/'Ejercicio 3 - TIR'!$D$7</f>
        <v>12039.71596</v>
      </c>
      <c r="AP742" s="4">
        <f t="shared" si="31"/>
        <v>29616.61975</v>
      </c>
      <c r="AQ742" s="4">
        <f t="shared" si="32"/>
        <v>36123.45924</v>
      </c>
      <c r="AR742" s="4">
        <f t="shared" si="33"/>
        <v>51205.73251</v>
      </c>
      <c r="AS742" s="4">
        <f t="shared" si="34"/>
        <v>49939.07243</v>
      </c>
      <c r="AT742" s="4">
        <f t="shared" si="35"/>
        <v>81318.10746</v>
      </c>
      <c r="AU742" s="4">
        <f>AP742*'Ejercicio 3 - TIR'!$D$5</f>
        <v>14808.30987</v>
      </c>
      <c r="AV742" s="4">
        <f>AQ742*'Ejercicio 3 - TIR'!$D$5</f>
        <v>18061.72962</v>
      </c>
      <c r="AW742" s="4">
        <f>AR742*'Ejercicio 3 - TIR'!$D$5</f>
        <v>25602.86625</v>
      </c>
      <c r="AX742" s="4">
        <f>AS742*'Ejercicio 3 - TIR'!$D$5</f>
        <v>24969.53622</v>
      </c>
      <c r="AY742" s="4">
        <f>AT742*'Ejercicio 3 - TIR'!$D$5</f>
        <v>40659.05373</v>
      </c>
      <c r="AZ742" s="4">
        <f t="shared" ref="AZ742:BD742" si="2261">AJ742-AU742-AE742</f>
        <v>22560.01622</v>
      </c>
      <c r="BA742" s="4">
        <f t="shared" si="2261"/>
        <v>25189.14538</v>
      </c>
      <c r="BB742" s="4">
        <f t="shared" si="2261"/>
        <v>31915.47944</v>
      </c>
      <c r="BC742" s="4">
        <f t="shared" si="2261"/>
        <v>30152.15495</v>
      </c>
      <c r="BD742" s="4">
        <f t="shared" si="2261"/>
        <v>44328.11969</v>
      </c>
      <c r="BE742" s="4">
        <f t="shared" ref="BE742:BI742" si="2262">AZ742/Z742</f>
        <v>19850.18561</v>
      </c>
      <c r="BF742" s="4">
        <f t="shared" si="2262"/>
        <v>19346.81365</v>
      </c>
      <c r="BG742" s="4">
        <f t="shared" si="2262"/>
        <v>21025.54738</v>
      </c>
      <c r="BH742" s="4">
        <f t="shared" si="2262"/>
        <v>16590.48049</v>
      </c>
      <c r="BI742" s="4">
        <f t="shared" si="2262"/>
        <v>19980.2557</v>
      </c>
      <c r="BJ742" s="4">
        <f t="shared" si="38"/>
        <v>69687.75062</v>
      </c>
      <c r="BK742" s="4">
        <f t="shared" si="39"/>
        <v>26711.26827</v>
      </c>
      <c r="BL742" s="4">
        <f t="shared" si="40"/>
        <v>96399.01889</v>
      </c>
      <c r="BM742" s="4">
        <f>BK742*'Ejercicio 3 - TIR'!$D$5</f>
        <v>13355.63414</v>
      </c>
      <c r="BN742" s="4">
        <f t="shared" si="41"/>
        <v>83043.38475</v>
      </c>
      <c r="BO742" s="4">
        <f t="shared" si="42"/>
        <v>37430.59875</v>
      </c>
      <c r="BP742" s="4">
        <f t="shared" si="43"/>
        <v>-91609.32056</v>
      </c>
      <c r="BQ742" s="4">
        <f t="shared" ref="BQ742:BT742" si="2263">BE742</f>
        <v>19850.18561</v>
      </c>
      <c r="BR742" s="4">
        <f t="shared" si="2263"/>
        <v>19346.81365</v>
      </c>
      <c r="BS742" s="4">
        <f t="shared" si="2263"/>
        <v>21025.54738</v>
      </c>
      <c r="BT742" s="4">
        <f t="shared" si="2263"/>
        <v>16590.48049</v>
      </c>
      <c r="BU742" s="4">
        <f t="shared" si="45"/>
        <v>57410.85444</v>
      </c>
      <c r="BV742" s="36">
        <f t="shared" si="46"/>
        <v>11.85892862</v>
      </c>
    </row>
    <row r="743" ht="15.0" customHeight="1">
      <c r="A743" s="2">
        <v>742.0</v>
      </c>
      <c r="B743" s="3">
        <f t="shared" si="4"/>
        <v>0.4770565663</v>
      </c>
      <c r="C743" s="4">
        <f>IF(B743&lt;=('Ejercicio 3 - TIR'!$D$13-'Ejercicio 3 - TIR'!$C$13)/('Ejercicio 3 - TIR'!$E$13-'Ejercicio 3 - TIR'!$C$13),'Ejercicio 3 - TIR'!$C$13+SQRT(('Ejercicio 3 - TIR'!$E$13-'Ejercicio 3 - TIR'!$C$13)*('Ejercicio 3 - TIR'!$D$13-'Ejercicio 3 - TIR'!$C$13)*B743),'Ejercicio 3 - TIR'!$E$13-SQRT(('Ejercicio 3 - TIR'!$E$13-'Ejercicio 3 - TIR'!$C$13)*('Ejercicio 3 - TIR'!$E$13-'Ejercicio 3 - TIR'!$D$13)*(1-B743)))</f>
        <v>74949.40878</v>
      </c>
      <c r="D743" s="3">
        <f t="shared" si="5"/>
        <v>0.3269340836</v>
      </c>
      <c r="E743" s="4">
        <f>IF(D743&lt;=('Ejercicio 3 - TIR'!$D$14-'Ejercicio 3 - TIR'!$C$14)/('Ejercicio 3 - TIR'!$E$14-'Ejercicio 3 - TIR'!$C$14),'Ejercicio 3 - TIR'!$C$14+SQRT(('Ejercicio 3 - TIR'!$E$14-'Ejercicio 3 - TIR'!$C$14)*('Ejercicio 3 - TIR'!$D$14-'Ejercicio 3 - TIR'!$C$14)*D743),'Ejercicio 3 - TIR'!$E$14-SQRT(('Ejercicio 3 - TIR'!$E$14-'Ejercicio 3 - TIR'!$C$14)*('Ejercicio 3 - TIR'!$E$14-'Ejercicio 3 - TIR'!$D$14)*(1-D743)))</f>
        <v>29951.77304</v>
      </c>
      <c r="F743" s="3">
        <f t="shared" si="6"/>
        <v>0.6251783885</v>
      </c>
      <c r="G743" s="4">
        <f>IF(F743&lt;=('Ejercicio 3 - TIR'!$D$18-'Ejercicio 3 - TIR'!$C$18)/('Ejercicio 3 - TIR'!$E$18-'Ejercicio 3 - TIR'!$C$18),'Ejercicio 3 - TIR'!$C$18+SQRT(('Ejercicio 3 - TIR'!$E$18-'Ejercicio 3 - TIR'!$C$18)*('Ejercicio 3 - TIR'!$D$18-'Ejercicio 3 - TIR'!$C$18)*F743),'Ejercicio 3 - TIR'!$E$18-SQRT(('Ejercicio 3 - TIR'!$E$18-'Ejercicio 3 - TIR'!$C$18)*('Ejercicio 3 - TIR'!$E$18-'Ejercicio 3 - TIR'!$D$18)*(1-F743)))</f>
        <v>39683.84006</v>
      </c>
      <c r="H743" s="3">
        <f t="shared" si="7"/>
        <v>0.5685985997</v>
      </c>
      <c r="I743" s="4">
        <f>IF(H743&lt;=('Ejercicio 3 - TIR'!$D$18-'Ejercicio 3 - TIR'!$C$18)/('Ejercicio 3 - TIR'!$E$18-'Ejercicio 3 - TIR'!$C$18),'Ejercicio 3 - TIR'!$C$18+SQRT(('Ejercicio 3 - TIR'!$E$18-'Ejercicio 3 - TIR'!$C$18)*('Ejercicio 3 - TIR'!$D$18-'Ejercicio 3 - TIR'!$C$18)*H743),'Ejercicio 3 - TIR'!$E$18-SQRT(('Ejercicio 3 - TIR'!$E$18-'Ejercicio 3 - TIR'!$C$18)*('Ejercicio 3 - TIR'!$E$18-'Ejercicio 3 - TIR'!$D$18)*(1-H743)))</f>
        <v>39235.24715</v>
      </c>
      <c r="J743" s="3">
        <f t="shared" si="8"/>
        <v>0.9433527991</v>
      </c>
      <c r="K743" s="4">
        <f>IF(J743&lt;=('Ejercicio 3 - TIR'!$D$18-'Ejercicio 3 - TIR'!$C$18)/('Ejercicio 3 - TIR'!$E$18-'Ejercicio 3 - TIR'!$C$18),'Ejercicio 3 - TIR'!$C$18+SQRT(('Ejercicio 3 - TIR'!$E$18-'Ejercicio 3 - TIR'!$C$18)*('Ejercicio 3 - TIR'!$D$18-'Ejercicio 3 - TIR'!$C$18)*J743),'Ejercicio 3 - TIR'!$E$18-SQRT(('Ejercicio 3 - TIR'!$E$18-'Ejercicio 3 - TIR'!$C$18)*('Ejercicio 3 - TIR'!$E$18-'Ejercicio 3 - TIR'!$D$18)*(1-J743)))</f>
        <v>42938.8013</v>
      </c>
      <c r="L743" s="3">
        <f t="shared" si="9"/>
        <v>0.9403652009</v>
      </c>
      <c r="M743" s="4">
        <f>IF(L743&lt;=('Ejercicio 3 - TIR'!$D$18-'Ejercicio 3 - TIR'!$C$18)/('Ejercicio 3 - TIR'!$E$18-'Ejercicio 3 - TIR'!$C$18),'Ejercicio 3 - TIR'!$C$18+SQRT(('Ejercicio 3 - TIR'!$E$18-'Ejercicio 3 - TIR'!$C$18)*('Ejercicio 3 - TIR'!$D$18-'Ejercicio 3 - TIR'!$C$18)*L743),'Ejercicio 3 - TIR'!$E$18-SQRT(('Ejercicio 3 - TIR'!$E$18-'Ejercicio 3 - TIR'!$C$18)*('Ejercicio 3 - TIR'!$E$18-'Ejercicio 3 - TIR'!$D$18)*(1-L743)))</f>
        <v>42885.14541</v>
      </c>
      <c r="N743" s="3">
        <f t="shared" si="10"/>
        <v>0.8360390428</v>
      </c>
      <c r="O743" s="4">
        <f>IF(N743&lt;=('Ejercicio 3 - TIR'!$D$18-'Ejercicio 3 - TIR'!$C$18)/('Ejercicio 3 - TIR'!$E$18-'Ejercicio 3 - TIR'!$C$18),'Ejercicio 3 - TIR'!$C$18+SQRT(('Ejercicio 3 - TIR'!$E$18-'Ejercicio 3 - TIR'!$C$18)*('Ejercicio 3 - TIR'!$D$18-'Ejercicio 3 - TIR'!$C$18)*N743),'Ejercicio 3 - TIR'!$E$18-SQRT(('Ejercicio 3 - TIR'!$E$18-'Ejercicio 3 - TIR'!$C$18)*('Ejercicio 3 - TIR'!$E$18-'Ejercicio 3 - TIR'!$D$18)*(1-N743)))</f>
        <v>41493.28191</v>
      </c>
      <c r="P743" s="3">
        <f t="shared" si="11"/>
        <v>0.01873323815</v>
      </c>
      <c r="Q743" s="7">
        <f>IF(P743&lt;=('Ejercicio 3 - TIR'!$D$22-'Ejercicio 3 - TIR'!$C$22)/('Ejercicio 3 - TIR'!$E$22-'Ejercicio 3 - TIR'!$C$22),'Ejercicio 3 - TIR'!$C$22+SQRT(('Ejercicio 3 - TIR'!$E$22-'Ejercicio 3 - TIR'!$C$22)*('Ejercicio 3 - TIR'!$D$22-'Ejercicio 3 - TIR'!$C$22)*P743),'Ejercicio 3 - TIR'!$E$22-SQRT(('Ejercicio 3 - TIR'!$E$22-'Ejercicio 3 - TIR'!$C$22)*('Ejercicio 3 - TIR'!$E$22-'Ejercicio 3 - TIR'!$D$22)*(1-P743)))</f>
        <v>0.1258068777</v>
      </c>
      <c r="R743" s="3">
        <f t="shared" si="12"/>
        <v>0.09147232536</v>
      </c>
      <c r="S743" s="7">
        <f>IF(R743&lt;=('Ejercicio 3 - TIR'!$D$23-'Ejercicio 3 - TIR'!$C$23)/('Ejercicio 3 - TIR'!$E$23-'Ejercicio 3 - TIR'!$C$23),'Ejercicio 3 - TIR'!$C$23+SQRT(('Ejercicio 3 - TIR'!$E$23-'Ejercicio 3 - TIR'!$C$23)*('Ejercicio 3 - TIR'!$D$23-'Ejercicio 3 - TIR'!$C$23)*R743),'Ejercicio 3 - TIR'!$E$23-SQRT(('Ejercicio 3 - TIR'!$E$23-'Ejercicio 3 - TIR'!$C$23)*('Ejercicio 3 - TIR'!$E$23-'Ejercicio 3 - TIR'!$D$23)*(1-R743)))</f>
        <v>0.1328316088</v>
      </c>
      <c r="T743" s="3">
        <f t="shared" si="13"/>
        <v>0.03135779044</v>
      </c>
      <c r="U743" s="7">
        <f>IF(T743&lt;=('Ejercicio 3 - TIR'!$D$24-'Ejercicio 3 - TIR'!$C$24)/('Ejercicio 3 - TIR'!$E$24-'Ejercicio 3 - TIR'!$C$24),'Ejercicio 3 - TIR'!$C$24+SQRT(('Ejercicio 3 - TIR'!$E$24-'Ejercicio 3 - TIR'!$C$24)*('Ejercicio 3 - TIR'!$D$24-'Ejercicio 3 - TIR'!$C$24)*T743),'Ejercicio 3 - TIR'!$E$24-SQRT(('Ejercicio 3 - TIR'!$E$24-'Ejercicio 3 - TIR'!$C$24)*('Ejercicio 3 - TIR'!$E$24-'Ejercicio 3 - TIR'!$D$24)*(1-T743)))</f>
        <v>0.1581148851</v>
      </c>
      <c r="V743" s="3">
        <f t="shared" si="14"/>
        <v>0.6361499025</v>
      </c>
      <c r="W743" s="7">
        <f>IF(V743&lt;=('Ejercicio 3 - TIR'!$D$25-'Ejercicio 3 - TIR'!$C$25)/('Ejercicio 3 - TIR'!$E$25-'Ejercicio 3 - TIR'!$C$25),'Ejercicio 3 - TIR'!$C$25+SQRT(('Ejercicio 3 - TIR'!$E$25-'Ejercicio 3 - TIR'!$C$25)*('Ejercicio 3 - TIR'!$D$25-'Ejercicio 3 - TIR'!$C$25)*V743),'Ejercicio 3 - TIR'!$E$25-SQRT(('Ejercicio 3 - TIR'!$E$25-'Ejercicio 3 - TIR'!$C$25)*('Ejercicio 3 - TIR'!$E$25-'Ejercicio 3 - TIR'!$D$25)*(1-V743)))</f>
        <v>0.2143142137</v>
      </c>
      <c r="X743" s="3">
        <f t="shared" si="15"/>
        <v>0.7384888327</v>
      </c>
      <c r="Y743" s="7">
        <f>IF(X743&lt;=('Ejercicio 3 - TIR'!$D$26-'Ejercicio 3 - TIR'!$C$26)/('Ejercicio 3 - TIR'!$E$26-'Ejercicio 3 - TIR'!$C$26),'Ejercicio 3 - TIR'!$C$26+SQRT(('Ejercicio 3 - TIR'!$E$26-'Ejercicio 3 - TIR'!$C$26)*('Ejercicio 3 - TIR'!$D$26-'Ejercicio 3 - TIR'!$C$26)*X743),'Ejercicio 3 - TIR'!$E$26-SQRT(('Ejercicio 3 - TIR'!$E$26-'Ejercicio 3 - TIR'!$C$26)*('Ejercicio 3 - TIR'!$E$26-'Ejercicio 3 - TIR'!$D$26)*(1-X743)))</f>
        <v>0.2424212786</v>
      </c>
      <c r="Z743" s="3">
        <f t="shared" si="16"/>
        <v>1.125806878</v>
      </c>
      <c r="AA743" s="3">
        <f t="shared" si="17"/>
        <v>1.275349617</v>
      </c>
      <c r="AB743" s="3">
        <f t="shared" si="18"/>
        <v>1.477001375</v>
      </c>
      <c r="AC743" s="3">
        <f t="shared" si="19"/>
        <v>1.793543763</v>
      </c>
      <c r="AD743" s="3">
        <f t="shared" si="20"/>
        <v>2.228336935</v>
      </c>
      <c r="AE743" s="2">
        <f t="shared" si="21"/>
        <v>3768.139048</v>
      </c>
      <c r="AF743" s="2">
        <f t="shared" si="22"/>
        <v>4268.66702</v>
      </c>
      <c r="AG743" s="2">
        <f t="shared" si="23"/>
        <v>4943.606816</v>
      </c>
      <c r="AH743" s="2">
        <f t="shared" si="24"/>
        <v>6003.092024</v>
      </c>
      <c r="AI743" s="2">
        <f t="shared" si="25"/>
        <v>7458.369267</v>
      </c>
      <c r="AJ743" s="4">
        <f t="shared" si="26"/>
        <v>44676.34007</v>
      </c>
      <c r="AK743" s="4">
        <f t="shared" si="27"/>
        <v>50038.65741</v>
      </c>
      <c r="AL743" s="4">
        <f t="shared" si="28"/>
        <v>63420.66855</v>
      </c>
      <c r="AM743" s="4">
        <f t="shared" si="29"/>
        <v>76916.38507</v>
      </c>
      <c r="AN743" s="4">
        <f t="shared" si="30"/>
        <v>92461.01263</v>
      </c>
      <c r="AO743" s="4">
        <f>C743/'Ejercicio 3 - TIR'!$D$7</f>
        <v>14989.88176</v>
      </c>
      <c r="AP743" s="4">
        <f t="shared" si="31"/>
        <v>29686.45832</v>
      </c>
      <c r="AQ743" s="4">
        <f t="shared" si="32"/>
        <v>35048.77565</v>
      </c>
      <c r="AR743" s="4">
        <f t="shared" si="33"/>
        <v>48430.78679</v>
      </c>
      <c r="AS743" s="4">
        <f t="shared" si="34"/>
        <v>61926.50332</v>
      </c>
      <c r="AT743" s="4">
        <f t="shared" si="35"/>
        <v>77471.13087</v>
      </c>
      <c r="AU743" s="4">
        <f>AP743*'Ejercicio 3 - TIR'!$D$5</f>
        <v>14843.22916</v>
      </c>
      <c r="AV743" s="4">
        <f>AQ743*'Ejercicio 3 - TIR'!$D$5</f>
        <v>17524.38783</v>
      </c>
      <c r="AW743" s="4">
        <f>AR743*'Ejercicio 3 - TIR'!$D$5</f>
        <v>24215.3934</v>
      </c>
      <c r="AX743" s="4">
        <f>AS743*'Ejercicio 3 - TIR'!$D$5</f>
        <v>30963.25166</v>
      </c>
      <c r="AY743" s="4">
        <f>AT743*'Ejercicio 3 - TIR'!$D$5</f>
        <v>38735.56544</v>
      </c>
      <c r="AZ743" s="4">
        <f t="shared" ref="AZ743:BD743" si="2264">AJ743-AU743-AE743</f>
        <v>26064.97187</v>
      </c>
      <c r="BA743" s="4">
        <f t="shared" si="2264"/>
        <v>28245.60256</v>
      </c>
      <c r="BB743" s="4">
        <f t="shared" si="2264"/>
        <v>34261.66834</v>
      </c>
      <c r="BC743" s="4">
        <f t="shared" si="2264"/>
        <v>39950.04139</v>
      </c>
      <c r="BD743" s="4">
        <f t="shared" si="2264"/>
        <v>46267.07792</v>
      </c>
      <c r="BE743" s="4">
        <f t="shared" ref="BE743:BI743" si="2265">AZ743/Z743</f>
        <v>23152.25851</v>
      </c>
      <c r="BF743" s="4">
        <f t="shared" si="2265"/>
        <v>22147.34077</v>
      </c>
      <c r="BG743" s="4">
        <f t="shared" si="2265"/>
        <v>23196.77485</v>
      </c>
      <c r="BH743" s="4">
        <f t="shared" si="2265"/>
        <v>22274.36108</v>
      </c>
      <c r="BI743" s="4">
        <f t="shared" si="2265"/>
        <v>20763.05302</v>
      </c>
      <c r="BJ743" s="4">
        <f t="shared" si="38"/>
        <v>66742.64214</v>
      </c>
      <c r="BK743" s="4">
        <f t="shared" si="39"/>
        <v>33402.50717</v>
      </c>
      <c r="BL743" s="4">
        <f t="shared" si="40"/>
        <v>100145.1493</v>
      </c>
      <c r="BM743" s="4">
        <f>BK743*'Ejercicio 3 - TIR'!$D$5</f>
        <v>16701.25358</v>
      </c>
      <c r="BN743" s="4">
        <f t="shared" si="41"/>
        <v>83443.89573</v>
      </c>
      <c r="BO743" s="4">
        <f t="shared" si="42"/>
        <v>37446.71392</v>
      </c>
      <c r="BP743" s="4">
        <f t="shared" si="43"/>
        <v>-104901.1818</v>
      </c>
      <c r="BQ743" s="4">
        <f t="shared" ref="BQ743:BT743" si="2266">BE743</f>
        <v>23152.25851</v>
      </c>
      <c r="BR743" s="4">
        <f t="shared" si="2266"/>
        <v>22147.34077</v>
      </c>
      <c r="BS743" s="4">
        <f t="shared" si="2266"/>
        <v>23196.77485</v>
      </c>
      <c r="BT743" s="4">
        <f t="shared" si="2266"/>
        <v>22274.36108</v>
      </c>
      <c r="BU743" s="4">
        <f t="shared" si="45"/>
        <v>58209.76694</v>
      </c>
      <c r="BV743" s="36">
        <f t="shared" si="46"/>
        <v>11.03627937</v>
      </c>
    </row>
    <row r="744" ht="15.0" customHeight="1">
      <c r="A744" s="2">
        <v>743.0</v>
      </c>
      <c r="B744" s="3">
        <f t="shared" si="4"/>
        <v>0.09445036672</v>
      </c>
      <c r="C744" s="4">
        <f>IF(B744&lt;=('Ejercicio 3 - TIR'!$D$13-'Ejercicio 3 - TIR'!$C$13)/('Ejercicio 3 - TIR'!$E$13-'Ejercicio 3 - TIR'!$C$13),'Ejercicio 3 - TIR'!$C$13+SQRT(('Ejercicio 3 - TIR'!$E$13-'Ejercicio 3 - TIR'!$C$13)*('Ejercicio 3 - TIR'!$D$13-'Ejercicio 3 - TIR'!$C$13)*B744),'Ejercicio 3 - TIR'!$E$13-SQRT(('Ejercicio 3 - TIR'!$E$13-'Ejercicio 3 - TIR'!$C$13)*('Ejercicio 3 - TIR'!$E$13-'Ejercicio 3 - TIR'!$D$13)*(1-B744)))</f>
        <v>66146.55568</v>
      </c>
      <c r="D744" s="3">
        <f t="shared" si="5"/>
        <v>0.5251188197</v>
      </c>
      <c r="E744" s="4">
        <f>IF(D744&lt;=('Ejercicio 3 - TIR'!$D$14-'Ejercicio 3 - TIR'!$C$14)/('Ejercicio 3 - TIR'!$E$14-'Ejercicio 3 - TIR'!$C$14),'Ejercicio 3 - TIR'!$C$14+SQRT(('Ejercicio 3 - TIR'!$E$14-'Ejercicio 3 - TIR'!$C$14)*('Ejercicio 3 - TIR'!$D$14-'Ejercicio 3 - TIR'!$C$14)*D744),'Ejercicio 3 - TIR'!$E$14-SQRT(('Ejercicio 3 - TIR'!$E$14-'Ejercicio 3 - TIR'!$C$14)*('Ejercicio 3 - TIR'!$E$14-'Ejercicio 3 - TIR'!$D$14)*(1-D744)))</f>
        <v>31560.0843</v>
      </c>
      <c r="F744" s="3">
        <f t="shared" si="6"/>
        <v>0.7164659857</v>
      </c>
      <c r="G744" s="4">
        <f>IF(F744&lt;=('Ejercicio 3 - TIR'!$D$18-'Ejercicio 3 - TIR'!$C$18)/('Ejercicio 3 - TIR'!$E$18-'Ejercicio 3 - TIR'!$C$18),'Ejercicio 3 - TIR'!$C$18+SQRT(('Ejercicio 3 - TIR'!$E$18-'Ejercicio 3 - TIR'!$C$18)*('Ejercicio 3 - TIR'!$D$18-'Ejercicio 3 - TIR'!$C$18)*F744),'Ejercicio 3 - TIR'!$E$18-SQRT(('Ejercicio 3 - TIR'!$E$18-'Ejercicio 3 - TIR'!$C$18)*('Ejercicio 3 - TIR'!$E$18-'Ejercicio 3 - TIR'!$D$18)*(1-F744)))</f>
        <v>40388.59554</v>
      </c>
      <c r="H744" s="3">
        <f t="shared" si="7"/>
        <v>0.3371680664</v>
      </c>
      <c r="I744" s="4">
        <f>IF(H744&lt;=('Ejercicio 3 - TIR'!$D$18-'Ejercicio 3 - TIR'!$C$18)/('Ejercicio 3 - TIR'!$E$18-'Ejercicio 3 - TIR'!$C$18),'Ejercicio 3 - TIR'!$C$18+SQRT(('Ejercicio 3 - TIR'!$E$18-'Ejercicio 3 - TIR'!$C$18)*('Ejercicio 3 - TIR'!$D$18-'Ejercicio 3 - TIR'!$C$18)*H744),'Ejercicio 3 - TIR'!$E$18-SQRT(('Ejercicio 3 - TIR'!$E$18-'Ejercicio 3 - TIR'!$C$18)*('Ejercicio 3 - TIR'!$E$18-'Ejercicio 3 - TIR'!$D$18)*(1-H744)))</f>
        <v>37111.62499</v>
      </c>
      <c r="J744" s="3">
        <f t="shared" si="8"/>
        <v>0.5145420299</v>
      </c>
      <c r="K744" s="4">
        <f>IF(J744&lt;=('Ejercicio 3 - TIR'!$D$18-'Ejercicio 3 - TIR'!$C$18)/('Ejercicio 3 - TIR'!$E$18-'Ejercicio 3 - TIR'!$C$18),'Ejercicio 3 - TIR'!$C$18+SQRT(('Ejercicio 3 - TIR'!$E$18-'Ejercicio 3 - TIR'!$C$18)*('Ejercicio 3 - TIR'!$D$18-'Ejercicio 3 - TIR'!$C$18)*J744),'Ejercicio 3 - TIR'!$E$18-SQRT(('Ejercicio 3 - TIR'!$E$18-'Ejercicio 3 - TIR'!$C$18)*('Ejercicio 3 - TIR'!$E$18-'Ejercicio 3 - TIR'!$D$18)*(1-J744)))</f>
        <v>38785.28909</v>
      </c>
      <c r="L744" s="3">
        <f t="shared" si="9"/>
        <v>0.9216228981</v>
      </c>
      <c r="M744" s="4">
        <f>IF(L744&lt;=('Ejercicio 3 - TIR'!$D$18-'Ejercicio 3 - TIR'!$C$18)/('Ejercicio 3 - TIR'!$E$18-'Ejercicio 3 - TIR'!$C$18),'Ejercicio 3 - TIR'!$C$18+SQRT(('Ejercicio 3 - TIR'!$E$18-'Ejercicio 3 - TIR'!$C$18)*('Ejercicio 3 - TIR'!$D$18-'Ejercicio 3 - TIR'!$C$18)*L744),'Ejercicio 3 - TIR'!$E$18-SQRT(('Ejercicio 3 - TIR'!$E$18-'Ejercicio 3 - TIR'!$C$18)*('Ejercicio 3 - TIR'!$E$18-'Ejercicio 3 - TIR'!$D$18)*(1-L744)))</f>
        <v>42575.48301</v>
      </c>
      <c r="N744" s="3">
        <f t="shared" si="10"/>
        <v>0.8765087827</v>
      </c>
      <c r="O744" s="4">
        <f>IF(N744&lt;=('Ejercicio 3 - TIR'!$D$18-'Ejercicio 3 - TIR'!$C$18)/('Ejercicio 3 - TIR'!$E$18-'Ejercicio 3 - TIR'!$C$18),'Ejercicio 3 - TIR'!$C$18+SQRT(('Ejercicio 3 - TIR'!$E$18-'Ejercicio 3 - TIR'!$C$18)*('Ejercicio 3 - TIR'!$D$18-'Ejercicio 3 - TIR'!$C$18)*N744),'Ejercicio 3 - TIR'!$E$18-SQRT(('Ejercicio 3 - TIR'!$E$18-'Ejercicio 3 - TIR'!$C$18)*('Ejercicio 3 - TIR'!$E$18-'Ejercicio 3 - TIR'!$D$18)*(1-N744)))</f>
        <v>41956.67266</v>
      </c>
      <c r="P744" s="3">
        <f t="shared" si="11"/>
        <v>0.9031930458</v>
      </c>
      <c r="Q744" s="7">
        <f>IF(P744&lt;=('Ejercicio 3 - TIR'!$D$22-'Ejercicio 3 - TIR'!$C$22)/('Ejercicio 3 - TIR'!$E$22-'Ejercicio 3 - TIR'!$C$22),'Ejercicio 3 - TIR'!$C$22+SQRT(('Ejercicio 3 - TIR'!$E$22-'Ejercicio 3 - TIR'!$C$22)*('Ejercicio 3 - TIR'!$D$22-'Ejercicio 3 - TIR'!$C$22)*P744),'Ejercicio 3 - TIR'!$E$22-SQRT(('Ejercicio 3 - TIR'!$E$22-'Ejercicio 3 - TIR'!$C$22)*('Ejercicio 3 - TIR'!$E$22-'Ejercicio 3 - TIR'!$D$22)*(1-P744)))</f>
        <v>0.1667995259</v>
      </c>
      <c r="R744" s="3">
        <f t="shared" si="12"/>
        <v>0.4531018155</v>
      </c>
      <c r="S744" s="7">
        <f>IF(R744&lt;=('Ejercicio 3 - TIR'!$D$23-'Ejercicio 3 - TIR'!$C$23)/('Ejercicio 3 - TIR'!$E$23-'Ejercicio 3 - TIR'!$C$23),'Ejercicio 3 - TIR'!$C$23+SQRT(('Ejercicio 3 - TIR'!$E$23-'Ejercicio 3 - TIR'!$C$23)*('Ejercicio 3 - TIR'!$D$23-'Ejercicio 3 - TIR'!$C$23)*R744),'Ejercicio 3 - TIR'!$E$23-SQRT(('Ejercicio 3 - TIR'!$E$23-'Ejercicio 3 - TIR'!$C$23)*('Ejercicio 3 - TIR'!$E$23-'Ejercicio 3 - TIR'!$D$23)*(1-R744)))</f>
        <v>0.1485584185</v>
      </c>
      <c r="T744" s="3">
        <f t="shared" si="13"/>
        <v>0.7365559725</v>
      </c>
      <c r="U744" s="7">
        <f>IF(T744&lt;=('Ejercicio 3 - TIR'!$D$24-'Ejercicio 3 - TIR'!$C$24)/('Ejercicio 3 - TIR'!$E$24-'Ejercicio 3 - TIR'!$C$24),'Ejercicio 3 - TIR'!$C$24+SQRT(('Ejercicio 3 - TIR'!$E$24-'Ejercicio 3 - TIR'!$C$24)*('Ejercicio 3 - TIR'!$D$24-'Ejercicio 3 - TIR'!$C$24)*T744),'Ejercicio 3 - TIR'!$E$24-SQRT(('Ejercicio 3 - TIR'!$E$24-'Ejercicio 3 - TIR'!$C$24)*('Ejercicio 3 - TIR'!$E$24-'Ejercicio 3 - TIR'!$D$24)*(1-T744)))</f>
        <v>0.192840411</v>
      </c>
      <c r="V744" s="3">
        <f t="shared" si="14"/>
        <v>0.8633759795</v>
      </c>
      <c r="W744" s="7">
        <f>IF(V744&lt;=('Ejercicio 3 - TIR'!$D$25-'Ejercicio 3 - TIR'!$C$25)/('Ejercicio 3 - TIR'!$E$25-'Ejercicio 3 - TIR'!$C$25),'Ejercicio 3 - TIR'!$C$25+SQRT(('Ejercicio 3 - TIR'!$E$25-'Ejercicio 3 - TIR'!$C$25)*('Ejercicio 3 - TIR'!$D$25-'Ejercicio 3 - TIR'!$C$25)*V744),'Ejercicio 3 - TIR'!$E$25-SQRT(('Ejercicio 3 - TIR'!$E$25-'Ejercicio 3 - TIR'!$C$25)*('Ejercicio 3 - TIR'!$E$25-'Ejercicio 3 - TIR'!$D$25)*(1-V744)))</f>
        <v>0.2281325797</v>
      </c>
      <c r="X744" s="3">
        <f t="shared" si="15"/>
        <v>0.7418488408</v>
      </c>
      <c r="Y744" s="7">
        <f>IF(X744&lt;=('Ejercicio 3 - TIR'!$D$26-'Ejercicio 3 - TIR'!$C$26)/('Ejercicio 3 - TIR'!$E$26-'Ejercicio 3 - TIR'!$C$26),'Ejercicio 3 - TIR'!$C$26+SQRT(('Ejercicio 3 - TIR'!$E$26-'Ejercicio 3 - TIR'!$C$26)*('Ejercicio 3 - TIR'!$D$26-'Ejercicio 3 - TIR'!$C$26)*X744),'Ejercicio 3 - TIR'!$E$26-SQRT(('Ejercicio 3 - TIR'!$E$26-'Ejercicio 3 - TIR'!$C$26)*('Ejercicio 3 - TIR'!$E$26-'Ejercicio 3 - TIR'!$D$26)*(1-X744)))</f>
        <v>0.2426634728</v>
      </c>
      <c r="Z744" s="3">
        <f t="shared" si="16"/>
        <v>1.166799526</v>
      </c>
      <c r="AA744" s="3">
        <f t="shared" si="17"/>
        <v>1.340137418</v>
      </c>
      <c r="AB744" s="3">
        <f t="shared" si="18"/>
        <v>1.598570069</v>
      </c>
      <c r="AC744" s="3">
        <f t="shared" si="19"/>
        <v>1.963255982</v>
      </c>
      <c r="AD744" s="3">
        <f t="shared" si="20"/>
        <v>2.439666497</v>
      </c>
      <c r="AE744" s="2">
        <f t="shared" si="21"/>
        <v>5264.207097</v>
      </c>
      <c r="AF744" s="2">
        <f t="shared" si="22"/>
        <v>6046.249378</v>
      </c>
      <c r="AG744" s="2">
        <f t="shared" si="23"/>
        <v>7212.210593</v>
      </c>
      <c r="AH744" s="2">
        <f t="shared" si="24"/>
        <v>8857.550801</v>
      </c>
      <c r="AI744" s="2">
        <f t="shared" si="25"/>
        <v>11006.95484</v>
      </c>
      <c r="AJ744" s="4">
        <f t="shared" si="26"/>
        <v>47125.39413</v>
      </c>
      <c r="AK744" s="4">
        <f t="shared" si="27"/>
        <v>49734.67729</v>
      </c>
      <c r="AL744" s="4">
        <f t="shared" si="28"/>
        <v>62001.00225</v>
      </c>
      <c r="AM744" s="4">
        <f t="shared" si="29"/>
        <v>83586.57171</v>
      </c>
      <c r="AN744" s="4">
        <f t="shared" si="30"/>
        <v>102360.2886</v>
      </c>
      <c r="AO744" s="4">
        <f>C744/'Ejercicio 3 - TIR'!$D$7</f>
        <v>13229.31114</v>
      </c>
      <c r="AP744" s="4">
        <f t="shared" si="31"/>
        <v>33896.08299</v>
      </c>
      <c r="AQ744" s="4">
        <f t="shared" si="32"/>
        <v>36505.36616</v>
      </c>
      <c r="AR744" s="4">
        <f t="shared" si="33"/>
        <v>48771.69111</v>
      </c>
      <c r="AS744" s="4">
        <f t="shared" si="34"/>
        <v>70357.26057</v>
      </c>
      <c r="AT744" s="4">
        <f t="shared" si="35"/>
        <v>89130.97747</v>
      </c>
      <c r="AU744" s="4">
        <f>AP744*'Ejercicio 3 - TIR'!$D$5</f>
        <v>16948.0415</v>
      </c>
      <c r="AV744" s="4">
        <f>AQ744*'Ejercicio 3 - TIR'!$D$5</f>
        <v>18252.68308</v>
      </c>
      <c r="AW744" s="4">
        <f>AR744*'Ejercicio 3 - TIR'!$D$5</f>
        <v>24385.84556</v>
      </c>
      <c r="AX744" s="4">
        <f>AS744*'Ejercicio 3 - TIR'!$D$5</f>
        <v>35178.63029</v>
      </c>
      <c r="AY744" s="4">
        <f>AT744*'Ejercicio 3 - TIR'!$D$5</f>
        <v>44565.48874</v>
      </c>
      <c r="AZ744" s="4">
        <f t="shared" ref="AZ744:BD744" si="2267">AJ744-AU744-AE744</f>
        <v>24913.14553</v>
      </c>
      <c r="BA744" s="4">
        <f t="shared" si="2267"/>
        <v>25435.74484</v>
      </c>
      <c r="BB744" s="4">
        <f t="shared" si="2267"/>
        <v>30402.9461</v>
      </c>
      <c r="BC744" s="4">
        <f t="shared" si="2267"/>
        <v>39550.39062</v>
      </c>
      <c r="BD744" s="4">
        <f t="shared" si="2267"/>
        <v>46787.84503</v>
      </c>
      <c r="BE744" s="4">
        <f t="shared" ref="BE744:BI744" si="2268">AZ744/Z744</f>
        <v>21351.69323</v>
      </c>
      <c r="BF744" s="4">
        <f t="shared" si="2268"/>
        <v>18979.95272</v>
      </c>
      <c r="BG744" s="4">
        <f t="shared" si="2268"/>
        <v>19018.83858</v>
      </c>
      <c r="BH744" s="4">
        <f t="shared" si="2268"/>
        <v>20145.30503</v>
      </c>
      <c r="BI744" s="4">
        <f t="shared" si="2268"/>
        <v>19177.9676</v>
      </c>
      <c r="BJ744" s="4">
        <f t="shared" si="38"/>
        <v>76996.0803</v>
      </c>
      <c r="BK744" s="4">
        <f t="shared" si="39"/>
        <v>32275.10715</v>
      </c>
      <c r="BL744" s="4">
        <f t="shared" si="40"/>
        <v>109271.1875</v>
      </c>
      <c r="BM744" s="4">
        <f>BK744*'Ejercicio 3 - TIR'!$D$5</f>
        <v>16137.55358</v>
      </c>
      <c r="BN744" s="4">
        <f t="shared" si="41"/>
        <v>93133.63388</v>
      </c>
      <c r="BO744" s="4">
        <f t="shared" si="42"/>
        <v>38174.73987</v>
      </c>
      <c r="BP744" s="4">
        <f t="shared" si="43"/>
        <v>-97706.63998</v>
      </c>
      <c r="BQ744" s="4">
        <f t="shared" ref="BQ744:BT744" si="2269">BE744</f>
        <v>21351.69323</v>
      </c>
      <c r="BR744" s="4">
        <f t="shared" si="2269"/>
        <v>18979.95272</v>
      </c>
      <c r="BS744" s="4">
        <f t="shared" si="2269"/>
        <v>19018.83858</v>
      </c>
      <c r="BT744" s="4">
        <f t="shared" si="2269"/>
        <v>20145.30503</v>
      </c>
      <c r="BU744" s="4">
        <f t="shared" si="45"/>
        <v>57352.70747</v>
      </c>
      <c r="BV744" s="36">
        <f t="shared" si="46"/>
        <v>10.35640175</v>
      </c>
    </row>
    <row r="745" ht="15.0" customHeight="1">
      <c r="A745" s="2">
        <v>744.0</v>
      </c>
      <c r="B745" s="3">
        <f t="shared" si="4"/>
        <v>0.0424806382</v>
      </c>
      <c r="C745" s="4">
        <f>IF(B745&lt;=('Ejercicio 3 - TIR'!$D$13-'Ejercicio 3 - TIR'!$C$13)/('Ejercicio 3 - TIR'!$E$13-'Ejercicio 3 - TIR'!$C$13),'Ejercicio 3 - TIR'!$C$13+SQRT(('Ejercicio 3 - TIR'!$E$13-'Ejercicio 3 - TIR'!$C$13)*('Ejercicio 3 - TIR'!$D$13-'Ejercicio 3 - TIR'!$C$13)*B745),'Ejercicio 3 - TIR'!$E$13-SQRT(('Ejercicio 3 - TIR'!$E$13-'Ejercicio 3 - TIR'!$C$13)*('Ejercicio 3 - TIR'!$E$13-'Ejercicio 3 - TIR'!$D$13)*(1-B745)))</f>
        <v>64122.16633</v>
      </c>
      <c r="D745" s="3">
        <f t="shared" si="5"/>
        <v>0.9155053513</v>
      </c>
      <c r="E745" s="4">
        <f>IF(D745&lt;=('Ejercicio 3 - TIR'!$D$14-'Ejercicio 3 - TIR'!$C$14)/('Ejercicio 3 - TIR'!$E$14-'Ejercicio 3 - TIR'!$C$14),'Ejercicio 3 - TIR'!$C$14+SQRT(('Ejercicio 3 - TIR'!$E$14-'Ejercicio 3 - TIR'!$C$14)*('Ejercicio 3 - TIR'!$D$14-'Ejercicio 3 - TIR'!$C$14)*D745),'Ejercicio 3 - TIR'!$E$14-SQRT(('Ejercicio 3 - TIR'!$E$14-'Ejercicio 3 - TIR'!$C$14)*('Ejercicio 3 - TIR'!$E$14-'Ejercicio 3 - TIR'!$D$14)*(1-D745)))</f>
        <v>36439.91611</v>
      </c>
      <c r="F745" s="3">
        <f t="shared" si="6"/>
        <v>0.3775373318</v>
      </c>
      <c r="G745" s="4">
        <f>IF(F745&lt;=('Ejercicio 3 - TIR'!$D$18-'Ejercicio 3 - TIR'!$C$18)/('Ejercicio 3 - TIR'!$E$18-'Ejercicio 3 - TIR'!$C$18),'Ejercicio 3 - TIR'!$C$18+SQRT(('Ejercicio 3 - TIR'!$E$18-'Ejercicio 3 - TIR'!$C$18)*('Ejercicio 3 - TIR'!$D$18-'Ejercicio 3 - TIR'!$C$18)*F745),'Ejercicio 3 - TIR'!$E$18-SQRT(('Ejercicio 3 - TIR'!$E$18-'Ejercicio 3 - TIR'!$C$18)*('Ejercicio 3 - TIR'!$E$18-'Ejercicio 3 - TIR'!$D$18)*(1-F745)))</f>
        <v>37525.33054</v>
      </c>
      <c r="H745" s="3">
        <f t="shared" si="7"/>
        <v>0.7987298054</v>
      </c>
      <c r="I745" s="4">
        <f>IF(H745&lt;=('Ejercicio 3 - TIR'!$D$18-'Ejercicio 3 - TIR'!$C$18)/('Ejercicio 3 - TIR'!$E$18-'Ejercicio 3 - TIR'!$C$18),'Ejercicio 3 - TIR'!$C$18+SQRT(('Ejercicio 3 - TIR'!$E$18-'Ejercicio 3 - TIR'!$C$18)*('Ejercicio 3 - TIR'!$D$18-'Ejercicio 3 - TIR'!$C$18)*H745),'Ejercicio 3 - TIR'!$E$18-SQRT(('Ejercicio 3 - TIR'!$E$18-'Ejercicio 3 - TIR'!$C$18)*('Ejercicio 3 - TIR'!$E$18-'Ejercicio 3 - TIR'!$D$18)*(1-H745)))</f>
        <v>41114.73751</v>
      </c>
      <c r="J745" s="3">
        <f t="shared" si="8"/>
        <v>0.4207945879</v>
      </c>
      <c r="K745" s="4">
        <f>IF(J745&lt;=('Ejercicio 3 - TIR'!$D$18-'Ejercicio 3 - TIR'!$C$18)/('Ejercicio 3 - TIR'!$E$18-'Ejercicio 3 - TIR'!$C$18),'Ejercicio 3 - TIR'!$C$18+SQRT(('Ejercicio 3 - TIR'!$E$18-'Ejercicio 3 - TIR'!$C$18)*('Ejercicio 3 - TIR'!$D$18-'Ejercicio 3 - TIR'!$C$18)*J745),'Ejercicio 3 - TIR'!$E$18-SQRT(('Ejercicio 3 - TIR'!$E$18-'Ejercicio 3 - TIR'!$C$18)*('Ejercicio 3 - TIR'!$E$18-'Ejercicio 3 - TIR'!$D$18)*(1-J745)))</f>
        <v>37944.75854</v>
      </c>
      <c r="L745" s="3">
        <f t="shared" si="9"/>
        <v>0.417582291</v>
      </c>
      <c r="M745" s="4">
        <f>IF(L745&lt;=('Ejercicio 3 - TIR'!$D$18-'Ejercicio 3 - TIR'!$C$18)/('Ejercicio 3 - TIR'!$E$18-'Ejercicio 3 - TIR'!$C$18),'Ejercicio 3 - TIR'!$C$18+SQRT(('Ejercicio 3 - TIR'!$E$18-'Ejercicio 3 - TIR'!$C$18)*('Ejercicio 3 - TIR'!$D$18-'Ejercicio 3 - TIR'!$C$18)*L745),'Ejercicio 3 - TIR'!$E$18-SQRT(('Ejercicio 3 - TIR'!$E$18-'Ejercicio 3 - TIR'!$C$18)*('Ejercicio 3 - TIR'!$E$18-'Ejercicio 3 - TIR'!$D$18)*(1-L745)))</f>
        <v>37914.37576</v>
      </c>
      <c r="N745" s="3">
        <f t="shared" si="10"/>
        <v>0.6500595727</v>
      </c>
      <c r="O745" s="4">
        <f>IF(N745&lt;=('Ejercicio 3 - TIR'!$D$18-'Ejercicio 3 - TIR'!$C$18)/('Ejercicio 3 - TIR'!$E$18-'Ejercicio 3 - TIR'!$C$18),'Ejercicio 3 - TIR'!$C$18+SQRT(('Ejercicio 3 - TIR'!$E$18-'Ejercicio 3 - TIR'!$C$18)*('Ejercicio 3 - TIR'!$D$18-'Ejercicio 3 - TIR'!$C$18)*N745),'Ejercicio 3 - TIR'!$E$18-SQRT(('Ejercicio 3 - TIR'!$E$18-'Ejercicio 3 - TIR'!$C$18)*('Ejercicio 3 - TIR'!$E$18-'Ejercicio 3 - TIR'!$D$18)*(1-N745)))</f>
        <v>39874.66131</v>
      </c>
      <c r="P745" s="3">
        <f t="shared" si="11"/>
        <v>0.2836521115</v>
      </c>
      <c r="Q745" s="7">
        <f>IF(P745&lt;=('Ejercicio 3 - TIR'!$D$22-'Ejercicio 3 - TIR'!$C$22)/('Ejercicio 3 - TIR'!$E$22-'Ejercicio 3 - TIR'!$C$22),'Ejercicio 3 - TIR'!$C$22+SQRT(('Ejercicio 3 - TIR'!$E$22-'Ejercicio 3 - TIR'!$C$22)*('Ejercicio 3 - TIR'!$D$22-'Ejercicio 3 - TIR'!$C$22)*P745),'Ejercicio 3 - TIR'!$E$22-SQRT(('Ejercicio 3 - TIR'!$E$22-'Ejercicio 3 - TIR'!$C$22)*('Ejercicio 3 - TIR'!$E$22-'Ejercicio 3 - TIR'!$D$22)*(1-P745)))</f>
        <v>0.1425958802</v>
      </c>
      <c r="R745" s="3">
        <f t="shared" si="12"/>
        <v>0.6859218988</v>
      </c>
      <c r="S745" s="7">
        <f>IF(R745&lt;=('Ejercicio 3 - TIR'!$D$23-'Ejercicio 3 - TIR'!$C$23)/('Ejercicio 3 - TIR'!$E$23-'Ejercicio 3 - TIR'!$C$23),'Ejercicio 3 - TIR'!$C$23+SQRT(('Ejercicio 3 - TIR'!$E$23-'Ejercicio 3 - TIR'!$C$23)*('Ejercicio 3 - TIR'!$D$23-'Ejercicio 3 - TIR'!$C$23)*R745),'Ejercicio 3 - TIR'!$E$23-SQRT(('Ejercicio 3 - TIR'!$E$23-'Ejercicio 3 - TIR'!$C$23)*('Ejercicio 3 - TIR'!$E$23-'Ejercicio 3 - TIR'!$D$23)*(1-R745)))</f>
        <v>0.1562231082</v>
      </c>
      <c r="T745" s="3">
        <f t="shared" si="13"/>
        <v>0.2725481335</v>
      </c>
      <c r="U745" s="7">
        <f>IF(T745&lt;=('Ejercicio 3 - TIR'!$D$24-'Ejercicio 3 - TIR'!$C$24)/('Ejercicio 3 - TIR'!$E$24-'Ejercicio 3 - TIR'!$C$24),'Ejercicio 3 - TIR'!$C$24+SQRT(('Ejercicio 3 - TIR'!$E$24-'Ejercicio 3 - TIR'!$C$24)*('Ejercicio 3 - TIR'!$D$24-'Ejercicio 3 - TIR'!$C$24)*T745),'Ejercicio 3 - TIR'!$E$24-SQRT(('Ejercicio 3 - TIR'!$E$24-'Ejercicio 3 - TIR'!$C$24)*('Ejercicio 3 - TIR'!$E$24-'Ejercicio 3 - TIR'!$D$24)*(1-T745)))</f>
        <v>0.1739238601</v>
      </c>
      <c r="V745" s="3">
        <f t="shared" si="14"/>
        <v>0.2195795606</v>
      </c>
      <c r="W745" s="7">
        <f>IF(V745&lt;=('Ejercicio 3 - TIR'!$D$25-'Ejercicio 3 - TIR'!$C$25)/('Ejercicio 3 - TIR'!$E$25-'Ejercicio 3 - TIR'!$C$25),'Ejercicio 3 - TIR'!$C$25+SQRT(('Ejercicio 3 - TIR'!$E$25-'Ejercicio 3 - TIR'!$C$25)*('Ejercicio 3 - TIR'!$D$25-'Ejercicio 3 - TIR'!$C$25)*V745),'Ejercicio 3 - TIR'!$E$25-SQRT(('Ejercicio 3 - TIR'!$E$25-'Ejercicio 3 - TIR'!$C$25)*('Ejercicio 3 - TIR'!$E$25-'Ejercicio 3 - TIR'!$D$25)*(1-V745)))</f>
        <v>0.197533151</v>
      </c>
      <c r="X745" s="3">
        <f t="shared" si="15"/>
        <v>0.2099279771</v>
      </c>
      <c r="Y745" s="7">
        <f>IF(X745&lt;=('Ejercicio 3 - TIR'!$D$26-'Ejercicio 3 - TIR'!$C$26)/('Ejercicio 3 - TIR'!$E$26-'Ejercicio 3 - TIR'!$C$26),'Ejercicio 3 - TIR'!$C$26+SQRT(('Ejercicio 3 - TIR'!$E$26-'Ejercicio 3 - TIR'!$C$26)*('Ejercicio 3 - TIR'!$D$26-'Ejercicio 3 - TIR'!$C$26)*X745),'Ejercicio 3 - TIR'!$E$26-SQRT(('Ejercicio 3 - TIR'!$E$26-'Ejercicio 3 - TIR'!$C$26)*('Ejercicio 3 - TIR'!$E$26-'Ejercicio 3 - TIR'!$D$26)*(1-X745)))</f>
        <v>0.2138076781</v>
      </c>
      <c r="Z745" s="3">
        <f t="shared" si="16"/>
        <v>1.14259588</v>
      </c>
      <c r="AA745" s="3">
        <f t="shared" si="17"/>
        <v>1.32109576</v>
      </c>
      <c r="AB745" s="3">
        <f t="shared" si="18"/>
        <v>1.550865834</v>
      </c>
      <c r="AC745" s="3">
        <f t="shared" si="19"/>
        <v>1.857213249</v>
      </c>
      <c r="AD745" s="3">
        <f t="shared" si="20"/>
        <v>2.254299702</v>
      </c>
      <c r="AE745" s="2">
        <f t="shared" si="21"/>
        <v>5196.181911</v>
      </c>
      <c r="AF745" s="2">
        <f t="shared" si="22"/>
        <v>6007.9456</v>
      </c>
      <c r="AG745" s="2">
        <f t="shared" si="23"/>
        <v>7052.87069</v>
      </c>
      <c r="AH745" s="2">
        <f t="shared" si="24"/>
        <v>8446.046461</v>
      </c>
      <c r="AI745" s="2">
        <f t="shared" si="25"/>
        <v>10251.87604</v>
      </c>
      <c r="AJ745" s="4">
        <f t="shared" si="26"/>
        <v>42876.28808</v>
      </c>
      <c r="AK745" s="4">
        <f t="shared" si="27"/>
        <v>54316.5054</v>
      </c>
      <c r="AL745" s="4">
        <f t="shared" si="28"/>
        <v>58847.2296</v>
      </c>
      <c r="AM745" s="4">
        <f t="shared" si="29"/>
        <v>70415.08099</v>
      </c>
      <c r="AN745" s="4">
        <f t="shared" si="30"/>
        <v>89889.43709</v>
      </c>
      <c r="AO745" s="4">
        <f>C745/'Ejercicio 3 - TIR'!$D$7</f>
        <v>12824.43327</v>
      </c>
      <c r="AP745" s="4">
        <f t="shared" si="31"/>
        <v>30051.85481</v>
      </c>
      <c r="AQ745" s="4">
        <f t="shared" si="32"/>
        <v>41492.07214</v>
      </c>
      <c r="AR745" s="4">
        <f t="shared" si="33"/>
        <v>46022.79633</v>
      </c>
      <c r="AS745" s="4">
        <f t="shared" si="34"/>
        <v>57590.64773</v>
      </c>
      <c r="AT745" s="4">
        <f t="shared" si="35"/>
        <v>77065.00382</v>
      </c>
      <c r="AU745" s="4">
        <f>AP745*'Ejercicio 3 - TIR'!$D$5</f>
        <v>15025.92741</v>
      </c>
      <c r="AV745" s="4">
        <f>AQ745*'Ejercicio 3 - TIR'!$D$5</f>
        <v>20746.03607</v>
      </c>
      <c r="AW745" s="4">
        <f>AR745*'Ejercicio 3 - TIR'!$D$5</f>
        <v>23011.39816</v>
      </c>
      <c r="AX745" s="4">
        <f>AS745*'Ejercicio 3 - TIR'!$D$5</f>
        <v>28795.32386</v>
      </c>
      <c r="AY745" s="4">
        <f>AT745*'Ejercicio 3 - TIR'!$D$5</f>
        <v>38532.50191</v>
      </c>
      <c r="AZ745" s="4">
        <f t="shared" ref="AZ745:BD745" si="2270">AJ745-AU745-AE745</f>
        <v>22654.17876</v>
      </c>
      <c r="BA745" s="4">
        <f t="shared" si="2270"/>
        <v>27562.52373</v>
      </c>
      <c r="BB745" s="4">
        <f t="shared" si="2270"/>
        <v>28782.96074</v>
      </c>
      <c r="BC745" s="4">
        <f t="shared" si="2270"/>
        <v>33173.71067</v>
      </c>
      <c r="BD745" s="4">
        <f t="shared" si="2270"/>
        <v>41105.05913</v>
      </c>
      <c r="BE745" s="4">
        <f t="shared" ref="BE745:BI745" si="2271">AZ745/Z745</f>
        <v>19826.93895</v>
      </c>
      <c r="BF745" s="4">
        <f t="shared" si="2271"/>
        <v>20863.38066</v>
      </c>
      <c r="BG745" s="4">
        <f t="shared" si="2271"/>
        <v>18559.28483</v>
      </c>
      <c r="BH745" s="4">
        <f t="shared" si="2271"/>
        <v>17862.09025</v>
      </c>
      <c r="BI745" s="4">
        <f t="shared" si="2271"/>
        <v>18234.07025</v>
      </c>
      <c r="BJ745" s="4">
        <f t="shared" si="38"/>
        <v>82146.49202</v>
      </c>
      <c r="BK745" s="4">
        <f t="shared" si="39"/>
        <v>28910.11609</v>
      </c>
      <c r="BL745" s="4">
        <f t="shared" si="40"/>
        <v>111056.6081</v>
      </c>
      <c r="BM745" s="4">
        <f>BK745*'Ejercicio 3 - TIR'!$D$5</f>
        <v>14455.05804</v>
      </c>
      <c r="BN745" s="4">
        <f t="shared" si="41"/>
        <v>96601.55006</v>
      </c>
      <c r="BO745" s="4">
        <f t="shared" si="42"/>
        <v>42852.13274</v>
      </c>
      <c r="BP745" s="4">
        <f t="shared" si="43"/>
        <v>-100562.0824</v>
      </c>
      <c r="BQ745" s="4">
        <f t="shared" ref="BQ745:BT745" si="2272">BE745</f>
        <v>19826.93895</v>
      </c>
      <c r="BR745" s="4">
        <f t="shared" si="2272"/>
        <v>20863.38066</v>
      </c>
      <c r="BS745" s="4">
        <f t="shared" si="2272"/>
        <v>18559.28483</v>
      </c>
      <c r="BT745" s="4">
        <f t="shared" si="2272"/>
        <v>17862.09025</v>
      </c>
      <c r="BU745" s="4">
        <f t="shared" si="45"/>
        <v>61086.203</v>
      </c>
      <c r="BV745" s="36">
        <f t="shared" si="46"/>
        <v>9.5999699</v>
      </c>
    </row>
    <row r="746" ht="15.0" customHeight="1">
      <c r="A746" s="2">
        <v>745.0</v>
      </c>
      <c r="B746" s="3">
        <f t="shared" si="4"/>
        <v>0.7943490439</v>
      </c>
      <c r="C746" s="4">
        <f>IF(B746&lt;=('Ejercicio 3 - TIR'!$D$13-'Ejercicio 3 - TIR'!$C$13)/('Ejercicio 3 - TIR'!$E$13-'Ejercicio 3 - TIR'!$C$13),'Ejercicio 3 - TIR'!$C$13+SQRT(('Ejercicio 3 - TIR'!$E$13-'Ejercicio 3 - TIR'!$C$13)*('Ejercicio 3 - TIR'!$D$13-'Ejercicio 3 - TIR'!$C$13)*B746),'Ejercicio 3 - TIR'!$E$13-SQRT(('Ejercicio 3 - TIR'!$E$13-'Ejercicio 3 - TIR'!$C$13)*('Ejercicio 3 - TIR'!$E$13-'Ejercicio 3 - TIR'!$D$13)*(1-B746)))</f>
        <v>84290.73053</v>
      </c>
      <c r="D746" s="3">
        <f t="shared" si="5"/>
        <v>0.5186041809</v>
      </c>
      <c r="E746" s="4">
        <f>IF(D746&lt;=('Ejercicio 3 - TIR'!$D$14-'Ejercicio 3 - TIR'!$C$14)/('Ejercicio 3 - TIR'!$E$14-'Ejercicio 3 - TIR'!$C$14),'Ejercicio 3 - TIR'!$C$14+SQRT(('Ejercicio 3 - TIR'!$E$14-'Ejercicio 3 - TIR'!$C$14)*('Ejercicio 3 - TIR'!$D$14-'Ejercicio 3 - TIR'!$C$14)*D746),'Ejercicio 3 - TIR'!$E$14-SQRT(('Ejercicio 3 - TIR'!$E$14-'Ejercicio 3 - TIR'!$C$14)*('Ejercicio 3 - TIR'!$E$14-'Ejercicio 3 - TIR'!$D$14)*(1-D746)))</f>
        <v>31502.39017</v>
      </c>
      <c r="F746" s="3">
        <f t="shared" si="6"/>
        <v>0.2092024388</v>
      </c>
      <c r="G746" s="4">
        <f>IF(F746&lt;=('Ejercicio 3 - TIR'!$D$18-'Ejercicio 3 - TIR'!$C$18)/('Ejercicio 3 - TIR'!$E$18-'Ejercicio 3 - TIR'!$C$18),'Ejercicio 3 - TIR'!$C$18+SQRT(('Ejercicio 3 - TIR'!$E$18-'Ejercicio 3 - TIR'!$C$18)*('Ejercicio 3 - TIR'!$D$18-'Ejercicio 3 - TIR'!$C$18)*F746),'Ejercicio 3 - TIR'!$E$18-SQRT(('Ejercicio 3 - TIR'!$E$18-'Ejercicio 3 - TIR'!$C$18)*('Ejercicio 3 - TIR'!$E$18-'Ejercicio 3 - TIR'!$D$18)*(1-F746)))</f>
        <v>35601.81808</v>
      </c>
      <c r="H746" s="3">
        <f t="shared" si="7"/>
        <v>0.1297033989</v>
      </c>
      <c r="I746" s="4">
        <f>IF(H746&lt;=('Ejercicio 3 - TIR'!$D$18-'Ejercicio 3 - TIR'!$C$18)/('Ejercicio 3 - TIR'!$E$18-'Ejercicio 3 - TIR'!$C$18),'Ejercicio 3 - TIR'!$C$18+SQRT(('Ejercicio 3 - TIR'!$E$18-'Ejercicio 3 - TIR'!$C$18)*('Ejercicio 3 - TIR'!$D$18-'Ejercicio 3 - TIR'!$C$18)*H746),'Ejercicio 3 - TIR'!$E$18-SQRT(('Ejercicio 3 - TIR'!$E$18-'Ejercicio 3 - TIR'!$C$18)*('Ejercicio 3 - TIR'!$E$18-'Ejercicio 3 - TIR'!$D$18)*(1-H746)))</f>
        <v>34410.84004</v>
      </c>
      <c r="J746" s="3">
        <f t="shared" si="8"/>
        <v>0.5909841173</v>
      </c>
      <c r="K746" s="4">
        <f>IF(J746&lt;=('Ejercicio 3 - TIR'!$D$18-'Ejercicio 3 - TIR'!$C$18)/('Ejercicio 3 - TIR'!$E$18-'Ejercicio 3 - TIR'!$C$18),'Ejercicio 3 - TIR'!$C$18+SQRT(('Ejercicio 3 - TIR'!$E$18-'Ejercicio 3 - TIR'!$C$18)*('Ejercicio 3 - TIR'!$D$18-'Ejercicio 3 - TIR'!$C$18)*J746),'Ejercicio 3 - TIR'!$E$18-SQRT(('Ejercicio 3 - TIR'!$E$18-'Ejercicio 3 - TIR'!$C$18)*('Ejercicio 3 - TIR'!$E$18-'Ejercicio 3 - TIR'!$D$18)*(1-J746)))</f>
        <v>39415.28638</v>
      </c>
      <c r="L746" s="3">
        <f t="shared" si="9"/>
        <v>0.3976150679</v>
      </c>
      <c r="M746" s="4">
        <f>IF(L746&lt;=('Ejercicio 3 - TIR'!$D$18-'Ejercicio 3 - TIR'!$C$18)/('Ejercicio 3 - TIR'!$E$18-'Ejercicio 3 - TIR'!$C$18),'Ejercicio 3 - TIR'!$C$18+SQRT(('Ejercicio 3 - TIR'!$E$18-'Ejercicio 3 - TIR'!$C$18)*('Ejercicio 3 - TIR'!$D$18-'Ejercicio 3 - TIR'!$C$18)*L746),'Ejercicio 3 - TIR'!$E$18-SQRT(('Ejercicio 3 - TIR'!$E$18-'Ejercicio 3 - TIR'!$C$18)*('Ejercicio 3 - TIR'!$E$18-'Ejercicio 3 - TIR'!$D$18)*(1-L746)))</f>
        <v>37722.84016</v>
      </c>
      <c r="N746" s="3">
        <f t="shared" si="10"/>
        <v>0.8621680331</v>
      </c>
      <c r="O746" s="4">
        <f>IF(N746&lt;=('Ejercicio 3 - TIR'!$D$18-'Ejercicio 3 - TIR'!$C$18)/('Ejercicio 3 - TIR'!$E$18-'Ejercicio 3 - TIR'!$C$18),'Ejercicio 3 - TIR'!$C$18+SQRT(('Ejercicio 3 - TIR'!$E$18-'Ejercicio 3 - TIR'!$C$18)*('Ejercicio 3 - TIR'!$D$18-'Ejercicio 3 - TIR'!$C$18)*N746),'Ejercicio 3 - TIR'!$E$18-SQRT(('Ejercicio 3 - TIR'!$E$18-'Ejercicio 3 - TIR'!$C$18)*('Ejercicio 3 - TIR'!$E$18-'Ejercicio 3 - TIR'!$D$18)*(1-N746)))</f>
        <v>41784.81765</v>
      </c>
      <c r="P746" s="3">
        <f t="shared" si="11"/>
        <v>0.0241750394</v>
      </c>
      <c r="Q746" s="7">
        <f>IF(P746&lt;=('Ejercicio 3 - TIR'!$D$22-'Ejercicio 3 - TIR'!$C$22)/('Ejercicio 3 - TIR'!$E$22-'Ejercicio 3 - TIR'!$C$22),'Ejercicio 3 - TIR'!$C$22+SQRT(('Ejercicio 3 - TIR'!$E$22-'Ejercicio 3 - TIR'!$C$22)*('Ejercicio 3 - TIR'!$D$22-'Ejercicio 3 - TIR'!$C$22)*P746),'Ejercicio 3 - TIR'!$E$22-SQRT(('Ejercicio 3 - TIR'!$E$22-'Ejercicio 3 - TIR'!$C$22)*('Ejercicio 3 - TIR'!$E$22-'Ejercicio 3 - TIR'!$D$22)*(1-P746)))</f>
        <v>0.1265965954</v>
      </c>
      <c r="R746" s="3">
        <f t="shared" si="12"/>
        <v>0.9604567542</v>
      </c>
      <c r="S746" s="7">
        <f>IF(R746&lt;=('Ejercicio 3 - TIR'!$D$23-'Ejercicio 3 - TIR'!$C$23)/('Ejercicio 3 - TIR'!$E$23-'Ejercicio 3 - TIR'!$C$23),'Ejercicio 3 - TIR'!$C$23+SQRT(('Ejercicio 3 - TIR'!$E$23-'Ejercicio 3 - TIR'!$C$23)*('Ejercicio 3 - TIR'!$D$23-'Ejercicio 3 - TIR'!$C$23)*R746),'Ejercicio 3 - TIR'!$E$23-SQRT(('Ejercicio 3 - TIR'!$E$23-'Ejercicio 3 - TIR'!$C$23)*('Ejercicio 3 - TIR'!$E$23-'Ejercicio 3 - TIR'!$D$23)*(1-R746)))</f>
        <v>0.1715633038</v>
      </c>
      <c r="T746" s="3">
        <f t="shared" si="13"/>
        <v>0.3235393625</v>
      </c>
      <c r="U746" s="7">
        <f>IF(T746&lt;=('Ejercicio 3 - TIR'!$D$24-'Ejercicio 3 - TIR'!$C$24)/('Ejercicio 3 - TIR'!$E$24-'Ejercicio 3 - TIR'!$C$24),'Ejercicio 3 - TIR'!$C$24+SQRT(('Ejercicio 3 - TIR'!$E$24-'Ejercicio 3 - TIR'!$C$24)*('Ejercicio 3 - TIR'!$D$24-'Ejercicio 3 - TIR'!$C$24)*T746),'Ejercicio 3 - TIR'!$E$24-SQRT(('Ejercicio 3 - TIR'!$E$24-'Ejercicio 3 - TIR'!$C$24)*('Ejercicio 3 - TIR'!$E$24-'Ejercicio 3 - TIR'!$D$24)*(1-T746)))</f>
        <v>0.1760659291</v>
      </c>
      <c r="V746" s="3">
        <f t="shared" si="14"/>
        <v>0.494878674</v>
      </c>
      <c r="W746" s="7">
        <f>IF(V746&lt;=('Ejercicio 3 - TIR'!$D$25-'Ejercicio 3 - TIR'!$C$25)/('Ejercicio 3 - TIR'!$E$25-'Ejercicio 3 - TIR'!$C$25),'Ejercicio 3 - TIR'!$C$25+SQRT(('Ejercicio 3 - TIR'!$E$25-'Ejercicio 3 - TIR'!$C$25)*('Ejercicio 3 - TIR'!$D$25-'Ejercicio 3 - TIR'!$C$25)*V746),'Ejercicio 3 - TIR'!$E$25-SQRT(('Ejercicio 3 - TIR'!$E$25-'Ejercicio 3 - TIR'!$C$25)*('Ejercicio 3 - TIR'!$E$25-'Ejercicio 3 - TIR'!$D$25)*(1-V746)))</f>
        <v>0.207953304</v>
      </c>
      <c r="X746" s="3">
        <f t="shared" si="15"/>
        <v>0.9896098006</v>
      </c>
      <c r="Y746" s="7">
        <f>IF(X746&lt;=('Ejercicio 3 - TIR'!$D$26-'Ejercicio 3 - TIR'!$C$26)/('Ejercicio 3 - TIR'!$E$26-'Ejercicio 3 - TIR'!$C$26),'Ejercicio 3 - TIR'!$C$26+SQRT(('Ejercicio 3 - TIR'!$E$26-'Ejercicio 3 - TIR'!$C$26)*('Ejercicio 3 - TIR'!$D$26-'Ejercicio 3 - TIR'!$C$26)*X746),'Ejercicio 3 - TIR'!$E$26-SQRT(('Ejercicio 3 - TIR'!$E$26-'Ejercicio 3 - TIR'!$C$26)*('Ejercicio 3 - TIR'!$E$26-'Ejercicio 3 - TIR'!$D$26)*(1-X746)))</f>
        <v>0.2725095343</v>
      </c>
      <c r="Z746" s="3">
        <f t="shared" si="16"/>
        <v>1.126596595</v>
      </c>
      <c r="AA746" s="3">
        <f t="shared" si="17"/>
        <v>1.319879229</v>
      </c>
      <c r="AB746" s="3">
        <f t="shared" si="18"/>
        <v>1.552264992</v>
      </c>
      <c r="AC746" s="3">
        <f t="shared" si="19"/>
        <v>1.875063626</v>
      </c>
      <c r="AD746" s="3">
        <f t="shared" si="20"/>
        <v>2.386036342</v>
      </c>
      <c r="AE746" s="2">
        <f t="shared" si="21"/>
        <v>3988.095342</v>
      </c>
      <c r="AF746" s="2">
        <f t="shared" si="22"/>
        <v>4672.306155</v>
      </c>
      <c r="AG746" s="2">
        <f t="shared" si="23"/>
        <v>5494.94008</v>
      </c>
      <c r="AH746" s="2">
        <f t="shared" si="24"/>
        <v>6637.631025</v>
      </c>
      <c r="AI746" s="2">
        <f t="shared" si="25"/>
        <v>8446.448764</v>
      </c>
      <c r="AJ746" s="4">
        <f t="shared" si="26"/>
        <v>40108.88704</v>
      </c>
      <c r="AK746" s="4">
        <f t="shared" si="27"/>
        <v>45418.15303</v>
      </c>
      <c r="AL746" s="4">
        <f t="shared" si="28"/>
        <v>61182.9692</v>
      </c>
      <c r="AM746" s="4">
        <f t="shared" si="29"/>
        <v>70732.72546</v>
      </c>
      <c r="AN746" s="4">
        <f t="shared" si="30"/>
        <v>99700.09345</v>
      </c>
      <c r="AO746" s="4">
        <f>C746/'Ejercicio 3 - TIR'!$D$7</f>
        <v>16858.14611</v>
      </c>
      <c r="AP746" s="4">
        <f t="shared" si="31"/>
        <v>23250.74093</v>
      </c>
      <c r="AQ746" s="4">
        <f t="shared" si="32"/>
        <v>28560.00693</v>
      </c>
      <c r="AR746" s="4">
        <f t="shared" si="33"/>
        <v>44324.8231</v>
      </c>
      <c r="AS746" s="4">
        <f t="shared" si="34"/>
        <v>53874.57936</v>
      </c>
      <c r="AT746" s="4">
        <f t="shared" si="35"/>
        <v>82841.94734</v>
      </c>
      <c r="AU746" s="4">
        <f>AP746*'Ejercicio 3 - TIR'!$D$5</f>
        <v>11625.37047</v>
      </c>
      <c r="AV746" s="4">
        <f>AQ746*'Ejercicio 3 - TIR'!$D$5</f>
        <v>14280.00346</v>
      </c>
      <c r="AW746" s="4">
        <f>AR746*'Ejercicio 3 - TIR'!$D$5</f>
        <v>22162.41155</v>
      </c>
      <c r="AX746" s="4">
        <f>AS746*'Ejercicio 3 - TIR'!$D$5</f>
        <v>26937.28968</v>
      </c>
      <c r="AY746" s="4">
        <f>AT746*'Ejercicio 3 - TIR'!$D$5</f>
        <v>41420.97367</v>
      </c>
      <c r="AZ746" s="4">
        <f t="shared" ref="AZ746:BD746" si="2273">AJ746-AU746-AE746</f>
        <v>24495.42123</v>
      </c>
      <c r="BA746" s="4">
        <f t="shared" si="2273"/>
        <v>26465.84341</v>
      </c>
      <c r="BB746" s="4">
        <f t="shared" si="2273"/>
        <v>33525.61758</v>
      </c>
      <c r="BC746" s="4">
        <f t="shared" si="2273"/>
        <v>37157.80476</v>
      </c>
      <c r="BD746" s="4">
        <f t="shared" si="2273"/>
        <v>49832.67101</v>
      </c>
      <c r="BE746" s="4">
        <f t="shared" ref="BE746:BI746" si="2274">AZ746/Z746</f>
        <v>21742.8504</v>
      </c>
      <c r="BF746" s="4">
        <f t="shared" si="2274"/>
        <v>20051.71596</v>
      </c>
      <c r="BG746" s="4">
        <f t="shared" si="2274"/>
        <v>21597.87004</v>
      </c>
      <c r="BH746" s="4">
        <f t="shared" si="2274"/>
        <v>19816.82341</v>
      </c>
      <c r="BI746" s="4">
        <f t="shared" si="2274"/>
        <v>20885.12658</v>
      </c>
      <c r="BJ746" s="4">
        <f t="shared" si="38"/>
        <v>75165.84779</v>
      </c>
      <c r="BK746" s="4">
        <f t="shared" si="39"/>
        <v>40224.14926</v>
      </c>
      <c r="BL746" s="4">
        <f t="shared" si="40"/>
        <v>115389.997</v>
      </c>
      <c r="BM746" s="4">
        <f>BK746*'Ejercicio 3 - TIR'!$D$5</f>
        <v>20112.07463</v>
      </c>
      <c r="BN746" s="4">
        <f t="shared" si="41"/>
        <v>95277.92242</v>
      </c>
      <c r="BO746" s="4">
        <f t="shared" si="42"/>
        <v>39931.46322</v>
      </c>
      <c r="BP746" s="4">
        <f t="shared" si="43"/>
        <v>-115793.1207</v>
      </c>
      <c r="BQ746" s="4">
        <f t="shared" ref="BQ746:BT746" si="2275">BE746</f>
        <v>21742.8504</v>
      </c>
      <c r="BR746" s="4">
        <f t="shared" si="2275"/>
        <v>20051.71596</v>
      </c>
      <c r="BS746" s="4">
        <f t="shared" si="2275"/>
        <v>21597.87004</v>
      </c>
      <c r="BT746" s="4">
        <f t="shared" si="2275"/>
        <v>19816.82341</v>
      </c>
      <c r="BU746" s="4">
        <f t="shared" si="45"/>
        <v>60816.5898</v>
      </c>
      <c r="BV746" s="36">
        <f t="shared" si="46"/>
        <v>6.493008481</v>
      </c>
    </row>
    <row r="747" ht="15.0" customHeight="1">
      <c r="A747" s="2">
        <v>746.0</v>
      </c>
      <c r="B747" s="3">
        <f t="shared" si="4"/>
        <v>0.5816531174</v>
      </c>
      <c r="C747" s="4">
        <f>IF(B747&lt;=('Ejercicio 3 - TIR'!$D$13-'Ejercicio 3 - TIR'!$C$13)/('Ejercicio 3 - TIR'!$E$13-'Ejercicio 3 - TIR'!$C$13),'Ejercicio 3 - TIR'!$C$13+SQRT(('Ejercicio 3 - TIR'!$E$13-'Ejercicio 3 - TIR'!$C$13)*('Ejercicio 3 - TIR'!$D$13-'Ejercicio 3 - TIR'!$C$13)*B747),'Ejercicio 3 - TIR'!$E$13-SQRT(('Ejercicio 3 - TIR'!$E$13-'Ejercicio 3 - TIR'!$C$13)*('Ejercicio 3 - TIR'!$E$13-'Ejercicio 3 - TIR'!$D$13)*(1-B747)))</f>
        <v>77594.28066</v>
      </c>
      <c r="D747" s="3">
        <f t="shared" si="5"/>
        <v>0.6790764101</v>
      </c>
      <c r="E747" s="4">
        <f>IF(D747&lt;=('Ejercicio 3 - TIR'!$D$14-'Ejercicio 3 - TIR'!$C$14)/('Ejercicio 3 - TIR'!$E$14-'Ejercicio 3 - TIR'!$C$14),'Ejercicio 3 - TIR'!$C$14+SQRT(('Ejercicio 3 - TIR'!$E$14-'Ejercicio 3 - TIR'!$C$14)*('Ejercicio 3 - TIR'!$D$14-'Ejercicio 3 - TIR'!$C$14)*D747),'Ejercicio 3 - TIR'!$E$14-SQRT(('Ejercicio 3 - TIR'!$E$14-'Ejercicio 3 - TIR'!$C$14)*('Ejercicio 3 - TIR'!$E$14-'Ejercicio 3 - TIR'!$D$14)*(1-D747)))</f>
        <v>33061.80582</v>
      </c>
      <c r="F747" s="3">
        <f t="shared" si="6"/>
        <v>0.2730042079</v>
      </c>
      <c r="G747" s="4">
        <f>IF(F747&lt;=('Ejercicio 3 - TIR'!$D$18-'Ejercicio 3 - TIR'!$C$18)/('Ejercicio 3 - TIR'!$E$18-'Ejercicio 3 - TIR'!$C$18),'Ejercicio 3 - TIR'!$C$18+SQRT(('Ejercicio 3 - TIR'!$E$18-'Ejercicio 3 - TIR'!$C$18)*('Ejercicio 3 - TIR'!$D$18-'Ejercicio 3 - TIR'!$C$18)*F747),'Ejercicio 3 - TIR'!$E$18-SQRT(('Ejercicio 3 - TIR'!$E$18-'Ejercicio 3 - TIR'!$C$18)*('Ejercicio 3 - TIR'!$E$18-'Ejercicio 3 - TIR'!$D$18)*(1-F747)))</f>
        <v>36399.26802</v>
      </c>
      <c r="H747" s="3">
        <f t="shared" si="7"/>
        <v>0.5431458894</v>
      </c>
      <c r="I747" s="4">
        <f>IF(H747&lt;=('Ejercicio 3 - TIR'!$D$18-'Ejercicio 3 - TIR'!$C$18)/('Ejercicio 3 - TIR'!$E$18-'Ejercicio 3 - TIR'!$C$18),'Ejercicio 3 - TIR'!$C$18+SQRT(('Ejercicio 3 - TIR'!$E$18-'Ejercicio 3 - TIR'!$C$18)*('Ejercicio 3 - TIR'!$D$18-'Ejercicio 3 - TIR'!$C$18)*H747),'Ejercicio 3 - TIR'!$E$18-SQRT(('Ejercicio 3 - TIR'!$E$18-'Ejercicio 3 - TIR'!$C$18)*('Ejercicio 3 - TIR'!$E$18-'Ejercicio 3 - TIR'!$D$18)*(1-H747)))</f>
        <v>39026.17767</v>
      </c>
      <c r="J747" s="3">
        <f t="shared" si="8"/>
        <v>0.8641511027</v>
      </c>
      <c r="K747" s="4">
        <f>IF(J747&lt;=('Ejercicio 3 - TIR'!$D$18-'Ejercicio 3 - TIR'!$C$18)/('Ejercicio 3 - TIR'!$E$18-'Ejercicio 3 - TIR'!$C$18),'Ejercicio 3 - TIR'!$C$18+SQRT(('Ejercicio 3 - TIR'!$E$18-'Ejercicio 3 - TIR'!$C$18)*('Ejercicio 3 - TIR'!$D$18-'Ejercicio 3 - TIR'!$C$18)*J747),'Ejercicio 3 - TIR'!$E$18-SQRT(('Ejercicio 3 - TIR'!$E$18-'Ejercicio 3 - TIR'!$C$18)*('Ejercicio 3 - TIR'!$E$18-'Ejercicio 3 - TIR'!$D$18)*(1-J747)))</f>
        <v>41808.03081</v>
      </c>
      <c r="L747" s="3">
        <f t="shared" si="9"/>
        <v>0.3972415504</v>
      </c>
      <c r="M747" s="4">
        <f>IF(L747&lt;=('Ejercicio 3 - TIR'!$D$18-'Ejercicio 3 - TIR'!$C$18)/('Ejercicio 3 - TIR'!$E$18-'Ejercicio 3 - TIR'!$C$18),'Ejercicio 3 - TIR'!$C$18+SQRT(('Ejercicio 3 - TIR'!$E$18-'Ejercicio 3 - TIR'!$C$18)*('Ejercicio 3 - TIR'!$D$18-'Ejercicio 3 - TIR'!$C$18)*L747),'Ejercicio 3 - TIR'!$E$18-SQRT(('Ejercicio 3 - TIR'!$E$18-'Ejercicio 3 - TIR'!$C$18)*('Ejercicio 3 - TIR'!$E$18-'Ejercicio 3 - TIR'!$D$18)*(1-L747)))</f>
        <v>37719.21191</v>
      </c>
      <c r="N747" s="3">
        <f t="shared" si="10"/>
        <v>0.2209665843</v>
      </c>
      <c r="O747" s="4">
        <f>IF(N747&lt;=('Ejercicio 3 - TIR'!$D$18-'Ejercicio 3 - TIR'!$C$18)/('Ejercicio 3 - TIR'!$E$18-'Ejercicio 3 - TIR'!$C$18),'Ejercicio 3 - TIR'!$C$18+SQRT(('Ejercicio 3 - TIR'!$E$18-'Ejercicio 3 - TIR'!$C$18)*('Ejercicio 3 - TIR'!$D$18-'Ejercicio 3 - TIR'!$C$18)*N747),'Ejercicio 3 - TIR'!$E$18-SQRT(('Ejercicio 3 - TIR'!$E$18-'Ejercicio 3 - TIR'!$C$18)*('Ejercicio 3 - TIR'!$E$18-'Ejercicio 3 - TIR'!$D$18)*(1-N747)))</f>
        <v>35757.16837</v>
      </c>
      <c r="P747" s="3">
        <f t="shared" si="11"/>
        <v>0.856550676</v>
      </c>
      <c r="Q747" s="7">
        <f>IF(P747&lt;=('Ejercicio 3 - TIR'!$D$22-'Ejercicio 3 - TIR'!$C$22)/('Ejercicio 3 - TIR'!$E$22-'Ejercicio 3 - TIR'!$C$22),'Ejercicio 3 - TIR'!$C$22+SQRT(('Ejercicio 3 - TIR'!$E$22-'Ejercicio 3 - TIR'!$C$22)*('Ejercicio 3 - TIR'!$D$22-'Ejercicio 3 - TIR'!$C$22)*P747),'Ejercicio 3 - TIR'!$E$22-SQRT(('Ejercicio 3 - TIR'!$E$22-'Ejercicio 3 - TIR'!$C$22)*('Ejercicio 3 - TIR'!$E$22-'Ejercicio 3 - TIR'!$D$22)*(1-P747)))</f>
        <v>0.1639311238</v>
      </c>
      <c r="R747" s="3">
        <f t="shared" si="12"/>
        <v>0.2933023866</v>
      </c>
      <c r="S747" s="7">
        <f>IF(R747&lt;=('Ejercicio 3 - TIR'!$D$23-'Ejercicio 3 - TIR'!$C$23)/('Ejercicio 3 - TIR'!$E$23-'Ejercicio 3 - TIR'!$C$23),'Ejercicio 3 - TIR'!$C$23+SQRT(('Ejercicio 3 - TIR'!$E$23-'Ejercicio 3 - TIR'!$C$23)*('Ejercicio 3 - TIR'!$D$23-'Ejercicio 3 - TIR'!$C$23)*R747),'Ejercicio 3 - TIR'!$E$23-SQRT(('Ejercicio 3 - TIR'!$E$23-'Ejercicio 3 - TIR'!$C$23)*('Ejercicio 3 - TIR'!$E$23-'Ejercicio 3 - TIR'!$D$23)*(1-R747)))</f>
        <v>0.1429770384</v>
      </c>
      <c r="T747" s="3">
        <f t="shared" si="13"/>
        <v>0.8695527318</v>
      </c>
      <c r="U747" s="7">
        <f>IF(T747&lt;=('Ejercicio 3 - TIR'!$D$24-'Ejercicio 3 - TIR'!$C$24)/('Ejercicio 3 - TIR'!$E$24-'Ejercicio 3 - TIR'!$C$24),'Ejercicio 3 - TIR'!$C$24+SQRT(('Ejercicio 3 - TIR'!$E$24-'Ejercicio 3 - TIR'!$C$24)*('Ejercicio 3 - TIR'!$D$24-'Ejercicio 3 - TIR'!$C$24)*T747),'Ejercicio 3 - TIR'!$E$24-SQRT(('Ejercicio 3 - TIR'!$E$24-'Ejercicio 3 - TIR'!$C$24)*('Ejercicio 3 - TIR'!$E$24-'Ejercicio 3 - TIR'!$D$24)*(1-T747)))</f>
        <v>0.2008884236</v>
      </c>
      <c r="V747" s="3">
        <f t="shared" si="14"/>
        <v>0.614592378</v>
      </c>
      <c r="W747" s="7">
        <f>IF(V747&lt;=('Ejercicio 3 - TIR'!$D$25-'Ejercicio 3 - TIR'!$C$25)/('Ejercicio 3 - TIR'!$E$25-'Ejercicio 3 - TIR'!$C$25),'Ejercicio 3 - TIR'!$C$25+SQRT(('Ejercicio 3 - TIR'!$E$25-'Ejercicio 3 - TIR'!$C$25)*('Ejercicio 3 - TIR'!$D$25-'Ejercicio 3 - TIR'!$C$25)*V747),'Ejercicio 3 - TIR'!$E$25-SQRT(('Ejercicio 3 - TIR'!$E$25-'Ejercicio 3 - TIR'!$C$25)*('Ejercicio 3 - TIR'!$E$25-'Ejercicio 3 - TIR'!$D$25)*(1-V747)))</f>
        <v>0.2132722628</v>
      </c>
      <c r="X747" s="3">
        <f t="shared" si="15"/>
        <v>0.9070758709</v>
      </c>
      <c r="Y747" s="7">
        <f>IF(X747&lt;=('Ejercicio 3 - TIR'!$D$26-'Ejercicio 3 - TIR'!$C$26)/('Ejercicio 3 - TIR'!$E$26-'Ejercicio 3 - TIR'!$C$26),'Ejercicio 3 - TIR'!$C$26+SQRT(('Ejercicio 3 - TIR'!$E$26-'Ejercicio 3 - TIR'!$C$26)*('Ejercicio 3 - TIR'!$D$26-'Ejercicio 3 - TIR'!$C$26)*X747),'Ejercicio 3 - TIR'!$E$26-SQRT(('Ejercicio 3 - TIR'!$E$26-'Ejercicio 3 - TIR'!$C$26)*('Ejercicio 3 - TIR'!$E$26-'Ejercicio 3 - TIR'!$D$26)*(1-X747)))</f>
        <v>0.2575993237</v>
      </c>
      <c r="Z747" s="3">
        <f t="shared" si="16"/>
        <v>1.163931124</v>
      </c>
      <c r="AA747" s="3">
        <f t="shared" si="17"/>
        <v>1.330346549</v>
      </c>
      <c r="AB747" s="3">
        <f t="shared" si="18"/>
        <v>1.59759777</v>
      </c>
      <c r="AC747" s="3">
        <f t="shared" si="19"/>
        <v>1.938321061</v>
      </c>
      <c r="AD747" s="3">
        <f t="shared" si="20"/>
        <v>2.437631256</v>
      </c>
      <c r="AE747" s="2">
        <f t="shared" si="21"/>
        <v>5419.858982</v>
      </c>
      <c r="AF747" s="2">
        <f t="shared" si="22"/>
        <v>6194.774368</v>
      </c>
      <c r="AG747" s="2">
        <f t="shared" si="23"/>
        <v>7439.232825</v>
      </c>
      <c r="AH747" s="2">
        <f t="shared" si="24"/>
        <v>9025.814844</v>
      </c>
      <c r="AI747" s="2">
        <f t="shared" si="25"/>
        <v>11350.85864</v>
      </c>
      <c r="AJ747" s="4">
        <f t="shared" si="26"/>
        <v>42366.24093</v>
      </c>
      <c r="AK747" s="4">
        <f t="shared" si="27"/>
        <v>51918.34078</v>
      </c>
      <c r="AL747" s="4">
        <f t="shared" si="28"/>
        <v>66792.41679</v>
      </c>
      <c r="AM747" s="4">
        <f t="shared" si="29"/>
        <v>73111.94287</v>
      </c>
      <c r="AN747" s="4">
        <f t="shared" si="30"/>
        <v>87162.79124</v>
      </c>
      <c r="AO747" s="4">
        <f>C747/'Ejercicio 3 - TIR'!$D$7</f>
        <v>15518.85613</v>
      </c>
      <c r="AP747" s="4">
        <f t="shared" si="31"/>
        <v>26847.3848</v>
      </c>
      <c r="AQ747" s="4">
        <f t="shared" si="32"/>
        <v>36399.48465</v>
      </c>
      <c r="AR747" s="4">
        <f t="shared" si="33"/>
        <v>51273.56066</v>
      </c>
      <c r="AS747" s="4">
        <f t="shared" si="34"/>
        <v>57593.08674</v>
      </c>
      <c r="AT747" s="4">
        <f t="shared" si="35"/>
        <v>71643.93511</v>
      </c>
      <c r="AU747" s="4">
        <f>AP747*'Ejercicio 3 - TIR'!$D$5</f>
        <v>13423.6924</v>
      </c>
      <c r="AV747" s="4">
        <f>AQ747*'Ejercicio 3 - TIR'!$D$5</f>
        <v>18199.74233</v>
      </c>
      <c r="AW747" s="4">
        <f>AR747*'Ejercicio 3 - TIR'!$D$5</f>
        <v>25636.78033</v>
      </c>
      <c r="AX747" s="4">
        <f>AS747*'Ejercicio 3 - TIR'!$D$5</f>
        <v>28796.54337</v>
      </c>
      <c r="AY747" s="4">
        <f>AT747*'Ejercicio 3 - TIR'!$D$5</f>
        <v>35821.96756</v>
      </c>
      <c r="AZ747" s="4">
        <f t="shared" ref="AZ747:BD747" si="2276">AJ747-AU747-AE747</f>
        <v>23522.68955</v>
      </c>
      <c r="BA747" s="4">
        <f t="shared" si="2276"/>
        <v>27523.82409</v>
      </c>
      <c r="BB747" s="4">
        <f t="shared" si="2276"/>
        <v>33716.40363</v>
      </c>
      <c r="BC747" s="4">
        <f t="shared" si="2276"/>
        <v>35289.58466</v>
      </c>
      <c r="BD747" s="4">
        <f t="shared" si="2276"/>
        <v>39989.96504</v>
      </c>
      <c r="BE747" s="4">
        <f t="shared" ref="BE747:BI747" si="2277">AZ747/Z747</f>
        <v>20209.69202</v>
      </c>
      <c r="BF747" s="4">
        <f t="shared" si="2277"/>
        <v>20689.21373</v>
      </c>
      <c r="BG747" s="4">
        <f t="shared" si="2277"/>
        <v>21104.43834</v>
      </c>
      <c r="BH747" s="4">
        <f t="shared" si="2277"/>
        <v>18206.26384</v>
      </c>
      <c r="BI747" s="4">
        <f t="shared" si="2277"/>
        <v>16405.25611</v>
      </c>
      <c r="BJ747" s="4">
        <f t="shared" si="38"/>
        <v>80592.49124</v>
      </c>
      <c r="BK747" s="4">
        <f t="shared" si="39"/>
        <v>37829.24876</v>
      </c>
      <c r="BL747" s="4">
        <f t="shared" si="40"/>
        <v>118421.74</v>
      </c>
      <c r="BM747" s="4">
        <f>BK747*'Ejercicio 3 - TIR'!$D$5</f>
        <v>18914.62438</v>
      </c>
      <c r="BN747" s="4">
        <f t="shared" si="41"/>
        <v>99507.11563</v>
      </c>
      <c r="BO747" s="4">
        <f t="shared" si="42"/>
        <v>40821.23389</v>
      </c>
      <c r="BP747" s="4">
        <f t="shared" si="43"/>
        <v>-110656.0865</v>
      </c>
      <c r="BQ747" s="4">
        <f t="shared" ref="BQ747:BT747" si="2278">BE747</f>
        <v>20209.69202</v>
      </c>
      <c r="BR747" s="4">
        <f t="shared" si="2278"/>
        <v>20689.21373</v>
      </c>
      <c r="BS747" s="4">
        <f t="shared" si="2278"/>
        <v>21104.43834</v>
      </c>
      <c r="BT747" s="4">
        <f t="shared" si="2278"/>
        <v>18206.26384</v>
      </c>
      <c r="BU747" s="4">
        <f t="shared" si="45"/>
        <v>57226.48999</v>
      </c>
      <c r="BV747" s="36">
        <f t="shared" si="46"/>
        <v>6.48658072</v>
      </c>
    </row>
    <row r="748" ht="15.0" customHeight="1">
      <c r="A748" s="2">
        <v>747.0</v>
      </c>
      <c r="B748" s="3">
        <f t="shared" si="4"/>
        <v>0.3302018</v>
      </c>
      <c r="C748" s="4">
        <f>IF(B748&lt;=('Ejercicio 3 - TIR'!$D$13-'Ejercicio 3 - TIR'!$C$13)/('Ejercicio 3 - TIR'!$E$13-'Ejercicio 3 - TIR'!$C$13),'Ejercicio 3 - TIR'!$C$13+SQRT(('Ejercicio 3 - TIR'!$E$13-'Ejercicio 3 - TIR'!$C$13)*('Ejercicio 3 - TIR'!$D$13-'Ejercicio 3 - TIR'!$C$13)*B748),'Ejercicio 3 - TIR'!$E$13-SQRT(('Ejercicio 3 - TIR'!$E$13-'Ejercicio 3 - TIR'!$C$13)*('Ejercicio 3 - TIR'!$E$13-'Ejercicio 3 - TIR'!$D$13)*(1-B748)))</f>
        <v>71649.37673</v>
      </c>
      <c r="D748" s="3">
        <f t="shared" si="5"/>
        <v>0.3405301498</v>
      </c>
      <c r="E748" s="4">
        <f>IF(D748&lt;=('Ejercicio 3 - TIR'!$D$14-'Ejercicio 3 - TIR'!$C$14)/('Ejercicio 3 - TIR'!$E$14-'Ejercicio 3 - TIR'!$C$14),'Ejercicio 3 - TIR'!$C$14+SQRT(('Ejercicio 3 - TIR'!$E$14-'Ejercicio 3 - TIR'!$C$14)*('Ejercicio 3 - TIR'!$D$14-'Ejercicio 3 - TIR'!$C$14)*D748),'Ejercicio 3 - TIR'!$E$14-SQRT(('Ejercicio 3 - TIR'!$E$14-'Ejercicio 3 - TIR'!$C$14)*('Ejercicio 3 - TIR'!$E$14-'Ejercicio 3 - TIR'!$D$14)*(1-D748)))</f>
        <v>30054.12259</v>
      </c>
      <c r="F748" s="3">
        <f t="shared" si="6"/>
        <v>0.4832029822</v>
      </c>
      <c r="G748" s="4">
        <f>IF(F748&lt;=('Ejercicio 3 - TIR'!$D$18-'Ejercicio 3 - TIR'!$C$18)/('Ejercicio 3 - TIR'!$E$18-'Ejercicio 3 - TIR'!$C$18),'Ejercicio 3 - TIR'!$C$18+SQRT(('Ejercicio 3 - TIR'!$E$18-'Ejercicio 3 - TIR'!$C$18)*('Ejercicio 3 - TIR'!$D$18-'Ejercicio 3 - TIR'!$C$18)*F748),'Ejercicio 3 - TIR'!$E$18-SQRT(('Ejercicio 3 - TIR'!$E$18-'Ejercicio 3 - TIR'!$C$18)*('Ejercicio 3 - TIR'!$E$18-'Ejercicio 3 - TIR'!$D$18)*(1-F748)))</f>
        <v>38513.54493</v>
      </c>
      <c r="H748" s="3">
        <f t="shared" si="7"/>
        <v>0.2467789563</v>
      </c>
      <c r="I748" s="4">
        <f>IF(H748&lt;=('Ejercicio 3 - TIR'!$D$18-'Ejercicio 3 - TIR'!$C$18)/('Ejercicio 3 - TIR'!$E$18-'Ejercicio 3 - TIR'!$C$18),'Ejercicio 3 - TIR'!$C$18+SQRT(('Ejercicio 3 - TIR'!$E$18-'Ejercicio 3 - TIR'!$C$18)*('Ejercicio 3 - TIR'!$D$18-'Ejercicio 3 - TIR'!$C$18)*H748),'Ejercicio 3 - TIR'!$E$18-SQRT(('Ejercicio 3 - TIR'!$E$18-'Ejercicio 3 - TIR'!$C$18)*('Ejercicio 3 - TIR'!$E$18-'Ejercicio 3 - TIR'!$D$18)*(1-H748)))</f>
        <v>36084.1469</v>
      </c>
      <c r="J748" s="3">
        <f t="shared" si="8"/>
        <v>0.479264447</v>
      </c>
      <c r="K748" s="4">
        <f>IF(J748&lt;=('Ejercicio 3 - TIR'!$D$18-'Ejercicio 3 - TIR'!$C$18)/('Ejercicio 3 - TIR'!$E$18-'Ejercicio 3 - TIR'!$C$18),'Ejercicio 3 - TIR'!$C$18+SQRT(('Ejercicio 3 - TIR'!$E$18-'Ejercicio 3 - TIR'!$C$18)*('Ejercicio 3 - TIR'!$D$18-'Ejercicio 3 - TIR'!$C$18)*J748),'Ejercicio 3 - TIR'!$E$18-SQRT(('Ejercicio 3 - TIR'!$E$18-'Ejercicio 3 - TIR'!$C$18)*('Ejercicio 3 - TIR'!$E$18-'Ejercicio 3 - TIR'!$D$18)*(1-J748)))</f>
        <v>38478.77745</v>
      </c>
      <c r="L748" s="3">
        <f t="shared" si="9"/>
        <v>0.08709868489</v>
      </c>
      <c r="M748" s="4">
        <f>IF(L748&lt;=('Ejercicio 3 - TIR'!$D$18-'Ejercicio 3 - TIR'!$C$18)/('Ejercicio 3 - TIR'!$E$18-'Ejercicio 3 - TIR'!$C$18),'Ejercicio 3 - TIR'!$C$18+SQRT(('Ejercicio 3 - TIR'!$E$18-'Ejercicio 3 - TIR'!$C$18)*('Ejercicio 3 - TIR'!$D$18-'Ejercicio 3 - TIR'!$C$18)*L748),'Ejercicio 3 - TIR'!$E$18-SQRT(('Ejercicio 3 - TIR'!$E$18-'Ejercicio 3 - TIR'!$C$18)*('Ejercicio 3 - TIR'!$E$18-'Ejercicio 3 - TIR'!$D$18)*(1-L748)))</f>
        <v>33614.52663</v>
      </c>
      <c r="N748" s="3">
        <f t="shared" si="10"/>
        <v>0.4983599926</v>
      </c>
      <c r="O748" s="4">
        <f>IF(N748&lt;=('Ejercicio 3 - TIR'!$D$18-'Ejercicio 3 - TIR'!$C$18)/('Ejercicio 3 - TIR'!$E$18-'Ejercicio 3 - TIR'!$C$18),'Ejercicio 3 - TIR'!$C$18+SQRT(('Ejercicio 3 - TIR'!$E$18-'Ejercicio 3 - TIR'!$C$18)*('Ejercicio 3 - TIR'!$D$18-'Ejercicio 3 - TIR'!$C$18)*N748),'Ejercicio 3 - TIR'!$E$18-SQRT(('Ejercicio 3 - TIR'!$E$18-'Ejercicio 3 - TIR'!$C$18)*('Ejercicio 3 - TIR'!$E$18-'Ejercicio 3 - TIR'!$D$18)*(1-N748)))</f>
        <v>38646.03949</v>
      </c>
      <c r="P748" s="3">
        <f t="shared" si="11"/>
        <v>0.7144120593</v>
      </c>
      <c r="Q748" s="7">
        <f>IF(P748&lt;=('Ejercicio 3 - TIR'!$D$22-'Ejercicio 3 - TIR'!$C$22)/('Ejercicio 3 - TIR'!$E$22-'Ejercicio 3 - TIR'!$C$22),'Ejercicio 3 - TIR'!$C$22+SQRT(('Ejercicio 3 - TIR'!$E$22-'Ejercicio 3 - TIR'!$C$22)*('Ejercicio 3 - TIR'!$D$22-'Ejercicio 3 - TIR'!$C$22)*P748),'Ejercicio 3 - TIR'!$E$22-SQRT(('Ejercicio 3 - TIR'!$E$22-'Ejercicio 3 - TIR'!$C$22)*('Ejercicio 3 - TIR'!$E$22-'Ejercicio 3 - TIR'!$D$22)*(1-P748)))</f>
        <v>0.1573271463</v>
      </c>
      <c r="R748" s="3">
        <f t="shared" si="12"/>
        <v>0.02420887057</v>
      </c>
      <c r="S748" s="7">
        <f>IF(R748&lt;=('Ejercicio 3 - TIR'!$D$23-'Ejercicio 3 - TIR'!$C$23)/('Ejercicio 3 - TIR'!$E$23-'Ejercicio 3 - TIR'!$C$23),'Ejercicio 3 - TIR'!$C$23+SQRT(('Ejercicio 3 - TIR'!$E$23-'Ejercicio 3 - TIR'!$C$23)*('Ejercicio 3 - TIR'!$D$23-'Ejercicio 3 - TIR'!$C$23)*R748),'Ejercicio 3 - TIR'!$E$23-SQRT(('Ejercicio 3 - TIR'!$E$23-'Ejercicio 3 - TIR'!$C$23)*('Ejercicio 3 - TIR'!$E$23-'Ejercicio 3 - TIR'!$D$23)*(1-R748)))</f>
        <v>0.1266012095</v>
      </c>
      <c r="T748" s="3">
        <f t="shared" si="13"/>
        <v>0.7054770481</v>
      </c>
      <c r="U748" s="7">
        <f>IF(T748&lt;=('Ejercicio 3 - TIR'!$D$24-'Ejercicio 3 - TIR'!$C$24)/('Ejercicio 3 - TIR'!$E$24-'Ejercicio 3 - TIR'!$C$24),'Ejercicio 3 - TIR'!$C$24+SQRT(('Ejercicio 3 - TIR'!$E$24-'Ejercicio 3 - TIR'!$C$24)*('Ejercicio 3 - TIR'!$D$24-'Ejercicio 3 - TIR'!$C$24)*T748),'Ejercicio 3 - TIR'!$E$24-SQRT(('Ejercicio 3 - TIR'!$E$24-'Ejercicio 3 - TIR'!$C$24)*('Ejercicio 3 - TIR'!$E$24-'Ejercicio 3 - TIR'!$D$24)*(1-T748)))</f>
        <v>0.1912830318</v>
      </c>
      <c r="V748" s="3">
        <f t="shared" si="14"/>
        <v>0.2869944338</v>
      </c>
      <c r="W748" s="7">
        <f>IF(V748&lt;=('Ejercicio 3 - TIR'!$D$25-'Ejercicio 3 - TIR'!$C$25)/('Ejercicio 3 - TIR'!$E$25-'Ejercicio 3 - TIR'!$C$25),'Ejercicio 3 - TIR'!$C$25+SQRT(('Ejercicio 3 - TIR'!$E$25-'Ejercicio 3 - TIR'!$C$25)*('Ejercicio 3 - TIR'!$D$25-'Ejercicio 3 - TIR'!$C$25)*V748),'Ejercicio 3 - TIR'!$E$25-SQRT(('Ejercicio 3 - TIR'!$E$25-'Ejercicio 3 - TIR'!$C$25)*('Ejercicio 3 - TIR'!$E$25-'Ejercicio 3 - TIR'!$D$25)*(1-V748)))</f>
        <v>0.2000448253</v>
      </c>
      <c r="X748" s="3">
        <f t="shared" si="15"/>
        <v>0.1961835151</v>
      </c>
      <c r="Y748" s="7">
        <f>IF(X748&lt;=('Ejercicio 3 - TIR'!$D$26-'Ejercicio 3 - TIR'!$C$26)/('Ejercicio 3 - TIR'!$E$26-'Ejercicio 3 - TIR'!$C$26),'Ejercicio 3 - TIR'!$C$26+SQRT(('Ejercicio 3 - TIR'!$E$26-'Ejercicio 3 - TIR'!$C$26)*('Ejercicio 3 - TIR'!$D$26-'Ejercicio 3 - TIR'!$C$26)*X748),'Ejercicio 3 - TIR'!$E$26-SQRT(('Ejercicio 3 - TIR'!$E$26-'Ejercicio 3 - TIR'!$C$26)*('Ejercicio 3 - TIR'!$E$26-'Ejercicio 3 - TIR'!$D$26)*(1-X748)))</f>
        <v>0.2130151144</v>
      </c>
      <c r="Z748" s="3">
        <f t="shared" si="16"/>
        <v>1.157327146</v>
      </c>
      <c r="AA748" s="3">
        <f t="shared" si="17"/>
        <v>1.303846163</v>
      </c>
      <c r="AB748" s="3">
        <f t="shared" si="18"/>
        <v>1.55324981</v>
      </c>
      <c r="AC748" s="3">
        <f t="shared" si="19"/>
        <v>1.863969397</v>
      </c>
      <c r="AD748" s="3">
        <f t="shared" si="20"/>
        <v>2.261023051</v>
      </c>
      <c r="AE748" s="2">
        <f t="shared" si="21"/>
        <v>4728.329342</v>
      </c>
      <c r="AF748" s="2">
        <f t="shared" si="22"/>
        <v>5326.941556</v>
      </c>
      <c r="AG748" s="2">
        <f t="shared" si="23"/>
        <v>6345.895087</v>
      </c>
      <c r="AH748" s="2">
        <f t="shared" si="24"/>
        <v>7615.35856</v>
      </c>
      <c r="AI748" s="2">
        <f t="shared" si="25"/>
        <v>9237.545035</v>
      </c>
      <c r="AJ748" s="4">
        <f t="shared" si="26"/>
        <v>44572.77105</v>
      </c>
      <c r="AK748" s="4">
        <f t="shared" si="27"/>
        <v>47048.17647</v>
      </c>
      <c r="AL748" s="4">
        <f t="shared" si="28"/>
        <v>59767.15376</v>
      </c>
      <c r="AM748" s="4">
        <f t="shared" si="29"/>
        <v>62656.44891</v>
      </c>
      <c r="AN748" s="4">
        <f t="shared" si="30"/>
        <v>87379.58612</v>
      </c>
      <c r="AO748" s="4">
        <f>C748/'Ejercicio 3 - TIR'!$D$7</f>
        <v>14329.87535</v>
      </c>
      <c r="AP748" s="4">
        <f t="shared" si="31"/>
        <v>30242.89571</v>
      </c>
      <c r="AQ748" s="4">
        <f t="shared" si="32"/>
        <v>32718.30112</v>
      </c>
      <c r="AR748" s="4">
        <f t="shared" si="33"/>
        <v>45437.27841</v>
      </c>
      <c r="AS748" s="4">
        <f t="shared" si="34"/>
        <v>48326.57357</v>
      </c>
      <c r="AT748" s="4">
        <f t="shared" si="35"/>
        <v>73049.71077</v>
      </c>
      <c r="AU748" s="4">
        <f>AP748*'Ejercicio 3 - TIR'!$D$5</f>
        <v>15121.44785</v>
      </c>
      <c r="AV748" s="4">
        <f>AQ748*'Ejercicio 3 - TIR'!$D$5</f>
        <v>16359.15056</v>
      </c>
      <c r="AW748" s="4">
        <f>AR748*'Ejercicio 3 - TIR'!$D$5</f>
        <v>22718.63921</v>
      </c>
      <c r="AX748" s="4">
        <f>AS748*'Ejercicio 3 - TIR'!$D$5</f>
        <v>24163.28678</v>
      </c>
      <c r="AY748" s="4">
        <f>AT748*'Ejercicio 3 - TIR'!$D$5</f>
        <v>36524.85539</v>
      </c>
      <c r="AZ748" s="4">
        <f t="shared" ref="AZ748:BD748" si="2279">AJ748-AU748-AE748</f>
        <v>24722.99386</v>
      </c>
      <c r="BA748" s="4">
        <f t="shared" si="2279"/>
        <v>25362.08435</v>
      </c>
      <c r="BB748" s="4">
        <f t="shared" si="2279"/>
        <v>30702.61946</v>
      </c>
      <c r="BC748" s="4">
        <f t="shared" si="2279"/>
        <v>30877.80357</v>
      </c>
      <c r="BD748" s="4">
        <f t="shared" si="2279"/>
        <v>41617.1857</v>
      </c>
      <c r="BE748" s="4">
        <f t="shared" ref="BE748:BI748" si="2280">AZ748/Z748</f>
        <v>21362.14806</v>
      </c>
      <c r="BF748" s="4">
        <f t="shared" si="2280"/>
        <v>19451.74598</v>
      </c>
      <c r="BG748" s="4">
        <f t="shared" si="2280"/>
        <v>19766.69771</v>
      </c>
      <c r="BH748" s="4">
        <f t="shared" si="2280"/>
        <v>16565.61724</v>
      </c>
      <c r="BI748" s="4">
        <f t="shared" si="2280"/>
        <v>18406.3518</v>
      </c>
      <c r="BJ748" s="4">
        <f t="shared" si="38"/>
        <v>67953.06394</v>
      </c>
      <c r="BK748" s="4">
        <f t="shared" si="39"/>
        <v>32400.17847</v>
      </c>
      <c r="BL748" s="4">
        <f t="shared" si="40"/>
        <v>100353.2424</v>
      </c>
      <c r="BM748" s="4">
        <f>BK748*'Ejercicio 3 - TIR'!$D$5</f>
        <v>16200.08924</v>
      </c>
      <c r="BN748" s="4">
        <f t="shared" si="41"/>
        <v>84153.15318</v>
      </c>
      <c r="BO748" s="4">
        <f t="shared" si="42"/>
        <v>37219.06026</v>
      </c>
      <c r="BP748" s="4">
        <f t="shared" si="43"/>
        <v>-101703.4993</v>
      </c>
      <c r="BQ748" s="4">
        <f t="shared" ref="BQ748:BT748" si="2281">BE748</f>
        <v>21362.14806</v>
      </c>
      <c r="BR748" s="4">
        <f t="shared" si="2281"/>
        <v>19451.74598</v>
      </c>
      <c r="BS748" s="4">
        <f t="shared" si="2281"/>
        <v>19766.69771</v>
      </c>
      <c r="BT748" s="4">
        <f t="shared" si="2281"/>
        <v>16565.61724</v>
      </c>
      <c r="BU748" s="4">
        <f t="shared" si="45"/>
        <v>55625.41206</v>
      </c>
      <c r="BV748" s="36">
        <f t="shared" si="46"/>
        <v>8.153315218</v>
      </c>
    </row>
    <row r="749" ht="15.0" customHeight="1">
      <c r="A749" s="2">
        <v>748.0</v>
      </c>
      <c r="B749" s="3">
        <f t="shared" si="4"/>
        <v>0.5670644544</v>
      </c>
      <c r="C749" s="4">
        <f>IF(B749&lt;=('Ejercicio 3 - TIR'!$D$13-'Ejercicio 3 - TIR'!$C$13)/('Ejercicio 3 - TIR'!$E$13-'Ejercicio 3 - TIR'!$C$13),'Ejercicio 3 - TIR'!$C$13+SQRT(('Ejercicio 3 - TIR'!$E$13-'Ejercicio 3 - TIR'!$C$13)*('Ejercicio 3 - TIR'!$D$13-'Ejercicio 3 - TIR'!$C$13)*B749),'Ejercicio 3 - TIR'!$E$13-SQRT(('Ejercicio 3 - TIR'!$E$13-'Ejercicio 3 - TIR'!$C$13)*('Ejercicio 3 - TIR'!$E$13-'Ejercicio 3 - TIR'!$D$13)*(1-B749)))</f>
        <v>77206.96039</v>
      </c>
      <c r="D749" s="3">
        <f t="shared" si="5"/>
        <v>0.1061896204</v>
      </c>
      <c r="E749" s="4">
        <f>IF(D749&lt;=('Ejercicio 3 - TIR'!$D$14-'Ejercicio 3 - TIR'!$C$14)/('Ejercicio 3 - TIR'!$E$14-'Ejercicio 3 - TIR'!$C$14),'Ejercicio 3 - TIR'!$C$14+SQRT(('Ejercicio 3 - TIR'!$E$14-'Ejercicio 3 - TIR'!$C$14)*('Ejercicio 3 - TIR'!$D$14-'Ejercicio 3 - TIR'!$C$14)*D749),'Ejercicio 3 - TIR'!$E$14-SQRT(('Ejercicio 3 - TIR'!$E$14-'Ejercicio 3 - TIR'!$C$14)*('Ejercicio 3 - TIR'!$E$14-'Ejercicio 3 - TIR'!$D$14)*(1-D749)))</f>
        <v>27822.09524</v>
      </c>
      <c r="F749" s="3">
        <f t="shared" si="6"/>
        <v>0.4938437448</v>
      </c>
      <c r="G749" s="4">
        <f>IF(F749&lt;=('Ejercicio 3 - TIR'!$D$18-'Ejercicio 3 - TIR'!$C$18)/('Ejercicio 3 - TIR'!$E$18-'Ejercicio 3 - TIR'!$C$18),'Ejercicio 3 - TIR'!$C$18+SQRT(('Ejercicio 3 - TIR'!$E$18-'Ejercicio 3 - TIR'!$C$18)*('Ejercicio 3 - TIR'!$D$18-'Ejercicio 3 - TIR'!$C$18)*F749),'Ejercicio 3 - TIR'!$E$18-SQRT(('Ejercicio 3 - TIR'!$E$18-'Ejercicio 3 - TIR'!$C$18)*('Ejercicio 3 - TIR'!$E$18-'Ejercicio 3 - TIR'!$D$18)*(1-F749)))</f>
        <v>38606.77418</v>
      </c>
      <c r="H749" s="3">
        <f t="shared" si="7"/>
        <v>0.1026004771</v>
      </c>
      <c r="I749" s="4">
        <f>IF(H749&lt;=('Ejercicio 3 - TIR'!$D$18-'Ejercicio 3 - TIR'!$C$18)/('Ejercicio 3 - TIR'!$E$18-'Ejercicio 3 - TIR'!$C$18),'Ejercicio 3 - TIR'!$C$18+SQRT(('Ejercicio 3 - TIR'!$E$18-'Ejercicio 3 - TIR'!$C$18)*('Ejercicio 3 - TIR'!$D$18-'Ejercicio 3 - TIR'!$C$18)*H749),'Ejercicio 3 - TIR'!$E$18-SQRT(('Ejercicio 3 - TIR'!$E$18-'Ejercicio 3 - TIR'!$C$18)*('Ejercicio 3 - TIR'!$E$18-'Ejercicio 3 - TIR'!$D$18)*(1-H749)))</f>
        <v>33923.01817</v>
      </c>
      <c r="J749" s="3">
        <f t="shared" si="8"/>
        <v>0.8269908136</v>
      </c>
      <c r="K749" s="4">
        <f>IF(J749&lt;=('Ejercicio 3 - TIR'!$D$18-'Ejercicio 3 - TIR'!$C$18)/('Ejercicio 3 - TIR'!$E$18-'Ejercicio 3 - TIR'!$C$18),'Ejercicio 3 - TIR'!$C$18+SQRT(('Ejercicio 3 - TIR'!$E$18-'Ejercicio 3 - TIR'!$C$18)*('Ejercicio 3 - TIR'!$D$18-'Ejercicio 3 - TIR'!$C$18)*J749),'Ejercicio 3 - TIR'!$E$18-SQRT(('Ejercicio 3 - TIR'!$E$18-'Ejercicio 3 - TIR'!$C$18)*('Ejercicio 3 - TIR'!$E$18-'Ejercicio 3 - TIR'!$D$18)*(1-J749)))</f>
        <v>41397.82163</v>
      </c>
      <c r="L749" s="3">
        <f t="shared" si="9"/>
        <v>0.8787940103</v>
      </c>
      <c r="M749" s="4">
        <f>IF(L749&lt;=('Ejercicio 3 - TIR'!$D$18-'Ejercicio 3 - TIR'!$C$18)/('Ejercicio 3 - TIR'!$E$18-'Ejercicio 3 - TIR'!$C$18),'Ejercicio 3 - TIR'!$C$18+SQRT(('Ejercicio 3 - TIR'!$E$18-'Ejercicio 3 - TIR'!$C$18)*('Ejercicio 3 - TIR'!$D$18-'Ejercicio 3 - TIR'!$C$18)*L749),'Ejercicio 3 - TIR'!$E$18-SQRT(('Ejercicio 3 - TIR'!$E$18-'Ejercicio 3 - TIR'!$C$18)*('Ejercicio 3 - TIR'!$E$18-'Ejercicio 3 - TIR'!$D$18)*(1-L749)))</f>
        <v>41984.96282</v>
      </c>
      <c r="N749" s="3">
        <f t="shared" si="10"/>
        <v>0.231803516</v>
      </c>
      <c r="O749" s="4">
        <f>IF(N749&lt;=('Ejercicio 3 - TIR'!$D$18-'Ejercicio 3 - TIR'!$C$18)/('Ejercicio 3 - TIR'!$E$18-'Ejercicio 3 - TIR'!$C$18),'Ejercicio 3 - TIR'!$C$18+SQRT(('Ejercicio 3 - TIR'!$E$18-'Ejercicio 3 - TIR'!$C$18)*('Ejercicio 3 - TIR'!$D$18-'Ejercicio 3 - TIR'!$C$18)*N749),'Ejercicio 3 - TIR'!$E$18-SQRT(('Ejercicio 3 - TIR'!$E$18-'Ejercicio 3 - TIR'!$C$18)*('Ejercicio 3 - TIR'!$E$18-'Ejercicio 3 - TIR'!$D$18)*(1-N749)))</f>
        <v>35896.65392</v>
      </c>
      <c r="P749" s="3">
        <f t="shared" si="11"/>
        <v>0.2590370382</v>
      </c>
      <c r="Q749" s="7">
        <f>IF(P749&lt;=('Ejercicio 3 - TIR'!$D$22-'Ejercicio 3 - TIR'!$C$22)/('Ejercicio 3 - TIR'!$E$22-'Ejercicio 3 - TIR'!$C$22),'Ejercicio 3 - TIR'!$C$22+SQRT(('Ejercicio 3 - TIR'!$E$22-'Ejercicio 3 - TIR'!$C$22)*('Ejercicio 3 - TIR'!$D$22-'Ejercicio 3 - TIR'!$C$22)*P749),'Ejercicio 3 - TIR'!$E$22-SQRT(('Ejercicio 3 - TIR'!$E$22-'Ejercicio 3 - TIR'!$C$22)*('Ejercicio 3 - TIR'!$E$22-'Ejercicio 3 - TIR'!$D$22)*(1-P749)))</f>
        <v>0.1415932089</v>
      </c>
      <c r="R749" s="3">
        <f t="shared" si="12"/>
        <v>0.3553589452</v>
      </c>
      <c r="S749" s="7">
        <f>IF(R749&lt;=('Ejercicio 3 - TIR'!$D$23-'Ejercicio 3 - TIR'!$C$23)/('Ejercicio 3 - TIR'!$E$23-'Ejercicio 3 - TIR'!$C$23),'Ejercicio 3 - TIR'!$C$23+SQRT(('Ejercicio 3 - TIR'!$E$23-'Ejercicio 3 - TIR'!$C$23)*('Ejercicio 3 - TIR'!$D$23-'Ejercicio 3 - TIR'!$C$23)*R749),'Ejercicio 3 - TIR'!$E$23-SQRT(('Ejercicio 3 - TIR'!$E$23-'Ejercicio 3 - TIR'!$C$23)*('Ejercicio 3 - TIR'!$E$23-'Ejercicio 3 - TIR'!$D$23)*(1-R749)))</f>
        <v>0.1452912258</v>
      </c>
      <c r="T749" s="3">
        <f t="shared" si="13"/>
        <v>0.588484064</v>
      </c>
      <c r="U749" s="7">
        <f>IF(T749&lt;=('Ejercicio 3 - TIR'!$D$24-'Ejercicio 3 - TIR'!$C$24)/('Ejercicio 3 - TIR'!$E$24-'Ejercicio 3 - TIR'!$C$24),'Ejercicio 3 - TIR'!$C$24+SQRT(('Ejercicio 3 - TIR'!$E$24-'Ejercicio 3 - TIR'!$C$24)*('Ejercicio 3 - TIR'!$D$24-'Ejercicio 3 - TIR'!$C$24)*T749),'Ejercicio 3 - TIR'!$E$24-SQRT(('Ejercicio 3 - TIR'!$E$24-'Ejercicio 3 - TIR'!$C$24)*('Ejercicio 3 - TIR'!$E$24-'Ejercicio 3 - TIR'!$D$24)*(1-T749)))</f>
        <v>0.1860552711</v>
      </c>
      <c r="V749" s="3">
        <f t="shared" si="14"/>
        <v>0.6713316964</v>
      </c>
      <c r="W749" s="7">
        <f>IF(V749&lt;=('Ejercicio 3 - TIR'!$D$25-'Ejercicio 3 - TIR'!$C$25)/('Ejercicio 3 - TIR'!$E$25-'Ejercicio 3 - TIR'!$C$25),'Ejercicio 3 - TIR'!$C$25+SQRT(('Ejercicio 3 - TIR'!$E$25-'Ejercicio 3 - TIR'!$C$25)*('Ejercicio 3 - TIR'!$D$25-'Ejercicio 3 - TIR'!$C$25)*V749),'Ejercicio 3 - TIR'!$E$25-SQRT(('Ejercicio 3 - TIR'!$E$25-'Ejercicio 3 - TIR'!$C$25)*('Ejercicio 3 - TIR'!$E$25-'Ejercicio 3 - TIR'!$D$25)*(1-V749)))</f>
        <v>0.2160833512</v>
      </c>
      <c r="X749" s="3">
        <f t="shared" si="15"/>
        <v>0.7986983532</v>
      </c>
      <c r="Y749" s="7">
        <f>IF(X749&lt;=('Ejercicio 3 - TIR'!$D$26-'Ejercicio 3 - TIR'!$C$26)/('Ejercicio 3 - TIR'!$E$26-'Ejercicio 3 - TIR'!$C$26),'Ejercicio 3 - TIR'!$C$26+SQRT(('Ejercicio 3 - TIR'!$E$26-'Ejercicio 3 - TIR'!$C$26)*('Ejercicio 3 - TIR'!$D$26-'Ejercicio 3 - TIR'!$C$26)*X749),'Ejercicio 3 - TIR'!$E$26-SQRT(('Ejercicio 3 - TIR'!$E$26-'Ejercicio 3 - TIR'!$C$26)*('Ejercicio 3 - TIR'!$E$26-'Ejercicio 3 - TIR'!$D$26)*(1-X749)))</f>
        <v>0.2470298788</v>
      </c>
      <c r="Z749" s="3">
        <f t="shared" si="16"/>
        <v>1.141593209</v>
      </c>
      <c r="AA749" s="3">
        <f t="shared" si="17"/>
        <v>1.307456686</v>
      </c>
      <c r="AB749" s="3">
        <f t="shared" si="18"/>
        <v>1.550715894</v>
      </c>
      <c r="AC749" s="3">
        <f t="shared" si="19"/>
        <v>1.885799781</v>
      </c>
      <c r="AD749" s="3">
        <f t="shared" si="20"/>
        <v>2.351648672</v>
      </c>
      <c r="AE749" s="2">
        <f t="shared" si="21"/>
        <v>3939.419742</v>
      </c>
      <c r="AF749" s="2">
        <f t="shared" si="22"/>
        <v>4511.782865</v>
      </c>
      <c r="AG749" s="2">
        <f t="shared" si="23"/>
        <v>5351.223849</v>
      </c>
      <c r="AH749" s="2">
        <f t="shared" si="24"/>
        <v>6507.534231</v>
      </c>
      <c r="AI749" s="2">
        <f t="shared" si="25"/>
        <v>8115.089624</v>
      </c>
      <c r="AJ749" s="4">
        <f t="shared" si="26"/>
        <v>44073.23122</v>
      </c>
      <c r="AK749" s="4">
        <f t="shared" si="27"/>
        <v>44352.8769</v>
      </c>
      <c r="AL749" s="4">
        <f t="shared" si="28"/>
        <v>64196.25997</v>
      </c>
      <c r="AM749" s="4">
        <f t="shared" si="29"/>
        <v>79175.23367</v>
      </c>
      <c r="AN749" s="4">
        <f t="shared" si="30"/>
        <v>84416.31851</v>
      </c>
      <c r="AO749" s="4">
        <f>C749/'Ejercicio 3 - TIR'!$D$7</f>
        <v>15441.39208</v>
      </c>
      <c r="AP749" s="4">
        <f t="shared" si="31"/>
        <v>28631.83914</v>
      </c>
      <c r="AQ749" s="4">
        <f t="shared" si="32"/>
        <v>28911.48482</v>
      </c>
      <c r="AR749" s="4">
        <f t="shared" si="33"/>
        <v>48754.86789</v>
      </c>
      <c r="AS749" s="4">
        <f t="shared" si="34"/>
        <v>63733.84159</v>
      </c>
      <c r="AT749" s="4">
        <f t="shared" si="35"/>
        <v>68974.92643</v>
      </c>
      <c r="AU749" s="4">
        <f>AP749*'Ejercicio 3 - TIR'!$D$5</f>
        <v>14315.91957</v>
      </c>
      <c r="AV749" s="4">
        <f>AQ749*'Ejercicio 3 - TIR'!$D$5</f>
        <v>14455.74241</v>
      </c>
      <c r="AW749" s="4">
        <f>AR749*'Ejercicio 3 - TIR'!$D$5</f>
        <v>24377.43394</v>
      </c>
      <c r="AX749" s="4">
        <f>AS749*'Ejercicio 3 - TIR'!$D$5</f>
        <v>31866.9208</v>
      </c>
      <c r="AY749" s="4">
        <f>AT749*'Ejercicio 3 - TIR'!$D$5</f>
        <v>34487.46321</v>
      </c>
      <c r="AZ749" s="4">
        <f t="shared" ref="AZ749:BD749" si="2282">AJ749-AU749-AE749</f>
        <v>25817.8919</v>
      </c>
      <c r="BA749" s="4">
        <f t="shared" si="2282"/>
        <v>25385.35162</v>
      </c>
      <c r="BB749" s="4">
        <f t="shared" si="2282"/>
        <v>34467.60217</v>
      </c>
      <c r="BC749" s="4">
        <f t="shared" si="2282"/>
        <v>40800.77864</v>
      </c>
      <c r="BD749" s="4">
        <f t="shared" si="2282"/>
        <v>41813.76567</v>
      </c>
      <c r="BE749" s="4">
        <f t="shared" ref="BE749:BI749" si="2283">AZ749/Z749</f>
        <v>22615.66704</v>
      </c>
      <c r="BF749" s="4">
        <f t="shared" si="2283"/>
        <v>19415.82609</v>
      </c>
      <c r="BG749" s="4">
        <f t="shared" si="2283"/>
        <v>22226.89683</v>
      </c>
      <c r="BH749" s="4">
        <f t="shared" si="2283"/>
        <v>21635.79562</v>
      </c>
      <c r="BI749" s="4">
        <f t="shared" si="2283"/>
        <v>17780.61756</v>
      </c>
      <c r="BJ749" s="4">
        <f t="shared" si="38"/>
        <v>65427.79331</v>
      </c>
      <c r="BK749" s="4">
        <f t="shared" si="39"/>
        <v>36312.72917</v>
      </c>
      <c r="BL749" s="4">
        <f t="shared" si="40"/>
        <v>101740.5225</v>
      </c>
      <c r="BM749" s="4">
        <f>BK749*'Ejercicio 3 - TIR'!$D$5</f>
        <v>18156.36459</v>
      </c>
      <c r="BN749" s="4">
        <f t="shared" si="41"/>
        <v>83584.1579</v>
      </c>
      <c r="BO749" s="4">
        <f t="shared" si="42"/>
        <v>35542.79128</v>
      </c>
      <c r="BP749" s="4">
        <f t="shared" si="43"/>
        <v>-105029.0556</v>
      </c>
      <c r="BQ749" s="4">
        <f t="shared" ref="BQ749:BT749" si="2284">BE749</f>
        <v>22615.66704</v>
      </c>
      <c r="BR749" s="4">
        <f t="shared" si="2284"/>
        <v>19415.82609</v>
      </c>
      <c r="BS749" s="4">
        <f t="shared" si="2284"/>
        <v>22226.89683</v>
      </c>
      <c r="BT749" s="4">
        <f t="shared" si="2284"/>
        <v>21635.79562</v>
      </c>
      <c r="BU749" s="4">
        <f t="shared" si="45"/>
        <v>53323.40883</v>
      </c>
      <c r="BV749" s="36">
        <f t="shared" si="46"/>
        <v>8.747299448</v>
      </c>
    </row>
    <row r="750" ht="15.0" customHeight="1">
      <c r="A750" s="2">
        <v>749.0</v>
      </c>
      <c r="B750" s="3">
        <f t="shared" si="4"/>
        <v>0.2370084043</v>
      </c>
      <c r="C750" s="4">
        <f>IF(B750&lt;=('Ejercicio 3 - TIR'!$D$13-'Ejercicio 3 - TIR'!$C$13)/('Ejercicio 3 - TIR'!$E$13-'Ejercicio 3 - TIR'!$C$13),'Ejercicio 3 - TIR'!$C$13+SQRT(('Ejercicio 3 - TIR'!$E$13-'Ejercicio 3 - TIR'!$C$13)*('Ejercicio 3 - TIR'!$D$13-'Ejercicio 3 - TIR'!$C$13)*B750),'Ejercicio 3 - TIR'!$E$13-SQRT(('Ejercicio 3 - TIR'!$E$13-'Ejercicio 3 - TIR'!$C$13)*('Ejercicio 3 - TIR'!$E$13-'Ejercicio 3 - TIR'!$D$13)*(1-B750)))</f>
        <v>69736.70179</v>
      </c>
      <c r="D750" s="3">
        <f t="shared" si="5"/>
        <v>0.2538186309</v>
      </c>
      <c r="E750" s="4">
        <f>IF(D750&lt;=('Ejercicio 3 - TIR'!$D$14-'Ejercicio 3 - TIR'!$C$14)/('Ejercicio 3 - TIR'!$E$14-'Ejercicio 3 - TIR'!$C$14),'Ejercicio 3 - TIR'!$C$14+SQRT(('Ejercicio 3 - TIR'!$E$14-'Ejercicio 3 - TIR'!$C$14)*('Ejercicio 3 - TIR'!$D$14-'Ejercicio 3 - TIR'!$C$14)*D750),'Ejercicio 3 - TIR'!$E$14-SQRT(('Ejercicio 3 - TIR'!$E$14-'Ejercicio 3 - TIR'!$C$14)*('Ejercicio 3 - TIR'!$E$14-'Ejercicio 3 - TIR'!$D$14)*(1-D750)))</f>
        <v>29363.072</v>
      </c>
      <c r="F750" s="3">
        <f t="shared" si="6"/>
        <v>0.6149274525</v>
      </c>
      <c r="G750" s="4">
        <f>IF(F750&lt;=('Ejercicio 3 - TIR'!$D$18-'Ejercicio 3 - TIR'!$C$18)/('Ejercicio 3 - TIR'!$E$18-'Ejercicio 3 - TIR'!$C$18),'Ejercicio 3 - TIR'!$C$18+SQRT(('Ejercicio 3 - TIR'!$E$18-'Ejercicio 3 - TIR'!$C$18)*('Ejercicio 3 - TIR'!$D$18-'Ejercicio 3 - TIR'!$C$18)*F750),'Ejercicio 3 - TIR'!$E$18-SQRT(('Ejercicio 3 - TIR'!$E$18-'Ejercicio 3 - TIR'!$C$18)*('Ejercicio 3 - TIR'!$E$18-'Ejercicio 3 - TIR'!$D$18)*(1-F750)))</f>
        <v>39604.11984</v>
      </c>
      <c r="H750" s="3">
        <f t="shared" si="7"/>
        <v>0.6750127423</v>
      </c>
      <c r="I750" s="4">
        <f>IF(H750&lt;=('Ejercicio 3 - TIR'!$D$18-'Ejercicio 3 - TIR'!$C$18)/('Ejercicio 3 - TIR'!$E$18-'Ejercicio 3 - TIR'!$C$18),'Ejercicio 3 - TIR'!$C$18+SQRT(('Ejercicio 3 - TIR'!$E$18-'Ejercicio 3 - TIR'!$C$18)*('Ejercicio 3 - TIR'!$D$18-'Ejercicio 3 - TIR'!$C$18)*H750),'Ejercicio 3 - TIR'!$E$18-SQRT(('Ejercicio 3 - TIR'!$E$18-'Ejercicio 3 - TIR'!$C$18)*('Ejercicio 3 - TIR'!$E$18-'Ejercicio 3 - TIR'!$D$18)*(1-H750)))</f>
        <v>40062.99237</v>
      </c>
      <c r="J750" s="3">
        <f t="shared" si="8"/>
        <v>0.1486886163</v>
      </c>
      <c r="K750" s="4">
        <f>IF(J750&lt;=('Ejercicio 3 - TIR'!$D$18-'Ejercicio 3 - TIR'!$C$18)/('Ejercicio 3 - TIR'!$E$18-'Ejercicio 3 - TIR'!$C$18),'Ejercicio 3 - TIR'!$C$18+SQRT(('Ejercicio 3 - TIR'!$E$18-'Ejercicio 3 - TIR'!$C$18)*('Ejercicio 3 - TIR'!$D$18-'Ejercicio 3 - TIR'!$C$18)*J750),'Ejercicio 3 - TIR'!$E$18-SQRT(('Ejercicio 3 - TIR'!$E$18-'Ejercicio 3 - TIR'!$C$18)*('Ejercicio 3 - TIR'!$E$18-'Ejercicio 3 - TIR'!$D$18)*(1-J750)))</f>
        <v>34722.63618</v>
      </c>
      <c r="L750" s="3">
        <f t="shared" si="9"/>
        <v>0.5608791181</v>
      </c>
      <c r="M750" s="4">
        <f>IF(L750&lt;=('Ejercicio 3 - TIR'!$D$18-'Ejercicio 3 - TIR'!$C$18)/('Ejercicio 3 - TIR'!$E$18-'Ejercicio 3 - TIR'!$C$18),'Ejercicio 3 - TIR'!$C$18+SQRT(('Ejercicio 3 - TIR'!$E$18-'Ejercicio 3 - TIR'!$C$18)*('Ejercicio 3 - TIR'!$D$18-'Ejercicio 3 - TIR'!$C$18)*L750),'Ejercicio 3 - TIR'!$E$18-SQRT(('Ejercicio 3 - TIR'!$E$18-'Ejercicio 3 - TIR'!$C$18)*('Ejercicio 3 - TIR'!$E$18-'Ejercicio 3 - TIR'!$D$18)*(1-L750)))</f>
        <v>39172.34254</v>
      </c>
      <c r="N750" s="3">
        <f t="shared" si="10"/>
        <v>0.5483270473</v>
      </c>
      <c r="O750" s="4">
        <f>IF(N750&lt;=('Ejercicio 3 - TIR'!$D$18-'Ejercicio 3 - TIR'!$C$18)/('Ejercicio 3 - TIR'!$E$18-'Ejercicio 3 - TIR'!$C$18),'Ejercicio 3 - TIR'!$C$18+SQRT(('Ejercicio 3 - TIR'!$E$18-'Ejercicio 3 - TIR'!$C$18)*('Ejercicio 3 - TIR'!$D$18-'Ejercicio 3 - TIR'!$C$18)*N750),'Ejercicio 3 - TIR'!$E$18-SQRT(('Ejercicio 3 - TIR'!$E$18-'Ejercicio 3 - TIR'!$C$18)*('Ejercicio 3 - TIR'!$E$18-'Ejercicio 3 - TIR'!$D$18)*(1-N750)))</f>
        <v>39069.12659</v>
      </c>
      <c r="P750" s="3">
        <f t="shared" si="11"/>
        <v>0.02395696889</v>
      </c>
      <c r="Q750" s="7">
        <f>IF(P750&lt;=('Ejercicio 3 - TIR'!$D$22-'Ejercicio 3 - TIR'!$C$22)/('Ejercicio 3 - TIR'!$E$22-'Ejercicio 3 - TIR'!$C$22),'Ejercicio 3 - TIR'!$C$22+SQRT(('Ejercicio 3 - TIR'!$E$22-'Ejercicio 3 - TIR'!$C$22)*('Ejercicio 3 - TIR'!$D$22-'Ejercicio 3 - TIR'!$C$22)*P750),'Ejercicio 3 - TIR'!$E$22-SQRT(('Ejercicio 3 - TIR'!$E$22-'Ejercicio 3 - TIR'!$C$22)*('Ejercicio 3 - TIR'!$E$22-'Ejercicio 3 - TIR'!$D$22)*(1-P750)))</f>
        <v>0.1265667758</v>
      </c>
      <c r="R750" s="3">
        <f t="shared" si="12"/>
        <v>0.4658107746</v>
      </c>
      <c r="S750" s="7">
        <f>IF(R750&lt;=('Ejercicio 3 - TIR'!$D$23-'Ejercicio 3 - TIR'!$C$23)/('Ejercicio 3 - TIR'!$E$23-'Ejercicio 3 - TIR'!$C$23),'Ejercicio 3 - TIR'!$C$23+SQRT(('Ejercicio 3 - TIR'!$E$23-'Ejercicio 3 - TIR'!$C$23)*('Ejercicio 3 - TIR'!$D$23-'Ejercicio 3 - TIR'!$C$23)*R750),'Ejercicio 3 - TIR'!$E$23-SQRT(('Ejercicio 3 - TIR'!$E$23-'Ejercicio 3 - TIR'!$C$23)*('Ejercicio 3 - TIR'!$E$23-'Ejercicio 3 - TIR'!$D$23)*(1-R750)))</f>
        <v>0.1489561633</v>
      </c>
      <c r="T750" s="3">
        <f t="shared" si="13"/>
        <v>0.8422749146</v>
      </c>
      <c r="U750" s="7">
        <f>IF(T750&lt;=('Ejercicio 3 - TIR'!$D$24-'Ejercicio 3 - TIR'!$C$24)/('Ejercicio 3 - TIR'!$E$24-'Ejercicio 3 - TIR'!$C$24),'Ejercicio 3 - TIR'!$C$24+SQRT(('Ejercicio 3 - TIR'!$E$24-'Ejercicio 3 - TIR'!$C$24)*('Ejercicio 3 - TIR'!$D$24-'Ejercicio 3 - TIR'!$C$24)*T750),'Ejercicio 3 - TIR'!$E$24-SQRT(('Ejercicio 3 - TIR'!$E$24-'Ejercicio 3 - TIR'!$C$24)*('Ejercicio 3 - TIR'!$E$24-'Ejercicio 3 - TIR'!$D$24)*(1-T750)))</f>
        <v>0.1989849997</v>
      </c>
      <c r="V750" s="3">
        <f t="shared" si="14"/>
        <v>0.935317827</v>
      </c>
      <c r="W750" s="7">
        <f>IF(V750&lt;=('Ejercicio 3 - TIR'!$D$25-'Ejercicio 3 - TIR'!$C$25)/('Ejercicio 3 - TIR'!$E$25-'Ejercicio 3 - TIR'!$C$25),'Ejercicio 3 - TIR'!$C$25+SQRT(('Ejercicio 3 - TIR'!$E$25-'Ejercicio 3 - TIR'!$C$25)*('Ejercicio 3 - TIR'!$D$25-'Ejercicio 3 - TIR'!$C$25)*V750),'Ejercicio 3 - TIR'!$E$25-SQRT(('Ejercicio 3 - TIR'!$E$25-'Ejercicio 3 - TIR'!$C$25)*('Ejercicio 3 - TIR'!$E$25-'Ejercicio 3 - TIR'!$D$25)*(1-V750)))</f>
        <v>0.2349538176</v>
      </c>
      <c r="X750" s="3">
        <f t="shared" si="15"/>
        <v>0.07345627499</v>
      </c>
      <c r="Y750" s="7">
        <f>IF(X750&lt;=('Ejercicio 3 - TIR'!$D$26-'Ejercicio 3 - TIR'!$C$26)/('Ejercicio 3 - TIR'!$E$26-'Ejercicio 3 - TIR'!$C$26),'Ejercicio 3 - TIR'!$C$26+SQRT(('Ejercicio 3 - TIR'!$E$26-'Ejercicio 3 - TIR'!$C$26)*('Ejercicio 3 - TIR'!$D$26-'Ejercicio 3 - TIR'!$C$26)*X750),'Ejercicio 3 - TIR'!$E$26-SQRT(('Ejercicio 3 - TIR'!$E$26-'Ejercicio 3 - TIR'!$C$26)*('Ejercicio 3 - TIR'!$E$26-'Ejercicio 3 - TIR'!$D$26)*(1-X750)))</f>
        <v>0.2040830374</v>
      </c>
      <c r="Z750" s="3">
        <f t="shared" si="16"/>
        <v>1.126566776</v>
      </c>
      <c r="AA750" s="3">
        <f t="shared" si="17"/>
        <v>1.29437584</v>
      </c>
      <c r="AB750" s="3">
        <f t="shared" si="18"/>
        <v>1.551937217</v>
      </c>
      <c r="AC750" s="3">
        <f t="shared" si="19"/>
        <v>1.91657079</v>
      </c>
      <c r="AD750" s="3">
        <f t="shared" si="20"/>
        <v>2.307710379</v>
      </c>
      <c r="AE750" s="2">
        <f t="shared" si="21"/>
        <v>3716.38935</v>
      </c>
      <c r="AF750" s="2">
        <f t="shared" si="22"/>
        <v>4269.968449</v>
      </c>
      <c r="AG750" s="2">
        <f t="shared" si="23"/>
        <v>5119.62812</v>
      </c>
      <c r="AH750" s="2">
        <f t="shared" si="24"/>
        <v>6322.504291</v>
      </c>
      <c r="AI750" s="2">
        <f t="shared" si="25"/>
        <v>7612.820171</v>
      </c>
      <c r="AJ750" s="4">
        <f t="shared" si="26"/>
        <v>44616.68559</v>
      </c>
      <c r="AK750" s="4">
        <f t="shared" si="27"/>
        <v>51856.56942</v>
      </c>
      <c r="AL750" s="4">
        <f t="shared" si="28"/>
        <v>53887.35134</v>
      </c>
      <c r="AM750" s="4">
        <f t="shared" si="29"/>
        <v>75076.5675</v>
      </c>
      <c r="AN750" s="4">
        <f t="shared" si="30"/>
        <v>90160.22891</v>
      </c>
      <c r="AO750" s="4">
        <f>C750/'Ejercicio 3 - TIR'!$D$7</f>
        <v>13947.34036</v>
      </c>
      <c r="AP750" s="4">
        <f t="shared" si="31"/>
        <v>30669.34524</v>
      </c>
      <c r="AQ750" s="4">
        <f t="shared" si="32"/>
        <v>37909.22906</v>
      </c>
      <c r="AR750" s="4">
        <f t="shared" si="33"/>
        <v>39940.01098</v>
      </c>
      <c r="AS750" s="4">
        <f t="shared" si="34"/>
        <v>61129.22715</v>
      </c>
      <c r="AT750" s="4">
        <f t="shared" si="35"/>
        <v>76212.88855</v>
      </c>
      <c r="AU750" s="4">
        <f>AP750*'Ejercicio 3 - TIR'!$D$5</f>
        <v>15334.67262</v>
      </c>
      <c r="AV750" s="4">
        <f>AQ750*'Ejercicio 3 - TIR'!$D$5</f>
        <v>18954.61453</v>
      </c>
      <c r="AW750" s="4">
        <f>AR750*'Ejercicio 3 - TIR'!$D$5</f>
        <v>19970.00549</v>
      </c>
      <c r="AX750" s="4">
        <f>AS750*'Ejercicio 3 - TIR'!$D$5</f>
        <v>30564.61357</v>
      </c>
      <c r="AY750" s="4">
        <f>AT750*'Ejercicio 3 - TIR'!$D$5</f>
        <v>38106.44428</v>
      </c>
      <c r="AZ750" s="4">
        <f t="shared" ref="AZ750:BD750" si="2285">AJ750-AU750-AE750</f>
        <v>25565.62363</v>
      </c>
      <c r="BA750" s="4">
        <f t="shared" si="2285"/>
        <v>28631.98644</v>
      </c>
      <c r="BB750" s="4">
        <f t="shared" si="2285"/>
        <v>28797.71773</v>
      </c>
      <c r="BC750" s="4">
        <f t="shared" si="2285"/>
        <v>38189.44964</v>
      </c>
      <c r="BD750" s="4">
        <f t="shared" si="2285"/>
        <v>44440.96446</v>
      </c>
      <c r="BE750" s="4">
        <f t="shared" ref="BE750:BI750" si="2286">AZ750/Z750</f>
        <v>22693.39393</v>
      </c>
      <c r="BF750" s="4">
        <f t="shared" si="2286"/>
        <v>22120.30351</v>
      </c>
      <c r="BG750" s="4">
        <f t="shared" si="2286"/>
        <v>18555.98114</v>
      </c>
      <c r="BH750" s="4">
        <f t="shared" si="2286"/>
        <v>19925.92699</v>
      </c>
      <c r="BI750" s="4">
        <f t="shared" si="2286"/>
        <v>19257.60047</v>
      </c>
      <c r="BJ750" s="4">
        <f t="shared" si="38"/>
        <v>67761.46601</v>
      </c>
      <c r="BK750" s="4">
        <f t="shared" si="39"/>
        <v>32186.4221</v>
      </c>
      <c r="BL750" s="4">
        <f t="shared" si="40"/>
        <v>99947.88811</v>
      </c>
      <c r="BM750" s="4">
        <f>BK750*'Ejercicio 3 - TIR'!$D$5</f>
        <v>16093.21105</v>
      </c>
      <c r="BN750" s="4">
        <f t="shared" si="41"/>
        <v>83854.67706</v>
      </c>
      <c r="BO750" s="4">
        <f t="shared" si="42"/>
        <v>36336.74218</v>
      </c>
      <c r="BP750" s="4">
        <f t="shared" si="43"/>
        <v>-99099.77379</v>
      </c>
      <c r="BQ750" s="4">
        <f t="shared" ref="BQ750:BT750" si="2287">BE750</f>
        <v>22693.39393</v>
      </c>
      <c r="BR750" s="4">
        <f t="shared" si="2287"/>
        <v>22120.30351</v>
      </c>
      <c r="BS750" s="4">
        <f t="shared" si="2287"/>
        <v>18555.98114</v>
      </c>
      <c r="BT750" s="4">
        <f t="shared" si="2287"/>
        <v>19925.92699</v>
      </c>
      <c r="BU750" s="4">
        <f t="shared" si="45"/>
        <v>55594.34265</v>
      </c>
      <c r="BV750" s="36">
        <f t="shared" si="46"/>
        <v>10.64442591</v>
      </c>
    </row>
    <row r="751" ht="15.0" customHeight="1">
      <c r="A751" s="2">
        <v>750.0</v>
      </c>
      <c r="B751" s="3">
        <f t="shared" si="4"/>
        <v>0.8258989938</v>
      </c>
      <c r="C751" s="4">
        <f>IF(B751&lt;=('Ejercicio 3 - TIR'!$D$13-'Ejercicio 3 - TIR'!$C$13)/('Ejercicio 3 - TIR'!$E$13-'Ejercicio 3 - TIR'!$C$13),'Ejercicio 3 - TIR'!$C$13+SQRT(('Ejercicio 3 - TIR'!$E$13-'Ejercicio 3 - TIR'!$C$13)*('Ejercicio 3 - TIR'!$D$13-'Ejercicio 3 - TIR'!$C$13)*B751),'Ejercicio 3 - TIR'!$E$13-SQRT(('Ejercicio 3 - TIR'!$E$13-'Ejercicio 3 - TIR'!$C$13)*('Ejercicio 3 - TIR'!$E$13-'Ejercicio 3 - TIR'!$D$13)*(1-B751)))</f>
        <v>85545.89306</v>
      </c>
      <c r="D751" s="3">
        <f t="shared" si="5"/>
        <v>0.9058213417</v>
      </c>
      <c r="E751" s="4">
        <f>IF(D751&lt;=('Ejercicio 3 - TIR'!$D$14-'Ejercicio 3 - TIR'!$C$14)/('Ejercicio 3 - TIR'!$E$14-'Ejercicio 3 - TIR'!$C$14),'Ejercicio 3 - TIR'!$C$14+SQRT(('Ejercicio 3 - TIR'!$E$14-'Ejercicio 3 - TIR'!$C$14)*('Ejercicio 3 - TIR'!$D$14-'Ejercicio 3 - TIR'!$C$14)*D751),'Ejercicio 3 - TIR'!$E$14-SQRT(('Ejercicio 3 - TIR'!$E$14-'Ejercicio 3 - TIR'!$C$14)*('Ejercicio 3 - TIR'!$E$14-'Ejercicio 3 - TIR'!$D$14)*(1-D751)))</f>
        <v>36241.43661</v>
      </c>
      <c r="F751" s="3">
        <f t="shared" si="6"/>
        <v>0.6405987898</v>
      </c>
      <c r="G751" s="4">
        <f>IF(F751&lt;=('Ejercicio 3 - TIR'!$D$18-'Ejercicio 3 - TIR'!$C$18)/('Ejercicio 3 - TIR'!$E$18-'Ejercicio 3 - TIR'!$C$18),'Ejercicio 3 - TIR'!$C$18+SQRT(('Ejercicio 3 - TIR'!$E$18-'Ejercicio 3 - TIR'!$C$18)*('Ejercicio 3 - TIR'!$D$18-'Ejercicio 3 - TIR'!$C$18)*F751),'Ejercicio 3 - TIR'!$E$18-SQRT(('Ejercicio 3 - TIR'!$E$18-'Ejercicio 3 - TIR'!$C$18)*('Ejercicio 3 - TIR'!$E$18-'Ejercicio 3 - TIR'!$D$18)*(1-F751)))</f>
        <v>39802.54143</v>
      </c>
      <c r="H751" s="3">
        <f t="shared" si="7"/>
        <v>0.3058311881</v>
      </c>
      <c r="I751" s="4">
        <f>IF(H751&lt;=('Ejercicio 3 - TIR'!$D$18-'Ejercicio 3 - TIR'!$C$18)/('Ejercicio 3 - TIR'!$E$18-'Ejercicio 3 - TIR'!$C$18),'Ejercicio 3 - TIR'!$C$18+SQRT(('Ejercicio 3 - TIR'!$E$18-'Ejercicio 3 - TIR'!$C$18)*('Ejercicio 3 - TIR'!$D$18-'Ejercicio 3 - TIR'!$C$18)*H751),'Ejercicio 3 - TIR'!$E$18-SQRT(('Ejercicio 3 - TIR'!$E$18-'Ejercicio 3 - TIR'!$C$18)*('Ejercicio 3 - TIR'!$E$18-'Ejercicio 3 - TIR'!$D$18)*(1-H751)))</f>
        <v>36773.08484</v>
      </c>
      <c r="J751" s="3">
        <f t="shared" si="8"/>
        <v>0.5009805426</v>
      </c>
      <c r="K751" s="4">
        <f>IF(J751&lt;=('Ejercicio 3 - TIR'!$D$18-'Ejercicio 3 - TIR'!$C$18)/('Ejercicio 3 - TIR'!$E$18-'Ejercicio 3 - TIR'!$C$18),'Ejercicio 3 - TIR'!$C$18+SQRT(('Ejercicio 3 - TIR'!$E$18-'Ejercicio 3 - TIR'!$C$18)*('Ejercicio 3 - TIR'!$D$18-'Ejercicio 3 - TIR'!$C$18)*J751),'Ejercicio 3 - TIR'!$E$18-SQRT(('Ejercicio 3 - TIR'!$E$18-'Ejercicio 3 - TIR'!$C$18)*('Ejercicio 3 - TIR'!$E$18-'Ejercicio 3 - TIR'!$D$18)*(1-J751)))</f>
        <v>38668.74163</v>
      </c>
      <c r="L751" s="3">
        <f t="shared" si="9"/>
        <v>0.3951473011</v>
      </c>
      <c r="M751" s="4">
        <f>IF(L751&lt;=('Ejercicio 3 - TIR'!$D$18-'Ejercicio 3 - TIR'!$C$18)/('Ejercicio 3 - TIR'!$E$18-'Ejercicio 3 - TIR'!$C$18),'Ejercicio 3 - TIR'!$C$18+SQRT(('Ejercicio 3 - TIR'!$E$18-'Ejercicio 3 - TIR'!$C$18)*('Ejercicio 3 - TIR'!$D$18-'Ejercicio 3 - TIR'!$C$18)*L751),'Ejercicio 3 - TIR'!$E$18-SQRT(('Ejercicio 3 - TIR'!$E$18-'Ejercicio 3 - TIR'!$C$18)*('Ejercicio 3 - TIR'!$E$18-'Ejercicio 3 - TIR'!$D$18)*(1-L751)))</f>
        <v>37698.83726</v>
      </c>
      <c r="N751" s="3">
        <f t="shared" si="10"/>
        <v>0.2482981297</v>
      </c>
      <c r="O751" s="4">
        <f>IF(N751&lt;=('Ejercicio 3 - TIR'!$D$18-'Ejercicio 3 - TIR'!$C$18)/('Ejercicio 3 - TIR'!$E$18-'Ejercicio 3 - TIR'!$C$18),'Ejercicio 3 - TIR'!$C$18+SQRT(('Ejercicio 3 - TIR'!$E$18-'Ejercicio 3 - TIR'!$C$18)*('Ejercicio 3 - TIR'!$D$18-'Ejercicio 3 - TIR'!$C$18)*N751),'Ejercicio 3 - TIR'!$E$18-SQRT(('Ejercicio 3 - TIR'!$E$18-'Ejercicio 3 - TIR'!$C$18)*('Ejercicio 3 - TIR'!$E$18-'Ejercicio 3 - TIR'!$D$18)*(1-N751)))</f>
        <v>36102.84519</v>
      </c>
      <c r="P751" s="3">
        <f t="shared" si="11"/>
        <v>0.4384141253</v>
      </c>
      <c r="Q751" s="7">
        <f>IF(P751&lt;=('Ejercicio 3 - TIR'!$D$22-'Ejercicio 3 - TIR'!$C$22)/('Ejercicio 3 - TIR'!$E$22-'Ejercicio 3 - TIR'!$C$22),'Ejercicio 3 - TIR'!$C$22+SQRT(('Ejercicio 3 - TIR'!$E$22-'Ejercicio 3 - TIR'!$C$22)*('Ejercicio 3 - TIR'!$D$22-'Ejercicio 3 - TIR'!$C$22)*P751),'Ejercicio 3 - TIR'!$E$22-SQRT(('Ejercicio 3 - TIR'!$E$22-'Ejercicio 3 - TIR'!$C$22)*('Ejercicio 3 - TIR'!$E$22-'Ejercicio 3 - TIR'!$D$22)*(1-P751)))</f>
        <v>0.1480917323</v>
      </c>
      <c r="R751" s="3">
        <f t="shared" si="12"/>
        <v>0.4750282939</v>
      </c>
      <c r="S751" s="7">
        <f>IF(R751&lt;=('Ejercicio 3 - TIR'!$D$23-'Ejercicio 3 - TIR'!$C$23)/('Ejercicio 3 - TIR'!$E$23-'Ejercicio 3 - TIR'!$C$23),'Ejercicio 3 - TIR'!$C$23+SQRT(('Ejercicio 3 - TIR'!$E$23-'Ejercicio 3 - TIR'!$C$23)*('Ejercicio 3 - TIR'!$D$23-'Ejercicio 3 - TIR'!$C$23)*R751),'Ejercicio 3 - TIR'!$E$23-SQRT(('Ejercicio 3 - TIR'!$E$23-'Ejercicio 3 - TIR'!$C$23)*('Ejercicio 3 - TIR'!$E$23-'Ejercicio 3 - TIR'!$D$23)*(1-R751)))</f>
        <v>0.1492412539</v>
      </c>
      <c r="T751" s="3">
        <f t="shared" si="13"/>
        <v>0.7296208164</v>
      </c>
      <c r="U751" s="7">
        <f>IF(T751&lt;=('Ejercicio 3 - TIR'!$D$24-'Ejercicio 3 - TIR'!$C$24)/('Ejercicio 3 - TIR'!$E$24-'Ejercicio 3 - TIR'!$C$24),'Ejercicio 3 - TIR'!$C$24+SQRT(('Ejercicio 3 - TIR'!$E$24-'Ejercicio 3 - TIR'!$C$24)*('Ejercicio 3 - TIR'!$D$24-'Ejercicio 3 - TIR'!$C$24)*T751),'Ejercicio 3 - TIR'!$E$24-SQRT(('Ejercicio 3 - TIR'!$E$24-'Ejercicio 3 - TIR'!$C$24)*('Ejercicio 3 - TIR'!$E$24-'Ejercicio 3 - TIR'!$D$24)*(1-T751)))</f>
        <v>0.1924852455</v>
      </c>
      <c r="V751" s="3">
        <f t="shared" si="14"/>
        <v>0.8633411022</v>
      </c>
      <c r="W751" s="7">
        <f>IF(V751&lt;=('Ejercicio 3 - TIR'!$D$25-'Ejercicio 3 - TIR'!$C$25)/('Ejercicio 3 - TIR'!$E$25-'Ejercicio 3 - TIR'!$C$25),'Ejercicio 3 - TIR'!$C$25+SQRT(('Ejercicio 3 - TIR'!$E$25-'Ejercicio 3 - TIR'!$C$25)*('Ejercicio 3 - TIR'!$D$25-'Ejercicio 3 - TIR'!$C$25)*V751),'Ejercicio 3 - TIR'!$E$25-SQRT(('Ejercicio 3 - TIR'!$E$25-'Ejercicio 3 - TIR'!$C$25)*('Ejercicio 3 - TIR'!$E$25-'Ejercicio 3 - TIR'!$D$25)*(1-V751)))</f>
        <v>0.2281297887</v>
      </c>
      <c r="X751" s="3">
        <f t="shared" si="15"/>
        <v>0.1825250109</v>
      </c>
      <c r="Y751" s="7">
        <f>IF(X751&lt;=('Ejercicio 3 - TIR'!$D$26-'Ejercicio 3 - TIR'!$C$26)/('Ejercicio 3 - TIR'!$E$26-'Ejercicio 3 - TIR'!$C$26),'Ejercicio 3 - TIR'!$C$26+SQRT(('Ejercicio 3 - TIR'!$E$26-'Ejercicio 3 - TIR'!$C$26)*('Ejercicio 3 - TIR'!$D$26-'Ejercicio 3 - TIR'!$C$26)*X751),'Ejercicio 3 - TIR'!$E$26-SQRT(('Ejercicio 3 - TIR'!$E$26-'Ejercicio 3 - TIR'!$C$26)*('Ejercicio 3 - TIR'!$E$26-'Ejercicio 3 - TIR'!$D$26)*(1-X751)))</f>
        <v>0.2121994939</v>
      </c>
      <c r="Z751" s="3">
        <f t="shared" si="16"/>
        <v>1.148091732</v>
      </c>
      <c r="AA751" s="3">
        <f t="shared" si="17"/>
        <v>1.319434382</v>
      </c>
      <c r="AB751" s="3">
        <f t="shared" si="18"/>
        <v>1.573406033</v>
      </c>
      <c r="AC751" s="3">
        <f t="shared" si="19"/>
        <v>1.932346819</v>
      </c>
      <c r="AD751" s="3">
        <f t="shared" si="20"/>
        <v>2.342389836</v>
      </c>
      <c r="AE751" s="2">
        <f t="shared" si="21"/>
        <v>5367.05713</v>
      </c>
      <c r="AF751" s="2">
        <f t="shared" si="22"/>
        <v>6168.043466</v>
      </c>
      <c r="AG751" s="2">
        <f t="shared" si="23"/>
        <v>7355.300827</v>
      </c>
      <c r="AH751" s="2">
        <f t="shared" si="24"/>
        <v>9033.26405</v>
      </c>
      <c r="AI751" s="2">
        <f t="shared" si="25"/>
        <v>10950.11811</v>
      </c>
      <c r="AJ751" s="4">
        <f t="shared" si="26"/>
        <v>45696.96874</v>
      </c>
      <c r="AK751" s="4">
        <f t="shared" si="27"/>
        <v>48519.67247</v>
      </c>
      <c r="AL751" s="4">
        <f t="shared" si="28"/>
        <v>60841.63136</v>
      </c>
      <c r="AM751" s="4">
        <f t="shared" si="29"/>
        <v>72847.22825</v>
      </c>
      <c r="AN751" s="4">
        <f t="shared" si="30"/>
        <v>84566.93763</v>
      </c>
      <c r="AO751" s="4">
        <f>C751/'Ejercicio 3 - TIR'!$D$7</f>
        <v>17109.17861</v>
      </c>
      <c r="AP751" s="4">
        <f t="shared" si="31"/>
        <v>28587.79013</v>
      </c>
      <c r="AQ751" s="4">
        <f t="shared" si="32"/>
        <v>31410.49386</v>
      </c>
      <c r="AR751" s="4">
        <f t="shared" si="33"/>
        <v>43732.45275</v>
      </c>
      <c r="AS751" s="4">
        <f t="shared" si="34"/>
        <v>55738.04964</v>
      </c>
      <c r="AT751" s="4">
        <f t="shared" si="35"/>
        <v>67457.75902</v>
      </c>
      <c r="AU751" s="4">
        <f>AP751*'Ejercicio 3 - TIR'!$D$5</f>
        <v>14293.89506</v>
      </c>
      <c r="AV751" s="4">
        <f>AQ751*'Ejercicio 3 - TIR'!$D$5</f>
        <v>15705.24693</v>
      </c>
      <c r="AW751" s="4">
        <f>AR751*'Ejercicio 3 - TIR'!$D$5</f>
        <v>21866.22638</v>
      </c>
      <c r="AX751" s="4">
        <f>AS751*'Ejercicio 3 - TIR'!$D$5</f>
        <v>27869.02482</v>
      </c>
      <c r="AY751" s="4">
        <f>AT751*'Ejercicio 3 - TIR'!$D$5</f>
        <v>33728.87951</v>
      </c>
      <c r="AZ751" s="4">
        <f t="shared" ref="AZ751:BD751" si="2288">AJ751-AU751-AE751</f>
        <v>26036.01655</v>
      </c>
      <c r="BA751" s="4">
        <f t="shared" si="2288"/>
        <v>26646.38207</v>
      </c>
      <c r="BB751" s="4">
        <f t="shared" si="2288"/>
        <v>31620.10416</v>
      </c>
      <c r="BC751" s="4">
        <f t="shared" si="2288"/>
        <v>35944.93938</v>
      </c>
      <c r="BD751" s="4">
        <f t="shared" si="2288"/>
        <v>39887.94001</v>
      </c>
      <c r="BE751" s="4">
        <f t="shared" ref="BE751:BI751" si="2289">AZ751/Z751</f>
        <v>22677.64484</v>
      </c>
      <c r="BF751" s="4">
        <f t="shared" si="2289"/>
        <v>20195.30674</v>
      </c>
      <c r="BG751" s="4">
        <f t="shared" si="2289"/>
        <v>20096.59522</v>
      </c>
      <c r="BH751" s="4">
        <f t="shared" si="2289"/>
        <v>18601.70184</v>
      </c>
      <c r="BI751" s="4">
        <f t="shared" si="2289"/>
        <v>17028.7368</v>
      </c>
      <c r="BJ751" s="4">
        <f t="shared" si="38"/>
        <v>84891.57276</v>
      </c>
      <c r="BK751" s="4">
        <f t="shared" si="39"/>
        <v>40076.36608</v>
      </c>
      <c r="BL751" s="4">
        <f t="shared" si="40"/>
        <v>124967.9388</v>
      </c>
      <c r="BM751" s="4">
        <f>BK751*'Ejercicio 3 - TIR'!$D$5</f>
        <v>20038.18304</v>
      </c>
      <c r="BN751" s="4">
        <f t="shared" si="41"/>
        <v>104929.7558</v>
      </c>
      <c r="BO751" s="4">
        <f t="shared" si="42"/>
        <v>44796.02592</v>
      </c>
      <c r="BP751" s="4">
        <f t="shared" si="43"/>
        <v>-121787.3297</v>
      </c>
      <c r="BQ751" s="4">
        <f t="shared" ref="BQ751:BT751" si="2290">BE751</f>
        <v>22677.64484</v>
      </c>
      <c r="BR751" s="4">
        <f t="shared" si="2290"/>
        <v>20195.30674</v>
      </c>
      <c r="BS751" s="4">
        <f t="shared" si="2290"/>
        <v>20096.59522</v>
      </c>
      <c r="BT751" s="4">
        <f t="shared" si="2290"/>
        <v>18601.70184</v>
      </c>
      <c r="BU751" s="4">
        <f t="shared" si="45"/>
        <v>61824.76272</v>
      </c>
      <c r="BV751" s="36">
        <f t="shared" si="46"/>
        <v>4.806353167</v>
      </c>
    </row>
    <row r="752" ht="15.0" customHeight="1">
      <c r="A752" s="2">
        <v>751.0</v>
      </c>
      <c r="B752" s="3">
        <f t="shared" si="4"/>
        <v>0.884410823</v>
      </c>
      <c r="C752" s="4">
        <f>IF(B752&lt;=('Ejercicio 3 - TIR'!$D$13-'Ejercicio 3 - TIR'!$C$13)/('Ejercicio 3 - TIR'!$E$13-'Ejercicio 3 - TIR'!$C$13),'Ejercicio 3 - TIR'!$C$13+SQRT(('Ejercicio 3 - TIR'!$E$13-'Ejercicio 3 - TIR'!$C$13)*('Ejercicio 3 - TIR'!$D$13-'Ejercicio 3 - TIR'!$C$13)*B752),'Ejercicio 3 - TIR'!$E$13-SQRT(('Ejercicio 3 - TIR'!$E$13-'Ejercicio 3 - TIR'!$C$13)*('Ejercicio 3 - TIR'!$E$13-'Ejercicio 3 - TIR'!$D$13)*(1-B752)))</f>
        <v>88222.60587</v>
      </c>
      <c r="D752" s="3">
        <f t="shared" si="5"/>
        <v>0.6239557702</v>
      </c>
      <c r="E752" s="4">
        <f>IF(D752&lt;=('Ejercicio 3 - TIR'!$D$14-'Ejercicio 3 - TIR'!$C$14)/('Ejercicio 3 - TIR'!$E$14-'Ejercicio 3 - TIR'!$C$14),'Ejercicio 3 - TIR'!$C$14+SQRT(('Ejercicio 3 - TIR'!$E$14-'Ejercicio 3 - TIR'!$C$14)*('Ejercicio 3 - TIR'!$D$14-'Ejercicio 3 - TIR'!$C$14)*D752),'Ejercicio 3 - TIR'!$E$14-SQRT(('Ejercicio 3 - TIR'!$E$14-'Ejercicio 3 - TIR'!$C$14)*('Ejercicio 3 - TIR'!$E$14-'Ejercicio 3 - TIR'!$D$14)*(1-D752)))</f>
        <v>32489.56496</v>
      </c>
      <c r="F752" s="3">
        <f t="shared" si="6"/>
        <v>0.6083957797</v>
      </c>
      <c r="G752" s="4">
        <f>IF(F752&lt;=('Ejercicio 3 - TIR'!$D$18-'Ejercicio 3 - TIR'!$C$18)/('Ejercicio 3 - TIR'!$E$18-'Ejercicio 3 - TIR'!$C$18),'Ejercicio 3 - TIR'!$C$18+SQRT(('Ejercicio 3 - TIR'!$E$18-'Ejercicio 3 - TIR'!$C$18)*('Ejercicio 3 - TIR'!$D$18-'Ejercicio 3 - TIR'!$C$18)*F752),'Ejercicio 3 - TIR'!$E$18-SQRT(('Ejercicio 3 - TIR'!$E$18-'Ejercicio 3 - TIR'!$C$18)*('Ejercicio 3 - TIR'!$E$18-'Ejercicio 3 - TIR'!$D$18)*(1-F752)))</f>
        <v>39552.97686</v>
      </c>
      <c r="H752" s="3">
        <f t="shared" si="7"/>
        <v>0.7648975219</v>
      </c>
      <c r="I752" s="4">
        <f>IF(H752&lt;=('Ejercicio 3 - TIR'!$D$18-'Ejercicio 3 - TIR'!$C$18)/('Ejercicio 3 - TIR'!$E$18-'Ejercicio 3 - TIR'!$C$18),'Ejercicio 3 - TIR'!$C$18+SQRT(('Ejercicio 3 - TIR'!$E$18-'Ejercicio 3 - TIR'!$C$18)*('Ejercicio 3 - TIR'!$D$18-'Ejercicio 3 - TIR'!$C$18)*H752),'Ejercicio 3 - TIR'!$E$18-SQRT(('Ejercicio 3 - TIR'!$E$18-'Ejercicio 3 - TIR'!$C$18)*('Ejercicio 3 - TIR'!$E$18-'Ejercicio 3 - TIR'!$D$18)*(1-H752)))</f>
        <v>40800.87082</v>
      </c>
      <c r="J752" s="3">
        <f t="shared" si="8"/>
        <v>0.9571670834</v>
      </c>
      <c r="K752" s="4">
        <f>IF(J752&lt;=('Ejercicio 3 - TIR'!$D$18-'Ejercicio 3 - TIR'!$C$18)/('Ejercicio 3 - TIR'!$E$18-'Ejercicio 3 - TIR'!$C$18),'Ejercicio 3 - TIR'!$C$18+SQRT(('Ejercicio 3 - TIR'!$E$18-'Ejercicio 3 - TIR'!$C$18)*('Ejercicio 3 - TIR'!$D$18-'Ejercicio 3 - TIR'!$C$18)*J752),'Ejercicio 3 - TIR'!$E$18-SQRT(('Ejercicio 3 - TIR'!$E$18-'Ejercicio 3 - TIR'!$C$18)*('Ejercicio 3 - TIR'!$E$18-'Ejercicio 3 - TIR'!$D$18)*(1-J752)))</f>
        <v>43207.66389</v>
      </c>
      <c r="L752" s="3">
        <f t="shared" si="9"/>
        <v>0.9789602196</v>
      </c>
      <c r="M752" s="4">
        <f>IF(L752&lt;=('Ejercicio 3 - TIR'!$D$18-'Ejercicio 3 - TIR'!$C$18)/('Ejercicio 3 - TIR'!$E$18-'Ejercicio 3 - TIR'!$C$18),'Ejercicio 3 - TIR'!$C$18+SQRT(('Ejercicio 3 - TIR'!$E$18-'Ejercicio 3 - TIR'!$C$18)*('Ejercicio 3 - TIR'!$D$18-'Ejercicio 3 - TIR'!$C$18)*L752),'Ejercicio 3 - TIR'!$E$18-SQRT(('Ejercicio 3 - TIR'!$E$18-'Ejercicio 3 - TIR'!$C$18)*('Ejercicio 3 - TIR'!$E$18-'Ejercicio 3 - TIR'!$D$18)*(1-L752)))</f>
        <v>43743.82185</v>
      </c>
      <c r="N752" s="3">
        <f t="shared" si="10"/>
        <v>0.6262669375</v>
      </c>
      <c r="O752" s="4">
        <f>IF(N752&lt;=('Ejercicio 3 - TIR'!$D$18-'Ejercicio 3 - TIR'!$C$18)/('Ejercicio 3 - TIR'!$E$18-'Ejercicio 3 - TIR'!$C$18),'Ejercicio 3 - TIR'!$C$18+SQRT(('Ejercicio 3 - TIR'!$E$18-'Ejercicio 3 - TIR'!$C$18)*('Ejercicio 3 - TIR'!$D$18-'Ejercicio 3 - TIR'!$C$18)*N752),'Ejercicio 3 - TIR'!$E$18-SQRT(('Ejercicio 3 - TIR'!$E$18-'Ejercicio 3 - TIR'!$C$18)*('Ejercicio 3 - TIR'!$E$18-'Ejercicio 3 - TIR'!$D$18)*(1-N752)))</f>
        <v>39692.26705</v>
      </c>
      <c r="P752" s="3">
        <f t="shared" si="11"/>
        <v>0.04738909505</v>
      </c>
      <c r="Q752" s="7">
        <f>IF(P752&lt;=('Ejercicio 3 - TIR'!$D$22-'Ejercicio 3 - TIR'!$C$22)/('Ejercicio 3 - TIR'!$E$22-'Ejercicio 3 - TIR'!$C$22),'Ejercicio 3 - TIR'!$C$22+SQRT(('Ejercicio 3 - TIR'!$E$22-'Ejercicio 3 - TIR'!$C$22)*('Ejercicio 3 - TIR'!$D$22-'Ejercicio 3 - TIR'!$C$22)*P752),'Ejercicio 3 - TIR'!$E$22-SQRT(('Ejercicio 3 - TIR'!$E$22-'Ejercicio 3 - TIR'!$C$22)*('Ejercicio 3 - TIR'!$E$22-'Ejercicio 3 - TIR'!$D$22)*(1-P752)))</f>
        <v>0.12923582</v>
      </c>
      <c r="R752" s="3">
        <f t="shared" si="12"/>
        <v>0.8201298694</v>
      </c>
      <c r="S752" s="7">
        <f>IF(R752&lt;=('Ejercicio 3 - TIR'!$D$23-'Ejercicio 3 - TIR'!$C$23)/('Ejercicio 3 - TIR'!$E$23-'Ejercicio 3 - TIR'!$C$23),'Ejercicio 3 - TIR'!$C$23+SQRT(('Ejercicio 3 - TIR'!$E$23-'Ejercicio 3 - TIR'!$C$23)*('Ejercicio 3 - TIR'!$D$23-'Ejercicio 3 - TIR'!$C$23)*R752),'Ejercicio 3 - TIR'!$E$23-SQRT(('Ejercicio 3 - TIR'!$E$23-'Ejercicio 3 - TIR'!$C$23)*('Ejercicio 3 - TIR'!$E$23-'Ejercicio 3 - TIR'!$D$23)*(1-R752)))</f>
        <v>0.1620064946</v>
      </c>
      <c r="T752" s="3">
        <f t="shared" si="13"/>
        <v>0.4553137454</v>
      </c>
      <c r="U752" s="7">
        <f>IF(T752&lt;=('Ejercicio 3 - TIR'!$D$24-'Ejercicio 3 - TIR'!$C$24)/('Ejercicio 3 - TIR'!$E$24-'Ejercicio 3 - TIR'!$C$24),'Ejercicio 3 - TIR'!$C$24+SQRT(('Ejercicio 3 - TIR'!$E$24-'Ejercicio 3 - TIR'!$C$24)*('Ejercicio 3 - TIR'!$D$24-'Ejercicio 3 - TIR'!$C$24)*T752),'Ejercicio 3 - TIR'!$E$24-SQRT(('Ejercicio 3 - TIR'!$E$24-'Ejercicio 3 - TIR'!$C$24)*('Ejercicio 3 - TIR'!$E$24-'Ejercicio 3 - TIR'!$D$24)*(1-T752)))</f>
        <v>0.1809471958</v>
      </c>
      <c r="V752" s="3">
        <f t="shared" si="14"/>
        <v>0.2758558836</v>
      </c>
      <c r="W752" s="7">
        <f>IF(V752&lt;=('Ejercicio 3 - TIR'!$D$25-'Ejercicio 3 - TIR'!$C$25)/('Ejercicio 3 - TIR'!$E$25-'Ejercicio 3 - TIR'!$C$25),'Ejercicio 3 - TIR'!$C$25+SQRT(('Ejercicio 3 - TIR'!$E$25-'Ejercicio 3 - TIR'!$C$25)*('Ejercicio 3 - TIR'!$D$25-'Ejercicio 3 - TIR'!$C$25)*V752),'Ejercicio 3 - TIR'!$E$25-SQRT(('Ejercicio 3 - TIR'!$E$25-'Ejercicio 3 - TIR'!$C$25)*('Ejercicio 3 - TIR'!$E$25-'Ejercicio 3 - TIR'!$D$25)*(1-V752)))</f>
        <v>0.1996519271</v>
      </c>
      <c r="X752" s="3">
        <f t="shared" si="15"/>
        <v>0.8705994504</v>
      </c>
      <c r="Y752" s="7">
        <f>IF(X752&lt;=('Ejercicio 3 - TIR'!$D$26-'Ejercicio 3 - TIR'!$C$26)/('Ejercicio 3 - TIR'!$E$26-'Ejercicio 3 - TIR'!$C$26),'Ejercicio 3 - TIR'!$C$26+SQRT(('Ejercicio 3 - TIR'!$E$26-'Ejercicio 3 - TIR'!$C$26)*('Ejercicio 3 - TIR'!$D$26-'Ejercicio 3 - TIR'!$C$26)*X752),'Ejercicio 3 - TIR'!$E$26-SQRT(('Ejercicio 3 - TIR'!$E$26-'Ejercicio 3 - TIR'!$C$26)*('Ejercicio 3 - TIR'!$E$26-'Ejercicio 3 - TIR'!$D$26)*(1-X752)))</f>
        <v>0.2535658749</v>
      </c>
      <c r="Z752" s="3">
        <f t="shared" si="16"/>
        <v>1.12923582</v>
      </c>
      <c r="AA752" s="3">
        <f t="shared" si="17"/>
        <v>1.312179357</v>
      </c>
      <c r="AB752" s="3">
        <f t="shared" si="18"/>
        <v>1.549614532</v>
      </c>
      <c r="AC752" s="3">
        <f t="shared" si="19"/>
        <v>1.858998059</v>
      </c>
      <c r="AD752" s="3">
        <f t="shared" si="20"/>
        <v>2.330376529</v>
      </c>
      <c r="AE752" s="2">
        <f t="shared" si="21"/>
        <v>4198.815569</v>
      </c>
      <c r="AF752" s="2">
        <f t="shared" si="22"/>
        <v>4879.050961</v>
      </c>
      <c r="AG752" s="2">
        <f t="shared" si="23"/>
        <v>5761.901551</v>
      </c>
      <c r="AH752" s="2">
        <f t="shared" si="24"/>
        <v>6912.276299</v>
      </c>
      <c r="AI752" s="2">
        <f t="shared" si="25"/>
        <v>8664.993687</v>
      </c>
      <c r="AJ752" s="4">
        <f t="shared" si="26"/>
        <v>44664.63826</v>
      </c>
      <c r="AK752" s="4">
        <f t="shared" si="27"/>
        <v>53538.06043</v>
      </c>
      <c r="AL752" s="4">
        <f t="shared" si="28"/>
        <v>66955.22385</v>
      </c>
      <c r="AM752" s="4">
        <f t="shared" si="29"/>
        <v>81319.67994</v>
      </c>
      <c r="AN752" s="4">
        <f t="shared" si="30"/>
        <v>92497.92752</v>
      </c>
      <c r="AO752" s="4">
        <f>C752/'Ejercicio 3 - TIR'!$D$7</f>
        <v>17644.52117</v>
      </c>
      <c r="AP752" s="4">
        <f t="shared" si="31"/>
        <v>27020.11709</v>
      </c>
      <c r="AQ752" s="4">
        <f t="shared" si="32"/>
        <v>35893.53926</v>
      </c>
      <c r="AR752" s="4">
        <f t="shared" si="33"/>
        <v>49310.70267</v>
      </c>
      <c r="AS752" s="4">
        <f t="shared" si="34"/>
        <v>63675.15876</v>
      </c>
      <c r="AT752" s="4">
        <f t="shared" si="35"/>
        <v>74853.40634</v>
      </c>
      <c r="AU752" s="4">
        <f>AP752*'Ejercicio 3 - TIR'!$D$5</f>
        <v>13510.05854</v>
      </c>
      <c r="AV752" s="4">
        <f>AQ752*'Ejercicio 3 - TIR'!$D$5</f>
        <v>17946.76963</v>
      </c>
      <c r="AW752" s="4">
        <f>AR752*'Ejercicio 3 - TIR'!$D$5</f>
        <v>24655.35134</v>
      </c>
      <c r="AX752" s="4">
        <f>AS752*'Ejercicio 3 - TIR'!$D$5</f>
        <v>31837.57938</v>
      </c>
      <c r="AY752" s="4">
        <f>AT752*'Ejercicio 3 - TIR'!$D$5</f>
        <v>37426.70317</v>
      </c>
      <c r="AZ752" s="4">
        <f t="shared" ref="AZ752:BD752" si="2291">AJ752-AU752-AE752</f>
        <v>26955.76415</v>
      </c>
      <c r="BA752" s="4">
        <f t="shared" si="2291"/>
        <v>30712.23984</v>
      </c>
      <c r="BB752" s="4">
        <f t="shared" si="2291"/>
        <v>36537.97096</v>
      </c>
      <c r="BC752" s="4">
        <f t="shared" si="2291"/>
        <v>42569.82426</v>
      </c>
      <c r="BD752" s="4">
        <f t="shared" si="2291"/>
        <v>46406.23066</v>
      </c>
      <c r="BE752" s="4">
        <f t="shared" ref="BE752:BI752" si="2292">AZ752/Z752</f>
        <v>23870.80154</v>
      </c>
      <c r="BF752" s="4">
        <f t="shared" si="2292"/>
        <v>23405.51974</v>
      </c>
      <c r="BG752" s="4">
        <f t="shared" si="2292"/>
        <v>23578.74827</v>
      </c>
      <c r="BH752" s="4">
        <f t="shared" si="2292"/>
        <v>22899.33765</v>
      </c>
      <c r="BI752" s="4">
        <f t="shared" si="2292"/>
        <v>19913.61914</v>
      </c>
      <c r="BJ752" s="4">
        <f t="shared" si="38"/>
        <v>75712.91962</v>
      </c>
      <c r="BK752" s="4">
        <f t="shared" si="39"/>
        <v>41118.37801</v>
      </c>
      <c r="BL752" s="4">
        <f t="shared" si="40"/>
        <v>116831.2976</v>
      </c>
      <c r="BM752" s="4">
        <f>BK752*'Ejercicio 3 - TIR'!$D$5</f>
        <v>20559.189</v>
      </c>
      <c r="BN752" s="4">
        <f t="shared" si="41"/>
        <v>96272.10862</v>
      </c>
      <c r="BO752" s="4">
        <f t="shared" si="42"/>
        <v>41311.82555</v>
      </c>
      <c r="BP752" s="4">
        <f t="shared" si="43"/>
        <v>-120712.1708</v>
      </c>
      <c r="BQ752" s="4">
        <f t="shared" ref="BQ752:BT752" si="2293">BE752</f>
        <v>23870.80154</v>
      </c>
      <c r="BR752" s="4">
        <f t="shared" si="2293"/>
        <v>23405.51974</v>
      </c>
      <c r="BS752" s="4">
        <f t="shared" si="2293"/>
        <v>23578.74827</v>
      </c>
      <c r="BT752" s="4">
        <f t="shared" si="2293"/>
        <v>22899.33765</v>
      </c>
      <c r="BU752" s="4">
        <f t="shared" si="45"/>
        <v>61225.44469</v>
      </c>
      <c r="BV752" s="36">
        <f t="shared" si="46"/>
        <v>7.639932261</v>
      </c>
    </row>
    <row r="753" ht="15.0" customHeight="1">
      <c r="A753" s="2">
        <v>752.0</v>
      </c>
      <c r="B753" s="3">
        <f t="shared" si="4"/>
        <v>0.3783778127</v>
      </c>
      <c r="C753" s="4">
        <f>IF(B753&lt;=('Ejercicio 3 - TIR'!$D$13-'Ejercicio 3 - TIR'!$C$13)/('Ejercicio 3 - TIR'!$E$13-'Ejercicio 3 - TIR'!$C$13),'Ejercicio 3 - TIR'!$C$13+SQRT(('Ejercicio 3 - TIR'!$E$13-'Ejercicio 3 - TIR'!$C$13)*('Ejercicio 3 - TIR'!$D$13-'Ejercicio 3 - TIR'!$C$13)*B753),'Ejercicio 3 - TIR'!$E$13-SQRT(('Ejercicio 3 - TIR'!$E$13-'Ejercicio 3 - TIR'!$C$13)*('Ejercicio 3 - TIR'!$E$13-'Ejercicio 3 - TIR'!$D$13)*(1-B753)))</f>
        <v>72687.97655</v>
      </c>
      <c r="D753" s="3">
        <f t="shared" si="5"/>
        <v>0.3749943043</v>
      </c>
      <c r="E753" s="4">
        <f>IF(D753&lt;=('Ejercicio 3 - TIR'!$D$14-'Ejercicio 3 - TIR'!$C$14)/('Ejercicio 3 - TIR'!$E$14-'Ejercicio 3 - TIR'!$C$14),'Ejercicio 3 - TIR'!$C$14+SQRT(('Ejercicio 3 - TIR'!$E$14-'Ejercicio 3 - TIR'!$C$14)*('Ejercicio 3 - TIR'!$D$14-'Ejercicio 3 - TIR'!$C$14)*D753),'Ejercicio 3 - TIR'!$E$14-SQRT(('Ejercicio 3 - TIR'!$E$14-'Ejercicio 3 - TIR'!$C$14)*('Ejercicio 3 - TIR'!$E$14-'Ejercicio 3 - TIR'!$D$14)*(1-D753)))</f>
        <v>30317.49752</v>
      </c>
      <c r="F753" s="3">
        <f t="shared" si="6"/>
        <v>0.3986293232</v>
      </c>
      <c r="G753" s="4">
        <f>IF(F753&lt;=('Ejercicio 3 - TIR'!$D$18-'Ejercicio 3 - TIR'!$C$18)/('Ejercicio 3 - TIR'!$E$18-'Ejercicio 3 - TIR'!$C$18),'Ejercicio 3 - TIR'!$C$18+SQRT(('Ejercicio 3 - TIR'!$E$18-'Ejercicio 3 - TIR'!$C$18)*('Ejercicio 3 - TIR'!$D$18-'Ejercicio 3 - TIR'!$C$18)*F753),'Ejercicio 3 - TIR'!$E$18-SQRT(('Ejercicio 3 - TIR'!$E$18-'Ejercicio 3 - TIR'!$C$18)*('Ejercicio 3 - TIR'!$E$18-'Ejercicio 3 - TIR'!$D$18)*(1-F753)))</f>
        <v>37732.68378</v>
      </c>
      <c r="H753" s="3">
        <f t="shared" si="7"/>
        <v>0.2278364501</v>
      </c>
      <c r="I753" s="4">
        <f>IF(H753&lt;=('Ejercicio 3 - TIR'!$D$18-'Ejercicio 3 - TIR'!$C$18)/('Ejercicio 3 - TIR'!$E$18-'Ejercicio 3 - TIR'!$C$18),'Ejercicio 3 - TIR'!$C$18+SQRT(('Ejercicio 3 - TIR'!$E$18-'Ejercicio 3 - TIR'!$C$18)*('Ejercicio 3 - TIR'!$D$18-'Ejercicio 3 - TIR'!$C$18)*H753),'Ejercicio 3 - TIR'!$E$18-SQRT(('Ejercicio 3 - TIR'!$E$18-'Ejercicio 3 - TIR'!$C$18)*('Ejercicio 3 - TIR'!$E$18-'Ejercicio 3 - TIR'!$D$18)*(1-H753)))</f>
        <v>35845.97875</v>
      </c>
      <c r="J753" s="3">
        <f t="shared" si="8"/>
        <v>0.11249073</v>
      </c>
      <c r="K753" s="4">
        <f>IF(J753&lt;=('Ejercicio 3 - TIR'!$D$18-'Ejercicio 3 - TIR'!$C$18)/('Ejercicio 3 - TIR'!$E$18-'Ejercicio 3 - TIR'!$C$18),'Ejercicio 3 - TIR'!$C$18+SQRT(('Ejercicio 3 - TIR'!$E$18-'Ejercicio 3 - TIR'!$C$18)*('Ejercicio 3 - TIR'!$D$18-'Ejercicio 3 - TIR'!$C$18)*J753),'Ejercicio 3 - TIR'!$E$18-SQRT(('Ejercicio 3 - TIR'!$E$18-'Ejercicio 3 - TIR'!$C$18)*('Ejercicio 3 - TIR'!$E$18-'Ejercicio 3 - TIR'!$D$18)*(1-J753)))</f>
        <v>34107.74993</v>
      </c>
      <c r="L753" s="3">
        <f t="shared" si="9"/>
        <v>0.4785950755</v>
      </c>
      <c r="M753" s="4">
        <f>IF(L753&lt;=('Ejercicio 3 - TIR'!$D$18-'Ejercicio 3 - TIR'!$C$18)/('Ejercicio 3 - TIR'!$E$18-'Ejercicio 3 - TIR'!$C$18),'Ejercicio 3 - TIR'!$C$18+SQRT(('Ejercicio 3 - TIR'!$E$18-'Ejercicio 3 - TIR'!$C$18)*('Ejercicio 3 - TIR'!$D$18-'Ejercicio 3 - TIR'!$C$18)*L753),'Ejercicio 3 - TIR'!$E$18-SQRT(('Ejercicio 3 - TIR'!$E$18-'Ejercicio 3 - TIR'!$C$18)*('Ejercicio 3 - TIR'!$E$18-'Ejercicio 3 - TIR'!$D$18)*(1-L753)))</f>
        <v>38472.85438</v>
      </c>
      <c r="N753" s="3">
        <f t="shared" si="10"/>
        <v>0.3001396365</v>
      </c>
      <c r="O753" s="4">
        <f>IF(N753&lt;=('Ejercicio 3 - TIR'!$D$18-'Ejercicio 3 - TIR'!$C$18)/('Ejercicio 3 - TIR'!$E$18-'Ejercicio 3 - TIR'!$C$18),'Ejercicio 3 - TIR'!$C$18+SQRT(('Ejercicio 3 - TIR'!$E$18-'Ejercicio 3 - TIR'!$C$18)*('Ejercicio 3 - TIR'!$D$18-'Ejercicio 3 - TIR'!$C$18)*N753),'Ejercicio 3 - TIR'!$E$18-SQRT(('Ejercicio 3 - TIR'!$E$18-'Ejercicio 3 - TIR'!$C$18)*('Ejercicio 3 - TIR'!$E$18-'Ejercicio 3 - TIR'!$D$18)*(1-N753)))</f>
        <v>36709.76493</v>
      </c>
      <c r="P753" s="3">
        <f t="shared" si="11"/>
        <v>0.05598358787</v>
      </c>
      <c r="Q753" s="7">
        <f>IF(P753&lt;=('Ejercicio 3 - TIR'!$D$22-'Ejercicio 3 - TIR'!$C$22)/('Ejercicio 3 - TIR'!$E$22-'Ejercicio 3 - TIR'!$C$22),'Ejercicio 3 - TIR'!$C$22+SQRT(('Ejercicio 3 - TIR'!$E$22-'Ejercicio 3 - TIR'!$C$22)*('Ejercicio 3 - TIR'!$D$22-'Ejercicio 3 - TIR'!$C$22)*P753),'Ejercicio 3 - TIR'!$E$22-SQRT(('Ejercicio 3 - TIR'!$E$22-'Ejercicio 3 - TIR'!$C$22)*('Ejercicio 3 - TIR'!$E$22-'Ejercicio 3 - TIR'!$D$22)*(1-P753)))</f>
        <v>0.130038449</v>
      </c>
      <c r="R753" s="3">
        <f t="shared" si="12"/>
        <v>0.4397271053</v>
      </c>
      <c r="S753" s="7">
        <f>IF(R753&lt;=('Ejercicio 3 - TIR'!$D$23-'Ejercicio 3 - TIR'!$C$23)/('Ejercicio 3 - TIR'!$E$23-'Ejercicio 3 - TIR'!$C$23),'Ejercicio 3 - TIR'!$C$23+SQRT(('Ejercicio 3 - TIR'!$E$23-'Ejercicio 3 - TIR'!$C$23)*('Ejercicio 3 - TIR'!$D$23-'Ejercicio 3 - TIR'!$C$23)*R753),'Ejercicio 3 - TIR'!$E$23-SQRT(('Ejercicio 3 - TIR'!$E$23-'Ejercicio 3 - TIR'!$C$23)*('Ejercicio 3 - TIR'!$E$23-'Ejercicio 3 - TIR'!$D$23)*(1-R753)))</f>
        <v>0.148133766</v>
      </c>
      <c r="T753" s="3">
        <f t="shared" si="13"/>
        <v>0.2405433019</v>
      </c>
      <c r="U753" s="7">
        <f>IF(T753&lt;=('Ejercicio 3 - TIR'!$D$24-'Ejercicio 3 - TIR'!$C$24)/('Ejercicio 3 - TIR'!$E$24-'Ejercicio 3 - TIR'!$C$24),'Ejercicio 3 - TIR'!$C$24+SQRT(('Ejercicio 3 - TIR'!$E$24-'Ejercicio 3 - TIR'!$C$24)*('Ejercicio 3 - TIR'!$D$24-'Ejercicio 3 - TIR'!$C$24)*T753),'Ejercicio 3 - TIR'!$E$24-SQRT(('Ejercicio 3 - TIR'!$E$24-'Ejercicio 3 - TIR'!$C$24)*('Ejercicio 3 - TIR'!$E$24-'Ejercicio 3 - TIR'!$D$24)*(1-T753)))</f>
        <v>0.1724753406</v>
      </c>
      <c r="V753" s="3">
        <f t="shared" si="14"/>
        <v>0.06293799301</v>
      </c>
      <c r="W753" s="7">
        <f>IF(V753&lt;=('Ejercicio 3 - TIR'!$D$25-'Ejercicio 3 - TIR'!$C$25)/('Ejercicio 3 - TIR'!$E$25-'Ejercicio 3 - TIR'!$C$25),'Ejercicio 3 - TIR'!$C$25+SQRT(('Ejercicio 3 - TIR'!$E$25-'Ejercicio 3 - TIR'!$C$25)*('Ejercicio 3 - TIR'!$D$25-'Ejercicio 3 - TIR'!$C$25)*V753),'Ejercicio 3 - TIR'!$E$25-SQRT(('Ejercicio 3 - TIR'!$E$25-'Ejercicio 3 - TIR'!$C$25)*('Ejercicio 3 - TIR'!$E$25-'Ejercicio 3 - TIR'!$D$25)*(1-V753)))</f>
        <v>0.1893868626</v>
      </c>
      <c r="X753" s="3">
        <f t="shared" si="15"/>
        <v>0.8034067852</v>
      </c>
      <c r="Y753" s="7">
        <f>IF(X753&lt;=('Ejercicio 3 - TIR'!$D$26-'Ejercicio 3 - TIR'!$C$26)/('Ejercicio 3 - TIR'!$E$26-'Ejercicio 3 - TIR'!$C$26),'Ejercicio 3 - TIR'!$C$26+SQRT(('Ejercicio 3 - TIR'!$E$26-'Ejercicio 3 - TIR'!$C$26)*('Ejercicio 3 - TIR'!$D$26-'Ejercicio 3 - TIR'!$C$26)*X753),'Ejercicio 3 - TIR'!$E$26-SQRT(('Ejercicio 3 - TIR'!$E$26-'Ejercicio 3 - TIR'!$C$26)*('Ejercicio 3 - TIR'!$E$26-'Ejercicio 3 - TIR'!$D$26)*(1-X753)))</f>
        <v>0.2474177447</v>
      </c>
      <c r="Z753" s="3">
        <f t="shared" si="16"/>
        <v>1.130038449</v>
      </c>
      <c r="AA753" s="3">
        <f t="shared" si="17"/>
        <v>1.2974353</v>
      </c>
      <c r="AB753" s="3">
        <f t="shared" si="18"/>
        <v>1.521210895</v>
      </c>
      <c r="AC753" s="3">
        <f t="shared" si="19"/>
        <v>1.809308254</v>
      </c>
      <c r="AD753" s="3">
        <f t="shared" si="20"/>
        <v>2.256963222</v>
      </c>
      <c r="AE753" s="2">
        <f t="shared" si="21"/>
        <v>3942.440354</v>
      </c>
      <c r="AF753" s="2">
        <f t="shared" si="22"/>
        <v>4526.448891</v>
      </c>
      <c r="AG753" s="2">
        <f t="shared" si="23"/>
        <v>5307.149705</v>
      </c>
      <c r="AH753" s="2">
        <f t="shared" si="24"/>
        <v>6312.254138</v>
      </c>
      <c r="AI753" s="2">
        <f t="shared" si="25"/>
        <v>7874.01782</v>
      </c>
      <c r="AJ753" s="4">
        <f t="shared" si="26"/>
        <v>42639.38346</v>
      </c>
      <c r="AK753" s="4">
        <f t="shared" si="27"/>
        <v>46507.8382</v>
      </c>
      <c r="AL753" s="4">
        <f t="shared" si="28"/>
        <v>51885.08082</v>
      </c>
      <c r="AM753" s="4">
        <f t="shared" si="29"/>
        <v>69609.253</v>
      </c>
      <c r="AN753" s="4">
        <f t="shared" si="30"/>
        <v>82852.58935</v>
      </c>
      <c r="AO753" s="4">
        <f>C753/'Ejercicio 3 - TIR'!$D$7</f>
        <v>14537.59531</v>
      </c>
      <c r="AP753" s="4">
        <f t="shared" si="31"/>
        <v>28101.78815</v>
      </c>
      <c r="AQ753" s="4">
        <f t="shared" si="32"/>
        <v>31970.24289</v>
      </c>
      <c r="AR753" s="4">
        <f t="shared" si="33"/>
        <v>37347.4855</v>
      </c>
      <c r="AS753" s="4">
        <f t="shared" si="34"/>
        <v>55071.65768</v>
      </c>
      <c r="AT753" s="4">
        <f t="shared" si="35"/>
        <v>68314.99404</v>
      </c>
      <c r="AU753" s="4">
        <f>AP753*'Ejercicio 3 - TIR'!$D$5</f>
        <v>14050.89407</v>
      </c>
      <c r="AV753" s="4">
        <f>AQ753*'Ejercicio 3 - TIR'!$D$5</f>
        <v>15985.12144</v>
      </c>
      <c r="AW753" s="4">
        <f>AR753*'Ejercicio 3 - TIR'!$D$5</f>
        <v>18673.74275</v>
      </c>
      <c r="AX753" s="4">
        <f>AS753*'Ejercicio 3 - TIR'!$D$5</f>
        <v>27535.82884</v>
      </c>
      <c r="AY753" s="4">
        <f>AT753*'Ejercicio 3 - TIR'!$D$5</f>
        <v>34157.49702</v>
      </c>
      <c r="AZ753" s="4">
        <f t="shared" ref="AZ753:BD753" si="2294">AJ753-AU753-AE753</f>
        <v>24646.04903</v>
      </c>
      <c r="BA753" s="4">
        <f t="shared" si="2294"/>
        <v>25996.26786</v>
      </c>
      <c r="BB753" s="4">
        <f t="shared" si="2294"/>
        <v>27904.18836</v>
      </c>
      <c r="BC753" s="4">
        <f t="shared" si="2294"/>
        <v>35761.17002</v>
      </c>
      <c r="BD753" s="4">
        <f t="shared" si="2294"/>
        <v>40821.07451</v>
      </c>
      <c r="BE753" s="4">
        <f t="shared" ref="BE753:BI753" si="2295">AZ753/Z753</f>
        <v>21809.92076</v>
      </c>
      <c r="BF753" s="4">
        <f t="shared" si="2295"/>
        <v>20036.65837</v>
      </c>
      <c r="BG753" s="4">
        <f t="shared" si="2295"/>
        <v>18343.40553</v>
      </c>
      <c r="BH753" s="4">
        <f t="shared" si="2295"/>
        <v>19765.10632</v>
      </c>
      <c r="BI753" s="4">
        <f t="shared" si="2295"/>
        <v>18086.72561</v>
      </c>
      <c r="BJ753" s="4">
        <f t="shared" si="38"/>
        <v>68425.47688</v>
      </c>
      <c r="BK753" s="4">
        <f t="shared" si="39"/>
        <v>32810.81795</v>
      </c>
      <c r="BL753" s="4">
        <f t="shared" si="40"/>
        <v>101236.2948</v>
      </c>
      <c r="BM753" s="4">
        <f>BK753*'Ejercicio 3 - TIR'!$D$5</f>
        <v>16405.40898</v>
      </c>
      <c r="BN753" s="4">
        <f t="shared" si="41"/>
        <v>84830.88586</v>
      </c>
      <c r="BO753" s="4">
        <f t="shared" si="42"/>
        <v>37586.29517</v>
      </c>
      <c r="BP753" s="4">
        <f t="shared" si="43"/>
        <v>-103005.4741</v>
      </c>
      <c r="BQ753" s="4">
        <f t="shared" ref="BQ753:BT753" si="2296">BE753</f>
        <v>21809.92076</v>
      </c>
      <c r="BR753" s="4">
        <f t="shared" si="2296"/>
        <v>20036.65837</v>
      </c>
      <c r="BS753" s="4">
        <f t="shared" si="2296"/>
        <v>18343.40553</v>
      </c>
      <c r="BT753" s="4">
        <f t="shared" si="2296"/>
        <v>19765.10632</v>
      </c>
      <c r="BU753" s="4">
        <f t="shared" si="45"/>
        <v>55673.02078</v>
      </c>
      <c r="BV753" s="36">
        <f t="shared" si="46"/>
        <v>8.424801976</v>
      </c>
    </row>
    <row r="754" ht="15.0" customHeight="1">
      <c r="A754" s="2">
        <v>753.0</v>
      </c>
      <c r="B754" s="3">
        <f t="shared" si="4"/>
        <v>0.5257919416</v>
      </c>
      <c r="C754" s="4">
        <f>IF(B754&lt;=('Ejercicio 3 - TIR'!$D$13-'Ejercicio 3 - TIR'!$C$13)/('Ejercicio 3 - TIR'!$E$13-'Ejercicio 3 - TIR'!$C$13),'Ejercicio 3 - TIR'!$C$13+SQRT(('Ejercicio 3 - TIR'!$E$13-'Ejercicio 3 - TIR'!$C$13)*('Ejercicio 3 - TIR'!$D$13-'Ejercicio 3 - TIR'!$C$13)*B754),'Ejercicio 3 - TIR'!$E$13-SQRT(('Ejercicio 3 - TIR'!$E$13-'Ejercicio 3 - TIR'!$C$13)*('Ejercicio 3 - TIR'!$E$13-'Ejercicio 3 - TIR'!$D$13)*(1-B754)))</f>
        <v>76145.238</v>
      </c>
      <c r="D754" s="3">
        <f t="shared" si="5"/>
        <v>0.5960343772</v>
      </c>
      <c r="E754" s="4">
        <f>IF(D754&lt;=('Ejercicio 3 - TIR'!$D$14-'Ejercicio 3 - TIR'!$C$14)/('Ejercicio 3 - TIR'!$E$14-'Ejercicio 3 - TIR'!$C$14),'Ejercicio 3 - TIR'!$C$14+SQRT(('Ejercicio 3 - TIR'!$E$14-'Ejercicio 3 - TIR'!$C$14)*('Ejercicio 3 - TIR'!$D$14-'Ejercicio 3 - TIR'!$C$14)*D754),'Ejercicio 3 - TIR'!$E$14-SQRT(('Ejercicio 3 - TIR'!$E$14-'Ejercicio 3 - TIR'!$C$14)*('Ejercicio 3 - TIR'!$E$14-'Ejercicio 3 - TIR'!$D$14)*(1-D754)))</f>
        <v>32215.73103</v>
      </c>
      <c r="F754" s="3">
        <f t="shared" si="6"/>
        <v>0.8364388976</v>
      </c>
      <c r="G754" s="4">
        <f>IF(F754&lt;=('Ejercicio 3 - TIR'!$D$18-'Ejercicio 3 - TIR'!$C$18)/('Ejercicio 3 - TIR'!$E$18-'Ejercicio 3 - TIR'!$C$18),'Ejercicio 3 - TIR'!$C$18+SQRT(('Ejercicio 3 - TIR'!$E$18-'Ejercicio 3 - TIR'!$C$18)*('Ejercicio 3 - TIR'!$D$18-'Ejercicio 3 - TIR'!$C$18)*F754),'Ejercicio 3 - TIR'!$E$18-SQRT(('Ejercicio 3 - TIR'!$E$18-'Ejercicio 3 - TIR'!$C$18)*('Ejercicio 3 - TIR'!$E$18-'Ejercicio 3 - TIR'!$D$18)*(1-F754)))</f>
        <v>41497.56047</v>
      </c>
      <c r="H754" s="3">
        <f t="shared" si="7"/>
        <v>0.6787262056</v>
      </c>
      <c r="I754" s="4">
        <f>IF(H754&lt;=('Ejercicio 3 - TIR'!$D$18-'Ejercicio 3 - TIR'!$C$18)/('Ejercicio 3 - TIR'!$E$18-'Ejercicio 3 - TIR'!$C$18),'Ejercicio 3 - TIR'!$C$18+SQRT(('Ejercicio 3 - TIR'!$E$18-'Ejercicio 3 - TIR'!$C$18)*('Ejercicio 3 - TIR'!$D$18-'Ejercicio 3 - TIR'!$C$18)*H754),'Ejercicio 3 - TIR'!$E$18-SQRT(('Ejercicio 3 - TIR'!$E$18-'Ejercicio 3 - TIR'!$C$18)*('Ejercicio 3 - TIR'!$E$18-'Ejercicio 3 - TIR'!$D$18)*(1-H754)))</f>
        <v>40091.27974</v>
      </c>
      <c r="J754" s="3">
        <f t="shared" si="8"/>
        <v>0.9701070625</v>
      </c>
      <c r="K754" s="4">
        <f>IF(J754&lt;=('Ejercicio 3 - TIR'!$D$18-'Ejercicio 3 - TIR'!$C$18)/('Ejercicio 3 - TIR'!$E$18-'Ejercicio 3 - TIR'!$C$18),'Ejercicio 3 - TIR'!$C$18+SQRT(('Ejercicio 3 - TIR'!$E$18-'Ejercicio 3 - TIR'!$C$18)*('Ejercicio 3 - TIR'!$D$18-'Ejercicio 3 - TIR'!$C$18)*J754),'Ejercicio 3 - TIR'!$E$18-SQRT(('Ejercicio 3 - TIR'!$E$18-'Ejercicio 3 - TIR'!$C$18)*('Ejercicio 3 - TIR'!$E$18-'Ejercicio 3 - TIR'!$D$18)*(1-J754)))</f>
        <v>43502.67896</v>
      </c>
      <c r="L754" s="3">
        <f t="shared" si="9"/>
        <v>0.282146104</v>
      </c>
      <c r="M754" s="4">
        <f>IF(L754&lt;=('Ejercicio 3 - TIR'!$D$18-'Ejercicio 3 - TIR'!$C$18)/('Ejercicio 3 - TIR'!$E$18-'Ejercicio 3 - TIR'!$C$18),'Ejercicio 3 - TIR'!$C$18+SQRT(('Ejercicio 3 - TIR'!$E$18-'Ejercicio 3 - TIR'!$C$18)*('Ejercicio 3 - TIR'!$D$18-'Ejercicio 3 - TIR'!$C$18)*L754),'Ejercicio 3 - TIR'!$E$18-SQRT(('Ejercicio 3 - TIR'!$E$18-'Ejercicio 3 - TIR'!$C$18)*('Ejercicio 3 - TIR'!$E$18-'Ejercicio 3 - TIR'!$D$18)*(1-L754)))</f>
        <v>36505.52962</v>
      </c>
      <c r="N754" s="3">
        <f t="shared" si="10"/>
        <v>0.9164637783</v>
      </c>
      <c r="O754" s="4">
        <f>IF(N754&lt;=('Ejercicio 3 - TIR'!$D$18-'Ejercicio 3 - TIR'!$C$18)/('Ejercicio 3 - TIR'!$E$18-'Ejercicio 3 - TIR'!$C$18),'Ejercicio 3 - TIR'!$C$18+SQRT(('Ejercicio 3 - TIR'!$E$18-'Ejercicio 3 - TIR'!$C$18)*('Ejercicio 3 - TIR'!$D$18-'Ejercicio 3 - TIR'!$C$18)*N754),'Ejercicio 3 - TIR'!$E$18-SQRT(('Ejercicio 3 - TIR'!$E$18-'Ejercicio 3 - TIR'!$C$18)*('Ejercicio 3 - TIR'!$E$18-'Ejercicio 3 - TIR'!$D$18)*(1-N754)))</f>
        <v>42496.95852</v>
      </c>
      <c r="P754" s="3">
        <f t="shared" si="11"/>
        <v>0.9939955171</v>
      </c>
      <c r="Q754" s="7">
        <f>IF(P754&lt;=('Ejercicio 3 - TIR'!$D$22-'Ejercicio 3 - TIR'!$C$22)/('Ejercicio 3 - TIR'!$E$22-'Ejercicio 3 - TIR'!$C$22),'Ejercicio 3 - TIR'!$C$22+SQRT(('Ejercicio 3 - TIR'!$E$22-'Ejercicio 3 - TIR'!$C$22)*('Ejercicio 3 - TIR'!$D$22-'Ejercicio 3 - TIR'!$C$22)*P754),'Ejercicio 3 - TIR'!$E$22-SQRT(('Ejercicio 3 - TIR'!$E$22-'Ejercicio 3 - TIR'!$C$22)*('Ejercicio 3 - TIR'!$E$22-'Ejercicio 3 - TIR'!$D$22)*(1-P754)))</f>
        <v>0.1767124372</v>
      </c>
      <c r="R754" s="3">
        <f t="shared" si="12"/>
        <v>0.2645266865</v>
      </c>
      <c r="S754" s="7">
        <f>IF(R754&lt;=('Ejercicio 3 - TIR'!$D$23-'Ejercicio 3 - TIR'!$C$23)/('Ejercicio 3 - TIR'!$E$23-'Ejercicio 3 - TIR'!$C$23),'Ejercicio 3 - TIR'!$C$23+SQRT(('Ejercicio 3 - TIR'!$E$23-'Ejercicio 3 - TIR'!$C$23)*('Ejercicio 3 - TIR'!$D$23-'Ejercicio 3 - TIR'!$C$23)*R754),'Ejercicio 3 - TIR'!$E$23-SQRT(('Ejercicio 3 - TIR'!$E$23-'Ejercicio 3 - TIR'!$C$23)*('Ejercicio 3 - TIR'!$E$23-'Ejercicio 3 - TIR'!$D$23)*(1-R754)))</f>
        <v>0.1418208166</v>
      </c>
      <c r="T754" s="3">
        <f t="shared" si="13"/>
        <v>0.523222375</v>
      </c>
      <c r="U754" s="7">
        <f>IF(T754&lt;=('Ejercicio 3 - TIR'!$D$24-'Ejercicio 3 - TIR'!$C$24)/('Ejercicio 3 - TIR'!$E$24-'Ejercicio 3 - TIR'!$C$24),'Ejercicio 3 - TIR'!$C$24+SQRT(('Ejercicio 3 - TIR'!$E$24-'Ejercicio 3 - TIR'!$C$24)*('Ejercicio 3 - TIR'!$D$24-'Ejercicio 3 - TIR'!$C$24)*T754),'Ejercicio 3 - TIR'!$E$24-SQRT(('Ejercicio 3 - TIR'!$E$24-'Ejercicio 3 - TIR'!$C$24)*('Ejercicio 3 - TIR'!$E$24-'Ejercicio 3 - TIR'!$D$24)*(1-T754)))</f>
        <v>0.1834626581</v>
      </c>
      <c r="V754" s="3">
        <f t="shared" si="14"/>
        <v>0.7708703511</v>
      </c>
      <c r="W754" s="7">
        <f>IF(V754&lt;=('Ejercicio 3 - TIR'!$D$25-'Ejercicio 3 - TIR'!$C$25)/('Ejercicio 3 - TIR'!$E$25-'Ejercicio 3 - TIR'!$C$25),'Ejercicio 3 - TIR'!$C$25+SQRT(('Ejercicio 3 - TIR'!$E$25-'Ejercicio 3 - TIR'!$C$25)*('Ejercicio 3 - TIR'!$D$25-'Ejercicio 3 - TIR'!$C$25)*V754),'Ejercicio 3 - TIR'!$E$25-SQRT(('Ejercicio 3 - TIR'!$E$25-'Ejercicio 3 - TIR'!$C$25)*('Ejercicio 3 - TIR'!$E$25-'Ejercicio 3 - TIR'!$D$25)*(1-V754)))</f>
        <v>0.2216812117</v>
      </c>
      <c r="X754" s="3">
        <f t="shared" si="15"/>
        <v>0.5045562098</v>
      </c>
      <c r="Y754" s="7">
        <f>IF(X754&lt;=('Ejercicio 3 - TIR'!$D$26-'Ejercicio 3 - TIR'!$C$26)/('Ejercicio 3 - TIR'!$E$26-'Ejercicio 3 - TIR'!$C$26),'Ejercicio 3 - TIR'!$C$26+SQRT(('Ejercicio 3 - TIR'!$E$26-'Ejercicio 3 - TIR'!$C$26)*('Ejercicio 3 - TIR'!$D$26-'Ejercicio 3 - TIR'!$C$26)*X754),'Ejercicio 3 - TIR'!$E$26-SQRT(('Ejercicio 3 - TIR'!$E$26-'Ejercicio 3 - TIR'!$C$26)*('Ejercicio 3 - TIR'!$E$26-'Ejercicio 3 - TIR'!$D$26)*(1-X754)))</f>
        <v>0.2282757652</v>
      </c>
      <c r="Z754" s="3">
        <f t="shared" si="16"/>
        <v>1.176712437</v>
      </c>
      <c r="AA754" s="3">
        <f t="shared" si="17"/>
        <v>1.343594756</v>
      </c>
      <c r="AB754" s="3">
        <f t="shared" si="18"/>
        <v>1.590094221</v>
      </c>
      <c r="AC754" s="3">
        <f t="shared" si="19"/>
        <v>1.942588235</v>
      </c>
      <c r="AD754" s="3">
        <f t="shared" si="20"/>
        <v>2.386034051</v>
      </c>
      <c r="AE754" s="2">
        <f t="shared" si="21"/>
        <v>5692.920346</v>
      </c>
      <c r="AF754" s="2">
        <f t="shared" si="22"/>
        <v>6500.294958</v>
      </c>
      <c r="AG754" s="2">
        <f t="shared" si="23"/>
        <v>7692.85635</v>
      </c>
      <c r="AH754" s="2">
        <f t="shared" si="24"/>
        <v>9398.218067</v>
      </c>
      <c r="AI754" s="2">
        <f t="shared" si="25"/>
        <v>11543.60349</v>
      </c>
      <c r="AJ754" s="4">
        <f t="shared" si="26"/>
        <v>48830.69551</v>
      </c>
      <c r="AK754" s="4">
        <f t="shared" si="27"/>
        <v>53866.43322</v>
      </c>
      <c r="AL754" s="4">
        <f t="shared" si="28"/>
        <v>69173.35842</v>
      </c>
      <c r="AM754" s="4">
        <f t="shared" si="29"/>
        <v>70915.21235</v>
      </c>
      <c r="AN754" s="4">
        <f t="shared" si="30"/>
        <v>101399.1901</v>
      </c>
      <c r="AO754" s="4">
        <f>C754/'Ejercicio 3 - TIR'!$D$7</f>
        <v>15229.0476</v>
      </c>
      <c r="AP754" s="4">
        <f t="shared" si="31"/>
        <v>33601.64792</v>
      </c>
      <c r="AQ754" s="4">
        <f t="shared" si="32"/>
        <v>38637.38562</v>
      </c>
      <c r="AR754" s="4">
        <f t="shared" si="33"/>
        <v>53944.31082</v>
      </c>
      <c r="AS754" s="4">
        <f t="shared" si="34"/>
        <v>55686.16475</v>
      </c>
      <c r="AT754" s="4">
        <f t="shared" si="35"/>
        <v>86170.14249</v>
      </c>
      <c r="AU754" s="4">
        <f>AP754*'Ejercicio 3 - TIR'!$D$5</f>
        <v>16800.82396</v>
      </c>
      <c r="AV754" s="4">
        <f>AQ754*'Ejercicio 3 - TIR'!$D$5</f>
        <v>19318.69281</v>
      </c>
      <c r="AW754" s="4">
        <f>AR754*'Ejercicio 3 - TIR'!$D$5</f>
        <v>26972.15541</v>
      </c>
      <c r="AX754" s="4">
        <f>AS754*'Ejercicio 3 - TIR'!$D$5</f>
        <v>27843.08237</v>
      </c>
      <c r="AY754" s="4">
        <f>AT754*'Ejercicio 3 - TIR'!$D$5</f>
        <v>43085.07125</v>
      </c>
      <c r="AZ754" s="4">
        <f t="shared" ref="AZ754:BD754" si="2297">AJ754-AU754-AE754</f>
        <v>26336.95121</v>
      </c>
      <c r="BA754" s="4">
        <f t="shared" si="2297"/>
        <v>28047.44545</v>
      </c>
      <c r="BB754" s="4">
        <f t="shared" si="2297"/>
        <v>34508.34666</v>
      </c>
      <c r="BC754" s="4">
        <f t="shared" si="2297"/>
        <v>33673.91191</v>
      </c>
      <c r="BD754" s="4">
        <f t="shared" si="2297"/>
        <v>46770.51536</v>
      </c>
      <c r="BE754" s="4">
        <f t="shared" ref="BE754:BI754" si="2298">AZ754/Z754</f>
        <v>22381.80747</v>
      </c>
      <c r="BF754" s="4">
        <f t="shared" si="2298"/>
        <v>20874.92924</v>
      </c>
      <c r="BG754" s="4">
        <f t="shared" si="2298"/>
        <v>21702.07664</v>
      </c>
      <c r="BH754" s="4">
        <f t="shared" si="2298"/>
        <v>17334.55979</v>
      </c>
      <c r="BI754" s="4">
        <f t="shared" si="2298"/>
        <v>19601.78035</v>
      </c>
      <c r="BJ754" s="4">
        <f t="shared" si="38"/>
        <v>76867.8312</v>
      </c>
      <c r="BK754" s="4">
        <f t="shared" si="39"/>
        <v>36337.02613</v>
      </c>
      <c r="BL754" s="4">
        <f t="shared" si="40"/>
        <v>113204.8573</v>
      </c>
      <c r="BM754" s="4">
        <f>BK754*'Ejercicio 3 - TIR'!$D$5</f>
        <v>18168.51307</v>
      </c>
      <c r="BN754" s="4">
        <f t="shared" si="41"/>
        <v>95036.34427</v>
      </c>
      <c r="BO754" s="4">
        <f t="shared" si="42"/>
        <v>39830.25483</v>
      </c>
      <c r="BP754" s="4">
        <f t="shared" si="43"/>
        <v>-108360.969</v>
      </c>
      <c r="BQ754" s="4">
        <f t="shared" ref="BQ754:BT754" si="2299">BE754</f>
        <v>22381.80747</v>
      </c>
      <c r="BR754" s="4">
        <f t="shared" si="2299"/>
        <v>20874.92924</v>
      </c>
      <c r="BS754" s="4">
        <f t="shared" si="2299"/>
        <v>21702.07664</v>
      </c>
      <c r="BT754" s="4">
        <f t="shared" si="2299"/>
        <v>17334.55979</v>
      </c>
      <c r="BU754" s="4">
        <f t="shared" si="45"/>
        <v>59432.03517</v>
      </c>
      <c r="BV754" s="36">
        <f t="shared" si="46"/>
        <v>8.203416171</v>
      </c>
    </row>
    <row r="755" ht="15.0" customHeight="1">
      <c r="A755" s="2">
        <v>754.0</v>
      </c>
      <c r="B755" s="3">
        <f t="shared" si="4"/>
        <v>0.1352877161</v>
      </c>
      <c r="C755" s="4">
        <f>IF(B755&lt;=('Ejercicio 3 - TIR'!$D$13-'Ejercicio 3 - TIR'!$C$13)/('Ejercicio 3 - TIR'!$E$13-'Ejercicio 3 - TIR'!$C$13),'Ejercicio 3 - TIR'!$C$13+SQRT(('Ejercicio 3 - TIR'!$E$13-'Ejercicio 3 - TIR'!$C$13)*('Ejercicio 3 - TIR'!$D$13-'Ejercicio 3 - TIR'!$C$13)*B755),'Ejercicio 3 - TIR'!$E$13-SQRT(('Ejercicio 3 - TIR'!$E$13-'Ejercicio 3 - TIR'!$C$13)*('Ejercicio 3 - TIR'!$E$13-'Ejercicio 3 - TIR'!$D$13)*(1-B755)))</f>
        <v>67356.2957</v>
      </c>
      <c r="D755" s="3">
        <f t="shared" si="5"/>
        <v>0.6912526238</v>
      </c>
      <c r="E755" s="4">
        <f>IF(D755&lt;=('Ejercicio 3 - TIR'!$D$14-'Ejercicio 3 - TIR'!$C$14)/('Ejercicio 3 - TIR'!$E$14-'Ejercicio 3 - TIR'!$C$14),'Ejercicio 3 - TIR'!$C$14+SQRT(('Ejercicio 3 - TIR'!$E$14-'Ejercicio 3 - TIR'!$C$14)*('Ejercicio 3 - TIR'!$D$14-'Ejercicio 3 - TIR'!$C$14)*D755),'Ejercicio 3 - TIR'!$E$14-SQRT(('Ejercicio 3 - TIR'!$E$14-'Ejercicio 3 - TIR'!$C$14)*('Ejercicio 3 - TIR'!$E$14-'Ejercicio 3 - TIR'!$D$14)*(1-D755)))</f>
        <v>33194.70012</v>
      </c>
      <c r="F755" s="3">
        <f t="shared" si="6"/>
        <v>0.5712281571</v>
      </c>
      <c r="G755" s="4">
        <f>IF(F755&lt;=('Ejercicio 3 - TIR'!$D$18-'Ejercicio 3 - TIR'!$C$18)/('Ejercicio 3 - TIR'!$E$18-'Ejercicio 3 - TIR'!$C$18),'Ejercicio 3 - TIR'!$C$18+SQRT(('Ejercicio 3 - TIR'!$E$18-'Ejercicio 3 - TIR'!$C$18)*('Ejercicio 3 - TIR'!$D$18-'Ejercicio 3 - TIR'!$C$18)*F755),'Ejercicio 3 - TIR'!$E$18-SQRT(('Ejercicio 3 - TIR'!$E$18-'Ejercicio 3 - TIR'!$C$18)*('Ejercicio 3 - TIR'!$E$18-'Ejercicio 3 - TIR'!$D$18)*(1-F755)))</f>
        <v>39256.57731</v>
      </c>
      <c r="H755" s="3">
        <f t="shared" si="7"/>
        <v>0.1354500091</v>
      </c>
      <c r="I755" s="4">
        <f>IF(H755&lt;=('Ejercicio 3 - TIR'!$D$18-'Ejercicio 3 - TIR'!$C$18)/('Ejercicio 3 - TIR'!$E$18-'Ejercicio 3 - TIR'!$C$18),'Ejercicio 3 - TIR'!$C$18+SQRT(('Ejercicio 3 - TIR'!$E$18-'Ejercicio 3 - TIR'!$C$18)*('Ejercicio 3 - TIR'!$D$18-'Ejercicio 3 - TIR'!$C$18)*H755),'Ejercicio 3 - TIR'!$E$18-SQRT(('Ejercicio 3 - TIR'!$E$18-'Ejercicio 3 - TIR'!$C$18)*('Ejercicio 3 - TIR'!$E$18-'Ejercicio 3 - TIR'!$D$18)*(1-H755)))</f>
        <v>34507.49391</v>
      </c>
      <c r="J755" s="3">
        <f t="shared" si="8"/>
        <v>0.1191945636</v>
      </c>
      <c r="K755" s="4">
        <f>IF(J755&lt;=('Ejercicio 3 - TIR'!$D$18-'Ejercicio 3 - TIR'!$C$18)/('Ejercicio 3 - TIR'!$E$18-'Ejercicio 3 - TIR'!$C$18),'Ejercicio 3 - TIR'!$C$18+SQRT(('Ejercicio 3 - TIR'!$E$18-'Ejercicio 3 - TIR'!$C$18)*('Ejercicio 3 - TIR'!$D$18-'Ejercicio 3 - TIR'!$C$18)*J755),'Ejercicio 3 - TIR'!$E$18-SQRT(('Ejercicio 3 - TIR'!$E$18-'Ejercicio 3 - TIR'!$C$18)*('Ejercicio 3 - TIR'!$E$18-'Ejercicio 3 - TIR'!$D$18)*(1-J755)))</f>
        <v>34228.37848</v>
      </c>
      <c r="L755" s="3">
        <f t="shared" si="9"/>
        <v>0.7543789919</v>
      </c>
      <c r="M755" s="4">
        <f>IF(L755&lt;=('Ejercicio 3 - TIR'!$D$18-'Ejercicio 3 - TIR'!$C$18)/('Ejercicio 3 - TIR'!$E$18-'Ejercicio 3 - TIR'!$C$18),'Ejercicio 3 - TIR'!$C$18+SQRT(('Ejercicio 3 - TIR'!$E$18-'Ejercicio 3 - TIR'!$C$18)*('Ejercicio 3 - TIR'!$D$18-'Ejercicio 3 - TIR'!$C$18)*L755),'Ejercicio 3 - TIR'!$E$18-SQRT(('Ejercicio 3 - TIR'!$E$18-'Ejercicio 3 - TIR'!$C$18)*('Ejercicio 3 - TIR'!$E$18-'Ejercicio 3 - TIR'!$D$18)*(1-L755)))</f>
        <v>40707.9637</v>
      </c>
      <c r="N755" s="3">
        <f t="shared" si="10"/>
        <v>0.9654412482</v>
      </c>
      <c r="O755" s="4">
        <f>IF(N755&lt;=('Ejercicio 3 - TIR'!$D$18-'Ejercicio 3 - TIR'!$C$18)/('Ejercicio 3 - TIR'!$E$18-'Ejercicio 3 - TIR'!$C$18),'Ejercicio 3 - TIR'!$C$18+SQRT(('Ejercicio 3 - TIR'!$E$18-'Ejercicio 3 - TIR'!$C$18)*('Ejercicio 3 - TIR'!$D$18-'Ejercicio 3 - TIR'!$C$18)*N755),'Ejercicio 3 - TIR'!$E$18-SQRT(('Ejercicio 3 - TIR'!$E$18-'Ejercicio 3 - TIR'!$C$18)*('Ejercicio 3 - TIR'!$E$18-'Ejercicio 3 - TIR'!$D$18)*(1-N755)))</f>
        <v>43390.06013</v>
      </c>
      <c r="P755" s="3">
        <f t="shared" si="11"/>
        <v>0.244968507</v>
      </c>
      <c r="Q755" s="7">
        <f>IF(P755&lt;=('Ejercicio 3 - TIR'!$D$22-'Ejercicio 3 - TIR'!$C$22)/('Ejercicio 3 - TIR'!$E$22-'Ejercicio 3 - TIR'!$C$22),'Ejercicio 3 - TIR'!$C$22+SQRT(('Ejercicio 3 - TIR'!$E$22-'Ejercicio 3 - TIR'!$C$22)*('Ejercicio 3 - TIR'!$D$22-'Ejercicio 3 - TIR'!$C$22)*P755),'Ejercicio 3 - TIR'!$E$22-SQRT(('Ejercicio 3 - TIR'!$E$22-'Ejercicio 3 - TIR'!$C$22)*('Ejercicio 3 - TIR'!$E$22-'Ejercicio 3 - TIR'!$D$22)*(1-P755)))</f>
        <v>0.1409986503</v>
      </c>
      <c r="R755" s="3">
        <f t="shared" si="12"/>
        <v>0.06454291417</v>
      </c>
      <c r="S755" s="7">
        <f>IF(R755&lt;=('Ejercicio 3 - TIR'!$D$23-'Ejercicio 3 - TIR'!$C$23)/('Ejercicio 3 - TIR'!$E$23-'Ejercicio 3 - TIR'!$C$23),'Ejercicio 3 - TIR'!$C$23+SQRT(('Ejercicio 3 - TIR'!$E$23-'Ejercicio 3 - TIR'!$C$23)*('Ejercicio 3 - TIR'!$D$23-'Ejercicio 3 - TIR'!$C$23)*R755),'Ejercicio 3 - TIR'!$E$23-SQRT(('Ejercicio 3 - TIR'!$E$23-'Ejercicio 3 - TIR'!$C$23)*('Ejercicio 3 - TIR'!$E$23-'Ejercicio 3 - TIR'!$D$23)*(1-R755)))</f>
        <v>0.1307785549</v>
      </c>
      <c r="T755" s="3">
        <f t="shared" si="13"/>
        <v>0.9262733645</v>
      </c>
      <c r="U755" s="7">
        <f>IF(T755&lt;=('Ejercicio 3 - TIR'!$D$24-'Ejercicio 3 - TIR'!$C$24)/('Ejercicio 3 - TIR'!$E$24-'Ejercicio 3 - TIR'!$C$24),'Ejercicio 3 - TIR'!$C$24+SQRT(('Ejercicio 3 - TIR'!$E$24-'Ejercicio 3 - TIR'!$C$24)*('Ejercicio 3 - TIR'!$D$24-'Ejercicio 3 - TIR'!$C$24)*T755),'Ejercicio 3 - TIR'!$E$24-SQRT(('Ejercicio 3 - TIR'!$E$24-'Ejercicio 3 - TIR'!$C$24)*('Ejercicio 3 - TIR'!$E$24-'Ejercicio 3 - TIR'!$D$24)*(1-T755)))</f>
        <v>0.2056321686</v>
      </c>
      <c r="V755" s="3">
        <f t="shared" si="14"/>
        <v>0.4104821566</v>
      </c>
      <c r="W755" s="7">
        <f>IF(V755&lt;=('Ejercicio 3 - TIR'!$D$25-'Ejercicio 3 - TIR'!$C$25)/('Ejercicio 3 - TIR'!$E$25-'Ejercicio 3 - TIR'!$C$25),'Ejercicio 3 - TIR'!$C$25+SQRT(('Ejercicio 3 - TIR'!$E$25-'Ejercicio 3 - TIR'!$C$25)*('Ejercicio 3 - TIR'!$D$25-'Ejercicio 3 - TIR'!$C$25)*V755),'Ejercicio 3 - TIR'!$E$25-SQRT(('Ejercicio 3 - TIR'!$E$25-'Ejercicio 3 - TIR'!$C$25)*('Ejercicio 3 - TIR'!$E$25-'Ejercicio 3 - TIR'!$D$25)*(1-V755)))</f>
        <v>0.2045763008</v>
      </c>
      <c r="X755" s="3">
        <f t="shared" si="15"/>
        <v>0.8250150064</v>
      </c>
      <c r="Y755" s="7">
        <f>IF(X755&lt;=('Ejercicio 3 - TIR'!$D$26-'Ejercicio 3 - TIR'!$C$26)/('Ejercicio 3 - TIR'!$E$26-'Ejercicio 3 - TIR'!$C$26),'Ejercicio 3 - TIR'!$C$26+SQRT(('Ejercicio 3 - TIR'!$E$26-'Ejercicio 3 - TIR'!$C$26)*('Ejercicio 3 - TIR'!$D$26-'Ejercicio 3 - TIR'!$C$26)*X755),'Ejercicio 3 - TIR'!$E$26-SQRT(('Ejercicio 3 - TIR'!$E$26-'Ejercicio 3 - TIR'!$C$26)*('Ejercicio 3 - TIR'!$E$26-'Ejercicio 3 - TIR'!$D$26)*(1-X755)))</f>
        <v>0.2492604658</v>
      </c>
      <c r="Z755" s="3">
        <f t="shared" si="16"/>
        <v>1.14099865</v>
      </c>
      <c r="AA755" s="3">
        <f t="shared" si="17"/>
        <v>1.290216805</v>
      </c>
      <c r="AB755" s="3">
        <f t="shared" si="18"/>
        <v>1.555526884</v>
      </c>
      <c r="AC755" s="3">
        <f t="shared" si="19"/>
        <v>1.87375082</v>
      </c>
      <c r="AD755" s="3">
        <f t="shared" si="20"/>
        <v>2.340802822</v>
      </c>
      <c r="AE755" s="2">
        <f t="shared" si="21"/>
        <v>4680.407913</v>
      </c>
      <c r="AF755" s="2">
        <f t="shared" si="22"/>
        <v>5292.504896</v>
      </c>
      <c r="AG755" s="2">
        <f t="shared" si="23"/>
        <v>6380.814155</v>
      </c>
      <c r="AH755" s="2">
        <f t="shared" si="24"/>
        <v>7686.177511</v>
      </c>
      <c r="AI755" s="2">
        <f t="shared" si="25"/>
        <v>9602.037697</v>
      </c>
      <c r="AJ755" s="4">
        <f t="shared" si="26"/>
        <v>44791.70173</v>
      </c>
      <c r="AK755" s="4">
        <f t="shared" si="27"/>
        <v>44522.14854</v>
      </c>
      <c r="AL755" s="4">
        <f t="shared" si="28"/>
        <v>53243.16293</v>
      </c>
      <c r="AM755" s="4">
        <f t="shared" si="29"/>
        <v>76276.58037</v>
      </c>
      <c r="AN755" s="4">
        <f t="shared" si="30"/>
        <v>101567.5752</v>
      </c>
      <c r="AO755" s="4">
        <f>C755/'Ejercicio 3 - TIR'!$D$7</f>
        <v>13471.25914</v>
      </c>
      <c r="AP755" s="4">
        <f t="shared" si="31"/>
        <v>31320.44259</v>
      </c>
      <c r="AQ755" s="4">
        <f t="shared" si="32"/>
        <v>31050.8894</v>
      </c>
      <c r="AR755" s="4">
        <f t="shared" si="33"/>
        <v>39771.90379</v>
      </c>
      <c r="AS755" s="4">
        <f t="shared" si="34"/>
        <v>62805.32123</v>
      </c>
      <c r="AT755" s="4">
        <f t="shared" si="35"/>
        <v>88096.31607</v>
      </c>
      <c r="AU755" s="4">
        <f>AP755*'Ejercicio 3 - TIR'!$D$5</f>
        <v>15660.22129</v>
      </c>
      <c r="AV755" s="4">
        <f>AQ755*'Ejercicio 3 - TIR'!$D$5</f>
        <v>15525.4447</v>
      </c>
      <c r="AW755" s="4">
        <f>AR755*'Ejercicio 3 - TIR'!$D$5</f>
        <v>19885.9519</v>
      </c>
      <c r="AX755" s="4">
        <f>AS755*'Ejercicio 3 - TIR'!$D$5</f>
        <v>31402.66061</v>
      </c>
      <c r="AY755" s="4">
        <f>AT755*'Ejercicio 3 - TIR'!$D$5</f>
        <v>44048.15804</v>
      </c>
      <c r="AZ755" s="4">
        <f t="shared" ref="AZ755:BD755" si="2300">AJ755-AU755-AE755</f>
        <v>24451.07252</v>
      </c>
      <c r="BA755" s="4">
        <f t="shared" si="2300"/>
        <v>23704.19894</v>
      </c>
      <c r="BB755" s="4">
        <f t="shared" si="2300"/>
        <v>26976.39688</v>
      </c>
      <c r="BC755" s="4">
        <f t="shared" si="2300"/>
        <v>37187.74224</v>
      </c>
      <c r="BD755" s="4">
        <f t="shared" si="2300"/>
        <v>47917.37948</v>
      </c>
      <c r="BE755" s="4">
        <f t="shared" ref="BE755:BI755" si="2301">AZ755/Z755</f>
        <v>21429.53676</v>
      </c>
      <c r="BF755" s="4">
        <f t="shared" si="2301"/>
        <v>18372.26027</v>
      </c>
      <c r="BG755" s="4">
        <f t="shared" si="2301"/>
        <v>17342.28907</v>
      </c>
      <c r="BH755" s="4">
        <f t="shared" si="2301"/>
        <v>19846.68497</v>
      </c>
      <c r="BI755" s="4">
        <f t="shared" si="2301"/>
        <v>20470.48945</v>
      </c>
      <c r="BJ755" s="4">
        <f t="shared" si="38"/>
        <v>77702.24773</v>
      </c>
      <c r="BK755" s="4">
        <f t="shared" si="39"/>
        <v>31533.56142</v>
      </c>
      <c r="BL755" s="4">
        <f t="shared" si="40"/>
        <v>109235.8091</v>
      </c>
      <c r="BM755" s="4">
        <f>BK755*'Ejercicio 3 - TIR'!$D$5</f>
        <v>15766.78071</v>
      </c>
      <c r="BN755" s="4">
        <f t="shared" si="41"/>
        <v>93469.02844</v>
      </c>
      <c r="BO755" s="4">
        <f t="shared" si="42"/>
        <v>39930.32969</v>
      </c>
      <c r="BP755" s="4">
        <f t="shared" si="43"/>
        <v>-100550.9958</v>
      </c>
      <c r="BQ755" s="4">
        <f t="shared" ref="BQ755:BT755" si="2302">BE755</f>
        <v>21429.53676</v>
      </c>
      <c r="BR755" s="4">
        <f t="shared" si="2302"/>
        <v>18372.26027</v>
      </c>
      <c r="BS755" s="4">
        <f t="shared" si="2302"/>
        <v>17342.28907</v>
      </c>
      <c r="BT755" s="4">
        <f t="shared" si="2302"/>
        <v>19846.68497</v>
      </c>
      <c r="BU755" s="4">
        <f t="shared" si="45"/>
        <v>60400.81914</v>
      </c>
      <c r="BV755" s="36">
        <f t="shared" si="46"/>
        <v>9.41046859</v>
      </c>
    </row>
    <row r="756" ht="15.0" customHeight="1">
      <c r="A756" s="2">
        <v>755.0</v>
      </c>
      <c r="B756" s="3">
        <f t="shared" si="4"/>
        <v>0.4219958656</v>
      </c>
      <c r="C756" s="4">
        <f>IF(B756&lt;=('Ejercicio 3 - TIR'!$D$13-'Ejercicio 3 - TIR'!$C$13)/('Ejercicio 3 - TIR'!$E$13-'Ejercicio 3 - TIR'!$C$13),'Ejercicio 3 - TIR'!$C$13+SQRT(('Ejercicio 3 - TIR'!$E$13-'Ejercicio 3 - TIR'!$C$13)*('Ejercicio 3 - TIR'!$D$13-'Ejercicio 3 - TIR'!$C$13)*B756),'Ejercicio 3 - TIR'!$E$13-SQRT(('Ejercicio 3 - TIR'!$E$13-'Ejercicio 3 - TIR'!$C$13)*('Ejercicio 3 - TIR'!$E$13-'Ejercicio 3 - TIR'!$D$13)*(1-B756)))</f>
        <v>73663.61905</v>
      </c>
      <c r="D756" s="3">
        <f t="shared" si="5"/>
        <v>0.874794449</v>
      </c>
      <c r="E756" s="4">
        <f>IF(D756&lt;=('Ejercicio 3 - TIR'!$D$14-'Ejercicio 3 - TIR'!$C$14)/('Ejercicio 3 - TIR'!$E$14-'Ejercicio 3 - TIR'!$C$14),'Ejercicio 3 - TIR'!$C$14+SQRT(('Ejercicio 3 - TIR'!$E$14-'Ejercicio 3 - TIR'!$C$14)*('Ejercicio 3 - TIR'!$D$14-'Ejercicio 3 - TIR'!$C$14)*D756),'Ejercicio 3 - TIR'!$E$14-SQRT(('Ejercicio 3 - TIR'!$E$14-'Ejercicio 3 - TIR'!$C$14)*('Ejercicio 3 - TIR'!$E$14-'Ejercicio 3 - TIR'!$D$14)*(1-D756)))</f>
        <v>35666.3142</v>
      </c>
      <c r="F756" s="3">
        <f t="shared" si="6"/>
        <v>0.7535221689</v>
      </c>
      <c r="G756" s="4">
        <f>IF(F756&lt;=('Ejercicio 3 - TIR'!$D$18-'Ejercicio 3 - TIR'!$C$18)/('Ejercicio 3 - TIR'!$E$18-'Ejercicio 3 - TIR'!$C$18),'Ejercicio 3 - TIR'!$C$18+SQRT(('Ejercicio 3 - TIR'!$E$18-'Ejercicio 3 - TIR'!$C$18)*('Ejercicio 3 - TIR'!$D$18-'Ejercicio 3 - TIR'!$C$18)*F756),'Ejercicio 3 - TIR'!$E$18-SQRT(('Ejercicio 3 - TIR'!$E$18-'Ejercicio 3 - TIR'!$C$18)*('Ejercicio 3 - TIR'!$E$18-'Ejercicio 3 - TIR'!$D$18)*(1-F756)))</f>
        <v>40700.48406</v>
      </c>
      <c r="H756" s="3">
        <f t="shared" si="7"/>
        <v>0.9305805583</v>
      </c>
      <c r="I756" s="4">
        <f>IF(H756&lt;=('Ejercicio 3 - TIR'!$D$18-'Ejercicio 3 - TIR'!$C$18)/('Ejercicio 3 - TIR'!$E$18-'Ejercicio 3 - TIR'!$C$18),'Ejercicio 3 - TIR'!$C$18+SQRT(('Ejercicio 3 - TIR'!$E$18-'Ejercicio 3 - TIR'!$C$18)*('Ejercicio 3 - TIR'!$D$18-'Ejercicio 3 - TIR'!$C$18)*H756),'Ejercicio 3 - TIR'!$E$18-SQRT(('Ejercicio 3 - TIR'!$E$18-'Ejercicio 3 - TIR'!$C$18)*('Ejercicio 3 - TIR'!$E$18-'Ejercicio 3 - TIR'!$D$18)*(1-H756)))</f>
        <v>42718.23355</v>
      </c>
      <c r="J756" s="3">
        <f t="shared" si="8"/>
        <v>0.6054940742</v>
      </c>
      <c r="K756" s="4">
        <f>IF(J756&lt;=('Ejercicio 3 - TIR'!$D$18-'Ejercicio 3 - TIR'!$C$18)/('Ejercicio 3 - TIR'!$E$18-'Ejercicio 3 - TIR'!$C$18),'Ejercicio 3 - TIR'!$C$18+SQRT(('Ejercicio 3 - TIR'!$E$18-'Ejercicio 3 - TIR'!$C$18)*('Ejercicio 3 - TIR'!$D$18-'Ejercicio 3 - TIR'!$C$18)*J756),'Ejercicio 3 - TIR'!$E$18-SQRT(('Ejercicio 3 - TIR'!$E$18-'Ejercicio 3 - TIR'!$C$18)*('Ejercicio 3 - TIR'!$E$18-'Ejercicio 3 - TIR'!$D$18)*(1-J756)))</f>
        <v>39530.16847</v>
      </c>
      <c r="L756" s="3">
        <f t="shared" si="9"/>
        <v>0.3693127124</v>
      </c>
      <c r="M756" s="4">
        <f>IF(L756&lt;=('Ejercicio 3 - TIR'!$D$18-'Ejercicio 3 - TIR'!$C$18)/('Ejercicio 3 - TIR'!$E$18-'Ejercicio 3 - TIR'!$C$18),'Ejercicio 3 - TIR'!$C$18+SQRT(('Ejercicio 3 - TIR'!$E$18-'Ejercicio 3 - TIR'!$C$18)*('Ejercicio 3 - TIR'!$D$18-'Ejercicio 3 - TIR'!$C$18)*L756),'Ejercicio 3 - TIR'!$E$18-SQRT(('Ejercicio 3 - TIR'!$E$18-'Ejercicio 3 - TIR'!$C$18)*('Ejercicio 3 - TIR'!$E$18-'Ejercicio 3 - TIR'!$D$18)*(1-L756)))</f>
        <v>37442.90984</v>
      </c>
      <c r="N756" s="3">
        <f t="shared" si="10"/>
        <v>0.224641981</v>
      </c>
      <c r="O756" s="4">
        <f>IF(N756&lt;=('Ejercicio 3 - TIR'!$D$18-'Ejercicio 3 - TIR'!$C$18)/('Ejercicio 3 - TIR'!$E$18-'Ejercicio 3 - TIR'!$C$18),'Ejercicio 3 - TIR'!$C$18+SQRT(('Ejercicio 3 - TIR'!$E$18-'Ejercicio 3 - TIR'!$C$18)*('Ejercicio 3 - TIR'!$D$18-'Ejercicio 3 - TIR'!$C$18)*N756),'Ejercicio 3 - TIR'!$E$18-SQRT(('Ejercicio 3 - TIR'!$E$18-'Ejercicio 3 - TIR'!$C$18)*('Ejercicio 3 - TIR'!$E$18-'Ejercicio 3 - TIR'!$D$18)*(1-N756)))</f>
        <v>35804.85117</v>
      </c>
      <c r="P756" s="3">
        <f t="shared" si="11"/>
        <v>0.1355192017</v>
      </c>
      <c r="Q756" s="7">
        <f>IF(P756&lt;=('Ejercicio 3 - TIR'!$D$22-'Ejercicio 3 - TIR'!$C$22)/('Ejercicio 3 - TIR'!$E$22-'Ejercicio 3 - TIR'!$C$22),'Ejercicio 3 - TIR'!$C$22+SQRT(('Ejercicio 3 - TIR'!$E$22-'Ejercicio 3 - TIR'!$C$22)*('Ejercicio 3 - TIR'!$D$22-'Ejercicio 3 - TIR'!$C$22)*P756),'Ejercicio 3 - TIR'!$E$22-SQRT(('Ejercicio 3 - TIR'!$E$22-'Ejercicio 3 - TIR'!$C$22)*('Ejercicio 3 - TIR'!$E$22-'Ejercicio 3 - TIR'!$D$22)*(1-P756)))</f>
        <v>0.1356184046</v>
      </c>
      <c r="R756" s="3">
        <f t="shared" si="12"/>
        <v>0.9313545274</v>
      </c>
      <c r="S756" s="7">
        <f>IF(R756&lt;=('Ejercicio 3 - TIR'!$D$23-'Ejercicio 3 - TIR'!$C$23)/('Ejercicio 3 - TIR'!$E$23-'Ejercicio 3 - TIR'!$C$23),'Ejercicio 3 - TIR'!$C$23+SQRT(('Ejercicio 3 - TIR'!$E$23-'Ejercicio 3 - TIR'!$C$23)*('Ejercicio 3 - TIR'!$D$23-'Ejercicio 3 - TIR'!$C$23)*R756),'Ejercicio 3 - TIR'!$E$23-SQRT(('Ejercicio 3 - TIR'!$E$23-'Ejercicio 3 - TIR'!$C$23)*('Ejercicio 3 - TIR'!$E$23-'Ejercicio 3 - TIR'!$D$23)*(1-R756)))</f>
        <v>0.1688841622</v>
      </c>
      <c r="T756" s="3">
        <f t="shared" si="13"/>
        <v>0.6391559353</v>
      </c>
      <c r="U756" s="7">
        <f>IF(T756&lt;=('Ejercicio 3 - TIR'!$D$24-'Ejercicio 3 - TIR'!$C$24)/('Ejercicio 3 - TIR'!$E$24-'Ejercicio 3 - TIR'!$C$24),'Ejercicio 3 - TIR'!$C$24+SQRT(('Ejercicio 3 - TIR'!$E$24-'Ejercicio 3 - TIR'!$C$24)*('Ejercicio 3 - TIR'!$D$24-'Ejercicio 3 - TIR'!$C$24)*T756),'Ejercicio 3 - TIR'!$E$24-SQRT(('Ejercicio 3 - TIR'!$E$24-'Ejercicio 3 - TIR'!$C$24)*('Ejercicio 3 - TIR'!$E$24-'Ejercicio 3 - TIR'!$D$24)*(1-T756)))</f>
        <v>0.1882137863</v>
      </c>
      <c r="V756" s="3">
        <f t="shared" si="14"/>
        <v>0.5682564134</v>
      </c>
      <c r="W756" s="7">
        <f>IF(V756&lt;=('Ejercicio 3 - TIR'!$D$25-'Ejercicio 3 - TIR'!$C$25)/('Ejercicio 3 - TIR'!$E$25-'Ejercicio 3 - TIR'!$C$25),'Ejercicio 3 - TIR'!$C$25+SQRT(('Ejercicio 3 - TIR'!$E$25-'Ejercicio 3 - TIR'!$C$25)*('Ejercicio 3 - TIR'!$D$25-'Ejercicio 3 - TIR'!$C$25)*V756),'Ejercicio 3 - TIR'!$E$25-SQRT(('Ejercicio 3 - TIR'!$E$25-'Ejercicio 3 - TIR'!$C$25)*('Ejercicio 3 - TIR'!$E$25-'Ejercicio 3 - TIR'!$D$25)*(1-V756)))</f>
        <v>0.2111270974</v>
      </c>
      <c r="X756" s="3">
        <f t="shared" si="15"/>
        <v>0.7217624862</v>
      </c>
      <c r="Y756" s="7">
        <f>IF(X756&lt;=('Ejercicio 3 - TIR'!$D$26-'Ejercicio 3 - TIR'!$C$26)/('Ejercicio 3 - TIR'!$E$26-'Ejercicio 3 - TIR'!$C$26),'Ejercicio 3 - TIR'!$C$26+SQRT(('Ejercicio 3 - TIR'!$E$26-'Ejercicio 3 - TIR'!$C$26)*('Ejercicio 3 - TIR'!$D$26-'Ejercicio 3 - TIR'!$C$26)*X756),'Ejercicio 3 - TIR'!$E$26-SQRT(('Ejercicio 3 - TIR'!$E$26-'Ejercicio 3 - TIR'!$C$26)*('Ejercicio 3 - TIR'!$E$26-'Ejercicio 3 - TIR'!$D$26)*(1-X756)))</f>
        <v>0.2412381299</v>
      </c>
      <c r="Z756" s="3">
        <f t="shared" si="16"/>
        <v>1.135618405</v>
      </c>
      <c r="AA756" s="3">
        <f t="shared" si="17"/>
        <v>1.327406367</v>
      </c>
      <c r="AB756" s="3">
        <f t="shared" si="18"/>
        <v>1.577242546</v>
      </c>
      <c r="AC756" s="3">
        <f t="shared" si="19"/>
        <v>1.910241186</v>
      </c>
      <c r="AD756" s="3">
        <f t="shared" si="20"/>
        <v>2.371064198</v>
      </c>
      <c r="AE756" s="2">
        <f t="shared" si="21"/>
        <v>4837.00863</v>
      </c>
      <c r="AF756" s="2">
        <f t="shared" si="22"/>
        <v>5653.90278</v>
      </c>
      <c r="AG756" s="2">
        <f t="shared" si="23"/>
        <v>6718.04523</v>
      </c>
      <c r="AH756" s="2">
        <f t="shared" si="24"/>
        <v>8136.40662</v>
      </c>
      <c r="AI756" s="2">
        <f t="shared" si="25"/>
        <v>10099.21814</v>
      </c>
      <c r="AJ756" s="4">
        <f t="shared" si="26"/>
        <v>46220.21877</v>
      </c>
      <c r="AK756" s="4">
        <f t="shared" si="27"/>
        <v>56704.45522</v>
      </c>
      <c r="AL756" s="4">
        <f t="shared" si="28"/>
        <v>62348.66356</v>
      </c>
      <c r="AM756" s="4">
        <f t="shared" si="29"/>
        <v>71524.98852</v>
      </c>
      <c r="AN756" s="4">
        <f t="shared" si="30"/>
        <v>84895.60073</v>
      </c>
      <c r="AO756" s="4">
        <f>C756/'Ejercicio 3 - TIR'!$D$7</f>
        <v>14732.72381</v>
      </c>
      <c r="AP756" s="4">
        <f t="shared" si="31"/>
        <v>31487.49496</v>
      </c>
      <c r="AQ756" s="4">
        <f t="shared" si="32"/>
        <v>41971.73141</v>
      </c>
      <c r="AR756" s="4">
        <f t="shared" si="33"/>
        <v>47615.93975</v>
      </c>
      <c r="AS756" s="4">
        <f t="shared" si="34"/>
        <v>56792.2647</v>
      </c>
      <c r="AT756" s="4">
        <f t="shared" si="35"/>
        <v>70162.87692</v>
      </c>
      <c r="AU756" s="4">
        <f>AP756*'Ejercicio 3 - TIR'!$D$5</f>
        <v>15743.74748</v>
      </c>
      <c r="AV756" s="4">
        <f>AQ756*'Ejercicio 3 - TIR'!$D$5</f>
        <v>20985.8657</v>
      </c>
      <c r="AW756" s="4">
        <f>AR756*'Ejercicio 3 - TIR'!$D$5</f>
        <v>23807.96987</v>
      </c>
      <c r="AX756" s="4">
        <f>AS756*'Ejercicio 3 - TIR'!$D$5</f>
        <v>28396.13235</v>
      </c>
      <c r="AY756" s="4">
        <f>AT756*'Ejercicio 3 - TIR'!$D$5</f>
        <v>35081.43846</v>
      </c>
      <c r="AZ756" s="4">
        <f t="shared" ref="AZ756:BD756" si="2303">AJ756-AU756-AE756</f>
        <v>25639.46266</v>
      </c>
      <c r="BA756" s="4">
        <f t="shared" si="2303"/>
        <v>30064.68674</v>
      </c>
      <c r="BB756" s="4">
        <f t="shared" si="2303"/>
        <v>31822.64846</v>
      </c>
      <c r="BC756" s="4">
        <f t="shared" si="2303"/>
        <v>34992.44954</v>
      </c>
      <c r="BD756" s="4">
        <f t="shared" si="2303"/>
        <v>39714.94414</v>
      </c>
      <c r="BE756" s="4">
        <f t="shared" ref="BE756:BI756" si="2304">AZ756/Z756</f>
        <v>22577.53358</v>
      </c>
      <c r="BF756" s="4">
        <f t="shared" si="2304"/>
        <v>22649.19581</v>
      </c>
      <c r="BG756" s="4">
        <f t="shared" si="2304"/>
        <v>20176.12861</v>
      </c>
      <c r="BH756" s="4">
        <f t="shared" si="2304"/>
        <v>18318.34105</v>
      </c>
      <c r="BI756" s="4">
        <f t="shared" si="2304"/>
        <v>16749.83924</v>
      </c>
      <c r="BJ756" s="4">
        <f t="shared" si="38"/>
        <v>84567.12066</v>
      </c>
      <c r="BK756" s="4">
        <f t="shared" si="39"/>
        <v>34932.23397</v>
      </c>
      <c r="BL756" s="4">
        <f t="shared" si="40"/>
        <v>119499.3546</v>
      </c>
      <c r="BM756" s="4">
        <f>BK756*'Ejercicio 3 - TIR'!$D$5</f>
        <v>17466.11698</v>
      </c>
      <c r="BN756" s="4">
        <f t="shared" si="41"/>
        <v>102033.2376</v>
      </c>
      <c r="BO756" s="4">
        <f t="shared" si="42"/>
        <v>43032.6761</v>
      </c>
      <c r="BP756" s="4">
        <f t="shared" si="43"/>
        <v>-109329.9333</v>
      </c>
      <c r="BQ756" s="4">
        <f t="shared" ref="BQ756:BT756" si="2305">BE756</f>
        <v>22577.53358</v>
      </c>
      <c r="BR756" s="4">
        <f t="shared" si="2305"/>
        <v>22649.19581</v>
      </c>
      <c r="BS756" s="4">
        <f t="shared" si="2305"/>
        <v>20176.12861</v>
      </c>
      <c r="BT756" s="4">
        <f t="shared" si="2305"/>
        <v>18318.34105</v>
      </c>
      <c r="BU756" s="4">
        <f t="shared" si="45"/>
        <v>59782.51534</v>
      </c>
      <c r="BV756" s="36">
        <f t="shared" si="46"/>
        <v>8.346285889</v>
      </c>
    </row>
    <row r="757" ht="15.0" customHeight="1">
      <c r="A757" s="2">
        <v>756.0</v>
      </c>
      <c r="B757" s="3">
        <f t="shared" si="4"/>
        <v>0.5560701965</v>
      </c>
      <c r="C757" s="4">
        <f>IF(B757&lt;=('Ejercicio 3 - TIR'!$D$13-'Ejercicio 3 - TIR'!$C$13)/('Ejercicio 3 - TIR'!$E$13-'Ejercicio 3 - TIR'!$C$13),'Ejercicio 3 - TIR'!$C$13+SQRT(('Ejercicio 3 - TIR'!$E$13-'Ejercicio 3 - TIR'!$C$13)*('Ejercicio 3 - TIR'!$D$13-'Ejercicio 3 - TIR'!$C$13)*B757),'Ejercicio 3 - TIR'!$E$13-SQRT(('Ejercicio 3 - TIR'!$E$13-'Ejercicio 3 - TIR'!$C$13)*('Ejercicio 3 - TIR'!$E$13-'Ejercicio 3 - TIR'!$D$13)*(1-B757)))</f>
        <v>76919.36387</v>
      </c>
      <c r="D757" s="3">
        <f t="shared" si="5"/>
        <v>0.7892806913</v>
      </c>
      <c r="E757" s="4">
        <f>IF(D757&lt;=('Ejercicio 3 - TIR'!$D$14-'Ejercicio 3 - TIR'!$C$14)/('Ejercicio 3 - TIR'!$E$14-'Ejercicio 3 - TIR'!$C$14),'Ejercicio 3 - TIR'!$C$14+SQRT(('Ejercicio 3 - TIR'!$E$14-'Ejercicio 3 - TIR'!$C$14)*('Ejercicio 3 - TIR'!$D$14-'Ejercicio 3 - TIR'!$C$14)*D757),'Ejercicio 3 - TIR'!$E$14-SQRT(('Ejercicio 3 - TIR'!$E$14-'Ejercicio 3 - TIR'!$C$14)*('Ejercicio 3 - TIR'!$E$14-'Ejercicio 3 - TIR'!$D$14)*(1-D757)))</f>
        <v>34377.90997</v>
      </c>
      <c r="F757" s="3">
        <f t="shared" si="6"/>
        <v>0.9474786684</v>
      </c>
      <c r="G757" s="4">
        <f>IF(F757&lt;=('Ejercicio 3 - TIR'!$D$18-'Ejercicio 3 - TIR'!$C$18)/('Ejercicio 3 - TIR'!$E$18-'Ejercicio 3 - TIR'!$C$18),'Ejercicio 3 - TIR'!$C$18+SQRT(('Ejercicio 3 - TIR'!$E$18-'Ejercicio 3 - TIR'!$C$18)*('Ejercicio 3 - TIR'!$D$18-'Ejercicio 3 - TIR'!$C$18)*F757),'Ejercicio 3 - TIR'!$E$18-SQRT(('Ejercicio 3 - TIR'!$E$18-'Ejercicio 3 - TIR'!$C$18)*('Ejercicio 3 - TIR'!$E$18-'Ejercicio 3 - TIR'!$D$18)*(1-F757)))</f>
        <v>43015.28343</v>
      </c>
      <c r="H757" s="3">
        <f t="shared" si="7"/>
        <v>0.8757379701</v>
      </c>
      <c r="I757" s="4">
        <f>IF(H757&lt;=('Ejercicio 3 - TIR'!$D$18-'Ejercicio 3 - TIR'!$C$18)/('Ejercicio 3 - TIR'!$E$18-'Ejercicio 3 - TIR'!$C$18),'Ejercicio 3 - TIR'!$C$18+SQRT(('Ejercicio 3 - TIR'!$E$18-'Ejercicio 3 - TIR'!$C$18)*('Ejercicio 3 - TIR'!$D$18-'Ejercicio 3 - TIR'!$C$18)*H757),'Ejercicio 3 - TIR'!$E$18-SQRT(('Ejercicio 3 - TIR'!$E$18-'Ejercicio 3 - TIR'!$C$18)*('Ejercicio 3 - TIR'!$E$18-'Ejercicio 3 - TIR'!$D$18)*(1-H757)))</f>
        <v>41947.18945</v>
      </c>
      <c r="J757" s="3">
        <f t="shared" si="8"/>
        <v>0.7955217851</v>
      </c>
      <c r="K757" s="4">
        <f>IF(J757&lt;=('Ejercicio 3 - TIR'!$D$18-'Ejercicio 3 - TIR'!$C$18)/('Ejercicio 3 - TIR'!$E$18-'Ejercicio 3 - TIR'!$C$18),'Ejercicio 3 - TIR'!$C$18+SQRT(('Ejercicio 3 - TIR'!$E$18-'Ejercicio 3 - TIR'!$C$18)*('Ejercicio 3 - TIR'!$D$18-'Ejercicio 3 - TIR'!$C$18)*J757),'Ejercicio 3 - TIR'!$E$18-SQRT(('Ejercicio 3 - TIR'!$E$18-'Ejercicio 3 - TIR'!$C$18)*('Ejercicio 3 - TIR'!$E$18-'Ejercicio 3 - TIR'!$D$18)*(1-J757)))</f>
        <v>41083.89656</v>
      </c>
      <c r="L757" s="3">
        <f t="shared" si="9"/>
        <v>0.9375591643</v>
      </c>
      <c r="M757" s="4">
        <f>IF(L757&lt;=('Ejercicio 3 - TIR'!$D$18-'Ejercicio 3 - TIR'!$C$18)/('Ejercicio 3 - TIR'!$E$18-'Ejercicio 3 - TIR'!$C$18),'Ejercicio 3 - TIR'!$C$18+SQRT(('Ejercicio 3 - TIR'!$E$18-'Ejercicio 3 - TIR'!$C$18)*('Ejercicio 3 - TIR'!$D$18-'Ejercicio 3 - TIR'!$C$18)*L757),'Ejercicio 3 - TIR'!$E$18-SQRT(('Ejercicio 3 - TIR'!$E$18-'Ejercicio 3 - TIR'!$C$18)*('Ejercicio 3 - TIR'!$E$18-'Ejercicio 3 - TIR'!$D$18)*(1-L757)))</f>
        <v>42835.96149</v>
      </c>
      <c r="N757" s="3">
        <f t="shared" si="10"/>
        <v>0.9218526229</v>
      </c>
      <c r="O757" s="4">
        <f>IF(N757&lt;=('Ejercicio 3 - TIR'!$D$18-'Ejercicio 3 - TIR'!$C$18)/('Ejercicio 3 - TIR'!$E$18-'Ejercicio 3 - TIR'!$C$18),'Ejercicio 3 - TIR'!$C$18+SQRT(('Ejercicio 3 - TIR'!$E$18-'Ejercicio 3 - TIR'!$C$18)*('Ejercicio 3 - TIR'!$D$18-'Ejercicio 3 - TIR'!$C$18)*N757),'Ejercicio 3 - TIR'!$E$18-SQRT(('Ejercicio 3 - TIR'!$E$18-'Ejercicio 3 - TIR'!$C$18)*('Ejercicio 3 - TIR'!$E$18-'Ejercicio 3 - TIR'!$D$18)*(1-N757)))</f>
        <v>42579.03877</v>
      </c>
      <c r="P757" s="3">
        <f t="shared" si="11"/>
        <v>0.1777861014</v>
      </c>
      <c r="Q757" s="7">
        <f>IF(P757&lt;=('Ejercicio 3 - TIR'!$D$22-'Ejercicio 3 - TIR'!$C$22)/('Ejercicio 3 - TIR'!$E$22-'Ejercicio 3 - TIR'!$C$22),'Ejercicio 3 - TIR'!$C$22+SQRT(('Ejercicio 3 - TIR'!$E$22-'Ejercicio 3 - TIR'!$C$22)*('Ejercicio 3 - TIR'!$D$22-'Ejercicio 3 - TIR'!$C$22)*P757),'Ejercicio 3 - TIR'!$E$22-SQRT(('Ejercicio 3 - TIR'!$E$22-'Ejercicio 3 - TIR'!$C$22)*('Ejercicio 3 - TIR'!$E$22-'Ejercicio 3 - TIR'!$D$22)*(1-P757)))</f>
        <v>0.1378889626</v>
      </c>
      <c r="R757" s="3">
        <f t="shared" si="12"/>
        <v>0.9473016194</v>
      </c>
      <c r="S757" s="7">
        <f>IF(R757&lt;=('Ejercicio 3 - TIR'!$D$23-'Ejercicio 3 - TIR'!$C$23)/('Ejercicio 3 - TIR'!$E$23-'Ejercicio 3 - TIR'!$C$23),'Ejercicio 3 - TIR'!$C$23+SQRT(('Ejercicio 3 - TIR'!$E$23-'Ejercicio 3 - TIR'!$C$23)*('Ejercicio 3 - TIR'!$D$23-'Ejercicio 3 - TIR'!$C$23)*R757),'Ejercicio 3 - TIR'!$E$23-SQRT(('Ejercicio 3 - TIR'!$E$23-'Ejercicio 3 - TIR'!$C$23)*('Ejercicio 3 - TIR'!$E$23-'Ejercicio 3 - TIR'!$D$23)*(1-R757)))</f>
        <v>0.1702605398</v>
      </c>
      <c r="T757" s="3">
        <f t="shared" si="13"/>
        <v>0.6641135286</v>
      </c>
      <c r="U757" s="7">
        <f>IF(T757&lt;=('Ejercicio 3 - TIR'!$D$24-'Ejercicio 3 - TIR'!$C$24)/('Ejercicio 3 - TIR'!$E$24-'Ejercicio 3 - TIR'!$C$24),'Ejercicio 3 - TIR'!$C$24+SQRT(('Ejercicio 3 - TIR'!$E$24-'Ejercicio 3 - TIR'!$C$24)*('Ejercicio 3 - TIR'!$D$24-'Ejercicio 3 - TIR'!$C$24)*T757),'Ejercicio 3 - TIR'!$E$24-SQRT(('Ejercicio 3 - TIR'!$E$24-'Ejercicio 3 - TIR'!$C$24)*('Ejercicio 3 - TIR'!$E$24-'Ejercicio 3 - TIR'!$D$24)*(1-T757)))</f>
        <v>0.1893327191</v>
      </c>
      <c r="V757" s="3">
        <f t="shared" si="14"/>
        <v>0.7519291542</v>
      </c>
      <c r="W757" s="7">
        <f>IF(V757&lt;=('Ejercicio 3 - TIR'!$D$25-'Ejercicio 3 - TIR'!$C$25)/('Ejercicio 3 - TIR'!$E$25-'Ejercicio 3 - TIR'!$C$25),'Ejercicio 3 - TIR'!$C$25+SQRT(('Ejercicio 3 - TIR'!$E$25-'Ejercicio 3 - TIR'!$C$25)*('Ejercicio 3 - TIR'!$D$25-'Ejercicio 3 - TIR'!$C$25)*V757),'Ejercicio 3 - TIR'!$E$25-SQRT(('Ejercicio 3 - TIR'!$E$25-'Ejercicio 3 - TIR'!$C$25)*('Ejercicio 3 - TIR'!$E$25-'Ejercicio 3 - TIR'!$D$25)*(1-V757)))</f>
        <v>0.2205339524</v>
      </c>
      <c r="X757" s="3">
        <f t="shared" si="15"/>
        <v>0.1346446046</v>
      </c>
      <c r="Y757" s="7">
        <f>IF(X757&lt;=('Ejercicio 3 - TIR'!$D$26-'Ejercicio 3 - TIR'!$C$26)/('Ejercicio 3 - TIR'!$E$26-'Ejercicio 3 - TIR'!$C$26),'Ejercicio 3 - TIR'!$C$26+SQRT(('Ejercicio 3 - TIR'!$E$26-'Ejercicio 3 - TIR'!$C$26)*('Ejercicio 3 - TIR'!$D$26-'Ejercicio 3 - TIR'!$C$26)*X757),'Ejercicio 3 - TIR'!$E$26-SQRT(('Ejercicio 3 - TIR'!$E$26-'Ejercicio 3 - TIR'!$C$26)*('Ejercicio 3 - TIR'!$E$26-'Ejercicio 3 - TIR'!$D$26)*(1-X757)))</f>
        <v>0.2090667363</v>
      </c>
      <c r="Z757" s="3">
        <f t="shared" si="16"/>
        <v>1.137888963</v>
      </c>
      <c r="AA757" s="3">
        <f t="shared" si="17"/>
        <v>1.331626552</v>
      </c>
      <c r="AB757" s="3">
        <f t="shared" si="18"/>
        <v>1.583747027</v>
      </c>
      <c r="AC757" s="3">
        <f t="shared" si="19"/>
        <v>1.933017019</v>
      </c>
      <c r="AD757" s="3">
        <f t="shared" si="20"/>
        <v>2.337146578</v>
      </c>
      <c r="AE757" s="2">
        <f t="shared" si="21"/>
        <v>4740.334342</v>
      </c>
      <c r="AF757" s="2">
        <f t="shared" si="22"/>
        <v>5547.426226</v>
      </c>
      <c r="AG757" s="2">
        <f t="shared" si="23"/>
        <v>6597.735517</v>
      </c>
      <c r="AH757" s="2">
        <f t="shared" si="24"/>
        <v>8052.760207</v>
      </c>
      <c r="AI757" s="2">
        <f t="shared" si="25"/>
        <v>9736.324502</v>
      </c>
      <c r="AJ757" s="4">
        <f t="shared" si="26"/>
        <v>48946.61624</v>
      </c>
      <c r="AK757" s="4">
        <f t="shared" si="27"/>
        <v>55857.99124</v>
      </c>
      <c r="AL757" s="4">
        <f t="shared" si="28"/>
        <v>65066.49906</v>
      </c>
      <c r="AM757" s="4">
        <f t="shared" si="29"/>
        <v>82802.64258</v>
      </c>
      <c r="AN757" s="4">
        <f t="shared" si="30"/>
        <v>99513.45476</v>
      </c>
      <c r="AO757" s="4">
        <f>C757/'Ejercicio 3 - TIR'!$D$7</f>
        <v>15383.87277</v>
      </c>
      <c r="AP757" s="4">
        <f t="shared" si="31"/>
        <v>33562.74346</v>
      </c>
      <c r="AQ757" s="4">
        <f t="shared" si="32"/>
        <v>40474.11847</v>
      </c>
      <c r="AR757" s="4">
        <f t="shared" si="33"/>
        <v>49682.62628</v>
      </c>
      <c r="AS757" s="4">
        <f t="shared" si="34"/>
        <v>67418.76981</v>
      </c>
      <c r="AT757" s="4">
        <f t="shared" si="35"/>
        <v>84129.58199</v>
      </c>
      <c r="AU757" s="4">
        <f>AP757*'Ejercicio 3 - TIR'!$D$5</f>
        <v>16781.37173</v>
      </c>
      <c r="AV757" s="4">
        <f>AQ757*'Ejercicio 3 - TIR'!$D$5</f>
        <v>20237.05923</v>
      </c>
      <c r="AW757" s="4">
        <f>AR757*'Ejercicio 3 - TIR'!$D$5</f>
        <v>24841.31314</v>
      </c>
      <c r="AX757" s="4">
        <f>AS757*'Ejercicio 3 - TIR'!$D$5</f>
        <v>33709.3849</v>
      </c>
      <c r="AY757" s="4">
        <f>AT757*'Ejercicio 3 - TIR'!$D$5</f>
        <v>42064.791</v>
      </c>
      <c r="AZ757" s="4">
        <f t="shared" ref="AZ757:BD757" si="2306">AJ757-AU757-AE757</f>
        <v>27424.91016</v>
      </c>
      <c r="BA757" s="4">
        <f t="shared" si="2306"/>
        <v>30073.50578</v>
      </c>
      <c r="BB757" s="4">
        <f t="shared" si="2306"/>
        <v>33627.4504</v>
      </c>
      <c r="BC757" s="4">
        <f t="shared" si="2306"/>
        <v>41040.49747</v>
      </c>
      <c r="BD757" s="4">
        <f t="shared" si="2306"/>
        <v>47712.33927</v>
      </c>
      <c r="BE757" s="4">
        <f t="shared" ref="BE757:BI757" si="2307">AZ757/Z757</f>
        <v>24101.56972</v>
      </c>
      <c r="BF757" s="4">
        <f t="shared" si="2307"/>
        <v>22584.03885</v>
      </c>
      <c r="BG757" s="4">
        <f t="shared" si="2307"/>
        <v>21232.842</v>
      </c>
      <c r="BH757" s="4">
        <f t="shared" si="2307"/>
        <v>21231.31719</v>
      </c>
      <c r="BI757" s="4">
        <f t="shared" si="2307"/>
        <v>20414.78259</v>
      </c>
      <c r="BJ757" s="4">
        <f t="shared" si="38"/>
        <v>80346.21466</v>
      </c>
      <c r="BK757" s="4">
        <f t="shared" si="39"/>
        <v>35954.36561</v>
      </c>
      <c r="BL757" s="4">
        <f t="shared" si="40"/>
        <v>116300.5803</v>
      </c>
      <c r="BM757" s="4">
        <f>BK757*'Ejercicio 3 - TIR'!$D$5</f>
        <v>17977.18281</v>
      </c>
      <c r="BN757" s="4">
        <f t="shared" si="41"/>
        <v>98323.39746</v>
      </c>
      <c r="BO757" s="4">
        <f t="shared" si="42"/>
        <v>42069.84636</v>
      </c>
      <c r="BP757" s="4">
        <f t="shared" si="43"/>
        <v>-111297.2738</v>
      </c>
      <c r="BQ757" s="4">
        <f t="shared" ref="BQ757:BT757" si="2308">BE757</f>
        <v>24101.56972</v>
      </c>
      <c r="BR757" s="4">
        <f t="shared" si="2308"/>
        <v>22584.03885</v>
      </c>
      <c r="BS757" s="4">
        <f t="shared" si="2308"/>
        <v>21232.842</v>
      </c>
      <c r="BT757" s="4">
        <f t="shared" si="2308"/>
        <v>21231.31719</v>
      </c>
      <c r="BU757" s="4">
        <f t="shared" si="45"/>
        <v>62484.62894</v>
      </c>
      <c r="BV757" s="36">
        <f t="shared" si="46"/>
        <v>9.554147403</v>
      </c>
    </row>
    <row r="758" ht="15.0" customHeight="1">
      <c r="A758" s="2">
        <v>757.0</v>
      </c>
      <c r="B758" s="3">
        <f t="shared" si="4"/>
        <v>0.7011426192</v>
      </c>
      <c r="C758" s="4">
        <f>IF(B758&lt;=('Ejercicio 3 - TIR'!$D$13-'Ejercicio 3 - TIR'!$C$13)/('Ejercicio 3 - TIR'!$E$13-'Ejercicio 3 - TIR'!$C$13),'Ejercicio 3 - TIR'!$C$13+SQRT(('Ejercicio 3 - TIR'!$E$13-'Ejercicio 3 - TIR'!$C$13)*('Ejercicio 3 - TIR'!$D$13-'Ejercicio 3 - TIR'!$C$13)*B758),'Ejercicio 3 - TIR'!$E$13-SQRT(('Ejercicio 3 - TIR'!$E$13-'Ejercicio 3 - TIR'!$C$13)*('Ejercicio 3 - TIR'!$E$13-'Ejercicio 3 - TIR'!$D$13)*(1-B758)))</f>
        <v>81062.5013</v>
      </c>
      <c r="D758" s="3">
        <f t="shared" si="5"/>
        <v>0.09156821229</v>
      </c>
      <c r="E758" s="4">
        <f>IF(D758&lt;=('Ejercicio 3 - TIR'!$D$14-'Ejercicio 3 - TIR'!$C$14)/('Ejercicio 3 - TIR'!$E$14-'Ejercicio 3 - TIR'!$C$14),'Ejercicio 3 - TIR'!$C$14+SQRT(('Ejercicio 3 - TIR'!$E$14-'Ejercicio 3 - TIR'!$C$14)*('Ejercicio 3 - TIR'!$D$14-'Ejercicio 3 - TIR'!$C$14)*D758),'Ejercicio 3 - TIR'!$E$14-SQRT(('Ejercicio 3 - TIR'!$E$14-'Ejercicio 3 - TIR'!$C$14)*('Ejercicio 3 - TIR'!$E$14-'Ejercicio 3 - TIR'!$D$14)*(1-D758)))</f>
        <v>27620.61365</v>
      </c>
      <c r="F758" s="3">
        <f t="shared" si="6"/>
        <v>0.03901996008</v>
      </c>
      <c r="G758" s="4">
        <f>IF(F758&lt;=('Ejercicio 3 - TIR'!$D$18-'Ejercicio 3 - TIR'!$C$18)/('Ejercicio 3 - TIR'!$E$18-'Ejercicio 3 - TIR'!$C$18),'Ejercicio 3 - TIR'!$C$18+SQRT(('Ejercicio 3 - TIR'!$E$18-'Ejercicio 3 - TIR'!$C$18)*('Ejercicio 3 - TIR'!$D$18-'Ejercicio 3 - TIR'!$C$18)*F758),'Ejercicio 3 - TIR'!$E$18-SQRT(('Ejercicio 3 - TIR'!$E$18-'Ejercicio 3 - TIR'!$C$18)*('Ejercicio 3 - TIR'!$E$18-'Ejercicio 3 - TIR'!$D$18)*(1-F758)))</f>
        <v>32419.29618</v>
      </c>
      <c r="H758" s="3">
        <f t="shared" si="7"/>
        <v>0.892273626</v>
      </c>
      <c r="I758" s="4">
        <f>IF(H758&lt;=('Ejercicio 3 - TIR'!$D$18-'Ejercicio 3 - TIR'!$C$18)/('Ejercicio 3 - TIR'!$E$18-'Ejercicio 3 - TIR'!$C$18),'Ejercicio 3 - TIR'!$C$18+SQRT(('Ejercicio 3 - TIR'!$E$18-'Ejercicio 3 - TIR'!$C$18)*('Ejercicio 3 - TIR'!$D$18-'Ejercicio 3 - TIR'!$C$18)*H758),'Ejercicio 3 - TIR'!$E$18-SQRT(('Ejercicio 3 - TIR'!$E$18-'Ejercicio 3 - TIR'!$C$18)*('Ejercicio 3 - TIR'!$E$18-'Ejercicio 3 - TIR'!$D$18)*(1-H758)))</f>
        <v>42157.55773</v>
      </c>
      <c r="J758" s="3">
        <f t="shared" si="8"/>
        <v>0.4216037286</v>
      </c>
      <c r="K758" s="4">
        <f>IF(J758&lt;=('Ejercicio 3 - TIR'!$D$18-'Ejercicio 3 - TIR'!$C$18)/('Ejercicio 3 - TIR'!$E$18-'Ejercicio 3 - TIR'!$C$18),'Ejercicio 3 - TIR'!$C$18+SQRT(('Ejercicio 3 - TIR'!$E$18-'Ejercicio 3 - TIR'!$C$18)*('Ejercicio 3 - TIR'!$D$18-'Ejercicio 3 - TIR'!$C$18)*J758),'Ejercicio 3 - TIR'!$E$18-SQRT(('Ejercicio 3 - TIR'!$E$18-'Ejercicio 3 - TIR'!$C$18)*('Ejercicio 3 - TIR'!$E$18-'Ejercicio 3 - TIR'!$D$18)*(1-J758)))</f>
        <v>37952.39331</v>
      </c>
      <c r="L758" s="3">
        <f t="shared" si="9"/>
        <v>0.4343794137</v>
      </c>
      <c r="M758" s="4">
        <f>IF(L758&lt;=('Ejercicio 3 - TIR'!$D$18-'Ejercicio 3 - TIR'!$C$18)/('Ejercicio 3 - TIR'!$E$18-'Ejercicio 3 - TIR'!$C$18),'Ejercicio 3 - TIR'!$C$18+SQRT(('Ejercicio 3 - TIR'!$E$18-'Ejercicio 3 - TIR'!$C$18)*('Ejercicio 3 - TIR'!$D$18-'Ejercicio 3 - TIR'!$C$18)*L758),'Ejercicio 3 - TIR'!$E$18-SQRT(('Ejercicio 3 - TIR'!$E$18-'Ejercicio 3 - TIR'!$C$18)*('Ejercicio 3 - TIR'!$E$18-'Ejercicio 3 - TIR'!$D$18)*(1-L758)))</f>
        <v>38071.98315</v>
      </c>
      <c r="N758" s="3">
        <f t="shared" si="10"/>
        <v>0.4957017444</v>
      </c>
      <c r="O758" s="4">
        <f>IF(N758&lt;=('Ejercicio 3 - TIR'!$D$18-'Ejercicio 3 - TIR'!$C$18)/('Ejercicio 3 - TIR'!$E$18-'Ejercicio 3 - TIR'!$C$18),'Ejercicio 3 - TIR'!$C$18+SQRT(('Ejercicio 3 - TIR'!$E$18-'Ejercicio 3 - TIR'!$C$18)*('Ejercicio 3 - TIR'!$D$18-'Ejercicio 3 - TIR'!$C$18)*N758),'Ejercicio 3 - TIR'!$E$18-SQRT(('Ejercicio 3 - TIR'!$E$18-'Ejercicio 3 - TIR'!$C$18)*('Ejercicio 3 - TIR'!$E$18-'Ejercicio 3 - TIR'!$D$18)*(1-N758)))</f>
        <v>38622.94971</v>
      </c>
      <c r="P758" s="3">
        <f t="shared" si="11"/>
        <v>0.5158013104</v>
      </c>
      <c r="Q758" s="7">
        <f>IF(P758&lt;=('Ejercicio 3 - TIR'!$D$22-'Ejercicio 3 - TIR'!$C$22)/('Ejercicio 3 - TIR'!$E$22-'Ejercicio 3 - TIR'!$C$22),'Ejercicio 3 - TIR'!$C$22+SQRT(('Ejercicio 3 - TIR'!$E$22-'Ejercicio 3 - TIR'!$C$22)*('Ejercicio 3 - TIR'!$D$22-'Ejercicio 3 - TIR'!$C$22)*P758),'Ejercicio 3 - TIR'!$E$22-SQRT(('Ejercicio 3 - TIR'!$E$22-'Ejercicio 3 - TIR'!$C$22)*('Ejercicio 3 - TIR'!$E$22-'Ejercicio 3 - TIR'!$D$22)*(1-P758)))</f>
        <v>0.1504778449</v>
      </c>
      <c r="R758" s="3">
        <f t="shared" si="12"/>
        <v>0.2159147303</v>
      </c>
      <c r="S758" s="7">
        <f>IF(R758&lt;=('Ejercicio 3 - TIR'!$D$23-'Ejercicio 3 - TIR'!$C$23)/('Ejercicio 3 - TIR'!$E$23-'Ejercicio 3 - TIR'!$C$23),'Ejercicio 3 - TIR'!$C$23+SQRT(('Ejercicio 3 - TIR'!$E$23-'Ejercicio 3 - TIR'!$C$23)*('Ejercicio 3 - TIR'!$D$23-'Ejercicio 3 - TIR'!$C$23)*R758),'Ejercicio 3 - TIR'!$E$23-SQRT(('Ejercicio 3 - TIR'!$E$23-'Ejercicio 3 - TIR'!$C$23)*('Ejercicio 3 - TIR'!$E$23-'Ejercicio 3 - TIR'!$D$23)*(1-R758)))</f>
        <v>0.1397141197</v>
      </c>
      <c r="T758" s="3">
        <f t="shared" si="13"/>
        <v>0.7343591182</v>
      </c>
      <c r="U758" s="7">
        <f>IF(T758&lt;=('Ejercicio 3 - TIR'!$D$24-'Ejercicio 3 - TIR'!$C$24)/('Ejercicio 3 - TIR'!$E$24-'Ejercicio 3 - TIR'!$C$24),'Ejercicio 3 - TIR'!$C$24+SQRT(('Ejercicio 3 - TIR'!$E$24-'Ejercicio 3 - TIR'!$C$24)*('Ejercicio 3 - TIR'!$D$24-'Ejercicio 3 - TIR'!$C$24)*T758),'Ejercicio 3 - TIR'!$E$24-SQRT(('Ejercicio 3 - TIR'!$E$24-'Ejercicio 3 - TIR'!$C$24)*('Ejercicio 3 - TIR'!$E$24-'Ejercicio 3 - TIR'!$D$24)*(1-T758)))</f>
        <v>0.1927274044</v>
      </c>
      <c r="V758" s="3">
        <f t="shared" si="14"/>
        <v>0.8845227999</v>
      </c>
      <c r="W758" s="7">
        <f>IF(V758&lt;=('Ejercicio 3 - TIR'!$D$25-'Ejercicio 3 - TIR'!$C$25)/('Ejercicio 3 - TIR'!$E$25-'Ejercicio 3 - TIR'!$C$25),'Ejercicio 3 - TIR'!$C$25+SQRT(('Ejercicio 3 - TIR'!$E$25-'Ejercicio 3 - TIR'!$C$25)*('Ejercicio 3 - TIR'!$D$25-'Ejercicio 3 - TIR'!$C$25)*V758),'Ejercicio 3 - TIR'!$E$25-SQRT(('Ejercicio 3 - TIR'!$E$25-'Ejercicio 3 - TIR'!$C$25)*('Ejercicio 3 - TIR'!$E$25-'Ejercicio 3 - TIR'!$D$25)*(1-V758)))</f>
        <v>0.2298960153</v>
      </c>
      <c r="X758" s="3">
        <f t="shared" si="15"/>
        <v>0.8264914308</v>
      </c>
      <c r="Y758" s="7">
        <f>IF(X758&lt;=('Ejercicio 3 - TIR'!$D$26-'Ejercicio 3 - TIR'!$C$26)/('Ejercicio 3 - TIR'!$E$26-'Ejercicio 3 - TIR'!$C$26),'Ejercicio 3 - TIR'!$C$26+SQRT(('Ejercicio 3 - TIR'!$E$26-'Ejercicio 3 - TIR'!$C$26)*('Ejercicio 3 - TIR'!$D$26-'Ejercicio 3 - TIR'!$C$26)*X758),'Ejercicio 3 - TIR'!$E$26-SQRT(('Ejercicio 3 - TIR'!$E$26-'Ejercicio 3 - TIR'!$C$26)*('Ejercicio 3 - TIR'!$E$26-'Ejercicio 3 - TIR'!$D$26)*(1-X758)))</f>
        <v>0.2493904219</v>
      </c>
      <c r="Z758" s="3">
        <f t="shared" si="16"/>
        <v>1.150477845</v>
      </c>
      <c r="AA758" s="3">
        <f t="shared" si="17"/>
        <v>1.311215844</v>
      </c>
      <c r="AB758" s="3">
        <f t="shared" si="18"/>
        <v>1.563923071</v>
      </c>
      <c r="AC758" s="3">
        <f t="shared" si="19"/>
        <v>1.923462753</v>
      </c>
      <c r="AD758" s="3">
        <f t="shared" si="20"/>
        <v>2.40315594</v>
      </c>
      <c r="AE758" s="2">
        <f t="shared" si="21"/>
        <v>4156.290418</v>
      </c>
      <c r="AF758" s="2">
        <f t="shared" si="22"/>
        <v>4736.982874</v>
      </c>
      <c r="AG758" s="2">
        <f t="shared" si="23"/>
        <v>5649.929289</v>
      </c>
      <c r="AH758" s="2">
        <f t="shared" si="24"/>
        <v>6948.825519</v>
      </c>
      <c r="AI758" s="2">
        <f t="shared" si="25"/>
        <v>8681.796047</v>
      </c>
      <c r="AJ758" s="4">
        <f t="shared" si="26"/>
        <v>37297.682</v>
      </c>
      <c r="AK758" s="4">
        <f t="shared" si="27"/>
        <v>55277.65765</v>
      </c>
      <c r="AL758" s="4">
        <f t="shared" si="28"/>
        <v>59354.62347</v>
      </c>
      <c r="AM758" s="4">
        <f t="shared" si="29"/>
        <v>73230.04152</v>
      </c>
      <c r="AN758" s="4">
        <f t="shared" si="30"/>
        <v>92816.97101</v>
      </c>
      <c r="AO758" s="4">
        <f>C758/'Ejercicio 3 - TIR'!$D$7</f>
        <v>16212.50026</v>
      </c>
      <c r="AP758" s="4">
        <f t="shared" si="31"/>
        <v>21085.18174</v>
      </c>
      <c r="AQ758" s="4">
        <f t="shared" si="32"/>
        <v>39065.15739</v>
      </c>
      <c r="AR758" s="4">
        <f t="shared" si="33"/>
        <v>43142.12321</v>
      </c>
      <c r="AS758" s="4">
        <f t="shared" si="34"/>
        <v>57017.54126</v>
      </c>
      <c r="AT758" s="4">
        <f t="shared" si="35"/>
        <v>76604.47075</v>
      </c>
      <c r="AU758" s="4">
        <f>AP758*'Ejercicio 3 - TIR'!$D$5</f>
        <v>10542.59087</v>
      </c>
      <c r="AV758" s="4">
        <f>AQ758*'Ejercicio 3 - TIR'!$D$5</f>
        <v>19532.57869</v>
      </c>
      <c r="AW758" s="4">
        <f>AR758*'Ejercicio 3 - TIR'!$D$5</f>
        <v>21571.06161</v>
      </c>
      <c r="AX758" s="4">
        <f>AS758*'Ejercicio 3 - TIR'!$D$5</f>
        <v>28508.77063</v>
      </c>
      <c r="AY758" s="4">
        <f>AT758*'Ejercicio 3 - TIR'!$D$5</f>
        <v>38302.23537</v>
      </c>
      <c r="AZ758" s="4">
        <f t="shared" ref="AZ758:BD758" si="2309">AJ758-AU758-AE758</f>
        <v>22598.80071</v>
      </c>
      <c r="BA758" s="4">
        <f t="shared" si="2309"/>
        <v>31008.09608</v>
      </c>
      <c r="BB758" s="4">
        <f t="shared" si="2309"/>
        <v>32133.63258</v>
      </c>
      <c r="BC758" s="4">
        <f t="shared" si="2309"/>
        <v>37772.44537</v>
      </c>
      <c r="BD758" s="4">
        <f t="shared" si="2309"/>
        <v>45832.93959</v>
      </c>
      <c r="BE758" s="4">
        <f t="shared" ref="BE758:BI758" si="2310">AZ758/Z758</f>
        <v>19642.96906</v>
      </c>
      <c r="BF758" s="4">
        <f t="shared" si="2310"/>
        <v>23648.35372</v>
      </c>
      <c r="BG758" s="4">
        <f t="shared" si="2310"/>
        <v>20546.81153</v>
      </c>
      <c r="BH758" s="4">
        <f t="shared" si="2310"/>
        <v>19637.73165</v>
      </c>
      <c r="BI758" s="4">
        <f t="shared" si="2310"/>
        <v>19071.97899</v>
      </c>
      <c r="BJ758" s="4">
        <f t="shared" si="38"/>
        <v>66376.64177</v>
      </c>
      <c r="BK758" s="4">
        <f t="shared" si="39"/>
        <v>38961.1663</v>
      </c>
      <c r="BL758" s="4">
        <f t="shared" si="40"/>
        <v>105337.8081</v>
      </c>
      <c r="BM758" s="4">
        <f>BK758*'Ejercicio 3 - TIR'!$D$5</f>
        <v>19480.58315</v>
      </c>
      <c r="BN758" s="4">
        <f t="shared" si="41"/>
        <v>85857.22492</v>
      </c>
      <c r="BO758" s="4">
        <f t="shared" si="42"/>
        <v>35726.86378</v>
      </c>
      <c r="BP758" s="4">
        <f t="shared" si="43"/>
        <v>-108683.115</v>
      </c>
      <c r="BQ758" s="4">
        <f t="shared" ref="BQ758:BT758" si="2311">BE758</f>
        <v>19642.96906</v>
      </c>
      <c r="BR758" s="4">
        <f t="shared" si="2311"/>
        <v>23648.35372</v>
      </c>
      <c r="BS758" s="4">
        <f t="shared" si="2311"/>
        <v>20546.81153</v>
      </c>
      <c r="BT758" s="4">
        <f t="shared" si="2311"/>
        <v>19637.73165</v>
      </c>
      <c r="BU758" s="4">
        <f t="shared" si="45"/>
        <v>54798.84277</v>
      </c>
      <c r="BV758" s="36">
        <f t="shared" si="46"/>
        <v>7.34101</v>
      </c>
    </row>
    <row r="759" ht="15.0" customHeight="1">
      <c r="A759" s="2">
        <v>758.0</v>
      </c>
      <c r="B759" s="3">
        <f t="shared" si="4"/>
        <v>0.5918400637</v>
      </c>
      <c r="C759" s="4">
        <f>IF(B759&lt;=('Ejercicio 3 - TIR'!$D$13-'Ejercicio 3 - TIR'!$C$13)/('Ejercicio 3 - TIR'!$E$13-'Ejercicio 3 - TIR'!$C$13),'Ejercicio 3 - TIR'!$C$13+SQRT(('Ejercicio 3 - TIR'!$E$13-'Ejercicio 3 - TIR'!$C$13)*('Ejercicio 3 - TIR'!$D$13-'Ejercicio 3 - TIR'!$C$13)*B759),'Ejercicio 3 - TIR'!$E$13-SQRT(('Ejercicio 3 - TIR'!$E$13-'Ejercicio 3 - TIR'!$C$13)*('Ejercicio 3 - TIR'!$E$13-'Ejercicio 3 - TIR'!$D$13)*(1-B759)))</f>
        <v>77868.75684</v>
      </c>
      <c r="D759" s="3">
        <f t="shared" si="5"/>
        <v>0.9312374218</v>
      </c>
      <c r="E759" s="4">
        <f>IF(D759&lt;=('Ejercicio 3 - TIR'!$D$14-'Ejercicio 3 - TIR'!$C$14)/('Ejercicio 3 - TIR'!$E$14-'Ejercicio 3 - TIR'!$C$14),'Ejercicio 3 - TIR'!$C$14+SQRT(('Ejercicio 3 - TIR'!$E$14-'Ejercicio 3 - TIR'!$C$14)*('Ejercicio 3 - TIR'!$D$14-'Ejercicio 3 - TIR'!$C$14)*D759),'Ejercicio 3 - TIR'!$E$14-SQRT(('Ejercicio 3 - TIR'!$E$14-'Ejercicio 3 - TIR'!$C$14)*('Ejercicio 3 - TIR'!$E$14-'Ejercicio 3 - TIR'!$D$14)*(1-D759)))</f>
        <v>36788.3981</v>
      </c>
      <c r="F759" s="3">
        <f t="shared" si="6"/>
        <v>0.9162293934</v>
      </c>
      <c r="G759" s="4">
        <f>IF(F759&lt;=('Ejercicio 3 - TIR'!$D$18-'Ejercicio 3 - TIR'!$C$18)/('Ejercicio 3 - TIR'!$E$18-'Ejercicio 3 - TIR'!$C$18),'Ejercicio 3 - TIR'!$C$18+SQRT(('Ejercicio 3 - TIR'!$E$18-'Ejercicio 3 - TIR'!$C$18)*('Ejercicio 3 - TIR'!$D$18-'Ejercicio 3 - TIR'!$C$18)*F759),'Ejercicio 3 - TIR'!$E$18-SQRT(('Ejercicio 3 - TIR'!$E$18-'Ejercicio 3 - TIR'!$C$18)*('Ejercicio 3 - TIR'!$E$18-'Ejercicio 3 - TIR'!$D$18)*(1-F759)))</f>
        <v>42493.44948</v>
      </c>
      <c r="H759" s="3">
        <f t="shared" si="7"/>
        <v>0.1244989112</v>
      </c>
      <c r="I759" s="4">
        <f>IF(H759&lt;=('Ejercicio 3 - TIR'!$D$18-'Ejercicio 3 - TIR'!$C$18)/('Ejercicio 3 - TIR'!$E$18-'Ejercicio 3 - TIR'!$C$18),'Ejercicio 3 - TIR'!$C$18+SQRT(('Ejercicio 3 - TIR'!$E$18-'Ejercicio 3 - TIR'!$C$18)*('Ejercicio 3 - TIR'!$D$18-'Ejercicio 3 - TIR'!$C$18)*H759),'Ejercicio 3 - TIR'!$E$18-SQRT(('Ejercicio 3 - TIR'!$E$18-'Ejercicio 3 - TIR'!$C$18)*('Ejercicio 3 - TIR'!$E$18-'Ejercicio 3 - TIR'!$D$18)*(1-H759)))</f>
        <v>34321.43919</v>
      </c>
      <c r="J759" s="3">
        <f t="shared" si="8"/>
        <v>0.5217552069</v>
      </c>
      <c r="K759" s="4">
        <f>IF(J759&lt;=('Ejercicio 3 - TIR'!$D$18-'Ejercicio 3 - TIR'!$C$18)/('Ejercicio 3 - TIR'!$E$18-'Ejercicio 3 - TIR'!$C$18),'Ejercicio 3 - TIR'!$C$18+SQRT(('Ejercicio 3 - TIR'!$E$18-'Ejercicio 3 - TIR'!$C$18)*('Ejercicio 3 - TIR'!$D$18-'Ejercicio 3 - TIR'!$C$18)*J759),'Ejercicio 3 - TIR'!$E$18-SQRT(('Ejercicio 3 - TIR'!$E$18-'Ejercicio 3 - TIR'!$C$18)*('Ejercicio 3 - TIR'!$E$18-'Ejercicio 3 - TIR'!$D$18)*(1-J759)))</f>
        <v>38846.65366</v>
      </c>
      <c r="L759" s="3">
        <f t="shared" si="9"/>
        <v>0.02458777938</v>
      </c>
      <c r="M759" s="4">
        <f>IF(L759&lt;=('Ejercicio 3 - TIR'!$D$18-'Ejercicio 3 - TIR'!$C$18)/('Ejercicio 3 - TIR'!$E$18-'Ejercicio 3 - TIR'!$C$18),'Ejercicio 3 - TIR'!$C$18+SQRT(('Ejercicio 3 - TIR'!$E$18-'Ejercicio 3 - TIR'!$C$18)*('Ejercicio 3 - TIR'!$D$18-'Ejercicio 3 - TIR'!$C$18)*L759),'Ejercicio 3 - TIR'!$E$18-SQRT(('Ejercicio 3 - TIR'!$E$18-'Ejercicio 3 - TIR'!$C$18)*('Ejercicio 3 - TIR'!$E$18-'Ejercicio 3 - TIR'!$D$18)*(1-L759)))</f>
        <v>31920.46008</v>
      </c>
      <c r="N759" s="3">
        <f t="shared" si="10"/>
        <v>0.9989279099</v>
      </c>
      <c r="O759" s="4">
        <f>IF(N759&lt;=('Ejercicio 3 - TIR'!$D$18-'Ejercicio 3 - TIR'!$C$18)/('Ejercicio 3 - TIR'!$E$18-'Ejercicio 3 - TIR'!$C$18),'Ejercicio 3 - TIR'!$C$18+SQRT(('Ejercicio 3 - TIR'!$E$18-'Ejercicio 3 - TIR'!$C$18)*('Ejercicio 3 - TIR'!$D$18-'Ejercicio 3 - TIR'!$C$18)*N759),'Ejercicio 3 - TIR'!$E$18-SQRT(('Ejercicio 3 - TIR'!$E$18-'Ejercicio 3 - TIR'!$C$18)*('Ejercicio 3 - TIR'!$E$18-'Ejercicio 3 - TIR'!$D$18)*(1-N759)))</f>
        <v>44716.43914</v>
      </c>
      <c r="P759" s="3">
        <f t="shared" si="11"/>
        <v>0.6745873202</v>
      </c>
      <c r="Q759" s="7">
        <f>IF(P759&lt;=('Ejercicio 3 - TIR'!$D$22-'Ejercicio 3 - TIR'!$C$22)/('Ejercicio 3 - TIR'!$E$22-'Ejercicio 3 - TIR'!$C$22),'Ejercicio 3 - TIR'!$C$22+SQRT(('Ejercicio 3 - TIR'!$E$22-'Ejercicio 3 - TIR'!$C$22)*('Ejercicio 3 - TIR'!$D$22-'Ejercicio 3 - TIR'!$C$22)*P759),'Ejercicio 3 - TIR'!$E$22-SQRT(('Ejercicio 3 - TIR'!$E$22-'Ejercicio 3 - TIR'!$C$22)*('Ejercicio 3 - TIR'!$E$22-'Ejercicio 3 - TIR'!$D$22)*(1-P759)))</f>
        <v>0.1557978756</v>
      </c>
      <c r="R759" s="3">
        <f t="shared" si="12"/>
        <v>0.7063416841</v>
      </c>
      <c r="S759" s="7">
        <f>IF(R759&lt;=('Ejercicio 3 - TIR'!$D$23-'Ejercicio 3 - TIR'!$C$23)/('Ejercicio 3 - TIR'!$E$23-'Ejercicio 3 - TIR'!$C$23),'Ejercicio 3 - TIR'!$C$23+SQRT(('Ejercicio 3 - TIR'!$E$23-'Ejercicio 3 - TIR'!$C$23)*('Ejercicio 3 - TIR'!$D$23-'Ejercicio 3 - TIR'!$C$23)*R759),'Ejercicio 3 - TIR'!$E$23-SQRT(('Ejercicio 3 - TIR'!$E$23-'Ejercicio 3 - TIR'!$C$23)*('Ejercicio 3 - TIR'!$E$23-'Ejercicio 3 - TIR'!$D$23)*(1-R759)))</f>
        <v>0.1570090242</v>
      </c>
      <c r="T759" s="3">
        <f t="shared" si="13"/>
        <v>0.3620288328</v>
      </c>
      <c r="U759" s="7">
        <f>IF(T759&lt;=('Ejercicio 3 - TIR'!$D$24-'Ejercicio 3 - TIR'!$C$24)/('Ejercicio 3 - TIR'!$E$24-'Ejercicio 3 - TIR'!$C$24),'Ejercicio 3 - TIR'!$C$24+SQRT(('Ejercicio 3 - TIR'!$E$24-'Ejercicio 3 - TIR'!$C$24)*('Ejercicio 3 - TIR'!$D$24-'Ejercicio 3 - TIR'!$C$24)*T759),'Ejercicio 3 - TIR'!$E$24-SQRT(('Ejercicio 3 - TIR'!$E$24-'Ejercicio 3 - TIR'!$C$24)*('Ejercicio 3 - TIR'!$E$24-'Ejercicio 3 - TIR'!$D$24)*(1-T759)))</f>
        <v>0.1775728227</v>
      </c>
      <c r="V759" s="3">
        <f t="shared" si="14"/>
        <v>0.0681294194</v>
      </c>
      <c r="W759" s="7">
        <f>IF(V759&lt;=('Ejercicio 3 - TIR'!$D$25-'Ejercicio 3 - TIR'!$C$25)/('Ejercicio 3 - TIR'!$E$25-'Ejercicio 3 - TIR'!$C$25),'Ejercicio 3 - TIR'!$C$25+SQRT(('Ejercicio 3 - TIR'!$E$25-'Ejercicio 3 - TIR'!$C$25)*('Ejercicio 3 - TIR'!$D$25-'Ejercicio 3 - TIR'!$C$25)*V759),'Ejercicio 3 - TIR'!$E$25-SQRT(('Ejercicio 3 - TIR'!$E$25-'Ejercicio 3 - TIR'!$C$25)*('Ejercicio 3 - TIR'!$E$25-'Ejercicio 3 - TIR'!$D$25)*(1-V759)))</f>
        <v>0.1897663293</v>
      </c>
      <c r="X759" s="3">
        <f t="shared" si="15"/>
        <v>0.2932995006</v>
      </c>
      <c r="Y759" s="7">
        <f>IF(X759&lt;=('Ejercicio 3 - TIR'!$D$26-'Ejercicio 3 - TIR'!$C$26)/('Ejercicio 3 - TIR'!$E$26-'Ejercicio 3 - TIR'!$C$26),'Ejercicio 3 - TIR'!$C$26+SQRT(('Ejercicio 3 - TIR'!$E$26-'Ejercicio 3 - TIR'!$C$26)*('Ejercicio 3 - TIR'!$D$26-'Ejercicio 3 - TIR'!$C$26)*X759),'Ejercicio 3 - TIR'!$E$26-SQRT(('Ejercicio 3 - TIR'!$E$26-'Ejercicio 3 - TIR'!$C$26)*('Ejercicio 3 - TIR'!$E$26-'Ejercicio 3 - TIR'!$D$26)*(1-X759)))</f>
        <v>0.2181408715</v>
      </c>
      <c r="Z759" s="3">
        <f t="shared" si="16"/>
        <v>1.155797876</v>
      </c>
      <c r="AA759" s="3">
        <f t="shared" si="17"/>
        <v>1.337268572</v>
      </c>
      <c r="AB759" s="3">
        <f t="shared" si="18"/>
        <v>1.574731127</v>
      </c>
      <c r="AC759" s="3">
        <f t="shared" si="19"/>
        <v>1.873562073</v>
      </c>
      <c r="AD759" s="3">
        <f t="shared" si="20"/>
        <v>2.282262536</v>
      </c>
      <c r="AE759" s="2">
        <f t="shared" si="21"/>
        <v>5731.554273</v>
      </c>
      <c r="AF759" s="2">
        <f t="shared" si="22"/>
        <v>6631.460016</v>
      </c>
      <c r="AG759" s="2">
        <f t="shared" si="23"/>
        <v>7809.02709</v>
      </c>
      <c r="AH759" s="2">
        <f t="shared" si="24"/>
        <v>9290.917496</v>
      </c>
      <c r="AI759" s="2">
        <f t="shared" si="25"/>
        <v>11317.64634</v>
      </c>
      <c r="AJ759" s="4">
        <f t="shared" si="26"/>
        <v>49113.83864</v>
      </c>
      <c r="AK759" s="4">
        <f t="shared" si="27"/>
        <v>45896.98198</v>
      </c>
      <c r="AL759" s="4">
        <f t="shared" si="28"/>
        <v>61173.03471</v>
      </c>
      <c r="AM759" s="4">
        <f t="shared" si="29"/>
        <v>59804.96335</v>
      </c>
      <c r="AN759" s="4">
        <f t="shared" si="30"/>
        <v>102054.6538</v>
      </c>
      <c r="AO759" s="4">
        <f>C759/'Ejercicio 3 - TIR'!$D$7</f>
        <v>15573.75137</v>
      </c>
      <c r="AP759" s="4">
        <f t="shared" si="31"/>
        <v>33540.08727</v>
      </c>
      <c r="AQ759" s="4">
        <f t="shared" si="32"/>
        <v>30323.23062</v>
      </c>
      <c r="AR759" s="4">
        <f t="shared" si="33"/>
        <v>45599.28334</v>
      </c>
      <c r="AS759" s="4">
        <f t="shared" si="34"/>
        <v>44231.21198</v>
      </c>
      <c r="AT759" s="4">
        <f t="shared" si="35"/>
        <v>86480.90244</v>
      </c>
      <c r="AU759" s="4">
        <f>AP759*'Ejercicio 3 - TIR'!$D$5</f>
        <v>16770.04364</v>
      </c>
      <c r="AV759" s="4">
        <f>AQ759*'Ejercicio 3 - TIR'!$D$5</f>
        <v>15161.61531</v>
      </c>
      <c r="AW759" s="4">
        <f>AR759*'Ejercicio 3 - TIR'!$D$5</f>
        <v>22799.64167</v>
      </c>
      <c r="AX759" s="4">
        <f>AS759*'Ejercicio 3 - TIR'!$D$5</f>
        <v>22115.60599</v>
      </c>
      <c r="AY759" s="4">
        <f>AT759*'Ejercicio 3 - TIR'!$D$5</f>
        <v>43240.45122</v>
      </c>
      <c r="AZ759" s="4">
        <f t="shared" ref="AZ759:BD759" si="2312">AJ759-AU759-AE759</f>
        <v>26612.24073</v>
      </c>
      <c r="BA759" s="4">
        <f t="shared" si="2312"/>
        <v>24103.90666</v>
      </c>
      <c r="BB759" s="4">
        <f t="shared" si="2312"/>
        <v>30564.36595</v>
      </c>
      <c r="BC759" s="4">
        <f t="shared" si="2312"/>
        <v>28398.43986</v>
      </c>
      <c r="BD759" s="4">
        <f t="shared" si="2312"/>
        <v>47496.55625</v>
      </c>
      <c r="BE759" s="4">
        <f t="shared" ref="BE759:BI759" si="2313">AZ759/Z759</f>
        <v>23024.99537</v>
      </c>
      <c r="BF759" s="4">
        <f t="shared" si="2313"/>
        <v>18024.73128</v>
      </c>
      <c r="BG759" s="4">
        <f t="shared" si="2313"/>
        <v>19409.26005</v>
      </c>
      <c r="BH759" s="4">
        <f t="shared" si="2313"/>
        <v>15157.45876</v>
      </c>
      <c r="BI759" s="4">
        <f t="shared" si="2313"/>
        <v>20811.17115</v>
      </c>
      <c r="BJ759" s="4">
        <f t="shared" si="38"/>
        <v>83960.78277</v>
      </c>
      <c r="BK759" s="4">
        <f t="shared" si="39"/>
        <v>35543.3893</v>
      </c>
      <c r="BL759" s="4">
        <f t="shared" si="40"/>
        <v>119504.1721</v>
      </c>
      <c r="BM759" s="4">
        <f>BK759*'Ejercicio 3 - TIR'!$D$5</f>
        <v>17771.69465</v>
      </c>
      <c r="BN759" s="4">
        <f t="shared" si="41"/>
        <v>101732.4774</v>
      </c>
      <c r="BO759" s="4">
        <f t="shared" si="42"/>
        <v>44575.27379</v>
      </c>
      <c r="BP759" s="4">
        <f t="shared" si="43"/>
        <v>-114657.1549</v>
      </c>
      <c r="BQ759" s="4">
        <f t="shared" ref="BQ759:BT759" si="2314">BE759</f>
        <v>23024.99537</v>
      </c>
      <c r="BR759" s="4">
        <f t="shared" si="2314"/>
        <v>18024.73128</v>
      </c>
      <c r="BS759" s="4">
        <f t="shared" si="2314"/>
        <v>19409.26005</v>
      </c>
      <c r="BT759" s="4">
        <f t="shared" si="2314"/>
        <v>15157.45876</v>
      </c>
      <c r="BU759" s="4">
        <f t="shared" si="45"/>
        <v>65386.44494</v>
      </c>
      <c r="BV759" s="36">
        <f t="shared" si="46"/>
        <v>6.072460535</v>
      </c>
    </row>
    <row r="760" ht="15.0" customHeight="1">
      <c r="A760" s="2">
        <v>759.0</v>
      </c>
      <c r="B760" s="3">
        <f t="shared" si="4"/>
        <v>0.8997046206</v>
      </c>
      <c r="C760" s="4">
        <f>IF(B760&lt;=('Ejercicio 3 - TIR'!$D$13-'Ejercicio 3 - TIR'!$C$13)/('Ejercicio 3 - TIR'!$E$13-'Ejercicio 3 - TIR'!$C$13),'Ejercicio 3 - TIR'!$C$13+SQRT(('Ejercicio 3 - TIR'!$E$13-'Ejercicio 3 - TIR'!$C$13)*('Ejercicio 3 - TIR'!$D$13-'Ejercicio 3 - TIR'!$C$13)*B760),'Ejercicio 3 - TIR'!$E$13-SQRT(('Ejercicio 3 - TIR'!$E$13-'Ejercicio 3 - TIR'!$C$13)*('Ejercicio 3 - TIR'!$E$13-'Ejercicio 3 - TIR'!$D$13)*(1-B760)))</f>
        <v>89029.38219</v>
      </c>
      <c r="D760" s="3">
        <f t="shared" si="5"/>
        <v>0.2666972777</v>
      </c>
      <c r="E760" s="4">
        <f>IF(D760&lt;=('Ejercicio 3 - TIR'!$D$14-'Ejercicio 3 - TIR'!$C$14)/('Ejercicio 3 - TIR'!$E$14-'Ejercicio 3 - TIR'!$C$14),'Ejercicio 3 - TIR'!$C$14+SQRT(('Ejercicio 3 - TIR'!$E$14-'Ejercicio 3 - TIR'!$C$14)*('Ejercicio 3 - TIR'!$D$14-'Ejercicio 3 - TIR'!$C$14)*D760),'Ejercicio 3 - TIR'!$E$14-SQRT(('Ejercicio 3 - TIR'!$E$14-'Ejercicio 3 - TIR'!$C$14)*('Ejercicio 3 - TIR'!$E$14-'Ejercicio 3 - TIR'!$D$14)*(1-D760)))</f>
        <v>29472.39263</v>
      </c>
      <c r="F760" s="3">
        <f t="shared" si="6"/>
        <v>0.4860738947</v>
      </c>
      <c r="G760" s="4">
        <f>IF(F760&lt;=('Ejercicio 3 - TIR'!$D$18-'Ejercicio 3 - TIR'!$C$18)/('Ejercicio 3 - TIR'!$E$18-'Ejercicio 3 - TIR'!$C$18),'Ejercicio 3 - TIR'!$C$18+SQRT(('Ejercicio 3 - TIR'!$E$18-'Ejercicio 3 - TIR'!$C$18)*('Ejercicio 3 - TIR'!$D$18-'Ejercicio 3 - TIR'!$C$18)*F760),'Ejercicio 3 - TIR'!$E$18-SQRT(('Ejercicio 3 - TIR'!$E$18-'Ejercicio 3 - TIR'!$C$18)*('Ejercicio 3 - TIR'!$E$18-'Ejercicio 3 - TIR'!$D$18)*(1-F760)))</f>
        <v>38538.79876</v>
      </c>
      <c r="H760" s="3">
        <f t="shared" si="7"/>
        <v>0.8176063983</v>
      </c>
      <c r="I760" s="4">
        <f>IF(H760&lt;=('Ejercicio 3 - TIR'!$D$18-'Ejercicio 3 - TIR'!$C$18)/('Ejercicio 3 - TIR'!$E$18-'Ejercicio 3 - TIR'!$C$18),'Ejercicio 3 - TIR'!$C$18+SQRT(('Ejercicio 3 - TIR'!$E$18-'Ejercicio 3 - TIR'!$C$18)*('Ejercicio 3 - TIR'!$D$18-'Ejercicio 3 - TIR'!$C$18)*H760),'Ejercicio 3 - TIR'!$E$18-SQRT(('Ejercicio 3 - TIR'!$E$18-'Ejercicio 3 - TIR'!$C$18)*('Ejercicio 3 - TIR'!$E$18-'Ejercicio 3 - TIR'!$D$18)*(1-H760)))</f>
        <v>41301.41647</v>
      </c>
      <c r="J760" s="3">
        <f t="shared" si="8"/>
        <v>0.4550970846</v>
      </c>
      <c r="K760" s="4">
        <f>IF(J760&lt;=('Ejercicio 3 - TIR'!$D$18-'Ejercicio 3 - TIR'!$C$18)/('Ejercicio 3 - TIR'!$E$18-'Ejercicio 3 - TIR'!$C$18),'Ejercicio 3 - TIR'!$C$18+SQRT(('Ejercicio 3 - TIR'!$E$18-'Ejercicio 3 - TIR'!$C$18)*('Ejercicio 3 - TIR'!$D$18-'Ejercicio 3 - TIR'!$C$18)*J760),'Ejercicio 3 - TIR'!$E$18-SQRT(('Ejercicio 3 - TIR'!$E$18-'Ejercicio 3 - TIR'!$C$18)*('Ejercicio 3 - TIR'!$E$18-'Ejercicio 3 - TIR'!$D$18)*(1-J760)))</f>
        <v>38262.23715</v>
      </c>
      <c r="L760" s="3">
        <f t="shared" si="9"/>
        <v>0.5317906097</v>
      </c>
      <c r="M760" s="4">
        <f>IF(L760&lt;=('Ejercicio 3 - TIR'!$D$18-'Ejercicio 3 - TIR'!$C$18)/('Ejercicio 3 - TIR'!$E$18-'Ejercicio 3 - TIR'!$C$18),'Ejercicio 3 - TIR'!$C$18+SQRT(('Ejercicio 3 - TIR'!$E$18-'Ejercicio 3 - TIR'!$C$18)*('Ejercicio 3 - TIR'!$D$18-'Ejercicio 3 - TIR'!$C$18)*L760),'Ejercicio 3 - TIR'!$E$18-SQRT(('Ejercicio 3 - TIR'!$E$18-'Ejercicio 3 - TIR'!$C$18)*('Ejercicio 3 - TIR'!$E$18-'Ejercicio 3 - TIR'!$D$18)*(1-L760)))</f>
        <v>38931.32641</v>
      </c>
      <c r="N760" s="3">
        <f t="shared" si="10"/>
        <v>0.520866716</v>
      </c>
      <c r="O760" s="4">
        <f>IF(N760&lt;=('Ejercicio 3 - TIR'!$D$18-'Ejercicio 3 - TIR'!$C$18)/('Ejercicio 3 - TIR'!$E$18-'Ejercicio 3 - TIR'!$C$18),'Ejercicio 3 - TIR'!$C$18+SQRT(('Ejercicio 3 - TIR'!$E$18-'Ejercicio 3 - TIR'!$C$18)*('Ejercicio 3 - TIR'!$D$18-'Ejercicio 3 - TIR'!$C$18)*N760),'Ejercicio 3 - TIR'!$E$18-SQRT(('Ejercicio 3 - TIR'!$E$18-'Ejercicio 3 - TIR'!$C$18)*('Ejercicio 3 - TIR'!$E$18-'Ejercicio 3 - TIR'!$D$18)*(1-N760)))</f>
        <v>38839.11802</v>
      </c>
      <c r="P760" s="3">
        <f t="shared" si="11"/>
        <v>0.9802322282</v>
      </c>
      <c r="Q760" s="7">
        <f>IF(P760&lt;=('Ejercicio 3 - TIR'!$D$22-'Ejercicio 3 - TIR'!$C$22)/('Ejercicio 3 - TIR'!$E$22-'Ejercicio 3 - TIR'!$C$22),'Ejercicio 3 - TIR'!$C$22+SQRT(('Ejercicio 3 - TIR'!$E$22-'Ejercicio 3 - TIR'!$C$22)*('Ejercicio 3 - TIR'!$D$22-'Ejercicio 3 - TIR'!$C$22)*P760),'Ejercicio 3 - TIR'!$E$22-SQRT(('Ejercicio 3 - TIR'!$E$22-'Ejercicio 3 - TIR'!$C$22)*('Ejercicio 3 - TIR'!$E$22-'Ejercicio 3 - TIR'!$D$22)*(1-P760)))</f>
        <v>0.1740349359</v>
      </c>
      <c r="R760" s="3">
        <f t="shared" si="12"/>
        <v>0.8408310805</v>
      </c>
      <c r="S760" s="7">
        <f>IF(R760&lt;=('Ejercicio 3 - TIR'!$D$23-'Ejercicio 3 - TIR'!$C$23)/('Ejercicio 3 - TIR'!$E$23-'Ejercicio 3 - TIR'!$C$23),'Ejercicio 3 - TIR'!$C$23+SQRT(('Ejercicio 3 - TIR'!$E$23-'Ejercicio 3 - TIR'!$C$23)*('Ejercicio 3 - TIR'!$D$23-'Ejercicio 3 - TIR'!$C$23)*R760),'Ejercicio 3 - TIR'!$E$23-SQRT(('Ejercicio 3 - TIR'!$E$23-'Ejercicio 3 - TIR'!$C$23)*('Ejercicio 3 - TIR'!$E$23-'Ejercicio 3 - TIR'!$D$23)*(1-R760)))</f>
        <v>0.1630735693</v>
      </c>
      <c r="T760" s="3">
        <f t="shared" si="13"/>
        <v>0.6876911674</v>
      </c>
      <c r="U760" s="7">
        <f>IF(T760&lt;=('Ejercicio 3 - TIR'!$D$24-'Ejercicio 3 - TIR'!$C$24)/('Ejercicio 3 - TIR'!$E$24-'Ejercicio 3 - TIR'!$C$24),'Ejercicio 3 - TIR'!$C$24+SQRT(('Ejercicio 3 - TIR'!$E$24-'Ejercicio 3 - TIR'!$C$24)*('Ejercicio 3 - TIR'!$D$24-'Ejercicio 3 - TIR'!$C$24)*T760),'Ejercicio 3 - TIR'!$E$24-SQRT(('Ejercicio 3 - TIR'!$E$24-'Ejercicio 3 - TIR'!$C$24)*('Ejercicio 3 - TIR'!$E$24-'Ejercicio 3 - TIR'!$D$24)*(1-T760)))</f>
        <v>0.1904286502</v>
      </c>
      <c r="V760" s="3">
        <f t="shared" si="14"/>
        <v>0.7329268329</v>
      </c>
      <c r="W760" s="7">
        <f>IF(V760&lt;=('Ejercicio 3 - TIR'!$D$25-'Ejercicio 3 - TIR'!$C$25)/('Ejercicio 3 - TIR'!$E$25-'Ejercicio 3 - TIR'!$C$25),'Ejercicio 3 - TIR'!$C$25+SQRT(('Ejercicio 3 - TIR'!$E$25-'Ejercicio 3 - TIR'!$C$25)*('Ejercicio 3 - TIR'!$D$25-'Ejercicio 3 - TIR'!$C$25)*V760),'Ejercicio 3 - TIR'!$E$25-SQRT(('Ejercicio 3 - TIR'!$E$25-'Ejercicio 3 - TIR'!$C$25)*('Ejercicio 3 - TIR'!$E$25-'Ejercicio 3 - TIR'!$D$25)*(1-V760)))</f>
        <v>0.219426219</v>
      </c>
      <c r="X760" s="3">
        <f t="shared" si="15"/>
        <v>0.4299155894</v>
      </c>
      <c r="Y760" s="7">
        <f>IF(X760&lt;=('Ejercicio 3 - TIR'!$D$26-'Ejercicio 3 - TIR'!$C$26)/('Ejercicio 3 - TIR'!$E$26-'Ejercicio 3 - TIR'!$C$26),'Ejercicio 3 - TIR'!$C$26+SQRT(('Ejercicio 3 - TIR'!$E$26-'Ejercicio 3 - TIR'!$C$26)*('Ejercicio 3 - TIR'!$D$26-'Ejercicio 3 - TIR'!$C$26)*X760),'Ejercicio 3 - TIR'!$E$26-SQRT(('Ejercicio 3 - TIR'!$E$26-'Ejercicio 3 - TIR'!$C$26)*('Ejercicio 3 - TIR'!$E$26-'Ejercicio 3 - TIR'!$D$26)*(1-X760)))</f>
        <v>0.2245161662</v>
      </c>
      <c r="Z760" s="3">
        <f t="shared" si="16"/>
        <v>1.174034936</v>
      </c>
      <c r="AA760" s="3">
        <f t="shared" si="17"/>
        <v>1.365489003</v>
      </c>
      <c r="AB760" s="3">
        <f t="shared" si="18"/>
        <v>1.625517231</v>
      </c>
      <c r="AC760" s="3">
        <f t="shared" si="19"/>
        <v>1.982198331</v>
      </c>
      <c r="AD760" s="3">
        <f t="shared" si="20"/>
        <v>2.427233901</v>
      </c>
      <c r="AE760" s="2">
        <f t="shared" si="21"/>
        <v>5129.225963</v>
      </c>
      <c r="AF760" s="2">
        <f t="shared" si="22"/>
        <v>5965.667149</v>
      </c>
      <c r="AG760" s="2">
        <f t="shared" si="23"/>
        <v>7101.701091</v>
      </c>
      <c r="AH760" s="2">
        <f t="shared" si="24"/>
        <v>8660.00051</v>
      </c>
      <c r="AI760" s="2">
        <f t="shared" si="25"/>
        <v>10604.31062</v>
      </c>
      <c r="AJ760" s="4">
        <f t="shared" si="26"/>
        <v>45245.89613</v>
      </c>
      <c r="AK760" s="4">
        <f t="shared" si="27"/>
        <v>56396.63002</v>
      </c>
      <c r="AL760" s="4">
        <f t="shared" si="28"/>
        <v>62195.92579</v>
      </c>
      <c r="AM760" s="4">
        <f t="shared" si="29"/>
        <v>77169.61024</v>
      </c>
      <c r="AN760" s="4">
        <f t="shared" si="30"/>
        <v>94271.62395</v>
      </c>
      <c r="AO760" s="4">
        <f>C760/'Ejercicio 3 - TIR'!$D$7</f>
        <v>17805.87644</v>
      </c>
      <c r="AP760" s="4">
        <f t="shared" si="31"/>
        <v>27440.01969</v>
      </c>
      <c r="AQ760" s="4">
        <f t="shared" si="32"/>
        <v>38590.75358</v>
      </c>
      <c r="AR760" s="4">
        <f t="shared" si="33"/>
        <v>44390.04935</v>
      </c>
      <c r="AS760" s="4">
        <f t="shared" si="34"/>
        <v>59363.7338</v>
      </c>
      <c r="AT760" s="4">
        <f t="shared" si="35"/>
        <v>76465.74751</v>
      </c>
      <c r="AU760" s="4">
        <f>AP760*'Ejercicio 3 - TIR'!$D$5</f>
        <v>13720.00985</v>
      </c>
      <c r="AV760" s="4">
        <f>AQ760*'Ejercicio 3 - TIR'!$D$5</f>
        <v>19295.37679</v>
      </c>
      <c r="AW760" s="4">
        <f>AR760*'Ejercicio 3 - TIR'!$D$5</f>
        <v>22195.02468</v>
      </c>
      <c r="AX760" s="4">
        <f>AS760*'Ejercicio 3 - TIR'!$D$5</f>
        <v>29681.8669</v>
      </c>
      <c r="AY760" s="4">
        <f>AT760*'Ejercicio 3 - TIR'!$D$5</f>
        <v>38232.87376</v>
      </c>
      <c r="AZ760" s="4">
        <f t="shared" ref="AZ760:BD760" si="2315">AJ760-AU760-AE760</f>
        <v>26396.66032</v>
      </c>
      <c r="BA760" s="4">
        <f t="shared" si="2315"/>
        <v>31135.58608</v>
      </c>
      <c r="BB760" s="4">
        <f t="shared" si="2315"/>
        <v>32899.20002</v>
      </c>
      <c r="BC760" s="4">
        <f t="shared" si="2315"/>
        <v>38827.74283</v>
      </c>
      <c r="BD760" s="4">
        <f t="shared" si="2315"/>
        <v>45434.43957</v>
      </c>
      <c r="BE760" s="4">
        <f t="shared" ref="BE760:BI760" si="2316">AZ760/Z760</f>
        <v>22483.7094</v>
      </c>
      <c r="BF760" s="4">
        <f t="shared" si="2316"/>
        <v>22801.78456</v>
      </c>
      <c r="BG760" s="4">
        <f t="shared" si="2316"/>
        <v>20239.21949</v>
      </c>
      <c r="BH760" s="4">
        <f t="shared" si="2316"/>
        <v>19588.22294</v>
      </c>
      <c r="BI760" s="4">
        <f t="shared" si="2316"/>
        <v>18718.60786</v>
      </c>
      <c r="BJ760" s="4">
        <f t="shared" si="38"/>
        <v>71536.39053</v>
      </c>
      <c r="BK760" s="4">
        <f t="shared" si="39"/>
        <v>43219.02693</v>
      </c>
      <c r="BL760" s="4">
        <f t="shared" si="40"/>
        <v>114755.4175</v>
      </c>
      <c r="BM760" s="4">
        <f>BK760*'Ejercicio 3 - TIR'!$D$5</f>
        <v>21609.51346</v>
      </c>
      <c r="BN760" s="4">
        <f t="shared" si="41"/>
        <v>93145.904</v>
      </c>
      <c r="BO760" s="4">
        <f t="shared" si="42"/>
        <v>38375.33085</v>
      </c>
      <c r="BP760" s="4">
        <f t="shared" si="43"/>
        <v>-118501.7748</v>
      </c>
      <c r="BQ760" s="4">
        <f t="shared" ref="BQ760:BT760" si="2317">BE760</f>
        <v>22483.7094</v>
      </c>
      <c r="BR760" s="4">
        <f t="shared" si="2317"/>
        <v>22801.78456</v>
      </c>
      <c r="BS760" s="4">
        <f t="shared" si="2317"/>
        <v>20239.21949</v>
      </c>
      <c r="BT760" s="4">
        <f t="shared" si="2317"/>
        <v>19588.22294</v>
      </c>
      <c r="BU760" s="4">
        <f t="shared" si="45"/>
        <v>57093.9387</v>
      </c>
      <c r="BV760" s="36">
        <f t="shared" si="46"/>
        <v>5.507624078</v>
      </c>
    </row>
    <row r="761" ht="15.0" customHeight="1">
      <c r="A761" s="2">
        <v>760.0</v>
      </c>
      <c r="B761" s="3">
        <f t="shared" si="4"/>
        <v>0.2854671932</v>
      </c>
      <c r="C761" s="4">
        <f>IF(B761&lt;=('Ejercicio 3 - TIR'!$D$13-'Ejercicio 3 - TIR'!$C$13)/('Ejercicio 3 - TIR'!$E$13-'Ejercicio 3 - TIR'!$C$13),'Ejercicio 3 - TIR'!$C$13+SQRT(('Ejercicio 3 - TIR'!$E$13-'Ejercicio 3 - TIR'!$C$13)*('Ejercicio 3 - TIR'!$D$13-'Ejercicio 3 - TIR'!$C$13)*B761),'Ejercicio 3 - TIR'!$E$13-SQRT(('Ejercicio 3 - TIR'!$E$13-'Ejercicio 3 - TIR'!$C$13)*('Ejercicio 3 - TIR'!$E$13-'Ejercicio 3 - TIR'!$D$13)*(1-B761)))</f>
        <v>70717.93436</v>
      </c>
      <c r="D761" s="3">
        <f t="shared" si="5"/>
        <v>0.804655276</v>
      </c>
      <c r="E761" s="4">
        <f>IF(D761&lt;=('Ejercicio 3 - TIR'!$D$14-'Ejercicio 3 - TIR'!$C$14)/('Ejercicio 3 - TIR'!$E$14-'Ejercicio 3 - TIR'!$C$14),'Ejercicio 3 - TIR'!$C$14+SQRT(('Ejercicio 3 - TIR'!$E$14-'Ejercicio 3 - TIR'!$C$14)*('Ejercicio 3 - TIR'!$D$14-'Ejercicio 3 - TIR'!$C$14)*D761),'Ejercicio 3 - TIR'!$E$14-SQRT(('Ejercicio 3 - TIR'!$E$14-'Ejercicio 3 - TIR'!$C$14)*('Ejercicio 3 - TIR'!$E$14-'Ejercicio 3 - TIR'!$D$14)*(1-D761)))</f>
        <v>34586.89474</v>
      </c>
      <c r="F761" s="3">
        <f t="shared" si="6"/>
        <v>0.1539771176</v>
      </c>
      <c r="G761" s="4">
        <f>IF(F761&lt;=('Ejercicio 3 - TIR'!$D$18-'Ejercicio 3 - TIR'!$C$18)/('Ejercicio 3 - TIR'!$E$18-'Ejercicio 3 - TIR'!$C$18),'Ejercicio 3 - TIR'!$C$18+SQRT(('Ejercicio 3 - TIR'!$E$18-'Ejercicio 3 - TIR'!$C$18)*('Ejercicio 3 - TIR'!$D$18-'Ejercicio 3 - TIR'!$C$18)*F761),'Ejercicio 3 - TIR'!$E$18-SQRT(('Ejercicio 3 - TIR'!$E$18-'Ejercicio 3 - TIR'!$C$18)*('Ejercicio 3 - TIR'!$E$18-'Ejercicio 3 - TIR'!$D$18)*(1-F761)))</f>
        <v>34805.88885</v>
      </c>
      <c r="H761" s="3">
        <f t="shared" si="7"/>
        <v>0.03632729133</v>
      </c>
      <c r="I761" s="4">
        <f>IF(H761&lt;=('Ejercicio 3 - TIR'!$D$18-'Ejercicio 3 - TIR'!$C$18)/('Ejercicio 3 - TIR'!$E$18-'Ejercicio 3 - TIR'!$C$18),'Ejercicio 3 - TIR'!$C$18+SQRT(('Ejercicio 3 - TIR'!$E$18-'Ejercicio 3 - TIR'!$C$18)*('Ejercicio 3 - TIR'!$D$18-'Ejercicio 3 - TIR'!$C$18)*H761),'Ejercicio 3 - TIR'!$E$18-SQRT(('Ejercicio 3 - TIR'!$E$18-'Ejercicio 3 - TIR'!$C$18)*('Ejercicio 3 - TIR'!$E$18-'Ejercicio 3 - TIR'!$D$18)*(1-H761)))</f>
        <v>32334.32939</v>
      </c>
      <c r="J761" s="3">
        <f t="shared" si="8"/>
        <v>0.9391247563</v>
      </c>
      <c r="K761" s="4">
        <f>IF(J761&lt;=('Ejercicio 3 - TIR'!$D$18-'Ejercicio 3 - TIR'!$C$18)/('Ejercicio 3 - TIR'!$E$18-'Ejercicio 3 - TIR'!$C$18),'Ejercicio 3 - TIR'!$C$18+SQRT(('Ejercicio 3 - TIR'!$E$18-'Ejercicio 3 - TIR'!$C$18)*('Ejercicio 3 - TIR'!$D$18-'Ejercicio 3 - TIR'!$C$18)*J761),'Ejercicio 3 - TIR'!$E$18-SQRT(('Ejercicio 3 - TIR'!$E$18-'Ejercicio 3 - TIR'!$C$18)*('Ejercicio 3 - TIR'!$E$18-'Ejercicio 3 - TIR'!$D$18)*(1-J761)))</f>
        <v>42863.2634</v>
      </c>
      <c r="L761" s="3">
        <f t="shared" si="9"/>
        <v>0.5575639262</v>
      </c>
      <c r="M761" s="4">
        <f>IF(L761&lt;=('Ejercicio 3 - TIR'!$D$18-'Ejercicio 3 - TIR'!$C$18)/('Ejercicio 3 - TIR'!$E$18-'Ejercicio 3 - TIR'!$C$18),'Ejercicio 3 - TIR'!$C$18+SQRT(('Ejercicio 3 - TIR'!$E$18-'Ejercicio 3 - TIR'!$C$18)*('Ejercicio 3 - TIR'!$D$18-'Ejercicio 3 - TIR'!$C$18)*L761),'Ejercicio 3 - TIR'!$E$18-SQRT(('Ejercicio 3 - TIR'!$E$18-'Ejercicio 3 - TIR'!$C$18)*('Ejercicio 3 - TIR'!$E$18-'Ejercicio 3 - TIR'!$D$18)*(1-L761)))</f>
        <v>39145.19485</v>
      </c>
      <c r="N761" s="3">
        <f t="shared" si="10"/>
        <v>0.1075752867</v>
      </c>
      <c r="O761" s="4">
        <f>IF(N761&lt;=('Ejercicio 3 - TIR'!$D$18-'Ejercicio 3 - TIR'!$C$18)/('Ejercicio 3 - TIR'!$E$18-'Ejercicio 3 - TIR'!$C$18),'Ejercicio 3 - TIR'!$C$18+SQRT(('Ejercicio 3 - TIR'!$E$18-'Ejercicio 3 - TIR'!$C$18)*('Ejercicio 3 - TIR'!$D$18-'Ejercicio 3 - TIR'!$C$18)*N761),'Ejercicio 3 - TIR'!$E$18-SQRT(('Ejercicio 3 - TIR'!$E$18-'Ejercicio 3 - TIR'!$C$18)*('Ejercicio 3 - TIR'!$E$18-'Ejercicio 3 - TIR'!$D$18)*(1-N761)))</f>
        <v>34017.0005</v>
      </c>
      <c r="P761" s="3">
        <f t="shared" si="11"/>
        <v>0.1964643668</v>
      </c>
      <c r="Q761" s="7">
        <f>IF(P761&lt;=('Ejercicio 3 - TIR'!$D$22-'Ejercicio 3 - TIR'!$C$22)/('Ejercicio 3 - TIR'!$E$22-'Ejercicio 3 - TIR'!$C$22),'Ejercicio 3 - TIR'!$C$22+SQRT(('Ejercicio 3 - TIR'!$E$22-'Ejercicio 3 - TIR'!$C$22)*('Ejercicio 3 - TIR'!$D$22-'Ejercicio 3 - TIR'!$C$22)*P761),'Ejercicio 3 - TIR'!$E$22-SQRT(('Ejercicio 3 - TIR'!$E$22-'Ejercicio 3 - TIR'!$C$22)*('Ejercicio 3 - TIR'!$E$22-'Ejercicio 3 - TIR'!$D$22)*(1-P761)))</f>
        <v>0.1388052083</v>
      </c>
      <c r="R761" s="3">
        <f t="shared" si="12"/>
        <v>0.169197415</v>
      </c>
      <c r="S761" s="7">
        <f>IF(R761&lt;=('Ejercicio 3 - TIR'!$D$23-'Ejercicio 3 - TIR'!$C$23)/('Ejercicio 3 - TIR'!$E$23-'Ejercicio 3 - TIR'!$C$23),'Ejercicio 3 - TIR'!$C$23+SQRT(('Ejercicio 3 - TIR'!$E$23-'Ejercicio 3 - TIR'!$C$23)*('Ejercicio 3 - TIR'!$D$23-'Ejercicio 3 - TIR'!$C$23)*R761),'Ejercicio 3 - TIR'!$E$23-SQRT(('Ejercicio 3 - TIR'!$E$23-'Ejercicio 3 - TIR'!$C$23)*('Ejercicio 3 - TIR'!$E$23-'Ejercicio 3 - TIR'!$D$23)*(1-R761)))</f>
        <v>0.1374515142</v>
      </c>
      <c r="T761" s="3">
        <f t="shared" si="13"/>
        <v>0.09830303914</v>
      </c>
      <c r="U761" s="7">
        <f>IF(T761&lt;=('Ejercicio 3 - TIR'!$D$24-'Ejercicio 3 - TIR'!$C$24)/('Ejercicio 3 - TIR'!$E$24-'Ejercicio 3 - TIR'!$C$24),'Ejercicio 3 - TIR'!$C$24+SQRT(('Ejercicio 3 - TIR'!$E$24-'Ejercicio 3 - TIR'!$C$24)*('Ejercicio 3 - TIR'!$D$24-'Ejercicio 3 - TIR'!$C$24)*T761),'Ejercicio 3 - TIR'!$E$24-SQRT(('Ejercicio 3 - TIR'!$E$24-'Ejercicio 3 - TIR'!$C$24)*('Ejercicio 3 - TIR'!$E$24-'Ejercicio 3 - TIR'!$D$24)*(1-T761)))</f>
        <v>0.1643678941</v>
      </c>
      <c r="V761" s="3">
        <f t="shared" si="14"/>
        <v>0.8353581677</v>
      </c>
      <c r="W761" s="7">
        <f>IF(V761&lt;=('Ejercicio 3 - TIR'!$D$25-'Ejercicio 3 - TIR'!$C$25)/('Ejercicio 3 - TIR'!$E$25-'Ejercicio 3 - TIR'!$C$25),'Ejercicio 3 - TIR'!$C$25+SQRT(('Ejercicio 3 - TIR'!$E$25-'Ejercicio 3 - TIR'!$C$25)*('Ejercicio 3 - TIR'!$D$25-'Ejercicio 3 - TIR'!$C$25)*V761),'Ejercicio 3 - TIR'!$E$25-SQRT(('Ejercicio 3 - TIR'!$E$25-'Ejercicio 3 - TIR'!$C$25)*('Ejercicio 3 - TIR'!$E$25-'Ejercicio 3 - TIR'!$D$25)*(1-V761)))</f>
        <v>0.2259948669</v>
      </c>
      <c r="X761" s="3">
        <f t="shared" si="15"/>
        <v>0.7920272871</v>
      </c>
      <c r="Y761" s="7">
        <f>IF(X761&lt;=('Ejercicio 3 - TIR'!$D$26-'Ejercicio 3 - TIR'!$C$26)/('Ejercicio 3 - TIR'!$E$26-'Ejercicio 3 - TIR'!$C$26),'Ejercicio 3 - TIR'!$C$26+SQRT(('Ejercicio 3 - TIR'!$E$26-'Ejercicio 3 - TIR'!$C$26)*('Ejercicio 3 - TIR'!$D$26-'Ejercicio 3 - TIR'!$C$26)*X761),'Ejercicio 3 - TIR'!$E$26-SQRT(('Ejercicio 3 - TIR'!$E$26-'Ejercicio 3 - TIR'!$C$26)*('Ejercicio 3 - TIR'!$E$26-'Ejercicio 3 - TIR'!$D$26)*(1-X761)))</f>
        <v>0.2464880223</v>
      </c>
      <c r="Z761" s="3">
        <f t="shared" si="16"/>
        <v>1.138805208</v>
      </c>
      <c r="AA761" s="3">
        <f t="shared" si="17"/>
        <v>1.295335709</v>
      </c>
      <c r="AB761" s="3">
        <f t="shared" si="18"/>
        <v>1.508247311</v>
      </c>
      <c r="AC761" s="3">
        <f t="shared" si="19"/>
        <v>1.849103462</v>
      </c>
      <c r="AD761" s="3">
        <f t="shared" si="20"/>
        <v>2.304885317</v>
      </c>
      <c r="AE761" s="2">
        <f t="shared" si="21"/>
        <v>4800.841129</v>
      </c>
      <c r="AF761" s="2">
        <f t="shared" si="22"/>
        <v>5460.724012</v>
      </c>
      <c r="AG761" s="2">
        <f t="shared" si="23"/>
        <v>6358.291718</v>
      </c>
      <c r="AH761" s="2">
        <f t="shared" si="24"/>
        <v>7795.233009</v>
      </c>
      <c r="AI761" s="2">
        <f t="shared" si="25"/>
        <v>9716.664577</v>
      </c>
      <c r="AJ761" s="4">
        <f t="shared" si="26"/>
        <v>39637.1275</v>
      </c>
      <c r="AK761" s="4">
        <f t="shared" si="27"/>
        <v>41883.81147</v>
      </c>
      <c r="AL761" s="4">
        <f t="shared" si="28"/>
        <v>64648.40178</v>
      </c>
      <c r="AM761" s="4">
        <f t="shared" si="29"/>
        <v>72383.51531</v>
      </c>
      <c r="AN761" s="4">
        <f t="shared" si="30"/>
        <v>78405.28497</v>
      </c>
      <c r="AO761" s="4">
        <f>C761/'Ejercicio 3 - TIR'!$D$7</f>
        <v>14143.58687</v>
      </c>
      <c r="AP761" s="4">
        <f t="shared" si="31"/>
        <v>25493.54063</v>
      </c>
      <c r="AQ761" s="4">
        <f t="shared" si="32"/>
        <v>27740.2246</v>
      </c>
      <c r="AR761" s="4">
        <f t="shared" si="33"/>
        <v>50504.81491</v>
      </c>
      <c r="AS761" s="4">
        <f t="shared" si="34"/>
        <v>58239.92844</v>
      </c>
      <c r="AT761" s="4">
        <f t="shared" si="35"/>
        <v>64261.6981</v>
      </c>
      <c r="AU761" s="4">
        <f>AP761*'Ejercicio 3 - TIR'!$D$5</f>
        <v>12746.77032</v>
      </c>
      <c r="AV761" s="4">
        <f>AQ761*'Ejercicio 3 - TIR'!$D$5</f>
        <v>13870.1123</v>
      </c>
      <c r="AW761" s="4">
        <f>AR761*'Ejercicio 3 - TIR'!$D$5</f>
        <v>25252.40745</v>
      </c>
      <c r="AX761" s="4">
        <f>AS761*'Ejercicio 3 - TIR'!$D$5</f>
        <v>29119.96422</v>
      </c>
      <c r="AY761" s="4">
        <f>AT761*'Ejercicio 3 - TIR'!$D$5</f>
        <v>32130.84905</v>
      </c>
      <c r="AZ761" s="4">
        <f t="shared" ref="AZ761:BD761" si="2318">AJ761-AU761-AE761</f>
        <v>22089.51606</v>
      </c>
      <c r="BA761" s="4">
        <f t="shared" si="2318"/>
        <v>22552.97516</v>
      </c>
      <c r="BB761" s="4">
        <f t="shared" si="2318"/>
        <v>33037.70261</v>
      </c>
      <c r="BC761" s="4">
        <f t="shared" si="2318"/>
        <v>35468.31808</v>
      </c>
      <c r="BD761" s="4">
        <f t="shared" si="2318"/>
        <v>36557.77135</v>
      </c>
      <c r="BE761" s="4">
        <f t="shared" ref="BE761:BI761" si="2319">AZ761/Z761</f>
        <v>19397.09785</v>
      </c>
      <c r="BF761" s="4">
        <f t="shared" si="2319"/>
        <v>17410.91133</v>
      </c>
      <c r="BG761" s="4">
        <f t="shared" si="2319"/>
        <v>21904.69849</v>
      </c>
      <c r="BH761" s="4">
        <f t="shared" si="2319"/>
        <v>19181.35941</v>
      </c>
      <c r="BI761" s="4">
        <f t="shared" si="2319"/>
        <v>15860.99364</v>
      </c>
      <c r="BJ761" s="4">
        <f t="shared" si="38"/>
        <v>79718.82583</v>
      </c>
      <c r="BK761" s="4">
        <f t="shared" si="39"/>
        <v>32599.34571</v>
      </c>
      <c r="BL761" s="4">
        <f t="shared" si="40"/>
        <v>112318.1715</v>
      </c>
      <c r="BM761" s="4">
        <f>BK761*'Ejercicio 3 - TIR'!$D$5</f>
        <v>16299.67285</v>
      </c>
      <c r="BN761" s="4">
        <f t="shared" si="41"/>
        <v>96018.49869</v>
      </c>
      <c r="BO761" s="4">
        <f t="shared" si="42"/>
        <v>41658.68817</v>
      </c>
      <c r="BP761" s="4">
        <f t="shared" si="43"/>
        <v>-105304.8291</v>
      </c>
      <c r="BQ761" s="4">
        <f t="shared" ref="BQ761:BT761" si="2320">BE761</f>
        <v>19397.09785</v>
      </c>
      <c r="BR761" s="4">
        <f t="shared" si="2320"/>
        <v>17410.91133</v>
      </c>
      <c r="BS761" s="4">
        <f t="shared" si="2320"/>
        <v>21904.69849</v>
      </c>
      <c r="BT761" s="4">
        <f t="shared" si="2320"/>
        <v>19181.35941</v>
      </c>
      <c r="BU761" s="4">
        <f t="shared" si="45"/>
        <v>57519.68181</v>
      </c>
      <c r="BV761" s="36">
        <f t="shared" si="46"/>
        <v>7.460038192</v>
      </c>
    </row>
    <row r="762" ht="15.0" customHeight="1">
      <c r="A762" s="2">
        <v>761.0</v>
      </c>
      <c r="B762" s="3">
        <f t="shared" si="4"/>
        <v>0.4206054727</v>
      </c>
      <c r="C762" s="4">
        <f>IF(B762&lt;=('Ejercicio 3 - TIR'!$D$13-'Ejercicio 3 - TIR'!$C$13)/('Ejercicio 3 - TIR'!$E$13-'Ejercicio 3 - TIR'!$C$13),'Ejercicio 3 - TIR'!$C$13+SQRT(('Ejercicio 3 - TIR'!$E$13-'Ejercicio 3 - TIR'!$C$13)*('Ejercicio 3 - TIR'!$D$13-'Ejercicio 3 - TIR'!$C$13)*B762),'Ejercicio 3 - TIR'!$E$13-SQRT(('Ejercicio 3 - TIR'!$E$13-'Ejercicio 3 - TIR'!$C$13)*('Ejercicio 3 - TIR'!$E$13-'Ejercicio 3 - TIR'!$D$13)*(1-B762)))</f>
        <v>73631.96191</v>
      </c>
      <c r="D762" s="3">
        <f t="shared" si="5"/>
        <v>0.07551815181</v>
      </c>
      <c r="E762" s="4">
        <f>IF(D762&lt;=('Ejercicio 3 - TIR'!$D$14-'Ejercicio 3 - TIR'!$C$14)/('Ejercicio 3 - TIR'!$E$14-'Ejercicio 3 - TIR'!$C$14),'Ejercicio 3 - TIR'!$C$14+SQRT(('Ejercicio 3 - TIR'!$E$14-'Ejercicio 3 - TIR'!$C$14)*('Ejercicio 3 - TIR'!$D$14-'Ejercicio 3 - TIR'!$C$14)*D762),'Ejercicio 3 - TIR'!$E$14-SQRT(('Ejercicio 3 - TIR'!$E$14-'Ejercicio 3 - TIR'!$C$14)*('Ejercicio 3 - TIR'!$E$14-'Ejercicio 3 - TIR'!$D$14)*(1-D762)))</f>
        <v>27379.88684</v>
      </c>
      <c r="F762" s="3">
        <f t="shared" si="6"/>
        <v>0.7002551551</v>
      </c>
      <c r="G762" s="4">
        <f>IF(F762&lt;=('Ejercicio 3 - TIR'!$D$18-'Ejercicio 3 - TIR'!$C$18)/('Ejercicio 3 - TIR'!$E$18-'Ejercicio 3 - TIR'!$C$18),'Ejercicio 3 - TIR'!$C$18+SQRT(('Ejercicio 3 - TIR'!$E$18-'Ejercicio 3 - TIR'!$C$18)*('Ejercicio 3 - TIR'!$D$18-'Ejercicio 3 - TIR'!$C$18)*F762),'Ejercicio 3 - TIR'!$E$18-SQRT(('Ejercicio 3 - TIR'!$E$18-'Ejercicio 3 - TIR'!$C$18)*('Ejercicio 3 - TIR'!$E$18-'Ejercicio 3 - TIR'!$D$18)*(1-F762)))</f>
        <v>40258.60112</v>
      </c>
      <c r="H762" s="3">
        <f t="shared" si="7"/>
        <v>0.8765735787</v>
      </c>
      <c r="I762" s="4">
        <f>IF(H762&lt;=('Ejercicio 3 - TIR'!$D$18-'Ejercicio 3 - TIR'!$C$18)/('Ejercicio 3 - TIR'!$E$18-'Ejercicio 3 - TIR'!$C$18),'Ejercicio 3 - TIR'!$C$18+SQRT(('Ejercicio 3 - TIR'!$E$18-'Ejercicio 3 - TIR'!$C$18)*('Ejercicio 3 - TIR'!$D$18-'Ejercicio 3 - TIR'!$C$18)*H762),'Ejercicio 3 - TIR'!$E$18-SQRT(('Ejercicio 3 - TIR'!$E$18-'Ejercicio 3 - TIR'!$C$18)*('Ejercicio 3 - TIR'!$E$18-'Ejercicio 3 - TIR'!$D$18)*(1-H762)))</f>
        <v>41957.47118</v>
      </c>
      <c r="J762" s="3">
        <f t="shared" si="8"/>
        <v>0.2873372728</v>
      </c>
      <c r="K762" s="4">
        <f>IF(J762&lt;=('Ejercicio 3 - TIR'!$D$18-'Ejercicio 3 - TIR'!$C$18)/('Ejercicio 3 - TIR'!$E$18-'Ejercicio 3 - TIR'!$C$18),'Ejercicio 3 - TIR'!$C$18+SQRT(('Ejercicio 3 - TIR'!$E$18-'Ejercicio 3 - TIR'!$C$18)*('Ejercicio 3 - TIR'!$D$18-'Ejercicio 3 - TIR'!$C$18)*J762),'Ejercicio 3 - TIR'!$E$18-SQRT(('Ejercicio 3 - TIR'!$E$18-'Ejercicio 3 - TIR'!$C$18)*('Ejercicio 3 - TIR'!$E$18-'Ejercicio 3 - TIR'!$D$18)*(1-J762)))</f>
        <v>36565.10403</v>
      </c>
      <c r="L762" s="3">
        <f t="shared" si="9"/>
        <v>0.6808368687</v>
      </c>
      <c r="M762" s="4">
        <f>IF(L762&lt;=('Ejercicio 3 - TIR'!$D$18-'Ejercicio 3 - TIR'!$C$18)/('Ejercicio 3 - TIR'!$E$18-'Ejercicio 3 - TIR'!$C$18),'Ejercicio 3 - TIR'!$C$18+SQRT(('Ejercicio 3 - TIR'!$E$18-'Ejercicio 3 - TIR'!$C$18)*('Ejercicio 3 - TIR'!$D$18-'Ejercicio 3 - TIR'!$C$18)*L762),'Ejercicio 3 - TIR'!$E$18-SQRT(('Ejercicio 3 - TIR'!$E$18-'Ejercicio 3 - TIR'!$C$18)*('Ejercicio 3 - TIR'!$E$18-'Ejercicio 3 - TIR'!$D$18)*(1-L762)))</f>
        <v>40107.43065</v>
      </c>
      <c r="N762" s="3">
        <f t="shared" si="10"/>
        <v>0.910854674</v>
      </c>
      <c r="O762" s="4">
        <f>IF(N762&lt;=('Ejercicio 3 - TIR'!$D$18-'Ejercicio 3 - TIR'!$C$18)/('Ejercicio 3 - TIR'!$E$18-'Ejercicio 3 - TIR'!$C$18),'Ejercicio 3 - TIR'!$C$18+SQRT(('Ejercicio 3 - TIR'!$E$18-'Ejercicio 3 - TIR'!$C$18)*('Ejercicio 3 - TIR'!$D$18-'Ejercicio 3 - TIR'!$C$18)*N762),'Ejercicio 3 - TIR'!$E$18-SQRT(('Ejercicio 3 - TIR'!$E$18-'Ejercicio 3 - TIR'!$C$18)*('Ejercicio 3 - TIR'!$E$18-'Ejercicio 3 - TIR'!$D$18)*(1-N762)))</f>
        <v>42414.28937</v>
      </c>
      <c r="P762" s="3">
        <f t="shared" si="11"/>
        <v>0.1891928285</v>
      </c>
      <c r="Q762" s="7">
        <f>IF(P762&lt;=('Ejercicio 3 - TIR'!$D$22-'Ejercicio 3 - TIR'!$C$22)/('Ejercicio 3 - TIR'!$E$22-'Ejercicio 3 - TIR'!$C$22),'Ejercicio 3 - TIR'!$C$22+SQRT(('Ejercicio 3 - TIR'!$E$22-'Ejercicio 3 - TIR'!$C$22)*('Ejercicio 3 - TIR'!$D$22-'Ejercicio 3 - TIR'!$C$22)*P762),'Ejercicio 3 - TIR'!$E$22-SQRT(('Ejercicio 3 - TIR'!$E$22-'Ejercicio 3 - TIR'!$C$22)*('Ejercicio 3 - TIR'!$E$22-'Ejercicio 3 - TIR'!$D$22)*(1-P762)))</f>
        <v>0.138453918</v>
      </c>
      <c r="R762" s="3">
        <f t="shared" si="12"/>
        <v>0.9373836353</v>
      </c>
      <c r="S762" s="7">
        <f>IF(R762&lt;=('Ejercicio 3 - TIR'!$D$23-'Ejercicio 3 - TIR'!$C$23)/('Ejercicio 3 - TIR'!$E$23-'Ejercicio 3 - TIR'!$C$23),'Ejercicio 3 - TIR'!$C$23+SQRT(('Ejercicio 3 - TIR'!$E$23-'Ejercicio 3 - TIR'!$C$23)*('Ejercicio 3 - TIR'!$D$23-'Ejercicio 3 - TIR'!$C$23)*R762),'Ejercicio 3 - TIR'!$E$23-SQRT(('Ejercicio 3 - TIR'!$E$23-'Ejercicio 3 - TIR'!$C$23)*('Ejercicio 3 - TIR'!$E$23-'Ejercicio 3 - TIR'!$D$23)*(1-R762)))</f>
        <v>0.169383529</v>
      </c>
      <c r="T762" s="3">
        <f t="shared" si="13"/>
        <v>0.8743007641</v>
      </c>
      <c r="U762" s="7">
        <f>IF(T762&lt;=('Ejercicio 3 - TIR'!$D$24-'Ejercicio 3 - TIR'!$C$24)/('Ejercicio 3 - TIR'!$E$24-'Ejercicio 3 - TIR'!$C$24),'Ejercicio 3 - TIR'!$C$24+SQRT(('Ejercicio 3 - TIR'!$E$24-'Ejercicio 3 - TIR'!$C$24)*('Ejercicio 3 - TIR'!$D$24-'Ejercicio 3 - TIR'!$C$24)*T762),'Ejercicio 3 - TIR'!$E$24-SQRT(('Ejercicio 3 - TIR'!$E$24-'Ejercicio 3 - TIR'!$C$24)*('Ejercicio 3 - TIR'!$E$24-'Ejercicio 3 - TIR'!$D$24)*(1-T762)))</f>
        <v>0.20123946</v>
      </c>
      <c r="V762" s="3">
        <f t="shared" si="14"/>
        <v>0.2263900874</v>
      </c>
      <c r="W762" s="7">
        <f>IF(V762&lt;=('Ejercicio 3 - TIR'!$D$25-'Ejercicio 3 - TIR'!$C$25)/('Ejercicio 3 - TIR'!$E$25-'Ejercicio 3 - TIR'!$C$25),'Ejercicio 3 - TIR'!$C$25+SQRT(('Ejercicio 3 - TIR'!$E$25-'Ejercicio 3 - TIR'!$C$25)*('Ejercicio 3 - TIR'!$D$25-'Ejercicio 3 - TIR'!$C$25)*V762),'Ejercicio 3 - TIR'!$E$25-SQRT(('Ejercicio 3 - TIR'!$E$25-'Ejercicio 3 - TIR'!$C$25)*('Ejercicio 3 - TIR'!$E$25-'Ejercicio 3 - TIR'!$D$25)*(1-V762)))</f>
        <v>0.1978029807</v>
      </c>
      <c r="X762" s="3">
        <f t="shared" si="15"/>
        <v>0.1972388365</v>
      </c>
      <c r="Y762" s="7">
        <f>IF(X762&lt;=('Ejercicio 3 - TIR'!$D$26-'Ejercicio 3 - TIR'!$C$26)/('Ejercicio 3 - TIR'!$E$26-'Ejercicio 3 - TIR'!$C$26),'Ejercicio 3 - TIR'!$C$26+SQRT(('Ejercicio 3 - TIR'!$E$26-'Ejercicio 3 - TIR'!$C$26)*('Ejercicio 3 - TIR'!$D$26-'Ejercicio 3 - TIR'!$C$26)*X762),'Ejercicio 3 - TIR'!$E$26-SQRT(('Ejercicio 3 - TIR'!$E$26-'Ejercicio 3 - TIR'!$C$26)*('Ejercicio 3 - TIR'!$E$26-'Ejercicio 3 - TIR'!$D$26)*(1-X762)))</f>
        <v>0.2130769335</v>
      </c>
      <c r="Z762" s="3">
        <f t="shared" si="16"/>
        <v>1.138453918</v>
      </c>
      <c r="AA762" s="3">
        <f t="shared" si="17"/>
        <v>1.33128926</v>
      </c>
      <c r="AB762" s="3">
        <f t="shared" si="18"/>
        <v>1.599197192</v>
      </c>
      <c r="AC762" s="3">
        <f t="shared" si="19"/>
        <v>1.915523164</v>
      </c>
      <c r="AD762" s="3">
        <f t="shared" si="20"/>
        <v>2.323676965</v>
      </c>
      <c r="AE762" s="2">
        <f t="shared" si="21"/>
        <v>3790.852609</v>
      </c>
      <c r="AF762" s="2">
        <f t="shared" si="22"/>
        <v>4432.960602</v>
      </c>
      <c r="AG762" s="2">
        <f t="shared" si="23"/>
        <v>5325.0472</v>
      </c>
      <c r="AH762" s="2">
        <f t="shared" si="24"/>
        <v>6378.357408</v>
      </c>
      <c r="AI762" s="2">
        <f t="shared" si="25"/>
        <v>7737.438246</v>
      </c>
      <c r="AJ762" s="4">
        <f t="shared" si="26"/>
        <v>45832.56218</v>
      </c>
      <c r="AK762" s="4">
        <f t="shared" si="27"/>
        <v>55857.53078</v>
      </c>
      <c r="AL762" s="4">
        <f t="shared" si="28"/>
        <v>58474.8117</v>
      </c>
      <c r="AM762" s="4">
        <f t="shared" si="29"/>
        <v>76826.71244</v>
      </c>
      <c r="AN762" s="4">
        <f t="shared" si="30"/>
        <v>98557.10721</v>
      </c>
      <c r="AO762" s="4">
        <f>C762/'Ejercicio 3 - TIR'!$D$7</f>
        <v>14726.39238</v>
      </c>
      <c r="AP762" s="4">
        <f t="shared" si="31"/>
        <v>31106.1698</v>
      </c>
      <c r="AQ762" s="4">
        <f t="shared" si="32"/>
        <v>41131.13839</v>
      </c>
      <c r="AR762" s="4">
        <f t="shared" si="33"/>
        <v>43748.41931</v>
      </c>
      <c r="AS762" s="4">
        <f t="shared" si="34"/>
        <v>62100.32006</v>
      </c>
      <c r="AT762" s="4">
        <f t="shared" si="35"/>
        <v>83830.71483</v>
      </c>
      <c r="AU762" s="4">
        <f>AP762*'Ejercicio 3 - TIR'!$D$5</f>
        <v>15553.0849</v>
      </c>
      <c r="AV762" s="4">
        <f>AQ762*'Ejercicio 3 - TIR'!$D$5</f>
        <v>20565.5692</v>
      </c>
      <c r="AW762" s="4">
        <f>AR762*'Ejercicio 3 - TIR'!$D$5</f>
        <v>21874.20966</v>
      </c>
      <c r="AX762" s="4">
        <f>AS762*'Ejercicio 3 - TIR'!$D$5</f>
        <v>31050.16003</v>
      </c>
      <c r="AY762" s="4">
        <f>AT762*'Ejercicio 3 - TIR'!$D$5</f>
        <v>41915.35741</v>
      </c>
      <c r="AZ762" s="4">
        <f t="shared" ref="AZ762:BD762" si="2321">AJ762-AU762-AE762</f>
        <v>26488.62467</v>
      </c>
      <c r="BA762" s="4">
        <f t="shared" si="2321"/>
        <v>30859.00098</v>
      </c>
      <c r="BB762" s="4">
        <f t="shared" si="2321"/>
        <v>31275.55484</v>
      </c>
      <c r="BC762" s="4">
        <f t="shared" si="2321"/>
        <v>39398.195</v>
      </c>
      <c r="BD762" s="4">
        <f t="shared" si="2321"/>
        <v>48904.31155</v>
      </c>
      <c r="BE762" s="4">
        <f t="shared" ref="BE762:BI762" si="2322">AZ762/Z762</f>
        <v>23267.19092</v>
      </c>
      <c r="BF762" s="4">
        <f t="shared" si="2322"/>
        <v>23179.78662</v>
      </c>
      <c r="BG762" s="4">
        <f t="shared" si="2322"/>
        <v>19557.03461</v>
      </c>
      <c r="BH762" s="4">
        <f t="shared" si="2322"/>
        <v>20567.85099</v>
      </c>
      <c r="BI762" s="4">
        <f t="shared" si="2322"/>
        <v>21046.08871</v>
      </c>
      <c r="BJ762" s="4">
        <f t="shared" si="38"/>
        <v>63622.01237</v>
      </c>
      <c r="BK762" s="4">
        <f t="shared" si="39"/>
        <v>34219.37876</v>
      </c>
      <c r="BL762" s="4">
        <f t="shared" si="40"/>
        <v>97841.39113</v>
      </c>
      <c r="BM762" s="4">
        <f>BK762*'Ejercicio 3 - TIR'!$D$5</f>
        <v>17109.68938</v>
      </c>
      <c r="BN762" s="4">
        <f t="shared" si="41"/>
        <v>80731.70175</v>
      </c>
      <c r="BO762" s="4">
        <f t="shared" si="42"/>
        <v>34743.08303</v>
      </c>
      <c r="BP762" s="4">
        <f t="shared" si="43"/>
        <v>-101011.8488</v>
      </c>
      <c r="BQ762" s="4">
        <f t="shared" ref="BQ762:BT762" si="2323">BE762</f>
        <v>23267.19092</v>
      </c>
      <c r="BR762" s="4">
        <f t="shared" si="2323"/>
        <v>23179.78662</v>
      </c>
      <c r="BS762" s="4">
        <f t="shared" si="2323"/>
        <v>19557.03461</v>
      </c>
      <c r="BT762" s="4">
        <f t="shared" si="2323"/>
        <v>20567.85099</v>
      </c>
      <c r="BU762" s="4">
        <f t="shared" si="45"/>
        <v>55789.17175</v>
      </c>
      <c r="BV762" s="36">
        <f t="shared" si="46"/>
        <v>10.90331313</v>
      </c>
    </row>
    <row r="763" ht="15.0" customHeight="1">
      <c r="A763" s="2">
        <v>762.0</v>
      </c>
      <c r="B763" s="3">
        <f t="shared" si="4"/>
        <v>0.8290508368</v>
      </c>
      <c r="C763" s="4">
        <f>IF(B763&lt;=('Ejercicio 3 - TIR'!$D$13-'Ejercicio 3 - TIR'!$C$13)/('Ejercicio 3 - TIR'!$E$13-'Ejercicio 3 - TIR'!$C$13),'Ejercicio 3 - TIR'!$C$13+SQRT(('Ejercicio 3 - TIR'!$E$13-'Ejercicio 3 - TIR'!$C$13)*('Ejercicio 3 - TIR'!$D$13-'Ejercicio 3 - TIR'!$C$13)*B763),'Ejercicio 3 - TIR'!$E$13-SQRT(('Ejercicio 3 - TIR'!$E$13-'Ejercicio 3 - TIR'!$C$13)*('Ejercicio 3 - TIR'!$E$13-'Ejercicio 3 - TIR'!$D$13)*(1-B763)))</f>
        <v>85677.32581</v>
      </c>
      <c r="D763" s="3">
        <f t="shared" si="5"/>
        <v>0.7231814494</v>
      </c>
      <c r="E763" s="4">
        <f>IF(D763&lt;=('Ejercicio 3 - TIR'!$D$14-'Ejercicio 3 - TIR'!$C$14)/('Ejercicio 3 - TIR'!$E$14-'Ejercicio 3 - TIR'!$C$14),'Ejercicio 3 - TIR'!$C$14+SQRT(('Ejercicio 3 - TIR'!$E$14-'Ejercicio 3 - TIR'!$C$14)*('Ejercicio 3 - TIR'!$D$14-'Ejercicio 3 - TIR'!$C$14)*D763),'Ejercicio 3 - TIR'!$E$14-SQRT(('Ejercicio 3 - TIR'!$E$14-'Ejercicio 3 - TIR'!$C$14)*('Ejercicio 3 - TIR'!$E$14-'Ejercicio 3 - TIR'!$D$14)*(1-D763)))</f>
        <v>33556.18261</v>
      </c>
      <c r="F763" s="3">
        <f t="shared" si="6"/>
        <v>0.03473564785</v>
      </c>
      <c r="G763" s="4">
        <f>IF(F763&lt;=('Ejercicio 3 - TIR'!$D$18-'Ejercicio 3 - TIR'!$C$18)/('Ejercicio 3 - TIR'!$E$18-'Ejercicio 3 - TIR'!$C$18),'Ejercicio 3 - TIR'!$C$18+SQRT(('Ejercicio 3 - TIR'!$E$18-'Ejercicio 3 - TIR'!$C$18)*('Ejercicio 3 - TIR'!$D$18-'Ejercicio 3 - TIR'!$C$18)*F763),'Ejercicio 3 - TIR'!$E$18-SQRT(('Ejercicio 3 - TIR'!$E$18-'Ejercicio 3 - TIR'!$C$18)*('Ejercicio 3 - TIR'!$E$18-'Ejercicio 3 - TIR'!$D$18)*(1-F763)))</f>
        <v>32282.61849</v>
      </c>
      <c r="H763" s="3">
        <f t="shared" si="7"/>
        <v>0.002468675836</v>
      </c>
      <c r="I763" s="4">
        <f>IF(H763&lt;=('Ejercicio 3 - TIR'!$D$18-'Ejercicio 3 - TIR'!$C$18)/('Ejercicio 3 - TIR'!$E$18-'Ejercicio 3 - TIR'!$C$18),'Ejercicio 3 - TIR'!$C$18+SQRT(('Ejercicio 3 - TIR'!$E$18-'Ejercicio 3 - TIR'!$C$18)*('Ejercicio 3 - TIR'!$D$18-'Ejercicio 3 - TIR'!$C$18)*H763),'Ejercicio 3 - TIR'!$E$18-SQRT(('Ejercicio 3 - TIR'!$E$18-'Ejercicio 3 - TIR'!$C$18)*('Ejercicio 3 - TIR'!$E$18-'Ejercicio 3 - TIR'!$D$18)*(1-H763)))</f>
        <v>30608.52393</v>
      </c>
      <c r="J763" s="3">
        <f t="shared" si="8"/>
        <v>0.4081309907</v>
      </c>
      <c r="K763" s="4">
        <f>IF(J763&lt;=('Ejercicio 3 - TIR'!$D$18-'Ejercicio 3 - TIR'!$C$18)/('Ejercicio 3 - TIR'!$E$18-'Ejercicio 3 - TIR'!$C$18),'Ejercicio 3 - TIR'!$C$18+SQRT(('Ejercicio 3 - TIR'!$E$18-'Ejercicio 3 - TIR'!$C$18)*('Ejercicio 3 - TIR'!$D$18-'Ejercicio 3 - TIR'!$C$18)*J763),'Ejercicio 3 - TIR'!$E$18-SQRT(('Ejercicio 3 - TIR'!$E$18-'Ejercicio 3 - TIR'!$C$18)*('Ejercicio 3 - TIR'!$E$18-'Ejercicio 3 - TIR'!$D$18)*(1-J763)))</f>
        <v>37824.2986</v>
      </c>
      <c r="L763" s="3">
        <f t="shared" si="9"/>
        <v>0.4897552198</v>
      </c>
      <c r="M763" s="4">
        <f>IF(L763&lt;=('Ejercicio 3 - TIR'!$D$18-'Ejercicio 3 - TIR'!$C$18)/('Ejercicio 3 - TIR'!$E$18-'Ejercicio 3 - TIR'!$C$18),'Ejercicio 3 - TIR'!$C$18+SQRT(('Ejercicio 3 - TIR'!$E$18-'Ejercicio 3 - TIR'!$C$18)*('Ejercicio 3 - TIR'!$D$18-'Ejercicio 3 - TIR'!$C$18)*L763),'Ejercicio 3 - TIR'!$E$18-SQRT(('Ejercicio 3 - TIR'!$E$18-'Ejercicio 3 - TIR'!$C$18)*('Ejercicio 3 - TIR'!$E$18-'Ejercicio 3 - TIR'!$D$18)*(1-L763)))</f>
        <v>38571.07245</v>
      </c>
      <c r="N763" s="3">
        <f t="shared" si="10"/>
        <v>0.7143795281</v>
      </c>
      <c r="O763" s="4">
        <f>IF(N763&lt;=('Ejercicio 3 - TIR'!$D$18-'Ejercicio 3 - TIR'!$C$18)/('Ejercicio 3 - TIR'!$E$18-'Ejercicio 3 - TIR'!$C$18),'Ejercicio 3 - TIR'!$C$18+SQRT(('Ejercicio 3 - TIR'!$E$18-'Ejercicio 3 - TIR'!$C$18)*('Ejercicio 3 - TIR'!$D$18-'Ejercicio 3 - TIR'!$C$18)*N763),'Ejercicio 3 - TIR'!$E$18-SQRT(('Ejercicio 3 - TIR'!$E$18-'Ejercicio 3 - TIR'!$C$18)*('Ejercicio 3 - TIR'!$E$18-'Ejercicio 3 - TIR'!$D$18)*(1-N763)))</f>
        <v>40371.65954</v>
      </c>
      <c r="P763" s="3">
        <f t="shared" si="11"/>
        <v>0.7656754894</v>
      </c>
      <c r="Q763" s="7">
        <f>IF(P763&lt;=('Ejercicio 3 - TIR'!$D$22-'Ejercicio 3 - TIR'!$C$22)/('Ejercicio 3 - TIR'!$E$22-'Ejercicio 3 - TIR'!$C$22),'Ejercicio 3 - TIR'!$C$22+SQRT(('Ejercicio 3 - TIR'!$E$22-'Ejercicio 3 - TIR'!$C$22)*('Ejercicio 3 - TIR'!$D$22-'Ejercicio 3 - TIR'!$C$22)*P763),'Ejercicio 3 - TIR'!$E$22-SQRT(('Ejercicio 3 - TIR'!$E$22-'Ejercicio 3 - TIR'!$C$22)*('Ejercicio 3 - TIR'!$E$22-'Ejercicio 3 - TIR'!$D$22)*(1-P763)))</f>
        <v>0.1594626165</v>
      </c>
      <c r="R763" s="3">
        <f t="shared" si="12"/>
        <v>0.3519496999</v>
      </c>
      <c r="S763" s="7">
        <f>IF(R763&lt;=('Ejercicio 3 - TIR'!$D$23-'Ejercicio 3 - TIR'!$C$23)/('Ejercicio 3 - TIR'!$E$23-'Ejercicio 3 - TIR'!$C$23),'Ejercicio 3 - TIR'!$C$23+SQRT(('Ejercicio 3 - TIR'!$E$23-'Ejercicio 3 - TIR'!$C$23)*('Ejercicio 3 - TIR'!$D$23-'Ejercicio 3 - TIR'!$C$23)*R763),'Ejercicio 3 - TIR'!$E$23-SQRT(('Ejercicio 3 - TIR'!$E$23-'Ejercicio 3 - TIR'!$C$23)*('Ejercicio 3 - TIR'!$E$23-'Ejercicio 3 - TIR'!$D$23)*(1-R763)))</f>
        <v>0.1451696138</v>
      </c>
      <c r="T763" s="3">
        <f t="shared" si="13"/>
        <v>0.6899874884</v>
      </c>
      <c r="U763" s="7">
        <f>IF(T763&lt;=('Ejercicio 3 - TIR'!$D$24-'Ejercicio 3 - TIR'!$C$24)/('Ejercicio 3 - TIR'!$E$24-'Ejercicio 3 - TIR'!$C$24),'Ejercicio 3 - TIR'!$C$24+SQRT(('Ejercicio 3 - TIR'!$E$24-'Ejercicio 3 - TIR'!$C$24)*('Ejercicio 3 - TIR'!$D$24-'Ejercicio 3 - TIR'!$C$24)*T763),'Ejercicio 3 - TIR'!$E$24-SQRT(('Ejercicio 3 - TIR'!$E$24-'Ejercicio 3 - TIR'!$C$24)*('Ejercicio 3 - TIR'!$E$24-'Ejercicio 3 - TIR'!$D$24)*(1-T763)))</f>
        <v>0.1905375657</v>
      </c>
      <c r="V763" s="3">
        <f t="shared" si="14"/>
        <v>0.7702078064</v>
      </c>
      <c r="W763" s="7">
        <f>IF(V763&lt;=('Ejercicio 3 - TIR'!$D$25-'Ejercicio 3 - TIR'!$C$25)/('Ejercicio 3 - TIR'!$E$25-'Ejercicio 3 - TIR'!$C$25),'Ejercicio 3 - TIR'!$C$25+SQRT(('Ejercicio 3 - TIR'!$E$25-'Ejercicio 3 - TIR'!$C$25)*('Ejercicio 3 - TIR'!$D$25-'Ejercicio 3 - TIR'!$C$25)*V763),'Ejercicio 3 - TIR'!$E$25-SQRT(('Ejercicio 3 - TIR'!$E$25-'Ejercicio 3 - TIR'!$C$25)*('Ejercicio 3 - TIR'!$E$25-'Ejercicio 3 - TIR'!$D$25)*(1-V763)))</f>
        <v>0.2216402984</v>
      </c>
      <c r="X763" s="3">
        <f t="shared" si="15"/>
        <v>0.7585978515</v>
      </c>
      <c r="Y763" s="7">
        <f>IF(X763&lt;=('Ejercicio 3 - TIR'!$D$26-'Ejercicio 3 - TIR'!$C$26)/('Ejercicio 3 - TIR'!$E$26-'Ejercicio 3 - TIR'!$C$26),'Ejercicio 3 - TIR'!$C$26+SQRT(('Ejercicio 3 - TIR'!$E$26-'Ejercicio 3 - TIR'!$C$26)*('Ejercicio 3 - TIR'!$D$26-'Ejercicio 3 - TIR'!$C$26)*X763),'Ejercicio 3 - TIR'!$E$26-SQRT(('Ejercicio 3 - TIR'!$E$26-'Ejercicio 3 - TIR'!$C$26)*('Ejercicio 3 - TIR'!$E$26-'Ejercicio 3 - TIR'!$D$26)*(1-X763)))</f>
        <v>0.243894992</v>
      </c>
      <c r="Z763" s="3">
        <f t="shared" si="16"/>
        <v>1.159462617</v>
      </c>
      <c r="AA763" s="3">
        <f t="shared" si="17"/>
        <v>1.327781357</v>
      </c>
      <c r="AB763" s="3">
        <f t="shared" si="18"/>
        <v>1.580773584</v>
      </c>
      <c r="AC763" s="3">
        <f t="shared" si="19"/>
        <v>1.931136713</v>
      </c>
      <c r="AD763" s="3">
        <f t="shared" si="20"/>
        <v>2.402131287</v>
      </c>
      <c r="AE763" s="2">
        <f t="shared" si="21"/>
        <v>5350.95668</v>
      </c>
      <c r="AF763" s="2">
        <f t="shared" si="22"/>
        <v>6127.752995</v>
      </c>
      <c r="AG763" s="2">
        <f t="shared" si="23"/>
        <v>7295.320134</v>
      </c>
      <c r="AH763" s="2">
        <f t="shared" si="24"/>
        <v>8912.257065</v>
      </c>
      <c r="AI763" s="2">
        <f t="shared" si="25"/>
        <v>11085.91193</v>
      </c>
      <c r="AJ763" s="4">
        <f t="shared" si="26"/>
        <v>37430.48931</v>
      </c>
      <c r="AK763" s="4">
        <f t="shared" si="27"/>
        <v>40641.42744</v>
      </c>
      <c r="AL763" s="4">
        <f t="shared" si="28"/>
        <v>59791.65208</v>
      </c>
      <c r="AM763" s="4">
        <f t="shared" si="29"/>
        <v>74486.01408</v>
      </c>
      <c r="AN763" s="4">
        <f t="shared" si="30"/>
        <v>96978.02648</v>
      </c>
      <c r="AO763" s="4">
        <f>C763/'Ejercicio 3 - TIR'!$D$7</f>
        <v>17135.46516</v>
      </c>
      <c r="AP763" s="4">
        <f t="shared" si="31"/>
        <v>20295.02414</v>
      </c>
      <c r="AQ763" s="4">
        <f t="shared" si="32"/>
        <v>23505.96227</v>
      </c>
      <c r="AR763" s="4">
        <f t="shared" si="33"/>
        <v>42656.18692</v>
      </c>
      <c r="AS763" s="4">
        <f t="shared" si="34"/>
        <v>57350.54892</v>
      </c>
      <c r="AT763" s="4">
        <f t="shared" si="35"/>
        <v>79842.56131</v>
      </c>
      <c r="AU763" s="4">
        <f>AP763*'Ejercicio 3 - TIR'!$D$5</f>
        <v>10147.51207</v>
      </c>
      <c r="AV763" s="4">
        <f>AQ763*'Ejercicio 3 - TIR'!$D$5</f>
        <v>11752.98114</v>
      </c>
      <c r="AW763" s="4">
        <f>AR763*'Ejercicio 3 - TIR'!$D$5</f>
        <v>21328.09346</v>
      </c>
      <c r="AX763" s="4">
        <f>AS763*'Ejercicio 3 - TIR'!$D$5</f>
        <v>28675.27446</v>
      </c>
      <c r="AY763" s="4">
        <f>AT763*'Ejercicio 3 - TIR'!$D$5</f>
        <v>39921.28066</v>
      </c>
      <c r="AZ763" s="4">
        <f t="shared" ref="AZ763:BD763" si="2324">AJ763-AU763-AE763</f>
        <v>21932.02055</v>
      </c>
      <c r="BA763" s="4">
        <f t="shared" si="2324"/>
        <v>22760.6933</v>
      </c>
      <c r="BB763" s="4">
        <f t="shared" si="2324"/>
        <v>31168.23849</v>
      </c>
      <c r="BC763" s="4">
        <f t="shared" si="2324"/>
        <v>36898.48256</v>
      </c>
      <c r="BD763" s="4">
        <f t="shared" si="2324"/>
        <v>45970.83389</v>
      </c>
      <c r="BE763" s="4">
        <f t="shared" ref="BE763:BI763" si="2325">AZ763/Z763</f>
        <v>18915.67718</v>
      </c>
      <c r="BF763" s="4">
        <f t="shared" si="2325"/>
        <v>17141.89854</v>
      </c>
      <c r="BG763" s="4">
        <f t="shared" si="2325"/>
        <v>19717.07953</v>
      </c>
      <c r="BH763" s="4">
        <f t="shared" si="2325"/>
        <v>19107.13121</v>
      </c>
      <c r="BI763" s="4">
        <f t="shared" si="2325"/>
        <v>19137.51931</v>
      </c>
      <c r="BJ763" s="4">
        <f t="shared" si="38"/>
        <v>80606.3561</v>
      </c>
      <c r="BK763" s="4">
        <f t="shared" si="39"/>
        <v>41161.63698</v>
      </c>
      <c r="BL763" s="4">
        <f t="shared" si="40"/>
        <v>121767.9931</v>
      </c>
      <c r="BM763" s="4">
        <f>BK763*'Ejercicio 3 - TIR'!$D$5</f>
        <v>20580.81849</v>
      </c>
      <c r="BN763" s="4">
        <f t="shared" si="41"/>
        <v>101187.1746</v>
      </c>
      <c r="BO763" s="4">
        <f t="shared" si="42"/>
        <v>42123.91519</v>
      </c>
      <c r="BP763" s="4">
        <f t="shared" si="43"/>
        <v>-119233.5084</v>
      </c>
      <c r="BQ763" s="4">
        <f t="shared" ref="BQ763:BT763" si="2326">BE763</f>
        <v>18915.67718</v>
      </c>
      <c r="BR763" s="4">
        <f t="shared" si="2326"/>
        <v>17141.89854</v>
      </c>
      <c r="BS763" s="4">
        <f t="shared" si="2326"/>
        <v>19717.07953</v>
      </c>
      <c r="BT763" s="4">
        <f t="shared" si="2326"/>
        <v>19107.13121</v>
      </c>
      <c r="BU763" s="4">
        <f t="shared" si="45"/>
        <v>61261.4345</v>
      </c>
      <c r="BV763" s="36">
        <f t="shared" si="46"/>
        <v>3.757807914</v>
      </c>
    </row>
    <row r="764" ht="15.0" customHeight="1">
      <c r="A764" s="2">
        <v>763.0</v>
      </c>
      <c r="B764" s="3">
        <f t="shared" si="4"/>
        <v>0.2863161779</v>
      </c>
      <c r="C764" s="4">
        <f>IF(B764&lt;=('Ejercicio 3 - TIR'!$D$13-'Ejercicio 3 - TIR'!$C$13)/('Ejercicio 3 - TIR'!$E$13-'Ejercicio 3 - TIR'!$C$13),'Ejercicio 3 - TIR'!$C$13+SQRT(('Ejercicio 3 - TIR'!$E$13-'Ejercicio 3 - TIR'!$C$13)*('Ejercicio 3 - TIR'!$D$13-'Ejercicio 3 - TIR'!$C$13)*B764),'Ejercicio 3 - TIR'!$E$13-SQRT(('Ejercicio 3 - TIR'!$E$13-'Ejercicio 3 - TIR'!$C$13)*('Ejercicio 3 - TIR'!$E$13-'Ejercicio 3 - TIR'!$D$13)*(1-B764)))</f>
        <v>70735.33553</v>
      </c>
      <c r="D764" s="3">
        <f t="shared" si="5"/>
        <v>0.532631551</v>
      </c>
      <c r="E764" s="4">
        <f>IF(D764&lt;=('Ejercicio 3 - TIR'!$D$14-'Ejercicio 3 - TIR'!$C$14)/('Ejercicio 3 - TIR'!$E$14-'Ejercicio 3 - TIR'!$C$14),'Ejercicio 3 - TIR'!$C$14+SQRT(('Ejercicio 3 - TIR'!$E$14-'Ejercicio 3 - TIR'!$C$14)*('Ejercicio 3 - TIR'!$D$14-'Ejercicio 3 - TIR'!$C$14)*D764),'Ejercicio 3 - TIR'!$E$14-SQRT(('Ejercicio 3 - TIR'!$E$14-'Ejercicio 3 - TIR'!$C$14)*('Ejercicio 3 - TIR'!$E$14-'Ejercicio 3 - TIR'!$D$14)*(1-D764)))</f>
        <v>31627.11117</v>
      </c>
      <c r="F764" s="3">
        <f t="shared" si="6"/>
        <v>0.2339011357</v>
      </c>
      <c r="G764" s="4">
        <f>IF(F764&lt;=('Ejercicio 3 - TIR'!$D$18-'Ejercicio 3 - TIR'!$C$18)/('Ejercicio 3 - TIR'!$E$18-'Ejercicio 3 - TIR'!$C$18),'Ejercicio 3 - TIR'!$C$18+SQRT(('Ejercicio 3 - TIR'!$E$18-'Ejercicio 3 - TIR'!$C$18)*('Ejercicio 3 - TIR'!$D$18-'Ejercicio 3 - TIR'!$C$18)*F764),'Ejercicio 3 - TIR'!$E$18-SQRT(('Ejercicio 3 - TIR'!$E$18-'Ejercicio 3 - TIR'!$C$18)*('Ejercicio 3 - TIR'!$E$18-'Ejercicio 3 - TIR'!$D$18)*(1-F764)))</f>
        <v>35923.27362</v>
      </c>
      <c r="H764" s="3">
        <f t="shared" si="7"/>
        <v>0.7984565017</v>
      </c>
      <c r="I764" s="4">
        <f>IF(H764&lt;=('Ejercicio 3 - TIR'!$D$18-'Ejercicio 3 - TIR'!$C$18)/('Ejercicio 3 - TIR'!$E$18-'Ejercicio 3 - TIR'!$C$18),'Ejercicio 3 - TIR'!$C$18+SQRT(('Ejercicio 3 - TIR'!$E$18-'Ejercicio 3 - TIR'!$C$18)*('Ejercicio 3 - TIR'!$D$18-'Ejercicio 3 - TIR'!$C$18)*H764),'Ejercicio 3 - TIR'!$E$18-SQRT(('Ejercicio 3 - TIR'!$E$18-'Ejercicio 3 - TIR'!$C$18)*('Ejercicio 3 - TIR'!$E$18-'Ejercicio 3 - TIR'!$D$18)*(1-H764)))</f>
        <v>41112.10052</v>
      </c>
      <c r="J764" s="3">
        <f t="shared" si="8"/>
        <v>0.5603478115</v>
      </c>
      <c r="K764" s="4">
        <f>IF(J764&lt;=('Ejercicio 3 - TIR'!$D$18-'Ejercicio 3 - TIR'!$C$18)/('Ejercicio 3 - TIR'!$E$18-'Ejercicio 3 - TIR'!$C$18),'Ejercicio 3 - TIR'!$C$18+SQRT(('Ejercicio 3 - TIR'!$E$18-'Ejercicio 3 - TIR'!$C$18)*('Ejercicio 3 - TIR'!$D$18-'Ejercicio 3 - TIR'!$C$18)*J764),'Ejercicio 3 - TIR'!$E$18-SQRT(('Ejercicio 3 - TIR'!$E$18-'Ejercicio 3 - TIR'!$C$18)*('Ejercicio 3 - TIR'!$E$18-'Ejercicio 3 - TIR'!$D$18)*(1-J764)))</f>
        <v>39167.99715</v>
      </c>
      <c r="L764" s="3">
        <f t="shared" si="9"/>
        <v>0.6896326498</v>
      </c>
      <c r="M764" s="4">
        <f>IF(L764&lt;=('Ejercicio 3 - TIR'!$D$18-'Ejercicio 3 - TIR'!$C$18)/('Ejercicio 3 - TIR'!$E$18-'Ejercicio 3 - TIR'!$C$18),'Ejercicio 3 - TIR'!$C$18+SQRT(('Ejercicio 3 - TIR'!$E$18-'Ejercicio 3 - TIR'!$C$18)*('Ejercicio 3 - TIR'!$D$18-'Ejercicio 3 - TIR'!$C$18)*L764),'Ejercicio 3 - TIR'!$E$18-SQRT(('Ejercicio 3 - TIR'!$E$18-'Ejercicio 3 - TIR'!$C$18)*('Ejercicio 3 - TIR'!$E$18-'Ejercicio 3 - TIR'!$D$18)*(1-L764)))</f>
        <v>40175.31853</v>
      </c>
      <c r="N764" s="3">
        <f t="shared" si="10"/>
        <v>0.4996983752</v>
      </c>
      <c r="O764" s="4">
        <f>IF(N764&lt;=('Ejercicio 3 - TIR'!$D$18-'Ejercicio 3 - TIR'!$C$18)/('Ejercicio 3 - TIR'!$E$18-'Ejercicio 3 - TIR'!$C$18),'Ejercicio 3 - TIR'!$C$18+SQRT(('Ejercicio 3 - TIR'!$E$18-'Ejercicio 3 - TIR'!$C$18)*('Ejercicio 3 - TIR'!$D$18-'Ejercicio 3 - TIR'!$C$18)*N764),'Ejercicio 3 - TIR'!$E$18-SQRT(('Ejercicio 3 - TIR'!$E$18-'Ejercicio 3 - TIR'!$C$18)*('Ejercicio 3 - TIR'!$E$18-'Ejercicio 3 - TIR'!$D$18)*(1-N764)))</f>
        <v>38657.6415</v>
      </c>
      <c r="P764" s="3">
        <f t="shared" si="11"/>
        <v>0.4758372552</v>
      </c>
      <c r="Q764" s="7">
        <f>IF(P764&lt;=('Ejercicio 3 - TIR'!$D$22-'Ejercicio 3 - TIR'!$C$22)/('Ejercicio 3 - TIR'!$E$22-'Ejercicio 3 - TIR'!$C$22),'Ejercicio 3 - TIR'!$C$22+SQRT(('Ejercicio 3 - TIR'!$E$22-'Ejercicio 3 - TIR'!$C$22)*('Ejercicio 3 - TIR'!$D$22-'Ejercicio 3 - TIR'!$C$22)*P764),'Ejercicio 3 - TIR'!$E$22-SQRT(('Ejercicio 3 - TIR'!$E$22-'Ejercicio 3 - TIR'!$C$22)*('Ejercicio 3 - TIR'!$E$22-'Ejercicio 3 - TIR'!$D$22)*(1-P764)))</f>
        <v>0.1492661419</v>
      </c>
      <c r="R764" s="3">
        <f t="shared" si="12"/>
        <v>0.599292414</v>
      </c>
      <c r="S764" s="7">
        <f>IF(R764&lt;=('Ejercicio 3 - TIR'!$D$23-'Ejercicio 3 - TIR'!$C$23)/('Ejercicio 3 - TIR'!$E$23-'Ejercicio 3 - TIR'!$C$23),'Ejercicio 3 - TIR'!$C$23+SQRT(('Ejercicio 3 - TIR'!$E$23-'Ejercicio 3 - TIR'!$C$23)*('Ejercicio 3 - TIR'!$D$23-'Ejercicio 3 - TIR'!$C$23)*R764),'Ejercicio 3 - TIR'!$E$23-SQRT(('Ejercicio 3 - TIR'!$E$23-'Ejercicio 3 - TIR'!$C$23)*('Ejercicio 3 - TIR'!$E$23-'Ejercicio 3 - TIR'!$D$23)*(1-R764)))</f>
        <v>0.1531434616</v>
      </c>
      <c r="T764" s="3">
        <f t="shared" si="13"/>
        <v>0.7909941285</v>
      </c>
      <c r="U764" s="7">
        <f>IF(T764&lt;=('Ejercicio 3 - TIR'!$D$24-'Ejercicio 3 - TIR'!$C$24)/('Ejercicio 3 - TIR'!$E$24-'Ejercicio 3 - TIR'!$C$24),'Ejercicio 3 - TIR'!$C$24+SQRT(('Ejercicio 3 - TIR'!$E$24-'Ejercicio 3 - TIR'!$C$24)*('Ejercicio 3 - TIR'!$D$24-'Ejercicio 3 - TIR'!$C$24)*T764),'Ejercicio 3 - TIR'!$E$24-SQRT(('Ejercicio 3 - TIR'!$E$24-'Ejercicio 3 - TIR'!$C$24)*('Ejercicio 3 - TIR'!$E$24-'Ejercicio 3 - TIR'!$D$24)*(1-T764)))</f>
        <v>0.1958087528</v>
      </c>
      <c r="V764" s="3">
        <f t="shared" si="14"/>
        <v>0.5492043628</v>
      </c>
      <c r="W764" s="7">
        <f>IF(V764&lt;=('Ejercicio 3 - TIR'!$D$25-'Ejercicio 3 - TIR'!$C$25)/('Ejercicio 3 - TIR'!$E$25-'Ejercicio 3 - TIR'!$C$25),'Ejercicio 3 - TIR'!$C$25+SQRT(('Ejercicio 3 - TIR'!$E$25-'Ejercicio 3 - TIR'!$C$25)*('Ejercicio 3 - TIR'!$D$25-'Ejercicio 3 - TIR'!$C$25)*V764),'Ejercicio 3 - TIR'!$E$25-SQRT(('Ejercicio 3 - TIR'!$E$25-'Ejercicio 3 - TIR'!$C$25)*('Ejercicio 3 - TIR'!$E$25-'Ejercicio 3 - TIR'!$D$25)*(1-V764)))</f>
        <v>0.2102786615</v>
      </c>
      <c r="X764" s="3">
        <f t="shared" si="15"/>
        <v>0.1052891119</v>
      </c>
      <c r="Y764" s="7">
        <f>IF(X764&lt;=('Ejercicio 3 - TIR'!$D$26-'Ejercicio 3 - TIR'!$C$26)/('Ejercicio 3 - TIR'!$E$26-'Ejercicio 3 - TIR'!$C$26),'Ejercicio 3 - TIR'!$C$26+SQRT(('Ejercicio 3 - TIR'!$E$26-'Ejercicio 3 - TIR'!$C$26)*('Ejercicio 3 - TIR'!$D$26-'Ejercicio 3 - TIR'!$C$26)*X764),'Ejercicio 3 - TIR'!$E$26-SQRT(('Ejercicio 3 - TIR'!$E$26-'Ejercicio 3 - TIR'!$C$26)*('Ejercicio 3 - TIR'!$E$26-'Ejercicio 3 - TIR'!$D$26)*(1-X764)))</f>
        <v>0.2068606228</v>
      </c>
      <c r="Z764" s="3">
        <f t="shared" si="16"/>
        <v>1.149266142</v>
      </c>
      <c r="AA764" s="3">
        <f t="shared" si="17"/>
        <v>1.325268737</v>
      </c>
      <c r="AB764" s="3">
        <f t="shared" si="18"/>
        <v>1.584767956</v>
      </c>
      <c r="AC764" s="3">
        <f t="shared" si="19"/>
        <v>1.91801084</v>
      </c>
      <c r="AD764" s="3">
        <f t="shared" si="20"/>
        <v>2.314771757</v>
      </c>
      <c r="AE764" s="2">
        <f t="shared" si="21"/>
        <v>4720.856863</v>
      </c>
      <c r="AF764" s="2">
        <f t="shared" si="22"/>
        <v>5443.825224</v>
      </c>
      <c r="AG764" s="2">
        <f t="shared" si="23"/>
        <v>6509.773852</v>
      </c>
      <c r="AH764" s="2">
        <f t="shared" si="24"/>
        <v>7878.640384</v>
      </c>
      <c r="AI764" s="2">
        <f t="shared" si="25"/>
        <v>9508.420841</v>
      </c>
      <c r="AJ764" s="4">
        <f t="shared" si="26"/>
        <v>41285.40207</v>
      </c>
      <c r="AK764" s="4">
        <f t="shared" si="27"/>
        <v>54484.58154</v>
      </c>
      <c r="AL764" s="4">
        <f t="shared" si="28"/>
        <v>62072.18677</v>
      </c>
      <c r="AM764" s="4">
        <f t="shared" si="29"/>
        <v>77056.69646</v>
      </c>
      <c r="AN764" s="4">
        <f t="shared" si="30"/>
        <v>89483.61674</v>
      </c>
      <c r="AO764" s="4">
        <f>C764/'Ejercicio 3 - TIR'!$D$7</f>
        <v>14147.06711</v>
      </c>
      <c r="AP764" s="4">
        <f t="shared" si="31"/>
        <v>27138.33497</v>
      </c>
      <c r="AQ764" s="4">
        <f t="shared" si="32"/>
        <v>40337.51443</v>
      </c>
      <c r="AR764" s="4">
        <f t="shared" si="33"/>
        <v>47925.11967</v>
      </c>
      <c r="AS764" s="4">
        <f t="shared" si="34"/>
        <v>62909.62935</v>
      </c>
      <c r="AT764" s="4">
        <f t="shared" si="35"/>
        <v>75336.54963</v>
      </c>
      <c r="AU764" s="4">
        <f>AP764*'Ejercicio 3 - TIR'!$D$5</f>
        <v>13569.16748</v>
      </c>
      <c r="AV764" s="4">
        <f>AQ764*'Ejercicio 3 - TIR'!$D$5</f>
        <v>20168.75722</v>
      </c>
      <c r="AW764" s="4">
        <f>AR764*'Ejercicio 3 - TIR'!$D$5</f>
        <v>23962.55983</v>
      </c>
      <c r="AX764" s="4">
        <f>AS764*'Ejercicio 3 - TIR'!$D$5</f>
        <v>31454.81467</v>
      </c>
      <c r="AY764" s="4">
        <f>AT764*'Ejercicio 3 - TIR'!$D$5</f>
        <v>37668.27482</v>
      </c>
      <c r="AZ764" s="4">
        <f t="shared" ref="AZ764:BD764" si="2327">AJ764-AU764-AE764</f>
        <v>22995.37773</v>
      </c>
      <c r="BA764" s="4">
        <f t="shared" si="2327"/>
        <v>28871.9991</v>
      </c>
      <c r="BB764" s="4">
        <f t="shared" si="2327"/>
        <v>31599.85309</v>
      </c>
      <c r="BC764" s="4">
        <f t="shared" si="2327"/>
        <v>37723.2414</v>
      </c>
      <c r="BD764" s="4">
        <f t="shared" si="2327"/>
        <v>42306.92108</v>
      </c>
      <c r="BE764" s="4">
        <f t="shared" ref="BE764:BI764" si="2328">AZ764/Z764</f>
        <v>20008.74897</v>
      </c>
      <c r="BF764" s="4">
        <f t="shared" si="2328"/>
        <v>21785.7694</v>
      </c>
      <c r="BG764" s="4">
        <f t="shared" si="2328"/>
        <v>19939.73501</v>
      </c>
      <c r="BH764" s="4">
        <f t="shared" si="2328"/>
        <v>19667.89791</v>
      </c>
      <c r="BI764" s="4">
        <f t="shared" si="2328"/>
        <v>18276.92987</v>
      </c>
      <c r="BJ764" s="4">
        <f t="shared" si="38"/>
        <v>73209.5437</v>
      </c>
      <c r="BK764" s="4">
        <f t="shared" si="39"/>
        <v>32747.23138</v>
      </c>
      <c r="BL764" s="4">
        <f t="shared" si="40"/>
        <v>105956.7751</v>
      </c>
      <c r="BM764" s="4">
        <f>BK764*'Ejercicio 3 - TIR'!$D$5</f>
        <v>16373.61569</v>
      </c>
      <c r="BN764" s="4">
        <f t="shared" si="41"/>
        <v>89583.15939</v>
      </c>
      <c r="BO764" s="4">
        <f t="shared" si="42"/>
        <v>38700.64472</v>
      </c>
      <c r="BP764" s="4">
        <f t="shared" si="43"/>
        <v>-102362.4467</v>
      </c>
      <c r="BQ764" s="4">
        <f t="shared" ref="BQ764:BT764" si="2329">BE764</f>
        <v>20008.74897</v>
      </c>
      <c r="BR764" s="4">
        <f t="shared" si="2329"/>
        <v>21785.7694</v>
      </c>
      <c r="BS764" s="4">
        <f t="shared" si="2329"/>
        <v>19939.73501</v>
      </c>
      <c r="BT764" s="4">
        <f t="shared" si="2329"/>
        <v>19667.89791</v>
      </c>
      <c r="BU764" s="4">
        <f t="shared" si="45"/>
        <v>56977.5746</v>
      </c>
      <c r="BV764" s="36">
        <f t="shared" si="46"/>
        <v>9.221841895</v>
      </c>
    </row>
    <row r="765" ht="15.0" customHeight="1">
      <c r="A765" s="2">
        <v>764.0</v>
      </c>
      <c r="B765" s="3">
        <f t="shared" si="4"/>
        <v>0.8840331153</v>
      </c>
      <c r="C765" s="4">
        <f>IF(B765&lt;=('Ejercicio 3 - TIR'!$D$13-'Ejercicio 3 - TIR'!$C$13)/('Ejercicio 3 - TIR'!$E$13-'Ejercicio 3 - TIR'!$C$13),'Ejercicio 3 - TIR'!$C$13+SQRT(('Ejercicio 3 - TIR'!$E$13-'Ejercicio 3 - TIR'!$C$13)*('Ejercicio 3 - TIR'!$D$13-'Ejercicio 3 - TIR'!$C$13)*B765),'Ejercicio 3 - TIR'!$E$13-SQRT(('Ejercicio 3 - TIR'!$E$13-'Ejercicio 3 - TIR'!$C$13)*('Ejercicio 3 - TIR'!$E$13-'Ejercicio 3 - TIR'!$D$13)*(1-B765)))</f>
        <v>88203.37923</v>
      </c>
      <c r="D765" s="3">
        <f t="shared" si="5"/>
        <v>0.6478071467</v>
      </c>
      <c r="E765" s="4">
        <f>IF(D765&lt;=('Ejercicio 3 - TIR'!$D$14-'Ejercicio 3 - TIR'!$C$14)/('Ejercicio 3 - TIR'!$E$14-'Ejercicio 3 - TIR'!$C$14),'Ejercicio 3 - TIR'!$C$14+SQRT(('Ejercicio 3 - TIR'!$E$14-'Ejercicio 3 - TIR'!$C$14)*('Ejercicio 3 - TIR'!$D$14-'Ejercicio 3 - TIR'!$C$14)*D765),'Ejercicio 3 - TIR'!$E$14-SQRT(('Ejercicio 3 - TIR'!$E$14-'Ejercicio 3 - TIR'!$C$14)*('Ejercicio 3 - TIR'!$E$14-'Ejercicio 3 - TIR'!$D$14)*(1-D765)))</f>
        <v>32731.64888</v>
      </c>
      <c r="F765" s="3">
        <f t="shared" si="6"/>
        <v>0.2054120923</v>
      </c>
      <c r="G765" s="4">
        <f>IF(F765&lt;=('Ejercicio 3 - TIR'!$D$18-'Ejercicio 3 - TIR'!$C$18)/('Ejercicio 3 - TIR'!$E$18-'Ejercicio 3 - TIR'!$C$18),'Ejercicio 3 - TIR'!$C$18+SQRT(('Ejercicio 3 - TIR'!$E$18-'Ejercicio 3 - TIR'!$C$18)*('Ejercicio 3 - TIR'!$D$18-'Ejercicio 3 - TIR'!$C$18)*F765),'Ejercicio 3 - TIR'!$E$18-SQRT(('Ejercicio 3 - TIR'!$E$18-'Ejercicio 3 - TIR'!$C$18)*('Ejercicio 3 - TIR'!$E$18-'Ejercicio 3 - TIR'!$D$18)*(1-F765)))</f>
        <v>35550.83902</v>
      </c>
      <c r="H765" s="3">
        <f t="shared" si="7"/>
        <v>0.1868408584</v>
      </c>
      <c r="I765" s="4">
        <f>IF(H765&lt;=('Ejercicio 3 - TIR'!$D$18-'Ejercicio 3 - TIR'!$C$18)/('Ejercicio 3 - TIR'!$E$18-'Ejercicio 3 - TIR'!$C$18),'Ejercicio 3 - TIR'!$C$18+SQRT(('Ejercicio 3 - TIR'!$E$18-'Ejercicio 3 - TIR'!$C$18)*('Ejercicio 3 - TIR'!$D$18-'Ejercicio 3 - TIR'!$C$18)*H765),'Ejercicio 3 - TIR'!$E$18-SQRT(('Ejercicio 3 - TIR'!$E$18-'Ejercicio 3 - TIR'!$C$18)*('Ejercicio 3 - TIR'!$E$18-'Ejercicio 3 - TIR'!$D$18)*(1-H765)))</f>
        <v>35293.97098</v>
      </c>
      <c r="J765" s="3">
        <f t="shared" si="8"/>
        <v>0.8558008718</v>
      </c>
      <c r="K765" s="4">
        <f>IF(J765&lt;=('Ejercicio 3 - TIR'!$D$18-'Ejercicio 3 - TIR'!$C$18)/('Ejercicio 3 - TIR'!$E$18-'Ejercicio 3 - TIR'!$C$18),'Ejercicio 3 - TIR'!$C$18+SQRT(('Ejercicio 3 - TIR'!$E$18-'Ejercicio 3 - TIR'!$C$18)*('Ejercicio 3 - TIR'!$D$18-'Ejercicio 3 - TIR'!$C$18)*J765),'Ejercicio 3 - TIR'!$E$18-SQRT(('Ejercicio 3 - TIR'!$E$18-'Ejercicio 3 - TIR'!$C$18)*('Ejercicio 3 - TIR'!$E$18-'Ejercicio 3 - TIR'!$D$18)*(1-J765)))</f>
        <v>41711.39321</v>
      </c>
      <c r="L765" s="3">
        <f t="shared" si="9"/>
        <v>0.02939479893</v>
      </c>
      <c r="M765" s="4">
        <f>IF(L765&lt;=('Ejercicio 3 - TIR'!$D$18-'Ejercicio 3 - TIR'!$C$18)/('Ejercicio 3 - TIR'!$E$18-'Ejercicio 3 - TIR'!$C$18),'Ejercicio 3 - TIR'!$C$18+SQRT(('Ejercicio 3 - TIR'!$E$18-'Ejercicio 3 - TIR'!$C$18)*('Ejercicio 3 - TIR'!$D$18-'Ejercicio 3 - TIR'!$C$18)*L765),'Ejercicio 3 - TIR'!$E$18-SQRT(('Ejercicio 3 - TIR'!$E$18-'Ejercicio 3 - TIR'!$C$18)*('Ejercicio 3 - TIR'!$E$18-'Ejercicio 3 - TIR'!$D$18)*(1-L765)))</f>
        <v>32099.81424</v>
      </c>
      <c r="N765" s="3">
        <f t="shared" si="10"/>
        <v>0.09258860017</v>
      </c>
      <c r="O765" s="4">
        <f>IF(N765&lt;=('Ejercicio 3 - TIR'!$D$18-'Ejercicio 3 - TIR'!$C$18)/('Ejercicio 3 - TIR'!$E$18-'Ejercicio 3 - TIR'!$C$18),'Ejercicio 3 - TIR'!$C$18+SQRT(('Ejercicio 3 - TIR'!$E$18-'Ejercicio 3 - TIR'!$C$18)*('Ejercicio 3 - TIR'!$D$18-'Ejercicio 3 - TIR'!$C$18)*N765),'Ejercicio 3 - TIR'!$E$18-SQRT(('Ejercicio 3 - TIR'!$E$18-'Ejercicio 3 - TIR'!$C$18)*('Ejercicio 3 - TIR'!$E$18-'Ejercicio 3 - TIR'!$D$18)*(1-N765)))</f>
        <v>33726.69962</v>
      </c>
      <c r="P765" s="3">
        <f t="shared" si="11"/>
        <v>0.1504361577</v>
      </c>
      <c r="Q765" s="7">
        <f>IF(P765&lt;=('Ejercicio 3 - TIR'!$D$22-'Ejercicio 3 - TIR'!$C$22)/('Ejercicio 3 - TIR'!$E$22-'Ejercicio 3 - TIR'!$C$22),'Ejercicio 3 - TIR'!$C$22+SQRT(('Ejercicio 3 - TIR'!$E$22-'Ejercicio 3 - TIR'!$C$22)*('Ejercicio 3 - TIR'!$D$22-'Ejercicio 3 - TIR'!$C$22)*P765),'Ejercicio 3 - TIR'!$E$22-SQRT(('Ejercicio 3 - TIR'!$E$22-'Ejercicio 3 - TIR'!$C$22)*('Ejercicio 3 - TIR'!$E$22-'Ejercicio 3 - TIR'!$D$22)*(1-P765)))</f>
        <v>0.1364555487</v>
      </c>
      <c r="R765" s="3">
        <f t="shared" si="12"/>
        <v>0.6110289117</v>
      </c>
      <c r="S765" s="7">
        <f>IF(R765&lt;=('Ejercicio 3 - TIR'!$D$23-'Ejercicio 3 - TIR'!$C$23)/('Ejercicio 3 - TIR'!$E$23-'Ejercicio 3 - TIR'!$C$23),'Ejercicio 3 - TIR'!$C$23+SQRT(('Ejercicio 3 - TIR'!$E$23-'Ejercicio 3 - TIR'!$C$23)*('Ejercicio 3 - TIR'!$D$23-'Ejercicio 3 - TIR'!$C$23)*R765),'Ejercicio 3 - TIR'!$E$23-SQRT(('Ejercicio 3 - TIR'!$E$23-'Ejercicio 3 - TIR'!$C$23)*('Ejercicio 3 - TIR'!$E$23-'Ejercicio 3 - TIR'!$D$23)*(1-R765)))</f>
        <v>0.1535396909</v>
      </c>
      <c r="T765" s="3">
        <f t="shared" si="13"/>
        <v>0.7421393031</v>
      </c>
      <c r="U765" s="7">
        <f>IF(T765&lt;=('Ejercicio 3 - TIR'!$D$24-'Ejercicio 3 - TIR'!$C$24)/('Ejercicio 3 - TIR'!$E$24-'Ejercicio 3 - TIR'!$C$24),'Ejercicio 3 - TIR'!$C$24+SQRT(('Ejercicio 3 - TIR'!$E$24-'Ejercicio 3 - TIR'!$C$24)*('Ejercicio 3 - TIR'!$D$24-'Ejercicio 3 - TIR'!$C$24)*T765),'Ejercicio 3 - TIR'!$E$24-SQRT(('Ejercicio 3 - TIR'!$E$24-'Ejercicio 3 - TIR'!$C$24)*('Ejercicio 3 - TIR'!$E$24-'Ejercicio 3 - TIR'!$D$24)*(1-T765)))</f>
        <v>0.1931297571</v>
      </c>
      <c r="V765" s="3">
        <f t="shared" si="14"/>
        <v>0.9945268832</v>
      </c>
      <c r="W765" s="7">
        <f>IF(V765&lt;=('Ejercicio 3 - TIR'!$D$25-'Ejercicio 3 - TIR'!$C$25)/('Ejercicio 3 - TIR'!$E$25-'Ejercicio 3 - TIR'!$C$25),'Ejercicio 3 - TIR'!$C$25+SQRT(('Ejercicio 3 - TIR'!$E$25-'Ejercicio 3 - TIR'!$C$25)*('Ejercicio 3 - TIR'!$D$25-'Ejercicio 3 - TIR'!$C$25)*V765),'Ejercicio 3 - TIR'!$E$25-SQRT(('Ejercicio 3 - TIR'!$E$25-'Ejercicio 3 - TIR'!$C$25)*('Ejercicio 3 - TIR'!$E$25-'Ejercicio 3 - TIR'!$D$25)*(1-V765)))</f>
        <v>0.2456232536</v>
      </c>
      <c r="X765" s="3">
        <f t="shared" si="15"/>
        <v>0.1348757765</v>
      </c>
      <c r="Y765" s="7">
        <f>IF(X765&lt;=('Ejercicio 3 - TIR'!$D$26-'Ejercicio 3 - TIR'!$C$26)/('Ejercicio 3 - TIR'!$E$26-'Ejercicio 3 - TIR'!$C$26),'Ejercicio 3 - TIR'!$C$26+SQRT(('Ejercicio 3 - TIR'!$E$26-'Ejercicio 3 - TIR'!$C$26)*('Ejercicio 3 - TIR'!$D$26-'Ejercicio 3 - TIR'!$C$26)*X765),'Ejercicio 3 - TIR'!$E$26-SQRT(('Ejercicio 3 - TIR'!$E$26-'Ejercicio 3 - TIR'!$C$26)*('Ejercicio 3 - TIR'!$E$26-'Ejercicio 3 - TIR'!$D$26)*(1-X765)))</f>
        <v>0.2090830971</v>
      </c>
      <c r="Z765" s="3">
        <f t="shared" si="16"/>
        <v>1.136455549</v>
      </c>
      <c r="AA765" s="3">
        <f t="shared" si="17"/>
        <v>1.310946582</v>
      </c>
      <c r="AB765" s="3">
        <f t="shared" si="18"/>
        <v>1.564129377</v>
      </c>
      <c r="AC765" s="3">
        <f t="shared" si="19"/>
        <v>1.948315924</v>
      </c>
      <c r="AD765" s="3">
        <f t="shared" si="20"/>
        <v>2.355675852</v>
      </c>
      <c r="AE765" s="2">
        <f t="shared" si="21"/>
        <v>4466.415109</v>
      </c>
      <c r="AF765" s="2">
        <f t="shared" si="22"/>
        <v>5152.187104</v>
      </c>
      <c r="AG765" s="2">
        <f t="shared" si="23"/>
        <v>6147.227748</v>
      </c>
      <c r="AH765" s="2">
        <f t="shared" si="24"/>
        <v>7657.129828</v>
      </c>
      <c r="AI765" s="2">
        <f t="shared" si="25"/>
        <v>9258.106248</v>
      </c>
      <c r="AJ765" s="4">
        <f t="shared" si="26"/>
        <v>40401.94827</v>
      </c>
      <c r="AK765" s="4">
        <f t="shared" si="27"/>
        <v>46268.51064</v>
      </c>
      <c r="AL765" s="4">
        <f t="shared" si="28"/>
        <v>65242.0155</v>
      </c>
      <c r="AM765" s="4">
        <f t="shared" si="29"/>
        <v>62540.57925</v>
      </c>
      <c r="AN765" s="4">
        <f t="shared" si="30"/>
        <v>79449.17185</v>
      </c>
      <c r="AO765" s="4">
        <f>C765/'Ejercicio 3 - TIR'!$D$7</f>
        <v>17640.67585</v>
      </c>
      <c r="AP765" s="4">
        <f t="shared" si="31"/>
        <v>22761.27242</v>
      </c>
      <c r="AQ765" s="4">
        <f t="shared" si="32"/>
        <v>28627.83479</v>
      </c>
      <c r="AR765" s="4">
        <f t="shared" si="33"/>
        <v>47601.33965</v>
      </c>
      <c r="AS765" s="4">
        <f t="shared" si="34"/>
        <v>44899.9034</v>
      </c>
      <c r="AT765" s="4">
        <f t="shared" si="35"/>
        <v>61808.496</v>
      </c>
      <c r="AU765" s="4">
        <f>AP765*'Ejercicio 3 - TIR'!$D$5</f>
        <v>11380.63621</v>
      </c>
      <c r="AV765" s="4">
        <f>AQ765*'Ejercicio 3 - TIR'!$D$5</f>
        <v>14313.9174</v>
      </c>
      <c r="AW765" s="4">
        <f>AR765*'Ejercicio 3 - TIR'!$D$5</f>
        <v>23800.66983</v>
      </c>
      <c r="AX765" s="4">
        <f>AS765*'Ejercicio 3 - TIR'!$D$5</f>
        <v>22449.9517</v>
      </c>
      <c r="AY765" s="4">
        <f>AT765*'Ejercicio 3 - TIR'!$D$5</f>
        <v>30904.248</v>
      </c>
      <c r="AZ765" s="4">
        <f t="shared" ref="AZ765:BD765" si="2330">AJ765-AU765-AE765</f>
        <v>24554.89695</v>
      </c>
      <c r="BA765" s="4">
        <f t="shared" si="2330"/>
        <v>26802.40614</v>
      </c>
      <c r="BB765" s="4">
        <f t="shared" si="2330"/>
        <v>35294.11792</v>
      </c>
      <c r="BC765" s="4">
        <f t="shared" si="2330"/>
        <v>32433.49772</v>
      </c>
      <c r="BD765" s="4">
        <f t="shared" si="2330"/>
        <v>39286.8176</v>
      </c>
      <c r="BE765" s="4">
        <f t="shared" ref="BE765:BI765" si="2331">AZ765/Z765</f>
        <v>21606.56171</v>
      </c>
      <c r="BF765" s="4">
        <f t="shared" si="2331"/>
        <v>20445.07877</v>
      </c>
      <c r="BG765" s="4">
        <f t="shared" si="2331"/>
        <v>22564.70496</v>
      </c>
      <c r="BH765" s="4">
        <f t="shared" si="2331"/>
        <v>16646.93971</v>
      </c>
      <c r="BI765" s="4">
        <f t="shared" si="2331"/>
        <v>16677.51425</v>
      </c>
      <c r="BJ765" s="4">
        <f t="shared" si="38"/>
        <v>77105.15486</v>
      </c>
      <c r="BK765" s="4">
        <f t="shared" si="39"/>
        <v>41555.7141</v>
      </c>
      <c r="BL765" s="4">
        <f t="shared" si="40"/>
        <v>118660.869</v>
      </c>
      <c r="BM765" s="4">
        <f>BK765*'Ejercicio 3 - TIR'!$D$5</f>
        <v>20777.85705</v>
      </c>
      <c r="BN765" s="4">
        <f t="shared" si="41"/>
        <v>97883.01191</v>
      </c>
      <c r="BO765" s="4">
        <f t="shared" si="42"/>
        <v>41551.9868</v>
      </c>
      <c r="BP765" s="4">
        <f t="shared" si="43"/>
        <v>-120935.0281</v>
      </c>
      <c r="BQ765" s="4">
        <f t="shared" ref="BQ765:BT765" si="2332">BE765</f>
        <v>21606.56171</v>
      </c>
      <c r="BR765" s="4">
        <f t="shared" si="2332"/>
        <v>20445.07877</v>
      </c>
      <c r="BS765" s="4">
        <f t="shared" si="2332"/>
        <v>22564.70496</v>
      </c>
      <c r="BT765" s="4">
        <f t="shared" si="2332"/>
        <v>16646.93971</v>
      </c>
      <c r="BU765" s="4">
        <f t="shared" si="45"/>
        <v>58229.50106</v>
      </c>
      <c r="BV765" s="36">
        <f t="shared" si="46"/>
        <v>4.225123636</v>
      </c>
    </row>
    <row r="766" ht="15.0" customHeight="1">
      <c r="A766" s="2">
        <v>765.0</v>
      </c>
      <c r="B766" s="3">
        <f t="shared" si="4"/>
        <v>0.6691158148</v>
      </c>
      <c r="C766" s="4">
        <f>IF(B766&lt;=('Ejercicio 3 - TIR'!$D$13-'Ejercicio 3 - TIR'!$C$13)/('Ejercicio 3 - TIR'!$E$13-'Ejercicio 3 - TIR'!$C$13),'Ejercicio 3 - TIR'!$C$13+SQRT(('Ejercicio 3 - TIR'!$E$13-'Ejercicio 3 - TIR'!$C$13)*('Ejercicio 3 - TIR'!$D$13-'Ejercicio 3 - TIR'!$C$13)*B766),'Ejercicio 3 - TIR'!$E$13-SQRT(('Ejercicio 3 - TIR'!$E$13-'Ejercicio 3 - TIR'!$C$13)*('Ejercicio 3 - TIR'!$E$13-'Ejercicio 3 - TIR'!$D$13)*(1-B766)))</f>
        <v>80073.6099</v>
      </c>
      <c r="D766" s="3">
        <f t="shared" si="5"/>
        <v>0.120735441</v>
      </c>
      <c r="E766" s="4">
        <f>IF(D766&lt;=('Ejercicio 3 - TIR'!$D$14-'Ejercicio 3 - TIR'!$C$14)/('Ejercicio 3 - TIR'!$E$14-'Ejercicio 3 - TIR'!$C$14),'Ejercicio 3 - TIR'!$C$14+SQRT(('Ejercicio 3 - TIR'!$E$14-'Ejercicio 3 - TIR'!$C$14)*('Ejercicio 3 - TIR'!$D$14-'Ejercicio 3 - TIR'!$C$14)*D766),'Ejercicio 3 - TIR'!$E$14-SQRT(('Ejercicio 3 - TIR'!$E$14-'Ejercicio 3 - TIR'!$C$14)*('Ejercicio 3 - TIR'!$E$14-'Ejercicio 3 - TIR'!$D$14)*(1-D766)))</f>
        <v>28009.17897</v>
      </c>
      <c r="F766" s="3">
        <f t="shared" si="6"/>
        <v>0.641558132</v>
      </c>
      <c r="G766" s="4">
        <f>IF(F766&lt;=('Ejercicio 3 - TIR'!$D$18-'Ejercicio 3 - TIR'!$C$18)/('Ejercicio 3 - TIR'!$E$18-'Ejercicio 3 - TIR'!$C$18),'Ejercicio 3 - TIR'!$C$18+SQRT(('Ejercicio 3 - TIR'!$E$18-'Ejercicio 3 - TIR'!$C$18)*('Ejercicio 3 - TIR'!$D$18-'Ejercicio 3 - TIR'!$C$18)*F766),'Ejercicio 3 - TIR'!$E$18-SQRT(('Ejercicio 3 - TIR'!$E$18-'Ejercicio 3 - TIR'!$C$18)*('Ejercicio 3 - TIR'!$E$18-'Ejercicio 3 - TIR'!$D$18)*(1-F766)))</f>
        <v>39809.87868</v>
      </c>
      <c r="H766" s="3">
        <f t="shared" si="7"/>
        <v>0.1709264424</v>
      </c>
      <c r="I766" s="4">
        <f>IF(H766&lt;=('Ejercicio 3 - TIR'!$D$18-'Ejercicio 3 - TIR'!$C$18)/('Ejercicio 3 - TIR'!$E$18-'Ejercicio 3 - TIR'!$C$18),'Ejercicio 3 - TIR'!$C$18+SQRT(('Ejercicio 3 - TIR'!$E$18-'Ejercicio 3 - TIR'!$C$18)*('Ejercicio 3 - TIR'!$D$18-'Ejercicio 3 - TIR'!$C$18)*H766),'Ejercicio 3 - TIR'!$E$18-SQRT(('Ejercicio 3 - TIR'!$E$18-'Ejercicio 3 - TIR'!$C$18)*('Ejercicio 3 - TIR'!$E$18-'Ejercicio 3 - TIR'!$D$18)*(1-H766)))</f>
        <v>35063.49349</v>
      </c>
      <c r="J766" s="3">
        <f t="shared" si="8"/>
        <v>0.8412662041</v>
      </c>
      <c r="K766" s="4">
        <f>IF(J766&lt;=('Ejercicio 3 - TIR'!$D$18-'Ejercicio 3 - TIR'!$C$18)/('Ejercicio 3 - TIR'!$E$18-'Ejercicio 3 - TIR'!$C$18),'Ejercicio 3 - TIR'!$C$18+SQRT(('Ejercicio 3 - TIR'!$E$18-'Ejercicio 3 - TIR'!$C$18)*('Ejercicio 3 - TIR'!$D$18-'Ejercicio 3 - TIR'!$C$18)*J766),'Ejercicio 3 - TIR'!$E$18-SQRT(('Ejercicio 3 - TIR'!$E$18-'Ejercicio 3 - TIR'!$C$18)*('Ejercicio 3 - TIR'!$E$18-'Ejercicio 3 - TIR'!$D$18)*(1-J766)))</f>
        <v>41549.63267</v>
      </c>
      <c r="L766" s="3">
        <f t="shared" si="9"/>
        <v>0.9268732952</v>
      </c>
      <c r="M766" s="4">
        <f>IF(L766&lt;=('Ejercicio 3 - TIR'!$D$18-'Ejercicio 3 - TIR'!$C$18)/('Ejercicio 3 - TIR'!$E$18-'Ejercicio 3 - TIR'!$C$18),'Ejercicio 3 - TIR'!$C$18+SQRT(('Ejercicio 3 - TIR'!$E$18-'Ejercicio 3 - TIR'!$C$18)*('Ejercicio 3 - TIR'!$D$18-'Ejercicio 3 - TIR'!$C$18)*L766),'Ejercicio 3 - TIR'!$E$18-SQRT(('Ejercicio 3 - TIR'!$E$18-'Ejercicio 3 - TIR'!$C$18)*('Ejercicio 3 - TIR'!$E$18-'Ejercicio 3 - TIR'!$D$18)*(1-L766)))</f>
        <v>42658.09845</v>
      </c>
      <c r="N766" s="3">
        <f t="shared" si="10"/>
        <v>0.4016481208</v>
      </c>
      <c r="O766" s="4">
        <f>IF(N766&lt;=('Ejercicio 3 - TIR'!$D$18-'Ejercicio 3 - TIR'!$C$18)/('Ejercicio 3 - TIR'!$E$18-'Ejercicio 3 - TIR'!$C$18),'Ejercicio 3 - TIR'!$C$18+SQRT(('Ejercicio 3 - TIR'!$E$18-'Ejercicio 3 - TIR'!$C$18)*('Ejercicio 3 - TIR'!$D$18-'Ejercicio 3 - TIR'!$C$18)*N766),'Ejercicio 3 - TIR'!$E$18-SQRT(('Ejercicio 3 - TIR'!$E$18-'Ejercicio 3 - TIR'!$C$18)*('Ejercicio 3 - TIR'!$E$18-'Ejercicio 3 - TIR'!$D$18)*(1-N766)))</f>
        <v>37761.90815</v>
      </c>
      <c r="P766" s="3">
        <f t="shared" si="11"/>
        <v>0.6174965988</v>
      </c>
      <c r="Q766" s="7">
        <f>IF(P766&lt;=('Ejercicio 3 - TIR'!$D$22-'Ejercicio 3 - TIR'!$C$22)/('Ejercicio 3 - TIR'!$E$22-'Ejercicio 3 - TIR'!$C$22),'Ejercicio 3 - TIR'!$C$22+SQRT(('Ejercicio 3 - TIR'!$E$22-'Ejercicio 3 - TIR'!$C$22)*('Ejercicio 3 - TIR'!$D$22-'Ejercicio 3 - TIR'!$C$22)*P766),'Ejercicio 3 - TIR'!$E$22-SQRT(('Ejercicio 3 - TIR'!$E$22-'Ejercicio 3 - TIR'!$C$22)*('Ejercicio 3 - TIR'!$E$22-'Ejercicio 3 - TIR'!$D$22)*(1-P766)))</f>
        <v>0.1537605998</v>
      </c>
      <c r="R766" s="3">
        <f t="shared" si="12"/>
        <v>0.8651164582</v>
      </c>
      <c r="S766" s="7">
        <f>IF(R766&lt;=('Ejercicio 3 - TIR'!$D$23-'Ejercicio 3 - TIR'!$C$23)/('Ejercicio 3 - TIR'!$E$23-'Ejercicio 3 - TIR'!$C$23),'Ejercicio 3 - TIR'!$C$23+SQRT(('Ejercicio 3 - TIR'!$E$23-'Ejercicio 3 - TIR'!$C$23)*('Ejercicio 3 - TIR'!$D$23-'Ejercicio 3 - TIR'!$C$23)*R766),'Ejercicio 3 - TIR'!$E$23-SQRT(('Ejercicio 3 - TIR'!$E$23-'Ejercicio 3 - TIR'!$C$23)*('Ejercicio 3 - TIR'!$E$23-'Ejercicio 3 - TIR'!$D$23)*(1-R766)))</f>
        <v>0.1644182679</v>
      </c>
      <c r="T766" s="3">
        <f t="shared" si="13"/>
        <v>0.828887353</v>
      </c>
      <c r="U766" s="7">
        <f>IF(T766&lt;=('Ejercicio 3 - TIR'!$D$24-'Ejercicio 3 - TIR'!$C$24)/('Ejercicio 3 - TIR'!$E$24-'Ejercicio 3 - TIR'!$C$24),'Ejercicio 3 - TIR'!$C$24+SQRT(('Ejercicio 3 - TIR'!$E$24-'Ejercicio 3 - TIR'!$C$24)*('Ejercicio 3 - TIR'!$D$24-'Ejercicio 3 - TIR'!$C$24)*T766),'Ejercicio 3 - TIR'!$E$24-SQRT(('Ejercicio 3 - TIR'!$E$24-'Ejercicio 3 - TIR'!$C$24)*('Ejercicio 3 - TIR'!$E$24-'Ejercicio 3 - TIR'!$D$24)*(1-T766)))</f>
        <v>0.1981112949</v>
      </c>
      <c r="V766" s="3">
        <f t="shared" si="14"/>
        <v>0.1975840402</v>
      </c>
      <c r="W766" s="7">
        <f>IF(V766&lt;=('Ejercicio 3 - TIR'!$D$25-'Ejercicio 3 - TIR'!$C$25)/('Ejercicio 3 - TIR'!$E$25-'Ejercicio 3 - TIR'!$C$25),'Ejercicio 3 - TIR'!$C$25+SQRT(('Ejercicio 3 - TIR'!$E$25-'Ejercicio 3 - TIR'!$C$25)*('Ejercicio 3 - TIR'!$D$25-'Ejercicio 3 - TIR'!$C$25)*V766),'Ejercicio 3 - TIR'!$E$25-SQRT(('Ejercicio 3 - TIR'!$E$25-'Ejercicio 3 - TIR'!$C$25)*('Ejercicio 3 - TIR'!$E$25-'Ejercicio 3 - TIR'!$D$25)*(1-V766)))</f>
        <v>0.1966318266</v>
      </c>
      <c r="X766" s="3">
        <f t="shared" si="15"/>
        <v>0.9426307874</v>
      </c>
      <c r="Y766" s="7">
        <f>IF(X766&lt;=('Ejercicio 3 - TIR'!$D$26-'Ejercicio 3 - TIR'!$C$26)/('Ejercicio 3 - TIR'!$E$26-'Ejercicio 3 - TIR'!$C$26),'Ejercicio 3 - TIR'!$C$26+SQRT(('Ejercicio 3 - TIR'!$E$26-'Ejercicio 3 - TIR'!$C$26)*('Ejercicio 3 - TIR'!$D$26-'Ejercicio 3 - TIR'!$C$26)*X766),'Ejercicio 3 - TIR'!$E$26-SQRT(('Ejercicio 3 - TIR'!$E$26-'Ejercicio 3 - TIR'!$C$26)*('Ejercicio 3 - TIR'!$E$26-'Ejercicio 3 - TIR'!$D$26)*(1-X766)))</f>
        <v>0.2623990413</v>
      </c>
      <c r="Z766" s="3">
        <f t="shared" si="16"/>
        <v>1.1537606</v>
      </c>
      <c r="AA766" s="3">
        <f t="shared" si="17"/>
        <v>1.343459919</v>
      </c>
      <c r="AB766" s="3">
        <f t="shared" si="18"/>
        <v>1.609614503</v>
      </c>
      <c r="AC766" s="3">
        <f t="shared" si="19"/>
        <v>1.926115943</v>
      </c>
      <c r="AD766" s="3">
        <f t="shared" si="20"/>
        <v>2.43152692</v>
      </c>
      <c r="AE766" s="2">
        <f t="shared" si="21"/>
        <v>4306.708159</v>
      </c>
      <c r="AF766" s="2">
        <f t="shared" si="22"/>
        <v>5014.809655</v>
      </c>
      <c r="AG766" s="2">
        <f t="shared" si="23"/>
        <v>6008.300089</v>
      </c>
      <c r="AH766" s="2">
        <f t="shared" si="24"/>
        <v>7189.72311</v>
      </c>
      <c r="AI766" s="2">
        <f t="shared" si="25"/>
        <v>9076.299561</v>
      </c>
      <c r="AJ766" s="4">
        <f t="shared" si="26"/>
        <v>45931.06951</v>
      </c>
      <c r="AK766" s="4">
        <f t="shared" si="27"/>
        <v>47106.39814</v>
      </c>
      <c r="AL766" s="4">
        <f t="shared" si="28"/>
        <v>66878.89136</v>
      </c>
      <c r="AM766" s="4">
        <f t="shared" si="29"/>
        <v>82164.44354</v>
      </c>
      <c r="AN766" s="4">
        <f t="shared" si="30"/>
        <v>91819.09623</v>
      </c>
      <c r="AO766" s="4">
        <f>C766/'Ejercicio 3 - TIR'!$D$7</f>
        <v>16014.72198</v>
      </c>
      <c r="AP766" s="4">
        <f t="shared" si="31"/>
        <v>29916.34753</v>
      </c>
      <c r="AQ766" s="4">
        <f t="shared" si="32"/>
        <v>31091.67615</v>
      </c>
      <c r="AR766" s="4">
        <f t="shared" si="33"/>
        <v>50864.16938</v>
      </c>
      <c r="AS766" s="4">
        <f t="shared" si="34"/>
        <v>66149.72156</v>
      </c>
      <c r="AT766" s="4">
        <f t="shared" si="35"/>
        <v>75804.37425</v>
      </c>
      <c r="AU766" s="4">
        <f>AP766*'Ejercicio 3 - TIR'!$D$5</f>
        <v>14958.17376</v>
      </c>
      <c r="AV766" s="4">
        <f>AQ766*'Ejercicio 3 - TIR'!$D$5</f>
        <v>15545.83808</v>
      </c>
      <c r="AW766" s="4">
        <f>AR766*'Ejercicio 3 - TIR'!$D$5</f>
        <v>25432.08469</v>
      </c>
      <c r="AX766" s="4">
        <f>AS766*'Ejercicio 3 - TIR'!$D$5</f>
        <v>33074.86078</v>
      </c>
      <c r="AY766" s="4">
        <f>AT766*'Ejercicio 3 - TIR'!$D$5</f>
        <v>37902.18712</v>
      </c>
      <c r="AZ766" s="4">
        <f t="shared" ref="AZ766:BD766" si="2333">AJ766-AU766-AE766</f>
        <v>26666.18759</v>
      </c>
      <c r="BA766" s="4">
        <f t="shared" si="2333"/>
        <v>26545.7504</v>
      </c>
      <c r="BB766" s="4">
        <f t="shared" si="2333"/>
        <v>35438.50658</v>
      </c>
      <c r="BC766" s="4">
        <f t="shared" si="2333"/>
        <v>41899.85965</v>
      </c>
      <c r="BD766" s="4">
        <f t="shared" si="2333"/>
        <v>44840.60954</v>
      </c>
      <c r="BE766" s="4">
        <f t="shared" ref="BE766:BI766" si="2334">AZ766/Z766</f>
        <v>23112.40962</v>
      </c>
      <c r="BF766" s="4">
        <f t="shared" si="2334"/>
        <v>19759.24255</v>
      </c>
      <c r="BG766" s="4">
        <f t="shared" si="2334"/>
        <v>22016.76644</v>
      </c>
      <c r="BH766" s="4">
        <f t="shared" si="2334"/>
        <v>21753.55009</v>
      </c>
      <c r="BI766" s="4">
        <f t="shared" si="2334"/>
        <v>18441.3379</v>
      </c>
      <c r="BJ766" s="4">
        <f t="shared" si="38"/>
        <v>68105.07268</v>
      </c>
      <c r="BK766" s="4">
        <f t="shared" si="39"/>
        <v>38940.22762</v>
      </c>
      <c r="BL766" s="4">
        <f t="shared" si="40"/>
        <v>107045.3003</v>
      </c>
      <c r="BM766" s="4">
        <f>BK766*'Ejercicio 3 - TIR'!$D$5</f>
        <v>19470.11381</v>
      </c>
      <c r="BN766" s="4">
        <f t="shared" si="41"/>
        <v>87575.18649</v>
      </c>
      <c r="BO766" s="4">
        <f t="shared" si="42"/>
        <v>36016.53996</v>
      </c>
      <c r="BP766" s="4">
        <f t="shared" si="43"/>
        <v>-108082.7889</v>
      </c>
      <c r="BQ766" s="4">
        <f t="shared" ref="BQ766:BT766" si="2335">BE766</f>
        <v>23112.40962</v>
      </c>
      <c r="BR766" s="4">
        <f t="shared" si="2335"/>
        <v>19759.24255</v>
      </c>
      <c r="BS766" s="4">
        <f t="shared" si="2335"/>
        <v>22016.76644</v>
      </c>
      <c r="BT766" s="4">
        <f t="shared" si="2335"/>
        <v>21753.55009</v>
      </c>
      <c r="BU766" s="4">
        <f t="shared" si="45"/>
        <v>54457.87786</v>
      </c>
      <c r="BV766" s="36">
        <f t="shared" si="46"/>
        <v>8.239780881</v>
      </c>
    </row>
    <row r="767" ht="15.0" customHeight="1">
      <c r="A767" s="2">
        <v>766.0</v>
      </c>
      <c r="B767" s="3">
        <f t="shared" si="4"/>
        <v>0.6377508491</v>
      </c>
      <c r="C767" s="4">
        <f>IF(B767&lt;=('Ejercicio 3 - TIR'!$D$13-'Ejercicio 3 - TIR'!$C$13)/('Ejercicio 3 - TIR'!$E$13-'Ejercicio 3 - TIR'!$C$13),'Ejercicio 3 - TIR'!$C$13+SQRT(('Ejercicio 3 - TIR'!$E$13-'Ejercicio 3 - TIR'!$C$13)*('Ejercicio 3 - TIR'!$D$13-'Ejercicio 3 - TIR'!$C$13)*B767),'Ejercicio 3 - TIR'!$E$13-SQRT(('Ejercicio 3 - TIR'!$E$13-'Ejercicio 3 - TIR'!$C$13)*('Ejercicio 3 - TIR'!$E$13-'Ejercicio 3 - TIR'!$D$13)*(1-B767)))</f>
        <v>79150.56401</v>
      </c>
      <c r="D767" s="3">
        <f t="shared" si="5"/>
        <v>0.563953235</v>
      </c>
      <c r="E767" s="4">
        <f>IF(D767&lt;=('Ejercicio 3 - TIR'!$D$14-'Ejercicio 3 - TIR'!$C$14)/('Ejercicio 3 - TIR'!$E$14-'Ejercicio 3 - TIR'!$C$14),'Ejercicio 3 - TIR'!$C$14+SQRT(('Ejercicio 3 - TIR'!$E$14-'Ejercicio 3 - TIR'!$C$14)*('Ejercicio 3 - TIR'!$D$14-'Ejercicio 3 - TIR'!$C$14)*D767),'Ejercicio 3 - TIR'!$E$14-SQRT(('Ejercicio 3 - TIR'!$E$14-'Ejercicio 3 - TIR'!$C$14)*('Ejercicio 3 - TIR'!$E$14-'Ejercicio 3 - TIR'!$D$14)*(1-D767)))</f>
        <v>31912.53966</v>
      </c>
      <c r="F767" s="3">
        <f t="shared" si="6"/>
        <v>0.5027295652</v>
      </c>
      <c r="G767" s="4">
        <f>IF(F767&lt;=('Ejercicio 3 - TIR'!$D$18-'Ejercicio 3 - TIR'!$C$18)/('Ejercicio 3 - TIR'!$E$18-'Ejercicio 3 - TIR'!$C$18),'Ejercicio 3 - TIR'!$C$18+SQRT(('Ejercicio 3 - TIR'!$E$18-'Ejercicio 3 - TIR'!$C$18)*('Ejercicio 3 - TIR'!$D$18-'Ejercicio 3 - TIR'!$C$18)*F767),'Ejercicio 3 - TIR'!$E$18-SQRT(('Ejercicio 3 - TIR'!$E$18-'Ejercicio 3 - TIR'!$C$18)*('Ejercicio 3 - TIR'!$E$18-'Ejercicio 3 - TIR'!$D$18)*(1-F767)))</f>
        <v>38683.86059</v>
      </c>
      <c r="H767" s="3">
        <f t="shared" si="7"/>
        <v>0.923532223</v>
      </c>
      <c r="I767" s="4">
        <f>IF(H767&lt;=('Ejercicio 3 - TIR'!$D$18-'Ejercicio 3 - TIR'!$C$18)/('Ejercicio 3 - TIR'!$E$18-'Ejercicio 3 - TIR'!$C$18),'Ejercicio 3 - TIR'!$C$18+SQRT(('Ejercicio 3 - TIR'!$E$18-'Ejercicio 3 - TIR'!$C$18)*('Ejercicio 3 - TIR'!$D$18-'Ejercicio 3 - TIR'!$C$18)*H767),'Ejercicio 3 - TIR'!$E$18-SQRT(('Ejercicio 3 - TIR'!$E$18-'Ejercicio 3 - TIR'!$C$18)*('Ejercicio 3 - TIR'!$E$18-'Ejercicio 3 - TIR'!$D$18)*(1-H767)))</f>
        <v>42605.19661</v>
      </c>
      <c r="J767" s="3">
        <f t="shared" si="8"/>
        <v>0.9565612007</v>
      </c>
      <c r="K767" s="4">
        <f>IF(J767&lt;=('Ejercicio 3 - TIR'!$D$18-'Ejercicio 3 - TIR'!$C$18)/('Ejercicio 3 - TIR'!$E$18-'Ejercicio 3 - TIR'!$C$18),'Ejercicio 3 - TIR'!$C$18+SQRT(('Ejercicio 3 - TIR'!$E$18-'Ejercicio 3 - TIR'!$C$18)*('Ejercicio 3 - TIR'!$D$18-'Ejercicio 3 - TIR'!$C$18)*J767),'Ejercicio 3 - TIR'!$E$18-SQRT(('Ejercicio 3 - TIR'!$E$18-'Ejercicio 3 - TIR'!$C$18)*('Ejercicio 3 - TIR'!$E$18-'Ejercicio 3 - TIR'!$D$18)*(1-J767)))</f>
        <v>43195.03187</v>
      </c>
      <c r="L767" s="3">
        <f t="shared" si="9"/>
        <v>0.9094143725</v>
      </c>
      <c r="M767" s="4">
        <f>IF(L767&lt;=('Ejercicio 3 - TIR'!$D$18-'Ejercicio 3 - TIR'!$C$18)/('Ejercicio 3 - TIR'!$E$18-'Ejercicio 3 - TIR'!$C$18),'Ejercicio 3 - TIR'!$C$18+SQRT(('Ejercicio 3 - TIR'!$E$18-'Ejercicio 3 - TIR'!$C$18)*('Ejercicio 3 - TIR'!$D$18-'Ejercicio 3 - TIR'!$C$18)*L767),'Ejercicio 3 - TIR'!$E$18-SQRT(('Ejercicio 3 - TIR'!$E$18-'Ejercicio 3 - TIR'!$C$18)*('Ejercicio 3 - TIR'!$E$18-'Ejercicio 3 - TIR'!$D$18)*(1-L767)))</f>
        <v>42393.48469</v>
      </c>
      <c r="N767" s="3">
        <f t="shared" si="10"/>
        <v>0.629501836</v>
      </c>
      <c r="O767" s="4">
        <f>IF(N767&lt;=('Ejercicio 3 - TIR'!$D$18-'Ejercicio 3 - TIR'!$C$18)/('Ejercicio 3 - TIR'!$E$18-'Ejercicio 3 - TIR'!$C$18),'Ejercicio 3 - TIR'!$C$18+SQRT(('Ejercicio 3 - TIR'!$E$18-'Ejercicio 3 - TIR'!$C$18)*('Ejercicio 3 - TIR'!$D$18-'Ejercicio 3 - TIR'!$C$18)*N767),'Ejercicio 3 - TIR'!$E$18-SQRT(('Ejercicio 3 - TIR'!$E$18-'Ejercicio 3 - TIR'!$C$18)*('Ejercicio 3 - TIR'!$E$18-'Ejercicio 3 - TIR'!$D$18)*(1-N767)))</f>
        <v>39717.26687</v>
      </c>
      <c r="P767" s="3">
        <f t="shared" si="11"/>
        <v>0.4426931683</v>
      </c>
      <c r="Q767" s="7">
        <f>IF(P767&lt;=('Ejercicio 3 - TIR'!$D$22-'Ejercicio 3 - TIR'!$C$22)/('Ejercicio 3 - TIR'!$E$22-'Ejercicio 3 - TIR'!$C$22),'Ejercicio 3 - TIR'!$C$22+SQRT(('Ejercicio 3 - TIR'!$E$22-'Ejercicio 3 - TIR'!$C$22)*('Ejercicio 3 - TIR'!$D$22-'Ejercicio 3 - TIR'!$C$22)*P767),'Ejercicio 3 - TIR'!$E$22-SQRT(('Ejercicio 3 - TIR'!$E$22-'Ejercicio 3 - TIR'!$C$22)*('Ejercicio 3 - TIR'!$E$22-'Ejercicio 3 - TIR'!$D$22)*(1-P767)))</f>
        <v>0.148228491</v>
      </c>
      <c r="R767" s="3">
        <f t="shared" si="12"/>
        <v>0.6486663777</v>
      </c>
      <c r="S767" s="7">
        <f>IF(R767&lt;=('Ejercicio 3 - TIR'!$D$23-'Ejercicio 3 - TIR'!$C$23)/('Ejercicio 3 - TIR'!$E$23-'Ejercicio 3 - TIR'!$C$23),'Ejercicio 3 - TIR'!$C$23+SQRT(('Ejercicio 3 - TIR'!$E$23-'Ejercicio 3 - TIR'!$C$23)*('Ejercicio 3 - TIR'!$D$23-'Ejercicio 3 - TIR'!$C$23)*R767),'Ejercicio 3 - TIR'!$E$23-SQRT(('Ejercicio 3 - TIR'!$E$23-'Ejercicio 3 - TIR'!$C$23)*('Ejercicio 3 - TIR'!$E$23-'Ejercicio 3 - TIR'!$D$23)*(1-R767)))</f>
        <v>0.1548524252</v>
      </c>
      <c r="T767" s="3">
        <f t="shared" si="13"/>
        <v>0.8034272261</v>
      </c>
      <c r="U767" s="7">
        <f>IF(T767&lt;=('Ejercicio 3 - TIR'!$D$24-'Ejercicio 3 - TIR'!$C$24)/('Ejercicio 3 - TIR'!$E$24-'Ejercicio 3 - TIR'!$C$24),'Ejercicio 3 - TIR'!$C$24+SQRT(('Ejercicio 3 - TIR'!$E$24-'Ejercicio 3 - TIR'!$C$24)*('Ejercicio 3 - TIR'!$D$24-'Ejercicio 3 - TIR'!$C$24)*T767),'Ejercicio 3 - TIR'!$E$24-SQRT(('Ejercicio 3 - TIR'!$E$24-'Ejercicio 3 - TIR'!$C$24)*('Ejercicio 3 - TIR'!$E$24-'Ejercicio 3 - TIR'!$D$24)*(1-T767)))</f>
        <v>0.1965393144</v>
      </c>
      <c r="V767" s="3">
        <f t="shared" si="14"/>
        <v>0.2694677821</v>
      </c>
      <c r="W767" s="7">
        <f>IF(V767&lt;=('Ejercicio 3 - TIR'!$D$25-'Ejercicio 3 - TIR'!$C$25)/('Ejercicio 3 - TIR'!$E$25-'Ejercicio 3 - TIR'!$C$25),'Ejercicio 3 - TIR'!$C$25+SQRT(('Ejercicio 3 - TIR'!$E$25-'Ejercicio 3 - TIR'!$C$25)*('Ejercicio 3 - TIR'!$D$25-'Ejercicio 3 - TIR'!$C$25)*V767),'Ejercicio 3 - TIR'!$E$25-SQRT(('Ejercicio 3 - TIR'!$E$25-'Ejercicio 3 - TIR'!$C$25)*('Ejercicio 3 - TIR'!$E$25-'Ejercicio 3 - TIR'!$D$25)*(1-V767)))</f>
        <v>0.1994230506</v>
      </c>
      <c r="X767" s="3">
        <f t="shared" si="15"/>
        <v>0.764032712</v>
      </c>
      <c r="Y767" s="7">
        <f>IF(X767&lt;=('Ejercicio 3 - TIR'!$D$26-'Ejercicio 3 - TIR'!$C$26)/('Ejercicio 3 - TIR'!$E$26-'Ejercicio 3 - TIR'!$C$26),'Ejercicio 3 - TIR'!$C$26+SQRT(('Ejercicio 3 - TIR'!$E$26-'Ejercicio 3 - TIR'!$C$26)*('Ejercicio 3 - TIR'!$D$26-'Ejercicio 3 - TIR'!$C$26)*X767),'Ejercicio 3 - TIR'!$E$26-SQRT(('Ejercicio 3 - TIR'!$E$26-'Ejercicio 3 - TIR'!$C$26)*('Ejercicio 3 - TIR'!$E$26-'Ejercicio 3 - TIR'!$D$26)*(1-X767)))</f>
        <v>0.2443037347</v>
      </c>
      <c r="Z767" s="3">
        <f t="shared" si="16"/>
        <v>1.148228491</v>
      </c>
      <c r="AA767" s="3">
        <f t="shared" si="17"/>
        <v>1.326034457</v>
      </c>
      <c r="AB767" s="3">
        <f t="shared" si="18"/>
        <v>1.586652361</v>
      </c>
      <c r="AC767" s="3">
        <f t="shared" si="19"/>
        <v>1.903067415</v>
      </c>
      <c r="AD767" s="3">
        <f t="shared" si="20"/>
        <v>2.367993891</v>
      </c>
      <c r="AE767" s="2">
        <f t="shared" si="21"/>
        <v>4730.347597</v>
      </c>
      <c r="AF767" s="2">
        <f t="shared" si="22"/>
        <v>5462.853394</v>
      </c>
      <c r="AG767" s="2">
        <f t="shared" si="23"/>
        <v>6536.518855</v>
      </c>
      <c r="AH767" s="2">
        <f t="shared" si="24"/>
        <v>7840.051386</v>
      </c>
      <c r="AI767" s="2">
        <f t="shared" si="25"/>
        <v>9755.40522</v>
      </c>
      <c r="AJ767" s="4">
        <f t="shared" si="26"/>
        <v>44417.91087</v>
      </c>
      <c r="AK767" s="4">
        <f t="shared" si="27"/>
        <v>56495.95877</v>
      </c>
      <c r="AL767" s="4">
        <f t="shared" si="28"/>
        <v>68535.49928</v>
      </c>
      <c r="AM767" s="4">
        <f t="shared" si="29"/>
        <v>80677.65931</v>
      </c>
      <c r="AN767" s="4">
        <f t="shared" si="30"/>
        <v>94050.24533</v>
      </c>
      <c r="AO767" s="4">
        <f>C767/'Ejercicio 3 - TIR'!$D$7</f>
        <v>15830.1128</v>
      </c>
      <c r="AP767" s="4">
        <f t="shared" si="31"/>
        <v>28587.79807</v>
      </c>
      <c r="AQ767" s="4">
        <f t="shared" si="32"/>
        <v>40665.84597</v>
      </c>
      <c r="AR767" s="4">
        <f t="shared" si="33"/>
        <v>52705.38648</v>
      </c>
      <c r="AS767" s="4">
        <f t="shared" si="34"/>
        <v>64847.54651</v>
      </c>
      <c r="AT767" s="4">
        <f t="shared" si="35"/>
        <v>78220.13253</v>
      </c>
      <c r="AU767" s="4">
        <f>AP767*'Ejercicio 3 - TIR'!$D$5</f>
        <v>14293.89904</v>
      </c>
      <c r="AV767" s="4">
        <f>AQ767*'Ejercicio 3 - TIR'!$D$5</f>
        <v>20332.92298</v>
      </c>
      <c r="AW767" s="4">
        <f>AR767*'Ejercicio 3 - TIR'!$D$5</f>
        <v>26352.69324</v>
      </c>
      <c r="AX767" s="4">
        <f>AS767*'Ejercicio 3 - TIR'!$D$5</f>
        <v>32423.77325</v>
      </c>
      <c r="AY767" s="4">
        <f>AT767*'Ejercicio 3 - TIR'!$D$5</f>
        <v>39110.06626</v>
      </c>
      <c r="AZ767" s="4">
        <f t="shared" ref="AZ767:BD767" si="2336">AJ767-AU767-AE767</f>
        <v>25393.66424</v>
      </c>
      <c r="BA767" s="4">
        <f t="shared" si="2336"/>
        <v>30700.18239</v>
      </c>
      <c r="BB767" s="4">
        <f t="shared" si="2336"/>
        <v>35646.28719</v>
      </c>
      <c r="BC767" s="4">
        <f t="shared" si="2336"/>
        <v>40413.83467</v>
      </c>
      <c r="BD767" s="4">
        <f t="shared" si="2336"/>
        <v>45184.77385</v>
      </c>
      <c r="BE767" s="4">
        <f t="shared" ref="BE767:BI767" si="2337">AZ767/Z767</f>
        <v>22115.51485</v>
      </c>
      <c r="BF767" s="4">
        <f t="shared" si="2337"/>
        <v>23151.87378</v>
      </c>
      <c r="BG767" s="4">
        <f t="shared" si="2337"/>
        <v>22466.34995</v>
      </c>
      <c r="BH767" s="4">
        <f t="shared" si="2337"/>
        <v>21236.15504</v>
      </c>
      <c r="BI767" s="4">
        <f t="shared" si="2337"/>
        <v>19081.4571</v>
      </c>
      <c r="BJ767" s="4">
        <f t="shared" si="38"/>
        <v>75568.69898</v>
      </c>
      <c r="BK767" s="4">
        <f t="shared" si="39"/>
        <v>37485.61042</v>
      </c>
      <c r="BL767" s="4">
        <f t="shared" si="40"/>
        <v>113054.3094</v>
      </c>
      <c r="BM767" s="4">
        <f>BK767*'Ejercicio 3 - TIR'!$D$5</f>
        <v>18742.80521</v>
      </c>
      <c r="BN767" s="4">
        <f t="shared" si="41"/>
        <v>94311.50419</v>
      </c>
      <c r="BO767" s="4">
        <f t="shared" si="42"/>
        <v>39827.59606</v>
      </c>
      <c r="BP767" s="4">
        <f t="shared" si="43"/>
        <v>-111063.1037</v>
      </c>
      <c r="BQ767" s="4">
        <f t="shared" ref="BQ767:BT767" si="2338">BE767</f>
        <v>22115.51485</v>
      </c>
      <c r="BR767" s="4">
        <f t="shared" si="2338"/>
        <v>23151.87378</v>
      </c>
      <c r="BS767" s="4">
        <f t="shared" si="2338"/>
        <v>22466.34995</v>
      </c>
      <c r="BT767" s="4">
        <f t="shared" si="2338"/>
        <v>21236.15504</v>
      </c>
      <c r="BU767" s="4">
        <f t="shared" si="45"/>
        <v>58909.05316</v>
      </c>
      <c r="BV767" s="36">
        <f t="shared" si="46"/>
        <v>8.818165396</v>
      </c>
    </row>
    <row r="768" ht="15.0" customHeight="1">
      <c r="A768" s="2">
        <v>767.0</v>
      </c>
      <c r="B768" s="3">
        <f t="shared" si="4"/>
        <v>0.3728253344</v>
      </c>
      <c r="C768" s="4">
        <f>IF(B768&lt;=('Ejercicio 3 - TIR'!$D$13-'Ejercicio 3 - TIR'!$C$13)/('Ejercicio 3 - TIR'!$E$13-'Ejercicio 3 - TIR'!$C$13),'Ejercicio 3 - TIR'!$C$13+SQRT(('Ejercicio 3 - TIR'!$E$13-'Ejercicio 3 - TIR'!$C$13)*('Ejercicio 3 - TIR'!$D$13-'Ejercicio 3 - TIR'!$C$13)*B768),'Ejercicio 3 - TIR'!$E$13-SQRT(('Ejercicio 3 - TIR'!$E$13-'Ejercicio 3 - TIR'!$C$13)*('Ejercicio 3 - TIR'!$E$13-'Ejercicio 3 - TIR'!$D$13)*(1-B768)))</f>
        <v>72566.26896</v>
      </c>
      <c r="D768" s="3">
        <f t="shared" si="5"/>
        <v>0.6202856325</v>
      </c>
      <c r="E768" s="4">
        <f>IF(D768&lt;=('Ejercicio 3 - TIR'!$D$14-'Ejercicio 3 - TIR'!$C$14)/('Ejercicio 3 - TIR'!$E$14-'Ejercicio 3 - TIR'!$C$14),'Ejercicio 3 - TIR'!$C$14+SQRT(('Ejercicio 3 - TIR'!$E$14-'Ejercicio 3 - TIR'!$C$14)*('Ejercicio 3 - TIR'!$D$14-'Ejercicio 3 - TIR'!$C$14)*D768),'Ejercicio 3 - TIR'!$E$14-SQRT(('Ejercicio 3 - TIR'!$E$14-'Ejercicio 3 - TIR'!$C$14)*('Ejercicio 3 - TIR'!$E$14-'Ejercicio 3 - TIR'!$D$14)*(1-D768)))</f>
        <v>32453.00357</v>
      </c>
      <c r="F768" s="3">
        <f t="shared" si="6"/>
        <v>0.1004131849</v>
      </c>
      <c r="G768" s="4">
        <f>IF(F768&lt;=('Ejercicio 3 - TIR'!$D$18-'Ejercicio 3 - TIR'!$C$18)/('Ejercicio 3 - TIR'!$E$18-'Ejercicio 3 - TIR'!$C$18),'Ejercicio 3 - TIR'!$C$18+SQRT(('Ejercicio 3 - TIR'!$E$18-'Ejercicio 3 - TIR'!$C$18)*('Ejercicio 3 - TIR'!$D$18-'Ejercicio 3 - TIR'!$C$18)*F768),'Ejercicio 3 - TIR'!$E$18-SQRT(('Ejercicio 3 - TIR'!$E$18-'Ejercicio 3 - TIR'!$C$18)*('Ejercicio 3 - TIR'!$E$18-'Ejercicio 3 - TIR'!$D$18)*(1-F768)))</f>
        <v>33880.97639</v>
      </c>
      <c r="H768" s="3">
        <f t="shared" si="7"/>
        <v>0.9198244814</v>
      </c>
      <c r="I768" s="4">
        <f>IF(H768&lt;=('Ejercicio 3 - TIR'!$D$18-'Ejercicio 3 - TIR'!$C$18)/('Ejercicio 3 - TIR'!$E$18-'Ejercicio 3 - TIR'!$C$18),'Ejercicio 3 - TIR'!$C$18+SQRT(('Ejercicio 3 - TIR'!$E$18-'Ejercicio 3 - TIR'!$C$18)*('Ejercicio 3 - TIR'!$D$18-'Ejercicio 3 - TIR'!$C$18)*H768),'Ejercicio 3 - TIR'!$E$18-SQRT(('Ejercicio 3 - TIR'!$E$18-'Ejercicio 3 - TIR'!$C$18)*('Ejercicio 3 - TIR'!$E$18-'Ejercicio 3 - TIR'!$D$18)*(1-H768)))</f>
        <v>42547.82466</v>
      </c>
      <c r="J768" s="3">
        <f t="shared" si="8"/>
        <v>0.9214058744</v>
      </c>
      <c r="K768" s="4">
        <f>IF(J768&lt;=('Ejercicio 3 - TIR'!$D$18-'Ejercicio 3 - TIR'!$C$18)/('Ejercicio 3 - TIR'!$E$18-'Ejercicio 3 - TIR'!$C$18),'Ejercicio 3 - TIR'!$C$18+SQRT(('Ejercicio 3 - TIR'!$E$18-'Ejercicio 3 - TIR'!$C$18)*('Ejercicio 3 - TIR'!$D$18-'Ejercicio 3 - TIR'!$C$18)*J768),'Ejercicio 3 - TIR'!$E$18-SQRT(('Ejercicio 3 - TIR'!$E$18-'Ejercicio 3 - TIR'!$C$18)*('Ejercicio 3 - TIR'!$E$18-'Ejercicio 3 - TIR'!$D$18)*(1-J768)))</f>
        <v>42572.12862</v>
      </c>
      <c r="L768" s="3">
        <f t="shared" si="9"/>
        <v>0.5570960162</v>
      </c>
      <c r="M768" s="4">
        <f>IF(L768&lt;=('Ejercicio 3 - TIR'!$D$18-'Ejercicio 3 - TIR'!$C$18)/('Ejercicio 3 - TIR'!$E$18-'Ejercicio 3 - TIR'!$C$18),'Ejercicio 3 - TIR'!$C$18+SQRT(('Ejercicio 3 - TIR'!$E$18-'Ejercicio 3 - TIR'!$C$18)*('Ejercicio 3 - TIR'!$D$18-'Ejercicio 3 - TIR'!$C$18)*L768),'Ejercicio 3 - TIR'!$E$18-SQRT(('Ejercicio 3 - TIR'!$E$18-'Ejercicio 3 - TIR'!$C$18)*('Ejercicio 3 - TIR'!$E$18-'Ejercicio 3 - TIR'!$D$18)*(1-L768)))</f>
        <v>39141.35671</v>
      </c>
      <c r="N768" s="3">
        <f t="shared" si="10"/>
        <v>0.7221555902</v>
      </c>
      <c r="O768" s="4">
        <f>IF(N768&lt;=('Ejercicio 3 - TIR'!$D$18-'Ejercicio 3 - TIR'!$C$18)/('Ejercicio 3 - TIR'!$E$18-'Ejercicio 3 - TIR'!$C$18),'Ejercicio 3 - TIR'!$C$18+SQRT(('Ejercicio 3 - TIR'!$E$18-'Ejercicio 3 - TIR'!$C$18)*('Ejercicio 3 - TIR'!$D$18-'Ejercicio 3 - TIR'!$C$18)*N768),'Ejercicio 3 - TIR'!$E$18-SQRT(('Ejercicio 3 - TIR'!$E$18-'Ejercicio 3 - TIR'!$C$18)*('Ejercicio 3 - TIR'!$E$18-'Ejercicio 3 - TIR'!$D$18)*(1-N768)))</f>
        <v>40435.09795</v>
      </c>
      <c r="P768" s="3">
        <f t="shared" si="11"/>
        <v>0.2501423468</v>
      </c>
      <c r="Q768" s="7">
        <f>IF(P768&lt;=('Ejercicio 3 - TIR'!$D$22-'Ejercicio 3 - TIR'!$C$22)/('Ejercicio 3 - TIR'!$E$22-'Ejercicio 3 - TIR'!$C$22),'Ejercicio 3 - TIR'!$C$22+SQRT(('Ejercicio 3 - TIR'!$E$22-'Ejercicio 3 - TIR'!$C$22)*('Ejercicio 3 - TIR'!$D$22-'Ejercicio 3 - TIR'!$C$22)*P768),'Ejercicio 3 - TIR'!$E$22-SQRT(('Ejercicio 3 - TIR'!$E$22-'Ejercicio 3 - TIR'!$C$22)*('Ejercicio 3 - TIR'!$E$22-'Ejercicio 3 - TIR'!$D$22)*(1-P768)))</f>
        <v>0.1412192418</v>
      </c>
      <c r="R768" s="3">
        <f t="shared" si="12"/>
        <v>0.01781040759</v>
      </c>
      <c r="S768" s="7">
        <f>IF(R768&lt;=('Ejercicio 3 - TIR'!$D$23-'Ejercicio 3 - TIR'!$C$23)/('Ejercicio 3 - TIR'!$E$23-'Ejercicio 3 - TIR'!$C$23),'Ejercicio 3 - TIR'!$C$23+SQRT(('Ejercicio 3 - TIR'!$E$23-'Ejercicio 3 - TIR'!$C$23)*('Ejercicio 3 - TIR'!$D$23-'Ejercicio 3 - TIR'!$C$23)*R768),'Ejercicio 3 - TIR'!$E$23-SQRT(('Ejercicio 3 - TIR'!$E$23-'Ejercicio 3 - TIR'!$C$23)*('Ejercicio 3 - TIR'!$E$23-'Ejercicio 3 - TIR'!$D$23)*(1-R768)))</f>
        <v>0.1256620432</v>
      </c>
      <c r="T768" s="3">
        <f t="shared" si="13"/>
        <v>0.8591529127</v>
      </c>
      <c r="U768" s="7">
        <f>IF(T768&lt;=('Ejercicio 3 - TIR'!$D$24-'Ejercicio 3 - TIR'!$C$24)/('Ejercicio 3 - TIR'!$E$24-'Ejercicio 3 - TIR'!$C$24),'Ejercicio 3 - TIR'!$C$24+SQRT(('Ejercicio 3 - TIR'!$E$24-'Ejercicio 3 - TIR'!$C$24)*('Ejercicio 3 - TIR'!$D$24-'Ejercicio 3 - TIR'!$C$24)*T768),'Ejercicio 3 - TIR'!$E$24-SQRT(('Ejercicio 3 - TIR'!$E$24-'Ejercicio 3 - TIR'!$C$24)*('Ejercicio 3 - TIR'!$E$24-'Ejercicio 3 - TIR'!$D$24)*(1-T768)))</f>
        <v>0.2001412023</v>
      </c>
      <c r="V768" s="3">
        <f t="shared" si="14"/>
        <v>0.7378061643</v>
      </c>
      <c r="W768" s="7">
        <f>IF(V768&lt;=('Ejercicio 3 - TIR'!$D$25-'Ejercicio 3 - TIR'!$C$25)/('Ejercicio 3 - TIR'!$E$25-'Ejercicio 3 - TIR'!$C$25),'Ejercicio 3 - TIR'!$C$25+SQRT(('Ejercicio 3 - TIR'!$E$25-'Ejercicio 3 - TIR'!$C$25)*('Ejercicio 3 - TIR'!$D$25-'Ejercicio 3 - TIR'!$C$25)*V768),'Ejercicio 3 - TIR'!$E$25-SQRT(('Ejercicio 3 - TIR'!$E$25-'Ejercicio 3 - TIR'!$C$25)*('Ejercicio 3 - TIR'!$E$25-'Ejercicio 3 - TIR'!$D$25)*(1-V768)))</f>
        <v>0.2197067924</v>
      </c>
      <c r="X768" s="3">
        <f t="shared" si="15"/>
        <v>0.8770345552</v>
      </c>
      <c r="Y768" s="7">
        <f>IF(X768&lt;=('Ejercicio 3 - TIR'!$D$26-'Ejercicio 3 - TIR'!$C$26)/('Ejercicio 3 - TIR'!$E$26-'Ejercicio 3 - TIR'!$C$26),'Ejercicio 3 - TIR'!$C$26+SQRT(('Ejercicio 3 - TIR'!$E$26-'Ejercicio 3 - TIR'!$C$26)*('Ejercicio 3 - TIR'!$D$26-'Ejercicio 3 - TIR'!$C$26)*X768),'Ejercicio 3 - TIR'!$E$26-SQRT(('Ejercicio 3 - TIR'!$E$26-'Ejercicio 3 - TIR'!$C$26)*('Ejercicio 3 - TIR'!$E$26-'Ejercicio 3 - TIR'!$D$26)*(1-X768)))</f>
        <v>0.2542315425</v>
      </c>
      <c r="Z768" s="3">
        <f t="shared" si="16"/>
        <v>1.141219242</v>
      </c>
      <c r="AA768" s="3">
        <f t="shared" si="17"/>
        <v>1.284627184</v>
      </c>
      <c r="AB768" s="3">
        <f t="shared" si="18"/>
        <v>1.541734013</v>
      </c>
      <c r="AC768" s="3">
        <f t="shared" si="19"/>
        <v>1.880463447</v>
      </c>
      <c r="AD768" s="3">
        <f t="shared" si="20"/>
        <v>2.35853657</v>
      </c>
      <c r="AE768" s="2">
        <f t="shared" si="21"/>
        <v>4582.988559</v>
      </c>
      <c r="AF768" s="2">
        <f t="shared" si="22"/>
        <v>5158.896266</v>
      </c>
      <c r="AG768" s="2">
        <f t="shared" si="23"/>
        <v>6191.403967</v>
      </c>
      <c r="AH768" s="2">
        <f t="shared" si="24"/>
        <v>7551.697474</v>
      </c>
      <c r="AI768" s="2">
        <f t="shared" si="25"/>
        <v>9471.577171</v>
      </c>
      <c r="AJ768" s="4">
        <f t="shared" si="26"/>
        <v>38665.62219</v>
      </c>
      <c r="AK768" s="4">
        <f t="shared" si="27"/>
        <v>54658.09216</v>
      </c>
      <c r="AL768" s="4">
        <f t="shared" si="28"/>
        <v>65634.89869</v>
      </c>
      <c r="AM768" s="4">
        <f t="shared" si="29"/>
        <v>73603.89057</v>
      </c>
      <c r="AN768" s="4">
        <f t="shared" si="30"/>
        <v>95367.65723</v>
      </c>
      <c r="AO768" s="4">
        <f>C768/'Ejercicio 3 - TIR'!$D$7</f>
        <v>14513.25379</v>
      </c>
      <c r="AP768" s="4">
        <f t="shared" si="31"/>
        <v>24152.3684</v>
      </c>
      <c r="AQ768" s="4">
        <f t="shared" si="32"/>
        <v>40144.83837</v>
      </c>
      <c r="AR768" s="4">
        <f t="shared" si="33"/>
        <v>51121.6449</v>
      </c>
      <c r="AS768" s="4">
        <f t="shared" si="34"/>
        <v>59090.63677</v>
      </c>
      <c r="AT768" s="4">
        <f t="shared" si="35"/>
        <v>80854.40344</v>
      </c>
      <c r="AU768" s="4">
        <f>AP768*'Ejercicio 3 - TIR'!$D$5</f>
        <v>12076.1842</v>
      </c>
      <c r="AV768" s="4">
        <f>AQ768*'Ejercicio 3 - TIR'!$D$5</f>
        <v>20072.41918</v>
      </c>
      <c r="AW768" s="4">
        <f>AR768*'Ejercicio 3 - TIR'!$D$5</f>
        <v>25560.82245</v>
      </c>
      <c r="AX768" s="4">
        <f>AS768*'Ejercicio 3 - TIR'!$D$5</f>
        <v>29545.31839</v>
      </c>
      <c r="AY768" s="4">
        <f>AT768*'Ejercicio 3 - TIR'!$D$5</f>
        <v>40427.20172</v>
      </c>
      <c r="AZ768" s="4">
        <f t="shared" ref="AZ768:BD768" si="2339">AJ768-AU768-AE768</f>
        <v>22006.44943</v>
      </c>
      <c r="BA768" s="4">
        <f t="shared" si="2339"/>
        <v>29426.77671</v>
      </c>
      <c r="BB768" s="4">
        <f t="shared" si="2339"/>
        <v>33882.67227</v>
      </c>
      <c r="BC768" s="4">
        <f t="shared" si="2339"/>
        <v>36506.8747</v>
      </c>
      <c r="BD768" s="4">
        <f t="shared" si="2339"/>
        <v>45468.87834</v>
      </c>
      <c r="BE768" s="4">
        <f t="shared" ref="BE768:BI768" si="2340">AZ768/Z768</f>
        <v>19283.27934</v>
      </c>
      <c r="BF768" s="4">
        <f t="shared" si="2340"/>
        <v>22906.8613</v>
      </c>
      <c r="BG768" s="4">
        <f t="shared" si="2340"/>
        <v>21976.98954</v>
      </c>
      <c r="BH768" s="4">
        <f t="shared" si="2340"/>
        <v>19413.7646</v>
      </c>
      <c r="BI768" s="4">
        <f t="shared" si="2340"/>
        <v>19278.42838</v>
      </c>
      <c r="BJ768" s="4">
        <f t="shared" si="38"/>
        <v>76541.59573</v>
      </c>
      <c r="BK768" s="4">
        <f t="shared" si="39"/>
        <v>34230.03982</v>
      </c>
      <c r="BL768" s="4">
        <f t="shared" si="40"/>
        <v>110771.6355</v>
      </c>
      <c r="BM768" s="4">
        <f>BK768*'Ejercicio 3 - TIR'!$D$5</f>
        <v>17115.01991</v>
      </c>
      <c r="BN768" s="4">
        <f t="shared" si="41"/>
        <v>93656.61564</v>
      </c>
      <c r="BO768" s="4">
        <f t="shared" si="42"/>
        <v>39709.63046</v>
      </c>
      <c r="BP768" s="4">
        <f t="shared" si="43"/>
        <v>-105019.2725</v>
      </c>
      <c r="BQ768" s="4">
        <f t="shared" ref="BQ768:BT768" si="2341">BE768</f>
        <v>19283.27934</v>
      </c>
      <c r="BR768" s="4">
        <f t="shared" si="2341"/>
        <v>22906.8613</v>
      </c>
      <c r="BS768" s="4">
        <f t="shared" si="2341"/>
        <v>21976.98954</v>
      </c>
      <c r="BT768" s="4">
        <f t="shared" si="2341"/>
        <v>19413.7646</v>
      </c>
      <c r="BU768" s="4">
        <f t="shared" si="45"/>
        <v>58988.05884</v>
      </c>
      <c r="BV768" s="36">
        <f t="shared" si="46"/>
        <v>9.31451947</v>
      </c>
    </row>
    <row r="769" ht="15.0" customHeight="1">
      <c r="A769" s="2">
        <v>768.0</v>
      </c>
      <c r="B769" s="3">
        <f t="shared" si="4"/>
        <v>0.6299509229</v>
      </c>
      <c r="C769" s="4">
        <f>IF(B769&lt;=('Ejercicio 3 - TIR'!$D$13-'Ejercicio 3 - TIR'!$C$13)/('Ejercicio 3 - TIR'!$E$13-'Ejercicio 3 - TIR'!$C$13),'Ejercicio 3 - TIR'!$C$13+SQRT(('Ejercicio 3 - TIR'!$E$13-'Ejercicio 3 - TIR'!$C$13)*('Ejercicio 3 - TIR'!$D$13-'Ejercicio 3 - TIR'!$C$13)*B769),'Ejercicio 3 - TIR'!$E$13-SQRT(('Ejercicio 3 - TIR'!$E$13-'Ejercicio 3 - TIR'!$C$13)*('Ejercicio 3 - TIR'!$E$13-'Ejercicio 3 - TIR'!$D$13)*(1-B769)))</f>
        <v>78927.29508</v>
      </c>
      <c r="D769" s="3">
        <f t="shared" si="5"/>
        <v>0.6578957022</v>
      </c>
      <c r="E769" s="4">
        <f>IF(D769&lt;=('Ejercicio 3 - TIR'!$D$14-'Ejercicio 3 - TIR'!$C$14)/('Ejercicio 3 - TIR'!$E$14-'Ejercicio 3 - TIR'!$C$14),'Ejercicio 3 - TIR'!$C$14+SQRT(('Ejercicio 3 - TIR'!$E$14-'Ejercicio 3 - TIR'!$C$14)*('Ejercicio 3 - TIR'!$D$14-'Ejercicio 3 - TIR'!$C$14)*D769),'Ejercicio 3 - TIR'!$E$14-SQRT(('Ejercicio 3 - TIR'!$E$14-'Ejercicio 3 - TIR'!$C$14)*('Ejercicio 3 - TIR'!$E$14-'Ejercicio 3 - TIR'!$D$14)*(1-D769)))</f>
        <v>32836.50611</v>
      </c>
      <c r="F769" s="3">
        <f t="shared" si="6"/>
        <v>0.6598642819</v>
      </c>
      <c r="G769" s="4">
        <f>IF(F769&lt;=('Ejercicio 3 - TIR'!$D$18-'Ejercicio 3 - TIR'!$C$18)/('Ejercicio 3 - TIR'!$E$18-'Ejercicio 3 - TIR'!$C$18),'Ejercicio 3 - TIR'!$C$18+SQRT(('Ejercicio 3 - TIR'!$E$18-'Ejercicio 3 - TIR'!$C$18)*('Ejercicio 3 - TIR'!$D$18-'Ejercicio 3 - TIR'!$C$18)*F769),'Ejercicio 3 - TIR'!$E$18-SQRT(('Ejercicio 3 - TIR'!$E$18-'Ejercicio 3 - TIR'!$C$18)*('Ejercicio 3 - TIR'!$E$18-'Ejercicio 3 - TIR'!$D$18)*(1-F769)))</f>
        <v>39948.8513</v>
      </c>
      <c r="H769" s="3">
        <f t="shared" si="7"/>
        <v>0.7108566457</v>
      </c>
      <c r="I769" s="4">
        <f>IF(H769&lt;=('Ejercicio 3 - TIR'!$D$18-'Ejercicio 3 - TIR'!$C$18)/('Ejercicio 3 - TIR'!$E$18-'Ejercicio 3 - TIR'!$C$18),'Ejercicio 3 - TIR'!$C$18+SQRT(('Ejercicio 3 - TIR'!$E$18-'Ejercicio 3 - TIR'!$C$18)*('Ejercicio 3 - TIR'!$D$18-'Ejercicio 3 - TIR'!$C$18)*H769),'Ejercicio 3 - TIR'!$E$18-SQRT(('Ejercicio 3 - TIR'!$E$18-'Ejercicio 3 - TIR'!$C$18)*('Ejercicio 3 - TIR'!$E$18-'Ejercicio 3 - TIR'!$D$18)*(1-H769)))</f>
        <v>40343.20372</v>
      </c>
      <c r="J769" s="3">
        <f t="shared" si="8"/>
        <v>0.6384461528</v>
      </c>
      <c r="K769" s="4">
        <f>IF(J769&lt;=('Ejercicio 3 - TIR'!$D$18-'Ejercicio 3 - TIR'!$C$18)/('Ejercicio 3 - TIR'!$E$18-'Ejercicio 3 - TIR'!$C$18),'Ejercicio 3 - TIR'!$C$18+SQRT(('Ejercicio 3 - TIR'!$E$18-'Ejercicio 3 - TIR'!$C$18)*('Ejercicio 3 - TIR'!$D$18-'Ejercicio 3 - TIR'!$C$18)*J769),'Ejercicio 3 - TIR'!$E$18-SQRT(('Ejercicio 3 - TIR'!$E$18-'Ejercicio 3 - TIR'!$C$18)*('Ejercicio 3 - TIR'!$E$18-'Ejercicio 3 - TIR'!$D$18)*(1-J769)))</f>
        <v>39786.05758</v>
      </c>
      <c r="L769" s="3">
        <f t="shared" si="9"/>
        <v>0.9886943328</v>
      </c>
      <c r="M769" s="4">
        <f>IF(L769&lt;=('Ejercicio 3 - TIR'!$D$18-'Ejercicio 3 - TIR'!$C$18)/('Ejercicio 3 - TIR'!$E$18-'Ejercicio 3 - TIR'!$C$18),'Ejercicio 3 - TIR'!$C$18+SQRT(('Ejercicio 3 - TIR'!$E$18-'Ejercicio 3 - TIR'!$C$18)*('Ejercicio 3 - TIR'!$D$18-'Ejercicio 3 - TIR'!$C$18)*L769),'Ejercicio 3 - TIR'!$E$18-SQRT(('Ejercicio 3 - TIR'!$E$18-'Ejercicio 3 - TIR'!$C$18)*('Ejercicio 3 - TIR'!$E$18-'Ejercicio 3 - TIR'!$D$18)*(1-L769)))</f>
        <v>44079.17155</v>
      </c>
      <c r="N769" s="3">
        <f t="shared" si="10"/>
        <v>0.354431218</v>
      </c>
      <c r="O769" s="4">
        <f>IF(N769&lt;=('Ejercicio 3 - TIR'!$D$18-'Ejercicio 3 - TIR'!$C$18)/('Ejercicio 3 - TIR'!$E$18-'Ejercicio 3 - TIR'!$C$18),'Ejercicio 3 - TIR'!$C$18+SQRT(('Ejercicio 3 - TIR'!$E$18-'Ejercicio 3 - TIR'!$C$18)*('Ejercicio 3 - TIR'!$D$18-'Ejercicio 3 - TIR'!$C$18)*N769),'Ejercicio 3 - TIR'!$E$18-SQRT(('Ejercicio 3 - TIR'!$E$18-'Ejercicio 3 - TIR'!$C$18)*('Ejercicio 3 - TIR'!$E$18-'Ejercicio 3 - TIR'!$D$18)*(1-N769)))</f>
        <v>37291.41157</v>
      </c>
      <c r="P769" s="3">
        <f t="shared" si="11"/>
        <v>0.4838703297</v>
      </c>
      <c r="Q769" s="7">
        <f>IF(P769&lt;=('Ejercicio 3 - TIR'!$D$22-'Ejercicio 3 - TIR'!$C$22)/('Ejercicio 3 - TIR'!$E$22-'Ejercicio 3 - TIR'!$C$22),'Ejercicio 3 - TIR'!$C$22+SQRT(('Ejercicio 3 - TIR'!$E$22-'Ejercicio 3 - TIR'!$C$22)*('Ejercicio 3 - TIR'!$D$22-'Ejercicio 3 - TIR'!$C$22)*P769),'Ejercicio 3 - TIR'!$E$22-SQRT(('Ejercicio 3 - TIR'!$E$22-'Ejercicio 3 - TIR'!$C$22)*('Ejercicio 3 - TIR'!$E$22-'Ejercicio 3 - TIR'!$D$22)*(1-P769)))</f>
        <v>0.1495121432</v>
      </c>
      <c r="R769" s="3">
        <f t="shared" si="12"/>
        <v>0.8375268564</v>
      </c>
      <c r="S769" s="7">
        <f>IF(R769&lt;=('Ejercicio 3 - TIR'!$D$23-'Ejercicio 3 - TIR'!$C$23)/('Ejercicio 3 - TIR'!$E$23-'Ejercicio 3 - TIR'!$C$23),'Ejercicio 3 - TIR'!$C$23+SQRT(('Ejercicio 3 - TIR'!$E$23-'Ejercicio 3 - TIR'!$C$23)*('Ejercicio 3 - TIR'!$D$23-'Ejercicio 3 - TIR'!$C$23)*R769),'Ejercicio 3 - TIR'!$E$23-SQRT(('Ejercicio 3 - TIR'!$E$23-'Ejercicio 3 - TIR'!$C$23)*('Ejercicio 3 - TIR'!$E$23-'Ejercicio 3 - TIR'!$D$23)*(1-R769)))</f>
        <v>0.162898782</v>
      </c>
      <c r="T769" s="3">
        <f t="shared" si="13"/>
        <v>0.5114077013</v>
      </c>
      <c r="U769" s="7">
        <f>IF(T769&lt;=('Ejercicio 3 - TIR'!$D$24-'Ejercicio 3 - TIR'!$C$24)/('Ejercicio 3 - TIR'!$E$24-'Ejercicio 3 - TIR'!$C$24),'Ejercicio 3 - TIR'!$C$24+SQRT(('Ejercicio 3 - TIR'!$E$24-'Ejercicio 3 - TIR'!$C$24)*('Ejercicio 3 - TIR'!$D$24-'Ejercicio 3 - TIR'!$C$24)*T769),'Ejercicio 3 - TIR'!$E$24-SQRT(('Ejercicio 3 - TIR'!$E$24-'Ejercicio 3 - TIR'!$C$24)*('Ejercicio 3 - TIR'!$E$24-'Ejercicio 3 - TIR'!$D$24)*(1-T769)))</f>
        <v>0.183012726</v>
      </c>
      <c r="V769" s="3">
        <f t="shared" si="14"/>
        <v>0.6944423308</v>
      </c>
      <c r="W769" s="7">
        <f>IF(V769&lt;=('Ejercicio 3 - TIR'!$D$25-'Ejercicio 3 - TIR'!$C$25)/('Ejercicio 3 - TIR'!$E$25-'Ejercicio 3 - TIR'!$C$25),'Ejercicio 3 - TIR'!$C$25+SQRT(('Ejercicio 3 - TIR'!$E$25-'Ejercicio 3 - TIR'!$C$25)*('Ejercicio 3 - TIR'!$D$25-'Ejercicio 3 - TIR'!$C$25)*V769),'Ejercicio 3 - TIR'!$E$25-SQRT(('Ejercicio 3 - TIR'!$E$25-'Ejercicio 3 - TIR'!$C$25)*('Ejercicio 3 - TIR'!$E$25-'Ejercicio 3 - TIR'!$D$25)*(1-V769)))</f>
        <v>0.2172975254</v>
      </c>
      <c r="X769" s="3">
        <f t="shared" si="15"/>
        <v>0.0781231395</v>
      </c>
      <c r="Y769" s="7">
        <f>IF(X769&lt;=('Ejercicio 3 - TIR'!$D$26-'Ejercicio 3 - TIR'!$C$26)/('Ejercicio 3 - TIR'!$E$26-'Ejercicio 3 - TIR'!$C$26),'Ejercicio 3 - TIR'!$C$26+SQRT(('Ejercicio 3 - TIR'!$E$26-'Ejercicio 3 - TIR'!$C$26)*('Ejercicio 3 - TIR'!$D$26-'Ejercicio 3 - TIR'!$C$26)*X769),'Ejercicio 3 - TIR'!$E$26-SQRT(('Ejercicio 3 - TIR'!$E$26-'Ejercicio 3 - TIR'!$C$26)*('Ejercicio 3 - TIR'!$E$26-'Ejercicio 3 - TIR'!$D$26)*(1-X769)))</f>
        <v>0.2045235146</v>
      </c>
      <c r="Z769" s="3">
        <f t="shared" si="16"/>
        <v>1.149512143</v>
      </c>
      <c r="AA769" s="3">
        <f t="shared" si="17"/>
        <v>1.336766271</v>
      </c>
      <c r="AB769" s="3">
        <f t="shared" si="18"/>
        <v>1.58141151</v>
      </c>
      <c r="AC769" s="3">
        <f t="shared" si="19"/>
        <v>1.925048318</v>
      </c>
      <c r="AD769" s="3">
        <f t="shared" si="20"/>
        <v>2.318765966</v>
      </c>
      <c r="AE769" s="2">
        <f t="shared" si="21"/>
        <v>4909.456403</v>
      </c>
      <c r="AF769" s="2">
        <f t="shared" si="22"/>
        <v>5709.200871</v>
      </c>
      <c r="AG769" s="2">
        <f t="shared" si="23"/>
        <v>6754.057285</v>
      </c>
      <c r="AH769" s="2">
        <f t="shared" si="24"/>
        <v>8221.69722</v>
      </c>
      <c r="AI769" s="2">
        <f t="shared" si="25"/>
        <v>9903.227632</v>
      </c>
      <c r="AJ769" s="4">
        <f t="shared" si="26"/>
        <v>45921.68968</v>
      </c>
      <c r="AK769" s="4">
        <f t="shared" si="27"/>
        <v>53929.434</v>
      </c>
      <c r="AL769" s="4">
        <f t="shared" si="28"/>
        <v>62918.12941</v>
      </c>
      <c r="AM769" s="4">
        <f t="shared" si="29"/>
        <v>84854.53506</v>
      </c>
      <c r="AN769" s="4">
        <f t="shared" si="30"/>
        <v>86470.05598</v>
      </c>
      <c r="AO769" s="4">
        <f>C769/'Ejercicio 3 - TIR'!$D$7</f>
        <v>15785.45902</v>
      </c>
      <c r="AP769" s="4">
        <f t="shared" si="31"/>
        <v>30136.23066</v>
      </c>
      <c r="AQ769" s="4">
        <f t="shared" si="32"/>
        <v>38143.97499</v>
      </c>
      <c r="AR769" s="4">
        <f t="shared" si="33"/>
        <v>47132.67039</v>
      </c>
      <c r="AS769" s="4">
        <f t="shared" si="34"/>
        <v>69069.07605</v>
      </c>
      <c r="AT769" s="4">
        <f t="shared" si="35"/>
        <v>70684.59697</v>
      </c>
      <c r="AU769" s="4">
        <f>AP769*'Ejercicio 3 - TIR'!$D$5</f>
        <v>15068.11533</v>
      </c>
      <c r="AV769" s="4">
        <f>AQ769*'Ejercicio 3 - TIR'!$D$5</f>
        <v>19071.98749</v>
      </c>
      <c r="AW769" s="4">
        <f>AR769*'Ejercicio 3 - TIR'!$D$5</f>
        <v>23566.3352</v>
      </c>
      <c r="AX769" s="4">
        <f>AS769*'Ejercicio 3 - TIR'!$D$5</f>
        <v>34534.53802</v>
      </c>
      <c r="AY769" s="4">
        <f>AT769*'Ejercicio 3 - TIR'!$D$5</f>
        <v>35342.29848</v>
      </c>
      <c r="AZ769" s="4">
        <f t="shared" ref="AZ769:BD769" si="2342">AJ769-AU769-AE769</f>
        <v>25944.11795</v>
      </c>
      <c r="BA769" s="4">
        <f t="shared" si="2342"/>
        <v>29148.24564</v>
      </c>
      <c r="BB769" s="4">
        <f t="shared" si="2342"/>
        <v>32597.73693</v>
      </c>
      <c r="BC769" s="4">
        <f t="shared" si="2342"/>
        <v>42098.29982</v>
      </c>
      <c r="BD769" s="4">
        <f t="shared" si="2342"/>
        <v>41224.52987</v>
      </c>
      <c r="BE769" s="4">
        <f t="shared" ref="BE769:BI769" si="2343">AZ769/Z769</f>
        <v>22569.67715</v>
      </c>
      <c r="BF769" s="4">
        <f t="shared" si="2343"/>
        <v>21805.04271</v>
      </c>
      <c r="BG769" s="4">
        <f t="shared" si="2343"/>
        <v>20613.06416</v>
      </c>
      <c r="BH769" s="4">
        <f t="shared" si="2343"/>
        <v>21868.69775</v>
      </c>
      <c r="BI769" s="4">
        <f t="shared" si="2343"/>
        <v>17778.65057</v>
      </c>
      <c r="BJ769" s="4">
        <f t="shared" si="38"/>
        <v>76140.17282</v>
      </c>
      <c r="BK769" s="4">
        <f t="shared" si="39"/>
        <v>36602.78513</v>
      </c>
      <c r="BL769" s="4">
        <f t="shared" si="40"/>
        <v>112742.958</v>
      </c>
      <c r="BM769" s="4">
        <f>BK769*'Ejercicio 3 - TIR'!$D$5</f>
        <v>18301.39256</v>
      </c>
      <c r="BN769" s="4">
        <f t="shared" si="41"/>
        <v>94441.56539</v>
      </c>
      <c r="BO769" s="4">
        <f t="shared" si="42"/>
        <v>40729.23562</v>
      </c>
      <c r="BP769" s="4">
        <f t="shared" si="43"/>
        <v>-111763.8012</v>
      </c>
      <c r="BQ769" s="4">
        <f t="shared" ref="BQ769:BT769" si="2344">BE769</f>
        <v>22569.67715</v>
      </c>
      <c r="BR769" s="4">
        <f t="shared" si="2344"/>
        <v>21805.04271</v>
      </c>
      <c r="BS769" s="4">
        <f t="shared" si="2344"/>
        <v>20613.06416</v>
      </c>
      <c r="BT769" s="4">
        <f t="shared" si="2344"/>
        <v>21868.69775</v>
      </c>
      <c r="BU769" s="4">
        <f t="shared" si="45"/>
        <v>58507.88619</v>
      </c>
      <c r="BV769" s="36">
        <f t="shared" si="46"/>
        <v>8.024861753</v>
      </c>
    </row>
    <row r="770" ht="15.0" customHeight="1">
      <c r="A770" s="2">
        <v>769.0</v>
      </c>
      <c r="B770" s="3">
        <f t="shared" si="4"/>
        <v>0.1120193146</v>
      </c>
      <c r="C770" s="4">
        <f>IF(B770&lt;=('Ejercicio 3 - TIR'!$D$13-'Ejercicio 3 - TIR'!$C$13)/('Ejercicio 3 - TIR'!$E$13-'Ejercicio 3 - TIR'!$C$13),'Ejercicio 3 - TIR'!$C$13+SQRT(('Ejercicio 3 - TIR'!$E$13-'Ejercicio 3 - TIR'!$C$13)*('Ejercicio 3 - TIR'!$D$13-'Ejercicio 3 - TIR'!$C$13)*B770),'Ejercicio 3 - TIR'!$E$13-SQRT(('Ejercicio 3 - TIR'!$E$13-'Ejercicio 3 - TIR'!$C$13)*('Ejercicio 3 - TIR'!$E$13-'Ejercicio 3 - TIR'!$D$13)*(1-B770)))</f>
        <v>66693.85732</v>
      </c>
      <c r="D770" s="3">
        <f t="shared" si="5"/>
        <v>0.02375429193</v>
      </c>
      <c r="E770" s="4">
        <f>IF(D770&lt;=('Ejercicio 3 - TIR'!$D$14-'Ejercicio 3 - TIR'!$C$14)/('Ejercicio 3 - TIR'!$E$14-'Ejercicio 3 - TIR'!$C$14),'Ejercicio 3 - TIR'!$C$14+SQRT(('Ejercicio 3 - TIR'!$E$14-'Ejercicio 3 - TIR'!$C$14)*('Ejercicio 3 - TIR'!$D$14-'Ejercicio 3 - TIR'!$C$14)*D770),'Ejercicio 3 - TIR'!$E$14-SQRT(('Ejercicio 3 - TIR'!$E$14-'Ejercicio 3 - TIR'!$C$14)*('Ejercicio 3 - TIR'!$E$14-'Ejercicio 3 - TIR'!$D$14)*(1-D770)))</f>
        <v>26334.75537</v>
      </c>
      <c r="F770" s="3">
        <f t="shared" si="6"/>
        <v>0.4635396615</v>
      </c>
      <c r="G770" s="4">
        <f>IF(F770&lt;=('Ejercicio 3 - TIR'!$D$18-'Ejercicio 3 - TIR'!$C$18)/('Ejercicio 3 - TIR'!$E$18-'Ejercicio 3 - TIR'!$C$18),'Ejercicio 3 - TIR'!$C$18+SQRT(('Ejercicio 3 - TIR'!$E$18-'Ejercicio 3 - TIR'!$C$18)*('Ejercicio 3 - TIR'!$D$18-'Ejercicio 3 - TIR'!$C$18)*F770),'Ejercicio 3 - TIR'!$E$18-SQRT(('Ejercicio 3 - TIR'!$E$18-'Ejercicio 3 - TIR'!$C$18)*('Ejercicio 3 - TIR'!$E$18-'Ejercicio 3 - TIR'!$D$18)*(1-F770)))</f>
        <v>38338.52201</v>
      </c>
      <c r="H770" s="3">
        <f t="shared" si="7"/>
        <v>0.4552861947</v>
      </c>
      <c r="I770" s="4">
        <f>IF(H770&lt;=('Ejercicio 3 - TIR'!$D$18-'Ejercicio 3 - TIR'!$C$18)/('Ejercicio 3 - TIR'!$E$18-'Ejercicio 3 - TIR'!$C$18),'Ejercicio 3 - TIR'!$C$18+SQRT(('Ejercicio 3 - TIR'!$E$18-'Ejercicio 3 - TIR'!$C$18)*('Ejercicio 3 - TIR'!$D$18-'Ejercicio 3 - TIR'!$C$18)*H770),'Ejercicio 3 - TIR'!$E$18-SQRT(('Ejercicio 3 - TIR'!$E$18-'Ejercicio 3 - TIR'!$C$18)*('Ejercicio 3 - TIR'!$E$18-'Ejercicio 3 - TIR'!$D$18)*(1-H770)))</f>
        <v>38263.95361</v>
      </c>
      <c r="J770" s="3">
        <f t="shared" si="8"/>
        <v>0.9747279136</v>
      </c>
      <c r="K770" s="4">
        <f>IF(J770&lt;=('Ejercicio 3 - TIR'!$D$18-'Ejercicio 3 - TIR'!$C$18)/('Ejercicio 3 - TIR'!$E$18-'Ejercicio 3 - TIR'!$C$18),'Ejercicio 3 - TIR'!$C$18+SQRT(('Ejercicio 3 - TIR'!$E$18-'Ejercicio 3 - TIR'!$C$18)*('Ejercicio 3 - TIR'!$D$18-'Ejercicio 3 - TIR'!$C$18)*J770),'Ejercicio 3 - TIR'!$E$18-SQRT(('Ejercicio 3 - TIR'!$E$18-'Ejercicio 3 - TIR'!$C$18)*('Ejercicio 3 - TIR'!$E$18-'Ejercicio 3 - TIR'!$D$18)*(1-J770)))</f>
        <v>43623.26238</v>
      </c>
      <c r="L770" s="3">
        <f t="shared" si="9"/>
        <v>0.1121675285</v>
      </c>
      <c r="M770" s="4">
        <f>IF(L770&lt;=('Ejercicio 3 - TIR'!$D$18-'Ejercicio 3 - TIR'!$C$18)/('Ejercicio 3 - TIR'!$E$18-'Ejercicio 3 - TIR'!$C$18),'Ejercicio 3 - TIR'!$C$18+SQRT(('Ejercicio 3 - TIR'!$E$18-'Ejercicio 3 - TIR'!$C$18)*('Ejercicio 3 - TIR'!$D$18-'Ejercicio 3 - TIR'!$C$18)*L770),'Ejercicio 3 - TIR'!$E$18-SQRT(('Ejercicio 3 - TIR'!$E$18-'Ejercicio 3 - TIR'!$C$18)*('Ejercicio 3 - TIR'!$E$18-'Ejercicio 3 - TIR'!$D$18)*(1-L770)))</f>
        <v>34101.84462</v>
      </c>
      <c r="N770" s="3">
        <f t="shared" si="10"/>
        <v>0.9398728837</v>
      </c>
      <c r="O770" s="4">
        <f>IF(N770&lt;=('Ejercicio 3 - TIR'!$D$18-'Ejercicio 3 - TIR'!$C$18)/('Ejercicio 3 - TIR'!$E$18-'Ejercicio 3 - TIR'!$C$18),'Ejercicio 3 - TIR'!$C$18+SQRT(('Ejercicio 3 - TIR'!$E$18-'Ejercicio 3 - TIR'!$C$18)*('Ejercicio 3 - TIR'!$D$18-'Ejercicio 3 - TIR'!$C$18)*N770),'Ejercicio 3 - TIR'!$E$18-SQRT(('Ejercicio 3 - TIR'!$E$18-'Ejercicio 3 - TIR'!$C$18)*('Ejercicio 3 - TIR'!$E$18-'Ejercicio 3 - TIR'!$D$18)*(1-N770)))</f>
        <v>42876.43373</v>
      </c>
      <c r="P770" s="3">
        <f t="shared" si="11"/>
        <v>0.9708428573</v>
      </c>
      <c r="Q770" s="7">
        <f>IF(P770&lt;=('Ejercicio 3 - TIR'!$D$22-'Ejercicio 3 - TIR'!$C$22)/('Ejercicio 3 - TIR'!$E$22-'Ejercicio 3 - TIR'!$C$22),'Ejercicio 3 - TIR'!$C$22+SQRT(('Ejercicio 3 - TIR'!$E$22-'Ejercicio 3 - TIR'!$C$22)*('Ejercicio 3 - TIR'!$D$22-'Ejercicio 3 - TIR'!$C$22)*P770),'Ejercicio 3 - TIR'!$E$22-SQRT(('Ejercicio 3 - TIR'!$E$22-'Ejercicio 3 - TIR'!$C$22)*('Ejercicio 3 - TIR'!$E$22-'Ejercicio 3 - TIR'!$D$22)*(1-P770)))</f>
        <v>0.1727554947</v>
      </c>
      <c r="R770" s="3">
        <f t="shared" si="12"/>
        <v>0.3456617628</v>
      </c>
      <c r="S770" s="7">
        <f>IF(R770&lt;=('Ejercicio 3 - TIR'!$D$23-'Ejercicio 3 - TIR'!$C$23)/('Ejercicio 3 - TIR'!$E$23-'Ejercicio 3 - TIR'!$C$23),'Ejercicio 3 - TIR'!$C$23+SQRT(('Ejercicio 3 - TIR'!$E$23-'Ejercicio 3 - TIR'!$C$23)*('Ejercicio 3 - TIR'!$D$23-'Ejercicio 3 - TIR'!$C$23)*R770),'Ejercicio 3 - TIR'!$E$23-SQRT(('Ejercicio 3 - TIR'!$E$23-'Ejercicio 3 - TIR'!$C$23)*('Ejercicio 3 - TIR'!$E$23-'Ejercicio 3 - TIR'!$D$23)*(1-R770)))</f>
        <v>0.1449437602</v>
      </c>
      <c r="T770" s="3">
        <f t="shared" si="13"/>
        <v>0.1341608094</v>
      </c>
      <c r="U770" s="7">
        <f>IF(T770&lt;=('Ejercicio 3 - TIR'!$D$24-'Ejercicio 3 - TIR'!$C$24)/('Ejercicio 3 - TIR'!$E$24-'Ejercicio 3 - TIR'!$C$24),'Ejercicio 3 - TIR'!$C$24+SQRT(('Ejercicio 3 - TIR'!$E$24-'Ejercicio 3 - TIR'!$C$24)*('Ejercicio 3 - TIR'!$D$24-'Ejercicio 3 - TIR'!$C$24)*T770),'Ejercicio 3 - TIR'!$E$24-SQRT(('Ejercicio 3 - TIR'!$E$24-'Ejercicio 3 - TIR'!$C$24)*('Ejercicio 3 - TIR'!$E$24-'Ejercicio 3 - TIR'!$D$24)*(1-T770)))</f>
        <v>0.1667850439</v>
      </c>
      <c r="V770" s="3">
        <f t="shared" si="14"/>
        <v>0.3886055286</v>
      </c>
      <c r="W770" s="7">
        <f>IF(V770&lt;=('Ejercicio 3 - TIR'!$D$25-'Ejercicio 3 - TIR'!$C$25)/('Ejercicio 3 - TIR'!$E$25-'Ejercicio 3 - TIR'!$C$25),'Ejercicio 3 - TIR'!$C$25+SQRT(('Ejercicio 3 - TIR'!$E$25-'Ejercicio 3 - TIR'!$C$25)*('Ejercicio 3 - TIR'!$D$25-'Ejercicio 3 - TIR'!$C$25)*V770),'Ejercicio 3 - TIR'!$E$25-SQRT(('Ejercicio 3 - TIR'!$E$25-'Ejercicio 3 - TIR'!$C$25)*('Ejercicio 3 - TIR'!$E$25-'Ejercicio 3 - TIR'!$D$25)*(1-V770)))</f>
        <v>0.203741156</v>
      </c>
      <c r="X770" s="3">
        <f t="shared" si="15"/>
        <v>0.8351277153</v>
      </c>
      <c r="Y770" s="7">
        <f>IF(X770&lt;=('Ejercicio 3 - TIR'!$D$26-'Ejercicio 3 - TIR'!$C$26)/('Ejercicio 3 - TIR'!$E$26-'Ejercicio 3 - TIR'!$C$26),'Ejercicio 3 - TIR'!$C$26+SQRT(('Ejercicio 3 - TIR'!$E$26-'Ejercicio 3 - TIR'!$C$26)*('Ejercicio 3 - TIR'!$D$26-'Ejercicio 3 - TIR'!$C$26)*X770),'Ejercicio 3 - TIR'!$E$26-SQRT(('Ejercicio 3 - TIR'!$E$26-'Ejercicio 3 - TIR'!$C$26)*('Ejercicio 3 - TIR'!$E$26-'Ejercicio 3 - TIR'!$D$26)*(1-X770)))</f>
        <v>0.2501619314</v>
      </c>
      <c r="Z770" s="3">
        <f t="shared" si="16"/>
        <v>1.172755495</v>
      </c>
      <c r="AA770" s="3">
        <f t="shared" si="17"/>
        <v>1.342739086</v>
      </c>
      <c r="AB770" s="3">
        <f t="shared" si="18"/>
        <v>1.566687883</v>
      </c>
      <c r="AC770" s="3">
        <f t="shared" si="19"/>
        <v>1.885886684</v>
      </c>
      <c r="AD770" s="3">
        <f t="shared" si="20"/>
        <v>2.357663739</v>
      </c>
      <c r="AE770" s="2">
        <f t="shared" si="21"/>
        <v>4549.473692</v>
      </c>
      <c r="AF770" s="2">
        <f t="shared" si="22"/>
        <v>5208.891516</v>
      </c>
      <c r="AG770" s="2">
        <f t="shared" si="23"/>
        <v>6077.656716</v>
      </c>
      <c r="AH770" s="2">
        <f t="shared" si="24"/>
        <v>7315.925521</v>
      </c>
      <c r="AI770" s="2">
        <f t="shared" si="25"/>
        <v>9146.09158</v>
      </c>
      <c r="AJ770" s="4">
        <f t="shared" si="26"/>
        <v>44961.71234</v>
      </c>
      <c r="AK770" s="4">
        <f t="shared" si="27"/>
        <v>51378.50609</v>
      </c>
      <c r="AL770" s="4">
        <f t="shared" si="28"/>
        <v>68344.0366</v>
      </c>
      <c r="AM770" s="4">
        <f t="shared" si="29"/>
        <v>64312.21466</v>
      </c>
      <c r="AN770" s="4">
        <f t="shared" si="30"/>
        <v>101088.2131</v>
      </c>
      <c r="AO770" s="4">
        <f>C770/'Ejercicio 3 - TIR'!$D$7</f>
        <v>13338.77146</v>
      </c>
      <c r="AP770" s="4">
        <f t="shared" si="31"/>
        <v>31622.94088</v>
      </c>
      <c r="AQ770" s="4">
        <f t="shared" si="32"/>
        <v>38039.73463</v>
      </c>
      <c r="AR770" s="4">
        <f t="shared" si="33"/>
        <v>55005.26513</v>
      </c>
      <c r="AS770" s="4">
        <f t="shared" si="34"/>
        <v>50973.44319</v>
      </c>
      <c r="AT770" s="4">
        <f t="shared" si="35"/>
        <v>87749.44159</v>
      </c>
      <c r="AU770" s="4">
        <f>AP770*'Ejercicio 3 - TIR'!$D$5</f>
        <v>15811.47044</v>
      </c>
      <c r="AV770" s="4">
        <f>AQ770*'Ejercicio 3 - TIR'!$D$5</f>
        <v>19019.86731</v>
      </c>
      <c r="AW770" s="4">
        <f>AR770*'Ejercicio 3 - TIR'!$D$5</f>
        <v>27502.63257</v>
      </c>
      <c r="AX770" s="4">
        <f>AS770*'Ejercicio 3 - TIR'!$D$5</f>
        <v>25486.7216</v>
      </c>
      <c r="AY770" s="4">
        <f>AT770*'Ejercicio 3 - TIR'!$D$5</f>
        <v>43874.72079</v>
      </c>
      <c r="AZ770" s="4">
        <f t="shared" ref="AZ770:BD770" si="2345">AJ770-AU770-AE770</f>
        <v>24600.76821</v>
      </c>
      <c r="BA770" s="4">
        <f t="shared" si="2345"/>
        <v>27149.74726</v>
      </c>
      <c r="BB770" s="4">
        <f t="shared" si="2345"/>
        <v>34763.74731</v>
      </c>
      <c r="BC770" s="4">
        <f t="shared" si="2345"/>
        <v>31509.56754</v>
      </c>
      <c r="BD770" s="4">
        <f t="shared" si="2345"/>
        <v>48067.40068</v>
      </c>
      <c r="BE770" s="4">
        <f t="shared" ref="BE770:BI770" si="2346">AZ770/Z770</f>
        <v>20976.89443</v>
      </c>
      <c r="BF770" s="4">
        <f t="shared" si="2346"/>
        <v>20219.6745</v>
      </c>
      <c r="BG770" s="4">
        <f t="shared" si="2346"/>
        <v>22189.32545</v>
      </c>
      <c r="BH770" s="4">
        <f t="shared" si="2346"/>
        <v>16708.09164</v>
      </c>
      <c r="BI770" s="4">
        <f t="shared" si="2346"/>
        <v>20387.72531</v>
      </c>
      <c r="BJ770" s="4">
        <f t="shared" si="38"/>
        <v>62088.49781</v>
      </c>
      <c r="BK770" s="4">
        <f t="shared" si="39"/>
        <v>31448.3378</v>
      </c>
      <c r="BL770" s="4">
        <f t="shared" si="40"/>
        <v>93536.83561</v>
      </c>
      <c r="BM770" s="4">
        <f>BK770*'Ejercicio 3 - TIR'!$D$5</f>
        <v>15724.1689</v>
      </c>
      <c r="BN770" s="4">
        <f t="shared" si="41"/>
        <v>77812.66671</v>
      </c>
      <c r="BO770" s="4">
        <f t="shared" si="42"/>
        <v>33004.1411</v>
      </c>
      <c r="BP770" s="4">
        <f t="shared" si="43"/>
        <v>-93028.61269</v>
      </c>
      <c r="BQ770" s="4">
        <f t="shared" ref="BQ770:BT770" si="2347">BE770</f>
        <v>20976.89443</v>
      </c>
      <c r="BR770" s="4">
        <f t="shared" si="2347"/>
        <v>20219.6745</v>
      </c>
      <c r="BS770" s="4">
        <f t="shared" si="2347"/>
        <v>22189.32545</v>
      </c>
      <c r="BT770" s="4">
        <f t="shared" si="2347"/>
        <v>16708.09164</v>
      </c>
      <c r="BU770" s="4">
        <f t="shared" si="45"/>
        <v>53391.86641</v>
      </c>
      <c r="BV770" s="36">
        <f t="shared" si="46"/>
        <v>11.44288528</v>
      </c>
    </row>
    <row r="771" ht="15.0" customHeight="1">
      <c r="A771" s="2">
        <v>770.0</v>
      </c>
      <c r="B771" s="3">
        <f t="shared" si="4"/>
        <v>0.4518606533</v>
      </c>
      <c r="C771" s="4">
        <f>IF(B771&lt;=('Ejercicio 3 - TIR'!$D$13-'Ejercicio 3 - TIR'!$C$13)/('Ejercicio 3 - TIR'!$E$13-'Ejercicio 3 - TIR'!$C$13),'Ejercicio 3 - TIR'!$C$13+SQRT(('Ejercicio 3 - TIR'!$E$13-'Ejercicio 3 - TIR'!$C$13)*('Ejercicio 3 - TIR'!$D$13-'Ejercicio 3 - TIR'!$C$13)*B771),'Ejercicio 3 - TIR'!$E$13-SQRT(('Ejercicio 3 - TIR'!$E$13-'Ejercicio 3 - TIR'!$C$13)*('Ejercicio 3 - TIR'!$E$13-'Ejercicio 3 - TIR'!$D$13)*(1-B771)))</f>
        <v>74353.02716</v>
      </c>
      <c r="D771" s="3">
        <f t="shared" si="5"/>
        <v>0.5401873411</v>
      </c>
      <c r="E771" s="4">
        <f>IF(D771&lt;=('Ejercicio 3 - TIR'!$D$14-'Ejercicio 3 - TIR'!$C$14)/('Ejercicio 3 - TIR'!$E$14-'Ejercicio 3 - TIR'!$C$14),'Ejercicio 3 - TIR'!$C$14+SQRT(('Ejercicio 3 - TIR'!$E$14-'Ejercicio 3 - TIR'!$C$14)*('Ejercicio 3 - TIR'!$D$14-'Ejercicio 3 - TIR'!$C$14)*D771),'Ejercicio 3 - TIR'!$E$14-SQRT(('Ejercicio 3 - TIR'!$E$14-'Ejercicio 3 - TIR'!$C$14)*('Ejercicio 3 - TIR'!$E$14-'Ejercicio 3 - TIR'!$D$14)*(1-D771)))</f>
        <v>31695.0678</v>
      </c>
      <c r="F771" s="3">
        <f t="shared" si="6"/>
        <v>0.05587019707</v>
      </c>
      <c r="G771" s="4">
        <f>IF(F771&lt;=('Ejercicio 3 - TIR'!$D$18-'Ejercicio 3 - TIR'!$C$18)/('Ejercicio 3 - TIR'!$E$18-'Ejercicio 3 - TIR'!$C$18),'Ejercicio 3 - TIR'!$C$18+SQRT(('Ejercicio 3 - TIR'!$E$18-'Ejercicio 3 - TIR'!$C$18)*('Ejercicio 3 - TIR'!$D$18-'Ejercicio 3 - TIR'!$C$18)*F771),'Ejercicio 3 - TIR'!$E$18-SQRT(('Ejercicio 3 - TIR'!$E$18-'Ejercicio 3 - TIR'!$C$18)*('Ejercicio 3 - TIR'!$E$18-'Ejercicio 3 - TIR'!$D$18)*(1-F771)))</f>
        <v>32894.91443</v>
      </c>
      <c r="H771" s="3">
        <f t="shared" si="7"/>
        <v>0.6083058168</v>
      </c>
      <c r="I771" s="4">
        <f>IF(H771&lt;=('Ejercicio 3 - TIR'!$D$18-'Ejercicio 3 - TIR'!$C$18)/('Ejercicio 3 - TIR'!$E$18-'Ejercicio 3 - TIR'!$C$18),'Ejercicio 3 - TIR'!$C$18+SQRT(('Ejercicio 3 - TIR'!$E$18-'Ejercicio 3 - TIR'!$C$18)*('Ejercicio 3 - TIR'!$D$18-'Ejercicio 3 - TIR'!$C$18)*H771),'Ejercicio 3 - TIR'!$E$18-SQRT(('Ejercicio 3 - TIR'!$E$18-'Ejercicio 3 - TIR'!$C$18)*('Ejercicio 3 - TIR'!$E$18-'Ejercicio 3 - TIR'!$D$18)*(1-H771)))</f>
        <v>39552.27054</v>
      </c>
      <c r="J771" s="3">
        <f t="shared" si="8"/>
        <v>0.5096005467</v>
      </c>
      <c r="K771" s="4">
        <f>IF(J771&lt;=('Ejercicio 3 - TIR'!$D$18-'Ejercicio 3 - TIR'!$C$18)/('Ejercicio 3 - TIR'!$E$18-'Ejercicio 3 - TIR'!$C$18),'Ejercicio 3 - TIR'!$C$18+SQRT(('Ejercicio 3 - TIR'!$E$18-'Ejercicio 3 - TIR'!$C$18)*('Ejercicio 3 - TIR'!$D$18-'Ejercicio 3 - TIR'!$C$18)*J771),'Ejercicio 3 - TIR'!$E$18-SQRT(('Ejercicio 3 - TIR'!$E$18-'Ejercicio 3 - TIR'!$C$18)*('Ejercicio 3 - TIR'!$E$18-'Ejercicio 3 - TIR'!$D$18)*(1-J771)))</f>
        <v>38743.00189</v>
      </c>
      <c r="L771" s="3">
        <f t="shared" si="9"/>
        <v>0.4912635017</v>
      </c>
      <c r="M771" s="4">
        <f>IF(L771&lt;=('Ejercicio 3 - TIR'!$D$18-'Ejercicio 3 - TIR'!$C$18)/('Ejercicio 3 - TIR'!$E$18-'Ejercicio 3 - TIR'!$C$18),'Ejercicio 3 - TIR'!$C$18+SQRT(('Ejercicio 3 - TIR'!$E$18-'Ejercicio 3 - TIR'!$C$18)*('Ejercicio 3 - TIR'!$D$18-'Ejercicio 3 - TIR'!$C$18)*L771),'Ejercicio 3 - TIR'!$E$18-SQRT(('Ejercicio 3 - TIR'!$E$18-'Ejercicio 3 - TIR'!$C$18)*('Ejercicio 3 - TIR'!$E$18-'Ejercicio 3 - TIR'!$D$18)*(1-L771)))</f>
        <v>38584.26032</v>
      </c>
      <c r="N771" s="3">
        <f t="shared" si="10"/>
        <v>0.3154917504</v>
      </c>
      <c r="O771" s="4">
        <f>IF(N771&lt;=('Ejercicio 3 - TIR'!$D$18-'Ejercicio 3 - TIR'!$C$18)/('Ejercicio 3 - TIR'!$E$18-'Ejercicio 3 - TIR'!$C$18),'Ejercicio 3 - TIR'!$C$18+SQRT(('Ejercicio 3 - TIR'!$E$18-'Ejercicio 3 - TIR'!$C$18)*('Ejercicio 3 - TIR'!$D$18-'Ejercicio 3 - TIR'!$C$18)*N771),'Ejercicio 3 - TIR'!$E$18-SQRT(('Ejercicio 3 - TIR'!$E$18-'Ejercicio 3 - TIR'!$C$18)*('Ejercicio 3 - TIR'!$E$18-'Ejercicio 3 - TIR'!$D$18)*(1-N771)))</f>
        <v>36879.22689</v>
      </c>
      <c r="P771" s="3">
        <f t="shared" si="11"/>
        <v>0.386516499</v>
      </c>
      <c r="Q771" s="7">
        <f>IF(P771&lt;=('Ejercicio 3 - TIR'!$D$22-'Ejercicio 3 - TIR'!$C$22)/('Ejercicio 3 - TIR'!$E$22-'Ejercicio 3 - TIR'!$C$22),'Ejercicio 3 - TIR'!$C$22+SQRT(('Ejercicio 3 - TIR'!$E$22-'Ejercicio 3 - TIR'!$C$22)*('Ejercicio 3 - TIR'!$D$22-'Ejercicio 3 - TIR'!$C$22)*P771),'Ejercicio 3 - TIR'!$E$22-SQRT(('Ejercicio 3 - TIR'!$E$22-'Ejercicio 3 - TIR'!$C$22)*('Ejercicio 3 - TIR'!$E$22-'Ejercicio 3 - TIR'!$D$22)*(1-P771)))</f>
        <v>0.1463766885</v>
      </c>
      <c r="R771" s="3">
        <f t="shared" si="12"/>
        <v>0.7174792161</v>
      </c>
      <c r="S771" s="7">
        <f>IF(R771&lt;=('Ejercicio 3 - TIR'!$D$23-'Ejercicio 3 - TIR'!$C$23)/('Ejercicio 3 - TIR'!$E$23-'Ejercicio 3 - TIR'!$C$23),'Ejercicio 3 - TIR'!$C$23+SQRT(('Ejercicio 3 - TIR'!$E$23-'Ejercicio 3 - TIR'!$C$23)*('Ejercicio 3 - TIR'!$D$23-'Ejercicio 3 - TIR'!$C$23)*R771),'Ejercicio 3 - TIR'!$E$23-SQRT(('Ejercicio 3 - TIR'!$E$23-'Ejercicio 3 - TIR'!$C$23)*('Ejercicio 3 - TIR'!$E$23-'Ejercicio 3 - TIR'!$D$23)*(1-R771)))</f>
        <v>0.1574492259</v>
      </c>
      <c r="T771" s="3">
        <f t="shared" si="13"/>
        <v>0.8583061619</v>
      </c>
      <c r="U771" s="7">
        <f>IF(T771&lt;=('Ejercicio 3 - TIR'!$D$24-'Ejercicio 3 - TIR'!$C$24)/('Ejercicio 3 - TIR'!$E$24-'Ejercicio 3 - TIR'!$C$24),'Ejercicio 3 - TIR'!$C$24+SQRT(('Ejercicio 3 - TIR'!$E$24-'Ejercicio 3 - TIR'!$C$24)*('Ejercicio 3 - TIR'!$D$24-'Ejercicio 3 - TIR'!$C$24)*T771),'Ejercicio 3 - TIR'!$E$24-SQRT(('Ejercicio 3 - TIR'!$E$24-'Ejercicio 3 - TIR'!$C$24)*('Ejercicio 3 - TIR'!$E$24-'Ejercicio 3 - TIR'!$D$24)*(1-T771)))</f>
        <v>0.2000815978</v>
      </c>
      <c r="V771" s="3">
        <f t="shared" si="14"/>
        <v>0.6400501827</v>
      </c>
      <c r="W771" s="7">
        <f>IF(V771&lt;=('Ejercicio 3 - TIR'!$D$25-'Ejercicio 3 - TIR'!$C$25)/('Ejercicio 3 - TIR'!$E$25-'Ejercicio 3 - TIR'!$C$25),'Ejercicio 3 - TIR'!$C$25+SQRT(('Ejercicio 3 - TIR'!$E$25-'Ejercicio 3 - TIR'!$C$25)*('Ejercicio 3 - TIR'!$D$25-'Ejercicio 3 - TIR'!$C$25)*V771),'Ejercicio 3 - TIR'!$E$25-SQRT(('Ejercicio 3 - TIR'!$E$25-'Ejercicio 3 - TIR'!$C$25)*('Ejercicio 3 - TIR'!$E$25-'Ejercicio 3 - TIR'!$D$25)*(1-V771)))</f>
        <v>0.2145059954</v>
      </c>
      <c r="X771" s="3">
        <f t="shared" si="15"/>
        <v>0.8411686605</v>
      </c>
      <c r="Y771" s="7">
        <f>IF(X771&lt;=('Ejercicio 3 - TIR'!$D$26-'Ejercicio 3 - TIR'!$C$26)/('Ejercicio 3 - TIR'!$E$26-'Ejercicio 3 - TIR'!$C$26),'Ejercicio 3 - TIR'!$C$26+SQRT(('Ejercicio 3 - TIR'!$E$26-'Ejercicio 3 - TIR'!$C$26)*('Ejercicio 3 - TIR'!$D$26-'Ejercicio 3 - TIR'!$C$26)*X771),'Ejercicio 3 - TIR'!$E$26-SQRT(('Ejercicio 3 - TIR'!$E$26-'Ejercicio 3 - TIR'!$C$26)*('Ejercicio 3 - TIR'!$E$26-'Ejercicio 3 - TIR'!$D$26)*(1-X771)))</f>
        <v>0.2507136682</v>
      </c>
      <c r="Z771" s="3">
        <f t="shared" si="16"/>
        <v>1.146376689</v>
      </c>
      <c r="AA771" s="3">
        <f t="shared" si="17"/>
        <v>1.326872811</v>
      </c>
      <c r="AB771" s="3">
        <f t="shared" si="18"/>
        <v>1.592355643</v>
      </c>
      <c r="AC771" s="3">
        <f t="shared" si="19"/>
        <v>1.933925475</v>
      </c>
      <c r="AD771" s="3">
        <f t="shared" si="20"/>
        <v>2.418787025</v>
      </c>
      <c r="AE771" s="2">
        <f t="shared" si="21"/>
        <v>4639.419068</v>
      </c>
      <c r="AF771" s="2">
        <f t="shared" si="22"/>
        <v>5369.892009</v>
      </c>
      <c r="AG771" s="2">
        <f t="shared" si="23"/>
        <v>6444.308582</v>
      </c>
      <c r="AH771" s="2">
        <f t="shared" si="24"/>
        <v>7826.651409</v>
      </c>
      <c r="AI771" s="2">
        <f t="shared" si="25"/>
        <v>9788.899893</v>
      </c>
      <c r="AJ771" s="4">
        <f t="shared" si="26"/>
        <v>37709.96307</v>
      </c>
      <c r="AK771" s="4">
        <f t="shared" si="27"/>
        <v>52480.83239</v>
      </c>
      <c r="AL771" s="4">
        <f t="shared" si="28"/>
        <v>61692.63768</v>
      </c>
      <c r="AM771" s="4">
        <f t="shared" si="29"/>
        <v>74619.08397</v>
      </c>
      <c r="AN771" s="4">
        <f t="shared" si="30"/>
        <v>89202.99548</v>
      </c>
      <c r="AO771" s="4">
        <f>C771/'Ejercicio 3 - TIR'!$D$7</f>
        <v>14870.60543</v>
      </c>
      <c r="AP771" s="4">
        <f t="shared" si="31"/>
        <v>22839.35764</v>
      </c>
      <c r="AQ771" s="4">
        <f t="shared" si="32"/>
        <v>37610.22696</v>
      </c>
      <c r="AR771" s="4">
        <f t="shared" si="33"/>
        <v>46822.03224</v>
      </c>
      <c r="AS771" s="4">
        <f t="shared" si="34"/>
        <v>59748.47854</v>
      </c>
      <c r="AT771" s="4">
        <f t="shared" si="35"/>
        <v>74332.39005</v>
      </c>
      <c r="AU771" s="4">
        <f>AP771*'Ejercicio 3 - TIR'!$D$5</f>
        <v>11419.67882</v>
      </c>
      <c r="AV771" s="4">
        <f>AQ771*'Ejercicio 3 - TIR'!$D$5</f>
        <v>18805.11348</v>
      </c>
      <c r="AW771" s="4">
        <f>AR771*'Ejercicio 3 - TIR'!$D$5</f>
        <v>23411.01612</v>
      </c>
      <c r="AX771" s="4">
        <f>AS771*'Ejercicio 3 - TIR'!$D$5</f>
        <v>29874.23927</v>
      </c>
      <c r="AY771" s="4">
        <f>AT771*'Ejercicio 3 - TIR'!$D$5</f>
        <v>37166.19502</v>
      </c>
      <c r="AZ771" s="4">
        <f t="shared" ref="AZ771:BD771" si="2348">AJ771-AU771-AE771</f>
        <v>21650.86519</v>
      </c>
      <c r="BA771" s="4">
        <f t="shared" si="2348"/>
        <v>28305.8269</v>
      </c>
      <c r="BB771" s="4">
        <f t="shared" si="2348"/>
        <v>31837.31297</v>
      </c>
      <c r="BC771" s="4">
        <f t="shared" si="2348"/>
        <v>36918.19329</v>
      </c>
      <c r="BD771" s="4">
        <f t="shared" si="2348"/>
        <v>42247.90056</v>
      </c>
      <c r="BE771" s="4">
        <f t="shared" ref="BE771:BI771" si="2349">AZ771/Z771</f>
        <v>18886.3446</v>
      </c>
      <c r="BF771" s="4">
        <f t="shared" si="2349"/>
        <v>21332.73564</v>
      </c>
      <c r="BG771" s="4">
        <f t="shared" si="2349"/>
        <v>19993.84567</v>
      </c>
      <c r="BH771" s="4">
        <f t="shared" si="2349"/>
        <v>19089.7704</v>
      </c>
      <c r="BI771" s="4">
        <f t="shared" si="2349"/>
        <v>17466.56491</v>
      </c>
      <c r="BJ771" s="4">
        <f t="shared" si="38"/>
        <v>76663.61875</v>
      </c>
      <c r="BK771" s="4">
        <f t="shared" si="39"/>
        <v>35968.82747</v>
      </c>
      <c r="BL771" s="4">
        <f t="shared" si="40"/>
        <v>112632.4462</v>
      </c>
      <c r="BM771" s="4">
        <f>BK771*'Ejercicio 3 - TIR'!$D$5</f>
        <v>17984.41373</v>
      </c>
      <c r="BN771" s="4">
        <f t="shared" si="41"/>
        <v>94648.03248</v>
      </c>
      <c r="BO771" s="4">
        <f t="shared" si="42"/>
        <v>39130.37052</v>
      </c>
      <c r="BP771" s="4">
        <f t="shared" si="43"/>
        <v>-106048.095</v>
      </c>
      <c r="BQ771" s="4">
        <f t="shared" ref="BQ771:BT771" si="2350">BE771</f>
        <v>18886.3446</v>
      </c>
      <c r="BR771" s="4">
        <f t="shared" si="2350"/>
        <v>21332.73564</v>
      </c>
      <c r="BS771" s="4">
        <f t="shared" si="2350"/>
        <v>19993.84567</v>
      </c>
      <c r="BT771" s="4">
        <f t="shared" si="2350"/>
        <v>19089.7704</v>
      </c>
      <c r="BU771" s="4">
        <f t="shared" si="45"/>
        <v>56596.93542</v>
      </c>
      <c r="BV771" s="36">
        <f t="shared" si="46"/>
        <v>7.437554799</v>
      </c>
    </row>
    <row r="772" ht="15.0" customHeight="1">
      <c r="A772" s="2">
        <v>771.0</v>
      </c>
      <c r="B772" s="3">
        <f t="shared" si="4"/>
        <v>0.4931960418</v>
      </c>
      <c r="C772" s="4">
        <f>IF(B772&lt;=('Ejercicio 3 - TIR'!$D$13-'Ejercicio 3 - TIR'!$C$13)/('Ejercicio 3 - TIR'!$E$13-'Ejercicio 3 - TIR'!$C$13),'Ejercicio 3 - TIR'!$C$13+SQRT(('Ejercicio 3 - TIR'!$E$13-'Ejercicio 3 - TIR'!$C$13)*('Ejercicio 3 - TIR'!$D$13-'Ejercicio 3 - TIR'!$C$13)*B772),'Ejercicio 3 - TIR'!$E$13-SQRT(('Ejercicio 3 - TIR'!$E$13-'Ejercicio 3 - TIR'!$C$13)*('Ejercicio 3 - TIR'!$E$13-'Ejercicio 3 - TIR'!$D$13)*(1-B772)))</f>
        <v>75339.00347</v>
      </c>
      <c r="D772" s="3">
        <f t="shared" si="5"/>
        <v>0.03801120999</v>
      </c>
      <c r="E772" s="4">
        <f>IF(D772&lt;=('Ejercicio 3 - TIR'!$D$14-'Ejercicio 3 - TIR'!$C$14)/('Ejercicio 3 - TIR'!$E$14-'Ejercicio 3 - TIR'!$C$14),'Ejercicio 3 - TIR'!$C$14+SQRT(('Ejercicio 3 - TIR'!$E$14-'Ejercicio 3 - TIR'!$C$14)*('Ejercicio 3 - TIR'!$D$14-'Ejercicio 3 - TIR'!$C$14)*D772),'Ejercicio 3 - TIR'!$E$14-SQRT(('Ejercicio 3 - TIR'!$E$14-'Ejercicio 3 - TIR'!$C$14)*('Ejercicio 3 - TIR'!$E$14-'Ejercicio 3 - TIR'!$D$14)*(1-D772)))</f>
        <v>26688.44329</v>
      </c>
      <c r="F772" s="3">
        <f t="shared" si="6"/>
        <v>0.685440943</v>
      </c>
      <c r="G772" s="4">
        <f>IF(F772&lt;=('Ejercicio 3 - TIR'!$D$18-'Ejercicio 3 - TIR'!$C$18)/('Ejercicio 3 - TIR'!$E$18-'Ejercicio 3 - TIR'!$C$18),'Ejercicio 3 - TIR'!$C$18+SQRT(('Ejercicio 3 - TIR'!$E$18-'Ejercicio 3 - TIR'!$C$18)*('Ejercicio 3 - TIR'!$D$18-'Ejercicio 3 - TIR'!$C$18)*F772),'Ejercicio 3 - TIR'!$E$18-SQRT(('Ejercicio 3 - TIR'!$E$18-'Ejercicio 3 - TIR'!$C$18)*('Ejercicio 3 - TIR'!$E$18-'Ejercicio 3 - TIR'!$D$18)*(1-F772)))</f>
        <v>40142.84762</v>
      </c>
      <c r="H772" s="3">
        <f t="shared" si="7"/>
        <v>0.8840680152</v>
      </c>
      <c r="I772" s="4">
        <f>IF(H772&lt;=('Ejercicio 3 - TIR'!$D$18-'Ejercicio 3 - TIR'!$C$18)/('Ejercicio 3 - TIR'!$E$18-'Ejercicio 3 - TIR'!$C$18),'Ejercicio 3 - TIR'!$C$18+SQRT(('Ejercicio 3 - TIR'!$E$18-'Ejercicio 3 - TIR'!$C$18)*('Ejercicio 3 - TIR'!$D$18-'Ejercicio 3 - TIR'!$C$18)*H772),'Ejercicio 3 - TIR'!$E$18-SQRT(('Ejercicio 3 - TIR'!$E$18-'Ejercicio 3 - TIR'!$C$18)*('Ejercicio 3 - TIR'!$E$18-'Ejercicio 3 - TIR'!$D$18)*(1-H772)))</f>
        <v>42051.28861</v>
      </c>
      <c r="J772" s="3">
        <f t="shared" si="8"/>
        <v>0.6478660483</v>
      </c>
      <c r="K772" s="4">
        <f>IF(J772&lt;=('Ejercicio 3 - TIR'!$D$18-'Ejercicio 3 - TIR'!$C$18)/('Ejercicio 3 - TIR'!$E$18-'Ejercicio 3 - TIR'!$C$18),'Ejercicio 3 - TIR'!$C$18+SQRT(('Ejercicio 3 - TIR'!$E$18-'Ejercicio 3 - TIR'!$C$18)*('Ejercicio 3 - TIR'!$D$18-'Ejercicio 3 - TIR'!$C$18)*J772),'Ejercicio 3 - TIR'!$E$18-SQRT(('Ejercicio 3 - TIR'!$E$18-'Ejercicio 3 - TIR'!$C$18)*('Ejercicio 3 - TIR'!$E$18-'Ejercicio 3 - TIR'!$D$18)*(1-J772)))</f>
        <v>39857.98698</v>
      </c>
      <c r="L772" s="3">
        <f t="shared" si="9"/>
        <v>0.5428432942</v>
      </c>
      <c r="M772" s="4">
        <f>IF(L772&lt;=('Ejercicio 3 - TIR'!$D$18-'Ejercicio 3 - TIR'!$C$18)/('Ejercicio 3 - TIR'!$E$18-'Ejercicio 3 - TIR'!$C$18),'Ejercicio 3 - TIR'!$C$18+SQRT(('Ejercicio 3 - TIR'!$E$18-'Ejercicio 3 - TIR'!$C$18)*('Ejercicio 3 - TIR'!$D$18-'Ejercicio 3 - TIR'!$C$18)*L772),'Ejercicio 3 - TIR'!$E$18-SQRT(('Ejercicio 3 - TIR'!$E$18-'Ejercicio 3 - TIR'!$C$18)*('Ejercicio 3 - TIR'!$E$18-'Ejercicio 3 - TIR'!$D$18)*(1-L772)))</f>
        <v>39023.66301</v>
      </c>
      <c r="N772" s="3">
        <f t="shared" si="10"/>
        <v>0.7621263721</v>
      </c>
      <c r="O772" s="4">
        <f>IF(N772&lt;=('Ejercicio 3 - TIR'!$D$18-'Ejercicio 3 - TIR'!$C$18)/('Ejercicio 3 - TIR'!$E$18-'Ejercicio 3 - TIR'!$C$18),'Ejercicio 3 - TIR'!$C$18+SQRT(('Ejercicio 3 - TIR'!$E$18-'Ejercicio 3 - TIR'!$C$18)*('Ejercicio 3 - TIR'!$D$18-'Ejercicio 3 - TIR'!$C$18)*N772),'Ejercicio 3 - TIR'!$E$18-SQRT(('Ejercicio 3 - TIR'!$E$18-'Ejercicio 3 - TIR'!$C$18)*('Ejercicio 3 - TIR'!$E$18-'Ejercicio 3 - TIR'!$D$18)*(1-N772)))</f>
        <v>40776.19578</v>
      </c>
      <c r="P772" s="3">
        <f t="shared" si="11"/>
        <v>0.3637026999</v>
      </c>
      <c r="Q772" s="7">
        <f>IF(P772&lt;=('Ejercicio 3 - TIR'!$D$22-'Ejercicio 3 - TIR'!$C$22)/('Ejercicio 3 - TIR'!$E$22-'Ejercicio 3 - TIR'!$C$22),'Ejercicio 3 - TIR'!$C$22+SQRT(('Ejercicio 3 - TIR'!$E$22-'Ejercicio 3 - TIR'!$C$22)*('Ejercicio 3 - TIR'!$D$22-'Ejercicio 3 - TIR'!$C$22)*P772),'Ejercicio 3 - TIR'!$E$22-SQRT(('Ejercicio 3 - TIR'!$E$22-'Ejercicio 3 - TIR'!$C$22)*('Ejercicio 3 - TIR'!$E$22-'Ejercicio 3 - TIR'!$D$22)*(1-P772)))</f>
        <v>0.1455864194</v>
      </c>
      <c r="R772" s="3">
        <f t="shared" si="12"/>
        <v>0.9950403566</v>
      </c>
      <c r="S772" s="7">
        <f>IF(R772&lt;=('Ejercicio 3 - TIR'!$D$23-'Ejercicio 3 - TIR'!$C$23)/('Ejercicio 3 - TIR'!$E$23-'Ejercicio 3 - TIR'!$C$23),'Ejercicio 3 - TIR'!$C$23+SQRT(('Ejercicio 3 - TIR'!$E$23-'Ejercicio 3 - TIR'!$C$23)*('Ejercicio 3 - TIR'!$D$23-'Ejercicio 3 - TIR'!$C$23)*R772),'Ejercicio 3 - TIR'!$E$23-SQRT(('Ejercicio 3 - TIR'!$E$23-'Ejercicio 3 - TIR'!$C$23)*('Ejercicio 3 - TIR'!$E$23-'Ejercicio 3 - TIR'!$D$23)*(1-R772)))</f>
        <v>0.1770121315</v>
      </c>
      <c r="T772" s="3">
        <f t="shared" si="13"/>
        <v>0.6788040631</v>
      </c>
      <c r="U772" s="7">
        <f>IF(T772&lt;=('Ejercicio 3 - TIR'!$D$24-'Ejercicio 3 - TIR'!$C$24)/('Ejercicio 3 - TIR'!$E$24-'Ejercicio 3 - TIR'!$C$24),'Ejercicio 3 - TIR'!$C$24+SQRT(('Ejercicio 3 - TIR'!$E$24-'Ejercicio 3 - TIR'!$C$24)*('Ejercicio 3 - TIR'!$D$24-'Ejercicio 3 - TIR'!$C$24)*T772),'Ejercicio 3 - TIR'!$E$24-SQRT(('Ejercicio 3 - TIR'!$E$24-'Ejercicio 3 - TIR'!$C$24)*('Ejercicio 3 - TIR'!$E$24-'Ejercicio 3 - TIR'!$D$24)*(1-T772)))</f>
        <v>0.1900108582</v>
      </c>
      <c r="V772" s="3">
        <f t="shared" si="14"/>
        <v>0.4838863246</v>
      </c>
      <c r="W772" s="7">
        <f>IF(V772&lt;=('Ejercicio 3 - TIR'!$D$25-'Ejercicio 3 - TIR'!$C$25)/('Ejercicio 3 - TIR'!$E$25-'Ejercicio 3 - TIR'!$C$25),'Ejercicio 3 - TIR'!$C$25+SQRT(('Ejercicio 3 - TIR'!$E$25-'Ejercicio 3 - TIR'!$C$25)*('Ejercicio 3 - TIR'!$D$25-'Ejercicio 3 - TIR'!$C$25)*V772),'Ejercicio 3 - TIR'!$E$25-SQRT(('Ejercicio 3 - TIR'!$E$25-'Ejercicio 3 - TIR'!$C$25)*('Ejercicio 3 - TIR'!$E$25-'Ejercicio 3 - TIR'!$D$25)*(1-V772)))</f>
        <v>0.2074982605</v>
      </c>
      <c r="X772" s="3">
        <f t="shared" si="15"/>
        <v>0.1559720253</v>
      </c>
      <c r="Y772" s="7">
        <f>IF(X772&lt;=('Ejercicio 3 - TIR'!$D$26-'Ejercicio 3 - TIR'!$C$26)/('Ejercicio 3 - TIR'!$E$26-'Ejercicio 3 - TIR'!$C$26),'Ejercicio 3 - TIR'!$C$26+SQRT(('Ejercicio 3 - TIR'!$E$26-'Ejercicio 3 - TIR'!$C$26)*('Ejercicio 3 - TIR'!$D$26-'Ejercicio 3 - TIR'!$C$26)*X772),'Ejercicio 3 - TIR'!$E$26-SQRT(('Ejercicio 3 - TIR'!$E$26-'Ejercicio 3 - TIR'!$C$26)*('Ejercicio 3 - TIR'!$E$26-'Ejercicio 3 - TIR'!$D$26)*(1-X772)))</f>
        <v>0.2105213174</v>
      </c>
      <c r="Z772" s="3">
        <f t="shared" si="16"/>
        <v>1.145586419</v>
      </c>
      <c r="AA772" s="3">
        <f t="shared" si="17"/>
        <v>1.348369113</v>
      </c>
      <c r="AB772" s="3">
        <f t="shared" si="18"/>
        <v>1.604573886</v>
      </c>
      <c r="AC772" s="3">
        <f t="shared" si="19"/>
        <v>1.937520176</v>
      </c>
      <c r="AD772" s="3">
        <f t="shared" si="20"/>
        <v>2.345409476</v>
      </c>
      <c r="AE772" s="2">
        <f t="shared" si="21"/>
        <v>3885.474899</v>
      </c>
      <c r="AF772" s="2">
        <f t="shared" si="22"/>
        <v>4573.251093</v>
      </c>
      <c r="AG772" s="2">
        <f t="shared" si="23"/>
        <v>5442.218458</v>
      </c>
      <c r="AH772" s="2">
        <f t="shared" si="24"/>
        <v>6571.469321</v>
      </c>
      <c r="AI772" s="2">
        <f t="shared" si="25"/>
        <v>7954.9037</v>
      </c>
      <c r="AJ772" s="4">
        <f t="shared" si="26"/>
        <v>45987.10107</v>
      </c>
      <c r="AK772" s="4">
        <f t="shared" si="27"/>
        <v>56700.65874</v>
      </c>
      <c r="AL772" s="4">
        <f t="shared" si="28"/>
        <v>63955.08505</v>
      </c>
      <c r="AM772" s="4">
        <f t="shared" si="29"/>
        <v>75609.13442</v>
      </c>
      <c r="AN772" s="4">
        <f t="shared" si="30"/>
        <v>95636.87597</v>
      </c>
      <c r="AO772" s="4">
        <f>C772/'Ejercicio 3 - TIR'!$D$7</f>
        <v>15067.80069</v>
      </c>
      <c r="AP772" s="4">
        <f t="shared" si="31"/>
        <v>30919.30037</v>
      </c>
      <c r="AQ772" s="4">
        <f t="shared" si="32"/>
        <v>41632.85804</v>
      </c>
      <c r="AR772" s="4">
        <f t="shared" si="33"/>
        <v>48887.28435</v>
      </c>
      <c r="AS772" s="4">
        <f t="shared" si="34"/>
        <v>60541.33373</v>
      </c>
      <c r="AT772" s="4">
        <f t="shared" si="35"/>
        <v>80569.07528</v>
      </c>
      <c r="AU772" s="4">
        <f>AP772*'Ejercicio 3 - TIR'!$D$5</f>
        <v>15459.65019</v>
      </c>
      <c r="AV772" s="4">
        <f>AQ772*'Ejercicio 3 - TIR'!$D$5</f>
        <v>20816.42902</v>
      </c>
      <c r="AW772" s="4">
        <f>AR772*'Ejercicio 3 - TIR'!$D$5</f>
        <v>24443.64218</v>
      </c>
      <c r="AX772" s="4">
        <f>AS772*'Ejercicio 3 - TIR'!$D$5</f>
        <v>30270.66686</v>
      </c>
      <c r="AY772" s="4">
        <f>AT772*'Ejercicio 3 - TIR'!$D$5</f>
        <v>40284.53764</v>
      </c>
      <c r="AZ772" s="4">
        <f t="shared" ref="AZ772:BD772" si="2351">AJ772-AU772-AE772</f>
        <v>26641.97598</v>
      </c>
      <c r="BA772" s="4">
        <f t="shared" si="2351"/>
        <v>31310.97862</v>
      </c>
      <c r="BB772" s="4">
        <f t="shared" si="2351"/>
        <v>34069.22441</v>
      </c>
      <c r="BC772" s="4">
        <f t="shared" si="2351"/>
        <v>38766.99824</v>
      </c>
      <c r="BD772" s="4">
        <f t="shared" si="2351"/>
        <v>47397.43463</v>
      </c>
      <c r="BE772" s="4">
        <f t="shared" ref="BE772:BI772" si="2352">AZ772/Z772</f>
        <v>23256.19048</v>
      </c>
      <c r="BF772" s="4">
        <f t="shared" si="2352"/>
        <v>23221.3704</v>
      </c>
      <c r="BG772" s="4">
        <f t="shared" si="2352"/>
        <v>21232.56817</v>
      </c>
      <c r="BH772" s="4">
        <f t="shared" si="2352"/>
        <v>20008.56493</v>
      </c>
      <c r="BI772" s="4">
        <f t="shared" si="2352"/>
        <v>20208.59689</v>
      </c>
      <c r="BJ772" s="4">
        <f t="shared" si="38"/>
        <v>62595.32779</v>
      </c>
      <c r="BK772" s="4">
        <f t="shared" si="39"/>
        <v>35340.16253</v>
      </c>
      <c r="BL772" s="4">
        <f t="shared" si="40"/>
        <v>97935.49032</v>
      </c>
      <c r="BM772" s="4">
        <f>BK772*'Ejercicio 3 - TIR'!$D$5</f>
        <v>17670.08126</v>
      </c>
      <c r="BN772" s="4">
        <f t="shared" si="41"/>
        <v>80265.40906</v>
      </c>
      <c r="BO772" s="4">
        <f t="shared" si="42"/>
        <v>34222.34364</v>
      </c>
      <c r="BP772" s="4">
        <f t="shared" si="43"/>
        <v>-102027.4468</v>
      </c>
      <c r="BQ772" s="4">
        <f t="shared" ref="BQ772:BT772" si="2353">BE772</f>
        <v>23256.19048</v>
      </c>
      <c r="BR772" s="4">
        <f t="shared" si="2353"/>
        <v>23221.3704</v>
      </c>
      <c r="BS772" s="4">
        <f t="shared" si="2353"/>
        <v>21232.56817</v>
      </c>
      <c r="BT772" s="4">
        <f t="shared" si="2353"/>
        <v>20008.56493</v>
      </c>
      <c r="BU772" s="4">
        <f t="shared" si="45"/>
        <v>54430.94053</v>
      </c>
      <c r="BV772" s="36">
        <f t="shared" si="46"/>
        <v>10.5795236</v>
      </c>
    </row>
    <row r="773" ht="15.0" customHeight="1">
      <c r="A773" s="2">
        <v>772.0</v>
      </c>
      <c r="B773" s="3">
        <f t="shared" si="4"/>
        <v>0.2575960476</v>
      </c>
      <c r="C773" s="4">
        <f>IF(B773&lt;=('Ejercicio 3 - TIR'!$D$13-'Ejercicio 3 - TIR'!$C$13)/('Ejercicio 3 - TIR'!$E$13-'Ejercicio 3 - TIR'!$C$13),'Ejercicio 3 - TIR'!$C$13+SQRT(('Ejercicio 3 - TIR'!$E$13-'Ejercicio 3 - TIR'!$C$13)*('Ejercicio 3 - TIR'!$D$13-'Ejercicio 3 - TIR'!$C$13)*B773),'Ejercicio 3 - TIR'!$E$13-SQRT(('Ejercicio 3 - TIR'!$E$13-'Ejercicio 3 - TIR'!$C$13)*('Ejercicio 3 - TIR'!$E$13-'Ejercicio 3 - TIR'!$D$13)*(1-B773)))</f>
        <v>70152.30758</v>
      </c>
      <c r="D773" s="3">
        <f t="shared" si="5"/>
        <v>0.9102499267</v>
      </c>
      <c r="E773" s="4">
        <f>IF(D773&lt;=('Ejercicio 3 - TIR'!$D$14-'Ejercicio 3 - TIR'!$C$14)/('Ejercicio 3 - TIR'!$E$14-'Ejercicio 3 - TIR'!$C$14),'Ejercicio 3 - TIR'!$C$14+SQRT(('Ejercicio 3 - TIR'!$E$14-'Ejercicio 3 - TIR'!$C$14)*('Ejercicio 3 - TIR'!$D$14-'Ejercicio 3 - TIR'!$C$14)*D773),'Ejercicio 3 - TIR'!$E$14-SQRT(('Ejercicio 3 - TIR'!$E$14-'Ejercicio 3 - TIR'!$C$14)*('Ejercicio 3 - TIR'!$E$14-'Ejercicio 3 - TIR'!$D$14)*(1-D773)))</f>
        <v>36330.87054</v>
      </c>
      <c r="F773" s="3">
        <f t="shared" si="6"/>
        <v>0.7324339035</v>
      </c>
      <c r="G773" s="4">
        <f>IF(F773&lt;=('Ejercicio 3 - TIR'!$D$18-'Ejercicio 3 - TIR'!$C$18)/('Ejercicio 3 - TIR'!$E$18-'Ejercicio 3 - TIR'!$C$18),'Ejercicio 3 - TIR'!$C$18+SQRT(('Ejercicio 3 - TIR'!$E$18-'Ejercicio 3 - TIR'!$C$18)*('Ejercicio 3 - TIR'!$D$18-'Ejercicio 3 - TIR'!$C$18)*F773),'Ejercicio 3 - TIR'!$E$18-SQRT(('Ejercicio 3 - TIR'!$E$18-'Ejercicio 3 - TIR'!$C$18)*('Ejercicio 3 - TIR'!$E$18-'Ejercicio 3 - TIR'!$D$18)*(1-F773)))</f>
        <v>40520.32844</v>
      </c>
      <c r="H773" s="3">
        <f t="shared" si="7"/>
        <v>0.1547869613</v>
      </c>
      <c r="I773" s="4">
        <f>IF(H773&lt;=('Ejercicio 3 - TIR'!$D$18-'Ejercicio 3 - TIR'!$C$18)/('Ejercicio 3 - TIR'!$E$18-'Ejercicio 3 - TIR'!$C$18),'Ejercicio 3 - TIR'!$C$18+SQRT(('Ejercicio 3 - TIR'!$E$18-'Ejercicio 3 - TIR'!$C$18)*('Ejercicio 3 - TIR'!$D$18-'Ejercicio 3 - TIR'!$C$18)*H773),'Ejercicio 3 - TIR'!$E$18-SQRT(('Ejercicio 3 - TIR'!$E$18-'Ejercicio 3 - TIR'!$C$18)*('Ejercicio 3 - TIR'!$E$18-'Ejercicio 3 - TIR'!$D$18)*(1-H773)))</f>
        <v>34818.51058</v>
      </c>
      <c r="J773" s="3">
        <f t="shared" si="8"/>
        <v>0.9682871912</v>
      </c>
      <c r="K773" s="4">
        <f>IF(J773&lt;=('Ejercicio 3 - TIR'!$D$18-'Ejercicio 3 - TIR'!$C$18)/('Ejercicio 3 - TIR'!$E$18-'Ejercicio 3 - TIR'!$C$18),'Ejercicio 3 - TIR'!$C$18+SQRT(('Ejercicio 3 - TIR'!$E$18-'Ejercicio 3 - TIR'!$C$18)*('Ejercicio 3 - TIR'!$D$18-'Ejercicio 3 - TIR'!$C$18)*J773),'Ejercicio 3 - TIR'!$E$18-SQRT(('Ejercicio 3 - TIR'!$E$18-'Ejercicio 3 - TIR'!$C$18)*('Ejercicio 3 - TIR'!$E$18-'Ejercicio 3 - TIR'!$D$18)*(1-J773)))</f>
        <v>43457.77412</v>
      </c>
      <c r="L773" s="3">
        <f t="shared" si="9"/>
        <v>0.7299552367</v>
      </c>
      <c r="M773" s="4">
        <f>IF(L773&lt;=('Ejercicio 3 - TIR'!$D$18-'Ejercicio 3 - TIR'!$C$18)/('Ejercicio 3 - TIR'!$E$18-'Ejercicio 3 - TIR'!$C$18),'Ejercicio 3 - TIR'!$C$18+SQRT(('Ejercicio 3 - TIR'!$E$18-'Ejercicio 3 - TIR'!$C$18)*('Ejercicio 3 - TIR'!$D$18-'Ejercicio 3 - TIR'!$C$18)*L773),'Ejercicio 3 - TIR'!$E$18-SQRT(('Ejercicio 3 - TIR'!$E$18-'Ejercicio 3 - TIR'!$C$18)*('Ejercicio 3 - TIR'!$E$18-'Ejercicio 3 - TIR'!$D$18)*(1-L773)))</f>
        <v>40499.62699</v>
      </c>
      <c r="N773" s="3">
        <f t="shared" si="10"/>
        <v>0.8610017586</v>
      </c>
      <c r="O773" s="4">
        <f>IF(N773&lt;=('Ejercicio 3 - TIR'!$D$18-'Ejercicio 3 - TIR'!$C$18)/('Ejercicio 3 - TIR'!$E$18-'Ejercicio 3 - TIR'!$C$18),'Ejercicio 3 - TIR'!$C$18+SQRT(('Ejercicio 3 - TIR'!$E$18-'Ejercicio 3 - TIR'!$C$18)*('Ejercicio 3 - TIR'!$D$18-'Ejercicio 3 - TIR'!$C$18)*N773),'Ejercicio 3 - TIR'!$E$18-SQRT(('Ejercicio 3 - TIR'!$E$18-'Ejercicio 3 - TIR'!$C$18)*('Ejercicio 3 - TIR'!$E$18-'Ejercicio 3 - TIR'!$D$18)*(1-N773)))</f>
        <v>41771.24357</v>
      </c>
      <c r="P773" s="3">
        <f t="shared" si="11"/>
        <v>0.2303873784</v>
      </c>
      <c r="Q773" s="7">
        <f>IF(P773&lt;=('Ejercicio 3 - TIR'!$D$22-'Ejercicio 3 - TIR'!$C$22)/('Ejercicio 3 - TIR'!$E$22-'Ejercicio 3 - TIR'!$C$22),'Ejercicio 3 - TIR'!$C$22+SQRT(('Ejercicio 3 - TIR'!$E$22-'Ejercicio 3 - TIR'!$C$22)*('Ejercicio 3 - TIR'!$D$22-'Ejercicio 3 - TIR'!$C$22)*P773),'Ejercicio 3 - TIR'!$E$22-SQRT(('Ejercicio 3 - TIR'!$E$22-'Ejercicio 3 - TIR'!$C$22)*('Ejercicio 3 - TIR'!$E$22-'Ejercicio 3 - TIR'!$D$22)*(1-P773)))</f>
        <v>0.1403641175</v>
      </c>
      <c r="R773" s="3">
        <f t="shared" si="12"/>
        <v>0.2667641283</v>
      </c>
      <c r="S773" s="7">
        <f>IF(R773&lt;=('Ejercicio 3 - TIR'!$D$23-'Ejercicio 3 - TIR'!$C$23)/('Ejercicio 3 - TIR'!$E$23-'Ejercicio 3 - TIR'!$C$23),'Ejercicio 3 - TIR'!$C$23+SQRT(('Ejercicio 3 - TIR'!$E$23-'Ejercicio 3 - TIR'!$C$23)*('Ejercicio 3 - TIR'!$D$23-'Ejercicio 3 - TIR'!$C$23)*R773),'Ejercicio 3 - TIR'!$E$23-SQRT(('Ejercicio 3 - TIR'!$E$23-'Ejercicio 3 - TIR'!$C$23)*('Ejercicio 3 - TIR'!$E$23-'Ejercicio 3 - TIR'!$D$23)*(1-R773)))</f>
        <v>0.1419129056</v>
      </c>
      <c r="T773" s="3">
        <f t="shared" si="13"/>
        <v>0.8917666806</v>
      </c>
      <c r="U773" s="7">
        <f>IF(T773&lt;=('Ejercicio 3 - TIR'!$D$24-'Ejercicio 3 - TIR'!$C$24)/('Ejercicio 3 - TIR'!$E$24-'Ejercicio 3 - TIR'!$C$24),'Ejercicio 3 - TIR'!$C$24+SQRT(('Ejercicio 3 - TIR'!$E$24-'Ejercicio 3 - TIR'!$C$24)*('Ejercicio 3 - TIR'!$D$24-'Ejercicio 3 - TIR'!$C$24)*T773),'Ejercicio 3 - TIR'!$E$24-SQRT(('Ejercicio 3 - TIR'!$E$24-'Ejercicio 3 - TIR'!$C$24)*('Ejercicio 3 - TIR'!$E$24-'Ejercicio 3 - TIR'!$D$24)*(1-T773)))</f>
        <v>0.202591574</v>
      </c>
      <c r="V773" s="3">
        <f t="shared" si="14"/>
        <v>0.8176228537</v>
      </c>
      <c r="W773" s="7">
        <f>IF(V773&lt;=('Ejercicio 3 - TIR'!$D$25-'Ejercicio 3 - TIR'!$C$25)/('Ejercicio 3 - TIR'!$E$25-'Ejercicio 3 - TIR'!$C$25),'Ejercicio 3 - TIR'!$C$25+SQRT(('Ejercicio 3 - TIR'!$E$25-'Ejercicio 3 - TIR'!$C$25)*('Ejercicio 3 - TIR'!$D$25-'Ejercicio 3 - TIR'!$C$25)*V773),'Ejercicio 3 - TIR'!$E$25-SQRT(('Ejercicio 3 - TIR'!$E$25-'Ejercicio 3 - TIR'!$C$25)*('Ejercicio 3 - TIR'!$E$25-'Ejercicio 3 - TIR'!$D$25)*(1-V773)))</f>
        <v>0.2247350042</v>
      </c>
      <c r="X773" s="3">
        <f t="shared" si="15"/>
        <v>0.00205131737</v>
      </c>
      <c r="Y773" s="7">
        <f>IF(X773&lt;=('Ejercicio 3 - TIR'!$D$26-'Ejercicio 3 - TIR'!$C$26)/('Ejercicio 3 - TIR'!$E$26-'Ejercicio 3 - TIR'!$C$26),'Ejercicio 3 - TIR'!$C$26+SQRT(('Ejercicio 3 - TIR'!$E$26-'Ejercicio 3 - TIR'!$C$26)*('Ejercicio 3 - TIR'!$D$26-'Ejercicio 3 - TIR'!$C$26)*X773),'Ejercicio 3 - TIR'!$E$26-SQRT(('Ejercicio 3 - TIR'!$E$26-'Ejercicio 3 - TIR'!$C$26)*('Ejercicio 3 - TIR'!$E$26-'Ejercicio 3 - TIR'!$D$26)*(1-X773)))</f>
        <v>0.1923534139</v>
      </c>
      <c r="Z773" s="3">
        <f t="shared" si="16"/>
        <v>1.140364117</v>
      </c>
      <c r="AA773" s="3">
        <f t="shared" si="17"/>
        <v>1.302196503</v>
      </c>
      <c r="AB773" s="3">
        <f t="shared" si="18"/>
        <v>1.566010542</v>
      </c>
      <c r="AC773" s="3">
        <f t="shared" si="19"/>
        <v>1.917947928</v>
      </c>
      <c r="AD773" s="3">
        <f t="shared" si="20"/>
        <v>2.286871759</v>
      </c>
      <c r="AE773" s="2">
        <f t="shared" si="21"/>
        <v>5099.550581</v>
      </c>
      <c r="AF773" s="2">
        <f t="shared" si="22"/>
        <v>5823.242621</v>
      </c>
      <c r="AG773" s="2">
        <f t="shared" si="23"/>
        <v>7002.98251</v>
      </c>
      <c r="AH773" s="2">
        <f t="shared" si="24"/>
        <v>8576.797813</v>
      </c>
      <c r="AI773" s="2">
        <f t="shared" si="25"/>
        <v>10226.57415</v>
      </c>
      <c r="AJ773" s="4">
        <f t="shared" si="26"/>
        <v>46207.92859</v>
      </c>
      <c r="AK773" s="4">
        <f t="shared" si="27"/>
        <v>45340.54271</v>
      </c>
      <c r="AL773" s="4">
        <f t="shared" si="28"/>
        <v>68055.33241</v>
      </c>
      <c r="AM773" s="4">
        <f t="shared" si="29"/>
        <v>77676.17566</v>
      </c>
      <c r="AN773" s="4">
        <f t="shared" si="30"/>
        <v>95525.47727</v>
      </c>
      <c r="AO773" s="4">
        <f>C773/'Ejercicio 3 - TIR'!$D$7</f>
        <v>14030.46152</v>
      </c>
      <c r="AP773" s="4">
        <f t="shared" si="31"/>
        <v>32177.46707</v>
      </c>
      <c r="AQ773" s="4">
        <f t="shared" si="32"/>
        <v>31310.08119</v>
      </c>
      <c r="AR773" s="4">
        <f t="shared" si="33"/>
        <v>54024.87089</v>
      </c>
      <c r="AS773" s="4">
        <f t="shared" si="34"/>
        <v>63645.71414</v>
      </c>
      <c r="AT773" s="4">
        <f t="shared" si="35"/>
        <v>81495.01575</v>
      </c>
      <c r="AU773" s="4">
        <f>AP773*'Ejercicio 3 - TIR'!$D$5</f>
        <v>16088.73354</v>
      </c>
      <c r="AV773" s="4">
        <f>AQ773*'Ejercicio 3 - TIR'!$D$5</f>
        <v>15655.0406</v>
      </c>
      <c r="AW773" s="4">
        <f>AR773*'Ejercicio 3 - TIR'!$D$5</f>
        <v>27012.43545</v>
      </c>
      <c r="AX773" s="4">
        <f>AS773*'Ejercicio 3 - TIR'!$D$5</f>
        <v>31822.85707</v>
      </c>
      <c r="AY773" s="4">
        <f>AT773*'Ejercicio 3 - TIR'!$D$5</f>
        <v>40747.50788</v>
      </c>
      <c r="AZ773" s="4">
        <f t="shared" ref="AZ773:BD773" si="2354">AJ773-AU773-AE773</f>
        <v>25019.64447</v>
      </c>
      <c r="BA773" s="4">
        <f t="shared" si="2354"/>
        <v>23862.25949</v>
      </c>
      <c r="BB773" s="4">
        <f t="shared" si="2354"/>
        <v>34039.91445</v>
      </c>
      <c r="BC773" s="4">
        <f t="shared" si="2354"/>
        <v>37276.52077</v>
      </c>
      <c r="BD773" s="4">
        <f t="shared" si="2354"/>
        <v>44551.39524</v>
      </c>
      <c r="BE773" s="4">
        <f t="shared" ref="BE773:BI773" si="2355">AZ773/Z773</f>
        <v>21940.04887</v>
      </c>
      <c r="BF773" s="4">
        <f t="shared" si="2355"/>
        <v>18324.62262</v>
      </c>
      <c r="BG773" s="4">
        <f t="shared" si="2355"/>
        <v>21736.70837</v>
      </c>
      <c r="BH773" s="4">
        <f t="shared" si="2355"/>
        <v>19435.62713</v>
      </c>
      <c r="BI773" s="4">
        <f t="shared" si="2355"/>
        <v>19481.37015</v>
      </c>
      <c r="BJ773" s="4">
        <f t="shared" si="38"/>
        <v>83084.04183</v>
      </c>
      <c r="BK773" s="4">
        <f t="shared" si="39"/>
        <v>32085.86621</v>
      </c>
      <c r="BL773" s="4">
        <f t="shared" si="40"/>
        <v>115169.908</v>
      </c>
      <c r="BM773" s="4">
        <f>BK773*'Ejercicio 3 - TIR'!$D$5</f>
        <v>16042.93311</v>
      </c>
      <c r="BN773" s="4">
        <f t="shared" si="41"/>
        <v>99126.97493</v>
      </c>
      <c r="BO773" s="4">
        <f t="shared" si="42"/>
        <v>43346.1013</v>
      </c>
      <c r="BP773" s="4">
        <f t="shared" si="43"/>
        <v>-106483.1781</v>
      </c>
      <c r="BQ773" s="4">
        <f t="shared" ref="BQ773:BT773" si="2356">BE773</f>
        <v>21940.04887</v>
      </c>
      <c r="BR773" s="4">
        <f t="shared" si="2356"/>
        <v>18324.62262</v>
      </c>
      <c r="BS773" s="4">
        <f t="shared" si="2356"/>
        <v>21736.70837</v>
      </c>
      <c r="BT773" s="4">
        <f t="shared" si="2356"/>
        <v>19435.62713</v>
      </c>
      <c r="BU773" s="4">
        <f t="shared" si="45"/>
        <v>62827.47145</v>
      </c>
      <c r="BV773" s="36">
        <f t="shared" si="46"/>
        <v>9.138212543</v>
      </c>
    </row>
    <row r="774" ht="15.0" customHeight="1">
      <c r="A774" s="2">
        <v>773.0</v>
      </c>
      <c r="B774" s="3">
        <f t="shared" si="4"/>
        <v>0.7204927293</v>
      </c>
      <c r="C774" s="4">
        <f>IF(B774&lt;=('Ejercicio 3 - TIR'!$D$13-'Ejercicio 3 - TIR'!$C$13)/('Ejercicio 3 - TIR'!$E$13-'Ejercicio 3 - TIR'!$C$13),'Ejercicio 3 - TIR'!$C$13+SQRT(('Ejercicio 3 - TIR'!$E$13-'Ejercicio 3 - TIR'!$C$13)*('Ejercicio 3 - TIR'!$D$13-'Ejercicio 3 - TIR'!$C$13)*B774),'Ejercicio 3 - TIR'!$E$13-SQRT(('Ejercicio 3 - TIR'!$E$13-'Ejercicio 3 - TIR'!$C$13)*('Ejercicio 3 - TIR'!$E$13-'Ejercicio 3 - TIR'!$D$13)*(1-B774)))</f>
        <v>81685.83267</v>
      </c>
      <c r="D774" s="3">
        <f t="shared" si="5"/>
        <v>0.1507079708</v>
      </c>
      <c r="E774" s="4">
        <f>IF(D774&lt;=('Ejercicio 3 - TIR'!$D$14-'Ejercicio 3 - TIR'!$C$14)/('Ejercicio 3 - TIR'!$E$14-'Ejercicio 3 - TIR'!$C$14),'Ejercicio 3 - TIR'!$C$14+SQRT(('Ejercicio 3 - TIR'!$E$14-'Ejercicio 3 - TIR'!$C$14)*('Ejercicio 3 - TIR'!$D$14-'Ejercicio 3 - TIR'!$C$14)*D774),'Ejercicio 3 - TIR'!$E$14-SQRT(('Ejercicio 3 - TIR'!$E$14-'Ejercicio 3 - TIR'!$C$14)*('Ejercicio 3 - TIR'!$E$14-'Ejercicio 3 - TIR'!$D$14)*(1-D774)))</f>
        <v>28362.008</v>
      </c>
      <c r="F774" s="3">
        <f t="shared" si="6"/>
        <v>0.5266033333</v>
      </c>
      <c r="G774" s="4">
        <f>IF(F774&lt;=('Ejercicio 3 - TIR'!$D$18-'Ejercicio 3 - TIR'!$C$18)/('Ejercicio 3 - TIR'!$E$18-'Ejercicio 3 - TIR'!$C$18),'Ejercicio 3 - TIR'!$C$18+SQRT(('Ejercicio 3 - TIR'!$E$18-'Ejercicio 3 - TIR'!$C$18)*('Ejercicio 3 - TIR'!$D$18-'Ejercicio 3 - TIR'!$C$18)*F774),'Ejercicio 3 - TIR'!$E$18-SQRT(('Ejercicio 3 - TIR'!$E$18-'Ejercicio 3 - TIR'!$C$18)*('Ejercicio 3 - TIR'!$E$18-'Ejercicio 3 - TIR'!$D$18)*(1-F774)))</f>
        <v>38887.65998</v>
      </c>
      <c r="H774" s="3">
        <f t="shared" si="7"/>
        <v>0.290658175</v>
      </c>
      <c r="I774" s="4">
        <f>IF(H774&lt;=('Ejercicio 3 - TIR'!$D$18-'Ejercicio 3 - TIR'!$C$18)/('Ejercicio 3 - TIR'!$E$18-'Ejercicio 3 - TIR'!$C$18),'Ejercicio 3 - TIR'!$C$18+SQRT(('Ejercicio 3 - TIR'!$E$18-'Ejercicio 3 - TIR'!$C$18)*('Ejercicio 3 - TIR'!$D$18-'Ejercicio 3 - TIR'!$C$18)*H774),'Ejercicio 3 - TIR'!$E$18-SQRT(('Ejercicio 3 - TIR'!$E$18-'Ejercicio 3 - TIR'!$C$18)*('Ejercicio 3 - TIR'!$E$18-'Ejercicio 3 - TIR'!$D$18)*(1-H774)))</f>
        <v>36602.93315</v>
      </c>
      <c r="J774" s="3">
        <f t="shared" si="8"/>
        <v>0.5326978386</v>
      </c>
      <c r="K774" s="4">
        <f>IF(J774&lt;=('Ejercicio 3 - TIR'!$D$18-'Ejercicio 3 - TIR'!$C$18)/('Ejercicio 3 - TIR'!$E$18-'Ejercicio 3 - TIR'!$C$18),'Ejercicio 3 - TIR'!$C$18+SQRT(('Ejercicio 3 - TIR'!$E$18-'Ejercicio 3 - TIR'!$C$18)*('Ejercicio 3 - TIR'!$D$18-'Ejercicio 3 - TIR'!$C$18)*J774),'Ejercicio 3 - TIR'!$E$18-SQRT(('Ejercicio 3 - TIR'!$E$18-'Ejercicio 3 - TIR'!$C$18)*('Ejercicio 3 - TIR'!$E$18-'Ejercicio 3 - TIR'!$D$18)*(1-J774)))</f>
        <v>38938.94154</v>
      </c>
      <c r="L774" s="3">
        <f t="shared" si="9"/>
        <v>0.1898401432</v>
      </c>
      <c r="M774" s="4">
        <f>IF(L774&lt;=('Ejercicio 3 - TIR'!$D$18-'Ejercicio 3 - TIR'!$C$18)/('Ejercicio 3 - TIR'!$E$18-'Ejercicio 3 - TIR'!$C$18),'Ejercicio 3 - TIR'!$C$18+SQRT(('Ejercicio 3 - TIR'!$E$18-'Ejercicio 3 - TIR'!$C$18)*('Ejercicio 3 - TIR'!$D$18-'Ejercicio 3 - TIR'!$C$18)*L774),'Ejercicio 3 - TIR'!$E$18-SQRT(('Ejercicio 3 - TIR'!$E$18-'Ejercicio 3 - TIR'!$C$18)*('Ejercicio 3 - TIR'!$E$18-'Ejercicio 3 - TIR'!$D$18)*(1-L774)))</f>
        <v>35336.29286</v>
      </c>
      <c r="N774" s="3">
        <f t="shared" si="10"/>
        <v>0.6092957654</v>
      </c>
      <c r="O774" s="4">
        <f>IF(N774&lt;=('Ejercicio 3 - TIR'!$D$18-'Ejercicio 3 - TIR'!$C$18)/('Ejercicio 3 - TIR'!$E$18-'Ejercicio 3 - TIR'!$C$18),'Ejercicio 3 - TIR'!$C$18+SQRT(('Ejercicio 3 - TIR'!$E$18-'Ejercicio 3 - TIR'!$C$18)*('Ejercicio 3 - TIR'!$D$18-'Ejercicio 3 - TIR'!$C$18)*N774),'Ejercicio 3 - TIR'!$E$18-SQRT(('Ejercicio 3 - TIR'!$E$18-'Ejercicio 3 - TIR'!$C$18)*('Ejercicio 3 - TIR'!$E$18-'Ejercicio 3 - TIR'!$D$18)*(1-N774)))</f>
        <v>39560.04</v>
      </c>
      <c r="P774" s="3">
        <f t="shared" si="11"/>
        <v>0.7357413594</v>
      </c>
      <c r="Q774" s="7">
        <f>IF(P774&lt;=('Ejercicio 3 - TIR'!$D$22-'Ejercicio 3 - TIR'!$C$22)/('Ejercicio 3 - TIR'!$E$22-'Ejercicio 3 - TIR'!$C$22),'Ejercicio 3 - TIR'!$C$22+SQRT(('Ejercicio 3 - TIR'!$E$22-'Ejercicio 3 - TIR'!$C$22)*('Ejercicio 3 - TIR'!$D$22-'Ejercicio 3 - TIR'!$C$22)*P774),'Ejercicio 3 - TIR'!$E$22-SQRT(('Ejercicio 3 - TIR'!$E$22-'Ejercicio 3 - TIR'!$C$22)*('Ejercicio 3 - TIR'!$E$22-'Ejercicio 3 - TIR'!$D$22)*(1-P774)))</f>
        <v>0.1581902418</v>
      </c>
      <c r="R774" s="3">
        <f t="shared" si="12"/>
        <v>0.4349842505</v>
      </c>
      <c r="S774" s="7">
        <f>IF(R774&lt;=('Ejercicio 3 - TIR'!$D$23-'Ejercicio 3 - TIR'!$C$23)/('Ejercicio 3 - TIR'!$E$23-'Ejercicio 3 - TIR'!$C$23),'Ejercicio 3 - TIR'!$C$23+SQRT(('Ejercicio 3 - TIR'!$E$23-'Ejercicio 3 - TIR'!$C$23)*('Ejercicio 3 - TIR'!$D$23-'Ejercicio 3 - TIR'!$C$23)*R774),'Ejercicio 3 - TIR'!$E$23-SQRT(('Ejercicio 3 - TIR'!$E$23-'Ejercicio 3 - TIR'!$C$23)*('Ejercicio 3 - TIR'!$E$23-'Ejercicio 3 - TIR'!$D$23)*(1-R774)))</f>
        <v>0.1479816306</v>
      </c>
      <c r="T774" s="3">
        <f t="shared" si="13"/>
        <v>0.7156373785</v>
      </c>
      <c r="U774" s="7">
        <f>IF(T774&lt;=('Ejercicio 3 - TIR'!$D$24-'Ejercicio 3 - TIR'!$C$24)/('Ejercicio 3 - TIR'!$E$24-'Ejercicio 3 - TIR'!$C$24),'Ejercicio 3 - TIR'!$C$24+SQRT(('Ejercicio 3 - TIR'!$E$24-'Ejercicio 3 - TIR'!$C$24)*('Ejercicio 3 - TIR'!$D$24-'Ejercicio 3 - TIR'!$C$24)*T774),'Ejercicio 3 - TIR'!$E$24-SQRT(('Ejercicio 3 - TIR'!$E$24-'Ejercicio 3 - TIR'!$C$24)*('Ejercicio 3 - TIR'!$E$24-'Ejercicio 3 - TIR'!$D$24)*(1-T774)))</f>
        <v>0.191782712</v>
      </c>
      <c r="V774" s="3">
        <f t="shared" si="14"/>
        <v>0.8605231856</v>
      </c>
      <c r="W774" s="7">
        <f>IF(V774&lt;=('Ejercicio 3 - TIR'!$D$25-'Ejercicio 3 - TIR'!$C$25)/('Ejercicio 3 - TIR'!$E$25-'Ejercicio 3 - TIR'!$C$25),'Ejercicio 3 - TIR'!$C$25+SQRT(('Ejercicio 3 - TIR'!$E$25-'Ejercicio 3 - TIR'!$C$25)*('Ejercicio 3 - TIR'!$D$25-'Ejercicio 3 - TIR'!$C$25)*V774),'Ejercicio 3 - TIR'!$E$25-SQRT(('Ejercicio 3 - TIR'!$E$25-'Ejercicio 3 - TIR'!$C$25)*('Ejercicio 3 - TIR'!$E$25-'Ejercicio 3 - TIR'!$D$25)*(1-V774)))</f>
        <v>0.2279054565</v>
      </c>
      <c r="X774" s="3">
        <f t="shared" si="15"/>
        <v>0.7295253107</v>
      </c>
      <c r="Y774" s="7">
        <f>IF(X774&lt;=('Ejercicio 3 - TIR'!$D$26-'Ejercicio 3 - TIR'!$C$26)/('Ejercicio 3 - TIR'!$E$26-'Ejercicio 3 - TIR'!$C$26),'Ejercicio 3 - TIR'!$C$26+SQRT(('Ejercicio 3 - TIR'!$E$26-'Ejercicio 3 - TIR'!$C$26)*('Ejercicio 3 - TIR'!$D$26-'Ejercicio 3 - TIR'!$C$26)*X774),'Ejercicio 3 - TIR'!$E$26-SQRT(('Ejercicio 3 - TIR'!$E$26-'Ejercicio 3 - TIR'!$C$26)*('Ejercicio 3 - TIR'!$E$26-'Ejercicio 3 - TIR'!$D$26)*(1-X774)))</f>
        <v>0.241782683</v>
      </c>
      <c r="Z774" s="3">
        <f t="shared" si="16"/>
        <v>1.158190242</v>
      </c>
      <c r="AA774" s="3">
        <f t="shared" si="17"/>
        <v>1.329581122</v>
      </c>
      <c r="AB774" s="3">
        <f t="shared" si="18"/>
        <v>1.584571796</v>
      </c>
      <c r="AC774" s="3">
        <f t="shared" si="19"/>
        <v>1.945704354</v>
      </c>
      <c r="AD774" s="3">
        <f t="shared" si="20"/>
        <v>2.416141973</v>
      </c>
      <c r="AE774" s="2">
        <f t="shared" si="21"/>
        <v>4486.592904</v>
      </c>
      <c r="AF774" s="2">
        <f t="shared" si="22"/>
        <v>5150.526237</v>
      </c>
      <c r="AG774" s="2">
        <f t="shared" si="23"/>
        <v>6138.308128</v>
      </c>
      <c r="AH774" s="2">
        <f t="shared" si="24"/>
        <v>7537.262044</v>
      </c>
      <c r="AI774" s="2">
        <f t="shared" si="25"/>
        <v>9359.641483</v>
      </c>
      <c r="AJ774" s="4">
        <f t="shared" si="26"/>
        <v>45039.30832</v>
      </c>
      <c r="AK774" s="4">
        <f t="shared" si="27"/>
        <v>48666.56894</v>
      </c>
      <c r="AL774" s="4">
        <f t="shared" si="28"/>
        <v>61701.54852</v>
      </c>
      <c r="AM774" s="4">
        <f t="shared" si="29"/>
        <v>68753.97888</v>
      </c>
      <c r="AN774" s="4">
        <f t="shared" si="30"/>
        <v>95582.67312</v>
      </c>
      <c r="AO774" s="4">
        <f>C774/'Ejercicio 3 - TIR'!$D$7</f>
        <v>16337.16653</v>
      </c>
      <c r="AP774" s="4">
        <f t="shared" si="31"/>
        <v>28702.14179</v>
      </c>
      <c r="AQ774" s="4">
        <f t="shared" si="32"/>
        <v>32329.40241</v>
      </c>
      <c r="AR774" s="4">
        <f t="shared" si="33"/>
        <v>45364.38198</v>
      </c>
      <c r="AS774" s="4">
        <f t="shared" si="34"/>
        <v>52416.81235</v>
      </c>
      <c r="AT774" s="4">
        <f t="shared" si="35"/>
        <v>79245.50658</v>
      </c>
      <c r="AU774" s="4">
        <f>AP774*'Ejercicio 3 - TIR'!$D$5</f>
        <v>14351.07089</v>
      </c>
      <c r="AV774" s="4">
        <f>AQ774*'Ejercicio 3 - TIR'!$D$5</f>
        <v>16164.7012</v>
      </c>
      <c r="AW774" s="4">
        <f>AR774*'Ejercicio 3 - TIR'!$D$5</f>
        <v>22682.19099</v>
      </c>
      <c r="AX774" s="4">
        <f>AS774*'Ejercicio 3 - TIR'!$D$5</f>
        <v>26208.40617</v>
      </c>
      <c r="AY774" s="4">
        <f>AT774*'Ejercicio 3 - TIR'!$D$5</f>
        <v>39622.75329</v>
      </c>
      <c r="AZ774" s="4">
        <f t="shared" ref="AZ774:BD774" si="2357">AJ774-AU774-AE774</f>
        <v>26201.64452</v>
      </c>
      <c r="BA774" s="4">
        <f t="shared" si="2357"/>
        <v>27351.3415</v>
      </c>
      <c r="BB774" s="4">
        <f t="shared" si="2357"/>
        <v>32881.0494</v>
      </c>
      <c r="BC774" s="4">
        <f t="shared" si="2357"/>
        <v>35008.31067</v>
      </c>
      <c r="BD774" s="4">
        <f t="shared" si="2357"/>
        <v>46600.27834</v>
      </c>
      <c r="BE774" s="4">
        <f t="shared" ref="BE774:BI774" si="2358">AZ774/Z774</f>
        <v>22622.91943</v>
      </c>
      <c r="BF774" s="4">
        <f t="shared" si="2358"/>
        <v>20571.39729</v>
      </c>
      <c r="BG774" s="4">
        <f t="shared" si="2358"/>
        <v>20750.74761</v>
      </c>
      <c r="BH774" s="4">
        <f t="shared" si="2358"/>
        <v>17992.61567</v>
      </c>
      <c r="BI774" s="4">
        <f t="shared" si="2358"/>
        <v>19287.0613</v>
      </c>
      <c r="BJ774" s="4">
        <f t="shared" si="38"/>
        <v>68526.63799</v>
      </c>
      <c r="BK774" s="4">
        <f t="shared" si="39"/>
        <v>39472.91379</v>
      </c>
      <c r="BL774" s="4">
        <f t="shared" si="40"/>
        <v>107999.5518</v>
      </c>
      <c r="BM774" s="4">
        <f>BK774*'Ejercicio 3 - TIR'!$D$5</f>
        <v>19736.4569</v>
      </c>
      <c r="BN774" s="4">
        <f t="shared" si="41"/>
        <v>88263.09488</v>
      </c>
      <c r="BO774" s="4">
        <f t="shared" si="42"/>
        <v>36530.59127</v>
      </c>
      <c r="BP774" s="4">
        <f t="shared" si="43"/>
        <v>-110047.8407</v>
      </c>
      <c r="BQ774" s="4">
        <f t="shared" ref="BQ774:BT774" si="2359">BE774</f>
        <v>22622.91943</v>
      </c>
      <c r="BR774" s="4">
        <f t="shared" si="2359"/>
        <v>20571.39729</v>
      </c>
      <c r="BS774" s="4">
        <f t="shared" si="2359"/>
        <v>20750.74761</v>
      </c>
      <c r="BT774" s="4">
        <f t="shared" si="2359"/>
        <v>17992.61567</v>
      </c>
      <c r="BU774" s="4">
        <f t="shared" si="45"/>
        <v>55817.65257</v>
      </c>
      <c r="BV774" s="36">
        <f t="shared" si="46"/>
        <v>6.860101685</v>
      </c>
    </row>
    <row r="775" ht="15.0" customHeight="1">
      <c r="A775" s="2">
        <v>774.0</v>
      </c>
      <c r="B775" s="3">
        <f t="shared" si="4"/>
        <v>0.7824253297</v>
      </c>
      <c r="C775" s="4">
        <f>IF(B775&lt;=('Ejercicio 3 - TIR'!$D$13-'Ejercicio 3 - TIR'!$C$13)/('Ejercicio 3 - TIR'!$E$13-'Ejercicio 3 - TIR'!$C$13),'Ejercicio 3 - TIR'!$C$13+SQRT(('Ejercicio 3 - TIR'!$E$13-'Ejercicio 3 - TIR'!$C$13)*('Ejercicio 3 - TIR'!$D$13-'Ejercicio 3 - TIR'!$C$13)*B775),'Ejercicio 3 - TIR'!$E$13-SQRT(('Ejercicio 3 - TIR'!$E$13-'Ejercicio 3 - TIR'!$C$13)*('Ejercicio 3 - TIR'!$E$13-'Ejercicio 3 - TIR'!$D$13)*(1-B775)))</f>
        <v>83841.73263</v>
      </c>
      <c r="D775" s="3">
        <f t="shared" si="5"/>
        <v>0.8820913155</v>
      </c>
      <c r="E775" s="4">
        <f>IF(D775&lt;=('Ejercicio 3 - TIR'!$D$14-'Ejercicio 3 - TIR'!$C$14)/('Ejercicio 3 - TIR'!$E$14-'Ejercicio 3 - TIR'!$C$14),'Ejercicio 3 - TIR'!$C$14+SQRT(('Ejercicio 3 - TIR'!$E$14-'Ejercicio 3 - TIR'!$C$14)*('Ejercicio 3 - TIR'!$D$14-'Ejercicio 3 - TIR'!$C$14)*D775),'Ejercicio 3 - TIR'!$E$14-SQRT(('Ejercicio 3 - TIR'!$E$14-'Ejercicio 3 - TIR'!$C$14)*('Ejercicio 3 - TIR'!$E$14-'Ejercicio 3 - TIR'!$D$14)*(1-D775)))</f>
        <v>35794.49139</v>
      </c>
      <c r="F775" s="3">
        <f t="shared" si="6"/>
        <v>0.5649515448</v>
      </c>
      <c r="G775" s="4">
        <f>IF(F775&lt;=('Ejercicio 3 - TIR'!$D$18-'Ejercicio 3 - TIR'!$C$18)/('Ejercicio 3 - TIR'!$E$18-'Ejercicio 3 - TIR'!$C$18),'Ejercicio 3 - TIR'!$C$18+SQRT(('Ejercicio 3 - TIR'!$E$18-'Ejercicio 3 - TIR'!$C$18)*('Ejercicio 3 - TIR'!$D$18-'Ejercicio 3 - TIR'!$C$18)*F775),'Ejercicio 3 - TIR'!$E$18-SQRT(('Ejercicio 3 - TIR'!$E$18-'Ejercicio 3 - TIR'!$C$18)*('Ejercicio 3 - TIR'!$E$18-'Ejercicio 3 - TIR'!$D$18)*(1-F775)))</f>
        <v>39205.58155</v>
      </c>
      <c r="H775" s="3">
        <f t="shared" si="7"/>
        <v>0.1912770258</v>
      </c>
      <c r="I775" s="4">
        <f>IF(H775&lt;=('Ejercicio 3 - TIR'!$D$18-'Ejercicio 3 - TIR'!$C$18)/('Ejercicio 3 - TIR'!$E$18-'Ejercicio 3 - TIR'!$C$18),'Ejercicio 3 - TIR'!$C$18+SQRT(('Ejercicio 3 - TIR'!$E$18-'Ejercicio 3 - TIR'!$C$18)*('Ejercicio 3 - TIR'!$D$18-'Ejercicio 3 - TIR'!$C$18)*H775),'Ejercicio 3 - TIR'!$E$18-SQRT(('Ejercicio 3 - TIR'!$E$18-'Ejercicio 3 - TIR'!$C$18)*('Ejercicio 3 - TIR'!$E$18-'Ejercicio 3 - TIR'!$D$18)*(1-H775)))</f>
        <v>35356.44975</v>
      </c>
      <c r="J775" s="3">
        <f t="shared" si="8"/>
        <v>0.3922710441</v>
      </c>
      <c r="K775" s="4">
        <f>IF(J775&lt;=('Ejercicio 3 - TIR'!$D$18-'Ejercicio 3 - TIR'!$C$18)/('Ejercicio 3 - TIR'!$E$18-'Ejercicio 3 - TIR'!$C$18),'Ejercicio 3 - TIR'!$C$18+SQRT(('Ejercicio 3 - TIR'!$E$18-'Ejercicio 3 - TIR'!$C$18)*('Ejercicio 3 - TIR'!$D$18-'Ejercicio 3 - TIR'!$C$18)*J775),'Ejercicio 3 - TIR'!$E$18-SQRT(('Ejercicio 3 - TIR'!$E$18-'Ejercicio 3 - TIR'!$C$18)*('Ejercicio 3 - TIR'!$E$18-'Ejercicio 3 - TIR'!$D$18)*(1-J775)))</f>
        <v>37670.76636</v>
      </c>
      <c r="L775" s="3">
        <f t="shared" si="9"/>
        <v>0.9272346119</v>
      </c>
      <c r="M775" s="4">
        <f>IF(L775&lt;=('Ejercicio 3 - TIR'!$D$18-'Ejercicio 3 - TIR'!$C$18)/('Ejercicio 3 - TIR'!$E$18-'Ejercicio 3 - TIR'!$C$18),'Ejercicio 3 - TIR'!$C$18+SQRT(('Ejercicio 3 - TIR'!$E$18-'Ejercicio 3 - TIR'!$C$18)*('Ejercicio 3 - TIR'!$D$18-'Ejercicio 3 - TIR'!$C$18)*L775),'Ejercicio 3 - TIR'!$E$18-SQRT(('Ejercicio 3 - TIR'!$E$18-'Ejercicio 3 - TIR'!$C$18)*('Ejercicio 3 - TIR'!$E$18-'Ejercicio 3 - TIR'!$D$18)*(1-L775)))</f>
        <v>42663.89125</v>
      </c>
      <c r="N775" s="3">
        <f t="shared" si="10"/>
        <v>0.5466521231</v>
      </c>
      <c r="O775" s="4">
        <f>IF(N775&lt;=('Ejercicio 3 - TIR'!$D$18-'Ejercicio 3 - TIR'!$C$18)/('Ejercicio 3 - TIR'!$E$18-'Ejercicio 3 - TIR'!$C$18),'Ejercicio 3 - TIR'!$C$18+SQRT(('Ejercicio 3 - TIR'!$E$18-'Ejercicio 3 - TIR'!$C$18)*('Ejercicio 3 - TIR'!$D$18-'Ejercicio 3 - TIR'!$C$18)*N775),'Ejercicio 3 - TIR'!$E$18-SQRT(('Ejercicio 3 - TIR'!$E$18-'Ejercicio 3 - TIR'!$C$18)*('Ejercicio 3 - TIR'!$E$18-'Ejercicio 3 - TIR'!$D$18)*(1-N775)))</f>
        <v>39055.26468</v>
      </c>
      <c r="P775" s="3">
        <f t="shared" si="11"/>
        <v>0.341666296</v>
      </c>
      <c r="Q775" s="7">
        <f>IF(P775&lt;=('Ejercicio 3 - TIR'!$D$22-'Ejercicio 3 - TIR'!$C$22)/('Ejercicio 3 - TIR'!$E$22-'Ejercicio 3 - TIR'!$C$22),'Ejercicio 3 - TIR'!$C$22+SQRT(('Ejercicio 3 - TIR'!$E$22-'Ejercicio 3 - TIR'!$C$22)*('Ejercicio 3 - TIR'!$D$22-'Ejercicio 3 - TIR'!$C$22)*P775),'Ejercicio 3 - TIR'!$E$22-SQRT(('Ejercicio 3 - TIR'!$E$22-'Ejercicio 3 - TIR'!$C$22)*('Ejercicio 3 - TIR'!$E$22-'Ejercicio 3 - TIR'!$D$22)*(1-P775)))</f>
        <v>0.1447991801</v>
      </c>
      <c r="R775" s="3">
        <f t="shared" si="12"/>
        <v>0.310411</v>
      </c>
      <c r="S775" s="7">
        <f>IF(R775&lt;=('Ejercicio 3 - TIR'!$D$23-'Ejercicio 3 - TIR'!$C$23)/('Ejercicio 3 - TIR'!$E$23-'Ejercicio 3 - TIR'!$C$23),'Ejercicio 3 - TIR'!$C$23+SQRT(('Ejercicio 3 - TIR'!$E$23-'Ejercicio 3 - TIR'!$C$23)*('Ejercicio 3 - TIR'!$D$23-'Ejercicio 3 - TIR'!$C$23)*R775),'Ejercicio 3 - TIR'!$E$23-SQRT(('Ejercicio 3 - TIR'!$E$23-'Ejercicio 3 - TIR'!$C$23)*('Ejercicio 3 - TIR'!$E$23-'Ejercicio 3 - TIR'!$D$23)*(1-R775)))</f>
        <v>0.1436376776</v>
      </c>
      <c r="T775" s="3">
        <f t="shared" si="13"/>
        <v>0.121670715</v>
      </c>
      <c r="U775" s="7">
        <f>IF(T775&lt;=('Ejercicio 3 - TIR'!$D$24-'Ejercicio 3 - TIR'!$C$24)/('Ejercicio 3 - TIR'!$E$24-'Ejercicio 3 - TIR'!$C$24),'Ejercicio 3 - TIR'!$C$24+SQRT(('Ejercicio 3 - TIR'!$E$24-'Ejercicio 3 - TIR'!$C$24)*('Ejercicio 3 - TIR'!$D$24-'Ejercicio 3 - TIR'!$C$24)*T775),'Ejercicio 3 - TIR'!$E$24-SQRT(('Ejercicio 3 - TIR'!$E$24-'Ejercicio 3 - TIR'!$C$24)*('Ejercicio 3 - TIR'!$E$24-'Ejercicio 3 - TIR'!$D$24)*(1-T775)))</f>
        <v>0.1659846333</v>
      </c>
      <c r="V775" s="3">
        <f t="shared" si="14"/>
        <v>0.3063354326</v>
      </c>
      <c r="W775" s="7">
        <f>IF(V775&lt;=('Ejercicio 3 - TIR'!$D$25-'Ejercicio 3 - TIR'!$C$25)/('Ejercicio 3 - TIR'!$E$25-'Ejercicio 3 - TIR'!$C$25),'Ejercicio 3 - TIR'!$C$25+SQRT(('Ejercicio 3 - TIR'!$E$25-'Ejercicio 3 - TIR'!$C$25)*('Ejercicio 3 - TIR'!$D$25-'Ejercicio 3 - TIR'!$C$25)*V775),'Ejercicio 3 - TIR'!$E$25-SQRT(('Ejercicio 3 - TIR'!$E$25-'Ejercicio 3 - TIR'!$C$25)*('Ejercicio 3 - TIR'!$E$25-'Ejercicio 3 - TIR'!$D$25)*(1-V775)))</f>
        <v>0.2007270258</v>
      </c>
      <c r="X775" s="3">
        <f t="shared" si="15"/>
        <v>0.3571196683</v>
      </c>
      <c r="Y775" s="7">
        <f>IF(X775&lt;=('Ejercicio 3 - TIR'!$D$26-'Ejercicio 3 - TIR'!$C$26)/('Ejercicio 3 - TIR'!$E$26-'Ejercicio 3 - TIR'!$C$26),'Ejercicio 3 - TIR'!$C$26+SQRT(('Ejercicio 3 - TIR'!$E$26-'Ejercicio 3 - TIR'!$C$26)*('Ejercicio 3 - TIR'!$D$26-'Ejercicio 3 - TIR'!$C$26)*X775),'Ejercicio 3 - TIR'!$E$26-SQRT(('Ejercicio 3 - TIR'!$E$26-'Ejercicio 3 - TIR'!$C$26)*('Ejercicio 3 - TIR'!$E$26-'Ejercicio 3 - TIR'!$D$26)*(1-X775)))</f>
        <v>0.221080107</v>
      </c>
      <c r="Z775" s="3">
        <f t="shared" si="16"/>
        <v>1.14479918</v>
      </c>
      <c r="AA775" s="3">
        <f t="shared" si="17"/>
        <v>1.309235476</v>
      </c>
      <c r="AB775" s="3">
        <f t="shared" si="18"/>
        <v>1.526548446</v>
      </c>
      <c r="AC775" s="3">
        <f t="shared" si="19"/>
        <v>1.832967975</v>
      </c>
      <c r="AD775" s="3">
        <f t="shared" si="20"/>
        <v>2.238200731</v>
      </c>
      <c r="AE775" s="2">
        <f t="shared" si="21"/>
        <v>5183.013005</v>
      </c>
      <c r="AF775" s="2">
        <f t="shared" si="22"/>
        <v>5927.488955</v>
      </c>
      <c r="AG775" s="2">
        <f t="shared" si="23"/>
        <v>6911.361036</v>
      </c>
      <c r="AH775" s="2">
        <f t="shared" si="24"/>
        <v>8298.657981</v>
      </c>
      <c r="AI775" s="2">
        <f t="shared" si="25"/>
        <v>10133.32618</v>
      </c>
      <c r="AJ775" s="4">
        <f t="shared" si="26"/>
        <v>44882.51762</v>
      </c>
      <c r="AK775" s="4">
        <f t="shared" si="27"/>
        <v>46289.9183</v>
      </c>
      <c r="AL775" s="4">
        <f t="shared" si="28"/>
        <v>57506.24985</v>
      </c>
      <c r="AM775" s="4">
        <f t="shared" si="29"/>
        <v>78201.54635</v>
      </c>
      <c r="AN775" s="4">
        <f t="shared" si="30"/>
        <v>87413.52197</v>
      </c>
      <c r="AO775" s="4">
        <f>C775/'Ejercicio 3 - TIR'!$D$7</f>
        <v>16768.34653</v>
      </c>
      <c r="AP775" s="4">
        <f t="shared" si="31"/>
        <v>28114.17109</v>
      </c>
      <c r="AQ775" s="4">
        <f t="shared" si="32"/>
        <v>29521.57177</v>
      </c>
      <c r="AR775" s="4">
        <f t="shared" si="33"/>
        <v>40737.90332</v>
      </c>
      <c r="AS775" s="4">
        <f t="shared" si="34"/>
        <v>61433.19983</v>
      </c>
      <c r="AT775" s="4">
        <f t="shared" si="35"/>
        <v>70645.17545</v>
      </c>
      <c r="AU775" s="4">
        <f>AP775*'Ejercicio 3 - TIR'!$D$5</f>
        <v>14057.08555</v>
      </c>
      <c r="AV775" s="4">
        <f>AQ775*'Ejercicio 3 - TIR'!$D$5</f>
        <v>14760.78589</v>
      </c>
      <c r="AW775" s="4">
        <f>AR775*'Ejercicio 3 - TIR'!$D$5</f>
        <v>20368.95166</v>
      </c>
      <c r="AX775" s="4">
        <f>AS775*'Ejercicio 3 - TIR'!$D$5</f>
        <v>30716.59991</v>
      </c>
      <c r="AY775" s="4">
        <f>AT775*'Ejercicio 3 - TIR'!$D$5</f>
        <v>35322.58772</v>
      </c>
      <c r="AZ775" s="4">
        <f t="shared" ref="AZ775:BD775" si="2360">AJ775-AU775-AE775</f>
        <v>25642.41907</v>
      </c>
      <c r="BA775" s="4">
        <f t="shared" si="2360"/>
        <v>25601.64346</v>
      </c>
      <c r="BB775" s="4">
        <f t="shared" si="2360"/>
        <v>30225.93715</v>
      </c>
      <c r="BC775" s="4">
        <f t="shared" si="2360"/>
        <v>39186.28846</v>
      </c>
      <c r="BD775" s="4">
        <f t="shared" si="2360"/>
        <v>41957.60807</v>
      </c>
      <c r="BE775" s="4">
        <f t="shared" ref="BE775:BI775" si="2361">AZ775/Z775</f>
        <v>22399.05436</v>
      </c>
      <c r="BF775" s="4">
        <f t="shared" si="2361"/>
        <v>19554.6515</v>
      </c>
      <c r="BG775" s="4">
        <f t="shared" si="2361"/>
        <v>19800.18206</v>
      </c>
      <c r="BH775" s="4">
        <f t="shared" si="2361"/>
        <v>21378.59962</v>
      </c>
      <c r="BI775" s="4">
        <f t="shared" si="2361"/>
        <v>18746.13277</v>
      </c>
      <c r="BJ775" s="4">
        <f t="shared" si="38"/>
        <v>80115.2568</v>
      </c>
      <c r="BK775" s="4">
        <f t="shared" si="39"/>
        <v>37530.92546</v>
      </c>
      <c r="BL775" s="4">
        <f t="shared" si="40"/>
        <v>117646.1823</v>
      </c>
      <c r="BM775" s="4">
        <f>BK775*'Ejercicio 3 - TIR'!$D$5</f>
        <v>18765.46273</v>
      </c>
      <c r="BN775" s="4">
        <f t="shared" si="41"/>
        <v>98880.71953</v>
      </c>
      <c r="BO775" s="4">
        <f t="shared" si="42"/>
        <v>44178.66465</v>
      </c>
      <c r="BP775" s="4">
        <f t="shared" si="43"/>
        <v>-119636.224</v>
      </c>
      <c r="BQ775" s="4">
        <f t="shared" ref="BQ775:BT775" si="2362">BE775</f>
        <v>22399.05436</v>
      </c>
      <c r="BR775" s="4">
        <f t="shared" si="2362"/>
        <v>19554.6515</v>
      </c>
      <c r="BS775" s="4">
        <f t="shared" si="2362"/>
        <v>19800.18206</v>
      </c>
      <c r="BT775" s="4">
        <f t="shared" si="2362"/>
        <v>21378.59962</v>
      </c>
      <c r="BU775" s="4">
        <f t="shared" si="45"/>
        <v>62924.79742</v>
      </c>
      <c r="BV775" s="36">
        <f t="shared" si="46"/>
        <v>5.865057973</v>
      </c>
    </row>
    <row r="776" ht="15.0" customHeight="1">
      <c r="A776" s="2">
        <v>775.0</v>
      </c>
      <c r="B776" s="3">
        <f t="shared" si="4"/>
        <v>0.414747828</v>
      </c>
      <c r="C776" s="4">
        <f>IF(B776&lt;=('Ejercicio 3 - TIR'!$D$13-'Ejercicio 3 - TIR'!$C$13)/('Ejercicio 3 - TIR'!$E$13-'Ejercicio 3 - TIR'!$C$13),'Ejercicio 3 - TIR'!$C$13+SQRT(('Ejercicio 3 - TIR'!$E$13-'Ejercicio 3 - TIR'!$C$13)*('Ejercicio 3 - TIR'!$D$13-'Ejercicio 3 - TIR'!$C$13)*B776),'Ejercicio 3 - TIR'!$E$13-SQRT(('Ejercicio 3 - TIR'!$E$13-'Ejercicio 3 - TIR'!$C$13)*('Ejercicio 3 - TIR'!$E$13-'Ejercicio 3 - TIR'!$D$13)*(1-B776)))</f>
        <v>73499.00744</v>
      </c>
      <c r="D776" s="3">
        <f t="shared" si="5"/>
        <v>0.9374761836</v>
      </c>
      <c r="E776" s="4">
        <f>IF(D776&lt;=('Ejercicio 3 - TIR'!$D$14-'Ejercicio 3 - TIR'!$C$14)/('Ejercicio 3 - TIR'!$E$14-'Ejercicio 3 - TIR'!$C$14),'Ejercicio 3 - TIR'!$C$14+SQRT(('Ejercicio 3 - TIR'!$E$14-'Ejercicio 3 - TIR'!$C$14)*('Ejercicio 3 - TIR'!$D$14-'Ejercicio 3 - TIR'!$C$14)*D776),'Ejercicio 3 - TIR'!$E$14-SQRT(('Ejercicio 3 - TIR'!$E$14-'Ejercicio 3 - TIR'!$C$14)*('Ejercicio 3 - TIR'!$E$14-'Ejercicio 3 - TIR'!$D$14)*(1-D776)))</f>
        <v>36937.5545</v>
      </c>
      <c r="F776" s="3">
        <f t="shared" si="6"/>
        <v>0.8700439927</v>
      </c>
      <c r="G776" s="4">
        <f>IF(F776&lt;=('Ejercicio 3 - TIR'!$D$18-'Ejercicio 3 - TIR'!$C$18)/('Ejercicio 3 - TIR'!$E$18-'Ejercicio 3 - TIR'!$C$18),'Ejercicio 3 - TIR'!$C$18+SQRT(('Ejercicio 3 - TIR'!$E$18-'Ejercicio 3 - TIR'!$C$18)*('Ejercicio 3 - TIR'!$D$18-'Ejercicio 3 - TIR'!$C$18)*F776),'Ejercicio 3 - TIR'!$E$18-SQRT(('Ejercicio 3 - TIR'!$E$18-'Ejercicio 3 - TIR'!$C$18)*('Ejercicio 3 - TIR'!$E$18-'Ejercicio 3 - TIR'!$D$18)*(1-F776)))</f>
        <v>41878.02938</v>
      </c>
      <c r="H776" s="3">
        <f t="shared" si="7"/>
        <v>0.6319949851</v>
      </c>
      <c r="I776" s="4">
        <f>IF(H776&lt;=('Ejercicio 3 - TIR'!$D$18-'Ejercicio 3 - TIR'!$C$18)/('Ejercicio 3 - TIR'!$E$18-'Ejercicio 3 - TIR'!$C$18),'Ejercicio 3 - TIR'!$C$18+SQRT(('Ejercicio 3 - TIR'!$E$18-'Ejercicio 3 - TIR'!$C$18)*('Ejercicio 3 - TIR'!$D$18-'Ejercicio 3 - TIR'!$C$18)*H776),'Ejercicio 3 - TIR'!$E$18-SQRT(('Ejercicio 3 - TIR'!$E$18-'Ejercicio 3 - TIR'!$C$18)*('Ejercicio 3 - TIR'!$E$18-'Ejercicio 3 - TIR'!$D$18)*(1-H776)))</f>
        <v>39736.49053</v>
      </c>
      <c r="J776" s="3">
        <f t="shared" si="8"/>
        <v>0.5212868332</v>
      </c>
      <c r="K776" s="4">
        <f>IF(J776&lt;=('Ejercicio 3 - TIR'!$D$18-'Ejercicio 3 - TIR'!$C$18)/('Ejercicio 3 - TIR'!$E$18-'Ejercicio 3 - TIR'!$C$18),'Ejercicio 3 - TIR'!$C$18+SQRT(('Ejercicio 3 - TIR'!$E$18-'Ejercicio 3 - TIR'!$C$18)*('Ejercicio 3 - TIR'!$D$18-'Ejercicio 3 - TIR'!$C$18)*J776),'Ejercicio 3 - TIR'!$E$18-SQRT(('Ejercicio 3 - TIR'!$E$18-'Ejercicio 3 - TIR'!$C$18)*('Ejercicio 3 - TIR'!$E$18-'Ejercicio 3 - TIR'!$D$18)*(1-J776)))</f>
        <v>38842.682</v>
      </c>
      <c r="L776" s="3">
        <f t="shared" si="9"/>
        <v>0.05991317204</v>
      </c>
      <c r="M776" s="4">
        <f>IF(L776&lt;=('Ejercicio 3 - TIR'!$D$18-'Ejercicio 3 - TIR'!$C$18)/('Ejercicio 3 - TIR'!$E$18-'Ejercicio 3 - TIR'!$C$18),'Ejercicio 3 - TIR'!$C$18+SQRT(('Ejercicio 3 - TIR'!$E$18-'Ejercicio 3 - TIR'!$C$18)*('Ejercicio 3 - TIR'!$D$18-'Ejercicio 3 - TIR'!$C$18)*L776),'Ejercicio 3 - TIR'!$E$18-SQRT(('Ejercicio 3 - TIR'!$E$18-'Ejercicio 3 - TIR'!$C$18)*('Ejercicio 3 - TIR'!$E$18-'Ejercicio 3 - TIR'!$D$18)*(1-L776)))</f>
        <v>32997.82852</v>
      </c>
      <c r="N776" s="3">
        <f t="shared" si="10"/>
        <v>0.1174187474</v>
      </c>
      <c r="O776" s="4">
        <f>IF(N776&lt;=('Ejercicio 3 - TIR'!$D$18-'Ejercicio 3 - TIR'!$C$18)/('Ejercicio 3 - TIR'!$E$18-'Ejercicio 3 - TIR'!$C$18),'Ejercicio 3 - TIR'!$C$18+SQRT(('Ejercicio 3 - TIR'!$E$18-'Ejercicio 3 - TIR'!$C$18)*('Ejercicio 3 - TIR'!$D$18-'Ejercicio 3 - TIR'!$C$18)*N776),'Ejercicio 3 - TIR'!$E$18-SQRT(('Ejercicio 3 - TIR'!$E$18-'Ejercicio 3 - TIR'!$C$18)*('Ejercicio 3 - TIR'!$E$18-'Ejercicio 3 - TIR'!$D$18)*(1-N776)))</f>
        <v>34196.7621</v>
      </c>
      <c r="P776" s="3">
        <f t="shared" si="11"/>
        <v>0.2615264122</v>
      </c>
      <c r="Q776" s="7">
        <f>IF(P776&lt;=('Ejercicio 3 - TIR'!$D$22-'Ejercicio 3 - TIR'!$C$22)/('Ejercicio 3 - TIR'!$E$22-'Ejercicio 3 - TIR'!$C$22),'Ejercicio 3 - TIR'!$C$22+SQRT(('Ejercicio 3 - TIR'!$E$22-'Ejercicio 3 - TIR'!$C$22)*('Ejercicio 3 - TIR'!$D$22-'Ejercicio 3 - TIR'!$C$22)*P776),'Ejercicio 3 - TIR'!$E$22-SQRT(('Ejercicio 3 - TIR'!$E$22-'Ejercicio 3 - TIR'!$C$22)*('Ejercicio 3 - TIR'!$E$22-'Ejercicio 3 - TIR'!$D$22)*(1-P776)))</f>
        <v>0.1416967173</v>
      </c>
      <c r="R776" s="3">
        <f t="shared" si="12"/>
        <v>0.03509458859</v>
      </c>
      <c r="S776" s="7">
        <f>IF(R776&lt;=('Ejercicio 3 - TIR'!$D$23-'Ejercicio 3 - TIR'!$C$23)/('Ejercicio 3 - TIR'!$E$23-'Ejercicio 3 - TIR'!$C$23),'Ejercicio 3 - TIR'!$C$23+SQRT(('Ejercicio 3 - TIR'!$E$23-'Ejercicio 3 - TIR'!$C$23)*('Ejercicio 3 - TIR'!$D$23-'Ejercicio 3 - TIR'!$C$23)*R776),'Ejercicio 3 - TIR'!$E$23-SQRT(('Ejercicio 3 - TIR'!$E$23-'Ejercicio 3 - TIR'!$C$23)*('Ejercicio 3 - TIR'!$E$23-'Ejercicio 3 - TIR'!$D$23)*(1-R776)))</f>
        <v>0.127947972</v>
      </c>
      <c r="T776" s="3">
        <f t="shared" si="13"/>
        <v>0.1086240889</v>
      </c>
      <c r="U776" s="7">
        <f>IF(T776&lt;=('Ejercicio 3 - TIR'!$D$24-'Ejercicio 3 - TIR'!$C$24)/('Ejercicio 3 - TIR'!$E$24-'Ejercicio 3 - TIR'!$C$24),'Ejercicio 3 - TIR'!$C$24+SQRT(('Ejercicio 3 - TIR'!$E$24-'Ejercicio 3 - TIR'!$C$24)*('Ejercicio 3 - TIR'!$D$24-'Ejercicio 3 - TIR'!$C$24)*T776),'Ejercicio 3 - TIR'!$E$24-SQRT(('Ejercicio 3 - TIR'!$E$24-'Ejercicio 3 - TIR'!$C$24)*('Ejercicio 3 - TIR'!$E$24-'Ejercicio 3 - TIR'!$D$24)*(1-T776)))</f>
        <v>0.1651033303</v>
      </c>
      <c r="V776" s="3">
        <f t="shared" si="14"/>
        <v>0.5075330394</v>
      </c>
      <c r="W776" s="7">
        <f>IF(V776&lt;=('Ejercicio 3 - TIR'!$D$25-'Ejercicio 3 - TIR'!$C$25)/('Ejercicio 3 - TIR'!$E$25-'Ejercicio 3 - TIR'!$C$25),'Ejercicio 3 - TIR'!$C$25+SQRT(('Ejercicio 3 - TIR'!$E$25-'Ejercicio 3 - TIR'!$C$25)*('Ejercicio 3 - TIR'!$D$25-'Ejercicio 3 - TIR'!$C$25)*V776),'Ejercicio 3 - TIR'!$E$25-SQRT(('Ejercicio 3 - TIR'!$E$25-'Ejercicio 3 - TIR'!$C$25)*('Ejercicio 3 - TIR'!$E$25-'Ejercicio 3 - TIR'!$D$25)*(1-V776)))</f>
        <v>0.2084833243</v>
      </c>
      <c r="X776" s="3">
        <f t="shared" si="15"/>
        <v>0.3634185832</v>
      </c>
      <c r="Y776" s="7">
        <f>IF(X776&lt;=('Ejercicio 3 - TIR'!$D$26-'Ejercicio 3 - TIR'!$C$26)/('Ejercicio 3 - TIR'!$E$26-'Ejercicio 3 - TIR'!$C$26),'Ejercicio 3 - TIR'!$C$26+SQRT(('Ejercicio 3 - TIR'!$E$26-'Ejercicio 3 - TIR'!$C$26)*('Ejercicio 3 - TIR'!$D$26-'Ejercicio 3 - TIR'!$C$26)*X776),'Ejercicio 3 - TIR'!$E$26-SQRT(('Ejercicio 3 - TIR'!$E$26-'Ejercicio 3 - TIR'!$C$26)*('Ejercicio 3 - TIR'!$E$26-'Ejercicio 3 - TIR'!$D$26)*(1-X776)))</f>
        <v>0.2213694649</v>
      </c>
      <c r="Z776" s="3">
        <f t="shared" si="16"/>
        <v>1.141696717</v>
      </c>
      <c r="AA776" s="3">
        <f t="shared" si="17"/>
        <v>1.287774497</v>
      </c>
      <c r="AB776" s="3">
        <f t="shared" si="18"/>
        <v>1.500390355</v>
      </c>
      <c r="AC776" s="3">
        <f t="shared" si="19"/>
        <v>1.813196724</v>
      </c>
      <c r="AD776" s="3">
        <f t="shared" si="20"/>
        <v>2.214583113</v>
      </c>
      <c r="AE776" s="2">
        <f t="shared" si="21"/>
        <v>5233.930217</v>
      </c>
      <c r="AF776" s="2">
        <f t="shared" si="22"/>
        <v>5903.600975</v>
      </c>
      <c r="AG776" s="2">
        <f t="shared" si="23"/>
        <v>6878.305156</v>
      </c>
      <c r="AH776" s="2">
        <f t="shared" si="24"/>
        <v>8312.317081</v>
      </c>
      <c r="AI776" s="2">
        <f t="shared" si="25"/>
        <v>10152.41026</v>
      </c>
      <c r="AJ776" s="4">
        <f t="shared" si="26"/>
        <v>47812.00867</v>
      </c>
      <c r="AK776" s="4">
        <f t="shared" si="27"/>
        <v>51171.6391</v>
      </c>
      <c r="AL776" s="4">
        <f t="shared" si="28"/>
        <v>58279.18544</v>
      </c>
      <c r="AM776" s="4">
        <f t="shared" si="29"/>
        <v>59831.55457</v>
      </c>
      <c r="AN776" s="4">
        <f t="shared" si="30"/>
        <v>75731.57185</v>
      </c>
      <c r="AO776" s="4">
        <f>C776/'Ejercicio 3 - TIR'!$D$7</f>
        <v>14699.80149</v>
      </c>
      <c r="AP776" s="4">
        <f t="shared" si="31"/>
        <v>33112.20718</v>
      </c>
      <c r="AQ776" s="4">
        <f t="shared" si="32"/>
        <v>36471.83761</v>
      </c>
      <c r="AR776" s="4">
        <f t="shared" si="33"/>
        <v>43579.38395</v>
      </c>
      <c r="AS776" s="4">
        <f t="shared" si="34"/>
        <v>45131.75308</v>
      </c>
      <c r="AT776" s="4">
        <f t="shared" si="35"/>
        <v>61031.77036</v>
      </c>
      <c r="AU776" s="4">
        <f>AP776*'Ejercicio 3 - TIR'!$D$5</f>
        <v>16556.10359</v>
      </c>
      <c r="AV776" s="4">
        <f>AQ776*'Ejercicio 3 - TIR'!$D$5</f>
        <v>18235.9188</v>
      </c>
      <c r="AW776" s="4">
        <f>AR776*'Ejercicio 3 - TIR'!$D$5</f>
        <v>21789.69198</v>
      </c>
      <c r="AX776" s="4">
        <f>AS776*'Ejercicio 3 - TIR'!$D$5</f>
        <v>22565.87654</v>
      </c>
      <c r="AY776" s="4">
        <f>AT776*'Ejercicio 3 - TIR'!$D$5</f>
        <v>30515.88518</v>
      </c>
      <c r="AZ776" s="4">
        <f t="shared" ref="AZ776:BD776" si="2363">AJ776-AU776-AE776</f>
        <v>26021.97486</v>
      </c>
      <c r="BA776" s="4">
        <f t="shared" si="2363"/>
        <v>27032.11932</v>
      </c>
      <c r="BB776" s="4">
        <f t="shared" si="2363"/>
        <v>29611.18831</v>
      </c>
      <c r="BC776" s="4">
        <f t="shared" si="2363"/>
        <v>28953.36095</v>
      </c>
      <c r="BD776" s="4">
        <f t="shared" si="2363"/>
        <v>35063.2764</v>
      </c>
      <c r="BE776" s="4">
        <f t="shared" ref="BE776:BI776" si="2364">AZ776/Z776</f>
        <v>22792.37075</v>
      </c>
      <c r="BF776" s="4">
        <f t="shared" si="2364"/>
        <v>20991.34544</v>
      </c>
      <c r="BG776" s="4">
        <f t="shared" si="2364"/>
        <v>19735.65626</v>
      </c>
      <c r="BH776" s="4">
        <f t="shared" si="2364"/>
        <v>15968.12997</v>
      </c>
      <c r="BI776" s="4">
        <f t="shared" si="2364"/>
        <v>15832.90155</v>
      </c>
      <c r="BJ776" s="4">
        <f t="shared" si="38"/>
        <v>81801.28441</v>
      </c>
      <c r="BK776" s="4">
        <f t="shared" si="39"/>
        <v>32553.93214</v>
      </c>
      <c r="BL776" s="4">
        <f t="shared" si="40"/>
        <v>114355.2165</v>
      </c>
      <c r="BM776" s="4">
        <f>BK776*'Ejercicio 3 - TIR'!$D$5</f>
        <v>16276.96607</v>
      </c>
      <c r="BN776" s="4">
        <f t="shared" si="41"/>
        <v>98078.25047</v>
      </c>
      <c r="BO776" s="4">
        <f t="shared" si="42"/>
        <v>44287.45524</v>
      </c>
      <c r="BP776" s="4">
        <f t="shared" si="43"/>
        <v>-110436.5619</v>
      </c>
      <c r="BQ776" s="4">
        <f t="shared" ref="BQ776:BT776" si="2365">BE776</f>
        <v>22792.37075</v>
      </c>
      <c r="BR776" s="4">
        <f t="shared" si="2365"/>
        <v>20991.34544</v>
      </c>
      <c r="BS776" s="4">
        <f t="shared" si="2365"/>
        <v>19735.65626</v>
      </c>
      <c r="BT776" s="4">
        <f t="shared" si="2365"/>
        <v>15968.12997</v>
      </c>
      <c r="BU776" s="4">
        <f t="shared" si="45"/>
        <v>60120.35679</v>
      </c>
      <c r="BV776" s="36">
        <f t="shared" si="46"/>
        <v>7.103541957</v>
      </c>
    </row>
    <row r="777" ht="15.0" customHeight="1">
      <c r="A777" s="2">
        <v>776.0</v>
      </c>
      <c r="B777" s="3">
        <f t="shared" si="4"/>
        <v>0.5247200553</v>
      </c>
      <c r="C777" s="4">
        <f>IF(B777&lt;=('Ejercicio 3 - TIR'!$D$13-'Ejercicio 3 - TIR'!$C$13)/('Ejercicio 3 - TIR'!$E$13-'Ejercicio 3 - TIR'!$C$13),'Ejercicio 3 - TIR'!$C$13+SQRT(('Ejercicio 3 - TIR'!$E$13-'Ejercicio 3 - TIR'!$C$13)*('Ejercicio 3 - TIR'!$D$13-'Ejercicio 3 - TIR'!$C$13)*B777),'Ejercicio 3 - TIR'!$E$13-SQRT(('Ejercicio 3 - TIR'!$E$13-'Ejercicio 3 - TIR'!$C$13)*('Ejercicio 3 - TIR'!$E$13-'Ejercicio 3 - TIR'!$D$13)*(1-B777)))</f>
        <v>76118.29291</v>
      </c>
      <c r="D777" s="3">
        <f t="shared" si="5"/>
        <v>0.1736790371</v>
      </c>
      <c r="E777" s="4">
        <f>IF(D777&lt;=('Ejercicio 3 - TIR'!$D$14-'Ejercicio 3 - TIR'!$C$14)/('Ejercicio 3 - TIR'!$E$14-'Ejercicio 3 - TIR'!$C$14),'Ejercicio 3 - TIR'!$C$14+SQRT(('Ejercicio 3 - TIR'!$E$14-'Ejercicio 3 - TIR'!$C$14)*('Ejercicio 3 - TIR'!$D$14-'Ejercicio 3 - TIR'!$C$14)*D777),'Ejercicio 3 - TIR'!$E$14-SQRT(('Ejercicio 3 - TIR'!$E$14-'Ejercicio 3 - TIR'!$C$14)*('Ejercicio 3 - TIR'!$E$14-'Ejercicio 3 - TIR'!$D$14)*(1-D777)))</f>
        <v>28609.14502</v>
      </c>
      <c r="F777" s="3">
        <f t="shared" si="6"/>
        <v>0.4933865705</v>
      </c>
      <c r="G777" s="4">
        <f>IF(F777&lt;=('Ejercicio 3 - TIR'!$D$18-'Ejercicio 3 - TIR'!$C$18)/('Ejercicio 3 - TIR'!$E$18-'Ejercicio 3 - TIR'!$C$18),'Ejercicio 3 - TIR'!$C$18+SQRT(('Ejercicio 3 - TIR'!$E$18-'Ejercicio 3 - TIR'!$C$18)*('Ejercicio 3 - TIR'!$D$18-'Ejercicio 3 - TIR'!$C$18)*F777),'Ejercicio 3 - TIR'!$E$18-SQRT(('Ejercicio 3 - TIR'!$E$18-'Ejercicio 3 - TIR'!$C$18)*('Ejercicio 3 - TIR'!$E$18-'Ejercicio 3 - TIR'!$D$18)*(1-F777)))</f>
        <v>38602.78941</v>
      </c>
      <c r="H777" s="3">
        <f t="shared" si="7"/>
        <v>0.0410049774</v>
      </c>
      <c r="I777" s="4">
        <f>IF(H777&lt;=('Ejercicio 3 - TIR'!$D$18-'Ejercicio 3 - TIR'!$C$18)/('Ejercicio 3 - TIR'!$E$18-'Ejercicio 3 - TIR'!$C$18),'Ejercicio 3 - TIR'!$C$18+SQRT(('Ejercicio 3 - TIR'!$E$18-'Ejercicio 3 - TIR'!$C$18)*('Ejercicio 3 - TIR'!$D$18-'Ejercicio 3 - TIR'!$C$18)*H777),'Ejercicio 3 - TIR'!$E$18-SQRT(('Ejercicio 3 - TIR'!$E$18-'Ejercicio 3 - TIR'!$C$18)*('Ejercicio 3 - TIR'!$E$18-'Ejercicio 3 - TIR'!$D$18)*(1-H777)))</f>
        <v>32480.06988</v>
      </c>
      <c r="J777" s="3">
        <f t="shared" si="8"/>
        <v>0.9405713948</v>
      </c>
      <c r="K777" s="4">
        <f>IF(J777&lt;=('Ejercicio 3 - TIR'!$D$18-'Ejercicio 3 - TIR'!$C$18)/('Ejercicio 3 - TIR'!$E$18-'Ejercicio 3 - TIR'!$C$18),'Ejercicio 3 - TIR'!$C$18+SQRT(('Ejercicio 3 - TIR'!$E$18-'Ejercicio 3 - TIR'!$C$18)*('Ejercicio 3 - TIR'!$D$18-'Ejercicio 3 - TIR'!$C$18)*J777),'Ejercicio 3 - TIR'!$E$18-SQRT(('Ejercicio 3 - TIR'!$E$18-'Ejercicio 3 - TIR'!$C$18)*('Ejercicio 3 - TIR'!$E$18-'Ejercicio 3 - TIR'!$D$18)*(1-J777)))</f>
        <v>42888.80475</v>
      </c>
      <c r="L777" s="3">
        <f t="shared" si="9"/>
        <v>0.965794891</v>
      </c>
      <c r="M777" s="4">
        <f>IF(L777&lt;=('Ejercicio 3 - TIR'!$D$18-'Ejercicio 3 - TIR'!$C$18)/('Ejercicio 3 - TIR'!$E$18-'Ejercicio 3 - TIR'!$C$18),'Ejercicio 3 - TIR'!$C$18+SQRT(('Ejercicio 3 - TIR'!$E$18-'Ejercicio 3 - TIR'!$C$18)*('Ejercicio 3 - TIR'!$D$18-'Ejercicio 3 - TIR'!$C$18)*L777),'Ejercicio 3 - TIR'!$E$18-SQRT(('Ejercicio 3 - TIR'!$E$18-'Ejercicio 3 - TIR'!$C$18)*('Ejercicio 3 - TIR'!$E$18-'Ejercicio 3 - TIR'!$D$18)*(1-L777)))</f>
        <v>43398.31864</v>
      </c>
      <c r="N777" s="3">
        <f t="shared" si="10"/>
        <v>0.707875484</v>
      </c>
      <c r="O777" s="4">
        <f>IF(N777&lt;=('Ejercicio 3 - TIR'!$D$18-'Ejercicio 3 - TIR'!$C$18)/('Ejercicio 3 - TIR'!$E$18-'Ejercicio 3 - TIR'!$C$18),'Ejercicio 3 - TIR'!$C$18+SQRT(('Ejercicio 3 - TIR'!$E$18-'Ejercicio 3 - TIR'!$C$18)*('Ejercicio 3 - TIR'!$D$18-'Ejercicio 3 - TIR'!$C$18)*N777),'Ejercicio 3 - TIR'!$E$18-SQRT(('Ejercicio 3 - TIR'!$E$18-'Ejercicio 3 - TIR'!$C$18)*('Ejercicio 3 - TIR'!$E$18-'Ejercicio 3 - TIR'!$D$18)*(1-N777)))</f>
        <v>40319.25874</v>
      </c>
      <c r="P777" s="3">
        <f t="shared" si="11"/>
        <v>0.9963139384</v>
      </c>
      <c r="Q777" s="7">
        <f>IF(P777&lt;=('Ejercicio 3 - TIR'!$D$22-'Ejercicio 3 - TIR'!$C$22)/('Ejercicio 3 - TIR'!$E$22-'Ejercicio 3 - TIR'!$C$22),'Ejercicio 3 - TIR'!$C$22+SQRT(('Ejercicio 3 - TIR'!$E$22-'Ejercicio 3 - TIR'!$C$22)*('Ejercicio 3 - TIR'!$D$22-'Ejercicio 3 - TIR'!$C$22)*P777),'Ejercicio 3 - TIR'!$E$22-SQRT(('Ejercicio 3 - TIR'!$E$22-'Ejercicio 3 - TIR'!$C$22)*('Ejercicio 3 - TIR'!$E$22-'Ejercicio 3 - TIR'!$D$22)*(1-P777)))</f>
        <v>0.1774241679</v>
      </c>
      <c r="R777" s="3">
        <f t="shared" si="12"/>
        <v>0.9906808439</v>
      </c>
      <c r="S777" s="7">
        <f>IF(R777&lt;=('Ejercicio 3 - TIR'!$D$23-'Ejercicio 3 - TIR'!$C$23)/('Ejercicio 3 - TIR'!$E$23-'Ejercicio 3 - TIR'!$C$23),'Ejercicio 3 - TIR'!$C$23+SQRT(('Ejercicio 3 - TIR'!$E$23-'Ejercicio 3 - TIR'!$C$23)*('Ejercicio 3 - TIR'!$D$23-'Ejercicio 3 - TIR'!$C$23)*R777),'Ejercicio 3 - TIR'!$E$23-SQRT(('Ejercicio 3 - TIR'!$E$23-'Ejercicio 3 - TIR'!$C$23)*('Ejercicio 3 - TIR'!$E$23-'Ejercicio 3 - TIR'!$D$23)*(1-R777)))</f>
        <v>0.1759043339</v>
      </c>
      <c r="T777" s="3">
        <f t="shared" si="13"/>
        <v>0.6113142601</v>
      </c>
      <c r="U777" s="7">
        <f>IF(T777&lt;=('Ejercicio 3 - TIR'!$D$24-'Ejercicio 3 - TIR'!$C$24)/('Ejercicio 3 - TIR'!$E$24-'Ejercicio 3 - TIR'!$C$24),'Ejercicio 3 - TIR'!$C$24+SQRT(('Ejercicio 3 - TIR'!$E$24-'Ejercicio 3 - TIR'!$C$24)*('Ejercicio 3 - TIR'!$D$24-'Ejercicio 3 - TIR'!$C$24)*T777),'Ejercicio 3 - TIR'!$E$24-SQRT(('Ejercicio 3 - TIR'!$E$24-'Ejercicio 3 - TIR'!$C$24)*('Ejercicio 3 - TIR'!$E$24-'Ejercicio 3 - TIR'!$D$24)*(1-T777)))</f>
        <v>0.1870103036</v>
      </c>
      <c r="V777" s="3">
        <f t="shared" si="14"/>
        <v>0.2269139027</v>
      </c>
      <c r="W777" s="7">
        <f>IF(V777&lt;=('Ejercicio 3 - TIR'!$D$25-'Ejercicio 3 - TIR'!$C$25)/('Ejercicio 3 - TIR'!$E$25-'Ejercicio 3 - TIR'!$C$25),'Ejercicio 3 - TIR'!$C$25+SQRT(('Ejercicio 3 - TIR'!$E$25-'Ejercicio 3 - TIR'!$C$25)*('Ejercicio 3 - TIR'!$D$25-'Ejercicio 3 - TIR'!$C$25)*V777),'Ejercicio 3 - TIR'!$E$25-SQRT(('Ejercicio 3 - TIR'!$E$25-'Ejercicio 3 - TIR'!$C$25)*('Ejercicio 3 - TIR'!$E$25-'Ejercicio 3 - TIR'!$D$25)*(1-V777)))</f>
        <v>0.1978235648</v>
      </c>
      <c r="X777" s="3">
        <f t="shared" si="15"/>
        <v>0.7670014768</v>
      </c>
      <c r="Y777" s="7">
        <f>IF(X777&lt;=('Ejercicio 3 - TIR'!$D$26-'Ejercicio 3 - TIR'!$C$26)/('Ejercicio 3 - TIR'!$E$26-'Ejercicio 3 - TIR'!$C$26),'Ejercicio 3 - TIR'!$C$26+SQRT(('Ejercicio 3 - TIR'!$E$26-'Ejercicio 3 - TIR'!$C$26)*('Ejercicio 3 - TIR'!$D$26-'Ejercicio 3 - TIR'!$C$26)*X777),'Ejercicio 3 - TIR'!$E$26-SQRT(('Ejercicio 3 - TIR'!$E$26-'Ejercicio 3 - TIR'!$C$26)*('Ejercicio 3 - TIR'!$E$26-'Ejercicio 3 - TIR'!$D$26)*(1-X777)))</f>
        <v>0.2445289974</v>
      </c>
      <c r="Z777" s="3">
        <f t="shared" si="16"/>
        <v>1.177424168</v>
      </c>
      <c r="AA777" s="3">
        <f t="shared" si="17"/>
        <v>1.384538182</v>
      </c>
      <c r="AB777" s="3">
        <f t="shared" si="18"/>
        <v>1.643461088</v>
      </c>
      <c r="AC777" s="3">
        <f t="shared" si="19"/>
        <v>1.968576419</v>
      </c>
      <c r="AD777" s="3">
        <f t="shared" si="20"/>
        <v>2.449950437</v>
      </c>
      <c r="AE777" s="2">
        <f t="shared" si="21"/>
        <v>5075.953751</v>
      </c>
      <c r="AF777" s="2">
        <f t="shared" si="22"/>
        <v>5968.836014</v>
      </c>
      <c r="AG777" s="2">
        <f t="shared" si="23"/>
        <v>7085.069849</v>
      </c>
      <c r="AH777" s="2">
        <f t="shared" si="24"/>
        <v>8486.663623</v>
      </c>
      <c r="AI777" s="2">
        <f t="shared" si="25"/>
        <v>10561.89897</v>
      </c>
      <c r="AJ777" s="4">
        <f t="shared" si="26"/>
        <v>45451.8572</v>
      </c>
      <c r="AK777" s="4">
        <f t="shared" si="27"/>
        <v>44969.8969</v>
      </c>
      <c r="AL777" s="4">
        <f t="shared" si="28"/>
        <v>70486.0817</v>
      </c>
      <c r="AM777" s="4">
        <f t="shared" si="29"/>
        <v>85432.90668</v>
      </c>
      <c r="AN777" s="4">
        <f t="shared" si="30"/>
        <v>98780.18556</v>
      </c>
      <c r="AO777" s="4">
        <f>C777/'Ejercicio 3 - TIR'!$D$7</f>
        <v>15223.65858</v>
      </c>
      <c r="AP777" s="4">
        <f t="shared" si="31"/>
        <v>30228.19862</v>
      </c>
      <c r="AQ777" s="4">
        <f t="shared" si="32"/>
        <v>29746.23832</v>
      </c>
      <c r="AR777" s="4">
        <f t="shared" si="33"/>
        <v>55262.42312</v>
      </c>
      <c r="AS777" s="4">
        <f t="shared" si="34"/>
        <v>70209.2481</v>
      </c>
      <c r="AT777" s="4">
        <f t="shared" si="35"/>
        <v>83556.52698</v>
      </c>
      <c r="AU777" s="4">
        <f>AP777*'Ejercicio 3 - TIR'!$D$5</f>
        <v>15114.09931</v>
      </c>
      <c r="AV777" s="4">
        <f>AQ777*'Ejercicio 3 - TIR'!$D$5</f>
        <v>14873.11916</v>
      </c>
      <c r="AW777" s="4">
        <f>AR777*'Ejercicio 3 - TIR'!$D$5</f>
        <v>27631.21156</v>
      </c>
      <c r="AX777" s="4">
        <f>AS777*'Ejercicio 3 - TIR'!$D$5</f>
        <v>35104.62405</v>
      </c>
      <c r="AY777" s="4">
        <f>AT777*'Ejercicio 3 - TIR'!$D$5</f>
        <v>41778.26349</v>
      </c>
      <c r="AZ777" s="4">
        <f t="shared" ref="AZ777:BD777" si="2366">AJ777-AU777-AE777</f>
        <v>25261.80414</v>
      </c>
      <c r="BA777" s="4">
        <f t="shared" si="2366"/>
        <v>24127.94173</v>
      </c>
      <c r="BB777" s="4">
        <f t="shared" si="2366"/>
        <v>35769.80029</v>
      </c>
      <c r="BC777" s="4">
        <f t="shared" si="2366"/>
        <v>41841.61901</v>
      </c>
      <c r="BD777" s="4">
        <f t="shared" si="2366"/>
        <v>46440.0231</v>
      </c>
      <c r="BE777" s="4">
        <f t="shared" ref="BE777:BI777" si="2367">AZ777/Z777</f>
        <v>21455.14321</v>
      </c>
      <c r="BF777" s="4">
        <f t="shared" si="2367"/>
        <v>17426.70736</v>
      </c>
      <c r="BG777" s="4">
        <f t="shared" si="2367"/>
        <v>21764.92073</v>
      </c>
      <c r="BH777" s="4">
        <f t="shared" si="2367"/>
        <v>21254.75984</v>
      </c>
      <c r="BI777" s="4">
        <f t="shared" si="2367"/>
        <v>18955.49494</v>
      </c>
      <c r="BJ777" s="4">
        <f t="shared" si="38"/>
        <v>70090.98733</v>
      </c>
      <c r="BK777" s="4">
        <f t="shared" si="39"/>
        <v>37297.20899</v>
      </c>
      <c r="BL777" s="4">
        <f t="shared" si="40"/>
        <v>107388.1963</v>
      </c>
      <c r="BM777" s="4">
        <f>BK777*'Ejercicio 3 - TIR'!$D$5</f>
        <v>18648.60449</v>
      </c>
      <c r="BN777" s="4">
        <f t="shared" si="41"/>
        <v>88739.59183</v>
      </c>
      <c r="BO777" s="4">
        <f t="shared" si="42"/>
        <v>36220.97431</v>
      </c>
      <c r="BP777" s="4">
        <f t="shared" si="43"/>
        <v>-104727.4379</v>
      </c>
      <c r="BQ777" s="4">
        <f t="shared" ref="BQ777:BT777" si="2368">BE777</f>
        <v>21455.14321</v>
      </c>
      <c r="BR777" s="4">
        <f t="shared" si="2368"/>
        <v>17426.70736</v>
      </c>
      <c r="BS777" s="4">
        <f t="shared" si="2368"/>
        <v>21764.92073</v>
      </c>
      <c r="BT777" s="4">
        <f t="shared" si="2368"/>
        <v>21254.75984</v>
      </c>
      <c r="BU777" s="4">
        <f t="shared" si="45"/>
        <v>55176.46925</v>
      </c>
      <c r="BV777" s="36">
        <f t="shared" si="46"/>
        <v>8.163864294</v>
      </c>
    </row>
    <row r="778" ht="15.0" customHeight="1">
      <c r="A778" s="2">
        <v>777.0</v>
      </c>
      <c r="B778" s="3">
        <f t="shared" si="4"/>
        <v>0.5031364634</v>
      </c>
      <c r="C778" s="4">
        <f>IF(B778&lt;=('Ejercicio 3 - TIR'!$D$13-'Ejercicio 3 - TIR'!$C$13)/('Ejercicio 3 - TIR'!$E$13-'Ejercicio 3 - TIR'!$C$13),'Ejercicio 3 - TIR'!$C$13+SQRT(('Ejercicio 3 - TIR'!$E$13-'Ejercicio 3 - TIR'!$C$13)*('Ejercicio 3 - TIR'!$D$13-'Ejercicio 3 - TIR'!$C$13)*B778),'Ejercicio 3 - TIR'!$E$13-SQRT(('Ejercicio 3 - TIR'!$E$13-'Ejercicio 3 - TIR'!$C$13)*('Ejercicio 3 - TIR'!$E$13-'Ejercicio 3 - TIR'!$D$13)*(1-B778)))</f>
        <v>75582.05078</v>
      </c>
      <c r="D778" s="3">
        <f t="shared" si="5"/>
        <v>0.8578612916</v>
      </c>
      <c r="E778" s="4">
        <f>IF(D778&lt;=('Ejercicio 3 - TIR'!$D$14-'Ejercicio 3 - TIR'!$C$14)/('Ejercicio 3 - TIR'!$E$14-'Ejercicio 3 - TIR'!$C$14),'Ejercicio 3 - TIR'!$C$14+SQRT(('Ejercicio 3 - TIR'!$E$14-'Ejercicio 3 - TIR'!$C$14)*('Ejercicio 3 - TIR'!$D$14-'Ejercicio 3 - TIR'!$C$14)*D778),'Ejercicio 3 - TIR'!$E$14-SQRT(('Ejercicio 3 - TIR'!$E$14-'Ejercicio 3 - TIR'!$C$14)*('Ejercicio 3 - TIR'!$E$14-'Ejercicio 3 - TIR'!$D$14)*(1-D778)))</f>
        <v>35382.55414</v>
      </c>
      <c r="F778" s="3">
        <f t="shared" si="6"/>
        <v>0.1972589699</v>
      </c>
      <c r="G778" s="4">
        <f>IF(F778&lt;=('Ejercicio 3 - TIR'!$D$18-'Ejercicio 3 - TIR'!$C$18)/('Ejercicio 3 - TIR'!$E$18-'Ejercicio 3 - TIR'!$C$18),'Ejercicio 3 - TIR'!$C$18+SQRT(('Ejercicio 3 - TIR'!$E$18-'Ejercicio 3 - TIR'!$C$18)*('Ejercicio 3 - TIR'!$D$18-'Ejercicio 3 - TIR'!$C$18)*F778),'Ejercicio 3 - TIR'!$E$18-SQRT(('Ejercicio 3 - TIR'!$E$18-'Ejercicio 3 - TIR'!$C$18)*('Ejercicio 3 - TIR'!$E$18-'Ejercicio 3 - TIR'!$D$18)*(1-F778)))</f>
        <v>35439.56299</v>
      </c>
      <c r="H778" s="3">
        <f t="shared" si="7"/>
        <v>0.2889714981</v>
      </c>
      <c r="I778" s="4">
        <f>IF(H778&lt;=('Ejercicio 3 - TIR'!$D$18-'Ejercicio 3 - TIR'!$C$18)/('Ejercicio 3 - TIR'!$E$18-'Ejercicio 3 - TIR'!$C$18),'Ejercicio 3 - TIR'!$C$18+SQRT(('Ejercicio 3 - TIR'!$E$18-'Ejercicio 3 - TIR'!$C$18)*('Ejercicio 3 - TIR'!$D$18-'Ejercicio 3 - TIR'!$C$18)*H778),'Ejercicio 3 - TIR'!$E$18-SQRT(('Ejercicio 3 - TIR'!$E$18-'Ejercicio 3 - TIR'!$C$18)*('Ejercicio 3 - TIR'!$E$18-'Ejercicio 3 - TIR'!$D$18)*(1-H778)))</f>
        <v>36583.74701</v>
      </c>
      <c r="J778" s="3">
        <f t="shared" si="8"/>
        <v>0.9659369672</v>
      </c>
      <c r="K778" s="4">
        <f>IF(J778&lt;=('Ejercicio 3 - TIR'!$D$18-'Ejercicio 3 - TIR'!$C$18)/('Ejercicio 3 - TIR'!$E$18-'Ejercicio 3 - TIR'!$C$18),'Ejercicio 3 - TIR'!$C$18+SQRT(('Ejercicio 3 - TIR'!$E$18-'Ejercicio 3 - TIR'!$C$18)*('Ejercicio 3 - TIR'!$D$18-'Ejercicio 3 - TIR'!$C$18)*J778),'Ejercicio 3 - TIR'!$E$18-SQRT(('Ejercicio 3 - TIR'!$E$18-'Ejercicio 3 - TIR'!$C$18)*('Ejercicio 3 - TIR'!$E$18-'Ejercicio 3 - TIR'!$D$18)*(1-J778)))</f>
        <v>43401.64852</v>
      </c>
      <c r="L778" s="3">
        <f t="shared" si="9"/>
        <v>0.780529246</v>
      </c>
      <c r="M778" s="4">
        <f>IF(L778&lt;=('Ejercicio 3 - TIR'!$D$18-'Ejercicio 3 - TIR'!$C$18)/('Ejercicio 3 - TIR'!$E$18-'Ejercicio 3 - TIR'!$C$18),'Ejercicio 3 - TIR'!$C$18+SQRT(('Ejercicio 3 - TIR'!$E$18-'Ejercicio 3 - TIR'!$C$18)*('Ejercicio 3 - TIR'!$D$18-'Ejercicio 3 - TIR'!$C$18)*L778),'Ejercicio 3 - TIR'!$E$18-SQRT(('Ejercicio 3 - TIR'!$E$18-'Ejercicio 3 - TIR'!$C$18)*('Ejercicio 3 - TIR'!$E$18-'Ejercicio 3 - TIR'!$D$18)*(1-L778)))</f>
        <v>40942.86967</v>
      </c>
      <c r="N778" s="3">
        <f t="shared" si="10"/>
        <v>0.2422545501</v>
      </c>
      <c r="O778" s="4">
        <f>IF(N778&lt;=('Ejercicio 3 - TIR'!$D$18-'Ejercicio 3 - TIR'!$C$18)/('Ejercicio 3 - TIR'!$E$18-'Ejercicio 3 - TIR'!$C$18),'Ejercicio 3 - TIR'!$C$18+SQRT(('Ejercicio 3 - TIR'!$E$18-'Ejercicio 3 - TIR'!$C$18)*('Ejercicio 3 - TIR'!$D$18-'Ejercicio 3 - TIR'!$C$18)*N778),'Ejercicio 3 - TIR'!$E$18-SQRT(('Ejercicio 3 - TIR'!$E$18-'Ejercicio 3 - TIR'!$C$18)*('Ejercicio 3 - TIR'!$E$18-'Ejercicio 3 - TIR'!$D$18)*(1-N778)))</f>
        <v>36028.116</v>
      </c>
      <c r="P778" s="3">
        <f t="shared" si="11"/>
        <v>0.2757239332</v>
      </c>
      <c r="Q778" s="7">
        <f>IF(P778&lt;=('Ejercicio 3 - TIR'!$D$22-'Ejercicio 3 - TIR'!$C$22)/('Ejercicio 3 - TIR'!$E$22-'Ejercicio 3 - TIR'!$C$22),'Ejercicio 3 - TIR'!$C$22+SQRT(('Ejercicio 3 - TIR'!$E$22-'Ejercicio 3 - TIR'!$C$22)*('Ejercicio 3 - TIR'!$D$22-'Ejercicio 3 - TIR'!$C$22)*P778),'Ejercicio 3 - TIR'!$E$22-SQRT(('Ejercicio 3 - TIR'!$E$22-'Ejercicio 3 - TIR'!$C$22)*('Ejercicio 3 - TIR'!$E$22-'Ejercicio 3 - TIR'!$D$22)*(1-P778)))</f>
        <v>0.1422778608</v>
      </c>
      <c r="R778" s="3">
        <f t="shared" si="12"/>
        <v>0.7856205032</v>
      </c>
      <c r="S778" s="7">
        <f>IF(R778&lt;=('Ejercicio 3 - TIR'!$D$23-'Ejercicio 3 - TIR'!$C$23)/('Ejercicio 3 - TIR'!$E$23-'Ejercicio 3 - TIR'!$C$23),'Ejercicio 3 - TIR'!$C$23+SQRT(('Ejercicio 3 - TIR'!$E$23-'Ejercicio 3 - TIR'!$C$23)*('Ejercicio 3 - TIR'!$D$23-'Ejercicio 3 - TIR'!$C$23)*R778),'Ejercicio 3 - TIR'!$E$23-SQRT(('Ejercicio 3 - TIR'!$E$23-'Ejercicio 3 - TIR'!$C$23)*('Ejercicio 3 - TIR'!$E$23-'Ejercicio 3 - TIR'!$D$23)*(1-R778)))</f>
        <v>0.1603560927</v>
      </c>
      <c r="T778" s="3">
        <f t="shared" si="13"/>
        <v>0.4653799939</v>
      </c>
      <c r="U778" s="7">
        <f>IF(T778&lt;=('Ejercicio 3 - TIR'!$D$24-'Ejercicio 3 - TIR'!$C$24)/('Ejercicio 3 - TIR'!$E$24-'Ejercicio 3 - TIR'!$C$24),'Ejercicio 3 - TIR'!$C$24+SQRT(('Ejercicio 3 - TIR'!$E$24-'Ejercicio 3 - TIR'!$C$24)*('Ejercicio 3 - TIR'!$D$24-'Ejercicio 3 - TIR'!$C$24)*T778),'Ejercicio 3 - TIR'!$E$24-SQRT(('Ejercicio 3 - TIR'!$E$24-'Ejercicio 3 - TIR'!$C$24)*('Ejercicio 3 - TIR'!$E$24-'Ejercicio 3 - TIR'!$D$24)*(1-T778)))</f>
        <v>0.1813097426</v>
      </c>
      <c r="V778" s="3">
        <f t="shared" si="14"/>
        <v>0.2363032803</v>
      </c>
      <c r="W778" s="7">
        <f>IF(V778&lt;=('Ejercicio 3 - TIR'!$D$25-'Ejercicio 3 - TIR'!$C$25)/('Ejercicio 3 - TIR'!$E$25-'Ejercicio 3 - TIR'!$C$25),'Ejercicio 3 - TIR'!$C$25+SQRT(('Ejercicio 3 - TIR'!$E$25-'Ejercicio 3 - TIR'!$C$25)*('Ejercicio 3 - TIR'!$D$25-'Ejercicio 3 - TIR'!$C$25)*V778),'Ejercicio 3 - TIR'!$E$25-SQRT(('Ejercicio 3 - TIR'!$E$25-'Ejercicio 3 - TIR'!$C$25)*('Ejercicio 3 - TIR'!$E$25-'Ejercicio 3 - TIR'!$D$25)*(1-V778)))</f>
        <v>0.1981885841</v>
      </c>
      <c r="X778" s="3">
        <f t="shared" si="15"/>
        <v>0.9538201</v>
      </c>
      <c r="Y778" s="7">
        <f>IF(X778&lt;=('Ejercicio 3 - TIR'!$D$26-'Ejercicio 3 - TIR'!$C$26)/('Ejercicio 3 - TIR'!$E$26-'Ejercicio 3 - TIR'!$C$26),'Ejercicio 3 - TIR'!$C$26+SQRT(('Ejercicio 3 - TIR'!$E$26-'Ejercicio 3 - TIR'!$C$26)*('Ejercicio 3 - TIR'!$D$26-'Ejercicio 3 - TIR'!$C$26)*X778),'Ejercicio 3 - TIR'!$E$26-SQRT(('Ejercicio 3 - TIR'!$E$26-'Ejercicio 3 - TIR'!$C$26)*('Ejercicio 3 - TIR'!$E$26-'Ejercicio 3 - TIR'!$D$26)*(1-X778)))</f>
        <v>0.2642085004</v>
      </c>
      <c r="Z778" s="3">
        <f t="shared" si="16"/>
        <v>1.142277861</v>
      </c>
      <c r="AA778" s="3">
        <f t="shared" si="17"/>
        <v>1.325449075</v>
      </c>
      <c r="AB778" s="3">
        <f t="shared" si="18"/>
        <v>1.565765906</v>
      </c>
      <c r="AC778" s="3">
        <f t="shared" si="19"/>
        <v>1.876082834</v>
      </c>
      <c r="AD778" s="3">
        <f t="shared" si="20"/>
        <v>2.371759866</v>
      </c>
      <c r="AE778" s="2">
        <f t="shared" si="21"/>
        <v>5034.154111</v>
      </c>
      <c r="AF778" s="2">
        <f t="shared" si="22"/>
        <v>5841.411395</v>
      </c>
      <c r="AG778" s="2">
        <f t="shared" si="23"/>
        <v>6900.516191</v>
      </c>
      <c r="AH778" s="2">
        <f t="shared" si="24"/>
        <v>8268.119725</v>
      </c>
      <c r="AI778" s="2">
        <f t="shared" si="25"/>
        <v>10452.62724</v>
      </c>
      <c r="AJ778" s="4">
        <f t="shared" si="26"/>
        <v>40481.82819</v>
      </c>
      <c r="AK778" s="4">
        <f t="shared" si="27"/>
        <v>48489.89365</v>
      </c>
      <c r="AL778" s="4">
        <f t="shared" si="28"/>
        <v>67956.82151</v>
      </c>
      <c r="AM778" s="4">
        <f t="shared" si="29"/>
        <v>76812.21495</v>
      </c>
      <c r="AN778" s="4">
        <f t="shared" si="30"/>
        <v>85450.03958</v>
      </c>
      <c r="AO778" s="4">
        <f>C778/'Ejercicio 3 - TIR'!$D$7</f>
        <v>15116.41016</v>
      </c>
      <c r="AP778" s="4">
        <f t="shared" si="31"/>
        <v>25365.41804</v>
      </c>
      <c r="AQ778" s="4">
        <f t="shared" si="32"/>
        <v>33373.48349</v>
      </c>
      <c r="AR778" s="4">
        <f t="shared" si="33"/>
        <v>52840.41136</v>
      </c>
      <c r="AS778" s="4">
        <f t="shared" si="34"/>
        <v>61695.80479</v>
      </c>
      <c r="AT778" s="4">
        <f t="shared" si="35"/>
        <v>70333.62942</v>
      </c>
      <c r="AU778" s="4">
        <f>AP778*'Ejercicio 3 - TIR'!$D$5</f>
        <v>12682.70902</v>
      </c>
      <c r="AV778" s="4">
        <f>AQ778*'Ejercicio 3 - TIR'!$D$5</f>
        <v>16686.74175</v>
      </c>
      <c r="AW778" s="4">
        <f>AR778*'Ejercicio 3 - TIR'!$D$5</f>
        <v>26420.20568</v>
      </c>
      <c r="AX778" s="4">
        <f>AS778*'Ejercicio 3 - TIR'!$D$5</f>
        <v>30847.9024</v>
      </c>
      <c r="AY778" s="4">
        <f>AT778*'Ejercicio 3 - TIR'!$D$5</f>
        <v>35166.81471</v>
      </c>
      <c r="AZ778" s="4">
        <f t="shared" ref="AZ778:BD778" si="2369">AJ778-AU778-AE778</f>
        <v>22764.96506</v>
      </c>
      <c r="BA778" s="4">
        <f t="shared" si="2369"/>
        <v>25961.74051</v>
      </c>
      <c r="BB778" s="4">
        <f t="shared" si="2369"/>
        <v>34636.09964</v>
      </c>
      <c r="BC778" s="4">
        <f t="shared" si="2369"/>
        <v>37696.19283</v>
      </c>
      <c r="BD778" s="4">
        <f t="shared" si="2369"/>
        <v>39830.59763</v>
      </c>
      <c r="BE778" s="4">
        <f t="shared" ref="BE778:BI778" si="2370">AZ778/Z778</f>
        <v>19929.44611</v>
      </c>
      <c r="BF778" s="4">
        <f t="shared" si="2370"/>
        <v>19587.12786</v>
      </c>
      <c r="BG778" s="4">
        <f t="shared" si="2370"/>
        <v>22120.86718</v>
      </c>
      <c r="BH778" s="4">
        <f t="shared" si="2370"/>
        <v>20093.03222</v>
      </c>
      <c r="BI778" s="4">
        <f t="shared" si="2370"/>
        <v>16793.68902</v>
      </c>
      <c r="BJ778" s="4">
        <f t="shared" si="38"/>
        <v>83918.92187</v>
      </c>
      <c r="BK778" s="4">
        <f t="shared" si="39"/>
        <v>35852.49493</v>
      </c>
      <c r="BL778" s="4">
        <f t="shared" si="40"/>
        <v>119771.4168</v>
      </c>
      <c r="BM778" s="4">
        <f>BK778*'Ejercicio 3 - TIR'!$D$5</f>
        <v>17926.24746</v>
      </c>
      <c r="BN778" s="4">
        <f t="shared" si="41"/>
        <v>101845.1693</v>
      </c>
      <c r="BO778" s="4">
        <f t="shared" si="42"/>
        <v>42940.75922</v>
      </c>
      <c r="BP778" s="4">
        <f t="shared" si="43"/>
        <v>-110964.6049</v>
      </c>
      <c r="BQ778" s="4">
        <f t="shared" ref="BQ778:BT778" si="2371">BE778</f>
        <v>19929.44611</v>
      </c>
      <c r="BR778" s="4">
        <f t="shared" si="2371"/>
        <v>19587.12786</v>
      </c>
      <c r="BS778" s="4">
        <f t="shared" si="2371"/>
        <v>22120.86718</v>
      </c>
      <c r="BT778" s="4">
        <f t="shared" si="2371"/>
        <v>20093.03222</v>
      </c>
      <c r="BU778" s="4">
        <f t="shared" si="45"/>
        <v>59734.44824</v>
      </c>
      <c r="BV778" s="36">
        <f t="shared" si="46"/>
        <v>7.210156439</v>
      </c>
    </row>
    <row r="779" ht="15.0" customHeight="1">
      <c r="A779" s="2">
        <v>778.0</v>
      </c>
      <c r="B779" s="3">
        <f t="shared" si="4"/>
        <v>0.5989845798</v>
      </c>
      <c r="C779" s="4">
        <f>IF(B779&lt;=('Ejercicio 3 - TIR'!$D$13-'Ejercicio 3 - TIR'!$C$13)/('Ejercicio 3 - TIR'!$E$13-'Ejercicio 3 - TIR'!$C$13),'Ejercicio 3 - TIR'!$C$13+SQRT(('Ejercicio 3 - TIR'!$E$13-'Ejercicio 3 - TIR'!$C$13)*('Ejercicio 3 - TIR'!$D$13-'Ejercicio 3 - TIR'!$C$13)*B779),'Ejercicio 3 - TIR'!$E$13-SQRT(('Ejercicio 3 - TIR'!$E$13-'Ejercicio 3 - TIR'!$C$13)*('Ejercicio 3 - TIR'!$E$13-'Ejercicio 3 - TIR'!$D$13)*(1-B779)))</f>
        <v>78063.3069</v>
      </c>
      <c r="D779" s="3">
        <f t="shared" si="5"/>
        <v>0.3700442059</v>
      </c>
      <c r="E779" s="4">
        <f>IF(D779&lt;=('Ejercicio 3 - TIR'!$D$14-'Ejercicio 3 - TIR'!$C$14)/('Ejercicio 3 - TIR'!$E$14-'Ejercicio 3 - TIR'!$C$14),'Ejercicio 3 - TIR'!$C$14+SQRT(('Ejercicio 3 - TIR'!$E$14-'Ejercicio 3 - TIR'!$C$14)*('Ejercicio 3 - TIR'!$D$14-'Ejercicio 3 - TIR'!$C$14)*D779),'Ejercicio 3 - TIR'!$E$14-SQRT(('Ejercicio 3 - TIR'!$E$14-'Ejercicio 3 - TIR'!$C$14)*('Ejercicio 3 - TIR'!$E$14-'Ejercicio 3 - TIR'!$D$14)*(1-D779)))</f>
        <v>30279.23001</v>
      </c>
      <c r="F779" s="3">
        <f t="shared" si="6"/>
        <v>0.1485158355</v>
      </c>
      <c r="G779" s="4">
        <f>IF(F779&lt;=('Ejercicio 3 - TIR'!$D$18-'Ejercicio 3 - TIR'!$C$18)/('Ejercicio 3 - TIR'!$E$18-'Ejercicio 3 - TIR'!$C$18),'Ejercicio 3 - TIR'!$C$18+SQRT(('Ejercicio 3 - TIR'!$E$18-'Ejercicio 3 - TIR'!$C$18)*('Ejercicio 3 - TIR'!$D$18-'Ejercicio 3 - TIR'!$C$18)*F779),'Ejercicio 3 - TIR'!$E$18-SQRT(('Ejercicio 3 - TIR'!$E$18-'Ejercicio 3 - TIR'!$C$18)*('Ejercicio 3 - TIR'!$E$18-'Ejercicio 3 - TIR'!$D$18)*(1-F779)))</f>
        <v>34719.89145</v>
      </c>
      <c r="H779" s="3">
        <f t="shared" si="7"/>
        <v>0.6186561973</v>
      </c>
      <c r="I779" s="4">
        <f>IF(H779&lt;=('Ejercicio 3 - TIR'!$D$18-'Ejercicio 3 - TIR'!$C$18)/('Ejercicio 3 - TIR'!$E$18-'Ejercicio 3 - TIR'!$C$18),'Ejercicio 3 - TIR'!$C$18+SQRT(('Ejercicio 3 - TIR'!$E$18-'Ejercicio 3 - TIR'!$C$18)*('Ejercicio 3 - TIR'!$D$18-'Ejercicio 3 - TIR'!$C$18)*H779),'Ejercicio 3 - TIR'!$E$18-SQRT(('Ejercicio 3 - TIR'!$E$18-'Ejercicio 3 - TIR'!$C$18)*('Ejercicio 3 - TIR'!$E$18-'Ejercicio 3 - TIR'!$D$18)*(1-H779)))</f>
        <v>39633.19415</v>
      </c>
      <c r="J779" s="3">
        <f t="shared" si="8"/>
        <v>0.5728129854</v>
      </c>
      <c r="K779" s="4">
        <f>IF(J779&lt;=('Ejercicio 3 - TIR'!$D$18-'Ejercicio 3 - TIR'!$C$18)/('Ejercicio 3 - TIR'!$E$18-'Ejercicio 3 - TIR'!$C$18),'Ejercicio 3 - TIR'!$C$18+SQRT(('Ejercicio 3 - TIR'!$E$18-'Ejercicio 3 - TIR'!$C$18)*('Ejercicio 3 - TIR'!$D$18-'Ejercicio 3 - TIR'!$C$18)*J779),'Ejercicio 3 - TIR'!$E$18-SQRT(('Ejercicio 3 - TIR'!$E$18-'Ejercicio 3 - TIR'!$C$18)*('Ejercicio 3 - TIR'!$E$18-'Ejercicio 3 - TIR'!$D$18)*(1-J779)))</f>
        <v>39269.40925</v>
      </c>
      <c r="L779" s="3">
        <f t="shared" si="9"/>
        <v>0.1932423453</v>
      </c>
      <c r="M779" s="4">
        <f>IF(L779&lt;=('Ejercicio 3 - TIR'!$D$18-'Ejercicio 3 - TIR'!$C$18)/('Ejercicio 3 - TIR'!$E$18-'Ejercicio 3 - TIR'!$C$18),'Ejercicio 3 - TIR'!$C$18+SQRT(('Ejercicio 3 - TIR'!$E$18-'Ejercicio 3 - TIR'!$C$18)*('Ejercicio 3 - TIR'!$D$18-'Ejercicio 3 - TIR'!$C$18)*L779),'Ejercicio 3 - TIR'!$E$18-SQRT(('Ejercicio 3 - TIR'!$E$18-'Ejercicio 3 - TIR'!$C$18)*('Ejercicio 3 - TIR'!$E$18-'Ejercicio 3 - TIR'!$D$18)*(1-L779)))</f>
        <v>35383.89745</v>
      </c>
      <c r="N779" s="3">
        <f t="shared" si="10"/>
        <v>0.5136749138</v>
      </c>
      <c r="O779" s="4">
        <f>IF(N779&lt;=('Ejercicio 3 - TIR'!$D$18-'Ejercicio 3 - TIR'!$C$18)/('Ejercicio 3 - TIR'!$E$18-'Ejercicio 3 - TIR'!$C$18),'Ejercicio 3 - TIR'!$C$18+SQRT(('Ejercicio 3 - TIR'!$E$18-'Ejercicio 3 - TIR'!$C$18)*('Ejercicio 3 - TIR'!$D$18-'Ejercicio 3 - TIR'!$C$18)*N779),'Ejercicio 3 - TIR'!$E$18-SQRT(('Ejercicio 3 - TIR'!$E$18-'Ejercicio 3 - TIR'!$C$18)*('Ejercicio 3 - TIR'!$E$18-'Ejercicio 3 - TIR'!$D$18)*(1-N779)))</f>
        <v>38777.8834</v>
      </c>
      <c r="P779" s="3">
        <f t="shared" si="11"/>
        <v>0.9160988815</v>
      </c>
      <c r="Q779" s="7">
        <f>IF(P779&lt;=('Ejercicio 3 - TIR'!$D$22-'Ejercicio 3 - TIR'!$C$22)/('Ejercicio 3 - TIR'!$E$22-'Ejercicio 3 - TIR'!$C$22),'Ejercicio 3 - TIR'!$C$22+SQRT(('Ejercicio 3 - TIR'!$E$22-'Ejercicio 3 - TIR'!$C$22)*('Ejercicio 3 - TIR'!$D$22-'Ejercicio 3 - TIR'!$C$22)*P779),'Ejercicio 3 - TIR'!$E$22-SQRT(('Ejercicio 3 - TIR'!$E$22-'Ejercicio 3 - TIR'!$C$22)*('Ejercicio 3 - TIR'!$E$22-'Ejercicio 3 - TIR'!$D$22)*(1-P779)))</f>
        <v>0.1677108986</v>
      </c>
      <c r="R779" s="3">
        <f t="shared" si="12"/>
        <v>0.7682295518</v>
      </c>
      <c r="S779" s="7">
        <f>IF(R779&lt;=('Ejercicio 3 - TIR'!$D$23-'Ejercicio 3 - TIR'!$C$23)/('Ejercicio 3 - TIR'!$E$23-'Ejercicio 3 - TIR'!$C$23),'Ejercicio 3 - TIR'!$C$23+SQRT(('Ejercicio 3 - TIR'!$E$23-'Ejercicio 3 - TIR'!$C$23)*('Ejercicio 3 - TIR'!$D$23-'Ejercicio 3 - TIR'!$C$23)*R779),'Ejercicio 3 - TIR'!$E$23-SQRT(('Ejercicio 3 - TIR'!$E$23-'Ejercicio 3 - TIR'!$C$23)*('Ejercicio 3 - TIR'!$E$23-'Ejercicio 3 - TIR'!$D$23)*(1-R779)))</f>
        <v>0.1595748487</v>
      </c>
      <c r="T779" s="3">
        <f t="shared" si="13"/>
        <v>0.5571331285</v>
      </c>
      <c r="U779" s="7">
        <f>IF(T779&lt;=('Ejercicio 3 - TIR'!$D$24-'Ejercicio 3 - TIR'!$C$24)/('Ejercicio 3 - TIR'!$E$24-'Ejercicio 3 - TIR'!$C$24),'Ejercicio 3 - TIR'!$C$24+SQRT(('Ejercicio 3 - TIR'!$E$24-'Ejercicio 3 - TIR'!$C$24)*('Ejercicio 3 - TIR'!$D$24-'Ejercicio 3 - TIR'!$C$24)*T779),'Ejercicio 3 - TIR'!$E$24-SQRT(('Ejercicio 3 - TIR'!$E$24-'Ejercicio 3 - TIR'!$C$24)*('Ejercicio 3 - TIR'!$E$24-'Ejercicio 3 - TIR'!$D$24)*(1-T779)))</f>
        <v>0.1847859795</v>
      </c>
      <c r="V779" s="3">
        <f t="shared" si="14"/>
        <v>0.1244745703</v>
      </c>
      <c r="W779" s="7">
        <f>IF(V779&lt;=('Ejercicio 3 - TIR'!$D$25-'Ejercicio 3 - TIR'!$C$25)/('Ejercicio 3 - TIR'!$E$25-'Ejercicio 3 - TIR'!$C$25),'Ejercicio 3 - TIR'!$C$25+SQRT(('Ejercicio 3 - TIR'!$E$25-'Ejercicio 3 - TIR'!$C$25)*('Ejercicio 3 - TIR'!$D$25-'Ejercicio 3 - TIR'!$C$25)*V779),'Ejercicio 3 - TIR'!$E$25-SQRT(('Ejercicio 3 - TIR'!$E$25-'Ejercicio 3 - TIR'!$C$25)*('Ejercicio 3 - TIR'!$E$25-'Ejercicio 3 - TIR'!$D$25)*(1-V779)))</f>
        <v>0.1932009242</v>
      </c>
      <c r="X779" s="3">
        <f t="shared" si="15"/>
        <v>0.8588573866</v>
      </c>
      <c r="Y779" s="7">
        <f>IF(X779&lt;=('Ejercicio 3 - TIR'!$D$26-'Ejercicio 3 - TIR'!$C$26)/('Ejercicio 3 - TIR'!$E$26-'Ejercicio 3 - TIR'!$C$26),'Ejercicio 3 - TIR'!$C$26+SQRT(('Ejercicio 3 - TIR'!$E$26-'Ejercicio 3 - TIR'!$C$26)*('Ejercicio 3 - TIR'!$D$26-'Ejercicio 3 - TIR'!$C$26)*X779),'Ejercicio 3 - TIR'!$E$26-SQRT(('Ejercicio 3 - TIR'!$E$26-'Ejercicio 3 - TIR'!$C$26)*('Ejercicio 3 - TIR'!$E$26-'Ejercicio 3 - TIR'!$D$26)*(1-X779)))</f>
        <v>0.2523925714</v>
      </c>
      <c r="Z779" s="3">
        <f t="shared" si="16"/>
        <v>1.167710899</v>
      </c>
      <c r="AA779" s="3">
        <f t="shared" si="17"/>
        <v>1.354048189</v>
      </c>
      <c r="AB779" s="3">
        <f t="shared" si="18"/>
        <v>1.604257309</v>
      </c>
      <c r="AC779" s="3">
        <f t="shared" si="19"/>
        <v>1.914201304</v>
      </c>
      <c r="AD779" s="3">
        <f t="shared" si="20"/>
        <v>2.397331493</v>
      </c>
      <c r="AE779" s="2">
        <f t="shared" si="21"/>
        <v>5078.156875</v>
      </c>
      <c r="AF779" s="2">
        <f t="shared" si="22"/>
        <v>5888.502989</v>
      </c>
      <c r="AG779" s="2">
        <f t="shared" si="23"/>
        <v>6976.615782</v>
      </c>
      <c r="AH779" s="2">
        <f t="shared" si="24"/>
        <v>8324.504398</v>
      </c>
      <c r="AI779" s="2">
        <f t="shared" si="25"/>
        <v>10425.54747</v>
      </c>
      <c r="AJ779" s="4">
        <f t="shared" si="26"/>
        <v>40542.79565</v>
      </c>
      <c r="AK779" s="4">
        <f t="shared" si="27"/>
        <v>53665.25475</v>
      </c>
      <c r="AL779" s="4">
        <f t="shared" si="28"/>
        <v>62998.23682</v>
      </c>
      <c r="AM779" s="4">
        <f t="shared" si="29"/>
        <v>67731.90265</v>
      </c>
      <c r="AN779" s="4">
        <f t="shared" si="30"/>
        <v>92963.44114</v>
      </c>
      <c r="AO779" s="4">
        <f>C779/'Ejercicio 3 - TIR'!$D$7</f>
        <v>15612.66138</v>
      </c>
      <c r="AP779" s="4">
        <f t="shared" si="31"/>
        <v>24930.13427</v>
      </c>
      <c r="AQ779" s="4">
        <f t="shared" si="32"/>
        <v>38052.59337</v>
      </c>
      <c r="AR779" s="4">
        <f t="shared" si="33"/>
        <v>47385.57544</v>
      </c>
      <c r="AS779" s="4">
        <f t="shared" si="34"/>
        <v>52119.24127</v>
      </c>
      <c r="AT779" s="4">
        <f t="shared" si="35"/>
        <v>77350.77976</v>
      </c>
      <c r="AU779" s="4">
        <f>AP779*'Ejercicio 3 - TIR'!$D$5</f>
        <v>12465.06713</v>
      </c>
      <c r="AV779" s="4">
        <f>AQ779*'Ejercicio 3 - TIR'!$D$5</f>
        <v>19026.29669</v>
      </c>
      <c r="AW779" s="4">
        <f>AR779*'Ejercicio 3 - TIR'!$D$5</f>
        <v>23692.78772</v>
      </c>
      <c r="AX779" s="4">
        <f>AS779*'Ejercicio 3 - TIR'!$D$5</f>
        <v>26059.62064</v>
      </c>
      <c r="AY779" s="4">
        <f>AT779*'Ejercicio 3 - TIR'!$D$5</f>
        <v>38675.38988</v>
      </c>
      <c r="AZ779" s="4">
        <f t="shared" ref="AZ779:BD779" si="2372">AJ779-AU779-AE779</f>
        <v>22999.57164</v>
      </c>
      <c r="BA779" s="4">
        <f t="shared" si="2372"/>
        <v>28750.45508</v>
      </c>
      <c r="BB779" s="4">
        <f t="shared" si="2372"/>
        <v>32328.83332</v>
      </c>
      <c r="BC779" s="4">
        <f t="shared" si="2372"/>
        <v>33347.77762</v>
      </c>
      <c r="BD779" s="4">
        <f t="shared" si="2372"/>
        <v>43862.50379</v>
      </c>
      <c r="BE779" s="4">
        <f t="shared" ref="BE779:BI779" si="2373">AZ779/Z779</f>
        <v>19696.28927</v>
      </c>
      <c r="BF779" s="4">
        <f t="shared" si="2373"/>
        <v>21232.96299</v>
      </c>
      <c r="BG779" s="4">
        <f t="shared" si="2373"/>
        <v>20151.90028</v>
      </c>
      <c r="BH779" s="4">
        <f t="shared" si="2373"/>
        <v>17421.24903</v>
      </c>
      <c r="BI779" s="4">
        <f t="shared" si="2373"/>
        <v>18296.38659</v>
      </c>
      <c r="BJ779" s="4">
        <f t="shared" si="38"/>
        <v>72589.35171</v>
      </c>
      <c r="BK779" s="4">
        <f t="shared" si="39"/>
        <v>37428.72482</v>
      </c>
      <c r="BL779" s="4">
        <f t="shared" si="40"/>
        <v>110018.0765</v>
      </c>
      <c r="BM779" s="4">
        <f>BK779*'Ejercicio 3 - TIR'!$D$5</f>
        <v>18714.36241</v>
      </c>
      <c r="BN779" s="4">
        <f t="shared" si="41"/>
        <v>91303.71412</v>
      </c>
      <c r="BO779" s="4">
        <f t="shared" si="42"/>
        <v>38085.5607</v>
      </c>
      <c r="BP779" s="4">
        <f t="shared" si="43"/>
        <v>-108342.5369</v>
      </c>
      <c r="BQ779" s="4">
        <f t="shared" ref="BQ779:BT779" si="2374">BE779</f>
        <v>19696.28927</v>
      </c>
      <c r="BR779" s="4">
        <f t="shared" si="2374"/>
        <v>21232.96299</v>
      </c>
      <c r="BS779" s="4">
        <f t="shared" si="2374"/>
        <v>20151.90028</v>
      </c>
      <c r="BT779" s="4">
        <f t="shared" si="2374"/>
        <v>17421.24903</v>
      </c>
      <c r="BU779" s="4">
        <f t="shared" si="45"/>
        <v>56381.94729</v>
      </c>
      <c r="BV779" s="36">
        <f t="shared" si="46"/>
        <v>6.572493995</v>
      </c>
    </row>
    <row r="780" ht="15.0" customHeight="1">
      <c r="A780" s="2">
        <v>779.0</v>
      </c>
      <c r="B780" s="3">
        <f t="shared" si="4"/>
        <v>0.8769653026</v>
      </c>
      <c r="C780" s="4">
        <f>IF(B780&lt;=('Ejercicio 3 - TIR'!$D$13-'Ejercicio 3 - TIR'!$C$13)/('Ejercicio 3 - TIR'!$E$13-'Ejercicio 3 - TIR'!$C$13),'Ejercicio 3 - TIR'!$C$13+SQRT(('Ejercicio 3 - TIR'!$E$13-'Ejercicio 3 - TIR'!$C$13)*('Ejercicio 3 - TIR'!$D$13-'Ejercicio 3 - TIR'!$C$13)*B780),'Ejercicio 3 - TIR'!$E$13-SQRT(('Ejercicio 3 - TIR'!$E$13-'Ejercicio 3 - TIR'!$C$13)*('Ejercicio 3 - TIR'!$E$13-'Ejercicio 3 - TIR'!$D$13)*(1-B780)))</f>
        <v>87849.2125</v>
      </c>
      <c r="D780" s="3">
        <f t="shared" si="5"/>
        <v>0.886427605</v>
      </c>
      <c r="E780" s="4">
        <f>IF(D780&lt;=('Ejercicio 3 - TIR'!$D$14-'Ejercicio 3 - TIR'!$C$14)/('Ejercicio 3 - TIR'!$E$14-'Ejercicio 3 - TIR'!$C$14),'Ejercicio 3 - TIR'!$C$14+SQRT(('Ejercicio 3 - TIR'!$E$14-'Ejercicio 3 - TIR'!$C$14)*('Ejercicio 3 - TIR'!$D$14-'Ejercicio 3 - TIR'!$C$14)*D780),'Ejercicio 3 - TIR'!$E$14-SQRT(('Ejercicio 3 - TIR'!$E$14-'Ejercicio 3 - TIR'!$C$14)*('Ejercicio 3 - TIR'!$E$14-'Ejercicio 3 - TIR'!$D$14)*(1-D780)))</f>
        <v>35872.54809</v>
      </c>
      <c r="F780" s="3">
        <f t="shared" si="6"/>
        <v>0.1182709381</v>
      </c>
      <c r="G780" s="4">
        <f>IF(F780&lt;=('Ejercicio 3 - TIR'!$D$18-'Ejercicio 3 - TIR'!$C$18)/('Ejercicio 3 - TIR'!$E$18-'Ejercicio 3 - TIR'!$C$18),'Ejercicio 3 - TIR'!$C$18+SQRT(('Ejercicio 3 - TIR'!$E$18-'Ejercicio 3 - TIR'!$C$18)*('Ejercicio 3 - TIR'!$D$18-'Ejercicio 3 - TIR'!$C$18)*F780),'Ejercicio 3 - TIR'!$E$18-SQRT(('Ejercicio 3 - TIR'!$E$18-'Ejercicio 3 - TIR'!$C$18)*('Ejercicio 3 - TIR'!$E$18-'Ejercicio 3 - TIR'!$D$18)*(1-F780)))</f>
        <v>34211.964</v>
      </c>
      <c r="H780" s="3">
        <f t="shared" si="7"/>
        <v>0.8046030038</v>
      </c>
      <c r="I780" s="4">
        <f>IF(H780&lt;=('Ejercicio 3 - TIR'!$D$18-'Ejercicio 3 - TIR'!$C$18)/('Ejercicio 3 - TIR'!$E$18-'Ejercicio 3 - TIR'!$C$18),'Ejercicio 3 - TIR'!$C$18+SQRT(('Ejercicio 3 - TIR'!$E$18-'Ejercicio 3 - TIR'!$C$18)*('Ejercicio 3 - TIR'!$D$18-'Ejercicio 3 - TIR'!$C$18)*H780),'Ejercicio 3 - TIR'!$E$18-SQRT(('Ejercicio 3 - TIR'!$E$18-'Ejercicio 3 - TIR'!$C$18)*('Ejercicio 3 - TIR'!$E$18-'Ejercicio 3 - TIR'!$D$18)*(1-H780)))</f>
        <v>41171.84448</v>
      </c>
      <c r="J780" s="3">
        <f t="shared" si="8"/>
        <v>0.08382753272</v>
      </c>
      <c r="K780" s="4">
        <f>IF(J780&lt;=('Ejercicio 3 - TIR'!$D$18-'Ejercicio 3 - TIR'!$C$18)/('Ejercicio 3 - TIR'!$E$18-'Ejercicio 3 - TIR'!$C$18),'Ejercicio 3 - TIR'!$C$18+SQRT(('Ejercicio 3 - TIR'!$E$18-'Ejercicio 3 - TIR'!$C$18)*('Ejercicio 3 - TIR'!$D$18-'Ejercicio 3 - TIR'!$C$18)*J780),'Ejercicio 3 - TIR'!$E$18-SQRT(('Ejercicio 3 - TIR'!$E$18-'Ejercicio 3 - TIR'!$C$18)*('Ejercicio 3 - TIR'!$E$18-'Ejercicio 3 - TIR'!$D$18)*(1-J780)))</f>
        <v>33546.00196</v>
      </c>
      <c r="L780" s="3">
        <f t="shared" si="9"/>
        <v>0.04411179575</v>
      </c>
      <c r="M780" s="4">
        <f>IF(L780&lt;=('Ejercicio 3 - TIR'!$D$18-'Ejercicio 3 - TIR'!$C$18)/('Ejercicio 3 - TIR'!$E$18-'Ejercicio 3 - TIR'!$C$18),'Ejercicio 3 - TIR'!$C$18+SQRT(('Ejercicio 3 - TIR'!$E$18-'Ejercicio 3 - TIR'!$C$18)*('Ejercicio 3 - TIR'!$D$18-'Ejercicio 3 - TIR'!$C$18)*L780),'Ejercicio 3 - TIR'!$E$18-SQRT(('Ejercicio 3 - TIR'!$E$18-'Ejercicio 3 - TIR'!$C$18)*('Ejercicio 3 - TIR'!$E$18-'Ejercicio 3 - TIR'!$D$18)*(1-L780)))</f>
        <v>32572.30818</v>
      </c>
      <c r="N780" s="3">
        <f t="shared" si="10"/>
        <v>0.7967003316</v>
      </c>
      <c r="O780" s="4">
        <f>IF(N780&lt;=('Ejercicio 3 - TIR'!$D$18-'Ejercicio 3 - TIR'!$C$18)/('Ejercicio 3 - TIR'!$E$18-'Ejercicio 3 - TIR'!$C$18),'Ejercicio 3 - TIR'!$C$18+SQRT(('Ejercicio 3 - TIR'!$E$18-'Ejercicio 3 - TIR'!$C$18)*('Ejercicio 3 - TIR'!$D$18-'Ejercicio 3 - TIR'!$C$18)*N780),'Ejercicio 3 - TIR'!$E$18-SQRT(('Ejercicio 3 - TIR'!$E$18-'Ejercicio 3 - TIR'!$C$18)*('Ejercicio 3 - TIR'!$E$18-'Ejercicio 3 - TIR'!$D$18)*(1-N780)))</f>
        <v>41095.19845</v>
      </c>
      <c r="P780" s="3">
        <f t="shared" si="11"/>
        <v>0.4032936218</v>
      </c>
      <c r="Q780" s="7">
        <f>IF(P780&lt;=('Ejercicio 3 - TIR'!$D$22-'Ejercicio 3 - TIR'!$C$22)/('Ejercicio 3 - TIR'!$E$22-'Ejercicio 3 - TIR'!$C$22),'Ejercicio 3 - TIR'!$C$22+SQRT(('Ejercicio 3 - TIR'!$E$22-'Ejercicio 3 - TIR'!$C$22)*('Ejercicio 3 - TIR'!$D$22-'Ejercicio 3 - TIR'!$C$22)*P780),'Ejercicio 3 - TIR'!$E$22-SQRT(('Ejercicio 3 - TIR'!$E$22-'Ejercicio 3 - TIR'!$C$22)*('Ejercicio 3 - TIR'!$E$22-'Ejercicio 3 - TIR'!$D$22)*(1-P780)))</f>
        <v>0.1469430607</v>
      </c>
      <c r="R780" s="3">
        <f t="shared" si="12"/>
        <v>0.7317103761</v>
      </c>
      <c r="S780" s="7">
        <f>IF(R780&lt;=('Ejercicio 3 - TIR'!$D$23-'Ejercicio 3 - TIR'!$C$23)/('Ejercicio 3 - TIR'!$E$23-'Ejercicio 3 - TIR'!$C$23),'Ejercicio 3 - TIR'!$C$23+SQRT(('Ejercicio 3 - TIR'!$E$23-'Ejercicio 3 - TIR'!$C$23)*('Ejercicio 3 - TIR'!$D$23-'Ejercicio 3 - TIR'!$C$23)*R780),'Ejercicio 3 - TIR'!$E$23-SQRT(('Ejercicio 3 - TIR'!$E$23-'Ejercicio 3 - TIR'!$C$23)*('Ejercicio 3 - TIR'!$E$23-'Ejercicio 3 - TIR'!$D$23)*(1-R780)))</f>
        <v>0.1580245291</v>
      </c>
      <c r="T780" s="3">
        <f t="shared" si="13"/>
        <v>0.5640523905</v>
      </c>
      <c r="U780" s="7">
        <f>IF(T780&lt;=('Ejercicio 3 - TIR'!$D$24-'Ejercicio 3 - TIR'!$C$24)/('Ejercicio 3 - TIR'!$E$24-'Ejercicio 3 - TIR'!$C$24),'Ejercicio 3 - TIR'!$C$24+SQRT(('Ejercicio 3 - TIR'!$E$24-'Ejercicio 3 - TIR'!$C$24)*('Ejercicio 3 - TIR'!$D$24-'Ejercicio 3 - TIR'!$C$24)*T780),'Ejercicio 3 - TIR'!$E$24-SQRT(('Ejercicio 3 - TIR'!$E$24-'Ejercicio 3 - TIR'!$C$24)*('Ejercicio 3 - TIR'!$E$24-'Ejercicio 3 - TIR'!$D$24)*(1-T780)))</f>
        <v>0.1850621508</v>
      </c>
      <c r="V780" s="3">
        <f t="shared" si="14"/>
        <v>0.5315904851</v>
      </c>
      <c r="W780" s="7">
        <f>IF(V780&lt;=('Ejercicio 3 - TIR'!$D$25-'Ejercicio 3 - TIR'!$C$25)/('Ejercicio 3 - TIR'!$E$25-'Ejercicio 3 - TIR'!$C$25),'Ejercicio 3 - TIR'!$C$25+SQRT(('Ejercicio 3 - TIR'!$E$25-'Ejercicio 3 - TIR'!$C$25)*('Ejercicio 3 - TIR'!$D$25-'Ejercicio 3 - TIR'!$C$25)*V780),'Ejercicio 3 - TIR'!$E$25-SQRT(('Ejercicio 3 - TIR'!$E$25-'Ejercicio 3 - TIR'!$C$25)*('Ejercicio 3 - TIR'!$E$25-'Ejercicio 3 - TIR'!$D$25)*(1-V780)))</f>
        <v>0.2095100839</v>
      </c>
      <c r="X780" s="3">
        <f t="shared" si="15"/>
        <v>0.7005904026</v>
      </c>
      <c r="Y780" s="7">
        <f>IF(X780&lt;=('Ejercicio 3 - TIR'!$D$26-'Ejercicio 3 - TIR'!$C$26)/('Ejercicio 3 - TIR'!$E$26-'Ejercicio 3 - TIR'!$C$26),'Ejercicio 3 - TIR'!$C$26+SQRT(('Ejercicio 3 - TIR'!$E$26-'Ejercicio 3 - TIR'!$C$26)*('Ejercicio 3 - TIR'!$D$26-'Ejercicio 3 - TIR'!$C$26)*X780),'Ejercicio 3 - TIR'!$E$26-SQRT(('Ejercicio 3 - TIR'!$E$26-'Ejercicio 3 - TIR'!$C$26)*('Ejercicio 3 - TIR'!$E$26-'Ejercicio 3 - TIR'!$D$26)*(1-X780)))</f>
        <v>0.2397904013</v>
      </c>
      <c r="Z780" s="3">
        <f t="shared" si="16"/>
        <v>1.146943061</v>
      </c>
      <c r="AA780" s="3">
        <f t="shared" si="17"/>
        <v>1.328188198</v>
      </c>
      <c r="AB780" s="3">
        <f t="shared" si="18"/>
        <v>1.573985562</v>
      </c>
      <c r="AC780" s="3">
        <f t="shared" si="19"/>
        <v>1.90375141</v>
      </c>
      <c r="AD780" s="3">
        <f t="shared" si="20"/>
        <v>2.360252724</v>
      </c>
      <c r="AE780" s="2">
        <f t="shared" si="21"/>
        <v>5271.222011</v>
      </c>
      <c r="AF780" s="2">
        <f t="shared" si="22"/>
        <v>6104.204387</v>
      </c>
      <c r="AG780" s="2">
        <f t="shared" si="23"/>
        <v>7233.86158</v>
      </c>
      <c r="AH780" s="2">
        <f t="shared" si="24"/>
        <v>8749.428527</v>
      </c>
      <c r="AI780" s="2">
        <f t="shared" si="25"/>
        <v>10847.45751</v>
      </c>
      <c r="AJ780" s="4">
        <f t="shared" si="26"/>
        <v>39239.1747</v>
      </c>
      <c r="AK780" s="4">
        <f t="shared" si="27"/>
        <v>54683.95791</v>
      </c>
      <c r="AL780" s="4">
        <f t="shared" si="28"/>
        <v>52800.92276</v>
      </c>
      <c r="AM780" s="4">
        <f t="shared" si="29"/>
        <v>62009.57761</v>
      </c>
      <c r="AN780" s="4">
        <f t="shared" si="30"/>
        <v>96995.05409</v>
      </c>
      <c r="AO780" s="4">
        <f>C780/'Ejercicio 3 - TIR'!$D$7</f>
        <v>17569.8425</v>
      </c>
      <c r="AP780" s="4">
        <f t="shared" si="31"/>
        <v>21669.3322</v>
      </c>
      <c r="AQ780" s="4">
        <f t="shared" si="32"/>
        <v>37114.11541</v>
      </c>
      <c r="AR780" s="4">
        <f t="shared" si="33"/>
        <v>35231.08026</v>
      </c>
      <c r="AS780" s="4">
        <f t="shared" si="34"/>
        <v>44439.73511</v>
      </c>
      <c r="AT780" s="4">
        <f t="shared" si="35"/>
        <v>79425.21159</v>
      </c>
      <c r="AU780" s="4">
        <f>AP780*'Ejercicio 3 - TIR'!$D$5</f>
        <v>10834.6661</v>
      </c>
      <c r="AV780" s="4">
        <f>AQ780*'Ejercicio 3 - TIR'!$D$5</f>
        <v>18557.05771</v>
      </c>
      <c r="AW780" s="4">
        <f>AR780*'Ejercicio 3 - TIR'!$D$5</f>
        <v>17615.54013</v>
      </c>
      <c r="AX780" s="4">
        <f>AS780*'Ejercicio 3 - TIR'!$D$5</f>
        <v>22219.86755</v>
      </c>
      <c r="AY780" s="4">
        <f>AT780*'Ejercicio 3 - TIR'!$D$5</f>
        <v>39712.6058</v>
      </c>
      <c r="AZ780" s="4">
        <f t="shared" ref="AZ780:BD780" si="2375">AJ780-AU780-AE780</f>
        <v>23133.28659</v>
      </c>
      <c r="BA780" s="4">
        <f t="shared" si="2375"/>
        <v>30022.69582</v>
      </c>
      <c r="BB780" s="4">
        <f t="shared" si="2375"/>
        <v>27951.52105</v>
      </c>
      <c r="BC780" s="4">
        <f t="shared" si="2375"/>
        <v>31040.28153</v>
      </c>
      <c r="BD780" s="4">
        <f t="shared" si="2375"/>
        <v>46434.99079</v>
      </c>
      <c r="BE780" s="4">
        <f t="shared" ref="BE780:BI780" si="2376">AZ780/Z780</f>
        <v>20169.51615</v>
      </c>
      <c r="BF780" s="4">
        <f t="shared" si="2376"/>
        <v>22604.24831</v>
      </c>
      <c r="BG780" s="4">
        <f t="shared" si="2376"/>
        <v>17758.43548</v>
      </c>
      <c r="BH780" s="4">
        <f t="shared" si="2376"/>
        <v>16304.79766</v>
      </c>
      <c r="BI780" s="4">
        <f t="shared" si="2376"/>
        <v>19673.73676</v>
      </c>
      <c r="BJ780" s="4">
        <f t="shared" si="38"/>
        <v>84668.27935</v>
      </c>
      <c r="BK780" s="4">
        <f t="shared" si="39"/>
        <v>41469.26862</v>
      </c>
      <c r="BL780" s="4">
        <f t="shared" si="40"/>
        <v>126137.548</v>
      </c>
      <c r="BM780" s="4">
        <f>BK780*'Ejercicio 3 - TIR'!$D$5</f>
        <v>20734.63431</v>
      </c>
      <c r="BN780" s="4">
        <f t="shared" si="41"/>
        <v>105402.9137</v>
      </c>
      <c r="BO780" s="4">
        <f t="shared" si="42"/>
        <v>44657.46934</v>
      </c>
      <c r="BP780" s="4">
        <f t="shared" si="43"/>
        <v>-123721.7606</v>
      </c>
      <c r="BQ780" s="4">
        <f t="shared" ref="BQ780:BT780" si="2377">BE780</f>
        <v>20169.51615</v>
      </c>
      <c r="BR780" s="4">
        <f t="shared" si="2377"/>
        <v>22604.24831</v>
      </c>
      <c r="BS780" s="4">
        <f t="shared" si="2377"/>
        <v>17758.43548</v>
      </c>
      <c r="BT780" s="4">
        <f t="shared" si="2377"/>
        <v>16304.79766</v>
      </c>
      <c r="BU780" s="4">
        <f t="shared" si="45"/>
        <v>64331.20611</v>
      </c>
      <c r="BV780" s="36">
        <f t="shared" si="46"/>
        <v>3.799895366</v>
      </c>
    </row>
    <row r="781" ht="15.0" customHeight="1">
      <c r="A781" s="2">
        <v>780.0</v>
      </c>
      <c r="B781" s="3">
        <f t="shared" si="4"/>
        <v>0.8274484142</v>
      </c>
      <c r="C781" s="4">
        <f>IF(B781&lt;=('Ejercicio 3 - TIR'!$D$13-'Ejercicio 3 - TIR'!$C$13)/('Ejercicio 3 - TIR'!$E$13-'Ejercicio 3 - TIR'!$C$13),'Ejercicio 3 - TIR'!$C$13+SQRT(('Ejercicio 3 - TIR'!$E$13-'Ejercicio 3 - TIR'!$C$13)*('Ejercicio 3 - TIR'!$D$13-'Ejercicio 3 - TIR'!$C$13)*B781),'Ejercicio 3 - TIR'!$E$13-SQRT(('Ejercicio 3 - TIR'!$E$13-'Ejercicio 3 - TIR'!$C$13)*('Ejercicio 3 - TIR'!$E$13-'Ejercicio 3 - TIR'!$D$13)*(1-B781)))</f>
        <v>85610.35432</v>
      </c>
      <c r="D781" s="3">
        <f t="shared" si="5"/>
        <v>0.01148381164</v>
      </c>
      <c r="E781" s="4">
        <f>IF(D781&lt;=('Ejercicio 3 - TIR'!$D$14-'Ejercicio 3 - TIR'!$C$14)/('Ejercicio 3 - TIR'!$E$14-'Ejercicio 3 - TIR'!$C$14),'Ejercicio 3 - TIR'!$C$14+SQRT(('Ejercicio 3 - TIR'!$E$14-'Ejercicio 3 - TIR'!$C$14)*('Ejercicio 3 - TIR'!$D$14-'Ejercicio 3 - TIR'!$C$14)*D781),'Ejercicio 3 - TIR'!$E$14-SQRT(('Ejercicio 3 - TIR'!$E$14-'Ejercicio 3 - TIR'!$C$14)*('Ejercicio 3 - TIR'!$E$14-'Ejercicio 3 - TIR'!$D$14)*(1-D781)))</f>
        <v>25928.05489</v>
      </c>
      <c r="F781" s="3">
        <f t="shared" si="6"/>
        <v>0.7472923586</v>
      </c>
      <c r="G781" s="4">
        <f>IF(F781&lt;=('Ejercicio 3 - TIR'!$D$18-'Ejercicio 3 - TIR'!$C$18)/('Ejercicio 3 - TIR'!$E$18-'Ejercicio 3 - TIR'!$C$18),'Ejercicio 3 - TIR'!$C$18+SQRT(('Ejercicio 3 - TIR'!$E$18-'Ejercicio 3 - TIR'!$C$18)*('Ejercicio 3 - TIR'!$D$18-'Ejercicio 3 - TIR'!$C$18)*F781),'Ejercicio 3 - TIR'!$E$18-SQRT(('Ejercicio 3 - TIR'!$E$18-'Ejercicio 3 - TIR'!$C$18)*('Ejercicio 3 - TIR'!$E$18-'Ejercicio 3 - TIR'!$D$18)*(1-F781)))</f>
        <v>40646.48727</v>
      </c>
      <c r="H781" s="3">
        <f t="shared" si="7"/>
        <v>0.09066308705</v>
      </c>
      <c r="I781" s="4">
        <f>IF(H781&lt;=('Ejercicio 3 - TIR'!$D$18-'Ejercicio 3 - TIR'!$C$18)/('Ejercicio 3 - TIR'!$E$18-'Ejercicio 3 - TIR'!$C$18),'Ejercicio 3 - TIR'!$C$18+SQRT(('Ejercicio 3 - TIR'!$E$18-'Ejercicio 3 - TIR'!$C$18)*('Ejercicio 3 - TIR'!$D$18-'Ejercicio 3 - TIR'!$C$18)*H781),'Ejercicio 3 - TIR'!$E$18-SQRT(('Ejercicio 3 - TIR'!$E$18-'Ejercicio 3 - TIR'!$C$18)*('Ejercicio 3 - TIR'!$E$18-'Ejercicio 3 - TIR'!$D$18)*(1-H781)))</f>
        <v>33687.74498</v>
      </c>
      <c r="J781" s="3">
        <f t="shared" si="8"/>
        <v>0.9700540966</v>
      </c>
      <c r="K781" s="4">
        <f>IF(J781&lt;=('Ejercicio 3 - TIR'!$D$18-'Ejercicio 3 - TIR'!$C$18)/('Ejercicio 3 - TIR'!$E$18-'Ejercicio 3 - TIR'!$C$18),'Ejercicio 3 - TIR'!$C$18+SQRT(('Ejercicio 3 - TIR'!$E$18-'Ejercicio 3 - TIR'!$C$18)*('Ejercicio 3 - TIR'!$D$18-'Ejercicio 3 - TIR'!$C$18)*J781),'Ejercicio 3 - TIR'!$E$18-SQRT(('Ejercicio 3 - TIR'!$E$18-'Ejercicio 3 - TIR'!$C$18)*('Ejercicio 3 - TIR'!$E$18-'Ejercicio 3 - TIR'!$D$18)*(1-J781)))</f>
        <v>43501.35302</v>
      </c>
      <c r="L781" s="3">
        <f t="shared" si="9"/>
        <v>0.02753786904</v>
      </c>
      <c r="M781" s="4">
        <f>IF(L781&lt;=('Ejercicio 3 - TIR'!$D$18-'Ejercicio 3 - TIR'!$C$18)/('Ejercicio 3 - TIR'!$E$18-'Ejercicio 3 - TIR'!$C$18),'Ejercicio 3 - TIR'!$C$18+SQRT(('Ejercicio 3 - TIR'!$E$18-'Ejercicio 3 - TIR'!$C$18)*('Ejercicio 3 - TIR'!$D$18-'Ejercicio 3 - TIR'!$C$18)*L781),'Ejercicio 3 - TIR'!$E$18-SQRT(('Ejercicio 3 - TIR'!$E$18-'Ejercicio 3 - TIR'!$C$18)*('Ejercicio 3 - TIR'!$E$18-'Ejercicio 3 - TIR'!$D$18)*(1-L781)))</f>
        <v>32032.40753</v>
      </c>
      <c r="N781" s="3">
        <f t="shared" si="10"/>
        <v>0.9998466211</v>
      </c>
      <c r="O781" s="4">
        <f>IF(N781&lt;=('Ejercicio 3 - TIR'!$D$18-'Ejercicio 3 - TIR'!$C$18)/('Ejercicio 3 - TIR'!$E$18-'Ejercicio 3 - TIR'!$C$18),'Ejercicio 3 - TIR'!$C$18+SQRT(('Ejercicio 3 - TIR'!$E$18-'Ejercicio 3 - TIR'!$C$18)*('Ejercicio 3 - TIR'!$D$18-'Ejercicio 3 - TIR'!$C$18)*N781),'Ejercicio 3 - TIR'!$E$18-SQRT(('Ejercicio 3 - TIR'!$E$18-'Ejercicio 3 - TIR'!$C$18)*('Ejercicio 3 - TIR'!$E$18-'Ejercicio 3 - TIR'!$D$18)*(1-N781)))</f>
        <v>44892.746</v>
      </c>
      <c r="P781" s="3">
        <f t="shared" si="11"/>
        <v>0.1824863872</v>
      </c>
      <c r="Q781" s="7">
        <f>IF(P781&lt;=('Ejercicio 3 - TIR'!$D$22-'Ejercicio 3 - TIR'!$C$22)/('Ejercicio 3 - TIR'!$E$22-'Ejercicio 3 - TIR'!$C$22),'Ejercicio 3 - TIR'!$C$22+SQRT(('Ejercicio 3 - TIR'!$E$22-'Ejercicio 3 - TIR'!$C$22)*('Ejercicio 3 - TIR'!$D$22-'Ejercicio 3 - TIR'!$C$22)*P781),'Ejercicio 3 - TIR'!$E$22-SQRT(('Ejercicio 3 - TIR'!$E$22-'Ejercicio 3 - TIR'!$C$22)*('Ejercicio 3 - TIR'!$E$22-'Ejercicio 3 - TIR'!$D$22)*(1-P781)))</f>
        <v>0.138123893</v>
      </c>
      <c r="R781" s="3">
        <f t="shared" si="12"/>
        <v>0.7698889327</v>
      </c>
      <c r="S781" s="7">
        <f>IF(R781&lt;=('Ejercicio 3 - TIR'!$D$23-'Ejercicio 3 - TIR'!$C$23)/('Ejercicio 3 - TIR'!$E$23-'Ejercicio 3 - TIR'!$C$23),'Ejercicio 3 - TIR'!$C$23+SQRT(('Ejercicio 3 - TIR'!$E$23-'Ejercicio 3 - TIR'!$C$23)*('Ejercicio 3 - TIR'!$D$23-'Ejercicio 3 - TIR'!$C$23)*R781),'Ejercicio 3 - TIR'!$E$23-SQRT(('Ejercicio 3 - TIR'!$E$23-'Ejercicio 3 - TIR'!$C$23)*('Ejercicio 3 - TIR'!$E$23-'Ejercicio 3 - TIR'!$D$23)*(1-R781)))</f>
        <v>0.1596480978</v>
      </c>
      <c r="T781" s="3">
        <f t="shared" si="13"/>
        <v>0.1145698244</v>
      </c>
      <c r="U781" s="7">
        <f>IF(T781&lt;=('Ejercicio 3 - TIR'!$D$24-'Ejercicio 3 - TIR'!$C$24)/('Ejercicio 3 - TIR'!$E$24-'Ejercicio 3 - TIR'!$C$24),'Ejercicio 3 - TIR'!$C$24+SQRT(('Ejercicio 3 - TIR'!$E$24-'Ejercicio 3 - TIR'!$C$24)*('Ejercicio 3 - TIR'!$D$24-'Ejercicio 3 - TIR'!$C$24)*T781),'Ejercicio 3 - TIR'!$E$24-SQRT(('Ejercicio 3 - TIR'!$E$24-'Ejercicio 3 - TIR'!$C$24)*('Ejercicio 3 - TIR'!$E$24-'Ejercicio 3 - TIR'!$D$24)*(1-T781)))</f>
        <v>0.1655111776</v>
      </c>
      <c r="V781" s="3">
        <f t="shared" si="14"/>
        <v>0.198261677</v>
      </c>
      <c r="W781" s="7">
        <f>IF(V781&lt;=('Ejercicio 3 - TIR'!$D$25-'Ejercicio 3 - TIR'!$C$25)/('Ejercicio 3 - TIR'!$E$25-'Ejercicio 3 - TIR'!$C$25),'Ejercicio 3 - TIR'!$C$25+SQRT(('Ejercicio 3 - TIR'!$E$25-'Ejercicio 3 - TIR'!$C$25)*('Ejercicio 3 - TIR'!$D$25-'Ejercicio 3 - TIR'!$C$25)*V781),'Ejercicio 3 - TIR'!$E$25-SQRT(('Ejercicio 3 - TIR'!$E$25-'Ejercicio 3 - TIR'!$C$25)*('Ejercicio 3 - TIR'!$E$25-'Ejercicio 3 - TIR'!$D$25)*(1-V781)))</f>
        <v>0.1966603226</v>
      </c>
      <c r="X781" s="3">
        <f t="shared" si="15"/>
        <v>0.857991177</v>
      </c>
      <c r="Y781" s="7">
        <f>IF(X781&lt;=('Ejercicio 3 - TIR'!$D$26-'Ejercicio 3 - TIR'!$C$26)/('Ejercicio 3 - TIR'!$E$26-'Ejercicio 3 - TIR'!$C$26),'Ejercicio 3 - TIR'!$C$26+SQRT(('Ejercicio 3 - TIR'!$E$26-'Ejercicio 3 - TIR'!$C$26)*('Ejercicio 3 - TIR'!$D$26-'Ejercicio 3 - TIR'!$C$26)*X781),'Ejercicio 3 - TIR'!$E$26-SQRT(('Ejercicio 3 - TIR'!$E$26-'Ejercicio 3 - TIR'!$C$26)*('Ejercicio 3 - TIR'!$E$26-'Ejercicio 3 - TIR'!$D$26)*(1-X781)))</f>
        <v>0.2523079859</v>
      </c>
      <c r="Z781" s="3">
        <f t="shared" si="16"/>
        <v>1.138123893</v>
      </c>
      <c r="AA781" s="3">
        <f t="shared" si="17"/>
        <v>1.319823208</v>
      </c>
      <c r="AB781" s="3">
        <f t="shared" si="18"/>
        <v>1.538268701</v>
      </c>
      <c r="AC781" s="3">
        <f t="shared" si="19"/>
        <v>1.84078512</v>
      </c>
      <c r="AD781" s="3">
        <f t="shared" si="20"/>
        <v>2.305229906</v>
      </c>
      <c r="AE781" s="2">
        <f t="shared" si="21"/>
        <v>3581.283879</v>
      </c>
      <c r="AF781" s="2">
        <f t="shared" si="22"/>
        <v>4153.029038</v>
      </c>
      <c r="AG781" s="2">
        <f t="shared" si="23"/>
        <v>4840.401764</v>
      </c>
      <c r="AH781" s="2">
        <f t="shared" si="24"/>
        <v>5792.316737</v>
      </c>
      <c r="AI781" s="2">
        <f t="shared" si="25"/>
        <v>7253.764506</v>
      </c>
      <c r="AJ781" s="4">
        <f t="shared" si="26"/>
        <v>46260.73833</v>
      </c>
      <c r="AK781" s="4">
        <f t="shared" si="27"/>
        <v>44461.86764</v>
      </c>
      <c r="AL781" s="4">
        <f t="shared" si="28"/>
        <v>66916.76981</v>
      </c>
      <c r="AM781" s="4">
        <f t="shared" si="29"/>
        <v>58964.77913</v>
      </c>
      <c r="AN781" s="4">
        <f t="shared" si="30"/>
        <v>103488.1006</v>
      </c>
      <c r="AO781" s="4">
        <f>C781/'Ejercicio 3 - TIR'!$D$7</f>
        <v>17122.07086</v>
      </c>
      <c r="AP781" s="4">
        <f t="shared" si="31"/>
        <v>29138.66746</v>
      </c>
      <c r="AQ781" s="4">
        <f t="shared" si="32"/>
        <v>27339.79678</v>
      </c>
      <c r="AR781" s="4">
        <f t="shared" si="33"/>
        <v>49794.69894</v>
      </c>
      <c r="AS781" s="4">
        <f t="shared" si="34"/>
        <v>41842.70827</v>
      </c>
      <c r="AT781" s="4">
        <f t="shared" si="35"/>
        <v>86366.02978</v>
      </c>
      <c r="AU781" s="4">
        <f>AP781*'Ejercicio 3 - TIR'!$D$5</f>
        <v>14569.33373</v>
      </c>
      <c r="AV781" s="4">
        <f>AQ781*'Ejercicio 3 - TIR'!$D$5</f>
        <v>13669.89839</v>
      </c>
      <c r="AW781" s="4">
        <f>AR781*'Ejercicio 3 - TIR'!$D$5</f>
        <v>24897.34947</v>
      </c>
      <c r="AX781" s="4">
        <f>AS781*'Ejercicio 3 - TIR'!$D$5</f>
        <v>20921.35413</v>
      </c>
      <c r="AY781" s="4">
        <f>AT781*'Ejercicio 3 - TIR'!$D$5</f>
        <v>43183.01489</v>
      </c>
      <c r="AZ781" s="4">
        <f t="shared" ref="AZ781:BD781" si="2378">AJ781-AU781-AE781</f>
        <v>28110.12072</v>
      </c>
      <c r="BA781" s="4">
        <f t="shared" si="2378"/>
        <v>26638.94021</v>
      </c>
      <c r="BB781" s="4">
        <f t="shared" si="2378"/>
        <v>37179.01857</v>
      </c>
      <c r="BC781" s="4">
        <f t="shared" si="2378"/>
        <v>32251.10826</v>
      </c>
      <c r="BD781" s="4">
        <f t="shared" si="2378"/>
        <v>53051.32125</v>
      </c>
      <c r="BE781" s="4">
        <f t="shared" ref="BE781:BI781" si="2379">AZ781/Z781</f>
        <v>24698.64739</v>
      </c>
      <c r="BF781" s="4">
        <f t="shared" si="2379"/>
        <v>20183.71859</v>
      </c>
      <c r="BG781" s="4">
        <f t="shared" si="2379"/>
        <v>24169.39157</v>
      </c>
      <c r="BH781" s="4">
        <f t="shared" si="2379"/>
        <v>17520.30039</v>
      </c>
      <c r="BI781" s="4">
        <f t="shared" si="2379"/>
        <v>23013.46218</v>
      </c>
      <c r="BJ781" s="4">
        <f t="shared" si="38"/>
        <v>59770.12753</v>
      </c>
      <c r="BK781" s="4">
        <f t="shared" si="39"/>
        <v>39470.30981</v>
      </c>
      <c r="BL781" s="4">
        <f t="shared" si="40"/>
        <v>99240.43734</v>
      </c>
      <c r="BM781" s="4">
        <f>BK781*'Ejercicio 3 - TIR'!$D$5</f>
        <v>19735.1549</v>
      </c>
      <c r="BN781" s="4">
        <f t="shared" si="41"/>
        <v>79505.28243</v>
      </c>
      <c r="BO781" s="4">
        <f t="shared" si="42"/>
        <v>34489.09032</v>
      </c>
      <c r="BP781" s="4">
        <f t="shared" si="43"/>
        <v>-111538.4092</v>
      </c>
      <c r="BQ781" s="4">
        <f t="shared" ref="BQ781:BT781" si="2380">BE781</f>
        <v>24698.64739</v>
      </c>
      <c r="BR781" s="4">
        <f t="shared" si="2380"/>
        <v>20183.71859</v>
      </c>
      <c r="BS781" s="4">
        <f t="shared" si="2380"/>
        <v>24169.39157</v>
      </c>
      <c r="BT781" s="4">
        <f t="shared" si="2380"/>
        <v>17520.30039</v>
      </c>
      <c r="BU781" s="4">
        <f t="shared" si="45"/>
        <v>57502.55249</v>
      </c>
      <c r="BV781" s="36">
        <f t="shared" si="46"/>
        <v>7.950756319</v>
      </c>
    </row>
    <row r="782" ht="15.0" customHeight="1">
      <c r="A782" s="2">
        <v>781.0</v>
      </c>
      <c r="B782" s="3">
        <f t="shared" si="4"/>
        <v>0.6628608778</v>
      </c>
      <c r="C782" s="4">
        <f>IF(B782&lt;=('Ejercicio 3 - TIR'!$D$13-'Ejercicio 3 - TIR'!$C$13)/('Ejercicio 3 - TIR'!$E$13-'Ejercicio 3 - TIR'!$C$13),'Ejercicio 3 - TIR'!$C$13+SQRT(('Ejercicio 3 - TIR'!$E$13-'Ejercicio 3 - TIR'!$C$13)*('Ejercicio 3 - TIR'!$D$13-'Ejercicio 3 - TIR'!$C$13)*B782),'Ejercicio 3 - TIR'!$E$13-SQRT(('Ejercicio 3 - TIR'!$E$13-'Ejercicio 3 - TIR'!$C$13)*('Ejercicio 3 - TIR'!$E$13-'Ejercicio 3 - TIR'!$D$13)*(1-B782)))</f>
        <v>79886.15038</v>
      </c>
      <c r="D782" s="3">
        <f t="shared" si="5"/>
        <v>0.8742412162</v>
      </c>
      <c r="E782" s="4">
        <f>IF(D782&lt;=('Ejercicio 3 - TIR'!$D$14-'Ejercicio 3 - TIR'!$C$14)/('Ejercicio 3 - TIR'!$E$14-'Ejercicio 3 - TIR'!$C$14),'Ejercicio 3 - TIR'!$C$14+SQRT(('Ejercicio 3 - TIR'!$E$14-'Ejercicio 3 - TIR'!$C$14)*('Ejercicio 3 - TIR'!$D$14-'Ejercicio 3 - TIR'!$C$14)*D782),'Ejercicio 3 - TIR'!$E$14-SQRT(('Ejercicio 3 - TIR'!$E$14-'Ejercicio 3 - TIR'!$C$14)*('Ejercicio 3 - TIR'!$E$14-'Ejercicio 3 - TIR'!$D$14)*(1-D782)))</f>
        <v>35656.75034</v>
      </c>
      <c r="F782" s="3">
        <f t="shared" si="6"/>
        <v>0.9409946178</v>
      </c>
      <c r="G782" s="4">
        <f>IF(F782&lt;=('Ejercicio 3 - TIR'!$D$18-'Ejercicio 3 - TIR'!$C$18)/('Ejercicio 3 - TIR'!$E$18-'Ejercicio 3 - TIR'!$C$18),'Ejercicio 3 - TIR'!$C$18+SQRT(('Ejercicio 3 - TIR'!$E$18-'Ejercicio 3 - TIR'!$C$18)*('Ejercicio 3 - TIR'!$D$18-'Ejercicio 3 - TIR'!$C$18)*F782),'Ejercicio 3 - TIR'!$E$18-SQRT(('Ejercicio 3 - TIR'!$E$18-'Ejercicio 3 - TIR'!$C$18)*('Ejercicio 3 - TIR'!$E$18-'Ejercicio 3 - TIR'!$D$18)*(1-F782)))</f>
        <v>42896.33566</v>
      </c>
      <c r="H782" s="3">
        <f t="shared" si="7"/>
        <v>0.1116270448</v>
      </c>
      <c r="I782" s="4">
        <f>IF(H782&lt;=('Ejercicio 3 - TIR'!$D$18-'Ejercicio 3 - TIR'!$C$18)/('Ejercicio 3 - TIR'!$E$18-'Ejercicio 3 - TIR'!$C$18),'Ejercicio 3 - TIR'!$C$18+SQRT(('Ejercicio 3 - TIR'!$E$18-'Ejercicio 3 - TIR'!$C$18)*('Ejercicio 3 - TIR'!$D$18-'Ejercicio 3 - TIR'!$C$18)*H782),'Ejercicio 3 - TIR'!$E$18-SQRT(('Ejercicio 3 - TIR'!$E$18-'Ejercicio 3 - TIR'!$C$18)*('Ejercicio 3 - TIR'!$E$18-'Ejercicio 3 - TIR'!$D$18)*(1-H782)))</f>
        <v>34091.95023</v>
      </c>
      <c r="J782" s="3">
        <f t="shared" si="8"/>
        <v>0.6415877248</v>
      </c>
      <c r="K782" s="4">
        <f>IF(J782&lt;=('Ejercicio 3 - TIR'!$D$18-'Ejercicio 3 - TIR'!$C$18)/('Ejercicio 3 - TIR'!$E$18-'Ejercicio 3 - TIR'!$C$18),'Ejercicio 3 - TIR'!$C$18+SQRT(('Ejercicio 3 - TIR'!$E$18-'Ejercicio 3 - TIR'!$C$18)*('Ejercicio 3 - TIR'!$D$18-'Ejercicio 3 - TIR'!$C$18)*J782),'Ejercicio 3 - TIR'!$E$18-SQRT(('Ejercicio 3 - TIR'!$E$18-'Ejercicio 3 - TIR'!$C$18)*('Ejercicio 3 - TIR'!$E$18-'Ejercicio 3 - TIR'!$D$18)*(1-J782)))</f>
        <v>39810.10493</v>
      </c>
      <c r="L782" s="3">
        <f t="shared" si="9"/>
        <v>0.9123439039</v>
      </c>
      <c r="M782" s="4">
        <f>IF(L782&lt;=('Ejercicio 3 - TIR'!$D$18-'Ejercicio 3 - TIR'!$C$18)/('Ejercicio 3 - TIR'!$E$18-'Ejercicio 3 - TIR'!$C$18),'Ejercicio 3 - TIR'!$C$18+SQRT(('Ejercicio 3 - TIR'!$E$18-'Ejercicio 3 - TIR'!$C$18)*('Ejercicio 3 - TIR'!$D$18-'Ejercicio 3 - TIR'!$C$18)*L782),'Ejercicio 3 - TIR'!$E$18-SQRT(('Ejercicio 3 - TIR'!$E$18-'Ejercicio 3 - TIR'!$C$18)*('Ejercicio 3 - TIR'!$E$18-'Ejercicio 3 - TIR'!$D$18)*(1-L782)))</f>
        <v>42435.97831</v>
      </c>
      <c r="N782" s="3">
        <f t="shared" si="10"/>
        <v>0.9172159687</v>
      </c>
      <c r="O782" s="4">
        <f>IF(N782&lt;=('Ejercicio 3 - TIR'!$D$18-'Ejercicio 3 - TIR'!$C$18)/('Ejercicio 3 - TIR'!$E$18-'Ejercicio 3 - TIR'!$C$18),'Ejercicio 3 - TIR'!$C$18+SQRT(('Ejercicio 3 - TIR'!$E$18-'Ejercicio 3 - TIR'!$C$18)*('Ejercicio 3 - TIR'!$D$18-'Ejercicio 3 - TIR'!$C$18)*N782),'Ejercicio 3 - TIR'!$E$18-SQRT(('Ejercicio 3 - TIR'!$E$18-'Ejercicio 3 - TIR'!$C$18)*('Ejercicio 3 - TIR'!$E$18-'Ejercicio 3 - TIR'!$D$18)*(1-N782)))</f>
        <v>42508.25315</v>
      </c>
      <c r="P782" s="3">
        <f t="shared" si="11"/>
        <v>0.1256915745</v>
      </c>
      <c r="Q782" s="7">
        <f>IF(P782&lt;=('Ejercicio 3 - TIR'!$D$22-'Ejercicio 3 - TIR'!$C$22)/('Ejercicio 3 - TIR'!$E$22-'Ejercicio 3 - TIR'!$C$22),'Ejercicio 3 - TIR'!$C$22+SQRT(('Ejercicio 3 - TIR'!$E$22-'Ejercicio 3 - TIR'!$C$22)*('Ejercicio 3 - TIR'!$D$22-'Ejercicio 3 - TIR'!$C$22)*P782),'Ejercicio 3 - TIR'!$E$22-SQRT(('Ejercicio 3 - TIR'!$E$22-'Ejercicio 3 - TIR'!$C$22)*('Ejercicio 3 - TIR'!$E$22-'Ejercicio 3 - TIR'!$D$22)*(1-P782)))</f>
        <v>0.1350414372</v>
      </c>
      <c r="R782" s="3">
        <f t="shared" si="12"/>
        <v>0.9879373581</v>
      </c>
      <c r="S782" s="7">
        <f>IF(R782&lt;=('Ejercicio 3 - TIR'!$D$23-'Ejercicio 3 - TIR'!$C$23)/('Ejercicio 3 - TIR'!$E$23-'Ejercicio 3 - TIR'!$C$23),'Ejercicio 3 - TIR'!$C$23+SQRT(('Ejercicio 3 - TIR'!$E$23-'Ejercicio 3 - TIR'!$C$23)*('Ejercicio 3 - TIR'!$D$23-'Ejercicio 3 - TIR'!$C$23)*R782),'Ejercicio 3 - TIR'!$E$23-SQRT(('Ejercicio 3 - TIR'!$E$23-'Ejercicio 3 - TIR'!$C$23)*('Ejercicio 3 - TIR'!$E$23-'Ejercicio 3 - TIR'!$D$23)*(1-R782)))</f>
        <v>0.1753403052</v>
      </c>
      <c r="T782" s="3">
        <f t="shared" si="13"/>
        <v>0.5912273835</v>
      </c>
      <c r="U782" s="7">
        <f>IF(T782&lt;=('Ejercicio 3 - TIR'!$D$24-'Ejercicio 3 - TIR'!$C$24)/('Ejercicio 3 - TIR'!$E$24-'Ejercicio 3 - TIR'!$C$24),'Ejercicio 3 - TIR'!$C$24+SQRT(('Ejercicio 3 - TIR'!$E$24-'Ejercicio 3 - TIR'!$C$24)*('Ejercicio 3 - TIR'!$D$24-'Ejercicio 3 - TIR'!$C$24)*T782),'Ejercicio 3 - TIR'!$E$24-SQRT(('Ejercicio 3 - TIR'!$E$24-'Ejercicio 3 - TIR'!$C$24)*('Ejercicio 3 - TIR'!$E$24-'Ejercicio 3 - TIR'!$D$24)*(1-T782)))</f>
        <v>0.1861686044</v>
      </c>
      <c r="V782" s="3">
        <f t="shared" si="14"/>
        <v>0.2300066987</v>
      </c>
      <c r="W782" s="7">
        <f>IF(V782&lt;=('Ejercicio 3 - TIR'!$D$25-'Ejercicio 3 - TIR'!$C$25)/('Ejercicio 3 - TIR'!$E$25-'Ejercicio 3 - TIR'!$C$25),'Ejercicio 3 - TIR'!$C$25+SQRT(('Ejercicio 3 - TIR'!$E$25-'Ejercicio 3 - TIR'!$C$25)*('Ejercicio 3 - TIR'!$D$25-'Ejercicio 3 - TIR'!$C$25)*V782),'Ejercicio 3 - TIR'!$E$25-SQRT(('Ejercicio 3 - TIR'!$E$25-'Ejercicio 3 - TIR'!$C$25)*('Ejercicio 3 - TIR'!$E$25-'Ejercicio 3 - TIR'!$D$25)*(1-V782)))</f>
        <v>0.1979446198</v>
      </c>
      <c r="X782" s="3">
        <f t="shared" si="15"/>
        <v>0.901308923</v>
      </c>
      <c r="Y782" s="7">
        <f>IF(X782&lt;=('Ejercicio 3 - TIR'!$D$26-'Ejercicio 3 - TIR'!$C$26)/('Ejercicio 3 - TIR'!$E$26-'Ejercicio 3 - TIR'!$C$26),'Ejercicio 3 - TIR'!$C$26+SQRT(('Ejercicio 3 - TIR'!$E$26-'Ejercicio 3 - TIR'!$C$26)*('Ejercicio 3 - TIR'!$D$26-'Ejercicio 3 - TIR'!$C$26)*X782),'Ejercicio 3 - TIR'!$E$26-SQRT(('Ejercicio 3 - TIR'!$E$26-'Ejercicio 3 - TIR'!$C$26)*('Ejercicio 3 - TIR'!$E$26-'Ejercicio 3 - TIR'!$D$26)*(1-X782)))</f>
        <v>0.256914684</v>
      </c>
      <c r="Z782" s="3">
        <f t="shared" si="16"/>
        <v>1.135041437</v>
      </c>
      <c r="AA782" s="3">
        <f t="shared" si="17"/>
        <v>1.334059949</v>
      </c>
      <c r="AB782" s="3">
        <f t="shared" si="18"/>
        <v>1.582420028</v>
      </c>
      <c r="AC782" s="3">
        <f t="shared" si="19"/>
        <v>1.895651559</v>
      </c>
      <c r="AD782" s="3">
        <f t="shared" si="20"/>
        <v>2.38267228</v>
      </c>
      <c r="AE782" s="2">
        <f t="shared" si="21"/>
        <v>4815.138814</v>
      </c>
      <c r="AF782" s="2">
        <f t="shared" si="22"/>
        <v>5659.426723</v>
      </c>
      <c r="AG782" s="2">
        <f t="shared" si="23"/>
        <v>6713.034298</v>
      </c>
      <c r="AH782" s="2">
        <f t="shared" si="24"/>
        <v>8041.843319</v>
      </c>
      <c r="AI782" s="2">
        <f t="shared" si="25"/>
        <v>10107.91095</v>
      </c>
      <c r="AJ782" s="4">
        <f t="shared" si="26"/>
        <v>48689.11848</v>
      </c>
      <c r="AK782" s="4">
        <f t="shared" si="27"/>
        <v>45480.7054</v>
      </c>
      <c r="AL782" s="4">
        <f t="shared" si="28"/>
        <v>62996.30737</v>
      </c>
      <c r="AM782" s="4">
        <f t="shared" si="29"/>
        <v>80443.82845</v>
      </c>
      <c r="AN782" s="4">
        <f t="shared" si="30"/>
        <v>101283.2365</v>
      </c>
      <c r="AO782" s="4">
        <f>C782/'Ejercicio 3 - TIR'!$D$7</f>
        <v>15977.23008</v>
      </c>
      <c r="AP782" s="4">
        <f t="shared" si="31"/>
        <v>32711.8884</v>
      </c>
      <c r="AQ782" s="4">
        <f t="shared" si="32"/>
        <v>29503.47532</v>
      </c>
      <c r="AR782" s="4">
        <f t="shared" si="33"/>
        <v>47019.07729</v>
      </c>
      <c r="AS782" s="4">
        <f t="shared" si="34"/>
        <v>64466.59838</v>
      </c>
      <c r="AT782" s="4">
        <f t="shared" si="35"/>
        <v>85306.0064</v>
      </c>
      <c r="AU782" s="4">
        <f>AP782*'Ejercicio 3 - TIR'!$D$5</f>
        <v>16355.9442</v>
      </c>
      <c r="AV782" s="4">
        <f>AQ782*'Ejercicio 3 - TIR'!$D$5</f>
        <v>14751.73766</v>
      </c>
      <c r="AW782" s="4">
        <f>AR782*'Ejercicio 3 - TIR'!$D$5</f>
        <v>23509.53865</v>
      </c>
      <c r="AX782" s="4">
        <f>AS782*'Ejercicio 3 - TIR'!$D$5</f>
        <v>32233.29919</v>
      </c>
      <c r="AY782" s="4">
        <f>AT782*'Ejercicio 3 - TIR'!$D$5</f>
        <v>42653.0032</v>
      </c>
      <c r="AZ782" s="4">
        <f t="shared" ref="AZ782:BD782" si="2381">AJ782-AU782-AE782</f>
        <v>27518.03546</v>
      </c>
      <c r="BA782" s="4">
        <f t="shared" si="2381"/>
        <v>25069.54101</v>
      </c>
      <c r="BB782" s="4">
        <f t="shared" si="2381"/>
        <v>32773.73442</v>
      </c>
      <c r="BC782" s="4">
        <f t="shared" si="2381"/>
        <v>40168.68594</v>
      </c>
      <c r="BD782" s="4">
        <f t="shared" si="2381"/>
        <v>48522.32232</v>
      </c>
      <c r="BE782" s="4">
        <f t="shared" ref="BE782:BI782" si="2382">AZ782/Z782</f>
        <v>24244.08005</v>
      </c>
      <c r="BF782" s="4">
        <f t="shared" si="2382"/>
        <v>18791.91488</v>
      </c>
      <c r="BG782" s="4">
        <f t="shared" si="2382"/>
        <v>20711.14738</v>
      </c>
      <c r="BH782" s="4">
        <f t="shared" si="2382"/>
        <v>21189.91001</v>
      </c>
      <c r="BI782" s="4">
        <f t="shared" si="2382"/>
        <v>20364.6648</v>
      </c>
      <c r="BJ782" s="4">
        <f t="shared" si="38"/>
        <v>84958.35065</v>
      </c>
      <c r="BK782" s="4">
        <f t="shared" si="39"/>
        <v>38068.50322</v>
      </c>
      <c r="BL782" s="4">
        <f t="shared" si="40"/>
        <v>123026.8539</v>
      </c>
      <c r="BM782" s="4">
        <f>BK782*'Ejercicio 3 - TIR'!$D$5</f>
        <v>19034.25161</v>
      </c>
      <c r="BN782" s="4">
        <f t="shared" si="41"/>
        <v>103992.6023</v>
      </c>
      <c r="BO782" s="4">
        <f t="shared" si="42"/>
        <v>43645.36538</v>
      </c>
      <c r="BP782" s="4">
        <f t="shared" si="43"/>
        <v>-115542.9007</v>
      </c>
      <c r="BQ782" s="4">
        <f t="shared" ref="BQ782:BT782" si="2383">BE782</f>
        <v>24244.08005</v>
      </c>
      <c r="BR782" s="4">
        <f t="shared" si="2383"/>
        <v>18791.91488</v>
      </c>
      <c r="BS782" s="4">
        <f t="shared" si="2383"/>
        <v>20711.14738</v>
      </c>
      <c r="BT782" s="4">
        <f t="shared" si="2383"/>
        <v>21189.91001</v>
      </c>
      <c r="BU782" s="4">
        <f t="shared" si="45"/>
        <v>64010.03018</v>
      </c>
      <c r="BV782" s="36">
        <f t="shared" si="46"/>
        <v>7.609129927</v>
      </c>
    </row>
    <row r="783" ht="15.0" customHeight="1">
      <c r="A783" s="2">
        <v>782.0</v>
      </c>
      <c r="B783" s="3">
        <f t="shared" si="4"/>
        <v>0.1192460526</v>
      </c>
      <c r="C783" s="4">
        <f>IF(B783&lt;=('Ejercicio 3 - TIR'!$D$13-'Ejercicio 3 - TIR'!$C$13)/('Ejercicio 3 - TIR'!$E$13-'Ejercicio 3 - TIR'!$C$13),'Ejercicio 3 - TIR'!$C$13+SQRT(('Ejercicio 3 - TIR'!$E$13-'Ejercicio 3 - TIR'!$C$13)*('Ejercicio 3 - TIR'!$D$13-'Ejercicio 3 - TIR'!$C$13)*B783),'Ejercicio 3 - TIR'!$E$13-SQRT(('Ejercicio 3 - TIR'!$E$13-'Ejercicio 3 - TIR'!$C$13)*('Ejercicio 3 - TIR'!$E$13-'Ejercicio 3 - TIR'!$D$13)*(1-B783)))</f>
        <v>66906.40435</v>
      </c>
      <c r="D783" s="3">
        <f t="shared" si="5"/>
        <v>0.7326893427</v>
      </c>
      <c r="E783" s="4">
        <f>IF(D783&lt;=('Ejercicio 3 - TIR'!$D$14-'Ejercicio 3 - TIR'!$C$14)/('Ejercicio 3 - TIR'!$E$14-'Ejercicio 3 - TIR'!$C$14),'Ejercicio 3 - TIR'!$C$14+SQRT(('Ejercicio 3 - TIR'!$E$14-'Ejercicio 3 - TIR'!$C$14)*('Ejercicio 3 - TIR'!$D$14-'Ejercicio 3 - TIR'!$C$14)*D783),'Ejercicio 3 - TIR'!$E$14-SQRT(('Ejercicio 3 - TIR'!$E$14-'Ejercicio 3 - TIR'!$C$14)*('Ejercicio 3 - TIR'!$E$14-'Ejercicio 3 - TIR'!$D$14)*(1-D783)))</f>
        <v>33667.8125</v>
      </c>
      <c r="F783" s="3">
        <f t="shared" si="6"/>
        <v>0.3640581113</v>
      </c>
      <c r="G783" s="4">
        <f>IF(F783&lt;=('Ejercicio 3 - TIR'!$D$18-'Ejercicio 3 - TIR'!$C$18)/('Ejercicio 3 - TIR'!$E$18-'Ejercicio 3 - TIR'!$C$18),'Ejercicio 3 - TIR'!$C$18+SQRT(('Ejercicio 3 - TIR'!$E$18-'Ejercicio 3 - TIR'!$C$18)*('Ejercicio 3 - TIR'!$D$18-'Ejercicio 3 - TIR'!$C$18)*F783),'Ejercicio 3 - TIR'!$E$18-SQRT(('Ejercicio 3 - TIR'!$E$18-'Ejercicio 3 - TIR'!$C$18)*('Ejercicio 3 - TIR'!$E$18-'Ejercicio 3 - TIR'!$D$18)*(1-F783)))</f>
        <v>37389.77109</v>
      </c>
      <c r="H783" s="3">
        <f t="shared" si="7"/>
        <v>0.4658227285</v>
      </c>
      <c r="I783" s="4">
        <f>IF(H783&lt;=('Ejercicio 3 - TIR'!$D$18-'Ejercicio 3 - TIR'!$C$18)/('Ejercicio 3 - TIR'!$E$18-'Ejercicio 3 - TIR'!$C$18),'Ejercicio 3 - TIR'!$C$18+SQRT(('Ejercicio 3 - TIR'!$E$18-'Ejercicio 3 - TIR'!$C$18)*('Ejercicio 3 - TIR'!$D$18-'Ejercicio 3 - TIR'!$C$18)*H783),'Ejercicio 3 - TIR'!$E$18-SQRT(('Ejercicio 3 - TIR'!$E$18-'Ejercicio 3 - TIR'!$C$18)*('Ejercicio 3 - TIR'!$E$18-'Ejercicio 3 - TIR'!$D$18)*(1-H783)))</f>
        <v>38359.0316</v>
      </c>
      <c r="J783" s="3">
        <f t="shared" si="8"/>
        <v>0.08794019785</v>
      </c>
      <c r="K783" s="4">
        <f>IF(J783&lt;=('Ejercicio 3 - TIR'!$D$18-'Ejercicio 3 - TIR'!$C$18)/('Ejercicio 3 - TIR'!$E$18-'Ejercicio 3 - TIR'!$C$18),'Ejercicio 3 - TIR'!$C$18+SQRT(('Ejercicio 3 - TIR'!$E$18-'Ejercicio 3 - TIR'!$C$18)*('Ejercicio 3 - TIR'!$D$18-'Ejercicio 3 - TIR'!$C$18)*J783),'Ejercicio 3 - TIR'!$E$18-SQRT(('Ejercicio 3 - TIR'!$E$18-'Ejercicio 3 - TIR'!$C$18)*('Ejercicio 3 - TIR'!$E$18-'Ejercicio 3 - TIR'!$D$18)*(1-J783)))</f>
        <v>33631.94572</v>
      </c>
      <c r="L783" s="3">
        <f t="shared" si="9"/>
        <v>0.2122533364</v>
      </c>
      <c r="M783" s="4">
        <f>IF(L783&lt;=('Ejercicio 3 - TIR'!$D$18-'Ejercicio 3 - TIR'!$C$18)/('Ejercicio 3 - TIR'!$E$18-'Ejercicio 3 - TIR'!$C$18),'Ejercicio 3 - TIR'!$C$18+SQRT(('Ejercicio 3 - TIR'!$E$18-'Ejercicio 3 - TIR'!$C$18)*('Ejercicio 3 - TIR'!$D$18-'Ejercicio 3 - TIR'!$C$18)*L783),'Ejercicio 3 - TIR'!$E$18-SQRT(('Ejercicio 3 - TIR'!$E$18-'Ejercicio 3 - TIR'!$C$18)*('Ejercicio 3 - TIR'!$E$18-'Ejercicio 3 - TIR'!$D$18)*(1-L783)))</f>
        <v>35642.51721</v>
      </c>
      <c r="N783" s="3">
        <f t="shared" si="10"/>
        <v>0.5029667192</v>
      </c>
      <c r="O783" s="4">
        <f>IF(N783&lt;=('Ejercicio 3 - TIR'!$D$18-'Ejercicio 3 - TIR'!$C$18)/('Ejercicio 3 - TIR'!$E$18-'Ejercicio 3 - TIR'!$C$18),'Ejercicio 3 - TIR'!$C$18+SQRT(('Ejercicio 3 - TIR'!$E$18-'Ejercicio 3 - TIR'!$C$18)*('Ejercicio 3 - TIR'!$D$18-'Ejercicio 3 - TIR'!$C$18)*N783),'Ejercicio 3 - TIR'!$E$18-SQRT(('Ejercicio 3 - TIR'!$E$18-'Ejercicio 3 - TIR'!$C$18)*('Ejercicio 3 - TIR'!$E$18-'Ejercicio 3 - TIR'!$D$18)*(1-N783)))</f>
        <v>38685.90858</v>
      </c>
      <c r="P783" s="3">
        <f t="shared" si="11"/>
        <v>0.7036679899</v>
      </c>
      <c r="Q783" s="7">
        <f>IF(P783&lt;=('Ejercicio 3 - TIR'!$D$22-'Ejercicio 3 - TIR'!$C$22)/('Ejercicio 3 - TIR'!$E$22-'Ejercicio 3 - TIR'!$C$22),'Ejercicio 3 - TIR'!$C$22+SQRT(('Ejercicio 3 - TIR'!$E$22-'Ejercicio 3 - TIR'!$C$22)*('Ejercicio 3 - TIR'!$D$22-'Ejercicio 3 - TIR'!$C$22)*P783),'Ejercicio 3 - TIR'!$E$22-SQRT(('Ejercicio 3 - TIR'!$E$22-'Ejercicio 3 - TIR'!$C$22)*('Ejercicio 3 - TIR'!$E$22-'Ejercicio 3 - TIR'!$D$22)*(1-P783)))</f>
        <v>0.1569045975</v>
      </c>
      <c r="R783" s="3">
        <f t="shared" si="12"/>
        <v>0.1613631889</v>
      </c>
      <c r="S783" s="7">
        <f>IF(R783&lt;=('Ejercicio 3 - TIR'!$D$23-'Ejercicio 3 - TIR'!$C$23)/('Ejercicio 3 - TIR'!$E$23-'Ejercicio 3 - TIR'!$C$23),'Ejercicio 3 - TIR'!$C$23+SQRT(('Ejercicio 3 - TIR'!$E$23-'Ejercicio 3 - TIR'!$C$23)*('Ejercicio 3 - TIR'!$D$23-'Ejercicio 3 - TIR'!$C$23)*R783),'Ejercicio 3 - TIR'!$E$23-SQRT(('Ejercicio 3 - TIR'!$E$23-'Ejercicio 3 - TIR'!$C$23)*('Ejercicio 3 - TIR'!$E$23-'Ejercicio 3 - TIR'!$D$23)*(1-R783)))</f>
        <v>0.1370427034</v>
      </c>
      <c r="T783" s="3">
        <f t="shared" si="13"/>
        <v>0.2079953057</v>
      </c>
      <c r="U783" s="7">
        <f>IF(T783&lt;=('Ejercicio 3 - TIR'!$D$24-'Ejercicio 3 - TIR'!$C$24)/('Ejercicio 3 - TIR'!$E$24-'Ejercicio 3 - TIR'!$C$24),'Ejercicio 3 - TIR'!$C$24+SQRT(('Ejercicio 3 - TIR'!$E$24-'Ejercicio 3 - TIR'!$C$24)*('Ejercicio 3 - TIR'!$D$24-'Ejercicio 3 - TIR'!$C$24)*T783),'Ejercicio 3 - TIR'!$E$24-SQRT(('Ejercicio 3 - TIR'!$E$24-'Ejercicio 3 - TIR'!$C$24)*('Ejercicio 3 - TIR'!$E$24-'Ejercicio 3 - TIR'!$D$24)*(1-T783)))</f>
        <v>0.1708995249</v>
      </c>
      <c r="V783" s="3">
        <f t="shared" si="14"/>
        <v>0.3799141327</v>
      </c>
      <c r="W783" s="7">
        <f>IF(V783&lt;=('Ejercicio 3 - TIR'!$D$25-'Ejercicio 3 - TIR'!$C$25)/('Ejercicio 3 - TIR'!$E$25-'Ejercicio 3 - TIR'!$C$25),'Ejercicio 3 - TIR'!$C$25+SQRT(('Ejercicio 3 - TIR'!$E$25-'Ejercicio 3 - TIR'!$C$25)*('Ejercicio 3 - TIR'!$D$25-'Ejercicio 3 - TIR'!$C$25)*V783),'Ejercicio 3 - TIR'!$E$25-SQRT(('Ejercicio 3 - TIR'!$E$25-'Ejercicio 3 - TIR'!$C$25)*('Ejercicio 3 - TIR'!$E$25-'Ejercicio 3 - TIR'!$D$25)*(1-V783)))</f>
        <v>0.2034135155</v>
      </c>
      <c r="X783" s="3">
        <f t="shared" si="15"/>
        <v>0.705766768</v>
      </c>
      <c r="Y783" s="7">
        <f>IF(X783&lt;=('Ejercicio 3 - TIR'!$D$26-'Ejercicio 3 - TIR'!$C$26)/('Ejercicio 3 - TIR'!$E$26-'Ejercicio 3 - TIR'!$C$26),'Ejercicio 3 - TIR'!$C$26+SQRT(('Ejercicio 3 - TIR'!$E$26-'Ejercicio 3 - TIR'!$C$26)*('Ejercicio 3 - TIR'!$D$26-'Ejercicio 3 - TIR'!$C$26)*X783),'Ejercicio 3 - TIR'!$E$26-SQRT(('Ejercicio 3 - TIR'!$E$26-'Ejercicio 3 - TIR'!$C$26)*('Ejercicio 3 - TIR'!$E$26-'Ejercicio 3 - TIR'!$D$26)*(1-X783)))</f>
        <v>0.2401395001</v>
      </c>
      <c r="Z783" s="3">
        <f t="shared" si="16"/>
        <v>1.156904597</v>
      </c>
      <c r="AA783" s="3">
        <f t="shared" si="17"/>
        <v>1.315449931</v>
      </c>
      <c r="AB783" s="3">
        <f t="shared" si="18"/>
        <v>1.540259699</v>
      </c>
      <c r="AC783" s="3">
        <f t="shared" si="19"/>
        <v>1.85356934</v>
      </c>
      <c r="AD783" s="3">
        <f t="shared" si="20"/>
        <v>2.298684554</v>
      </c>
      <c r="AE783" s="2">
        <f t="shared" si="21"/>
        <v>5282.634567</v>
      </c>
      <c r="AF783" s="2">
        <f t="shared" si="22"/>
        <v>6006.581089</v>
      </c>
      <c r="AG783" s="2">
        <f t="shared" si="23"/>
        <v>7033.102944</v>
      </c>
      <c r="AH783" s="2">
        <f t="shared" si="24"/>
        <v>8463.731139</v>
      </c>
      <c r="AI783" s="2">
        <f t="shared" si="25"/>
        <v>10496.2073</v>
      </c>
      <c r="AJ783" s="4">
        <f t="shared" si="26"/>
        <v>43256.39807</v>
      </c>
      <c r="AK783" s="4">
        <f t="shared" si="27"/>
        <v>50459.38547</v>
      </c>
      <c r="AL783" s="4">
        <f t="shared" si="28"/>
        <v>51801.9306</v>
      </c>
      <c r="AM783" s="4">
        <f t="shared" si="29"/>
        <v>66065.87709</v>
      </c>
      <c r="AN783" s="4">
        <f t="shared" si="30"/>
        <v>88926.70052</v>
      </c>
      <c r="AO783" s="4">
        <f>C783/'Ejercicio 3 - TIR'!$D$7</f>
        <v>13381.28087</v>
      </c>
      <c r="AP783" s="4">
        <f t="shared" si="31"/>
        <v>29875.1172</v>
      </c>
      <c r="AQ783" s="4">
        <f t="shared" si="32"/>
        <v>37078.1046</v>
      </c>
      <c r="AR783" s="4">
        <f t="shared" si="33"/>
        <v>38420.64973</v>
      </c>
      <c r="AS783" s="4">
        <f t="shared" si="34"/>
        <v>52684.59622</v>
      </c>
      <c r="AT783" s="4">
        <f t="shared" si="35"/>
        <v>75545.41965</v>
      </c>
      <c r="AU783" s="4">
        <f>AP783*'Ejercicio 3 - TIR'!$D$5</f>
        <v>14937.5586</v>
      </c>
      <c r="AV783" s="4">
        <f>AQ783*'Ejercicio 3 - TIR'!$D$5</f>
        <v>18539.0523</v>
      </c>
      <c r="AW783" s="4">
        <f>AR783*'Ejercicio 3 - TIR'!$D$5</f>
        <v>19210.32486</v>
      </c>
      <c r="AX783" s="4">
        <f>AS783*'Ejercicio 3 - TIR'!$D$5</f>
        <v>26342.29811</v>
      </c>
      <c r="AY783" s="4">
        <f>AT783*'Ejercicio 3 - TIR'!$D$5</f>
        <v>37772.70983</v>
      </c>
      <c r="AZ783" s="4">
        <f t="shared" ref="AZ783:BD783" si="2384">AJ783-AU783-AE783</f>
        <v>23036.2049</v>
      </c>
      <c r="BA783" s="4">
        <f t="shared" si="2384"/>
        <v>25913.75208</v>
      </c>
      <c r="BB783" s="4">
        <f t="shared" si="2384"/>
        <v>25558.50279</v>
      </c>
      <c r="BC783" s="4">
        <f t="shared" si="2384"/>
        <v>31259.84784</v>
      </c>
      <c r="BD783" s="4">
        <f t="shared" si="2384"/>
        <v>40657.78339</v>
      </c>
      <c r="BE783" s="4">
        <f t="shared" ref="BE783:BI783" si="2385">AZ783/Z783</f>
        <v>19911.93133</v>
      </c>
      <c r="BF783" s="4">
        <f t="shared" si="2385"/>
        <v>19699.53509</v>
      </c>
      <c r="BG783" s="4">
        <f t="shared" si="2385"/>
        <v>16593.6321</v>
      </c>
      <c r="BH783" s="4">
        <f t="shared" si="2385"/>
        <v>16864.6768</v>
      </c>
      <c r="BI783" s="4">
        <f t="shared" si="2385"/>
        <v>17687.41314</v>
      </c>
      <c r="BJ783" s="4">
        <f t="shared" si="38"/>
        <v>77391.68056</v>
      </c>
      <c r="BK783" s="4">
        <f t="shared" si="39"/>
        <v>30759.34365</v>
      </c>
      <c r="BL783" s="4">
        <f t="shared" si="40"/>
        <v>108151.0242</v>
      </c>
      <c r="BM783" s="4">
        <f>BK783*'Ejercicio 3 - TIR'!$D$5</f>
        <v>15379.67183</v>
      </c>
      <c r="BN783" s="4">
        <f t="shared" si="41"/>
        <v>92771.35239</v>
      </c>
      <c r="BO783" s="4">
        <f t="shared" si="42"/>
        <v>40358.45293</v>
      </c>
      <c r="BP783" s="4">
        <f t="shared" si="43"/>
        <v>-100574.2168</v>
      </c>
      <c r="BQ783" s="4">
        <f t="shared" ref="BQ783:BT783" si="2386">BE783</f>
        <v>19911.93133</v>
      </c>
      <c r="BR783" s="4">
        <f t="shared" si="2386"/>
        <v>19699.53509</v>
      </c>
      <c r="BS783" s="4">
        <f t="shared" si="2386"/>
        <v>16593.6321</v>
      </c>
      <c r="BT783" s="4">
        <f t="shared" si="2386"/>
        <v>16864.6768</v>
      </c>
      <c r="BU783" s="4">
        <f t="shared" si="45"/>
        <v>58045.86607</v>
      </c>
      <c r="BV783" s="36">
        <f t="shared" si="46"/>
        <v>7.944478028</v>
      </c>
    </row>
    <row r="784" ht="15.0" customHeight="1">
      <c r="A784" s="2">
        <v>783.0</v>
      </c>
      <c r="B784" s="3">
        <f t="shared" si="4"/>
        <v>0.258497802</v>
      </c>
      <c r="C784" s="4">
        <f>IF(B784&lt;=('Ejercicio 3 - TIR'!$D$13-'Ejercicio 3 - TIR'!$C$13)/('Ejercicio 3 - TIR'!$E$13-'Ejercicio 3 - TIR'!$C$13),'Ejercicio 3 - TIR'!$C$13+SQRT(('Ejercicio 3 - TIR'!$E$13-'Ejercicio 3 - TIR'!$C$13)*('Ejercicio 3 - TIR'!$D$13-'Ejercicio 3 - TIR'!$C$13)*B784),'Ejercicio 3 - TIR'!$E$13-SQRT(('Ejercicio 3 - TIR'!$E$13-'Ejercicio 3 - TIR'!$C$13)*('Ejercicio 3 - TIR'!$E$13-'Ejercicio 3 - TIR'!$D$13)*(1-B784)))</f>
        <v>70170.4402</v>
      </c>
      <c r="D784" s="3">
        <f t="shared" si="5"/>
        <v>0.9734413181</v>
      </c>
      <c r="E784" s="4">
        <f>IF(D784&lt;=('Ejercicio 3 - TIR'!$D$14-'Ejercicio 3 - TIR'!$C$14)/('Ejercicio 3 - TIR'!$E$14-'Ejercicio 3 - TIR'!$C$14),'Ejercicio 3 - TIR'!$C$14+SQRT(('Ejercicio 3 - TIR'!$E$14-'Ejercicio 3 - TIR'!$C$14)*('Ejercicio 3 - TIR'!$D$14-'Ejercicio 3 - TIR'!$C$14)*D784),'Ejercicio 3 - TIR'!$E$14-SQRT(('Ejercicio 3 - TIR'!$E$14-'Ejercicio 3 - TIR'!$C$14)*('Ejercicio 3 - TIR'!$E$14-'Ejercicio 3 - TIR'!$D$14)*(1-D784)))</f>
        <v>38004.05354</v>
      </c>
      <c r="F784" s="3">
        <f t="shared" si="6"/>
        <v>0.2248590951</v>
      </c>
      <c r="G784" s="4">
        <f>IF(F784&lt;=('Ejercicio 3 - TIR'!$D$18-'Ejercicio 3 - TIR'!$C$18)/('Ejercicio 3 - TIR'!$E$18-'Ejercicio 3 - TIR'!$C$18),'Ejercicio 3 - TIR'!$C$18+SQRT(('Ejercicio 3 - TIR'!$E$18-'Ejercicio 3 - TIR'!$C$18)*('Ejercicio 3 - TIR'!$D$18-'Ejercicio 3 - TIR'!$C$18)*F784),'Ejercicio 3 - TIR'!$E$18-SQRT(('Ejercicio 3 - TIR'!$E$18-'Ejercicio 3 - TIR'!$C$18)*('Ejercicio 3 - TIR'!$E$18-'Ejercicio 3 - TIR'!$D$18)*(1-F784)))</f>
        <v>35807.65566</v>
      </c>
      <c r="H784" s="3">
        <f t="shared" si="7"/>
        <v>0.4248665954</v>
      </c>
      <c r="I784" s="4">
        <f>IF(H784&lt;=('Ejercicio 3 - TIR'!$D$18-'Ejercicio 3 - TIR'!$C$18)/('Ejercicio 3 - TIR'!$E$18-'Ejercicio 3 - TIR'!$C$18),'Ejercicio 3 - TIR'!$C$18+SQRT(('Ejercicio 3 - TIR'!$E$18-'Ejercicio 3 - TIR'!$C$18)*('Ejercicio 3 - TIR'!$D$18-'Ejercicio 3 - TIR'!$C$18)*H784),'Ejercicio 3 - TIR'!$E$18-SQRT(('Ejercicio 3 - TIR'!$E$18-'Ejercicio 3 - TIR'!$C$18)*('Ejercicio 3 - TIR'!$E$18-'Ejercicio 3 - TIR'!$D$18)*(1-H784)))</f>
        <v>37983.10649</v>
      </c>
      <c r="J784" s="3">
        <f t="shared" si="8"/>
        <v>0.1311984609</v>
      </c>
      <c r="K784" s="4">
        <f>IF(J784&lt;=('Ejercicio 3 - TIR'!$D$18-'Ejercicio 3 - TIR'!$C$18)/('Ejercicio 3 - TIR'!$E$18-'Ejercicio 3 - TIR'!$C$18),'Ejercicio 3 - TIR'!$C$18+SQRT(('Ejercicio 3 - TIR'!$E$18-'Ejercicio 3 - TIR'!$C$18)*('Ejercicio 3 - TIR'!$D$18-'Ejercicio 3 - TIR'!$C$18)*J784),'Ejercicio 3 - TIR'!$E$18-SQRT(('Ejercicio 3 - TIR'!$E$18-'Ejercicio 3 - TIR'!$C$18)*('Ejercicio 3 - TIR'!$E$18-'Ejercicio 3 - TIR'!$D$18)*(1-J784)))</f>
        <v>34436.18858</v>
      </c>
      <c r="L784" s="3">
        <f t="shared" si="9"/>
        <v>0.2211386997</v>
      </c>
      <c r="M784" s="4">
        <f>IF(L784&lt;=('Ejercicio 3 - TIR'!$D$18-'Ejercicio 3 - TIR'!$C$18)/('Ejercicio 3 - TIR'!$E$18-'Ejercicio 3 - TIR'!$C$18),'Ejercicio 3 - TIR'!$C$18+SQRT(('Ejercicio 3 - TIR'!$E$18-'Ejercicio 3 - TIR'!$C$18)*('Ejercicio 3 - TIR'!$D$18-'Ejercicio 3 - TIR'!$C$18)*L784),'Ejercicio 3 - TIR'!$E$18-SQRT(('Ejercicio 3 - TIR'!$E$18-'Ejercicio 3 - TIR'!$C$18)*('Ejercicio 3 - TIR'!$E$18-'Ejercicio 3 - TIR'!$D$18)*(1-L784)))</f>
        <v>35759.41012</v>
      </c>
      <c r="N784" s="3">
        <f t="shared" si="10"/>
        <v>0.9097500896</v>
      </c>
      <c r="O784" s="4">
        <f>IF(N784&lt;=('Ejercicio 3 - TIR'!$D$18-'Ejercicio 3 - TIR'!$C$18)/('Ejercicio 3 - TIR'!$E$18-'Ejercicio 3 - TIR'!$C$18),'Ejercicio 3 - TIR'!$C$18+SQRT(('Ejercicio 3 - TIR'!$E$18-'Ejercicio 3 - TIR'!$C$18)*('Ejercicio 3 - TIR'!$D$18-'Ejercicio 3 - TIR'!$C$18)*N784),'Ejercicio 3 - TIR'!$E$18-SQRT(('Ejercicio 3 - TIR'!$E$18-'Ejercicio 3 - TIR'!$C$18)*('Ejercicio 3 - TIR'!$E$18-'Ejercicio 3 - TIR'!$D$18)*(1-N784)))</f>
        <v>42398.31914</v>
      </c>
      <c r="P784" s="3">
        <f t="shared" si="11"/>
        <v>0.8116218287</v>
      </c>
      <c r="Q784" s="7">
        <f>IF(P784&lt;=('Ejercicio 3 - TIR'!$D$22-'Ejercicio 3 - TIR'!$C$22)/('Ejercicio 3 - TIR'!$E$22-'Ejercicio 3 - TIR'!$C$22),'Ejercicio 3 - TIR'!$C$22+SQRT(('Ejercicio 3 - TIR'!$E$22-'Ejercicio 3 - TIR'!$C$22)*('Ejercicio 3 - TIR'!$D$22-'Ejercicio 3 - TIR'!$C$22)*P784),'Ejercicio 3 - TIR'!$E$22-SQRT(('Ejercicio 3 - TIR'!$E$22-'Ejercicio 3 - TIR'!$C$22)*('Ejercicio 3 - TIR'!$E$22-'Ejercicio 3 - TIR'!$D$22)*(1-P784)))</f>
        <v>0.1615858558</v>
      </c>
      <c r="R784" s="3">
        <f t="shared" si="12"/>
        <v>0.4953538242</v>
      </c>
      <c r="S784" s="7">
        <f>IF(R784&lt;=('Ejercicio 3 - TIR'!$D$23-'Ejercicio 3 - TIR'!$C$23)/('Ejercicio 3 - TIR'!$E$23-'Ejercicio 3 - TIR'!$C$23),'Ejercicio 3 - TIR'!$C$23+SQRT(('Ejercicio 3 - TIR'!$E$23-'Ejercicio 3 - TIR'!$C$23)*('Ejercicio 3 - TIR'!$D$23-'Ejercicio 3 - TIR'!$C$23)*R784),'Ejercicio 3 - TIR'!$E$23-SQRT(('Ejercicio 3 - TIR'!$E$23-'Ejercicio 3 - TIR'!$C$23)*('Ejercicio 3 - TIR'!$E$23-'Ejercicio 3 - TIR'!$D$23)*(1-R784)))</f>
        <v>0.1498602894</v>
      </c>
      <c r="T784" s="3">
        <f t="shared" si="13"/>
        <v>0.2299966709</v>
      </c>
      <c r="U784" s="7">
        <f>IF(T784&lt;=('Ejercicio 3 - TIR'!$D$24-'Ejercicio 3 - TIR'!$C$24)/('Ejercicio 3 - TIR'!$E$24-'Ejercicio 3 - TIR'!$C$24),'Ejercicio 3 - TIR'!$C$24+SQRT(('Ejercicio 3 - TIR'!$E$24-'Ejercicio 3 - TIR'!$C$24)*('Ejercicio 3 - TIR'!$D$24-'Ejercicio 3 - TIR'!$C$24)*T784),'Ejercicio 3 - TIR'!$E$24-SQRT(('Ejercicio 3 - TIR'!$E$24-'Ejercicio 3 - TIR'!$C$24)*('Ejercicio 3 - TIR'!$E$24-'Ejercicio 3 - TIR'!$D$24)*(1-T784)))</f>
        <v>0.1719771019</v>
      </c>
      <c r="V784" s="3">
        <f t="shared" si="14"/>
        <v>0.8726658823</v>
      </c>
      <c r="W784" s="7">
        <f>IF(V784&lt;=('Ejercicio 3 - TIR'!$D$25-'Ejercicio 3 - TIR'!$C$25)/('Ejercicio 3 - TIR'!$E$25-'Ejercicio 3 - TIR'!$C$25),'Ejercicio 3 - TIR'!$C$25+SQRT(('Ejercicio 3 - TIR'!$E$25-'Ejercicio 3 - TIR'!$C$25)*('Ejercicio 3 - TIR'!$D$25-'Ejercicio 3 - TIR'!$C$25)*V784),'Ejercicio 3 - TIR'!$E$25-SQRT(('Ejercicio 3 - TIR'!$E$25-'Ejercicio 3 - TIR'!$C$25)*('Ejercicio 3 - TIR'!$E$25-'Ejercicio 3 - TIR'!$D$25)*(1-V784)))</f>
        <v>0.2288891163</v>
      </c>
      <c r="X784" s="3">
        <f t="shared" si="15"/>
        <v>0.09654922467</v>
      </c>
      <c r="Y784" s="7">
        <f>IF(X784&lt;=('Ejercicio 3 - TIR'!$D$26-'Ejercicio 3 - TIR'!$C$26)/('Ejercicio 3 - TIR'!$E$26-'Ejercicio 3 - TIR'!$C$26),'Ejercicio 3 - TIR'!$C$26+SQRT(('Ejercicio 3 - TIR'!$E$26-'Ejercicio 3 - TIR'!$C$26)*('Ejercicio 3 - TIR'!$D$26-'Ejercicio 3 - TIR'!$C$26)*X784),'Ejercicio 3 - TIR'!$E$26-SQRT(('Ejercicio 3 - TIR'!$E$26-'Ejercicio 3 - TIR'!$C$26)*('Ejercicio 3 - TIR'!$E$26-'Ejercicio 3 - TIR'!$D$26)*(1-X784)))</f>
        <v>0.2061456776</v>
      </c>
      <c r="Z784" s="3">
        <f t="shared" si="16"/>
        <v>1.161585856</v>
      </c>
      <c r="AA784" s="3">
        <f t="shared" si="17"/>
        <v>1.335661448</v>
      </c>
      <c r="AB784" s="3">
        <f t="shared" si="18"/>
        <v>1.565364633</v>
      </c>
      <c r="AC784" s="3">
        <f t="shared" si="19"/>
        <v>1.923659561</v>
      </c>
      <c r="AD784" s="3">
        <f t="shared" si="20"/>
        <v>2.320213665</v>
      </c>
      <c r="AE784" s="2">
        <f t="shared" si="21"/>
        <v>6140.917513</v>
      </c>
      <c r="AF784" s="2">
        <f t="shared" si="22"/>
        <v>7061.197189</v>
      </c>
      <c r="AG784" s="2">
        <f t="shared" si="23"/>
        <v>8275.561417</v>
      </c>
      <c r="AH784" s="2">
        <f t="shared" si="24"/>
        <v>10169.74736</v>
      </c>
      <c r="AI784" s="2">
        <f t="shared" si="25"/>
        <v>12266.19682</v>
      </c>
      <c r="AJ784" s="4">
        <f t="shared" si="26"/>
        <v>41593.66634</v>
      </c>
      <c r="AK784" s="4">
        <f t="shared" si="27"/>
        <v>50732.57103</v>
      </c>
      <c r="AL784" s="4">
        <f t="shared" si="28"/>
        <v>53905.19171</v>
      </c>
      <c r="AM784" s="4">
        <f t="shared" si="29"/>
        <v>68788.93117</v>
      </c>
      <c r="AN784" s="4">
        <f t="shared" si="30"/>
        <v>98373.15943</v>
      </c>
      <c r="AO784" s="4">
        <f>C784/'Ejercicio 3 - TIR'!$D$7</f>
        <v>14034.08804</v>
      </c>
      <c r="AP784" s="4">
        <f t="shared" si="31"/>
        <v>27559.5783</v>
      </c>
      <c r="AQ784" s="4">
        <f t="shared" si="32"/>
        <v>36698.48299</v>
      </c>
      <c r="AR784" s="4">
        <f t="shared" si="33"/>
        <v>39871.10367</v>
      </c>
      <c r="AS784" s="4">
        <f t="shared" si="34"/>
        <v>54754.84313</v>
      </c>
      <c r="AT784" s="4">
        <f t="shared" si="35"/>
        <v>84339.07139</v>
      </c>
      <c r="AU784" s="4">
        <f>AP784*'Ejercicio 3 - TIR'!$D$5</f>
        <v>13779.78915</v>
      </c>
      <c r="AV784" s="4">
        <f>AQ784*'Ejercicio 3 - TIR'!$D$5</f>
        <v>18349.24149</v>
      </c>
      <c r="AW784" s="4">
        <f>AR784*'Ejercicio 3 - TIR'!$D$5</f>
        <v>19935.55184</v>
      </c>
      <c r="AX784" s="4">
        <f>AS784*'Ejercicio 3 - TIR'!$D$5</f>
        <v>27377.42157</v>
      </c>
      <c r="AY784" s="4">
        <f>AT784*'Ejercicio 3 - TIR'!$D$5</f>
        <v>42169.5357</v>
      </c>
      <c r="AZ784" s="4">
        <f t="shared" ref="AZ784:BD784" si="2387">AJ784-AU784-AE784</f>
        <v>21672.95968</v>
      </c>
      <c r="BA784" s="4">
        <f t="shared" si="2387"/>
        <v>25322.13235</v>
      </c>
      <c r="BB784" s="4">
        <f t="shared" si="2387"/>
        <v>25694.07846</v>
      </c>
      <c r="BC784" s="4">
        <f t="shared" si="2387"/>
        <v>31241.76225</v>
      </c>
      <c r="BD784" s="4">
        <f t="shared" si="2387"/>
        <v>43937.42692</v>
      </c>
      <c r="BE784" s="4">
        <f t="shared" ref="BE784:BI784" si="2388">AZ784/Z784</f>
        <v>18658.07815</v>
      </c>
      <c r="BF784" s="4">
        <f t="shared" si="2388"/>
        <v>18958.49609</v>
      </c>
      <c r="BG784" s="4">
        <f t="shared" si="2388"/>
        <v>16414.11714</v>
      </c>
      <c r="BH784" s="4">
        <f t="shared" si="2388"/>
        <v>16240.79587</v>
      </c>
      <c r="BI784" s="4">
        <f t="shared" si="2388"/>
        <v>18936.80207</v>
      </c>
      <c r="BJ784" s="4">
        <f t="shared" si="38"/>
        <v>88177.52433</v>
      </c>
      <c r="BK784" s="4">
        <f t="shared" si="39"/>
        <v>32562.08284</v>
      </c>
      <c r="BL784" s="4">
        <f t="shared" si="40"/>
        <v>120739.6072</v>
      </c>
      <c r="BM784" s="4">
        <f>BK784*'Ejercicio 3 - TIR'!$D$5</f>
        <v>16281.04142</v>
      </c>
      <c r="BN784" s="4">
        <f t="shared" si="41"/>
        <v>104458.5657</v>
      </c>
      <c r="BO784" s="4">
        <f t="shared" si="42"/>
        <v>45021.09756</v>
      </c>
      <c r="BP784" s="4">
        <f t="shared" si="43"/>
        <v>-108174.4937</v>
      </c>
      <c r="BQ784" s="4">
        <f t="shared" ref="BQ784:BT784" si="2389">BE784</f>
        <v>18658.07815</v>
      </c>
      <c r="BR784" s="4">
        <f t="shared" si="2389"/>
        <v>18958.49609</v>
      </c>
      <c r="BS784" s="4">
        <f t="shared" si="2389"/>
        <v>16414.11714</v>
      </c>
      <c r="BT784" s="4">
        <f t="shared" si="2389"/>
        <v>16240.79587</v>
      </c>
      <c r="BU784" s="4">
        <f t="shared" si="45"/>
        <v>63957.89962</v>
      </c>
      <c r="BV784" s="36">
        <f t="shared" si="46"/>
        <v>6.205599816</v>
      </c>
    </row>
    <row r="785" ht="15.0" customHeight="1">
      <c r="A785" s="2">
        <v>784.0</v>
      </c>
      <c r="B785" s="3">
        <f t="shared" si="4"/>
        <v>0.4417366233</v>
      </c>
      <c r="C785" s="4">
        <f>IF(B785&lt;=('Ejercicio 3 - TIR'!$D$13-'Ejercicio 3 - TIR'!$C$13)/('Ejercicio 3 - TIR'!$E$13-'Ejercicio 3 - TIR'!$C$13),'Ejercicio 3 - TIR'!$C$13+SQRT(('Ejercicio 3 - TIR'!$E$13-'Ejercicio 3 - TIR'!$C$13)*('Ejercicio 3 - TIR'!$D$13-'Ejercicio 3 - TIR'!$C$13)*B785),'Ejercicio 3 - TIR'!$E$13-SQRT(('Ejercicio 3 - TIR'!$E$13-'Ejercicio 3 - TIR'!$C$13)*('Ejercicio 3 - TIR'!$E$13-'Ejercicio 3 - TIR'!$D$13)*(1-B785)))</f>
        <v>74117.26344</v>
      </c>
      <c r="D785" s="3">
        <f t="shared" si="5"/>
        <v>0.6262967287</v>
      </c>
      <c r="E785" s="4">
        <f>IF(D785&lt;=('Ejercicio 3 - TIR'!$D$14-'Ejercicio 3 - TIR'!$C$14)/('Ejercicio 3 - TIR'!$E$14-'Ejercicio 3 - TIR'!$C$14),'Ejercicio 3 - TIR'!$C$14+SQRT(('Ejercicio 3 - TIR'!$E$14-'Ejercicio 3 - TIR'!$C$14)*('Ejercicio 3 - TIR'!$D$14-'Ejercicio 3 - TIR'!$C$14)*D785),'Ejercicio 3 - TIR'!$E$14-SQRT(('Ejercicio 3 - TIR'!$E$14-'Ejercicio 3 - TIR'!$C$14)*('Ejercicio 3 - TIR'!$E$14-'Ejercicio 3 - TIR'!$D$14)*(1-D785)))</f>
        <v>32512.97852</v>
      </c>
      <c r="F785" s="3">
        <f t="shared" si="6"/>
        <v>0.3397703174</v>
      </c>
      <c r="G785" s="4">
        <f>IF(F785&lt;=('Ejercicio 3 - TIR'!$D$18-'Ejercicio 3 - TIR'!$C$18)/('Ejercicio 3 - TIR'!$E$18-'Ejercicio 3 - TIR'!$C$18),'Ejercicio 3 - TIR'!$C$18+SQRT(('Ejercicio 3 - TIR'!$E$18-'Ejercicio 3 - TIR'!$C$18)*('Ejercicio 3 - TIR'!$D$18-'Ejercicio 3 - TIR'!$C$18)*F785),'Ejercicio 3 - TIR'!$E$18-SQRT(('Ejercicio 3 - TIR'!$E$18-'Ejercicio 3 - TIR'!$C$18)*('Ejercicio 3 - TIR'!$E$18-'Ejercicio 3 - TIR'!$D$18)*(1-F785)))</f>
        <v>37139.01587</v>
      </c>
      <c r="H785" s="3">
        <f t="shared" si="7"/>
        <v>0.8743000932</v>
      </c>
      <c r="I785" s="4">
        <f>IF(H785&lt;=('Ejercicio 3 - TIR'!$D$18-'Ejercicio 3 - TIR'!$C$18)/('Ejercicio 3 - TIR'!$E$18-'Ejercicio 3 - TIR'!$C$18),'Ejercicio 3 - TIR'!$C$18+SQRT(('Ejercicio 3 - TIR'!$E$18-'Ejercicio 3 - TIR'!$C$18)*('Ejercicio 3 - TIR'!$D$18-'Ejercicio 3 - TIR'!$C$18)*H785),'Ejercicio 3 - TIR'!$E$18-SQRT(('Ejercicio 3 - TIR'!$E$18-'Ejercicio 3 - TIR'!$C$18)*('Ejercicio 3 - TIR'!$E$18-'Ejercicio 3 - TIR'!$D$18)*(1-H785)))</f>
        <v>41929.57771</v>
      </c>
      <c r="J785" s="3">
        <f t="shared" si="8"/>
        <v>0.1908637917</v>
      </c>
      <c r="K785" s="4">
        <f>IF(J785&lt;=('Ejercicio 3 - TIR'!$D$18-'Ejercicio 3 - TIR'!$C$18)/('Ejercicio 3 - TIR'!$E$18-'Ejercicio 3 - TIR'!$C$18),'Ejercicio 3 - TIR'!$C$18+SQRT(('Ejercicio 3 - TIR'!$E$18-'Ejercicio 3 - TIR'!$C$18)*('Ejercicio 3 - TIR'!$D$18-'Ejercicio 3 - TIR'!$C$18)*J785),'Ejercicio 3 - TIR'!$E$18-SQRT(('Ejercicio 3 - TIR'!$E$18-'Ejercicio 3 - TIR'!$C$18)*('Ejercicio 3 - TIR'!$E$18-'Ejercicio 3 - TIR'!$D$18)*(1-J785)))</f>
        <v>35350.66059</v>
      </c>
      <c r="L785" s="3">
        <f t="shared" si="9"/>
        <v>0.4431722821</v>
      </c>
      <c r="M785" s="4">
        <f>IF(L785&lt;=('Ejercicio 3 - TIR'!$D$18-'Ejercicio 3 - TIR'!$C$18)/('Ejercicio 3 - TIR'!$E$18-'Ejercicio 3 - TIR'!$C$18),'Ejercicio 3 - TIR'!$C$18+SQRT(('Ejercicio 3 - TIR'!$E$18-'Ejercicio 3 - TIR'!$C$18)*('Ejercicio 3 - TIR'!$D$18-'Ejercicio 3 - TIR'!$C$18)*L785),'Ejercicio 3 - TIR'!$E$18-SQRT(('Ejercicio 3 - TIR'!$E$18-'Ejercicio 3 - TIR'!$C$18)*('Ejercicio 3 - TIR'!$E$18-'Ejercicio 3 - TIR'!$D$18)*(1-L785)))</f>
        <v>38153.27188</v>
      </c>
      <c r="N785" s="3">
        <f t="shared" si="10"/>
        <v>0.5592460464</v>
      </c>
      <c r="O785" s="4">
        <f>IF(N785&lt;=('Ejercicio 3 - TIR'!$D$18-'Ejercicio 3 - TIR'!$C$18)/('Ejercicio 3 - TIR'!$E$18-'Ejercicio 3 - TIR'!$C$18),'Ejercicio 3 - TIR'!$C$18+SQRT(('Ejercicio 3 - TIR'!$E$18-'Ejercicio 3 - TIR'!$C$18)*('Ejercicio 3 - TIR'!$D$18-'Ejercicio 3 - TIR'!$C$18)*N785),'Ejercicio 3 - TIR'!$E$18-SQRT(('Ejercicio 3 - TIR'!$E$18-'Ejercicio 3 - TIR'!$C$18)*('Ejercicio 3 - TIR'!$E$18-'Ejercicio 3 - TIR'!$D$18)*(1-N785)))</f>
        <v>39158.97958</v>
      </c>
      <c r="P785" s="3">
        <f t="shared" si="11"/>
        <v>0.798638325</v>
      </c>
      <c r="Q785" s="7">
        <f>IF(P785&lt;=('Ejercicio 3 - TIR'!$D$22-'Ejercicio 3 - TIR'!$C$22)/('Ejercicio 3 - TIR'!$E$22-'Ejercicio 3 - TIR'!$C$22),'Ejercicio 3 - TIR'!$C$22+SQRT(('Ejercicio 3 - TIR'!$E$22-'Ejercicio 3 - TIR'!$C$22)*('Ejercicio 3 - TIR'!$D$22-'Ejercicio 3 - TIR'!$C$22)*P785),'Ejercicio 3 - TIR'!$E$22-SQRT(('Ejercicio 3 - TIR'!$E$22-'Ejercicio 3 - TIR'!$C$22)*('Ejercicio 3 - TIR'!$E$22-'Ejercicio 3 - TIR'!$D$22)*(1-P785)))</f>
        <v>0.1609618537</v>
      </c>
      <c r="R785" s="3">
        <f t="shared" si="12"/>
        <v>0.4532743542</v>
      </c>
      <c r="S785" s="7">
        <f>IF(R785&lt;=('Ejercicio 3 - TIR'!$D$23-'Ejercicio 3 - TIR'!$C$23)/('Ejercicio 3 - TIR'!$E$23-'Ejercicio 3 - TIR'!$C$23),'Ejercicio 3 - TIR'!$C$23+SQRT(('Ejercicio 3 - TIR'!$E$23-'Ejercicio 3 - TIR'!$C$23)*('Ejercicio 3 - TIR'!$D$23-'Ejercicio 3 - TIR'!$C$23)*R785),'Ejercicio 3 - TIR'!$E$23-SQRT(('Ejercicio 3 - TIR'!$E$23-'Ejercicio 3 - TIR'!$C$23)*('Ejercicio 3 - TIR'!$E$23-'Ejercicio 3 - TIR'!$D$23)*(1-R785)))</f>
        <v>0.1485638554</v>
      </c>
      <c r="T785" s="3">
        <f t="shared" si="13"/>
        <v>0.1098746776</v>
      </c>
      <c r="U785" s="7">
        <f>IF(T785&lt;=('Ejercicio 3 - TIR'!$D$24-'Ejercicio 3 - TIR'!$C$24)/('Ejercicio 3 - TIR'!$E$24-'Ejercicio 3 - TIR'!$C$24),'Ejercicio 3 - TIR'!$C$24+SQRT(('Ejercicio 3 - TIR'!$E$24-'Ejercicio 3 - TIR'!$C$24)*('Ejercicio 3 - TIR'!$D$24-'Ejercicio 3 - TIR'!$C$24)*T785),'Ejercicio 3 - TIR'!$E$24-SQRT(('Ejercicio 3 - TIR'!$E$24-'Ejercicio 3 - TIR'!$C$24)*('Ejercicio 3 - TIR'!$E$24-'Ejercicio 3 - TIR'!$D$24)*(1-T785)))</f>
        <v>0.1651900238</v>
      </c>
      <c r="V785" s="3">
        <f t="shared" si="14"/>
        <v>0.1419320549</v>
      </c>
      <c r="W785" s="7">
        <f>IF(V785&lt;=('Ejercicio 3 - TIR'!$D$25-'Ejercicio 3 - TIR'!$C$25)/('Ejercicio 3 - TIR'!$E$25-'Ejercicio 3 - TIR'!$C$25),'Ejercicio 3 - TIR'!$C$25+SQRT(('Ejercicio 3 - TIR'!$E$25-'Ejercicio 3 - TIR'!$C$25)*('Ejercicio 3 - TIR'!$D$25-'Ejercicio 3 - TIR'!$C$25)*V785),'Ejercicio 3 - TIR'!$E$25-SQRT(('Ejercicio 3 - TIR'!$E$25-'Ejercicio 3 - TIR'!$C$25)*('Ejercicio 3 - TIR'!$E$25-'Ejercicio 3 - TIR'!$D$25)*(1-V785)))</f>
        <v>0.1940962717</v>
      </c>
      <c r="X785" s="3">
        <f t="shared" si="15"/>
        <v>0.3492100933</v>
      </c>
      <c r="Y785" s="7">
        <f>IF(X785&lt;=('Ejercicio 3 - TIR'!$D$26-'Ejercicio 3 - TIR'!$C$26)/('Ejercicio 3 - TIR'!$E$26-'Ejercicio 3 - TIR'!$C$26),'Ejercicio 3 - TIR'!$C$26+SQRT(('Ejercicio 3 - TIR'!$E$26-'Ejercicio 3 - TIR'!$C$26)*('Ejercicio 3 - TIR'!$D$26-'Ejercicio 3 - TIR'!$C$26)*X785),'Ejercicio 3 - TIR'!$E$26-SQRT(('Ejercicio 3 - TIR'!$E$26-'Ejercicio 3 - TIR'!$C$26)*('Ejercicio 3 - TIR'!$E$26-'Ejercicio 3 - TIR'!$D$26)*(1-X785)))</f>
        <v>0.2207187593</v>
      </c>
      <c r="Z785" s="3">
        <f t="shared" si="16"/>
        <v>1.160961854</v>
      </c>
      <c r="AA785" s="3">
        <f t="shared" si="17"/>
        <v>1.333438823</v>
      </c>
      <c r="AB785" s="3">
        <f t="shared" si="18"/>
        <v>1.553709614</v>
      </c>
      <c r="AC785" s="3">
        <f t="shared" si="19"/>
        <v>1.855278857</v>
      </c>
      <c r="AD785" s="3">
        <f t="shared" si="20"/>
        <v>2.264773704</v>
      </c>
      <c r="AE785" s="2">
        <f t="shared" si="21"/>
        <v>5233.349291</v>
      </c>
      <c r="AF785" s="2">
        <f t="shared" si="22"/>
        <v>6010.835839</v>
      </c>
      <c r="AG785" s="2">
        <f t="shared" si="23"/>
        <v>7003.765954</v>
      </c>
      <c r="AH785" s="2">
        <f t="shared" si="24"/>
        <v>8363.170814</v>
      </c>
      <c r="AI785" s="2">
        <f t="shared" si="25"/>
        <v>10209.0795</v>
      </c>
      <c r="AJ785" s="4">
        <f t="shared" si="26"/>
        <v>43116.98071</v>
      </c>
      <c r="AK785" s="4">
        <f t="shared" si="27"/>
        <v>55910.52674</v>
      </c>
      <c r="AL785" s="4">
        <f t="shared" si="28"/>
        <v>54924.6612</v>
      </c>
      <c r="AM785" s="4">
        <f t="shared" si="29"/>
        <v>70784.95864</v>
      </c>
      <c r="AN785" s="4">
        <f t="shared" si="30"/>
        <v>88686.22724</v>
      </c>
      <c r="AO785" s="4">
        <f>C785/'Ejercicio 3 - TIR'!$D$7</f>
        <v>14823.45269</v>
      </c>
      <c r="AP785" s="4">
        <f t="shared" si="31"/>
        <v>28293.52802</v>
      </c>
      <c r="AQ785" s="4">
        <f t="shared" si="32"/>
        <v>41087.07406</v>
      </c>
      <c r="AR785" s="4">
        <f t="shared" si="33"/>
        <v>40101.20852</v>
      </c>
      <c r="AS785" s="4">
        <f t="shared" si="34"/>
        <v>55961.50595</v>
      </c>
      <c r="AT785" s="4">
        <f t="shared" si="35"/>
        <v>73862.77456</v>
      </c>
      <c r="AU785" s="4">
        <f>AP785*'Ejercicio 3 - TIR'!$D$5</f>
        <v>14146.76401</v>
      </c>
      <c r="AV785" s="4">
        <f>AQ785*'Ejercicio 3 - TIR'!$D$5</f>
        <v>20543.53703</v>
      </c>
      <c r="AW785" s="4">
        <f>AR785*'Ejercicio 3 - TIR'!$D$5</f>
        <v>20050.60426</v>
      </c>
      <c r="AX785" s="4">
        <f>AS785*'Ejercicio 3 - TIR'!$D$5</f>
        <v>27980.75297</v>
      </c>
      <c r="AY785" s="4">
        <f>AT785*'Ejercicio 3 - TIR'!$D$5</f>
        <v>36931.38728</v>
      </c>
      <c r="AZ785" s="4">
        <f t="shared" ref="AZ785:BD785" si="2390">AJ785-AU785-AE785</f>
        <v>23736.86741</v>
      </c>
      <c r="BA785" s="4">
        <f t="shared" si="2390"/>
        <v>29356.15388</v>
      </c>
      <c r="BB785" s="4">
        <f t="shared" si="2390"/>
        <v>27870.29099</v>
      </c>
      <c r="BC785" s="4">
        <f t="shared" si="2390"/>
        <v>34441.03485</v>
      </c>
      <c r="BD785" s="4">
        <f t="shared" si="2390"/>
        <v>41545.76047</v>
      </c>
      <c r="BE785" s="4">
        <f t="shared" ref="BE785:BI785" si="2391">AZ785/Z785</f>
        <v>20445.86334</v>
      </c>
      <c r="BF785" s="4">
        <f t="shared" si="2391"/>
        <v>22015.37362</v>
      </c>
      <c r="BG785" s="4">
        <f t="shared" si="2391"/>
        <v>17937.90213</v>
      </c>
      <c r="BH785" s="4">
        <f t="shared" si="2391"/>
        <v>18563.80496</v>
      </c>
      <c r="BI785" s="4">
        <f t="shared" si="2391"/>
        <v>18344.33188</v>
      </c>
      <c r="BJ785" s="4">
        <f t="shared" si="38"/>
        <v>73634.5388</v>
      </c>
      <c r="BK785" s="4">
        <f t="shared" si="39"/>
        <v>33571.76585</v>
      </c>
      <c r="BL785" s="4">
        <f t="shared" si="40"/>
        <v>107206.3047</v>
      </c>
      <c r="BM785" s="4">
        <f>BK785*'Ejercicio 3 - TIR'!$D$5</f>
        <v>16785.88293</v>
      </c>
      <c r="BN785" s="4">
        <f t="shared" si="41"/>
        <v>90420.42172</v>
      </c>
      <c r="BO785" s="4">
        <f t="shared" si="42"/>
        <v>39924.70486</v>
      </c>
      <c r="BP785" s="4">
        <f t="shared" si="43"/>
        <v>-106630.242</v>
      </c>
      <c r="BQ785" s="4">
        <f t="shared" ref="BQ785:BT785" si="2392">BE785</f>
        <v>20445.86334</v>
      </c>
      <c r="BR785" s="4">
        <f t="shared" si="2392"/>
        <v>22015.37362</v>
      </c>
      <c r="BS785" s="4">
        <f t="shared" si="2392"/>
        <v>17937.90213</v>
      </c>
      <c r="BT785" s="4">
        <f t="shared" si="2392"/>
        <v>18563.80496</v>
      </c>
      <c r="BU785" s="4">
        <f t="shared" si="45"/>
        <v>58269.03674</v>
      </c>
      <c r="BV785" s="36">
        <f t="shared" si="46"/>
        <v>7.610331465</v>
      </c>
    </row>
    <row r="786" ht="15.0" customHeight="1">
      <c r="A786" s="2">
        <v>785.0</v>
      </c>
      <c r="B786" s="3">
        <f t="shared" si="4"/>
        <v>0.2647904748</v>
      </c>
      <c r="C786" s="4">
        <f>IF(B786&lt;=('Ejercicio 3 - TIR'!$D$13-'Ejercicio 3 - TIR'!$C$13)/('Ejercicio 3 - TIR'!$E$13-'Ejercicio 3 - TIR'!$C$13),'Ejercicio 3 - TIR'!$C$13+SQRT(('Ejercicio 3 - TIR'!$E$13-'Ejercicio 3 - TIR'!$C$13)*('Ejercicio 3 - TIR'!$D$13-'Ejercicio 3 - TIR'!$C$13)*B786),'Ejercicio 3 - TIR'!$E$13-SQRT(('Ejercicio 3 - TIR'!$E$13-'Ejercicio 3 - TIR'!$C$13)*('Ejercicio 3 - TIR'!$E$13-'Ejercicio 3 - TIR'!$D$13)*(1-B786)))</f>
        <v>70297.28244</v>
      </c>
      <c r="D786" s="3">
        <f t="shared" si="5"/>
        <v>0.9879488667</v>
      </c>
      <c r="E786" s="4">
        <f>IF(D786&lt;=('Ejercicio 3 - TIR'!$D$14-'Ejercicio 3 - TIR'!$C$14)/('Ejercicio 3 - TIR'!$E$14-'Ejercicio 3 - TIR'!$C$14),'Ejercicio 3 - TIR'!$C$14+SQRT(('Ejercicio 3 - TIR'!$E$14-'Ejercicio 3 - TIR'!$C$14)*('Ejercicio 3 - TIR'!$D$14-'Ejercicio 3 - TIR'!$C$14)*D786),'Ejercicio 3 - TIR'!$E$14-SQRT(('Ejercicio 3 - TIR'!$E$14-'Ejercicio 3 - TIR'!$C$14)*('Ejercicio 3 - TIR'!$E$14-'Ejercicio 3 - TIR'!$D$14)*(1-D786)))</f>
        <v>38655.50381</v>
      </c>
      <c r="F786" s="3">
        <f t="shared" si="6"/>
        <v>0.9841495813</v>
      </c>
      <c r="G786" s="4">
        <f>IF(F786&lt;=('Ejercicio 3 - TIR'!$D$18-'Ejercicio 3 - TIR'!$C$18)/('Ejercicio 3 - TIR'!$E$18-'Ejercicio 3 - TIR'!$C$18),'Ejercicio 3 - TIR'!$C$18+SQRT(('Ejercicio 3 - TIR'!$E$18-'Ejercicio 3 - TIR'!$C$18)*('Ejercicio 3 - TIR'!$D$18-'Ejercicio 3 - TIR'!$C$18)*F786),'Ejercicio 3 - TIR'!$E$18-SQRT(('Ejercicio 3 - TIR'!$E$18-'Ejercicio 3 - TIR'!$C$18)*('Ejercicio 3 - TIR'!$E$18-'Ejercicio 3 - TIR'!$D$18)*(1-F786)))</f>
        <v>43909.68748</v>
      </c>
      <c r="H786" s="3">
        <f t="shared" si="7"/>
        <v>0.5250224959</v>
      </c>
      <c r="I786" s="4">
        <f>IF(H786&lt;=('Ejercicio 3 - TIR'!$D$18-'Ejercicio 3 - TIR'!$C$18)/('Ejercicio 3 - TIR'!$E$18-'Ejercicio 3 - TIR'!$C$18),'Ejercicio 3 - TIR'!$C$18+SQRT(('Ejercicio 3 - TIR'!$E$18-'Ejercicio 3 - TIR'!$C$18)*('Ejercicio 3 - TIR'!$D$18-'Ejercicio 3 - TIR'!$C$18)*H786),'Ejercicio 3 - TIR'!$E$18-SQRT(('Ejercicio 3 - TIR'!$E$18-'Ejercicio 3 - TIR'!$C$18)*('Ejercicio 3 - TIR'!$E$18-'Ejercicio 3 - TIR'!$D$18)*(1-H786)))</f>
        <v>38874.3098</v>
      </c>
      <c r="J786" s="3">
        <f t="shared" si="8"/>
        <v>0.6713792492</v>
      </c>
      <c r="K786" s="4">
        <f>IF(J786&lt;=('Ejercicio 3 - TIR'!$D$18-'Ejercicio 3 - TIR'!$C$18)/('Ejercicio 3 - TIR'!$E$18-'Ejercicio 3 - TIR'!$C$18),'Ejercicio 3 - TIR'!$C$18+SQRT(('Ejercicio 3 - TIR'!$E$18-'Ejercicio 3 - TIR'!$C$18)*('Ejercicio 3 - TIR'!$D$18-'Ejercicio 3 - TIR'!$C$18)*J786),'Ejercicio 3 - TIR'!$E$18-SQRT(('Ejercicio 3 - TIR'!$E$18-'Ejercicio 3 - TIR'!$C$18)*('Ejercicio 3 - TIR'!$E$18-'Ejercicio 3 - TIR'!$D$18)*(1-J786)))</f>
        <v>40035.47018</v>
      </c>
      <c r="L786" s="3">
        <f t="shared" si="9"/>
        <v>0.4617154912</v>
      </c>
      <c r="M786" s="4">
        <f>IF(L786&lt;=('Ejercicio 3 - TIR'!$D$18-'Ejercicio 3 - TIR'!$C$18)/('Ejercicio 3 - TIR'!$E$18-'Ejercicio 3 - TIR'!$C$18),'Ejercicio 3 - TIR'!$C$18+SQRT(('Ejercicio 3 - TIR'!$E$18-'Ejercicio 3 - TIR'!$C$18)*('Ejercicio 3 - TIR'!$D$18-'Ejercicio 3 - TIR'!$C$18)*L786),'Ejercicio 3 - TIR'!$E$18-SQRT(('Ejercicio 3 - TIR'!$E$18-'Ejercicio 3 - TIR'!$C$18)*('Ejercicio 3 - TIR'!$E$18-'Ejercicio 3 - TIR'!$D$18)*(1-L786)))</f>
        <v>38322.09851</v>
      </c>
      <c r="N786" s="3">
        <f t="shared" si="10"/>
        <v>0.8131766228</v>
      </c>
      <c r="O786" s="4">
        <f>IF(N786&lt;=('Ejercicio 3 - TIR'!$D$18-'Ejercicio 3 - TIR'!$C$18)/('Ejercicio 3 - TIR'!$E$18-'Ejercicio 3 - TIR'!$C$18),'Ejercicio 3 - TIR'!$C$18+SQRT(('Ejercicio 3 - TIR'!$E$18-'Ejercicio 3 - TIR'!$C$18)*('Ejercicio 3 - TIR'!$D$18-'Ejercicio 3 - TIR'!$C$18)*N786),'Ejercicio 3 - TIR'!$E$18-SQRT(('Ejercicio 3 - TIR'!$E$18-'Ejercicio 3 - TIR'!$C$18)*('Ejercicio 3 - TIR'!$E$18-'Ejercicio 3 - TIR'!$D$18)*(1-N786)))</f>
        <v>41256.77234</v>
      </c>
      <c r="P786" s="3">
        <f t="shared" si="11"/>
        <v>0.5217055706</v>
      </c>
      <c r="Q786" s="7">
        <f>IF(P786&lt;=('Ejercicio 3 - TIR'!$D$22-'Ejercicio 3 - TIR'!$C$22)/('Ejercicio 3 - TIR'!$E$22-'Ejercicio 3 - TIR'!$C$22),'Ejercicio 3 - TIR'!$C$22+SQRT(('Ejercicio 3 - TIR'!$E$22-'Ejercicio 3 - TIR'!$C$22)*('Ejercicio 3 - TIR'!$D$22-'Ejercicio 3 - TIR'!$C$22)*P786),'Ejercicio 3 - TIR'!$E$22-SQRT(('Ejercicio 3 - TIR'!$E$22-'Ejercicio 3 - TIR'!$C$22)*('Ejercicio 3 - TIR'!$E$22-'Ejercicio 3 - TIR'!$D$22)*(1-P786)))</f>
        <v>0.1506583918</v>
      </c>
      <c r="R786" s="3">
        <f t="shared" si="12"/>
        <v>0.9980915448</v>
      </c>
      <c r="S786" s="7">
        <f>IF(R786&lt;=('Ejercicio 3 - TIR'!$D$23-'Ejercicio 3 - TIR'!$C$23)/('Ejercicio 3 - TIR'!$E$23-'Ejercicio 3 - TIR'!$C$23),'Ejercicio 3 - TIR'!$C$23+SQRT(('Ejercicio 3 - TIR'!$E$23-'Ejercicio 3 - TIR'!$C$23)*('Ejercicio 3 - TIR'!$D$23-'Ejercicio 3 - TIR'!$C$23)*R786),'Ejercicio 3 - TIR'!$E$23-SQRT(('Ejercicio 3 - TIR'!$E$23-'Ejercicio 3 - TIR'!$C$23)*('Ejercicio 3 - TIR'!$E$23-'Ejercicio 3 - TIR'!$D$23)*(1-R786)))</f>
        <v>0.1781465655</v>
      </c>
      <c r="T786" s="3">
        <f t="shared" si="13"/>
        <v>0.6266382587</v>
      </c>
      <c r="U786" s="7">
        <f>IF(T786&lt;=('Ejercicio 3 - TIR'!$D$24-'Ejercicio 3 - TIR'!$C$24)/('Ejercicio 3 - TIR'!$E$24-'Ejercicio 3 - TIR'!$C$24),'Ejercicio 3 - TIR'!$C$24+SQRT(('Ejercicio 3 - TIR'!$E$24-'Ejercicio 3 - TIR'!$C$24)*('Ejercicio 3 - TIR'!$D$24-'Ejercicio 3 - TIR'!$C$24)*T786),'Ejercicio 3 - TIR'!$E$24-SQRT(('Ejercicio 3 - TIR'!$E$24-'Ejercicio 3 - TIR'!$C$24)*('Ejercicio 3 - TIR'!$E$24-'Ejercicio 3 - TIR'!$D$24)*(1-T786)))</f>
        <v>0.1876671548</v>
      </c>
      <c r="V786" s="3">
        <f t="shared" si="14"/>
        <v>0.883170774</v>
      </c>
      <c r="W786" s="7">
        <f>IF(V786&lt;=('Ejercicio 3 - TIR'!$D$25-'Ejercicio 3 - TIR'!$C$25)/('Ejercicio 3 - TIR'!$E$25-'Ejercicio 3 - TIR'!$C$25),'Ejercicio 3 - TIR'!$C$25+SQRT(('Ejercicio 3 - TIR'!$E$25-'Ejercicio 3 - TIR'!$C$25)*('Ejercicio 3 - TIR'!$D$25-'Ejercicio 3 - TIR'!$C$25)*V786),'Ejercicio 3 - TIR'!$E$25-SQRT(('Ejercicio 3 - TIR'!$E$25-'Ejercicio 3 - TIR'!$C$25)*('Ejercicio 3 - TIR'!$E$25-'Ejercicio 3 - TIR'!$D$25)*(1-V786)))</f>
        <v>0.2297786674</v>
      </c>
      <c r="X786" s="3">
        <f t="shared" si="15"/>
        <v>0.5990992188</v>
      </c>
      <c r="Y786" s="7">
        <f>IF(X786&lt;=('Ejercicio 3 - TIR'!$D$26-'Ejercicio 3 - TIR'!$C$26)/('Ejercicio 3 - TIR'!$E$26-'Ejercicio 3 - TIR'!$C$26),'Ejercicio 3 - TIR'!$C$26+SQRT(('Ejercicio 3 - TIR'!$E$26-'Ejercicio 3 - TIR'!$C$26)*('Ejercicio 3 - TIR'!$D$26-'Ejercicio 3 - TIR'!$C$26)*X786),'Ejercicio 3 - TIR'!$E$26-SQRT(('Ejercicio 3 - TIR'!$E$26-'Ejercicio 3 - TIR'!$C$26)*('Ejercicio 3 - TIR'!$E$26-'Ejercicio 3 - TIR'!$D$26)*(1-X786)))</f>
        <v>0.2334718986</v>
      </c>
      <c r="Z786" s="3">
        <f t="shared" si="16"/>
        <v>1.150658392</v>
      </c>
      <c r="AA786" s="3">
        <f t="shared" si="17"/>
        <v>1.355644232</v>
      </c>
      <c r="AB786" s="3">
        <f t="shared" si="18"/>
        <v>1.610054128</v>
      </c>
      <c r="AC786" s="3">
        <f t="shared" si="19"/>
        <v>1.980010221</v>
      </c>
      <c r="AD786" s="3">
        <f t="shared" si="20"/>
        <v>2.442286966</v>
      </c>
      <c r="AE786" s="2">
        <f t="shared" si="21"/>
        <v>5823.776038</v>
      </c>
      <c r="AF786" s="2">
        <f t="shared" si="22"/>
        <v>6861.261737</v>
      </c>
      <c r="AG786" s="2">
        <f t="shared" si="23"/>
        <v>8148.895206</v>
      </c>
      <c r="AH786" s="2">
        <f t="shared" si="24"/>
        <v>10021.33749</v>
      </c>
      <c r="AI786" s="2">
        <f t="shared" si="25"/>
        <v>12361.03818</v>
      </c>
      <c r="AJ786" s="4">
        <f t="shared" si="26"/>
        <v>50525.05037</v>
      </c>
      <c r="AK786" s="4">
        <f t="shared" si="27"/>
        <v>52699.73386</v>
      </c>
      <c r="AL786" s="4">
        <f t="shared" si="28"/>
        <v>64459.27405</v>
      </c>
      <c r="AM786" s="4">
        <f t="shared" si="29"/>
        <v>75878.14673</v>
      </c>
      <c r="AN786" s="4">
        <f t="shared" si="30"/>
        <v>100760.8774</v>
      </c>
      <c r="AO786" s="4">
        <f>C786/'Ejercicio 3 - TIR'!$D$7</f>
        <v>14059.45649</v>
      </c>
      <c r="AP786" s="4">
        <f t="shared" si="31"/>
        <v>36465.59389</v>
      </c>
      <c r="AQ786" s="4">
        <f t="shared" si="32"/>
        <v>38640.27737</v>
      </c>
      <c r="AR786" s="4">
        <f t="shared" si="33"/>
        <v>50399.81756</v>
      </c>
      <c r="AS786" s="4">
        <f t="shared" si="34"/>
        <v>61818.69024</v>
      </c>
      <c r="AT786" s="4">
        <f t="shared" si="35"/>
        <v>86701.42087</v>
      </c>
      <c r="AU786" s="4">
        <f>AP786*'Ejercicio 3 - TIR'!$D$5</f>
        <v>18232.79694</v>
      </c>
      <c r="AV786" s="4">
        <f>AQ786*'Ejercicio 3 - TIR'!$D$5</f>
        <v>19320.13869</v>
      </c>
      <c r="AW786" s="4">
        <f>AR786*'Ejercicio 3 - TIR'!$D$5</f>
        <v>25199.90878</v>
      </c>
      <c r="AX786" s="4">
        <f>AS786*'Ejercicio 3 - TIR'!$D$5</f>
        <v>30909.34512</v>
      </c>
      <c r="AY786" s="4">
        <f>AT786*'Ejercicio 3 - TIR'!$D$5</f>
        <v>43350.71043</v>
      </c>
      <c r="AZ786" s="4">
        <f t="shared" ref="AZ786:BD786" si="2393">AJ786-AU786-AE786</f>
        <v>26468.47739</v>
      </c>
      <c r="BA786" s="4">
        <f t="shared" si="2393"/>
        <v>26518.33344</v>
      </c>
      <c r="BB786" s="4">
        <f t="shared" si="2393"/>
        <v>31110.47006</v>
      </c>
      <c r="BC786" s="4">
        <f t="shared" si="2393"/>
        <v>34947.46412</v>
      </c>
      <c r="BD786" s="4">
        <f t="shared" si="2393"/>
        <v>45049.12874</v>
      </c>
      <c r="BE786" s="4">
        <f t="shared" ref="BE786:BI786" si="2394">AZ786/Z786</f>
        <v>23002.8978</v>
      </c>
      <c r="BF786" s="4">
        <f t="shared" si="2394"/>
        <v>19561.42534</v>
      </c>
      <c r="BG786" s="4">
        <f t="shared" si="2394"/>
        <v>19322.6237</v>
      </c>
      <c r="BH786" s="4">
        <f t="shared" si="2394"/>
        <v>17650.1433</v>
      </c>
      <c r="BI786" s="4">
        <f t="shared" si="2394"/>
        <v>18445.46909</v>
      </c>
      <c r="BJ786" s="4">
        <f t="shared" si="38"/>
        <v>94407.83312</v>
      </c>
      <c r="BK786" s="4">
        <f t="shared" si="39"/>
        <v>34337.22733</v>
      </c>
      <c r="BL786" s="4">
        <f t="shared" si="40"/>
        <v>128745.0605</v>
      </c>
      <c r="BM786" s="4">
        <f>BK786*'Ejercicio 3 - TIR'!$D$5</f>
        <v>17168.61367</v>
      </c>
      <c r="BN786" s="4">
        <f t="shared" si="41"/>
        <v>111576.4468</v>
      </c>
      <c r="BO786" s="4">
        <f t="shared" si="42"/>
        <v>45685.23206</v>
      </c>
      <c r="BP786" s="4">
        <f t="shared" si="43"/>
        <v>-108952.7863</v>
      </c>
      <c r="BQ786" s="4">
        <f t="shared" ref="BQ786:BT786" si="2395">BE786</f>
        <v>23002.8978</v>
      </c>
      <c r="BR786" s="4">
        <f t="shared" si="2395"/>
        <v>19561.42534</v>
      </c>
      <c r="BS786" s="4">
        <f t="shared" si="2395"/>
        <v>19322.6237</v>
      </c>
      <c r="BT786" s="4">
        <f t="shared" si="2395"/>
        <v>17650.1433</v>
      </c>
      <c r="BU786" s="4">
        <f t="shared" si="45"/>
        <v>64130.70115</v>
      </c>
      <c r="BV786" s="36">
        <f t="shared" si="46"/>
        <v>8.315451432</v>
      </c>
    </row>
    <row r="787" ht="15.0" customHeight="1">
      <c r="A787" s="2">
        <v>786.0</v>
      </c>
      <c r="B787" s="3">
        <f t="shared" si="4"/>
        <v>0.4611941309</v>
      </c>
      <c r="C787" s="4">
        <f>IF(B787&lt;=('Ejercicio 3 - TIR'!$D$13-'Ejercicio 3 - TIR'!$C$13)/('Ejercicio 3 - TIR'!$E$13-'Ejercicio 3 - TIR'!$C$13),'Ejercicio 3 - TIR'!$C$13+SQRT(('Ejercicio 3 - TIR'!$E$13-'Ejercicio 3 - TIR'!$C$13)*('Ejercicio 3 - TIR'!$D$13-'Ejercicio 3 - TIR'!$C$13)*B787),'Ejercicio 3 - TIR'!$E$13-SQRT(('Ejercicio 3 - TIR'!$E$13-'Ejercicio 3 - TIR'!$C$13)*('Ejercicio 3 - TIR'!$E$13-'Ejercicio 3 - TIR'!$D$13)*(1-B787)))</f>
        <v>74572.31739</v>
      </c>
      <c r="D787" s="3">
        <f t="shared" si="5"/>
        <v>0.355887743</v>
      </c>
      <c r="E787" s="4">
        <f>IF(D787&lt;=('Ejercicio 3 - TIR'!$D$14-'Ejercicio 3 - TIR'!$C$14)/('Ejercicio 3 - TIR'!$E$14-'Ejercicio 3 - TIR'!$C$14),'Ejercicio 3 - TIR'!$C$14+SQRT(('Ejercicio 3 - TIR'!$E$14-'Ejercicio 3 - TIR'!$C$14)*('Ejercicio 3 - TIR'!$D$14-'Ejercicio 3 - TIR'!$C$14)*D787),'Ejercicio 3 - TIR'!$E$14-SQRT(('Ejercicio 3 - TIR'!$E$14-'Ejercicio 3 - TIR'!$C$14)*('Ejercicio 3 - TIR'!$E$14-'Ejercicio 3 - TIR'!$D$14)*(1-D787)))</f>
        <v>30170.61352</v>
      </c>
      <c r="F787" s="3">
        <f t="shared" si="6"/>
        <v>0.7874229192</v>
      </c>
      <c r="G787" s="4">
        <f>IF(F787&lt;=('Ejercicio 3 - TIR'!$D$18-'Ejercicio 3 - TIR'!$C$18)/('Ejercicio 3 - TIR'!$E$18-'Ejercicio 3 - TIR'!$C$18),'Ejercicio 3 - TIR'!$C$18+SQRT(('Ejercicio 3 - TIR'!$E$18-'Ejercicio 3 - TIR'!$C$18)*('Ejercicio 3 - TIR'!$D$18-'Ejercicio 3 - TIR'!$C$18)*F787),'Ejercicio 3 - TIR'!$E$18-SQRT(('Ejercicio 3 - TIR'!$E$18-'Ejercicio 3 - TIR'!$C$18)*('Ejercicio 3 - TIR'!$E$18-'Ejercicio 3 - TIR'!$D$18)*(1-F787)))</f>
        <v>41007.09616</v>
      </c>
      <c r="H787" s="3">
        <f t="shared" si="7"/>
        <v>0.5992012908</v>
      </c>
      <c r="I787" s="4">
        <f>IF(H787&lt;=('Ejercicio 3 - TIR'!$D$18-'Ejercicio 3 - TIR'!$C$18)/('Ejercicio 3 - TIR'!$E$18-'Ejercicio 3 - TIR'!$C$18),'Ejercicio 3 - TIR'!$C$18+SQRT(('Ejercicio 3 - TIR'!$E$18-'Ejercicio 3 - TIR'!$C$18)*('Ejercicio 3 - TIR'!$D$18-'Ejercicio 3 - TIR'!$C$18)*H787),'Ejercicio 3 - TIR'!$E$18-SQRT(('Ejercicio 3 - TIR'!$E$18-'Ejercicio 3 - TIR'!$C$18)*('Ejercicio 3 - TIR'!$E$18-'Ejercicio 3 - TIR'!$D$18)*(1-H787)))</f>
        <v>39480.51653</v>
      </c>
      <c r="J787" s="3">
        <f t="shared" si="8"/>
        <v>0.8976694605</v>
      </c>
      <c r="K787" s="4">
        <f>IF(J787&lt;=('Ejercicio 3 - TIR'!$D$18-'Ejercicio 3 - TIR'!$C$18)/('Ejercicio 3 - TIR'!$E$18-'Ejercicio 3 - TIR'!$C$18),'Ejercicio 3 - TIR'!$C$18+SQRT(('Ejercicio 3 - TIR'!$E$18-'Ejercicio 3 - TIR'!$C$18)*('Ejercicio 3 - TIR'!$D$18-'Ejercicio 3 - TIR'!$C$18)*J787),'Ejercicio 3 - TIR'!$E$18-SQRT(('Ejercicio 3 - TIR'!$E$18-'Ejercicio 3 - TIR'!$C$18)*('Ejercicio 3 - TIR'!$E$18-'Ejercicio 3 - TIR'!$D$18)*(1-J787)))</f>
        <v>42229.65878</v>
      </c>
      <c r="L787" s="3">
        <f t="shared" si="9"/>
        <v>0.4109796595</v>
      </c>
      <c r="M787" s="4">
        <f>IF(L787&lt;=('Ejercicio 3 - TIR'!$D$18-'Ejercicio 3 - TIR'!$C$18)/('Ejercicio 3 - TIR'!$E$18-'Ejercicio 3 - TIR'!$C$18),'Ejercicio 3 - TIR'!$C$18+SQRT(('Ejercicio 3 - TIR'!$E$18-'Ejercicio 3 - TIR'!$C$18)*('Ejercicio 3 - TIR'!$D$18-'Ejercicio 3 - TIR'!$C$18)*L787),'Ejercicio 3 - TIR'!$E$18-SQRT(('Ejercicio 3 - TIR'!$E$18-'Ejercicio 3 - TIR'!$C$18)*('Ejercicio 3 - TIR'!$E$18-'Ejercicio 3 - TIR'!$D$18)*(1-L787)))</f>
        <v>37851.5571</v>
      </c>
      <c r="N787" s="3">
        <f t="shared" si="10"/>
        <v>0.5625553478</v>
      </c>
      <c r="O787" s="4">
        <f>IF(N787&lt;=('Ejercicio 3 - TIR'!$D$18-'Ejercicio 3 - TIR'!$C$18)/('Ejercicio 3 - TIR'!$E$18-'Ejercicio 3 - TIR'!$C$18),'Ejercicio 3 - TIR'!$C$18+SQRT(('Ejercicio 3 - TIR'!$E$18-'Ejercicio 3 - TIR'!$C$18)*('Ejercicio 3 - TIR'!$D$18-'Ejercicio 3 - TIR'!$C$18)*N787),'Ejercicio 3 - TIR'!$E$18-SQRT(('Ejercicio 3 - TIR'!$E$18-'Ejercicio 3 - TIR'!$C$18)*('Ejercicio 3 - TIR'!$E$18-'Ejercicio 3 - TIR'!$D$18)*(1-N787)))</f>
        <v>39186.03844</v>
      </c>
      <c r="P787" s="3">
        <f t="shared" si="11"/>
        <v>0.8650300871</v>
      </c>
      <c r="Q787" s="7">
        <f>IF(P787&lt;=('Ejercicio 3 - TIR'!$D$22-'Ejercicio 3 - TIR'!$C$22)/('Ejercicio 3 - TIR'!$E$22-'Ejercicio 3 - TIR'!$C$22),'Ejercicio 3 - TIR'!$C$22+SQRT(('Ejercicio 3 - TIR'!$E$22-'Ejercicio 3 - TIR'!$C$22)*('Ejercicio 3 - TIR'!$D$22-'Ejercicio 3 - TIR'!$C$22)*P787),'Ejercicio 3 - TIR'!$E$22-SQRT(('Ejercicio 3 - TIR'!$E$22-'Ejercicio 3 - TIR'!$C$22)*('Ejercicio 3 - TIR'!$E$22-'Ejercicio 3 - TIR'!$D$22)*(1-P787)))</f>
        <v>0.1644132799</v>
      </c>
      <c r="R787" s="3">
        <f t="shared" si="12"/>
        <v>0.4900289059</v>
      </c>
      <c r="S787" s="7">
        <f>IF(R787&lt;=('Ejercicio 3 - TIR'!$D$23-'Ejercicio 3 - TIR'!$C$23)/('Ejercicio 3 - TIR'!$E$23-'Ejercicio 3 - TIR'!$C$23),'Ejercicio 3 - TIR'!$C$23+SQRT(('Ejercicio 3 - TIR'!$E$23-'Ejercicio 3 - TIR'!$C$23)*('Ejercicio 3 - TIR'!$D$23-'Ejercicio 3 - TIR'!$C$23)*R787),'Ejercicio 3 - TIR'!$E$23-SQRT(('Ejercicio 3 - TIR'!$E$23-'Ejercicio 3 - TIR'!$C$23)*('Ejercicio 3 - TIR'!$E$23-'Ejercicio 3 - TIR'!$D$23)*(1-R787)))</f>
        <v>0.1496993608</v>
      </c>
      <c r="T787" s="3">
        <f t="shared" si="13"/>
        <v>0.119260702</v>
      </c>
      <c r="U787" s="7">
        <f>IF(T787&lt;=('Ejercicio 3 - TIR'!$D$24-'Ejercicio 3 - TIR'!$C$24)/('Ejercicio 3 - TIR'!$E$24-'Ejercicio 3 - TIR'!$C$24),'Ejercicio 3 - TIR'!$C$24+SQRT(('Ejercicio 3 - TIR'!$E$24-'Ejercicio 3 - TIR'!$C$24)*('Ejercicio 3 - TIR'!$D$24-'Ejercicio 3 - TIR'!$C$24)*T787),'Ejercicio 3 - TIR'!$E$24-SQRT(('Ejercicio 3 - TIR'!$E$24-'Ejercicio 3 - TIR'!$C$24)*('Ejercicio 3 - TIR'!$E$24-'Ejercicio 3 - TIR'!$D$24)*(1-T787)))</f>
        <v>0.1658255323</v>
      </c>
      <c r="V787" s="3">
        <f t="shared" si="14"/>
        <v>0.4323902376</v>
      </c>
      <c r="W787" s="7">
        <f>IF(V787&lt;=('Ejercicio 3 - TIR'!$D$25-'Ejercicio 3 - TIR'!$C$25)/('Ejercicio 3 - TIR'!$E$25-'Ejercicio 3 - TIR'!$C$25),'Ejercicio 3 - TIR'!$C$25+SQRT(('Ejercicio 3 - TIR'!$E$25-'Ejercicio 3 - TIR'!$C$25)*('Ejercicio 3 - TIR'!$D$25-'Ejercicio 3 - TIR'!$C$25)*V787),'Ejercicio 3 - TIR'!$E$25-SQRT(('Ejercicio 3 - TIR'!$E$25-'Ejercicio 3 - TIR'!$C$25)*('Ejercicio 3 - TIR'!$E$25-'Ejercicio 3 - TIR'!$D$25)*(1-V787)))</f>
        <v>0.2054283255</v>
      </c>
      <c r="X787" s="3">
        <f t="shared" si="15"/>
        <v>0.8371589074</v>
      </c>
      <c r="Y787" s="7">
        <f>IF(X787&lt;=('Ejercicio 3 - TIR'!$D$26-'Ejercicio 3 - TIR'!$C$26)/('Ejercicio 3 - TIR'!$E$26-'Ejercicio 3 - TIR'!$C$26),'Ejercicio 3 - TIR'!$C$26+SQRT(('Ejercicio 3 - TIR'!$E$26-'Ejercicio 3 - TIR'!$C$26)*('Ejercicio 3 - TIR'!$D$26-'Ejercicio 3 - TIR'!$C$26)*X787),'Ejercicio 3 - TIR'!$E$26-SQRT(('Ejercicio 3 - TIR'!$E$26-'Ejercicio 3 - TIR'!$C$26)*('Ejercicio 3 - TIR'!$E$26-'Ejercicio 3 - TIR'!$D$26)*(1-X787)))</f>
        <v>0.2503463004</v>
      </c>
      <c r="Z787" s="3">
        <f t="shared" si="16"/>
        <v>1.16441328</v>
      </c>
      <c r="AA787" s="3">
        <f t="shared" si="17"/>
        <v>1.338725204</v>
      </c>
      <c r="AB787" s="3">
        <f t="shared" si="18"/>
        <v>1.560720023</v>
      </c>
      <c r="AC787" s="3">
        <f t="shared" si="19"/>
        <v>1.881336124</v>
      </c>
      <c r="AD787" s="3">
        <f t="shared" si="20"/>
        <v>2.352321663</v>
      </c>
      <c r="AE787" s="2">
        <f t="shared" si="21"/>
        <v>4960.449526</v>
      </c>
      <c r="AF787" s="2">
        <f t="shared" si="22"/>
        <v>5703.025649</v>
      </c>
      <c r="AG787" s="2">
        <f t="shared" si="23"/>
        <v>6648.732913</v>
      </c>
      <c r="AH787" s="2">
        <f t="shared" si="24"/>
        <v>8014.570982</v>
      </c>
      <c r="AI787" s="2">
        <f t="shared" si="25"/>
        <v>10020.98918</v>
      </c>
      <c r="AJ787" s="4">
        <f t="shared" si="26"/>
        <v>47749.20734</v>
      </c>
      <c r="AK787" s="4">
        <f t="shared" si="27"/>
        <v>52853.56253</v>
      </c>
      <c r="AL787" s="4">
        <f t="shared" si="28"/>
        <v>65908.67403</v>
      </c>
      <c r="AM787" s="4">
        <f t="shared" si="29"/>
        <v>71211.50173</v>
      </c>
      <c r="AN787" s="4">
        <f t="shared" si="30"/>
        <v>92178.16708</v>
      </c>
      <c r="AO787" s="4">
        <f>C787/'Ejercicio 3 - TIR'!$D$7</f>
        <v>14914.46348</v>
      </c>
      <c r="AP787" s="4">
        <f t="shared" si="31"/>
        <v>32834.74386</v>
      </c>
      <c r="AQ787" s="4">
        <f t="shared" si="32"/>
        <v>37939.09905</v>
      </c>
      <c r="AR787" s="4">
        <f t="shared" si="33"/>
        <v>50994.21055</v>
      </c>
      <c r="AS787" s="4">
        <f t="shared" si="34"/>
        <v>56297.03825</v>
      </c>
      <c r="AT787" s="4">
        <f t="shared" si="35"/>
        <v>77263.70361</v>
      </c>
      <c r="AU787" s="4">
        <f>AP787*'Ejercicio 3 - TIR'!$D$5</f>
        <v>16417.37193</v>
      </c>
      <c r="AV787" s="4">
        <f>AQ787*'Ejercicio 3 - TIR'!$D$5</f>
        <v>18969.54952</v>
      </c>
      <c r="AW787" s="4">
        <f>AR787*'Ejercicio 3 - TIR'!$D$5</f>
        <v>25497.10528</v>
      </c>
      <c r="AX787" s="4">
        <f>AS787*'Ejercicio 3 - TIR'!$D$5</f>
        <v>28148.51913</v>
      </c>
      <c r="AY787" s="4">
        <f>AT787*'Ejercicio 3 - TIR'!$D$5</f>
        <v>38631.8518</v>
      </c>
      <c r="AZ787" s="4">
        <f t="shared" ref="AZ787:BD787" si="2396">AJ787-AU787-AE787</f>
        <v>26371.38588</v>
      </c>
      <c r="BA787" s="4">
        <f t="shared" si="2396"/>
        <v>28180.98735</v>
      </c>
      <c r="BB787" s="4">
        <f t="shared" si="2396"/>
        <v>33762.83584</v>
      </c>
      <c r="BC787" s="4">
        <f t="shared" si="2396"/>
        <v>35048.41162</v>
      </c>
      <c r="BD787" s="4">
        <f t="shared" si="2396"/>
        <v>43525.3261</v>
      </c>
      <c r="BE787" s="4">
        <f t="shared" ref="BE787:BI787" si="2397">AZ787/Z787</f>
        <v>22647.78867</v>
      </c>
      <c r="BF787" s="4">
        <f t="shared" si="2397"/>
        <v>21050.61388</v>
      </c>
      <c r="BG787" s="4">
        <f t="shared" si="2397"/>
        <v>21632.85877</v>
      </c>
      <c r="BH787" s="4">
        <f t="shared" si="2397"/>
        <v>18629.53205</v>
      </c>
      <c r="BI787" s="4">
        <f t="shared" si="2397"/>
        <v>18503.13535</v>
      </c>
      <c r="BJ787" s="4">
        <f t="shared" si="38"/>
        <v>70970.98776</v>
      </c>
      <c r="BK787" s="4">
        <f t="shared" si="39"/>
        <v>35083.61552</v>
      </c>
      <c r="BL787" s="4">
        <f t="shared" si="40"/>
        <v>106054.6033</v>
      </c>
      <c r="BM787" s="4">
        <f>BK787*'Ejercicio 3 - TIR'!$D$5</f>
        <v>17541.80776</v>
      </c>
      <c r="BN787" s="4">
        <f t="shared" si="41"/>
        <v>88512.79552</v>
      </c>
      <c r="BO787" s="4">
        <f t="shared" si="42"/>
        <v>37627.84526</v>
      </c>
      <c r="BP787" s="4">
        <f t="shared" si="43"/>
        <v>-104742.9309</v>
      </c>
      <c r="BQ787" s="4">
        <f t="shared" ref="BQ787:BT787" si="2398">BE787</f>
        <v>22647.78867</v>
      </c>
      <c r="BR787" s="4">
        <f t="shared" si="2398"/>
        <v>21050.61388</v>
      </c>
      <c r="BS787" s="4">
        <f t="shared" si="2398"/>
        <v>21632.85877</v>
      </c>
      <c r="BT787" s="4">
        <f t="shared" si="2398"/>
        <v>18629.53205</v>
      </c>
      <c r="BU787" s="4">
        <f t="shared" si="45"/>
        <v>56130.98061</v>
      </c>
      <c r="BV787" s="36">
        <f t="shared" si="46"/>
        <v>9.04350936</v>
      </c>
    </row>
    <row r="788" ht="15.0" customHeight="1">
      <c r="A788" s="2">
        <v>787.0</v>
      </c>
      <c r="B788" s="3">
        <f t="shared" si="4"/>
        <v>0.6343424411</v>
      </c>
      <c r="C788" s="4">
        <f>IF(B788&lt;=('Ejercicio 3 - TIR'!$D$13-'Ejercicio 3 - TIR'!$C$13)/('Ejercicio 3 - TIR'!$E$13-'Ejercicio 3 - TIR'!$C$13),'Ejercicio 3 - TIR'!$C$13+SQRT(('Ejercicio 3 - TIR'!$E$13-'Ejercicio 3 - TIR'!$C$13)*('Ejercicio 3 - TIR'!$D$13-'Ejercicio 3 - TIR'!$C$13)*B788),'Ejercicio 3 - TIR'!$E$13-SQRT(('Ejercicio 3 - TIR'!$E$13-'Ejercicio 3 - TIR'!$C$13)*('Ejercicio 3 - TIR'!$E$13-'Ejercicio 3 - TIR'!$D$13)*(1-B788)))</f>
        <v>79052.70732</v>
      </c>
      <c r="D788" s="3">
        <f t="shared" si="5"/>
        <v>0.3562604906</v>
      </c>
      <c r="E788" s="4">
        <f>IF(D788&lt;=('Ejercicio 3 - TIR'!$D$14-'Ejercicio 3 - TIR'!$C$14)/('Ejercicio 3 - TIR'!$E$14-'Ejercicio 3 - TIR'!$C$14),'Ejercicio 3 - TIR'!$C$14+SQRT(('Ejercicio 3 - TIR'!$E$14-'Ejercicio 3 - TIR'!$C$14)*('Ejercicio 3 - TIR'!$D$14-'Ejercicio 3 - TIR'!$C$14)*D788),'Ejercicio 3 - TIR'!$E$14-SQRT(('Ejercicio 3 - TIR'!$E$14-'Ejercicio 3 - TIR'!$C$14)*('Ejercicio 3 - TIR'!$E$14-'Ejercicio 3 - TIR'!$D$14)*(1-D788)))</f>
        <v>30173.45806</v>
      </c>
      <c r="F788" s="3">
        <f t="shared" si="6"/>
        <v>0.5950850733</v>
      </c>
      <c r="G788" s="4">
        <f>IF(F788&lt;=('Ejercicio 3 - TIR'!$D$18-'Ejercicio 3 - TIR'!$C$18)/('Ejercicio 3 - TIR'!$E$18-'Ejercicio 3 - TIR'!$C$18),'Ejercicio 3 - TIR'!$C$18+SQRT(('Ejercicio 3 - TIR'!$E$18-'Ejercicio 3 - TIR'!$C$18)*('Ejercicio 3 - TIR'!$D$18-'Ejercicio 3 - TIR'!$C$18)*F788),'Ejercicio 3 - TIR'!$E$18-SQRT(('Ejercicio 3 - TIR'!$E$18-'Ejercicio 3 - TIR'!$C$18)*('Ejercicio 3 - TIR'!$E$18-'Ejercicio 3 - TIR'!$D$18)*(1-F788)))</f>
        <v>39447.89717</v>
      </c>
      <c r="H788" s="3">
        <f t="shared" si="7"/>
        <v>0.9853939441</v>
      </c>
      <c r="I788" s="4">
        <f>IF(H788&lt;=('Ejercicio 3 - TIR'!$D$18-'Ejercicio 3 - TIR'!$C$18)/('Ejercicio 3 - TIR'!$E$18-'Ejercicio 3 - TIR'!$C$18),'Ejercicio 3 - TIR'!$C$18+SQRT(('Ejercicio 3 - TIR'!$E$18-'Ejercicio 3 - TIR'!$C$18)*('Ejercicio 3 - TIR'!$D$18-'Ejercicio 3 - TIR'!$C$18)*H788),'Ejercicio 3 - TIR'!$E$18-SQRT(('Ejercicio 3 - TIR'!$E$18-'Ejercicio 3 - TIR'!$C$18)*('Ejercicio 3 - TIR'!$E$18-'Ejercicio 3 - TIR'!$D$18)*(1-H788)))</f>
        <v>43953.36052</v>
      </c>
      <c r="J788" s="3">
        <f t="shared" si="8"/>
        <v>0.02035521526</v>
      </c>
      <c r="K788" s="4">
        <f>IF(J788&lt;=('Ejercicio 3 - TIR'!$D$18-'Ejercicio 3 - TIR'!$C$18)/('Ejercicio 3 - TIR'!$E$18-'Ejercicio 3 - TIR'!$C$18),'Ejercicio 3 - TIR'!$C$18+SQRT(('Ejercicio 3 - TIR'!$E$18-'Ejercicio 3 - TIR'!$C$18)*('Ejercicio 3 - TIR'!$D$18-'Ejercicio 3 - TIR'!$C$18)*J788),'Ejercicio 3 - TIR'!$E$18-SQRT(('Ejercicio 3 - TIR'!$E$18-'Ejercicio 3 - TIR'!$C$18)*('Ejercicio 3 - TIR'!$E$18-'Ejercicio 3 - TIR'!$D$18)*(1-J788)))</f>
        <v>31747.36438</v>
      </c>
      <c r="L788" s="3">
        <f t="shared" si="9"/>
        <v>0.8824873886</v>
      </c>
      <c r="M788" s="4">
        <f>IF(L788&lt;=('Ejercicio 3 - TIR'!$D$18-'Ejercicio 3 - TIR'!$C$18)/('Ejercicio 3 - TIR'!$E$18-'Ejercicio 3 - TIR'!$C$18),'Ejercicio 3 - TIR'!$C$18+SQRT(('Ejercicio 3 - TIR'!$E$18-'Ejercicio 3 - TIR'!$C$18)*('Ejercicio 3 - TIR'!$D$18-'Ejercicio 3 - TIR'!$C$18)*L788),'Ejercicio 3 - TIR'!$E$18-SQRT(('Ejercicio 3 - TIR'!$E$18-'Ejercicio 3 - TIR'!$C$18)*('Ejercicio 3 - TIR'!$E$18-'Ejercicio 3 - TIR'!$D$18)*(1-L788)))</f>
        <v>42031.25517</v>
      </c>
      <c r="N788" s="3">
        <f t="shared" si="10"/>
        <v>0.4956717894</v>
      </c>
      <c r="O788" s="4">
        <f>IF(N788&lt;=('Ejercicio 3 - TIR'!$D$18-'Ejercicio 3 - TIR'!$C$18)/('Ejercicio 3 - TIR'!$E$18-'Ejercicio 3 - TIR'!$C$18),'Ejercicio 3 - TIR'!$C$18+SQRT(('Ejercicio 3 - TIR'!$E$18-'Ejercicio 3 - TIR'!$C$18)*('Ejercicio 3 - TIR'!$D$18-'Ejercicio 3 - TIR'!$C$18)*N788),'Ejercicio 3 - TIR'!$E$18-SQRT(('Ejercicio 3 - TIR'!$E$18-'Ejercicio 3 - TIR'!$C$18)*('Ejercicio 3 - TIR'!$E$18-'Ejercicio 3 - TIR'!$D$18)*(1-N788)))</f>
        <v>38622.68916</v>
      </c>
      <c r="P788" s="3">
        <f t="shared" si="11"/>
        <v>0.3726361792</v>
      </c>
      <c r="Q788" s="7">
        <f>IF(P788&lt;=('Ejercicio 3 - TIR'!$D$22-'Ejercicio 3 - TIR'!$C$22)/('Ejercicio 3 - TIR'!$E$22-'Ejercicio 3 - TIR'!$C$22),'Ejercicio 3 - TIR'!$C$22+SQRT(('Ejercicio 3 - TIR'!$E$22-'Ejercicio 3 - TIR'!$C$22)*('Ejercicio 3 - TIR'!$D$22-'Ejercicio 3 - TIR'!$C$22)*P788),'Ejercicio 3 - TIR'!$E$22-SQRT(('Ejercicio 3 - TIR'!$E$22-'Ejercicio 3 - TIR'!$C$22)*('Ejercicio 3 - TIR'!$E$22-'Ejercicio 3 - TIR'!$D$22)*(1-P788)))</f>
        <v>0.1458987475</v>
      </c>
      <c r="R788" s="3">
        <f t="shared" si="12"/>
        <v>0.08212839615</v>
      </c>
      <c r="S788" s="7">
        <f>IF(R788&lt;=('Ejercicio 3 - TIR'!$D$23-'Ejercicio 3 - TIR'!$C$23)/('Ejercicio 3 - TIR'!$E$23-'Ejercicio 3 - TIR'!$C$23),'Ejercicio 3 - TIR'!$C$23+SQRT(('Ejercicio 3 - TIR'!$E$23-'Ejercicio 3 - TIR'!$C$23)*('Ejercicio 3 - TIR'!$D$23-'Ejercicio 3 - TIR'!$C$23)*R788),'Ejercicio 3 - TIR'!$E$23-SQRT(('Ejercicio 3 - TIR'!$E$23-'Ejercicio 3 - TIR'!$C$23)*('Ejercicio 3 - TIR'!$E$23-'Ejercicio 3 - TIR'!$D$23)*(1-R788)))</f>
        <v>0.1321585819</v>
      </c>
      <c r="T788" s="3">
        <f t="shared" si="13"/>
        <v>0.4099985689</v>
      </c>
      <c r="U788" s="7">
        <f>IF(T788&lt;=('Ejercicio 3 - TIR'!$D$24-'Ejercicio 3 - TIR'!$C$24)/('Ejercicio 3 - TIR'!$E$24-'Ejercicio 3 - TIR'!$C$24),'Ejercicio 3 - TIR'!$C$24+SQRT(('Ejercicio 3 - TIR'!$E$24-'Ejercicio 3 - TIR'!$C$24)*('Ejercicio 3 - TIR'!$D$24-'Ejercicio 3 - TIR'!$C$24)*T788),'Ejercicio 3 - TIR'!$E$24-SQRT(('Ejercicio 3 - TIR'!$E$24-'Ejercicio 3 - TIR'!$C$24)*('Ejercicio 3 - TIR'!$E$24-'Ejercicio 3 - TIR'!$D$24)*(1-T788)))</f>
        <v>0.1793427503</v>
      </c>
      <c r="V788" s="3">
        <f t="shared" si="14"/>
        <v>0.5384088203</v>
      </c>
      <c r="W788" s="7">
        <f>IF(V788&lt;=('Ejercicio 3 - TIR'!$D$25-'Ejercicio 3 - TIR'!$C$25)/('Ejercicio 3 - TIR'!$E$25-'Ejercicio 3 - TIR'!$C$25),'Ejercicio 3 - TIR'!$C$25+SQRT(('Ejercicio 3 - TIR'!$E$25-'Ejercicio 3 - TIR'!$C$25)*('Ejercicio 3 - TIR'!$D$25-'Ejercicio 3 - TIR'!$C$25)*V788),'Ejercicio 3 - TIR'!$E$25-SQRT(('Ejercicio 3 - TIR'!$E$25-'Ejercicio 3 - TIR'!$C$25)*('Ejercicio 3 - TIR'!$E$25-'Ejercicio 3 - TIR'!$D$25)*(1-V788)))</f>
        <v>0.209805857</v>
      </c>
      <c r="X788" s="3">
        <f t="shared" si="15"/>
        <v>0.8173891909</v>
      </c>
      <c r="Y788" s="7">
        <f>IF(X788&lt;=('Ejercicio 3 - TIR'!$D$26-'Ejercicio 3 - TIR'!$C$26)/('Ejercicio 3 - TIR'!$E$26-'Ejercicio 3 - TIR'!$C$26),'Ejercicio 3 - TIR'!$C$26+SQRT(('Ejercicio 3 - TIR'!$E$26-'Ejercicio 3 - TIR'!$C$26)*('Ejercicio 3 - TIR'!$D$26-'Ejercicio 3 - TIR'!$C$26)*X788),'Ejercicio 3 - TIR'!$E$26-SQRT(('Ejercicio 3 - TIR'!$E$26-'Ejercicio 3 - TIR'!$C$26)*('Ejercicio 3 - TIR'!$E$26-'Ejercicio 3 - TIR'!$D$26)*(1-X788)))</f>
        <v>0.2485977967</v>
      </c>
      <c r="Z788" s="3">
        <f t="shared" si="16"/>
        <v>1.145898748</v>
      </c>
      <c r="AA788" s="3">
        <f t="shared" si="17"/>
        <v>1.297339101</v>
      </c>
      <c r="AB788" s="3">
        <f t="shared" si="18"/>
        <v>1.530007463</v>
      </c>
      <c r="AC788" s="3">
        <f t="shared" si="19"/>
        <v>1.85101199</v>
      </c>
      <c r="AD788" s="3">
        <f t="shared" si="20"/>
        <v>2.311169493</v>
      </c>
      <c r="AE788" s="2">
        <f t="shared" si="21"/>
        <v>4402.26974</v>
      </c>
      <c r="AF788" s="2">
        <f t="shared" si="22"/>
        <v>4984.067465</v>
      </c>
      <c r="AG788" s="2">
        <f t="shared" si="23"/>
        <v>5877.923832</v>
      </c>
      <c r="AH788" s="2">
        <f t="shared" si="24"/>
        <v>7111.146679</v>
      </c>
      <c r="AI788" s="2">
        <f t="shared" si="25"/>
        <v>8878.962076</v>
      </c>
      <c r="AJ788" s="4">
        <f t="shared" si="26"/>
        <v>45203.29596</v>
      </c>
      <c r="AK788" s="4">
        <f t="shared" si="27"/>
        <v>57022.41322</v>
      </c>
      <c r="AL788" s="4">
        <f t="shared" si="28"/>
        <v>48573.70445</v>
      </c>
      <c r="AM788" s="4">
        <f t="shared" si="29"/>
        <v>77800.3573</v>
      </c>
      <c r="AN788" s="4">
        <f t="shared" si="30"/>
        <v>89263.58094</v>
      </c>
      <c r="AO788" s="4">
        <f>C788/'Ejercicio 3 - TIR'!$D$7</f>
        <v>15810.54146</v>
      </c>
      <c r="AP788" s="4">
        <f t="shared" si="31"/>
        <v>29392.7545</v>
      </c>
      <c r="AQ788" s="4">
        <f t="shared" si="32"/>
        <v>41211.87176</v>
      </c>
      <c r="AR788" s="4">
        <f t="shared" si="33"/>
        <v>32763.16299</v>
      </c>
      <c r="AS788" s="4">
        <f t="shared" si="34"/>
        <v>61989.81583</v>
      </c>
      <c r="AT788" s="4">
        <f t="shared" si="35"/>
        <v>73453.03947</v>
      </c>
      <c r="AU788" s="4">
        <f>AP788*'Ejercicio 3 - TIR'!$D$5</f>
        <v>14696.37725</v>
      </c>
      <c r="AV788" s="4">
        <f>AQ788*'Ejercicio 3 - TIR'!$D$5</f>
        <v>20605.93588</v>
      </c>
      <c r="AW788" s="4">
        <f>AR788*'Ejercicio 3 - TIR'!$D$5</f>
        <v>16381.58149</v>
      </c>
      <c r="AX788" s="4">
        <f>AS788*'Ejercicio 3 - TIR'!$D$5</f>
        <v>30994.90792</v>
      </c>
      <c r="AY788" s="4">
        <f>AT788*'Ejercicio 3 - TIR'!$D$5</f>
        <v>36726.51974</v>
      </c>
      <c r="AZ788" s="4">
        <f t="shared" ref="AZ788:BD788" si="2399">AJ788-AU788-AE788</f>
        <v>26104.64897</v>
      </c>
      <c r="BA788" s="4">
        <f t="shared" si="2399"/>
        <v>31432.40988</v>
      </c>
      <c r="BB788" s="4">
        <f t="shared" si="2399"/>
        <v>26314.19912</v>
      </c>
      <c r="BC788" s="4">
        <f t="shared" si="2399"/>
        <v>39694.3027</v>
      </c>
      <c r="BD788" s="4">
        <f t="shared" si="2399"/>
        <v>43658.09912</v>
      </c>
      <c r="BE788" s="4">
        <f t="shared" ref="BE788:BI788" si="2400">AZ788/Z788</f>
        <v>22780.93857</v>
      </c>
      <c r="BF788" s="4">
        <f t="shared" si="2400"/>
        <v>24228.36855</v>
      </c>
      <c r="BG788" s="4">
        <f t="shared" si="2400"/>
        <v>17198.73906</v>
      </c>
      <c r="BH788" s="4">
        <f t="shared" si="2400"/>
        <v>21444.64915</v>
      </c>
      <c r="BI788" s="4">
        <f t="shared" si="2400"/>
        <v>18890.04647</v>
      </c>
      <c r="BJ788" s="4">
        <f t="shared" si="38"/>
        <v>69735.97578</v>
      </c>
      <c r="BK788" s="4">
        <f t="shared" si="39"/>
        <v>36540.8411</v>
      </c>
      <c r="BL788" s="4">
        <f t="shared" si="40"/>
        <v>106276.8169</v>
      </c>
      <c r="BM788" s="4">
        <f>BK788*'Ejercicio 3 - TIR'!$D$5</f>
        <v>18270.42055</v>
      </c>
      <c r="BN788" s="4">
        <f t="shared" si="41"/>
        <v>88006.39633</v>
      </c>
      <c r="BO788" s="4">
        <f t="shared" si="42"/>
        <v>38078.7288</v>
      </c>
      <c r="BP788" s="4">
        <f t="shared" si="43"/>
        <v>-109226.1654</v>
      </c>
      <c r="BQ788" s="4">
        <f t="shared" ref="BQ788:BT788" si="2401">BE788</f>
        <v>22780.93857</v>
      </c>
      <c r="BR788" s="4">
        <f t="shared" si="2401"/>
        <v>24228.36855</v>
      </c>
      <c r="BS788" s="4">
        <f t="shared" si="2401"/>
        <v>17198.73906</v>
      </c>
      <c r="BT788" s="4">
        <f t="shared" si="2401"/>
        <v>21444.64915</v>
      </c>
      <c r="BU788" s="4">
        <f t="shared" si="45"/>
        <v>56968.77527</v>
      </c>
      <c r="BV788" s="36">
        <f t="shared" si="46"/>
        <v>8.249059946</v>
      </c>
    </row>
    <row r="789" ht="15.0" customHeight="1">
      <c r="A789" s="2">
        <v>788.0</v>
      </c>
      <c r="B789" s="3">
        <f t="shared" si="4"/>
        <v>0.6037172813</v>
      </c>
      <c r="C789" s="4">
        <f>IF(B789&lt;=('Ejercicio 3 - TIR'!$D$13-'Ejercicio 3 - TIR'!$C$13)/('Ejercicio 3 - TIR'!$E$13-'Ejercicio 3 - TIR'!$C$13),'Ejercicio 3 - TIR'!$C$13+SQRT(('Ejercicio 3 - TIR'!$E$13-'Ejercicio 3 - TIR'!$C$13)*('Ejercicio 3 - TIR'!$D$13-'Ejercicio 3 - TIR'!$C$13)*B789),'Ejercicio 3 - TIR'!$E$13-SQRT(('Ejercicio 3 - TIR'!$E$13-'Ejercicio 3 - TIR'!$C$13)*('Ejercicio 3 - TIR'!$E$13-'Ejercicio 3 - TIR'!$D$13)*(1-B789)))</f>
        <v>78193.13726</v>
      </c>
      <c r="D789" s="3">
        <f t="shared" si="5"/>
        <v>0.8701679136</v>
      </c>
      <c r="E789" s="4">
        <f>IF(D789&lt;=('Ejercicio 3 - TIR'!$D$14-'Ejercicio 3 - TIR'!$C$14)/('Ejercicio 3 - TIR'!$E$14-'Ejercicio 3 - TIR'!$C$14),'Ejercicio 3 - TIR'!$C$14+SQRT(('Ejercicio 3 - TIR'!$E$14-'Ejercicio 3 - TIR'!$C$14)*('Ejercicio 3 - TIR'!$D$14-'Ejercicio 3 - TIR'!$C$14)*D789),'Ejercicio 3 - TIR'!$E$14-SQRT(('Ejercicio 3 - TIR'!$E$14-'Ejercicio 3 - TIR'!$C$14)*('Ejercicio 3 - TIR'!$E$14-'Ejercicio 3 - TIR'!$D$14)*(1-D789)))</f>
        <v>35586.97236</v>
      </c>
      <c r="F789" s="3">
        <f t="shared" si="6"/>
        <v>0.6472403455</v>
      </c>
      <c r="G789" s="4">
        <f>IF(F789&lt;=('Ejercicio 3 - TIR'!$D$18-'Ejercicio 3 - TIR'!$C$18)/('Ejercicio 3 - TIR'!$E$18-'Ejercicio 3 - TIR'!$C$18),'Ejercicio 3 - TIR'!$C$18+SQRT(('Ejercicio 3 - TIR'!$E$18-'Ejercicio 3 - TIR'!$C$18)*('Ejercicio 3 - TIR'!$D$18-'Ejercicio 3 - TIR'!$C$18)*F789),'Ejercicio 3 - TIR'!$E$18-SQRT(('Ejercicio 3 - TIR'!$E$18-'Ejercicio 3 - TIR'!$C$18)*('Ejercicio 3 - TIR'!$E$18-'Ejercicio 3 - TIR'!$D$18)*(1-F789)))</f>
        <v>39853.22545</v>
      </c>
      <c r="H789" s="3">
        <f t="shared" si="7"/>
        <v>0.1046231036</v>
      </c>
      <c r="I789" s="4">
        <f>IF(H789&lt;=('Ejercicio 3 - TIR'!$D$18-'Ejercicio 3 - TIR'!$C$18)/('Ejercicio 3 - TIR'!$E$18-'Ejercicio 3 - TIR'!$C$18),'Ejercicio 3 - TIR'!$C$18+SQRT(('Ejercicio 3 - TIR'!$E$18-'Ejercicio 3 - TIR'!$C$18)*('Ejercicio 3 - TIR'!$D$18-'Ejercicio 3 - TIR'!$C$18)*H789),'Ejercicio 3 - TIR'!$E$18-SQRT(('Ejercicio 3 - TIR'!$E$18-'Ejercicio 3 - TIR'!$C$18)*('Ejercicio 3 - TIR'!$E$18-'Ejercicio 3 - TIR'!$D$18)*(1-H789)))</f>
        <v>33961.49789</v>
      </c>
      <c r="J789" s="3">
        <f t="shared" si="8"/>
        <v>0.1491156734</v>
      </c>
      <c r="K789" s="4">
        <f>IF(J789&lt;=('Ejercicio 3 - TIR'!$D$18-'Ejercicio 3 - TIR'!$C$18)/('Ejercicio 3 - TIR'!$E$18-'Ejercicio 3 - TIR'!$C$18),'Ejercicio 3 - TIR'!$C$18+SQRT(('Ejercicio 3 - TIR'!$E$18-'Ejercicio 3 - TIR'!$C$18)*('Ejercicio 3 - TIR'!$D$18-'Ejercicio 3 - TIR'!$C$18)*J789),'Ejercicio 3 - TIR'!$E$18-SQRT(('Ejercicio 3 - TIR'!$E$18-'Ejercicio 3 - TIR'!$C$18)*('Ejercicio 3 - TIR'!$E$18-'Ejercicio 3 - TIR'!$D$18)*(1-J789)))</f>
        <v>34729.41339</v>
      </c>
      <c r="L789" s="3">
        <f t="shared" si="9"/>
        <v>0.4000342732</v>
      </c>
      <c r="M789" s="4">
        <f>IF(L789&lt;=('Ejercicio 3 - TIR'!$D$18-'Ejercicio 3 - TIR'!$C$18)/('Ejercicio 3 - TIR'!$E$18-'Ejercicio 3 - TIR'!$C$18),'Ejercicio 3 - TIR'!$C$18+SQRT(('Ejercicio 3 - TIR'!$E$18-'Ejercicio 3 - TIR'!$C$18)*('Ejercicio 3 - TIR'!$D$18-'Ejercicio 3 - TIR'!$C$18)*L789),'Ejercicio 3 - TIR'!$E$18-SQRT(('Ejercicio 3 - TIR'!$E$18-'Ejercicio 3 - TIR'!$C$18)*('Ejercicio 3 - TIR'!$E$18-'Ejercicio 3 - TIR'!$D$18)*(1-L789)))</f>
        <v>37746.29853</v>
      </c>
      <c r="N789" s="3">
        <f t="shared" si="10"/>
        <v>0.8023737769</v>
      </c>
      <c r="O789" s="4">
        <f>IF(N789&lt;=('Ejercicio 3 - TIR'!$D$18-'Ejercicio 3 - TIR'!$C$18)/('Ejercicio 3 - TIR'!$E$18-'Ejercicio 3 - TIR'!$C$18),'Ejercicio 3 - TIR'!$C$18+SQRT(('Ejercicio 3 - TIR'!$E$18-'Ejercicio 3 - TIR'!$C$18)*('Ejercicio 3 - TIR'!$D$18-'Ejercicio 3 - TIR'!$C$18)*N789),'Ejercicio 3 - TIR'!$E$18-SQRT(('Ejercicio 3 - TIR'!$E$18-'Ejercicio 3 - TIR'!$C$18)*('Ejercicio 3 - TIR'!$E$18-'Ejercicio 3 - TIR'!$D$18)*(1-N789)))</f>
        <v>41150.06926</v>
      </c>
      <c r="P789" s="3">
        <f t="shared" si="11"/>
        <v>0.1706949804</v>
      </c>
      <c r="Q789" s="7">
        <f>IF(P789&lt;=('Ejercicio 3 - TIR'!$D$22-'Ejercicio 3 - TIR'!$C$22)/('Ejercicio 3 - TIR'!$E$22-'Ejercicio 3 - TIR'!$C$22),'Ejercicio 3 - TIR'!$C$22+SQRT(('Ejercicio 3 - TIR'!$E$22-'Ejercicio 3 - TIR'!$C$22)*('Ejercicio 3 - TIR'!$D$22-'Ejercicio 3 - TIR'!$C$22)*P789),'Ejercicio 3 - TIR'!$E$22-SQRT(('Ejercicio 3 - TIR'!$E$22-'Ejercicio 3 - TIR'!$C$22)*('Ejercicio 3 - TIR'!$E$22-'Ejercicio 3 - TIR'!$D$22)*(1-P789)))</f>
        <v>0.1375285757</v>
      </c>
      <c r="R789" s="3">
        <f t="shared" si="12"/>
        <v>0.2067055036</v>
      </c>
      <c r="S789" s="7">
        <f>IF(R789&lt;=('Ejercicio 3 - TIR'!$D$23-'Ejercicio 3 - TIR'!$C$23)/('Ejercicio 3 - TIR'!$E$23-'Ejercicio 3 - TIR'!$C$23),'Ejercicio 3 - TIR'!$C$23+SQRT(('Ejercicio 3 - TIR'!$E$23-'Ejercicio 3 - TIR'!$C$23)*('Ejercicio 3 - TIR'!$D$23-'Ejercicio 3 - TIR'!$C$23)*R789),'Ejercicio 3 - TIR'!$E$23-SQRT(('Ejercicio 3 - TIR'!$E$23-'Ejercicio 3 - TIR'!$C$23)*('Ejercicio 3 - TIR'!$E$23-'Ejercicio 3 - TIR'!$D$23)*(1-R789)))</f>
        <v>0.1392891137</v>
      </c>
      <c r="T789" s="3">
        <f t="shared" si="13"/>
        <v>0.7835033659</v>
      </c>
      <c r="U789" s="7">
        <f>IF(T789&lt;=('Ejercicio 3 - TIR'!$D$24-'Ejercicio 3 - TIR'!$C$24)/('Ejercicio 3 - TIR'!$E$24-'Ejercicio 3 - TIR'!$C$24),'Ejercicio 3 - TIR'!$C$24+SQRT(('Ejercicio 3 - TIR'!$E$24-'Ejercicio 3 - TIR'!$C$24)*('Ejercicio 3 - TIR'!$D$24-'Ejercicio 3 - TIR'!$C$24)*T789),'Ejercicio 3 - TIR'!$E$24-SQRT(('Ejercicio 3 - TIR'!$E$24-'Ejercicio 3 - TIR'!$C$24)*('Ejercicio 3 - TIR'!$E$24-'Ejercicio 3 - TIR'!$D$24)*(1-T789)))</f>
        <v>0.1953790623</v>
      </c>
      <c r="V789" s="3">
        <f t="shared" si="14"/>
        <v>0.5394519977</v>
      </c>
      <c r="W789" s="7">
        <f>IF(V789&lt;=('Ejercicio 3 - TIR'!$D$25-'Ejercicio 3 - TIR'!$C$25)/('Ejercicio 3 - TIR'!$E$25-'Ejercicio 3 - TIR'!$C$25),'Ejercicio 3 - TIR'!$C$25+SQRT(('Ejercicio 3 - TIR'!$E$25-'Ejercicio 3 - TIR'!$C$25)*('Ejercicio 3 - TIR'!$D$25-'Ejercicio 3 - TIR'!$C$25)*V789),'Ejercicio 3 - TIR'!$E$25-SQRT(('Ejercicio 3 - TIR'!$E$25-'Ejercicio 3 - TIR'!$C$25)*('Ejercicio 3 - TIR'!$E$25-'Ejercicio 3 - TIR'!$D$25)*(1-V789)))</f>
        <v>0.2098513013</v>
      </c>
      <c r="X789" s="3">
        <f t="shared" si="15"/>
        <v>0.07465516672</v>
      </c>
      <c r="Y789" s="7">
        <f>IF(X789&lt;=('Ejercicio 3 - TIR'!$D$26-'Ejercicio 3 - TIR'!$C$26)/('Ejercicio 3 - TIR'!$E$26-'Ejercicio 3 - TIR'!$C$26),'Ejercicio 3 - TIR'!$C$26+SQRT(('Ejercicio 3 - TIR'!$E$26-'Ejercicio 3 - TIR'!$C$26)*('Ejercicio 3 - TIR'!$D$26-'Ejercicio 3 - TIR'!$C$26)*X789),'Ejercicio 3 - TIR'!$E$26-SQRT(('Ejercicio 3 - TIR'!$E$26-'Ejercicio 3 - TIR'!$C$26)*('Ejercicio 3 - TIR'!$E$26-'Ejercicio 3 - TIR'!$D$26)*(1-X789)))</f>
        <v>0.204197498</v>
      </c>
      <c r="Z789" s="3">
        <f t="shared" si="16"/>
        <v>1.137528576</v>
      </c>
      <c r="AA789" s="3">
        <f t="shared" si="17"/>
        <v>1.295973923</v>
      </c>
      <c r="AB789" s="3">
        <f t="shared" si="18"/>
        <v>1.549180092</v>
      </c>
      <c r="AC789" s="3">
        <f t="shared" si="19"/>
        <v>1.874277551</v>
      </c>
      <c r="AD789" s="3">
        <f t="shared" si="20"/>
        <v>2.257000337</v>
      </c>
      <c r="AE789" s="2">
        <f t="shared" si="21"/>
        <v>4894.225621</v>
      </c>
      <c r="AF789" s="2">
        <f t="shared" si="22"/>
        <v>5575.93797</v>
      </c>
      <c r="AG789" s="2">
        <f t="shared" si="23"/>
        <v>6665.359501</v>
      </c>
      <c r="AH789" s="2">
        <f t="shared" si="24"/>
        <v>8064.093866</v>
      </c>
      <c r="AI789" s="2">
        <f t="shared" si="25"/>
        <v>9710.761657</v>
      </c>
      <c r="AJ789" s="4">
        <f t="shared" si="26"/>
        <v>45334.18278</v>
      </c>
      <c r="AK789" s="4">
        <f t="shared" si="27"/>
        <v>44013.21564</v>
      </c>
      <c r="AL789" s="4">
        <f t="shared" si="28"/>
        <v>53802.11585</v>
      </c>
      <c r="AM789" s="4">
        <f t="shared" si="29"/>
        <v>70747.03997</v>
      </c>
      <c r="AN789" s="4">
        <f t="shared" si="30"/>
        <v>92875.72019</v>
      </c>
      <c r="AO789" s="4">
        <f>C789/'Ejercicio 3 - TIR'!$D$7</f>
        <v>15638.62745</v>
      </c>
      <c r="AP789" s="4">
        <f t="shared" si="31"/>
        <v>29695.55533</v>
      </c>
      <c r="AQ789" s="4">
        <f t="shared" si="32"/>
        <v>28374.58819</v>
      </c>
      <c r="AR789" s="4">
        <f t="shared" si="33"/>
        <v>38163.48839</v>
      </c>
      <c r="AS789" s="4">
        <f t="shared" si="34"/>
        <v>55108.41252</v>
      </c>
      <c r="AT789" s="4">
        <f t="shared" si="35"/>
        <v>77237.09274</v>
      </c>
      <c r="AU789" s="4">
        <f>AP789*'Ejercicio 3 - TIR'!$D$5</f>
        <v>14847.77767</v>
      </c>
      <c r="AV789" s="4">
        <f>AQ789*'Ejercicio 3 - TIR'!$D$5</f>
        <v>14187.2941</v>
      </c>
      <c r="AW789" s="4">
        <f>AR789*'Ejercicio 3 - TIR'!$D$5</f>
        <v>19081.7442</v>
      </c>
      <c r="AX789" s="4">
        <f>AS789*'Ejercicio 3 - TIR'!$D$5</f>
        <v>27554.20626</v>
      </c>
      <c r="AY789" s="4">
        <f>AT789*'Ejercicio 3 - TIR'!$D$5</f>
        <v>38618.54637</v>
      </c>
      <c r="AZ789" s="4">
        <f t="shared" ref="AZ789:BD789" si="2402">AJ789-AU789-AE789</f>
        <v>25592.1795</v>
      </c>
      <c r="BA789" s="4">
        <f t="shared" si="2402"/>
        <v>24249.98358</v>
      </c>
      <c r="BB789" s="4">
        <f t="shared" si="2402"/>
        <v>28055.01215</v>
      </c>
      <c r="BC789" s="4">
        <f t="shared" si="2402"/>
        <v>35128.73984</v>
      </c>
      <c r="BD789" s="4">
        <f t="shared" si="2402"/>
        <v>44546.41216</v>
      </c>
      <c r="BE789" s="4">
        <f t="shared" ref="BE789:BI789" si="2403">AZ789/Z789</f>
        <v>22498.05415</v>
      </c>
      <c r="BF789" s="4">
        <f t="shared" si="2403"/>
        <v>18711.78359</v>
      </c>
      <c r="BG789" s="4">
        <f t="shared" si="2403"/>
        <v>18109.58731</v>
      </c>
      <c r="BH789" s="4">
        <f t="shared" si="2403"/>
        <v>18742.54954</v>
      </c>
      <c r="BI789" s="4">
        <f t="shared" si="2403"/>
        <v>19736.99845</v>
      </c>
      <c r="BJ789" s="4">
        <f t="shared" si="38"/>
        <v>80319.80862</v>
      </c>
      <c r="BK789" s="4">
        <f t="shared" si="39"/>
        <v>35296.38744</v>
      </c>
      <c r="BL789" s="4">
        <f t="shared" si="40"/>
        <v>115616.1961</v>
      </c>
      <c r="BM789" s="4">
        <f>BK789*'Ejercicio 3 - TIR'!$D$5</f>
        <v>17648.19372</v>
      </c>
      <c r="BN789" s="4">
        <f t="shared" si="41"/>
        <v>97968.00234</v>
      </c>
      <c r="BO789" s="4">
        <f t="shared" si="42"/>
        <v>43406.28609</v>
      </c>
      <c r="BP789" s="4">
        <f t="shared" si="43"/>
        <v>-113780.1096</v>
      </c>
      <c r="BQ789" s="4">
        <f t="shared" ref="BQ789:BT789" si="2404">BE789</f>
        <v>22498.05415</v>
      </c>
      <c r="BR789" s="4">
        <f t="shared" si="2404"/>
        <v>18711.78359</v>
      </c>
      <c r="BS789" s="4">
        <f t="shared" si="2404"/>
        <v>18109.58731</v>
      </c>
      <c r="BT789" s="4">
        <f t="shared" si="2404"/>
        <v>18742.54954</v>
      </c>
      <c r="BU789" s="4">
        <f t="shared" si="45"/>
        <v>63143.28454</v>
      </c>
      <c r="BV789" s="36">
        <f t="shared" si="46"/>
        <v>6.360507107</v>
      </c>
    </row>
    <row r="790" ht="15.0" customHeight="1">
      <c r="A790" s="2">
        <v>789.0</v>
      </c>
      <c r="B790" s="3">
        <f t="shared" si="4"/>
        <v>0.5487612435</v>
      </c>
      <c r="C790" s="4">
        <f>IF(B790&lt;=('Ejercicio 3 - TIR'!$D$13-'Ejercicio 3 - TIR'!$C$13)/('Ejercicio 3 - TIR'!$E$13-'Ejercicio 3 - TIR'!$C$13),'Ejercicio 3 - TIR'!$C$13+SQRT(('Ejercicio 3 - TIR'!$E$13-'Ejercicio 3 - TIR'!$C$13)*('Ejercicio 3 - TIR'!$D$13-'Ejercicio 3 - TIR'!$C$13)*B790),'Ejercicio 3 - TIR'!$E$13-SQRT(('Ejercicio 3 - TIR'!$E$13-'Ejercicio 3 - TIR'!$C$13)*('Ejercicio 3 - TIR'!$E$13-'Ejercicio 3 - TIR'!$D$13)*(1-B790)))</f>
        <v>76730.13735</v>
      </c>
      <c r="D790" s="3">
        <f t="shared" si="5"/>
        <v>0.1130877248</v>
      </c>
      <c r="E790" s="4">
        <f>IF(D790&lt;=('Ejercicio 3 - TIR'!$D$14-'Ejercicio 3 - TIR'!$C$14)/('Ejercicio 3 - TIR'!$E$14-'Ejercicio 3 - TIR'!$C$14),'Ejercicio 3 - TIR'!$C$14+SQRT(('Ejercicio 3 - TIR'!$E$14-'Ejercicio 3 - TIR'!$C$14)*('Ejercicio 3 - TIR'!$D$14-'Ejercicio 3 - TIR'!$C$14)*D790),'Ejercicio 3 - TIR'!$E$14-SQRT(('Ejercicio 3 - TIR'!$E$14-'Ejercicio 3 - TIR'!$C$14)*('Ejercicio 3 - TIR'!$E$14-'Ejercicio 3 - TIR'!$D$14)*(1-D790)))</f>
        <v>27912.31512</v>
      </c>
      <c r="F790" s="3">
        <f t="shared" si="6"/>
        <v>0.6900830411</v>
      </c>
      <c r="G790" s="4">
        <f>IF(F790&lt;=('Ejercicio 3 - TIR'!$D$18-'Ejercicio 3 - TIR'!$C$18)/('Ejercicio 3 - TIR'!$E$18-'Ejercicio 3 - TIR'!$C$18),'Ejercicio 3 - TIR'!$C$18+SQRT(('Ejercicio 3 - TIR'!$E$18-'Ejercicio 3 - TIR'!$C$18)*('Ejercicio 3 - TIR'!$D$18-'Ejercicio 3 - TIR'!$C$18)*F790),'Ejercicio 3 - TIR'!$E$18-SQRT(('Ejercicio 3 - TIR'!$E$18-'Ejercicio 3 - TIR'!$C$18)*('Ejercicio 3 - TIR'!$E$18-'Ejercicio 3 - TIR'!$D$18)*(1-F790)))</f>
        <v>40178.82048</v>
      </c>
      <c r="H790" s="3">
        <f t="shared" si="7"/>
        <v>0.8517081986</v>
      </c>
      <c r="I790" s="4">
        <f>IF(H790&lt;=('Ejercicio 3 - TIR'!$D$18-'Ejercicio 3 - TIR'!$C$18)/('Ejercicio 3 - TIR'!$E$18-'Ejercicio 3 - TIR'!$C$18),'Ejercicio 3 - TIR'!$C$18+SQRT(('Ejercicio 3 - TIR'!$E$18-'Ejercicio 3 - TIR'!$C$18)*('Ejercicio 3 - TIR'!$D$18-'Ejercicio 3 - TIR'!$C$18)*H790),'Ejercicio 3 - TIR'!$E$18-SQRT(('Ejercicio 3 - TIR'!$E$18-'Ejercicio 3 - TIR'!$C$18)*('Ejercicio 3 - TIR'!$E$18-'Ejercicio 3 - TIR'!$D$18)*(1-H790)))</f>
        <v>41665.05096</v>
      </c>
      <c r="J790" s="3">
        <f t="shared" si="8"/>
        <v>0.9144553435</v>
      </c>
      <c r="K790" s="4">
        <f>IF(J790&lt;=('Ejercicio 3 - TIR'!$D$18-'Ejercicio 3 - TIR'!$C$18)/('Ejercicio 3 - TIR'!$E$18-'Ejercicio 3 - TIR'!$C$18),'Ejercicio 3 - TIR'!$C$18+SQRT(('Ejercicio 3 - TIR'!$E$18-'Ejercicio 3 - TIR'!$C$18)*('Ejercicio 3 - TIR'!$D$18-'Ejercicio 3 - TIR'!$C$18)*J790),'Ejercicio 3 - TIR'!$E$18-SQRT(('Ejercicio 3 - TIR'!$E$18-'Ejercicio 3 - TIR'!$C$18)*('Ejercicio 3 - TIR'!$E$18-'Ejercicio 3 - TIR'!$D$18)*(1-J790)))</f>
        <v>42467.04733</v>
      </c>
      <c r="L790" s="3">
        <f t="shared" si="9"/>
        <v>0.3955197864</v>
      </c>
      <c r="M790" s="4">
        <f>IF(L790&lt;=('Ejercicio 3 - TIR'!$D$18-'Ejercicio 3 - TIR'!$C$18)/('Ejercicio 3 - TIR'!$E$18-'Ejercicio 3 - TIR'!$C$18),'Ejercicio 3 - TIR'!$C$18+SQRT(('Ejercicio 3 - TIR'!$E$18-'Ejercicio 3 - TIR'!$C$18)*('Ejercicio 3 - TIR'!$D$18-'Ejercicio 3 - TIR'!$C$18)*L790),'Ejercicio 3 - TIR'!$E$18-SQRT(('Ejercicio 3 - TIR'!$E$18-'Ejercicio 3 - TIR'!$C$18)*('Ejercicio 3 - TIR'!$E$18-'Ejercicio 3 - TIR'!$D$18)*(1-L790)))</f>
        <v>37702.46506</v>
      </c>
      <c r="N790" s="3">
        <f t="shared" si="10"/>
        <v>0.0896384943</v>
      </c>
      <c r="O790" s="4">
        <f>IF(N790&lt;=('Ejercicio 3 - TIR'!$D$18-'Ejercicio 3 - TIR'!$C$18)/('Ejercicio 3 - TIR'!$E$18-'Ejercicio 3 - TIR'!$C$18),'Ejercicio 3 - TIR'!$C$18+SQRT(('Ejercicio 3 - TIR'!$E$18-'Ejercicio 3 - TIR'!$C$18)*('Ejercicio 3 - TIR'!$D$18-'Ejercicio 3 - TIR'!$C$18)*N790),'Ejercicio 3 - TIR'!$E$18-SQRT(('Ejercicio 3 - TIR'!$E$18-'Ejercicio 3 - TIR'!$C$18)*('Ejercicio 3 - TIR'!$E$18-'Ejercicio 3 - TIR'!$D$18)*(1-N790)))</f>
        <v>33666.84798</v>
      </c>
      <c r="P790" s="3">
        <f t="shared" si="11"/>
        <v>0.5283138436</v>
      </c>
      <c r="Q790" s="7">
        <f>IF(P790&lt;=('Ejercicio 3 - TIR'!$D$22-'Ejercicio 3 - TIR'!$C$22)/('Ejercicio 3 - TIR'!$E$22-'Ejercicio 3 - TIR'!$C$22),'Ejercicio 3 - TIR'!$C$22+SQRT(('Ejercicio 3 - TIR'!$E$22-'Ejercicio 3 - TIR'!$C$22)*('Ejercicio 3 - TIR'!$D$22-'Ejercicio 3 - TIR'!$C$22)*P790),'Ejercicio 3 - TIR'!$E$22-SQRT(('Ejercicio 3 - TIR'!$E$22-'Ejercicio 3 - TIR'!$C$22)*('Ejercicio 3 - TIR'!$E$22-'Ejercicio 3 - TIR'!$D$22)*(1-P790)))</f>
        <v>0.1508617934</v>
      </c>
      <c r="R790" s="3">
        <f t="shared" si="12"/>
        <v>0.8331412998</v>
      </c>
      <c r="S790" s="7">
        <f>IF(R790&lt;=('Ejercicio 3 - TIR'!$D$23-'Ejercicio 3 - TIR'!$C$23)/('Ejercicio 3 - TIR'!$E$23-'Ejercicio 3 - TIR'!$C$23),'Ejercicio 3 - TIR'!$C$23+SQRT(('Ejercicio 3 - TIR'!$E$23-'Ejercicio 3 - TIR'!$C$23)*('Ejercicio 3 - TIR'!$D$23-'Ejercicio 3 - TIR'!$C$23)*R790),'Ejercicio 3 - TIR'!$E$23-SQRT(('Ejercicio 3 - TIR'!$E$23-'Ejercicio 3 - TIR'!$C$23)*('Ejercicio 3 - TIR'!$E$23-'Ejercicio 3 - TIR'!$D$23)*(1-R790)))</f>
        <v>0.1626695164</v>
      </c>
      <c r="T790" s="3">
        <f t="shared" si="13"/>
        <v>0.2249600792</v>
      </c>
      <c r="U790" s="7">
        <f>IF(T790&lt;=('Ejercicio 3 - TIR'!$D$24-'Ejercicio 3 - TIR'!$C$24)/('Ejercicio 3 - TIR'!$E$24-'Ejercicio 3 - TIR'!$C$24),'Ejercicio 3 - TIR'!$C$24+SQRT(('Ejercicio 3 - TIR'!$E$24-'Ejercicio 3 - TIR'!$C$24)*('Ejercicio 3 - TIR'!$D$24-'Ejercicio 3 - TIR'!$C$24)*T790),'Ejercicio 3 - TIR'!$E$24-SQRT(('Ejercicio 3 - TIR'!$E$24-'Ejercicio 3 - TIR'!$C$24)*('Ejercicio 3 - TIR'!$E$24-'Ejercicio 3 - TIR'!$D$24)*(1-T790)))</f>
        <v>0.1717351367</v>
      </c>
      <c r="V790" s="3">
        <f t="shared" si="14"/>
        <v>0.7005450038</v>
      </c>
      <c r="W790" s="7">
        <f>IF(V790&lt;=('Ejercicio 3 - TIR'!$D$25-'Ejercicio 3 - TIR'!$C$25)/('Ejercicio 3 - TIR'!$E$25-'Ejercicio 3 - TIR'!$C$25),'Ejercicio 3 - TIR'!$C$25+SQRT(('Ejercicio 3 - TIR'!$E$25-'Ejercicio 3 - TIR'!$C$25)*('Ejercicio 3 - TIR'!$D$25-'Ejercicio 3 - TIR'!$C$25)*V790),'Ejercicio 3 - TIR'!$E$25-SQRT(('Ejercicio 3 - TIR'!$E$25-'Ejercicio 3 - TIR'!$C$25)*('Ejercicio 3 - TIR'!$E$25-'Ejercicio 3 - TIR'!$D$25)*(1-V790)))</f>
        <v>0.2176257435</v>
      </c>
      <c r="X790" s="3">
        <f t="shared" si="15"/>
        <v>0.6385588351</v>
      </c>
      <c r="Y790" s="7">
        <f>IF(X790&lt;=('Ejercicio 3 - TIR'!$D$26-'Ejercicio 3 - TIR'!$C$26)/('Ejercicio 3 - TIR'!$E$26-'Ejercicio 3 - TIR'!$C$26),'Ejercicio 3 - TIR'!$C$26+SQRT(('Ejercicio 3 - TIR'!$E$26-'Ejercicio 3 - TIR'!$C$26)*('Ejercicio 3 - TIR'!$D$26-'Ejercicio 3 - TIR'!$C$26)*X790),'Ejercicio 3 - TIR'!$E$26-SQRT(('Ejercicio 3 - TIR'!$E$26-'Ejercicio 3 - TIR'!$C$26)*('Ejercicio 3 - TIR'!$E$26-'Ejercicio 3 - TIR'!$D$26)*(1-X790)))</f>
        <v>0.2358210198</v>
      </c>
      <c r="Z790" s="3">
        <f t="shared" si="16"/>
        <v>1.150861793</v>
      </c>
      <c r="AA790" s="3">
        <f t="shared" si="17"/>
        <v>1.338071925</v>
      </c>
      <c r="AB790" s="3">
        <f t="shared" si="18"/>
        <v>1.56786589</v>
      </c>
      <c r="AC790" s="3">
        <f t="shared" si="19"/>
        <v>1.90907387</v>
      </c>
      <c r="AD790" s="3">
        <f t="shared" si="20"/>
        <v>2.359273617</v>
      </c>
      <c r="AE790" s="2">
        <f t="shared" si="21"/>
        <v>4210.901918</v>
      </c>
      <c r="AF790" s="2">
        <f t="shared" si="22"/>
        <v>4895.887297</v>
      </c>
      <c r="AG790" s="2">
        <f t="shared" si="23"/>
        <v>5736.683171</v>
      </c>
      <c r="AH790" s="2">
        <f t="shared" si="24"/>
        <v>6985.133111</v>
      </c>
      <c r="AI790" s="2">
        <f t="shared" si="25"/>
        <v>8632.374325</v>
      </c>
      <c r="AJ790" s="4">
        <f t="shared" si="26"/>
        <v>46240.2694</v>
      </c>
      <c r="AK790" s="4">
        <f t="shared" si="27"/>
        <v>55750.83494</v>
      </c>
      <c r="AL790" s="4">
        <f t="shared" si="28"/>
        <v>66582.63494</v>
      </c>
      <c r="AM790" s="4">
        <f t="shared" si="29"/>
        <v>71976.79086</v>
      </c>
      <c r="AN790" s="4">
        <f t="shared" si="30"/>
        <v>79429.3062</v>
      </c>
      <c r="AO790" s="4">
        <f>C790/'Ejercicio 3 - TIR'!$D$7</f>
        <v>15346.02747</v>
      </c>
      <c r="AP790" s="4">
        <f t="shared" si="31"/>
        <v>30894.24193</v>
      </c>
      <c r="AQ790" s="4">
        <f t="shared" si="32"/>
        <v>40404.80747</v>
      </c>
      <c r="AR790" s="4">
        <f t="shared" si="33"/>
        <v>51236.60747</v>
      </c>
      <c r="AS790" s="4">
        <f t="shared" si="34"/>
        <v>56630.76339</v>
      </c>
      <c r="AT790" s="4">
        <f t="shared" si="35"/>
        <v>64083.27873</v>
      </c>
      <c r="AU790" s="4">
        <f>AP790*'Ejercicio 3 - TIR'!$D$5</f>
        <v>15447.12097</v>
      </c>
      <c r="AV790" s="4">
        <f>AQ790*'Ejercicio 3 - TIR'!$D$5</f>
        <v>20202.40373</v>
      </c>
      <c r="AW790" s="4">
        <f>AR790*'Ejercicio 3 - TIR'!$D$5</f>
        <v>25618.30374</v>
      </c>
      <c r="AX790" s="4">
        <f>AS790*'Ejercicio 3 - TIR'!$D$5</f>
        <v>28315.3817</v>
      </c>
      <c r="AY790" s="4">
        <f>AT790*'Ejercicio 3 - TIR'!$D$5</f>
        <v>32041.63937</v>
      </c>
      <c r="AZ790" s="4">
        <f t="shared" ref="AZ790:BD790" si="2405">AJ790-AU790-AE790</f>
        <v>26582.24652</v>
      </c>
      <c r="BA790" s="4">
        <f t="shared" si="2405"/>
        <v>30652.54391</v>
      </c>
      <c r="BB790" s="4">
        <f t="shared" si="2405"/>
        <v>35227.64804</v>
      </c>
      <c r="BC790" s="4">
        <f t="shared" si="2405"/>
        <v>36676.27606</v>
      </c>
      <c r="BD790" s="4">
        <f t="shared" si="2405"/>
        <v>38755.29251</v>
      </c>
      <c r="BE790" s="4">
        <f t="shared" ref="BE790:BI790" si="2406">AZ790/Z790</f>
        <v>23097.6879</v>
      </c>
      <c r="BF790" s="4">
        <f t="shared" si="2406"/>
        <v>22907.99421</v>
      </c>
      <c r="BG790" s="4">
        <f t="shared" si="2406"/>
        <v>22468.53399</v>
      </c>
      <c r="BH790" s="4">
        <f t="shared" si="2406"/>
        <v>19211.55417</v>
      </c>
      <c r="BI790" s="4">
        <f t="shared" si="2406"/>
        <v>16426.79011</v>
      </c>
      <c r="BJ790" s="4">
        <f t="shared" si="38"/>
        <v>65852.78864</v>
      </c>
      <c r="BK790" s="4">
        <f t="shared" si="39"/>
        <v>36205.47773</v>
      </c>
      <c r="BL790" s="4">
        <f t="shared" si="40"/>
        <v>102058.2664</v>
      </c>
      <c r="BM790" s="4">
        <f>BK790*'Ejercicio 3 - TIR'!$D$5</f>
        <v>18102.73886</v>
      </c>
      <c r="BN790" s="4">
        <f t="shared" si="41"/>
        <v>83955.5275</v>
      </c>
      <c r="BO790" s="4">
        <f t="shared" si="42"/>
        <v>35585.32886</v>
      </c>
      <c r="BP790" s="4">
        <f t="shared" si="43"/>
        <v>-104642.4525</v>
      </c>
      <c r="BQ790" s="4">
        <f t="shared" ref="BQ790:BT790" si="2407">BE790</f>
        <v>23097.6879</v>
      </c>
      <c r="BR790" s="4">
        <f t="shared" si="2407"/>
        <v>22907.99421</v>
      </c>
      <c r="BS790" s="4">
        <f t="shared" si="2407"/>
        <v>22468.53399</v>
      </c>
      <c r="BT790" s="4">
        <f t="shared" si="2407"/>
        <v>19211.55417</v>
      </c>
      <c r="BU790" s="4">
        <f t="shared" si="45"/>
        <v>52012.11897</v>
      </c>
      <c r="BV790" s="36">
        <f t="shared" si="46"/>
        <v>9.193762466</v>
      </c>
    </row>
    <row r="791" ht="15.0" customHeight="1">
      <c r="A791" s="2">
        <v>790.0</v>
      </c>
      <c r="B791" s="3">
        <f t="shared" si="4"/>
        <v>0.1361800573</v>
      </c>
      <c r="C791" s="4">
        <f>IF(B791&lt;=('Ejercicio 3 - TIR'!$D$13-'Ejercicio 3 - TIR'!$C$13)/('Ejercicio 3 - TIR'!$E$13-'Ejercicio 3 - TIR'!$C$13),'Ejercicio 3 - TIR'!$C$13+SQRT(('Ejercicio 3 - TIR'!$E$13-'Ejercicio 3 - TIR'!$C$13)*('Ejercicio 3 - TIR'!$D$13-'Ejercicio 3 - TIR'!$C$13)*B791),'Ejercicio 3 - TIR'!$E$13-SQRT(('Ejercicio 3 - TIR'!$E$13-'Ejercicio 3 - TIR'!$C$13)*('Ejercicio 3 - TIR'!$E$13-'Ejercicio 3 - TIR'!$D$13)*(1-B791)))</f>
        <v>67380.51644</v>
      </c>
      <c r="D791" s="3">
        <f t="shared" si="5"/>
        <v>0.3338127293</v>
      </c>
      <c r="E791" s="4">
        <f>IF(D791&lt;=('Ejercicio 3 - TIR'!$D$14-'Ejercicio 3 - TIR'!$C$14)/('Ejercicio 3 - TIR'!$E$14-'Ejercicio 3 - TIR'!$C$14),'Ejercicio 3 - TIR'!$C$14+SQRT(('Ejercicio 3 - TIR'!$E$14-'Ejercicio 3 - TIR'!$C$14)*('Ejercicio 3 - TIR'!$D$14-'Ejercicio 3 - TIR'!$C$14)*D791),'Ejercicio 3 - TIR'!$E$14-SQRT(('Ejercicio 3 - TIR'!$E$14-'Ejercicio 3 - TIR'!$C$14)*('Ejercicio 3 - TIR'!$E$14-'Ejercicio 3 - TIR'!$D$14)*(1-D791)))</f>
        <v>30003.59612</v>
      </c>
      <c r="F791" s="3">
        <f t="shared" si="6"/>
        <v>0.1894082242</v>
      </c>
      <c r="G791" s="4">
        <f>IF(F791&lt;=('Ejercicio 3 - TIR'!$D$18-'Ejercicio 3 - TIR'!$C$18)/('Ejercicio 3 - TIR'!$E$18-'Ejercicio 3 - TIR'!$C$18),'Ejercicio 3 - TIR'!$C$18+SQRT(('Ejercicio 3 - TIR'!$E$18-'Ejercicio 3 - TIR'!$C$18)*('Ejercicio 3 - TIR'!$D$18-'Ejercicio 3 - TIR'!$C$18)*F791),'Ejercicio 3 - TIR'!$E$18-SQRT(('Ejercicio 3 - TIR'!$E$18-'Ejercicio 3 - TIR'!$C$18)*('Ejercicio 3 - TIR'!$E$18-'Ejercicio 3 - TIR'!$D$18)*(1-F791)))</f>
        <v>35330.21891</v>
      </c>
      <c r="H791" s="3">
        <f t="shared" si="7"/>
        <v>0.1943172525</v>
      </c>
      <c r="I791" s="4">
        <f>IF(H791&lt;=('Ejercicio 3 - TIR'!$D$18-'Ejercicio 3 - TIR'!$C$18)/('Ejercicio 3 - TIR'!$E$18-'Ejercicio 3 - TIR'!$C$18),'Ejercicio 3 - TIR'!$C$18+SQRT(('Ejercicio 3 - TIR'!$E$18-'Ejercicio 3 - TIR'!$C$18)*('Ejercicio 3 - TIR'!$D$18-'Ejercicio 3 - TIR'!$C$18)*H791),'Ejercicio 3 - TIR'!$E$18-SQRT(('Ejercicio 3 - TIR'!$E$18-'Ejercicio 3 - TIR'!$C$18)*('Ejercicio 3 - TIR'!$E$18-'Ejercicio 3 - TIR'!$D$18)*(1-H791)))</f>
        <v>35398.85061</v>
      </c>
      <c r="J791" s="3">
        <f t="shared" si="8"/>
        <v>0.1092074144</v>
      </c>
      <c r="K791" s="4">
        <f>IF(J791&lt;=('Ejercicio 3 - TIR'!$D$18-'Ejercicio 3 - TIR'!$C$18)/('Ejercicio 3 - TIR'!$E$18-'Ejercicio 3 - TIR'!$C$18),'Ejercicio 3 - TIR'!$C$18+SQRT(('Ejercicio 3 - TIR'!$E$18-'Ejercicio 3 - TIR'!$C$18)*('Ejercicio 3 - TIR'!$D$18-'Ejercicio 3 - TIR'!$C$18)*J791),'Ejercicio 3 - TIR'!$E$18-SQRT(('Ejercicio 3 - TIR'!$E$18-'Ejercicio 3 - TIR'!$C$18)*('Ejercicio 3 - TIR'!$E$18-'Ejercicio 3 - TIR'!$D$18)*(1-J791)))</f>
        <v>34047.35866</v>
      </c>
      <c r="L791" s="3">
        <f t="shared" si="9"/>
        <v>0.6624149016</v>
      </c>
      <c r="M791" s="4">
        <f>IF(L791&lt;=('Ejercicio 3 - TIR'!$D$18-'Ejercicio 3 - TIR'!$C$18)/('Ejercicio 3 - TIR'!$E$18-'Ejercicio 3 - TIR'!$C$18),'Ejercicio 3 - TIR'!$C$18+SQRT(('Ejercicio 3 - TIR'!$E$18-'Ejercicio 3 - TIR'!$C$18)*('Ejercicio 3 - TIR'!$D$18-'Ejercicio 3 - TIR'!$C$18)*L791),'Ejercicio 3 - TIR'!$E$18-SQRT(('Ejercicio 3 - TIR'!$E$18-'Ejercicio 3 - TIR'!$C$18)*('Ejercicio 3 - TIR'!$E$18-'Ejercicio 3 - TIR'!$D$18)*(1-L791)))</f>
        <v>39968.06076</v>
      </c>
      <c r="N791" s="3">
        <f t="shared" si="10"/>
        <v>0.3245294045</v>
      </c>
      <c r="O791" s="4">
        <f>IF(N791&lt;=('Ejercicio 3 - TIR'!$D$18-'Ejercicio 3 - TIR'!$C$18)/('Ejercicio 3 - TIR'!$E$18-'Ejercicio 3 - TIR'!$C$18),'Ejercicio 3 - TIR'!$C$18+SQRT(('Ejercicio 3 - TIR'!$E$18-'Ejercicio 3 - TIR'!$C$18)*('Ejercicio 3 - TIR'!$D$18-'Ejercicio 3 - TIR'!$C$18)*N791),'Ejercicio 3 - TIR'!$E$18-SQRT(('Ejercicio 3 - TIR'!$E$18-'Ejercicio 3 - TIR'!$C$18)*('Ejercicio 3 - TIR'!$E$18-'Ejercicio 3 - TIR'!$D$18)*(1-N791)))</f>
        <v>36977.06318</v>
      </c>
      <c r="P791" s="3">
        <f t="shared" si="11"/>
        <v>0.1396804088</v>
      </c>
      <c r="Q791" s="7">
        <f>IF(P791&lt;=('Ejercicio 3 - TIR'!$D$22-'Ejercicio 3 - TIR'!$C$22)/('Ejercicio 3 - TIR'!$E$22-'Ejercicio 3 - TIR'!$C$22),'Ejercicio 3 - TIR'!$C$22+SQRT(('Ejercicio 3 - TIR'!$E$22-'Ejercicio 3 - TIR'!$C$22)*('Ejercicio 3 - TIR'!$D$22-'Ejercicio 3 - TIR'!$C$22)*P791),'Ejercicio 3 - TIR'!$E$22-SQRT(('Ejercicio 3 - TIR'!$E$22-'Ejercicio 3 - TIR'!$C$22)*('Ejercicio 3 - TIR'!$E$22-'Ejercicio 3 - TIR'!$D$22)*(1-P791)))</f>
        <v>0.1358563784</v>
      </c>
      <c r="R791" s="3">
        <f t="shared" si="12"/>
        <v>0.8439942134</v>
      </c>
      <c r="S791" s="7">
        <f>IF(R791&lt;=('Ejercicio 3 - TIR'!$D$23-'Ejercicio 3 - TIR'!$C$23)/('Ejercicio 3 - TIR'!$E$23-'Ejercicio 3 - TIR'!$C$23),'Ejercicio 3 - TIR'!$C$23+SQRT(('Ejercicio 3 - TIR'!$E$23-'Ejercicio 3 - TIR'!$C$23)*('Ejercicio 3 - TIR'!$D$23-'Ejercicio 3 - TIR'!$C$23)*R791),'Ejercicio 3 - TIR'!$E$23-SQRT(('Ejercicio 3 - TIR'!$E$23-'Ejercicio 3 - TIR'!$C$23)*('Ejercicio 3 - TIR'!$E$23-'Ejercicio 3 - TIR'!$D$23)*(1-R791)))</f>
        <v>0.1632426012</v>
      </c>
      <c r="T791" s="3">
        <f t="shared" si="13"/>
        <v>0.7516897098</v>
      </c>
      <c r="U791" s="7">
        <f>IF(T791&lt;=('Ejercicio 3 - TIR'!$D$24-'Ejercicio 3 - TIR'!$C$24)/('Ejercicio 3 - TIR'!$E$24-'Ejercicio 3 - TIR'!$C$24),'Ejercicio 3 - TIR'!$C$24+SQRT(('Ejercicio 3 - TIR'!$E$24-'Ejercicio 3 - TIR'!$C$24)*('Ejercicio 3 - TIR'!$D$24-'Ejercicio 3 - TIR'!$C$24)*T791),'Ejercicio 3 - TIR'!$E$24-SQRT(('Ejercicio 3 - TIR'!$E$24-'Ejercicio 3 - TIR'!$C$24)*('Ejercicio 3 - TIR'!$E$24-'Ejercicio 3 - TIR'!$D$24)*(1-T791)))</f>
        <v>0.1936320495</v>
      </c>
      <c r="V791" s="3">
        <f t="shared" si="14"/>
        <v>0.1392825026</v>
      </c>
      <c r="W791" s="7">
        <f>IF(V791&lt;=('Ejercicio 3 - TIR'!$D$25-'Ejercicio 3 - TIR'!$C$25)/('Ejercicio 3 - TIR'!$E$25-'Ejercicio 3 - TIR'!$C$25),'Ejercicio 3 - TIR'!$C$25+SQRT(('Ejercicio 3 - TIR'!$E$25-'Ejercicio 3 - TIR'!$C$25)*('Ejercicio 3 - TIR'!$D$25-'Ejercicio 3 - TIR'!$C$25)*V791),'Ejercicio 3 - TIR'!$E$25-SQRT(('Ejercicio 3 - TIR'!$E$25-'Ejercicio 3 - TIR'!$C$25)*('Ejercicio 3 - TIR'!$E$25-'Ejercicio 3 - TIR'!$D$25)*(1-V791)))</f>
        <v>0.193964079</v>
      </c>
      <c r="X791" s="3">
        <f t="shared" si="15"/>
        <v>0.1083653283</v>
      </c>
      <c r="Y791" s="7">
        <f>IF(X791&lt;=('Ejercicio 3 - TIR'!$D$26-'Ejercicio 3 - TIR'!$C$26)/('Ejercicio 3 - TIR'!$E$26-'Ejercicio 3 - TIR'!$C$26),'Ejercicio 3 - TIR'!$C$26+SQRT(('Ejercicio 3 - TIR'!$E$26-'Ejercicio 3 - TIR'!$C$26)*('Ejercicio 3 - TIR'!$D$26-'Ejercicio 3 - TIR'!$C$26)*X791),'Ejercicio 3 - TIR'!$E$26-SQRT(('Ejercicio 3 - TIR'!$E$26-'Ejercicio 3 - TIR'!$C$26)*('Ejercicio 3 - TIR'!$E$26-'Ejercicio 3 - TIR'!$D$26)*(1-X791)))</f>
        <v>0.2071051567</v>
      </c>
      <c r="Z791" s="3">
        <f t="shared" si="16"/>
        <v>1.135856378</v>
      </c>
      <c r="AA791" s="3">
        <f t="shared" si="17"/>
        <v>1.321276528</v>
      </c>
      <c r="AB791" s="3">
        <f t="shared" si="18"/>
        <v>1.57711801</v>
      </c>
      <c r="AC791" s="3">
        <f t="shared" si="19"/>
        <v>1.883022253</v>
      </c>
      <c r="AD791" s="3">
        <f t="shared" si="20"/>
        <v>2.273005871</v>
      </c>
      <c r="AE791" s="2">
        <f t="shared" si="21"/>
        <v>4076.179907</v>
      </c>
      <c r="AF791" s="2">
        <f t="shared" si="22"/>
        <v>4741.586118</v>
      </c>
      <c r="AG791" s="2">
        <f t="shared" si="23"/>
        <v>5659.709156</v>
      </c>
      <c r="AH791" s="2">
        <f t="shared" si="24"/>
        <v>6757.48943</v>
      </c>
      <c r="AI791" s="2">
        <f t="shared" si="25"/>
        <v>8157.000338</v>
      </c>
      <c r="AJ791" s="4">
        <f t="shared" si="26"/>
        <v>40130.0545</v>
      </c>
      <c r="AK791" s="4">
        <f t="shared" si="27"/>
        <v>46771.67043</v>
      </c>
      <c r="AL791" s="4">
        <f t="shared" si="28"/>
        <v>53696.70255</v>
      </c>
      <c r="AM791" s="4">
        <f t="shared" si="29"/>
        <v>75260.7478</v>
      </c>
      <c r="AN791" s="4">
        <f t="shared" si="30"/>
        <v>84049.08173</v>
      </c>
      <c r="AO791" s="4">
        <f>C791/'Ejercicio 3 - TIR'!$D$7</f>
        <v>13476.10329</v>
      </c>
      <c r="AP791" s="4">
        <f t="shared" si="31"/>
        <v>26653.95121</v>
      </c>
      <c r="AQ791" s="4">
        <f t="shared" si="32"/>
        <v>33295.56714</v>
      </c>
      <c r="AR791" s="4">
        <f t="shared" si="33"/>
        <v>40220.59926</v>
      </c>
      <c r="AS791" s="4">
        <f t="shared" si="34"/>
        <v>61784.64451</v>
      </c>
      <c r="AT791" s="4">
        <f t="shared" si="35"/>
        <v>70572.97844</v>
      </c>
      <c r="AU791" s="4">
        <f>AP791*'Ejercicio 3 - TIR'!$D$5</f>
        <v>13326.97561</v>
      </c>
      <c r="AV791" s="4">
        <f>AQ791*'Ejercicio 3 - TIR'!$D$5</f>
        <v>16647.78357</v>
      </c>
      <c r="AW791" s="4">
        <f>AR791*'Ejercicio 3 - TIR'!$D$5</f>
        <v>20110.29963</v>
      </c>
      <c r="AX791" s="4">
        <f>AS791*'Ejercicio 3 - TIR'!$D$5</f>
        <v>30892.32226</v>
      </c>
      <c r="AY791" s="4">
        <f>AT791*'Ejercicio 3 - TIR'!$D$5</f>
        <v>35286.48922</v>
      </c>
      <c r="AZ791" s="4">
        <f t="shared" ref="AZ791:BD791" si="2408">AJ791-AU791-AE791</f>
        <v>22726.89899</v>
      </c>
      <c r="BA791" s="4">
        <f t="shared" si="2408"/>
        <v>25382.30074</v>
      </c>
      <c r="BB791" s="4">
        <f t="shared" si="2408"/>
        <v>27926.69376</v>
      </c>
      <c r="BC791" s="4">
        <f t="shared" si="2408"/>
        <v>37610.93611</v>
      </c>
      <c r="BD791" s="4">
        <f t="shared" si="2408"/>
        <v>40605.59217</v>
      </c>
      <c r="BE791" s="4">
        <f t="shared" ref="BE791:BI791" si="2409">AZ791/Z791</f>
        <v>20008.60269</v>
      </c>
      <c r="BF791" s="4">
        <f t="shared" si="2409"/>
        <v>19210.43794</v>
      </c>
      <c r="BG791" s="4">
        <f t="shared" si="2409"/>
        <v>17707.42175</v>
      </c>
      <c r="BH791" s="4">
        <f t="shared" si="2409"/>
        <v>19973.70772</v>
      </c>
      <c r="BI791" s="4">
        <f t="shared" si="2409"/>
        <v>17864.27069</v>
      </c>
      <c r="BJ791" s="4">
        <f t="shared" si="38"/>
        <v>68198.35014</v>
      </c>
      <c r="BK791" s="4">
        <f t="shared" si="39"/>
        <v>30631.2619</v>
      </c>
      <c r="BL791" s="4">
        <f t="shared" si="40"/>
        <v>98829.61204</v>
      </c>
      <c r="BM791" s="4">
        <f>BK791*'Ejercicio 3 - TIR'!$D$5</f>
        <v>15315.63095</v>
      </c>
      <c r="BN791" s="4">
        <f t="shared" si="41"/>
        <v>83513.98109</v>
      </c>
      <c r="BO791" s="4">
        <f t="shared" si="42"/>
        <v>36741.64776</v>
      </c>
      <c r="BP791" s="4">
        <f t="shared" si="43"/>
        <v>-97384.11256</v>
      </c>
      <c r="BQ791" s="4">
        <f t="shared" ref="BQ791:BT791" si="2410">BE791</f>
        <v>20008.60269</v>
      </c>
      <c r="BR791" s="4">
        <f t="shared" si="2410"/>
        <v>19210.43794</v>
      </c>
      <c r="BS791" s="4">
        <f t="shared" si="2410"/>
        <v>17707.42175</v>
      </c>
      <c r="BT791" s="4">
        <f t="shared" si="2410"/>
        <v>19973.70772</v>
      </c>
      <c r="BU791" s="4">
        <f t="shared" si="45"/>
        <v>54605.91845</v>
      </c>
      <c r="BV791" s="36">
        <f t="shared" si="46"/>
        <v>9.152714254</v>
      </c>
    </row>
    <row r="792" ht="15.0" customHeight="1">
      <c r="A792" s="2">
        <v>791.0</v>
      </c>
      <c r="B792" s="3">
        <f t="shared" si="4"/>
        <v>0.04868058486</v>
      </c>
      <c r="C792" s="4">
        <f>IF(B792&lt;=('Ejercicio 3 - TIR'!$D$13-'Ejercicio 3 - TIR'!$C$13)/('Ejercicio 3 - TIR'!$E$13-'Ejercicio 3 - TIR'!$C$13),'Ejercicio 3 - TIR'!$C$13+SQRT(('Ejercicio 3 - TIR'!$E$13-'Ejercicio 3 - TIR'!$C$13)*('Ejercicio 3 - TIR'!$D$13-'Ejercicio 3 - TIR'!$C$13)*B792),'Ejercicio 3 - TIR'!$E$13-SQRT(('Ejercicio 3 - TIR'!$E$13-'Ejercicio 3 - TIR'!$C$13)*('Ejercicio 3 - TIR'!$E$13-'Ejercicio 3 - TIR'!$D$13)*(1-B792)))</f>
        <v>64412.73543</v>
      </c>
      <c r="D792" s="3">
        <f t="shared" si="5"/>
        <v>0.6163028785</v>
      </c>
      <c r="E792" s="4">
        <f>IF(D792&lt;=('Ejercicio 3 - TIR'!$D$14-'Ejercicio 3 - TIR'!$C$14)/('Ejercicio 3 - TIR'!$E$14-'Ejercicio 3 - TIR'!$C$14),'Ejercicio 3 - TIR'!$C$14+SQRT(('Ejercicio 3 - TIR'!$E$14-'Ejercicio 3 - TIR'!$C$14)*('Ejercicio 3 - TIR'!$D$14-'Ejercicio 3 - TIR'!$C$14)*D792),'Ejercicio 3 - TIR'!$E$14-SQRT(('Ejercicio 3 - TIR'!$E$14-'Ejercicio 3 - TIR'!$C$14)*('Ejercicio 3 - TIR'!$E$14-'Ejercicio 3 - TIR'!$D$14)*(1-D792)))</f>
        <v>32413.52729</v>
      </c>
      <c r="F792" s="3">
        <f t="shared" si="6"/>
        <v>0.0814556162</v>
      </c>
      <c r="G792" s="4">
        <f>IF(F792&lt;=('Ejercicio 3 - TIR'!$D$18-'Ejercicio 3 - TIR'!$C$18)/('Ejercicio 3 - TIR'!$E$18-'Ejercicio 3 - TIR'!$C$18),'Ejercicio 3 - TIR'!$C$18+SQRT(('Ejercicio 3 - TIR'!$E$18-'Ejercicio 3 - TIR'!$C$18)*('Ejercicio 3 - TIR'!$D$18-'Ejercicio 3 - TIR'!$C$18)*F792),'Ejercicio 3 - TIR'!$E$18-SQRT(('Ejercicio 3 - TIR'!$E$18-'Ejercicio 3 - TIR'!$C$18)*('Ejercicio 3 - TIR'!$E$18-'Ejercicio 3 - TIR'!$D$18)*(1-F792)))</f>
        <v>33495.47456</v>
      </c>
      <c r="H792" s="3">
        <f t="shared" si="7"/>
        <v>0.7537513377</v>
      </c>
      <c r="I792" s="4">
        <f>IF(H792&lt;=('Ejercicio 3 - TIR'!$D$18-'Ejercicio 3 - TIR'!$C$18)/('Ejercicio 3 - TIR'!$E$18-'Ejercicio 3 - TIR'!$C$18),'Ejercicio 3 - TIR'!$C$18+SQRT(('Ejercicio 3 - TIR'!$E$18-'Ejercicio 3 - TIR'!$C$18)*('Ejercicio 3 - TIR'!$D$18-'Ejercicio 3 - TIR'!$C$18)*H792),'Ejercicio 3 - TIR'!$E$18-SQRT(('Ejercicio 3 - TIR'!$E$18-'Ejercicio 3 - TIR'!$C$18)*('Ejercicio 3 - TIR'!$E$18-'Ejercicio 3 - TIR'!$D$18)*(1-H792)))</f>
        <v>40702.48331</v>
      </c>
      <c r="J792" s="3">
        <f t="shared" si="8"/>
        <v>0.51584436</v>
      </c>
      <c r="K792" s="4">
        <f>IF(J792&lt;=('Ejercicio 3 - TIR'!$D$18-'Ejercicio 3 - TIR'!$C$18)/('Ejercicio 3 - TIR'!$E$18-'Ejercicio 3 - TIR'!$C$18),'Ejercicio 3 - TIR'!$C$18+SQRT(('Ejercicio 3 - TIR'!$E$18-'Ejercicio 3 - TIR'!$C$18)*('Ejercicio 3 - TIR'!$D$18-'Ejercicio 3 - TIR'!$C$18)*J792),'Ejercicio 3 - TIR'!$E$18-SQRT(('Ejercicio 3 - TIR'!$E$18-'Ejercicio 3 - TIR'!$C$18)*('Ejercicio 3 - TIR'!$E$18-'Ejercicio 3 - TIR'!$D$18)*(1-J792)))</f>
        <v>38796.40006</v>
      </c>
      <c r="L792" s="3">
        <f t="shared" si="9"/>
        <v>0.9311376339</v>
      </c>
      <c r="M792" s="4">
        <f>IF(L792&lt;=('Ejercicio 3 - TIR'!$D$18-'Ejercicio 3 - TIR'!$C$18)/('Ejercicio 3 - TIR'!$E$18-'Ejercicio 3 - TIR'!$C$18),'Ejercicio 3 - TIR'!$C$18+SQRT(('Ejercicio 3 - TIR'!$E$18-'Ejercicio 3 - TIR'!$C$18)*('Ejercicio 3 - TIR'!$D$18-'Ejercicio 3 - TIR'!$C$18)*L792),'Ejercicio 3 - TIR'!$E$18-SQRT(('Ejercicio 3 - TIR'!$E$18-'Ejercicio 3 - TIR'!$C$18)*('Ejercicio 3 - TIR'!$E$18-'Ejercicio 3 - TIR'!$D$18)*(1-L792)))</f>
        <v>42727.40733</v>
      </c>
      <c r="N792" s="3">
        <f t="shared" si="10"/>
        <v>0.5121954628</v>
      </c>
      <c r="O792" s="4">
        <f>IF(N792&lt;=('Ejercicio 3 - TIR'!$D$18-'Ejercicio 3 - TIR'!$C$18)/('Ejercicio 3 - TIR'!$E$18-'Ejercicio 3 - TIR'!$C$18),'Ejercicio 3 - TIR'!$C$18+SQRT(('Ejercicio 3 - TIR'!$E$18-'Ejercicio 3 - TIR'!$C$18)*('Ejercicio 3 - TIR'!$D$18-'Ejercicio 3 - TIR'!$C$18)*N792),'Ejercicio 3 - TIR'!$E$18-SQRT(('Ejercicio 3 - TIR'!$E$18-'Ejercicio 3 - TIR'!$C$18)*('Ejercicio 3 - TIR'!$E$18-'Ejercicio 3 - TIR'!$D$18)*(1-N792)))</f>
        <v>38765.23356</v>
      </c>
      <c r="P792" s="3">
        <f t="shared" si="11"/>
        <v>0.09908036358</v>
      </c>
      <c r="Q792" s="7">
        <f>IF(P792&lt;=('Ejercicio 3 - TIR'!$D$22-'Ejercicio 3 - TIR'!$C$22)/('Ejercicio 3 - TIR'!$E$22-'Ejercicio 3 - TIR'!$C$22),'Ejercicio 3 - TIR'!$C$22+SQRT(('Ejercicio 3 - TIR'!$E$22-'Ejercicio 3 - TIR'!$C$22)*('Ejercicio 3 - TIR'!$D$22-'Ejercicio 3 - TIR'!$C$22)*P792),'Ejercicio 3 - TIR'!$E$22-SQRT(('Ejercicio 3 - TIR'!$E$22-'Ejercicio 3 - TIR'!$C$22)*('Ejercicio 3 - TIR'!$E$22-'Ejercicio 3 - TIR'!$D$22)*(1-P792)))</f>
        <v>0.1333545743</v>
      </c>
      <c r="R792" s="3">
        <f t="shared" si="12"/>
        <v>0.5468330102</v>
      </c>
      <c r="S792" s="7">
        <f>IF(R792&lt;=('Ejercicio 3 - TIR'!$D$23-'Ejercicio 3 - TIR'!$C$23)/('Ejercicio 3 - TIR'!$E$23-'Ejercicio 3 - TIR'!$C$23),'Ejercicio 3 - TIR'!$C$23+SQRT(('Ejercicio 3 - TIR'!$E$23-'Ejercicio 3 - TIR'!$C$23)*('Ejercicio 3 - TIR'!$D$23-'Ejercicio 3 - TIR'!$C$23)*R792),'Ejercicio 3 - TIR'!$E$23-SQRT(('Ejercicio 3 - TIR'!$E$23-'Ejercicio 3 - TIR'!$C$23)*('Ejercicio 3 - TIR'!$E$23-'Ejercicio 3 - TIR'!$D$23)*(1-R792)))</f>
        <v>0.1514395276</v>
      </c>
      <c r="T792" s="3">
        <f t="shared" si="13"/>
        <v>0.1713140973</v>
      </c>
      <c r="U792" s="7">
        <f>IF(T792&lt;=('Ejercicio 3 - TIR'!$D$24-'Ejercicio 3 - TIR'!$C$24)/('Ejercicio 3 - TIR'!$E$24-'Ejercicio 3 - TIR'!$C$24),'Ejercicio 3 - TIR'!$C$24+SQRT(('Ejercicio 3 - TIR'!$E$24-'Ejercicio 3 - TIR'!$C$24)*('Ejercicio 3 - TIR'!$D$24-'Ejercicio 3 - TIR'!$C$24)*T792),'Ejercicio 3 - TIR'!$E$24-SQRT(('Ejercicio 3 - TIR'!$E$24-'Ejercicio 3 - TIR'!$C$24)*('Ejercicio 3 - TIR'!$E$24-'Ejercicio 3 - TIR'!$D$24)*(1-T792)))</f>
        <v>0.1689673299</v>
      </c>
      <c r="V792" s="3">
        <f t="shared" si="14"/>
        <v>0.652626595</v>
      </c>
      <c r="W792" s="7">
        <f>IF(V792&lt;=('Ejercicio 3 - TIR'!$D$25-'Ejercicio 3 - TIR'!$C$25)/('Ejercicio 3 - TIR'!$E$25-'Ejercicio 3 - TIR'!$C$25),'Ejercicio 3 - TIR'!$C$25+SQRT(('Ejercicio 3 - TIR'!$E$25-'Ejercicio 3 - TIR'!$C$25)*('Ejercicio 3 - TIR'!$D$25-'Ejercicio 3 - TIR'!$C$25)*V792),'Ejercicio 3 - TIR'!$E$25-SQRT(('Ejercicio 3 - TIR'!$E$25-'Ejercicio 3 - TIR'!$C$25)*('Ejercicio 3 - TIR'!$E$25-'Ejercicio 3 - TIR'!$D$25)*(1-V792)))</f>
        <v>0.2151315771</v>
      </c>
      <c r="X792" s="3">
        <f t="shared" si="15"/>
        <v>0.3453375392</v>
      </c>
      <c r="Y792" s="7">
        <f>IF(X792&lt;=('Ejercicio 3 - TIR'!$D$26-'Ejercicio 3 - TIR'!$C$26)/('Ejercicio 3 - TIR'!$E$26-'Ejercicio 3 - TIR'!$C$26),'Ejercicio 3 - TIR'!$C$26+SQRT(('Ejercicio 3 - TIR'!$E$26-'Ejercicio 3 - TIR'!$C$26)*('Ejercicio 3 - TIR'!$D$26-'Ejercicio 3 - TIR'!$C$26)*X792),'Ejercicio 3 - TIR'!$E$26-SQRT(('Ejercicio 3 - TIR'!$E$26-'Ejercicio 3 - TIR'!$C$26)*('Ejercicio 3 - TIR'!$E$26-'Ejercicio 3 - TIR'!$D$26)*(1-X792)))</f>
        <v>0.2205426431</v>
      </c>
      <c r="Z792" s="3">
        <f t="shared" si="16"/>
        <v>1.133354574</v>
      </c>
      <c r="AA792" s="3">
        <f t="shared" si="17"/>
        <v>1.304989256</v>
      </c>
      <c r="AB792" s="3">
        <f t="shared" si="18"/>
        <v>1.525489806</v>
      </c>
      <c r="AC792" s="3">
        <f t="shared" si="19"/>
        <v>1.853670833</v>
      </c>
      <c r="AD792" s="3">
        <f t="shared" si="20"/>
        <v>2.262484299</v>
      </c>
      <c r="AE792" s="2">
        <f t="shared" si="21"/>
        <v>4322.492133</v>
      </c>
      <c r="AF792" s="2">
        <f t="shared" si="22"/>
        <v>4977.088299</v>
      </c>
      <c r="AG792" s="2">
        <f t="shared" si="23"/>
        <v>5818.05362</v>
      </c>
      <c r="AH792" s="2">
        <f t="shared" si="24"/>
        <v>7069.700671</v>
      </c>
      <c r="AI792" s="2">
        <f t="shared" si="25"/>
        <v>8628.871143</v>
      </c>
      <c r="AJ792" s="4">
        <f t="shared" si="26"/>
        <v>37962.24932</v>
      </c>
      <c r="AK792" s="4">
        <f t="shared" si="27"/>
        <v>53116.3034</v>
      </c>
      <c r="AL792" s="4">
        <f t="shared" si="28"/>
        <v>59183.51279</v>
      </c>
      <c r="AM792" s="4">
        <f t="shared" si="29"/>
        <v>79202.54875</v>
      </c>
      <c r="AN792" s="4">
        <f t="shared" si="30"/>
        <v>87705.73227</v>
      </c>
      <c r="AO792" s="4">
        <f>C792/'Ejercicio 3 - TIR'!$D$7</f>
        <v>12882.54709</v>
      </c>
      <c r="AP792" s="4">
        <f t="shared" si="31"/>
        <v>25079.70223</v>
      </c>
      <c r="AQ792" s="4">
        <f t="shared" si="32"/>
        <v>40233.75632</v>
      </c>
      <c r="AR792" s="4">
        <f t="shared" si="33"/>
        <v>46300.9657</v>
      </c>
      <c r="AS792" s="4">
        <f t="shared" si="34"/>
        <v>66320.00167</v>
      </c>
      <c r="AT792" s="4">
        <f t="shared" si="35"/>
        <v>74823.18518</v>
      </c>
      <c r="AU792" s="4">
        <f>AP792*'Ejercicio 3 - TIR'!$D$5</f>
        <v>12539.85112</v>
      </c>
      <c r="AV792" s="4">
        <f>AQ792*'Ejercicio 3 - TIR'!$D$5</f>
        <v>20116.87816</v>
      </c>
      <c r="AW792" s="4">
        <f>AR792*'Ejercicio 3 - TIR'!$D$5</f>
        <v>23150.48285</v>
      </c>
      <c r="AX792" s="4">
        <f>AS792*'Ejercicio 3 - TIR'!$D$5</f>
        <v>33160.00083</v>
      </c>
      <c r="AY792" s="4">
        <f>AT792*'Ejercicio 3 - TIR'!$D$5</f>
        <v>37411.59259</v>
      </c>
      <c r="AZ792" s="4">
        <f t="shared" ref="AZ792:BD792" si="2411">AJ792-AU792-AE792</f>
        <v>21099.90607</v>
      </c>
      <c r="BA792" s="4">
        <f t="shared" si="2411"/>
        <v>28022.33694</v>
      </c>
      <c r="BB792" s="4">
        <f t="shared" si="2411"/>
        <v>30214.97632</v>
      </c>
      <c r="BC792" s="4">
        <f t="shared" si="2411"/>
        <v>38972.84725</v>
      </c>
      <c r="BD792" s="4">
        <f t="shared" si="2411"/>
        <v>41665.26853</v>
      </c>
      <c r="BE792" s="4">
        <f t="shared" ref="BE792:BI792" si="2412">AZ792/Z792</f>
        <v>18617.21525</v>
      </c>
      <c r="BF792" s="4">
        <f t="shared" si="2412"/>
        <v>21473.23192</v>
      </c>
      <c r="BG792" s="4">
        <f t="shared" si="2412"/>
        <v>19806.73762</v>
      </c>
      <c r="BH792" s="4">
        <f t="shared" si="2412"/>
        <v>21024.68601</v>
      </c>
      <c r="BI792" s="4">
        <f t="shared" si="2412"/>
        <v>18415.7161</v>
      </c>
      <c r="BJ792" s="4">
        <f t="shared" si="38"/>
        <v>73335.09655</v>
      </c>
      <c r="BK792" s="4">
        <f t="shared" si="39"/>
        <v>29146.56051</v>
      </c>
      <c r="BL792" s="4">
        <f t="shared" si="40"/>
        <v>102481.6571</v>
      </c>
      <c r="BM792" s="4">
        <f>BK792*'Ejercicio 3 - TIR'!$D$5</f>
        <v>14573.28025</v>
      </c>
      <c r="BN792" s="4">
        <f t="shared" si="41"/>
        <v>87908.3768</v>
      </c>
      <c r="BO792" s="4">
        <f t="shared" si="42"/>
        <v>38854.80083</v>
      </c>
      <c r="BP792" s="4">
        <f t="shared" si="43"/>
        <v>-96826.26271</v>
      </c>
      <c r="BQ792" s="4">
        <f t="shared" ref="BQ792:BT792" si="2413">BE792</f>
        <v>18617.21525</v>
      </c>
      <c r="BR792" s="4">
        <f t="shared" si="2413"/>
        <v>21473.23192</v>
      </c>
      <c r="BS792" s="4">
        <f t="shared" si="2413"/>
        <v>19806.73762</v>
      </c>
      <c r="BT792" s="4">
        <f t="shared" si="2413"/>
        <v>21024.68601</v>
      </c>
      <c r="BU792" s="4">
        <f t="shared" si="45"/>
        <v>57270.51693</v>
      </c>
      <c r="BV792" s="36">
        <f t="shared" si="46"/>
        <v>10.89409136</v>
      </c>
    </row>
    <row r="793" ht="15.0" customHeight="1">
      <c r="A793" s="2">
        <v>792.0</v>
      </c>
      <c r="B793" s="3">
        <f t="shared" si="4"/>
        <v>0.3064100989</v>
      </c>
      <c r="C793" s="4">
        <f>IF(B793&lt;=('Ejercicio 3 - TIR'!$D$13-'Ejercicio 3 - TIR'!$C$13)/('Ejercicio 3 - TIR'!$E$13-'Ejercicio 3 - TIR'!$C$13),'Ejercicio 3 - TIR'!$C$13+SQRT(('Ejercicio 3 - TIR'!$E$13-'Ejercicio 3 - TIR'!$C$13)*('Ejercicio 3 - TIR'!$D$13-'Ejercicio 3 - TIR'!$C$13)*B793),'Ejercicio 3 - TIR'!$E$13-SQRT(('Ejercicio 3 - TIR'!$E$13-'Ejercicio 3 - TIR'!$C$13)*('Ejercicio 3 - TIR'!$E$13-'Ejercicio 3 - TIR'!$D$13)*(1-B793)))</f>
        <v>71150.25336</v>
      </c>
      <c r="D793" s="3">
        <f t="shared" si="5"/>
        <v>0.6938537345</v>
      </c>
      <c r="E793" s="4">
        <f>IF(D793&lt;=('Ejercicio 3 - TIR'!$D$14-'Ejercicio 3 - TIR'!$C$14)/('Ejercicio 3 - TIR'!$E$14-'Ejercicio 3 - TIR'!$C$14),'Ejercicio 3 - TIR'!$C$14+SQRT(('Ejercicio 3 - TIR'!$E$14-'Ejercicio 3 - TIR'!$C$14)*('Ejercicio 3 - TIR'!$D$14-'Ejercicio 3 - TIR'!$C$14)*D793),'Ejercicio 3 - TIR'!$E$14-SQRT(('Ejercicio 3 - TIR'!$E$14-'Ejercicio 3 - TIR'!$C$14)*('Ejercicio 3 - TIR'!$E$14-'Ejercicio 3 - TIR'!$D$14)*(1-D793)))</f>
        <v>33223.42713</v>
      </c>
      <c r="F793" s="3">
        <f t="shared" si="6"/>
        <v>0.04512298493</v>
      </c>
      <c r="G793" s="4">
        <f>IF(F793&lt;=('Ejercicio 3 - TIR'!$D$18-'Ejercicio 3 - TIR'!$C$18)/('Ejercicio 3 - TIR'!$E$18-'Ejercicio 3 - TIR'!$C$18),'Ejercicio 3 - TIR'!$C$18+SQRT(('Ejercicio 3 - TIR'!$E$18-'Ejercicio 3 - TIR'!$C$18)*('Ejercicio 3 - TIR'!$D$18-'Ejercicio 3 - TIR'!$C$18)*F793),'Ejercicio 3 - TIR'!$E$18-SQRT(('Ejercicio 3 - TIR'!$E$18-'Ejercicio 3 - TIR'!$C$18)*('Ejercicio 3 - TIR'!$E$18-'Ejercicio 3 - TIR'!$D$18)*(1-F793)))</f>
        <v>32601.62406</v>
      </c>
      <c r="H793" s="3">
        <f t="shared" si="7"/>
        <v>0.01338905721</v>
      </c>
      <c r="I793" s="4">
        <f>IF(H793&lt;=('Ejercicio 3 - TIR'!$D$18-'Ejercicio 3 - TIR'!$C$18)/('Ejercicio 3 - TIR'!$E$18-'Ejercicio 3 - TIR'!$C$18),'Ejercicio 3 - TIR'!$C$18+SQRT(('Ejercicio 3 - TIR'!$E$18-'Ejercicio 3 - TIR'!$C$18)*('Ejercicio 3 - TIR'!$D$18-'Ejercicio 3 - TIR'!$C$18)*H793),'Ejercicio 3 - TIR'!$E$18-SQRT(('Ejercicio 3 - TIR'!$E$18-'Ejercicio 3 - TIR'!$C$18)*('Ejercicio 3 - TIR'!$E$18-'Ejercicio 3 - TIR'!$D$18)*(1-H793)))</f>
        <v>31417.16569</v>
      </c>
      <c r="J793" s="3">
        <f t="shared" si="8"/>
        <v>0.001683229233</v>
      </c>
      <c r="K793" s="4">
        <f>IF(J793&lt;=('Ejercicio 3 - TIR'!$D$18-'Ejercicio 3 - TIR'!$C$18)/('Ejercicio 3 - TIR'!$E$18-'Ejercicio 3 - TIR'!$C$18),'Ejercicio 3 - TIR'!$C$18+SQRT(('Ejercicio 3 - TIR'!$E$18-'Ejercicio 3 - TIR'!$C$18)*('Ejercicio 3 - TIR'!$D$18-'Ejercicio 3 - TIR'!$C$18)*J793),'Ejercicio 3 - TIR'!$E$18-SQRT(('Ejercicio 3 - TIR'!$E$18-'Ejercicio 3 - TIR'!$C$18)*('Ejercicio 3 - TIR'!$E$18-'Ejercicio 3 - TIR'!$D$18)*(1-J793)))</f>
        <v>30502.47824</v>
      </c>
      <c r="L793" s="3">
        <f t="shared" si="9"/>
        <v>0.2021149727</v>
      </c>
      <c r="M793" s="4">
        <f>IF(L793&lt;=('Ejercicio 3 - TIR'!$D$18-'Ejercicio 3 - TIR'!$C$18)/('Ejercicio 3 - TIR'!$E$18-'Ejercicio 3 - TIR'!$C$18),'Ejercicio 3 - TIR'!$C$18+SQRT(('Ejercicio 3 - TIR'!$E$18-'Ejercicio 3 - TIR'!$C$18)*('Ejercicio 3 - TIR'!$D$18-'Ejercicio 3 - TIR'!$C$18)*L793),'Ejercicio 3 - TIR'!$E$18-SQRT(('Ejercicio 3 - TIR'!$E$18-'Ejercicio 3 - TIR'!$C$18)*('Ejercicio 3 - TIR'!$E$18-'Ejercicio 3 - TIR'!$D$18)*(1-L793)))</f>
        <v>35506.10987</v>
      </c>
      <c r="N793" s="3">
        <f t="shared" si="10"/>
        <v>0.91542429</v>
      </c>
      <c r="O793" s="4">
        <f>IF(N793&lt;=('Ejercicio 3 - TIR'!$D$18-'Ejercicio 3 - TIR'!$C$18)/('Ejercicio 3 - TIR'!$E$18-'Ejercicio 3 - TIR'!$C$18),'Ejercicio 3 - TIR'!$C$18+SQRT(('Ejercicio 3 - TIR'!$E$18-'Ejercicio 3 - TIR'!$C$18)*('Ejercicio 3 - TIR'!$D$18-'Ejercicio 3 - TIR'!$C$18)*N793),'Ejercicio 3 - TIR'!$E$18-SQRT(('Ejercicio 3 - TIR'!$E$18-'Ejercicio 3 - TIR'!$C$18)*('Ejercicio 3 - TIR'!$E$18-'Ejercicio 3 - TIR'!$D$18)*(1-N793)))</f>
        <v>42481.43329</v>
      </c>
      <c r="P793" s="3">
        <f t="shared" si="11"/>
        <v>0.8188374152</v>
      </c>
      <c r="Q793" s="7">
        <f>IF(P793&lt;=('Ejercicio 3 - TIR'!$D$22-'Ejercicio 3 - TIR'!$C$22)/('Ejercicio 3 - TIR'!$E$22-'Ejercicio 3 - TIR'!$C$22),'Ejercicio 3 - TIR'!$C$22+SQRT(('Ejercicio 3 - TIR'!$E$22-'Ejercicio 3 - TIR'!$C$22)*('Ejercicio 3 - TIR'!$D$22-'Ejercicio 3 - TIR'!$C$22)*P793),'Ejercicio 3 - TIR'!$E$22-SQRT(('Ejercicio 3 - TIR'!$E$22-'Ejercicio 3 - TIR'!$C$22)*('Ejercicio 3 - TIR'!$E$22-'Ejercicio 3 - TIR'!$D$22)*(1-P793)))</f>
        <v>0.1619419643</v>
      </c>
      <c r="R793" s="3">
        <f t="shared" si="12"/>
        <v>0.1001943456</v>
      </c>
      <c r="S793" s="7">
        <f>IF(R793&lt;=('Ejercicio 3 - TIR'!$D$23-'Ejercicio 3 - TIR'!$C$23)/('Ejercicio 3 - TIR'!$E$23-'Ejercicio 3 - TIR'!$C$23),'Ejercicio 3 - TIR'!$C$23+SQRT(('Ejercicio 3 - TIR'!$E$23-'Ejercicio 3 - TIR'!$C$23)*('Ejercicio 3 - TIR'!$D$23-'Ejercicio 3 - TIR'!$C$23)*R793),'Ejercicio 3 - TIR'!$E$23-SQRT(('Ejercicio 3 - TIR'!$E$23-'Ejercicio 3 - TIR'!$C$23)*('Ejercicio 3 - TIR'!$E$23-'Ejercicio 3 - TIR'!$D$23)*(1-R793)))</f>
        <v>0.1334294386</v>
      </c>
      <c r="T793" s="3">
        <f t="shared" si="13"/>
        <v>0.6263172583</v>
      </c>
      <c r="U793" s="7">
        <f>IF(T793&lt;=('Ejercicio 3 - TIR'!$D$24-'Ejercicio 3 - TIR'!$C$24)/('Ejercicio 3 - TIR'!$E$24-'Ejercicio 3 - TIR'!$C$24),'Ejercicio 3 - TIR'!$C$24+SQRT(('Ejercicio 3 - TIR'!$E$24-'Ejercicio 3 - TIR'!$C$24)*('Ejercicio 3 - TIR'!$D$24-'Ejercicio 3 - TIR'!$C$24)*T793),'Ejercicio 3 - TIR'!$E$24-SQRT(('Ejercicio 3 - TIR'!$E$24-'Ejercicio 3 - TIR'!$C$24)*('Ejercicio 3 - TIR'!$E$24-'Ejercicio 3 - TIR'!$D$24)*(1-T793)))</f>
        <v>0.1876532586</v>
      </c>
      <c r="V793" s="3">
        <f t="shared" si="14"/>
        <v>0.5635882847</v>
      </c>
      <c r="W793" s="7">
        <f>IF(V793&lt;=('Ejercicio 3 - TIR'!$D$25-'Ejercicio 3 - TIR'!$C$25)/('Ejercicio 3 - TIR'!$E$25-'Ejercicio 3 - TIR'!$C$25),'Ejercicio 3 - TIR'!$C$25+SQRT(('Ejercicio 3 - TIR'!$E$25-'Ejercicio 3 - TIR'!$C$25)*('Ejercicio 3 - TIR'!$D$25-'Ejercicio 3 - TIR'!$C$25)*V793),'Ejercicio 3 - TIR'!$E$25-SQRT(('Ejercicio 3 - TIR'!$E$25-'Ejercicio 3 - TIR'!$C$25)*('Ejercicio 3 - TIR'!$E$25-'Ejercicio 3 - TIR'!$D$25)*(1-V793)))</f>
        <v>0.2109175103</v>
      </c>
      <c r="X793" s="3">
        <f t="shared" si="15"/>
        <v>0.1187055713</v>
      </c>
      <c r="Y793" s="7">
        <f>IF(X793&lt;=('Ejercicio 3 - TIR'!$D$26-'Ejercicio 3 - TIR'!$C$26)/('Ejercicio 3 - TIR'!$E$26-'Ejercicio 3 - TIR'!$C$26),'Ejercicio 3 - TIR'!$C$26+SQRT(('Ejercicio 3 - TIR'!$E$26-'Ejercicio 3 - TIR'!$C$26)*('Ejercicio 3 - TIR'!$D$26-'Ejercicio 3 - TIR'!$C$26)*X793),'Ejercicio 3 - TIR'!$E$26-SQRT(('Ejercicio 3 - TIR'!$E$26-'Ejercicio 3 - TIR'!$C$26)*('Ejercicio 3 - TIR'!$E$26-'Ejercicio 3 - TIR'!$D$26)*(1-X793)))</f>
        <v>0.2079026546</v>
      </c>
      <c r="Z793" s="3">
        <f t="shared" si="16"/>
        <v>1.161941964</v>
      </c>
      <c r="AA793" s="3">
        <f t="shared" si="17"/>
        <v>1.316979228</v>
      </c>
      <c r="AB793" s="3">
        <f t="shared" si="18"/>
        <v>1.564114672</v>
      </c>
      <c r="AC793" s="3">
        <f t="shared" si="19"/>
        <v>1.894013845</v>
      </c>
      <c r="AD793" s="3">
        <f t="shared" si="20"/>
        <v>2.287784351</v>
      </c>
      <c r="AE793" s="2">
        <f t="shared" si="21"/>
        <v>5380.267051</v>
      </c>
      <c r="AF793" s="2">
        <f t="shared" si="22"/>
        <v>6098.153064</v>
      </c>
      <c r="AG793" s="2">
        <f t="shared" si="23"/>
        <v>7242.491358</v>
      </c>
      <c r="AH793" s="2">
        <f t="shared" si="24"/>
        <v>8770.059603</v>
      </c>
      <c r="AI793" s="2">
        <f t="shared" si="25"/>
        <v>10593.37828</v>
      </c>
      <c r="AJ793" s="4">
        <f t="shared" si="26"/>
        <v>37881.1951</v>
      </c>
      <c r="AK793" s="4">
        <f t="shared" si="27"/>
        <v>41375.75462</v>
      </c>
      <c r="AL793" s="4">
        <f t="shared" si="28"/>
        <v>47709.37376</v>
      </c>
      <c r="AM793" s="4">
        <f t="shared" si="29"/>
        <v>67249.06366</v>
      </c>
      <c r="AN793" s="4">
        <f t="shared" si="30"/>
        <v>97188.35828</v>
      </c>
      <c r="AO793" s="4">
        <f>C793/'Ejercicio 3 - TIR'!$D$7</f>
        <v>14230.05067</v>
      </c>
      <c r="AP793" s="4">
        <f t="shared" si="31"/>
        <v>23651.14443</v>
      </c>
      <c r="AQ793" s="4">
        <f t="shared" si="32"/>
        <v>27145.70395</v>
      </c>
      <c r="AR793" s="4">
        <f t="shared" si="33"/>
        <v>33479.32308</v>
      </c>
      <c r="AS793" s="4">
        <f t="shared" si="34"/>
        <v>53019.01299</v>
      </c>
      <c r="AT793" s="4">
        <f t="shared" si="35"/>
        <v>82958.30761</v>
      </c>
      <c r="AU793" s="4">
        <f>AP793*'Ejercicio 3 - TIR'!$D$5</f>
        <v>11825.57221</v>
      </c>
      <c r="AV793" s="4">
        <f>AQ793*'Ejercicio 3 - TIR'!$D$5</f>
        <v>13572.85198</v>
      </c>
      <c r="AW793" s="4">
        <f>AR793*'Ejercicio 3 - TIR'!$D$5</f>
        <v>16739.66154</v>
      </c>
      <c r="AX793" s="4">
        <f>AS793*'Ejercicio 3 - TIR'!$D$5</f>
        <v>26509.50649</v>
      </c>
      <c r="AY793" s="4">
        <f>AT793*'Ejercicio 3 - TIR'!$D$5</f>
        <v>41479.15381</v>
      </c>
      <c r="AZ793" s="4">
        <f t="shared" ref="AZ793:BD793" si="2414">AJ793-AU793-AE793</f>
        <v>20675.35583</v>
      </c>
      <c r="BA793" s="4">
        <f t="shared" si="2414"/>
        <v>21704.74958</v>
      </c>
      <c r="BB793" s="4">
        <f t="shared" si="2414"/>
        <v>23727.22086</v>
      </c>
      <c r="BC793" s="4">
        <f t="shared" si="2414"/>
        <v>31969.49756</v>
      </c>
      <c r="BD793" s="4">
        <f t="shared" si="2414"/>
        <v>45115.8262</v>
      </c>
      <c r="BE793" s="4">
        <f t="shared" ref="BE793:BI793" si="2415">AZ793/Z793</f>
        <v>17793.7939</v>
      </c>
      <c r="BF793" s="4">
        <f t="shared" si="2415"/>
        <v>16480.7076</v>
      </c>
      <c r="BG793" s="4">
        <f t="shared" si="2415"/>
        <v>15169.74508</v>
      </c>
      <c r="BH793" s="4">
        <f t="shared" si="2415"/>
        <v>16879.23119</v>
      </c>
      <c r="BI793" s="4">
        <f t="shared" si="2415"/>
        <v>19720.31419</v>
      </c>
      <c r="BJ793" s="4">
        <f t="shared" si="38"/>
        <v>76008.03667</v>
      </c>
      <c r="BK793" s="4">
        <f t="shared" si="39"/>
        <v>32555.28724</v>
      </c>
      <c r="BL793" s="4">
        <f t="shared" si="40"/>
        <v>108563.3239</v>
      </c>
      <c r="BM793" s="4">
        <f>BK793*'Ejercicio 3 - TIR'!$D$5</f>
        <v>16277.64362</v>
      </c>
      <c r="BN793" s="4">
        <f t="shared" si="41"/>
        <v>92285.68029</v>
      </c>
      <c r="BO793" s="4">
        <f t="shared" si="42"/>
        <v>40338.45247</v>
      </c>
      <c r="BP793" s="4">
        <f t="shared" si="43"/>
        <v>-104373.6805</v>
      </c>
      <c r="BQ793" s="4">
        <f t="shared" ref="BQ793:BT793" si="2416">BE793</f>
        <v>17793.7939</v>
      </c>
      <c r="BR793" s="4">
        <f t="shared" si="2416"/>
        <v>16480.7076</v>
      </c>
      <c r="BS793" s="4">
        <f t="shared" si="2416"/>
        <v>15169.74508</v>
      </c>
      <c r="BT793" s="4">
        <f t="shared" si="2416"/>
        <v>16879.23119</v>
      </c>
      <c r="BU793" s="4">
        <f t="shared" si="45"/>
        <v>60058.76666</v>
      </c>
      <c r="BV793" s="36">
        <f t="shared" si="46"/>
        <v>5.442006538</v>
      </c>
    </row>
    <row r="794" ht="15.0" customHeight="1">
      <c r="A794" s="2">
        <v>793.0</v>
      </c>
      <c r="B794" s="3">
        <f t="shared" si="4"/>
        <v>0.3490884459</v>
      </c>
      <c r="C794" s="4">
        <f>IF(B794&lt;=('Ejercicio 3 - TIR'!$D$13-'Ejercicio 3 - TIR'!$C$13)/('Ejercicio 3 - TIR'!$E$13-'Ejercicio 3 - TIR'!$C$13),'Ejercicio 3 - TIR'!$C$13+SQRT(('Ejercicio 3 - TIR'!$E$13-'Ejercicio 3 - TIR'!$C$13)*('Ejercicio 3 - TIR'!$D$13-'Ejercicio 3 - TIR'!$C$13)*B794),'Ejercicio 3 - TIR'!$E$13-SQRT(('Ejercicio 3 - TIR'!$E$13-'Ejercicio 3 - TIR'!$C$13)*('Ejercicio 3 - TIR'!$E$13-'Ejercicio 3 - TIR'!$D$13)*(1-B794)))</f>
        <v>72051.94345</v>
      </c>
      <c r="D794" s="3">
        <f t="shared" si="5"/>
        <v>0.8308442553</v>
      </c>
      <c r="E794" s="4">
        <f>IF(D794&lt;=('Ejercicio 3 - TIR'!$D$14-'Ejercicio 3 - TIR'!$C$14)/('Ejercicio 3 - TIR'!$E$14-'Ejercicio 3 - TIR'!$C$14),'Ejercicio 3 - TIR'!$C$14+SQRT(('Ejercicio 3 - TIR'!$E$14-'Ejercicio 3 - TIR'!$C$14)*('Ejercicio 3 - TIR'!$D$14-'Ejercicio 3 - TIR'!$C$14)*D794),'Ejercicio 3 - TIR'!$E$14-SQRT(('Ejercicio 3 - TIR'!$E$14-'Ejercicio 3 - TIR'!$C$14)*('Ejercicio 3 - TIR'!$E$14-'Ejercicio 3 - TIR'!$D$14)*(1-D794)))</f>
        <v>34962.8022</v>
      </c>
      <c r="F794" s="3">
        <f t="shared" si="6"/>
        <v>0.4990336241</v>
      </c>
      <c r="G794" s="4">
        <f>IF(F794&lt;=('Ejercicio 3 - TIR'!$D$18-'Ejercicio 3 - TIR'!$C$18)/('Ejercicio 3 - TIR'!$E$18-'Ejercicio 3 - TIR'!$C$18),'Ejercicio 3 - TIR'!$C$18+SQRT(('Ejercicio 3 - TIR'!$E$18-'Ejercicio 3 - TIR'!$C$18)*('Ejercicio 3 - TIR'!$D$18-'Ejercicio 3 - TIR'!$C$18)*F794),'Ejercicio 3 - TIR'!$E$18-SQRT(('Ejercicio 3 - TIR'!$E$18-'Ejercicio 3 - TIR'!$C$18)*('Ejercicio 3 - TIR'!$E$18-'Ejercicio 3 - TIR'!$D$18)*(1-F794)))</f>
        <v>38651.88093</v>
      </c>
      <c r="H794" s="3">
        <f t="shared" si="7"/>
        <v>0.5474291242</v>
      </c>
      <c r="I794" s="4">
        <f>IF(H794&lt;=('Ejercicio 3 - TIR'!$D$18-'Ejercicio 3 - TIR'!$C$18)/('Ejercicio 3 - TIR'!$E$18-'Ejercicio 3 - TIR'!$C$18),'Ejercicio 3 - TIR'!$C$18+SQRT(('Ejercicio 3 - TIR'!$E$18-'Ejercicio 3 - TIR'!$C$18)*('Ejercicio 3 - TIR'!$D$18-'Ejercicio 3 - TIR'!$C$18)*H794),'Ejercicio 3 - TIR'!$E$18-SQRT(('Ejercicio 3 - TIR'!$E$18-'Ejercicio 3 - TIR'!$C$18)*('Ejercicio 3 - TIR'!$E$18-'Ejercicio 3 - TIR'!$D$18)*(1-H794)))</f>
        <v>39061.69789</v>
      </c>
      <c r="J794" s="3">
        <f t="shared" si="8"/>
        <v>0.8909394402</v>
      </c>
      <c r="K794" s="4">
        <f>IF(J794&lt;=('Ejercicio 3 - TIR'!$D$18-'Ejercicio 3 - TIR'!$C$18)/('Ejercicio 3 - TIR'!$E$18-'Ejercicio 3 - TIR'!$C$18),'Ejercicio 3 - TIR'!$C$18+SQRT(('Ejercicio 3 - TIR'!$E$18-'Ejercicio 3 - TIR'!$C$18)*('Ejercicio 3 - TIR'!$D$18-'Ejercicio 3 - TIR'!$C$18)*J794),'Ejercicio 3 - TIR'!$E$18-SQRT(('Ejercicio 3 - TIR'!$E$18-'Ejercicio 3 - TIR'!$C$18)*('Ejercicio 3 - TIR'!$E$18-'Ejercicio 3 - TIR'!$D$18)*(1-J794)))</f>
        <v>42140.01014</v>
      </c>
      <c r="L794" s="3">
        <f t="shared" si="9"/>
        <v>0.6814432061</v>
      </c>
      <c r="M794" s="4">
        <f>IF(L794&lt;=('Ejercicio 3 - TIR'!$D$18-'Ejercicio 3 - TIR'!$C$18)/('Ejercicio 3 - TIR'!$E$18-'Ejercicio 3 - TIR'!$C$18),'Ejercicio 3 - TIR'!$C$18+SQRT(('Ejercicio 3 - TIR'!$E$18-'Ejercicio 3 - TIR'!$C$18)*('Ejercicio 3 - TIR'!$D$18-'Ejercicio 3 - TIR'!$C$18)*L794),'Ejercicio 3 - TIR'!$E$18-SQRT(('Ejercicio 3 - TIR'!$E$18-'Ejercicio 3 - TIR'!$C$18)*('Ejercicio 3 - TIR'!$E$18-'Ejercicio 3 - TIR'!$D$18)*(1-L794)))</f>
        <v>40112.08024</v>
      </c>
      <c r="N794" s="3">
        <f t="shared" si="10"/>
        <v>0.9149925271</v>
      </c>
      <c r="O794" s="4">
        <f>IF(N794&lt;=('Ejercicio 3 - TIR'!$D$18-'Ejercicio 3 - TIR'!$C$18)/('Ejercicio 3 - TIR'!$E$18-'Ejercicio 3 - TIR'!$C$18),'Ejercicio 3 - TIR'!$C$18+SQRT(('Ejercicio 3 - TIR'!$E$18-'Ejercicio 3 - TIR'!$C$18)*('Ejercicio 3 - TIR'!$D$18-'Ejercicio 3 - TIR'!$C$18)*N794),'Ejercicio 3 - TIR'!$E$18-SQRT(('Ejercicio 3 - TIR'!$E$18-'Ejercicio 3 - TIR'!$C$18)*('Ejercicio 3 - TIR'!$E$18-'Ejercicio 3 - TIR'!$D$18)*(1-N794)))</f>
        <v>42475.01278</v>
      </c>
      <c r="P794" s="3">
        <f t="shared" si="11"/>
        <v>0.2671048168</v>
      </c>
      <c r="Q794" s="7">
        <f>IF(P794&lt;=('Ejercicio 3 - TIR'!$D$22-'Ejercicio 3 - TIR'!$C$22)/('Ejercicio 3 - TIR'!$E$22-'Ejercicio 3 - TIR'!$C$22),'Ejercicio 3 - TIR'!$C$22+SQRT(('Ejercicio 3 - TIR'!$E$22-'Ejercicio 3 - TIR'!$C$22)*('Ejercicio 3 - TIR'!$D$22-'Ejercicio 3 - TIR'!$C$22)*P794),'Ejercicio 3 - TIR'!$E$22-SQRT(('Ejercicio 3 - TIR'!$E$22-'Ejercicio 3 - TIR'!$C$22)*('Ejercicio 3 - TIR'!$E$22-'Ejercicio 3 - TIR'!$D$22)*(1-P794)))</f>
        <v>0.1419268938</v>
      </c>
      <c r="R794" s="3">
        <f t="shared" si="12"/>
        <v>0.5428617158</v>
      </c>
      <c r="S794" s="7">
        <f>IF(R794&lt;=('Ejercicio 3 - TIR'!$D$23-'Ejercicio 3 - TIR'!$C$23)/('Ejercicio 3 - TIR'!$E$23-'Ejercicio 3 - TIR'!$C$23),'Ejercicio 3 - TIR'!$C$23+SQRT(('Ejercicio 3 - TIR'!$E$23-'Ejercicio 3 - TIR'!$C$23)*('Ejercicio 3 - TIR'!$D$23-'Ejercicio 3 - TIR'!$C$23)*R794),'Ejercicio 3 - TIR'!$E$23-SQRT(('Ejercicio 3 - TIR'!$E$23-'Ejercicio 3 - TIR'!$C$23)*('Ejercicio 3 - TIR'!$E$23-'Ejercicio 3 - TIR'!$D$23)*(1-R794)))</f>
        <v>0.1513146569</v>
      </c>
      <c r="T794" s="3">
        <f t="shared" si="13"/>
        <v>0.3785341619</v>
      </c>
      <c r="U794" s="7">
        <f>IF(T794&lt;=('Ejercicio 3 - TIR'!$D$24-'Ejercicio 3 - TIR'!$C$24)/('Ejercicio 3 - TIR'!$E$24-'Ejercicio 3 - TIR'!$C$24),'Ejercicio 3 - TIR'!$C$24+SQRT(('Ejercicio 3 - TIR'!$E$24-'Ejercicio 3 - TIR'!$C$24)*('Ejercicio 3 - TIR'!$D$24-'Ejercicio 3 - TIR'!$C$24)*T794),'Ejercicio 3 - TIR'!$E$24-SQRT(('Ejercicio 3 - TIR'!$E$24-'Ejercicio 3 - TIR'!$C$24)*('Ejercicio 3 - TIR'!$E$24-'Ejercicio 3 - TIR'!$D$24)*(1-T794)))</f>
        <v>0.1781943565</v>
      </c>
      <c r="V794" s="3">
        <f t="shared" si="14"/>
        <v>0.0814516552</v>
      </c>
      <c r="W794" s="7">
        <f>IF(V794&lt;=('Ejercicio 3 - TIR'!$D$25-'Ejercicio 3 - TIR'!$C$25)/('Ejercicio 3 - TIR'!$E$25-'Ejercicio 3 - TIR'!$C$25),'Ejercicio 3 - TIR'!$C$25+SQRT(('Ejercicio 3 - TIR'!$E$25-'Ejercicio 3 - TIR'!$C$25)*('Ejercicio 3 - TIR'!$D$25-'Ejercicio 3 - TIR'!$C$25)*V794),'Ejercicio 3 - TIR'!$E$25-SQRT(('Ejercicio 3 - TIR'!$E$25-'Ejercicio 3 - TIR'!$C$25)*('Ejercicio 3 - TIR'!$E$25-'Ejercicio 3 - TIR'!$D$25)*(1-V794)))</f>
        <v>0.1906785915</v>
      </c>
      <c r="X794" s="3">
        <f t="shared" si="15"/>
        <v>0.7448353026</v>
      </c>
      <c r="Y794" s="7">
        <f>IF(X794&lt;=('Ejercicio 3 - TIR'!$D$26-'Ejercicio 3 - TIR'!$C$26)/('Ejercicio 3 - TIR'!$E$26-'Ejercicio 3 - TIR'!$C$26),'Ejercicio 3 - TIR'!$C$26+SQRT(('Ejercicio 3 - TIR'!$E$26-'Ejercicio 3 - TIR'!$C$26)*('Ejercicio 3 - TIR'!$D$26-'Ejercicio 3 - TIR'!$C$26)*X794),'Ejercicio 3 - TIR'!$E$26-SQRT(('Ejercicio 3 - TIR'!$E$26-'Ejercicio 3 - TIR'!$C$26)*('Ejercicio 3 - TIR'!$E$26-'Ejercicio 3 - TIR'!$D$26)*(1-X794)))</f>
        <v>0.2428800678</v>
      </c>
      <c r="Z794" s="3">
        <f t="shared" si="16"/>
        <v>1.141926894</v>
      </c>
      <c r="AA794" s="3">
        <f t="shared" si="17"/>
        <v>1.31471717</v>
      </c>
      <c r="AB794" s="3">
        <f t="shared" si="18"/>
        <v>1.54899235</v>
      </c>
      <c r="AC794" s="3">
        <f t="shared" si="19"/>
        <v>1.84435203</v>
      </c>
      <c r="AD794" s="3">
        <f t="shared" si="20"/>
        <v>2.292308376</v>
      </c>
      <c r="AE794" s="2">
        <f t="shared" si="21"/>
        <v>4962.161913</v>
      </c>
      <c r="AF794" s="2">
        <f t="shared" si="22"/>
        <v>5713.00974</v>
      </c>
      <c r="AG794" s="2">
        <f t="shared" si="23"/>
        <v>6731.035835</v>
      </c>
      <c r="AH794" s="2">
        <f t="shared" si="24"/>
        <v>8014.500267</v>
      </c>
      <c r="AI794" s="2">
        <f t="shared" si="25"/>
        <v>9961.062636</v>
      </c>
      <c r="AJ794" s="4">
        <f t="shared" si="26"/>
        <v>44137.62233</v>
      </c>
      <c r="AK794" s="4">
        <f t="shared" si="27"/>
        <v>51355.0849</v>
      </c>
      <c r="AL794" s="4">
        <f t="shared" si="28"/>
        <v>65274.55334</v>
      </c>
      <c r="AM794" s="4">
        <f t="shared" si="29"/>
        <v>73980.79661</v>
      </c>
      <c r="AN794" s="4">
        <f t="shared" si="30"/>
        <v>97365.82754</v>
      </c>
      <c r="AO794" s="4">
        <f>C794/'Ejercicio 3 - TIR'!$D$7</f>
        <v>14410.38869</v>
      </c>
      <c r="AP794" s="4">
        <f t="shared" si="31"/>
        <v>29727.23364</v>
      </c>
      <c r="AQ794" s="4">
        <f t="shared" si="32"/>
        <v>36944.69621</v>
      </c>
      <c r="AR794" s="4">
        <f t="shared" si="33"/>
        <v>50864.16465</v>
      </c>
      <c r="AS794" s="4">
        <f t="shared" si="34"/>
        <v>59570.40792</v>
      </c>
      <c r="AT794" s="4">
        <f t="shared" si="35"/>
        <v>82955.43885</v>
      </c>
      <c r="AU794" s="4">
        <f>AP794*'Ejercicio 3 - TIR'!$D$5</f>
        <v>14863.61682</v>
      </c>
      <c r="AV794" s="4">
        <f>AQ794*'Ejercicio 3 - TIR'!$D$5</f>
        <v>18472.3481</v>
      </c>
      <c r="AW794" s="4">
        <f>AR794*'Ejercicio 3 - TIR'!$D$5</f>
        <v>25432.08232</v>
      </c>
      <c r="AX794" s="4">
        <f>AS794*'Ejercicio 3 - TIR'!$D$5</f>
        <v>29785.20396</v>
      </c>
      <c r="AY794" s="4">
        <f>AT794*'Ejercicio 3 - TIR'!$D$5</f>
        <v>41477.71943</v>
      </c>
      <c r="AZ794" s="4">
        <f t="shared" ref="AZ794:BD794" si="2417">AJ794-AU794-AE794</f>
        <v>24311.8436</v>
      </c>
      <c r="BA794" s="4">
        <f t="shared" si="2417"/>
        <v>27169.72705</v>
      </c>
      <c r="BB794" s="4">
        <f t="shared" si="2417"/>
        <v>33111.43518</v>
      </c>
      <c r="BC794" s="4">
        <f t="shared" si="2417"/>
        <v>36181.09238</v>
      </c>
      <c r="BD794" s="4">
        <f t="shared" si="2417"/>
        <v>45927.04548</v>
      </c>
      <c r="BE794" s="4">
        <f t="shared" ref="BE794:BI794" si="2418">AZ794/Z794</f>
        <v>21290.19268</v>
      </c>
      <c r="BF794" s="4">
        <f t="shared" si="2418"/>
        <v>20665.8342</v>
      </c>
      <c r="BG794" s="4">
        <f t="shared" si="2418"/>
        <v>21376.11279</v>
      </c>
      <c r="BH794" s="4">
        <f t="shared" si="2418"/>
        <v>19617.23782</v>
      </c>
      <c r="BI794" s="4">
        <f t="shared" si="2418"/>
        <v>20035.28233</v>
      </c>
      <c r="BJ794" s="4">
        <f t="shared" si="38"/>
        <v>80145.52431</v>
      </c>
      <c r="BK794" s="4">
        <f t="shared" si="39"/>
        <v>33033.05469</v>
      </c>
      <c r="BL794" s="4">
        <f t="shared" si="40"/>
        <v>113178.579</v>
      </c>
      <c r="BM794" s="4">
        <f>BK794*'Ejercicio 3 - TIR'!$D$5</f>
        <v>16516.52734</v>
      </c>
      <c r="BN794" s="4">
        <f t="shared" si="41"/>
        <v>96662.05165</v>
      </c>
      <c r="BO794" s="4">
        <f t="shared" si="42"/>
        <v>42167.99654</v>
      </c>
      <c r="BP794" s="4">
        <f t="shared" si="43"/>
        <v>-107014.7456</v>
      </c>
      <c r="BQ794" s="4">
        <f t="shared" ref="BQ794:BT794" si="2419">BE794</f>
        <v>21290.19268</v>
      </c>
      <c r="BR794" s="4">
        <f t="shared" si="2419"/>
        <v>20665.8342</v>
      </c>
      <c r="BS794" s="4">
        <f t="shared" si="2419"/>
        <v>21376.11279</v>
      </c>
      <c r="BT794" s="4">
        <f t="shared" si="2419"/>
        <v>19617.23782</v>
      </c>
      <c r="BU794" s="4">
        <f t="shared" si="45"/>
        <v>62203.27887</v>
      </c>
      <c r="BV794" s="36">
        <f t="shared" si="46"/>
        <v>9.225177179</v>
      </c>
    </row>
    <row r="795" ht="15.0" customHeight="1">
      <c r="A795" s="2">
        <v>794.0</v>
      </c>
      <c r="B795" s="3">
        <f t="shared" si="4"/>
        <v>0.4172037708</v>
      </c>
      <c r="C795" s="4">
        <f>IF(B795&lt;=('Ejercicio 3 - TIR'!$D$13-'Ejercicio 3 - TIR'!$C$13)/('Ejercicio 3 - TIR'!$E$13-'Ejercicio 3 - TIR'!$C$13),'Ejercicio 3 - TIR'!$C$13+SQRT(('Ejercicio 3 - TIR'!$E$13-'Ejercicio 3 - TIR'!$C$13)*('Ejercicio 3 - TIR'!$D$13-'Ejercicio 3 - TIR'!$C$13)*B795),'Ejercicio 3 - TIR'!$E$13-SQRT(('Ejercicio 3 - TIR'!$E$13-'Ejercicio 3 - TIR'!$C$13)*('Ejercicio 3 - TIR'!$E$13-'Ejercicio 3 - TIR'!$D$13)*(1-B795)))</f>
        <v>73554.67007</v>
      </c>
      <c r="D795" s="3">
        <f t="shared" si="5"/>
        <v>0.1366301841</v>
      </c>
      <c r="E795" s="4">
        <f>IF(D795&lt;=('Ejercicio 3 - TIR'!$D$14-'Ejercicio 3 - TIR'!$C$14)/('Ejercicio 3 - TIR'!$E$14-'Ejercicio 3 - TIR'!$C$14),'Ejercicio 3 - TIR'!$C$14+SQRT(('Ejercicio 3 - TIR'!$E$14-'Ejercicio 3 - TIR'!$C$14)*('Ejercicio 3 - TIR'!$D$14-'Ejercicio 3 - TIR'!$C$14)*D795),'Ejercicio 3 - TIR'!$E$14-SQRT(('Ejercicio 3 - TIR'!$E$14-'Ejercicio 3 - TIR'!$C$14)*('Ejercicio 3 - TIR'!$E$14-'Ejercicio 3 - TIR'!$D$14)*(1-D795)))</f>
        <v>28201.13477</v>
      </c>
      <c r="F795" s="3">
        <f t="shared" si="6"/>
        <v>0.9492552049</v>
      </c>
      <c r="G795" s="4">
        <f>IF(F795&lt;=('Ejercicio 3 - TIR'!$D$18-'Ejercicio 3 - TIR'!$C$18)/('Ejercicio 3 - TIR'!$E$18-'Ejercicio 3 - TIR'!$C$18),'Ejercicio 3 - TIR'!$C$18+SQRT(('Ejercicio 3 - TIR'!$E$18-'Ejercicio 3 - TIR'!$C$18)*('Ejercicio 3 - TIR'!$D$18-'Ejercicio 3 - TIR'!$C$18)*F795),'Ejercicio 3 - TIR'!$E$18-SQRT(('Ejercicio 3 - TIR'!$E$18-'Ejercicio 3 - TIR'!$C$18)*('Ejercicio 3 - TIR'!$E$18-'Ejercicio 3 - TIR'!$D$18)*(1-F795)))</f>
        <v>43049.13875</v>
      </c>
      <c r="H795" s="3">
        <f t="shared" si="7"/>
        <v>0.2399448308</v>
      </c>
      <c r="I795" s="4">
        <f>IF(H795&lt;=('Ejercicio 3 - TIR'!$D$18-'Ejercicio 3 - TIR'!$C$18)/('Ejercicio 3 - TIR'!$E$18-'Ejercicio 3 - TIR'!$C$18),'Ejercicio 3 - TIR'!$C$18+SQRT(('Ejercicio 3 - TIR'!$E$18-'Ejercicio 3 - TIR'!$C$18)*('Ejercicio 3 - TIR'!$D$18-'Ejercicio 3 - TIR'!$C$18)*H795),'Ejercicio 3 - TIR'!$E$18-SQRT(('Ejercicio 3 - TIR'!$E$18-'Ejercicio 3 - TIR'!$C$18)*('Ejercicio 3 - TIR'!$E$18-'Ejercicio 3 - TIR'!$D$18)*(1-H795)))</f>
        <v>35999.31035</v>
      </c>
      <c r="J795" s="3">
        <f t="shared" si="8"/>
        <v>0.3150430215</v>
      </c>
      <c r="K795" s="4">
        <f>IF(J795&lt;=('Ejercicio 3 - TIR'!$D$18-'Ejercicio 3 - TIR'!$C$18)/('Ejercicio 3 - TIR'!$E$18-'Ejercicio 3 - TIR'!$C$18),'Ejercicio 3 - TIR'!$C$18+SQRT(('Ejercicio 3 - TIR'!$E$18-'Ejercicio 3 - TIR'!$C$18)*('Ejercicio 3 - TIR'!$D$18-'Ejercicio 3 - TIR'!$C$18)*J795),'Ejercicio 3 - TIR'!$E$18-SQRT(('Ejercicio 3 - TIR'!$E$18-'Ejercicio 3 - TIR'!$C$18)*('Ejercicio 3 - TIR'!$E$18-'Ejercicio 3 - TIR'!$D$18)*(1-J795)))</f>
        <v>36874.33293</v>
      </c>
      <c r="L795" s="3">
        <f t="shared" si="9"/>
        <v>0.09959433025</v>
      </c>
      <c r="M795" s="4">
        <f>IF(L795&lt;=('Ejercicio 3 - TIR'!$D$18-'Ejercicio 3 - TIR'!$C$18)/('Ejercicio 3 - TIR'!$E$18-'Ejercicio 3 - TIR'!$C$18),'Ejercicio 3 - TIR'!$C$18+SQRT(('Ejercicio 3 - TIR'!$E$18-'Ejercicio 3 - TIR'!$C$18)*('Ejercicio 3 - TIR'!$D$18-'Ejercicio 3 - TIR'!$C$18)*L795),'Ejercicio 3 - TIR'!$E$18-SQRT(('Ejercicio 3 - TIR'!$E$18-'Ejercicio 3 - TIR'!$C$18)*('Ejercicio 3 - TIR'!$E$18-'Ejercicio 3 - TIR'!$D$18)*(1-L795)))</f>
        <v>33865.1196</v>
      </c>
      <c r="N795" s="3">
        <f t="shared" si="10"/>
        <v>0.3346276907</v>
      </c>
      <c r="O795" s="4">
        <f>IF(N795&lt;=('Ejercicio 3 - TIR'!$D$18-'Ejercicio 3 - TIR'!$C$18)/('Ejercicio 3 - TIR'!$E$18-'Ejercicio 3 - TIR'!$C$18),'Ejercicio 3 - TIR'!$C$18+SQRT(('Ejercicio 3 - TIR'!$E$18-'Ejercicio 3 - TIR'!$C$18)*('Ejercicio 3 - TIR'!$D$18-'Ejercicio 3 - TIR'!$C$18)*N795),'Ejercicio 3 - TIR'!$E$18-SQRT(('Ejercicio 3 - TIR'!$E$18-'Ejercicio 3 - TIR'!$C$18)*('Ejercicio 3 - TIR'!$E$18-'Ejercicio 3 - TIR'!$D$18)*(1-N795)))</f>
        <v>37084.78324</v>
      </c>
      <c r="P795" s="3">
        <f t="shared" si="11"/>
        <v>0.6299699862</v>
      </c>
      <c r="Q795" s="7">
        <f>IF(P795&lt;=('Ejercicio 3 - TIR'!$D$22-'Ejercicio 3 - TIR'!$C$22)/('Ejercicio 3 - TIR'!$E$22-'Ejercicio 3 - TIR'!$C$22),'Ejercicio 3 - TIR'!$C$22+SQRT(('Ejercicio 3 - TIR'!$E$22-'Ejercicio 3 - TIR'!$C$22)*('Ejercicio 3 - TIR'!$D$22-'Ejercicio 3 - TIR'!$C$22)*P795),'Ejercicio 3 - TIR'!$E$22-SQRT(('Ejercicio 3 - TIR'!$E$22-'Ejercicio 3 - TIR'!$C$22)*('Ejercicio 3 - TIR'!$E$22-'Ejercicio 3 - TIR'!$D$22)*(1-P795)))</f>
        <v>0.1541919775</v>
      </c>
      <c r="R795" s="3">
        <f t="shared" si="12"/>
        <v>0.9780580785</v>
      </c>
      <c r="S795" s="7">
        <f>IF(R795&lt;=('Ejercicio 3 - TIR'!$D$23-'Ejercicio 3 - TIR'!$C$23)/('Ejercicio 3 - TIR'!$E$23-'Ejercicio 3 - TIR'!$C$23),'Ejercicio 3 - TIR'!$C$23+SQRT(('Ejercicio 3 - TIR'!$E$23-'Ejercicio 3 - TIR'!$C$23)*('Ejercicio 3 - TIR'!$D$23-'Ejercicio 3 - TIR'!$C$23)*R795),'Ejercicio 3 - TIR'!$E$23-SQRT(('Ejercicio 3 - TIR'!$E$23-'Ejercicio 3 - TIR'!$C$23)*('Ejercicio 3 - TIR'!$E$23-'Ejercicio 3 - TIR'!$D$23)*(1-R795)))</f>
        <v>0.1737154588</v>
      </c>
      <c r="T795" s="3">
        <f t="shared" si="13"/>
        <v>0.5842181066</v>
      </c>
      <c r="U795" s="7">
        <f>IF(T795&lt;=('Ejercicio 3 - TIR'!$D$24-'Ejercicio 3 - TIR'!$C$24)/('Ejercicio 3 - TIR'!$E$24-'Ejercicio 3 - TIR'!$C$24),'Ejercicio 3 - TIR'!$C$24+SQRT(('Ejercicio 3 - TIR'!$E$24-'Ejercicio 3 - TIR'!$C$24)*('Ejercicio 3 - TIR'!$D$24-'Ejercicio 3 - TIR'!$C$24)*T795),'Ejercicio 3 - TIR'!$E$24-SQRT(('Ejercicio 3 - TIR'!$E$24-'Ejercicio 3 - TIR'!$C$24)*('Ejercicio 3 - TIR'!$E$24-'Ejercicio 3 - TIR'!$D$24)*(1-T795)))</f>
        <v>0.1858797816</v>
      </c>
      <c r="V795" s="3">
        <f t="shared" si="14"/>
        <v>0.1188809648</v>
      </c>
      <c r="W795" s="7">
        <f>IF(V795&lt;=('Ejercicio 3 - TIR'!$D$25-'Ejercicio 3 - TIR'!$C$25)/('Ejercicio 3 - TIR'!$E$25-'Ejercicio 3 - TIR'!$C$25),'Ejercicio 3 - TIR'!$C$25+SQRT(('Ejercicio 3 - TIR'!$E$25-'Ejercicio 3 - TIR'!$C$25)*('Ejercicio 3 - TIR'!$D$25-'Ejercicio 3 - TIR'!$C$25)*V795),'Ejercicio 3 - TIR'!$E$25-SQRT(('Ejercicio 3 - TIR'!$E$25-'Ejercicio 3 - TIR'!$C$25)*('Ejercicio 3 - TIR'!$E$25-'Ejercicio 3 - TIR'!$D$25)*(1-V795)))</f>
        <v>0.192900905</v>
      </c>
      <c r="X795" s="3">
        <f t="shared" si="15"/>
        <v>0.7472024362</v>
      </c>
      <c r="Y795" s="7">
        <f>IF(X795&lt;=('Ejercicio 3 - TIR'!$D$26-'Ejercicio 3 - TIR'!$C$26)/('Ejercicio 3 - TIR'!$E$26-'Ejercicio 3 - TIR'!$C$26),'Ejercicio 3 - TIR'!$C$26+SQRT(('Ejercicio 3 - TIR'!$E$26-'Ejercicio 3 - TIR'!$C$26)*('Ejercicio 3 - TIR'!$D$26-'Ejercicio 3 - TIR'!$C$26)*X795),'Ejercicio 3 - TIR'!$E$26-SQRT(('Ejercicio 3 - TIR'!$E$26-'Ejercicio 3 - TIR'!$C$26)*('Ejercicio 3 - TIR'!$E$26-'Ejercicio 3 - TIR'!$D$26)*(1-X795)))</f>
        <v>0.2430526477</v>
      </c>
      <c r="Z795" s="3">
        <f t="shared" si="16"/>
        <v>1.154191978</v>
      </c>
      <c r="AA795" s="3">
        <f t="shared" si="17"/>
        <v>1.354692966</v>
      </c>
      <c r="AB795" s="3">
        <f t="shared" si="18"/>
        <v>1.606502999</v>
      </c>
      <c r="AC795" s="3">
        <f t="shared" si="19"/>
        <v>1.916398882</v>
      </c>
      <c r="AD795" s="3">
        <f t="shared" si="20"/>
        <v>2.382184704</v>
      </c>
      <c r="AE795" s="2">
        <f t="shared" si="21"/>
        <v>4348.388738</v>
      </c>
      <c r="AF795" s="2">
        <f t="shared" si="22"/>
        <v>5103.771082</v>
      </c>
      <c r="AG795" s="2">
        <f t="shared" si="23"/>
        <v>6052.458937</v>
      </c>
      <c r="AH795" s="2">
        <f t="shared" si="24"/>
        <v>7219.983743</v>
      </c>
      <c r="AI795" s="2">
        <f t="shared" si="25"/>
        <v>8974.819908</v>
      </c>
      <c r="AJ795" s="4">
        <f t="shared" si="26"/>
        <v>49686.97058</v>
      </c>
      <c r="AK795" s="4">
        <f t="shared" si="27"/>
        <v>48768.01252</v>
      </c>
      <c r="AL795" s="4">
        <f t="shared" si="28"/>
        <v>59238.72644</v>
      </c>
      <c r="AM795" s="4">
        <f t="shared" si="29"/>
        <v>64899.07733</v>
      </c>
      <c r="AN795" s="4">
        <f t="shared" si="30"/>
        <v>88342.80338</v>
      </c>
      <c r="AO795" s="4">
        <f>C795/'Ejercicio 3 - TIR'!$D$7</f>
        <v>14710.93401</v>
      </c>
      <c r="AP795" s="4">
        <f t="shared" si="31"/>
        <v>34976.03657</v>
      </c>
      <c r="AQ795" s="4">
        <f t="shared" si="32"/>
        <v>34057.0785</v>
      </c>
      <c r="AR795" s="4">
        <f t="shared" si="33"/>
        <v>44527.79243</v>
      </c>
      <c r="AS795" s="4">
        <f t="shared" si="34"/>
        <v>50188.14332</v>
      </c>
      <c r="AT795" s="4">
        <f t="shared" si="35"/>
        <v>73631.86937</v>
      </c>
      <c r="AU795" s="4">
        <f>AP795*'Ejercicio 3 - TIR'!$D$5</f>
        <v>17488.01828</v>
      </c>
      <c r="AV795" s="4">
        <f>AQ795*'Ejercicio 3 - TIR'!$D$5</f>
        <v>17028.53925</v>
      </c>
      <c r="AW795" s="4">
        <f>AR795*'Ejercicio 3 - TIR'!$D$5</f>
        <v>22263.89621</v>
      </c>
      <c r="AX795" s="4">
        <f>AS795*'Ejercicio 3 - TIR'!$D$5</f>
        <v>25094.07166</v>
      </c>
      <c r="AY795" s="4">
        <f>AT795*'Ejercicio 3 - TIR'!$D$5</f>
        <v>36815.93468</v>
      </c>
      <c r="AZ795" s="4">
        <f t="shared" ref="AZ795:BD795" si="2420">AJ795-AU795-AE795</f>
        <v>27850.56356</v>
      </c>
      <c r="BA795" s="4">
        <f t="shared" si="2420"/>
        <v>26635.70218</v>
      </c>
      <c r="BB795" s="4">
        <f t="shared" si="2420"/>
        <v>30922.37129</v>
      </c>
      <c r="BC795" s="4">
        <f t="shared" si="2420"/>
        <v>32585.02193</v>
      </c>
      <c r="BD795" s="4">
        <f t="shared" si="2420"/>
        <v>42552.04879</v>
      </c>
      <c r="BE795" s="4">
        <f t="shared" ref="BE795:BI795" si="2421">AZ795/Z795</f>
        <v>24129.92301</v>
      </c>
      <c r="BF795" s="4">
        <f t="shared" si="2421"/>
        <v>19661.80001</v>
      </c>
      <c r="BG795" s="4">
        <f t="shared" si="2421"/>
        <v>19248.24996</v>
      </c>
      <c r="BH795" s="4">
        <f t="shared" si="2421"/>
        <v>17003.2566</v>
      </c>
      <c r="BI795" s="4">
        <f t="shared" si="2421"/>
        <v>17862.61524</v>
      </c>
      <c r="BJ795" s="4">
        <f t="shared" si="38"/>
        <v>67180.31187</v>
      </c>
      <c r="BK795" s="4">
        <f t="shared" si="39"/>
        <v>35044.16199</v>
      </c>
      <c r="BL795" s="4">
        <f t="shared" si="40"/>
        <v>102224.4739</v>
      </c>
      <c r="BM795" s="4">
        <f>BK795*'Ejercicio 3 - TIR'!$D$5</f>
        <v>17522.08099</v>
      </c>
      <c r="BN795" s="4">
        <f t="shared" si="41"/>
        <v>84702.39287</v>
      </c>
      <c r="BO795" s="4">
        <f t="shared" si="42"/>
        <v>35556.60178</v>
      </c>
      <c r="BP795" s="4">
        <f t="shared" si="43"/>
        <v>-101755.8048</v>
      </c>
      <c r="BQ795" s="4">
        <f t="shared" ref="BQ795:BT795" si="2422">BE795</f>
        <v>24129.92301</v>
      </c>
      <c r="BR795" s="4">
        <f t="shared" si="2422"/>
        <v>19661.80001</v>
      </c>
      <c r="BS795" s="4">
        <f t="shared" si="2422"/>
        <v>19248.24996</v>
      </c>
      <c r="BT795" s="4">
        <f t="shared" si="2422"/>
        <v>17003.2566</v>
      </c>
      <c r="BU795" s="4">
        <f t="shared" si="45"/>
        <v>53419.21701</v>
      </c>
      <c r="BV795" s="36">
        <f t="shared" si="46"/>
        <v>8.516735527</v>
      </c>
    </row>
    <row r="796" ht="15.0" customHeight="1">
      <c r="A796" s="2">
        <v>795.0</v>
      </c>
      <c r="B796" s="3">
        <f t="shared" si="4"/>
        <v>0.1735642516</v>
      </c>
      <c r="C796" s="4">
        <f>IF(B796&lt;=('Ejercicio 3 - TIR'!$D$13-'Ejercicio 3 - TIR'!$C$13)/('Ejercicio 3 - TIR'!$E$13-'Ejercicio 3 - TIR'!$C$13),'Ejercicio 3 - TIR'!$C$13+SQRT(('Ejercicio 3 - TIR'!$E$13-'Ejercicio 3 - TIR'!$C$13)*('Ejercicio 3 - TIR'!$D$13-'Ejercicio 3 - TIR'!$C$13)*B796),'Ejercicio 3 - TIR'!$E$13-SQRT(('Ejercicio 3 - TIR'!$E$13-'Ejercicio 3 - TIR'!$C$13)*('Ejercicio 3 - TIR'!$E$13-'Ejercicio 3 - TIR'!$D$13)*(1-B796)))</f>
        <v>68332.20863</v>
      </c>
      <c r="D796" s="3">
        <f t="shared" si="5"/>
        <v>0.3141426304</v>
      </c>
      <c r="E796" s="4">
        <f>IF(D796&lt;=('Ejercicio 3 - TIR'!$D$14-'Ejercicio 3 - TIR'!$C$14)/('Ejercicio 3 - TIR'!$E$14-'Ejercicio 3 - TIR'!$C$14),'Ejercicio 3 - TIR'!$C$14+SQRT(('Ejercicio 3 - TIR'!$E$14-'Ejercicio 3 - TIR'!$C$14)*('Ejercicio 3 - TIR'!$D$14-'Ejercicio 3 - TIR'!$C$14)*D796),'Ejercicio 3 - TIR'!$E$14-SQRT(('Ejercicio 3 - TIR'!$E$14-'Ejercicio 3 - TIR'!$C$14)*('Ejercicio 3 - TIR'!$E$14-'Ejercicio 3 - TIR'!$D$14)*(1-D796)))</f>
        <v>29853.93627</v>
      </c>
      <c r="F796" s="3">
        <f t="shared" si="6"/>
        <v>0.1216534367</v>
      </c>
      <c r="G796" s="4">
        <f>IF(F796&lt;=('Ejercicio 3 - TIR'!$D$18-'Ejercicio 3 - TIR'!$C$18)/('Ejercicio 3 - TIR'!$E$18-'Ejercicio 3 - TIR'!$C$18),'Ejercicio 3 - TIR'!$C$18+SQRT(('Ejercicio 3 - TIR'!$E$18-'Ejercicio 3 - TIR'!$C$18)*('Ejercicio 3 - TIR'!$D$18-'Ejercicio 3 - TIR'!$C$18)*F796),'Ejercicio 3 - TIR'!$E$18-SQRT(('Ejercicio 3 - TIR'!$E$18-'Ejercicio 3 - TIR'!$C$18)*('Ejercicio 3 - TIR'!$E$18-'Ejercicio 3 - TIR'!$D$18)*(1-F796)))</f>
        <v>34271.7696</v>
      </c>
      <c r="H796" s="3">
        <f t="shared" si="7"/>
        <v>0.5144796966</v>
      </c>
      <c r="I796" s="4">
        <f>IF(H796&lt;=('Ejercicio 3 - TIR'!$D$18-'Ejercicio 3 - TIR'!$C$18)/('Ejercicio 3 - TIR'!$E$18-'Ejercicio 3 - TIR'!$C$18),'Ejercicio 3 - TIR'!$C$18+SQRT(('Ejercicio 3 - TIR'!$E$18-'Ejercicio 3 - TIR'!$C$18)*('Ejercicio 3 - TIR'!$D$18-'Ejercicio 3 - TIR'!$C$18)*H796),'Ejercicio 3 - TIR'!$E$18-SQRT(('Ejercicio 3 - TIR'!$E$18-'Ejercicio 3 - TIR'!$C$18)*('Ejercicio 3 - TIR'!$E$18-'Ejercicio 3 - TIR'!$D$18)*(1-H796)))</f>
        <v>38784.75694</v>
      </c>
      <c r="J796" s="3">
        <f t="shared" si="8"/>
        <v>0.9934345739</v>
      </c>
      <c r="K796" s="4">
        <f>IF(J796&lt;=('Ejercicio 3 - TIR'!$D$18-'Ejercicio 3 - TIR'!$C$18)/('Ejercicio 3 - TIR'!$E$18-'Ejercicio 3 - TIR'!$C$18),'Ejercicio 3 - TIR'!$C$18+SQRT(('Ejercicio 3 - TIR'!$E$18-'Ejercicio 3 - TIR'!$C$18)*('Ejercicio 3 - TIR'!$D$18-'Ejercicio 3 - TIR'!$C$18)*J796),'Ejercicio 3 - TIR'!$E$18-SQRT(('Ejercicio 3 - TIR'!$E$18-'Ejercicio 3 - TIR'!$C$18)*('Ejercicio 3 - TIR'!$E$18-'Ejercicio 3 - TIR'!$D$18)*(1-J796)))</f>
        <v>44298.28285</v>
      </c>
      <c r="L796" s="3">
        <f t="shared" si="9"/>
        <v>0.740282616</v>
      </c>
      <c r="M796" s="4">
        <f>IF(L796&lt;=('Ejercicio 3 - TIR'!$D$18-'Ejercicio 3 - TIR'!$C$18)/('Ejercicio 3 - TIR'!$E$18-'Ejercicio 3 - TIR'!$C$18),'Ejercicio 3 - TIR'!$C$18+SQRT(('Ejercicio 3 - TIR'!$E$18-'Ejercicio 3 - TIR'!$C$18)*('Ejercicio 3 - TIR'!$D$18-'Ejercicio 3 - TIR'!$C$18)*L796),'Ejercicio 3 - TIR'!$E$18-SQRT(('Ejercicio 3 - TIR'!$E$18-'Ejercicio 3 - TIR'!$C$18)*('Ejercicio 3 - TIR'!$E$18-'Ejercicio 3 - TIR'!$D$18)*(1-L796)))</f>
        <v>40586.52022</v>
      </c>
      <c r="N796" s="3">
        <f t="shared" si="10"/>
        <v>0.3789196856</v>
      </c>
      <c r="O796" s="4">
        <f>IF(N796&lt;=('Ejercicio 3 - TIR'!$D$18-'Ejercicio 3 - TIR'!$C$18)/('Ejercicio 3 - TIR'!$E$18-'Ejercicio 3 - TIR'!$C$18),'Ejercicio 3 - TIR'!$C$18+SQRT(('Ejercicio 3 - TIR'!$E$18-'Ejercicio 3 - TIR'!$C$18)*('Ejercicio 3 - TIR'!$D$18-'Ejercicio 3 - TIR'!$C$18)*N796),'Ejercicio 3 - TIR'!$E$18-SQRT(('Ejercicio 3 - TIR'!$E$18-'Ejercicio 3 - TIR'!$C$18)*('Ejercicio 3 - TIR'!$E$18-'Ejercicio 3 - TIR'!$D$18)*(1-N796)))</f>
        <v>37539.09496</v>
      </c>
      <c r="P796" s="3">
        <f t="shared" si="11"/>
        <v>0.7234302576</v>
      </c>
      <c r="Q796" s="7">
        <f>IF(P796&lt;=('Ejercicio 3 - TIR'!$D$22-'Ejercicio 3 - TIR'!$C$22)/('Ejercicio 3 - TIR'!$E$22-'Ejercicio 3 - TIR'!$C$22),'Ejercicio 3 - TIR'!$C$22+SQRT(('Ejercicio 3 - TIR'!$E$22-'Ejercicio 3 - TIR'!$C$22)*('Ejercicio 3 - TIR'!$D$22-'Ejercicio 3 - TIR'!$C$22)*P796),'Ejercicio 3 - TIR'!$E$22-SQRT(('Ejercicio 3 - TIR'!$E$22-'Ejercicio 3 - TIR'!$C$22)*('Ejercicio 3 - TIR'!$E$22-'Ejercicio 3 - TIR'!$D$22)*(1-P796)))</f>
        <v>0.1576879957</v>
      </c>
      <c r="R796" s="3">
        <f t="shared" si="12"/>
        <v>0.08724106379</v>
      </c>
      <c r="S796" s="7">
        <f>IF(R796&lt;=('Ejercicio 3 - TIR'!$D$23-'Ejercicio 3 - TIR'!$C$23)/('Ejercicio 3 - TIR'!$E$23-'Ejercicio 3 - TIR'!$C$23),'Ejercicio 3 - TIR'!$C$23+SQRT(('Ejercicio 3 - TIR'!$E$23-'Ejercicio 3 - TIR'!$C$23)*('Ejercicio 3 - TIR'!$D$23-'Ejercicio 3 - TIR'!$C$23)*R796),'Ejercicio 3 - TIR'!$E$23-SQRT(('Ejercicio 3 - TIR'!$E$23-'Ejercicio 3 - TIR'!$C$23)*('Ejercicio 3 - TIR'!$E$23-'Ejercicio 3 - TIR'!$D$23)*(1-R796)))</f>
        <v>0.1325313174</v>
      </c>
      <c r="T796" s="3">
        <f t="shared" si="13"/>
        <v>0.9775895206</v>
      </c>
      <c r="U796" s="7">
        <f>IF(T796&lt;=('Ejercicio 3 - TIR'!$D$24-'Ejercicio 3 - TIR'!$C$24)/('Ejercicio 3 - TIR'!$E$24-'Ejercicio 3 - TIR'!$C$24),'Ejercicio 3 - TIR'!$C$24+SQRT(('Ejercicio 3 - TIR'!$E$24-'Ejercicio 3 - TIR'!$C$24)*('Ejercicio 3 - TIR'!$D$24-'Ejercicio 3 - TIR'!$C$24)*T796),'Ejercicio 3 - TIR'!$E$24-SQRT(('Ejercicio 3 - TIR'!$E$24-'Ejercicio 3 - TIR'!$C$24)*('Ejercicio 3 - TIR'!$E$24-'Ejercicio 3 - TIR'!$D$24)*(1-T796)))</f>
        <v>0.2120785518</v>
      </c>
      <c r="V796" s="3">
        <f t="shared" si="14"/>
        <v>0.2495259885</v>
      </c>
      <c r="W796" s="7">
        <f>IF(V796&lt;=('Ejercicio 3 - TIR'!$D$25-'Ejercicio 3 - TIR'!$C$25)/('Ejercicio 3 - TIR'!$E$25-'Ejercicio 3 - TIR'!$C$25),'Ejercicio 3 - TIR'!$C$25+SQRT(('Ejercicio 3 - TIR'!$E$25-'Ejercicio 3 - TIR'!$C$25)*('Ejercicio 3 - TIR'!$D$25-'Ejercicio 3 - TIR'!$C$25)*V796),'Ejercicio 3 - TIR'!$E$25-SQRT(('Ejercicio 3 - TIR'!$E$25-'Ejercicio 3 - TIR'!$C$25)*('Ejercicio 3 - TIR'!$E$25-'Ejercicio 3 - TIR'!$D$25)*(1-V796)))</f>
        <v>0.1986905426</v>
      </c>
      <c r="X796" s="3">
        <f t="shared" si="15"/>
        <v>0.04366834978</v>
      </c>
      <c r="Y796" s="7">
        <f>IF(X796&lt;=('Ejercicio 3 - TIR'!$D$26-'Ejercicio 3 - TIR'!$C$26)/('Ejercicio 3 - TIR'!$E$26-'Ejercicio 3 - TIR'!$C$26),'Ejercicio 3 - TIR'!$C$26+SQRT(('Ejercicio 3 - TIR'!$E$26-'Ejercicio 3 - TIR'!$C$26)*('Ejercicio 3 - TIR'!$D$26-'Ejercicio 3 - TIR'!$C$26)*X796),'Ejercicio 3 - TIR'!$E$26-SQRT(('Ejercicio 3 - TIR'!$E$26-'Ejercicio 3 - TIR'!$C$26)*('Ejercicio 3 - TIR'!$E$26-'Ejercicio 3 - TIR'!$D$26)*(1-X796)))</f>
        <v>0.2008583859</v>
      </c>
      <c r="Z796" s="3">
        <f t="shared" si="16"/>
        <v>1.157687996</v>
      </c>
      <c r="AA796" s="3">
        <f t="shared" si="17"/>
        <v>1.311117911</v>
      </c>
      <c r="AB796" s="3">
        <f t="shared" si="18"/>
        <v>1.589177899</v>
      </c>
      <c r="AC796" s="3">
        <f t="shared" si="19"/>
        <v>1.904932518</v>
      </c>
      <c r="AD796" s="3">
        <f t="shared" si="20"/>
        <v>2.287554188</v>
      </c>
      <c r="AE796" s="2">
        <f t="shared" si="21"/>
        <v>4707.607373</v>
      </c>
      <c r="AF796" s="2">
        <f t="shared" si="22"/>
        <v>5331.51278</v>
      </c>
      <c r="AG796" s="2">
        <f t="shared" si="23"/>
        <v>6462.212289</v>
      </c>
      <c r="AH796" s="2">
        <f t="shared" si="24"/>
        <v>7746.192756</v>
      </c>
      <c r="AI796" s="2">
        <f t="shared" si="25"/>
        <v>9302.080529</v>
      </c>
      <c r="AJ796" s="4">
        <f t="shared" si="26"/>
        <v>39676.01626</v>
      </c>
      <c r="AK796" s="4">
        <f t="shared" si="27"/>
        <v>50851.38949</v>
      </c>
      <c r="AL796" s="4">
        <f t="shared" si="28"/>
        <v>70397.85205</v>
      </c>
      <c r="AM796" s="4">
        <f t="shared" si="29"/>
        <v>77314.58214</v>
      </c>
      <c r="AN796" s="4">
        <f t="shared" si="30"/>
        <v>85872.7139</v>
      </c>
      <c r="AO796" s="4">
        <f>C796/'Ejercicio 3 - TIR'!$D$7</f>
        <v>13666.44173</v>
      </c>
      <c r="AP796" s="4">
        <f t="shared" si="31"/>
        <v>26009.57453</v>
      </c>
      <c r="AQ796" s="4">
        <f t="shared" si="32"/>
        <v>37184.94777</v>
      </c>
      <c r="AR796" s="4">
        <f t="shared" si="33"/>
        <v>56731.41033</v>
      </c>
      <c r="AS796" s="4">
        <f t="shared" si="34"/>
        <v>63648.14041</v>
      </c>
      <c r="AT796" s="4">
        <f t="shared" si="35"/>
        <v>72206.27218</v>
      </c>
      <c r="AU796" s="4">
        <f>AP796*'Ejercicio 3 - TIR'!$D$5</f>
        <v>13004.78726</v>
      </c>
      <c r="AV796" s="4">
        <f>AQ796*'Ejercicio 3 - TIR'!$D$5</f>
        <v>18592.47388</v>
      </c>
      <c r="AW796" s="4">
        <f>AR796*'Ejercicio 3 - TIR'!$D$5</f>
        <v>28365.70516</v>
      </c>
      <c r="AX796" s="4">
        <f>AS796*'Ejercicio 3 - TIR'!$D$5</f>
        <v>31824.0702</v>
      </c>
      <c r="AY796" s="4">
        <f>AT796*'Ejercicio 3 - TIR'!$D$5</f>
        <v>36103.13609</v>
      </c>
      <c r="AZ796" s="4">
        <f t="shared" ref="AZ796:BD796" si="2423">AJ796-AU796-AE796</f>
        <v>21963.62162</v>
      </c>
      <c r="BA796" s="4">
        <f t="shared" si="2423"/>
        <v>26927.40283</v>
      </c>
      <c r="BB796" s="4">
        <f t="shared" si="2423"/>
        <v>35569.9346</v>
      </c>
      <c r="BC796" s="4">
        <f t="shared" si="2423"/>
        <v>37744.31917</v>
      </c>
      <c r="BD796" s="4">
        <f t="shared" si="2423"/>
        <v>40467.49729</v>
      </c>
      <c r="BE796" s="4">
        <f t="shared" ref="BE796:BI796" si="2424">AZ796/Z796</f>
        <v>18971.96974</v>
      </c>
      <c r="BF796" s="4">
        <f t="shared" si="2424"/>
        <v>20537.7431</v>
      </c>
      <c r="BG796" s="4">
        <f t="shared" si="2424"/>
        <v>22382.60086</v>
      </c>
      <c r="BH796" s="4">
        <f t="shared" si="2424"/>
        <v>19813.99279</v>
      </c>
      <c r="BI796" s="4">
        <f t="shared" si="2424"/>
        <v>17690.29013</v>
      </c>
      <c r="BJ796" s="4">
        <f t="shared" si="38"/>
        <v>68292.49694</v>
      </c>
      <c r="BK796" s="4">
        <f t="shared" si="39"/>
        <v>31262.72601</v>
      </c>
      <c r="BL796" s="4">
        <f t="shared" si="40"/>
        <v>99555.22295</v>
      </c>
      <c r="BM796" s="4">
        <f>BK796*'Ejercicio 3 - TIR'!$D$5</f>
        <v>15631.363</v>
      </c>
      <c r="BN796" s="4">
        <f t="shared" si="41"/>
        <v>83923.85995</v>
      </c>
      <c r="BO796" s="4">
        <f t="shared" si="42"/>
        <v>36687.15713</v>
      </c>
      <c r="BP796" s="4">
        <f t="shared" si="43"/>
        <v>-98186.1449</v>
      </c>
      <c r="BQ796" s="4">
        <f t="shared" ref="BQ796:BT796" si="2425">BE796</f>
        <v>18971.96974</v>
      </c>
      <c r="BR796" s="4">
        <f t="shared" si="2425"/>
        <v>20537.7431</v>
      </c>
      <c r="BS796" s="4">
        <f t="shared" si="2425"/>
        <v>22382.60086</v>
      </c>
      <c r="BT796" s="4">
        <f t="shared" si="2425"/>
        <v>19813.99279</v>
      </c>
      <c r="BU796" s="4">
        <f t="shared" si="45"/>
        <v>54377.44726</v>
      </c>
      <c r="BV796" s="36">
        <f t="shared" si="46"/>
        <v>10.05026653</v>
      </c>
    </row>
    <row r="797" ht="15.0" customHeight="1">
      <c r="A797" s="2">
        <v>796.0</v>
      </c>
      <c r="B797" s="3">
        <f t="shared" si="4"/>
        <v>0.3865559971</v>
      </c>
      <c r="C797" s="4">
        <f>IF(B797&lt;=('Ejercicio 3 - TIR'!$D$13-'Ejercicio 3 - TIR'!$C$13)/('Ejercicio 3 - TIR'!$E$13-'Ejercicio 3 - TIR'!$C$13),'Ejercicio 3 - TIR'!$C$13+SQRT(('Ejercicio 3 - TIR'!$E$13-'Ejercicio 3 - TIR'!$C$13)*('Ejercicio 3 - TIR'!$D$13-'Ejercicio 3 - TIR'!$C$13)*B797),'Ejercicio 3 - TIR'!$E$13-SQRT(('Ejercicio 3 - TIR'!$E$13-'Ejercicio 3 - TIR'!$C$13)*('Ejercicio 3 - TIR'!$E$13-'Ejercicio 3 - TIR'!$D$13)*(1-B797)))</f>
        <v>72868.23258</v>
      </c>
      <c r="D797" s="3">
        <f t="shared" si="5"/>
        <v>0.1930526675</v>
      </c>
      <c r="E797" s="4">
        <f>IF(D797&lt;=('Ejercicio 3 - TIR'!$D$14-'Ejercicio 3 - TIR'!$C$14)/('Ejercicio 3 - TIR'!$E$14-'Ejercicio 3 - TIR'!$C$14),'Ejercicio 3 - TIR'!$C$14+SQRT(('Ejercicio 3 - TIR'!$E$14-'Ejercicio 3 - TIR'!$C$14)*('Ejercicio 3 - TIR'!$D$14-'Ejercicio 3 - TIR'!$C$14)*D797),'Ejercicio 3 - TIR'!$E$14-SQRT(('Ejercicio 3 - TIR'!$E$14-'Ejercicio 3 - TIR'!$C$14)*('Ejercicio 3 - TIR'!$E$14-'Ejercicio 3 - TIR'!$D$14)*(1-D797)))</f>
        <v>28805.12156</v>
      </c>
      <c r="F797" s="3">
        <f t="shared" si="6"/>
        <v>0.2212168207</v>
      </c>
      <c r="G797" s="4">
        <f>IF(F797&lt;=('Ejercicio 3 - TIR'!$D$18-'Ejercicio 3 - TIR'!$C$18)/('Ejercicio 3 - TIR'!$E$18-'Ejercicio 3 - TIR'!$C$18),'Ejercicio 3 - TIR'!$C$18+SQRT(('Ejercicio 3 - TIR'!$E$18-'Ejercicio 3 - TIR'!$C$18)*('Ejercicio 3 - TIR'!$D$18-'Ejercicio 3 - TIR'!$C$18)*F797),'Ejercicio 3 - TIR'!$E$18-SQRT(('Ejercicio 3 - TIR'!$E$18-'Ejercicio 3 - TIR'!$C$18)*('Ejercicio 3 - TIR'!$E$18-'Ejercicio 3 - TIR'!$D$18)*(1-F797)))</f>
        <v>35760.42734</v>
      </c>
      <c r="H797" s="3">
        <f t="shared" si="7"/>
        <v>0.5131003267</v>
      </c>
      <c r="I797" s="4">
        <f>IF(H797&lt;=('Ejercicio 3 - TIR'!$D$18-'Ejercicio 3 - TIR'!$C$18)/('Ejercicio 3 - TIR'!$E$18-'Ejercicio 3 - TIR'!$C$18),'Ejercicio 3 - TIR'!$C$18+SQRT(('Ejercicio 3 - TIR'!$E$18-'Ejercicio 3 - TIR'!$C$18)*('Ejercicio 3 - TIR'!$D$18-'Ejercicio 3 - TIR'!$C$18)*H797),'Ejercicio 3 - TIR'!$E$18-SQRT(('Ejercicio 3 - TIR'!$E$18-'Ejercicio 3 - TIR'!$C$18)*('Ejercicio 3 - TIR'!$E$18-'Ejercicio 3 - TIR'!$D$18)*(1-H797)))</f>
        <v>38772.97264</v>
      </c>
      <c r="J797" s="3">
        <f t="shared" si="8"/>
        <v>0.8808260272</v>
      </c>
      <c r="K797" s="4">
        <f>IF(J797&lt;=('Ejercicio 3 - TIR'!$D$18-'Ejercicio 3 - TIR'!$C$18)/('Ejercicio 3 - TIR'!$E$18-'Ejercicio 3 - TIR'!$C$18),'Ejercicio 3 - TIR'!$C$18+SQRT(('Ejercicio 3 - TIR'!$E$18-'Ejercicio 3 - TIR'!$C$18)*('Ejercicio 3 - TIR'!$D$18-'Ejercicio 3 - TIR'!$C$18)*J797),'Ejercicio 3 - TIR'!$E$18-SQRT(('Ejercicio 3 - TIR'!$E$18-'Ejercicio 3 - TIR'!$C$18)*('Ejercicio 3 - TIR'!$E$18-'Ejercicio 3 - TIR'!$D$18)*(1-J797)))</f>
        <v>42010.34317</v>
      </c>
      <c r="L797" s="3">
        <f t="shared" si="9"/>
        <v>0.465672555</v>
      </c>
      <c r="M797" s="4">
        <f>IF(L797&lt;=('Ejercicio 3 - TIR'!$D$18-'Ejercicio 3 - TIR'!$C$18)/('Ejercicio 3 - TIR'!$E$18-'Ejercicio 3 - TIR'!$C$18),'Ejercicio 3 - TIR'!$C$18+SQRT(('Ejercicio 3 - TIR'!$E$18-'Ejercicio 3 - TIR'!$C$18)*('Ejercicio 3 - TIR'!$D$18-'Ejercicio 3 - TIR'!$C$18)*L797),'Ejercicio 3 - TIR'!$E$18-SQRT(('Ejercicio 3 - TIR'!$E$18-'Ejercicio 3 - TIR'!$C$18)*('Ejercicio 3 - TIR'!$E$18-'Ejercicio 3 - TIR'!$D$18)*(1-L797)))</f>
        <v>38357.68408</v>
      </c>
      <c r="N797" s="3">
        <f t="shared" si="10"/>
        <v>0.2825718623</v>
      </c>
      <c r="O797" s="4">
        <f>IF(N797&lt;=('Ejercicio 3 - TIR'!$D$18-'Ejercicio 3 - TIR'!$C$18)/('Ejercicio 3 - TIR'!$E$18-'Ejercicio 3 - TIR'!$C$18),'Ejercicio 3 - TIR'!$C$18+SQRT(('Ejercicio 3 - TIR'!$E$18-'Ejercicio 3 - TIR'!$C$18)*('Ejercicio 3 - TIR'!$D$18-'Ejercicio 3 - TIR'!$C$18)*N797),'Ejercicio 3 - TIR'!$E$18-SQRT(('Ejercicio 3 - TIR'!$E$18-'Ejercicio 3 - TIR'!$C$18)*('Ejercicio 3 - TIR'!$E$18-'Ejercicio 3 - TIR'!$D$18)*(1-N797)))</f>
        <v>36510.43619</v>
      </c>
      <c r="P797" s="3">
        <f t="shared" si="11"/>
        <v>0.7929880114</v>
      </c>
      <c r="Q797" s="7">
        <f>IF(P797&lt;=('Ejercicio 3 - TIR'!$D$22-'Ejercicio 3 - TIR'!$C$22)/('Ejercicio 3 - TIR'!$E$22-'Ejercicio 3 - TIR'!$C$22),'Ejercicio 3 - TIR'!$C$22+SQRT(('Ejercicio 3 - TIR'!$E$22-'Ejercicio 3 - TIR'!$C$22)*('Ejercicio 3 - TIR'!$D$22-'Ejercicio 3 - TIR'!$C$22)*P797),'Ejercicio 3 - TIR'!$E$22-SQRT(('Ejercicio 3 - TIR'!$E$22-'Ejercicio 3 - TIR'!$C$22)*('Ejercicio 3 - TIR'!$E$22-'Ejercicio 3 - TIR'!$D$22)*(1-P797)))</f>
        <v>0.1606965915</v>
      </c>
      <c r="R797" s="3">
        <f t="shared" si="12"/>
        <v>0.7991462124</v>
      </c>
      <c r="S797" s="7">
        <f>IF(R797&lt;=('Ejercicio 3 - TIR'!$D$23-'Ejercicio 3 - TIR'!$C$23)/('Ejercicio 3 - TIR'!$E$23-'Ejercicio 3 - TIR'!$C$23),'Ejercicio 3 - TIR'!$C$23+SQRT(('Ejercicio 3 - TIR'!$E$23-'Ejercicio 3 - TIR'!$C$23)*('Ejercicio 3 - TIR'!$D$23-'Ejercicio 3 - TIR'!$C$23)*R797),'Ejercicio 3 - TIR'!$E$23-SQRT(('Ejercicio 3 - TIR'!$E$23-'Ejercicio 3 - TIR'!$C$23)*('Ejercicio 3 - TIR'!$E$23-'Ejercicio 3 - TIR'!$D$23)*(1-R797)))</f>
        <v>0.1609858785</v>
      </c>
      <c r="T797" s="3">
        <f t="shared" si="13"/>
        <v>0.2025804757</v>
      </c>
      <c r="U797" s="7">
        <f>IF(T797&lt;=('Ejercicio 3 - TIR'!$D$24-'Ejercicio 3 - TIR'!$C$24)/('Ejercicio 3 - TIR'!$E$24-'Ejercicio 3 - TIR'!$C$24),'Ejercicio 3 - TIR'!$C$24+SQRT(('Ejercicio 3 - TIR'!$E$24-'Ejercicio 3 - TIR'!$C$24)*('Ejercicio 3 - TIR'!$D$24-'Ejercicio 3 - TIR'!$C$24)*T797),'Ejercicio 3 - TIR'!$E$24-SQRT(('Ejercicio 3 - TIR'!$E$24-'Ejercicio 3 - TIR'!$C$24)*('Ejercicio 3 - TIR'!$E$24-'Ejercicio 3 - TIR'!$D$24)*(1-T797)))</f>
        <v>0.1706256878</v>
      </c>
      <c r="V797" s="3">
        <f t="shared" si="14"/>
        <v>0.4199690815</v>
      </c>
      <c r="W797" s="7">
        <f>IF(V797&lt;=('Ejercicio 3 - TIR'!$D$25-'Ejercicio 3 - TIR'!$C$25)/('Ejercicio 3 - TIR'!$E$25-'Ejercicio 3 - TIR'!$C$25),'Ejercicio 3 - TIR'!$C$25+SQRT(('Ejercicio 3 - TIR'!$E$25-'Ejercicio 3 - TIR'!$C$25)*('Ejercicio 3 - TIR'!$D$25-'Ejercicio 3 - TIR'!$C$25)*V797),'Ejercicio 3 - TIR'!$E$25-SQRT(('Ejercicio 3 - TIR'!$E$25-'Ejercicio 3 - TIR'!$C$25)*('Ejercicio 3 - TIR'!$E$25-'Ejercicio 3 - TIR'!$D$25)*(1-V797)))</f>
        <v>0.2049432778</v>
      </c>
      <c r="X797" s="3">
        <f t="shared" si="15"/>
        <v>0.4992262834</v>
      </c>
      <c r="Y797" s="7">
        <f>IF(X797&lt;=('Ejercicio 3 - TIR'!$D$26-'Ejercicio 3 - TIR'!$C$26)/('Ejercicio 3 - TIR'!$E$26-'Ejercicio 3 - TIR'!$C$26),'Ejercicio 3 - TIR'!$C$26+SQRT(('Ejercicio 3 - TIR'!$E$26-'Ejercicio 3 - TIR'!$C$26)*('Ejercicio 3 - TIR'!$D$26-'Ejercicio 3 - TIR'!$C$26)*X797),'Ejercicio 3 - TIR'!$E$26-SQRT(('Ejercicio 3 - TIR'!$E$26-'Ejercicio 3 - TIR'!$C$26)*('Ejercicio 3 - TIR'!$E$26-'Ejercicio 3 - TIR'!$D$26)*(1-X797)))</f>
        <v>0.2279982878</v>
      </c>
      <c r="Z797" s="3">
        <f t="shared" si="16"/>
        <v>1.160696592</v>
      </c>
      <c r="AA797" s="3">
        <f t="shared" si="17"/>
        <v>1.347552352</v>
      </c>
      <c r="AB797" s="3">
        <f t="shared" si="18"/>
        <v>1.577479399</v>
      </c>
      <c r="AC797" s="3">
        <f t="shared" si="19"/>
        <v>1.900773198</v>
      </c>
      <c r="AD797" s="3">
        <f t="shared" si="20"/>
        <v>2.334146232</v>
      </c>
      <c r="AE797" s="2">
        <f t="shared" si="21"/>
        <v>4628.884852</v>
      </c>
      <c r="AF797" s="2">
        <f t="shared" si="22"/>
        <v>5374.069946</v>
      </c>
      <c r="AG797" s="2">
        <f t="shared" si="23"/>
        <v>6291.024327</v>
      </c>
      <c r="AH797" s="2">
        <f t="shared" si="24"/>
        <v>7580.327474</v>
      </c>
      <c r="AI797" s="2">
        <f t="shared" si="25"/>
        <v>9308.629159</v>
      </c>
      <c r="AJ797" s="4">
        <f t="shared" si="26"/>
        <v>41507.00612</v>
      </c>
      <c r="AK797" s="4">
        <f t="shared" si="27"/>
        <v>52248.61048</v>
      </c>
      <c r="AL797" s="4">
        <f t="shared" si="28"/>
        <v>66270.45089</v>
      </c>
      <c r="AM797" s="4">
        <f t="shared" si="29"/>
        <v>72909.25783</v>
      </c>
      <c r="AN797" s="4">
        <f t="shared" si="30"/>
        <v>85220.69706</v>
      </c>
      <c r="AO797" s="4">
        <f>C797/'Ejercicio 3 - TIR'!$D$7</f>
        <v>14573.64652</v>
      </c>
      <c r="AP797" s="4">
        <f t="shared" si="31"/>
        <v>26933.35961</v>
      </c>
      <c r="AQ797" s="4">
        <f t="shared" si="32"/>
        <v>37674.96396</v>
      </c>
      <c r="AR797" s="4">
        <f t="shared" si="33"/>
        <v>51696.80438</v>
      </c>
      <c r="AS797" s="4">
        <f t="shared" si="34"/>
        <v>58335.61131</v>
      </c>
      <c r="AT797" s="4">
        <f t="shared" si="35"/>
        <v>70647.05054</v>
      </c>
      <c r="AU797" s="4">
        <f>AP797*'Ejercicio 3 - TIR'!$D$5</f>
        <v>13466.6798</v>
      </c>
      <c r="AV797" s="4">
        <f>AQ797*'Ejercicio 3 - TIR'!$D$5</f>
        <v>18837.48198</v>
      </c>
      <c r="AW797" s="4">
        <f>AR797*'Ejercicio 3 - TIR'!$D$5</f>
        <v>25848.40219</v>
      </c>
      <c r="AX797" s="4">
        <f>AS797*'Ejercicio 3 - TIR'!$D$5</f>
        <v>29167.80566</v>
      </c>
      <c r="AY797" s="4">
        <f>AT797*'Ejercicio 3 - TIR'!$D$5</f>
        <v>35323.52527</v>
      </c>
      <c r="AZ797" s="4">
        <f t="shared" ref="AZ797:BD797" si="2426">AJ797-AU797-AE797</f>
        <v>23411.44147</v>
      </c>
      <c r="BA797" s="4">
        <f t="shared" si="2426"/>
        <v>28037.05855</v>
      </c>
      <c r="BB797" s="4">
        <f t="shared" si="2426"/>
        <v>34131.02438</v>
      </c>
      <c r="BC797" s="4">
        <f t="shared" si="2426"/>
        <v>36161.1247</v>
      </c>
      <c r="BD797" s="4">
        <f t="shared" si="2426"/>
        <v>40588.54263</v>
      </c>
      <c r="BE797" s="4">
        <f t="shared" ref="BE797:BI797" si="2427">AZ797/Z797</f>
        <v>20170.16474</v>
      </c>
      <c r="BF797" s="4">
        <f t="shared" si="2427"/>
        <v>20805.91415</v>
      </c>
      <c r="BG797" s="4">
        <f t="shared" si="2427"/>
        <v>21636.43113</v>
      </c>
      <c r="BH797" s="4">
        <f t="shared" si="2427"/>
        <v>19024.42898</v>
      </c>
      <c r="BI797" s="4">
        <f t="shared" si="2427"/>
        <v>17389.03162</v>
      </c>
      <c r="BJ797" s="4">
        <f t="shared" si="38"/>
        <v>67235.36595</v>
      </c>
      <c r="BK797" s="4">
        <f t="shared" si="39"/>
        <v>34017.0221</v>
      </c>
      <c r="BL797" s="4">
        <f t="shared" si="40"/>
        <v>101252.3881</v>
      </c>
      <c r="BM797" s="4">
        <f>BK797*'Ejercicio 3 - TIR'!$D$5</f>
        <v>17008.51105</v>
      </c>
      <c r="BN797" s="4">
        <f t="shared" si="41"/>
        <v>84243.877</v>
      </c>
      <c r="BO797" s="4">
        <f t="shared" si="42"/>
        <v>36091.94482</v>
      </c>
      <c r="BP797" s="4">
        <f t="shared" si="43"/>
        <v>-101673.3541</v>
      </c>
      <c r="BQ797" s="4">
        <f t="shared" ref="BQ797:BT797" si="2428">BE797</f>
        <v>20170.16474</v>
      </c>
      <c r="BR797" s="4">
        <f t="shared" si="2428"/>
        <v>20805.91415</v>
      </c>
      <c r="BS797" s="4">
        <f t="shared" si="2428"/>
        <v>21636.43113</v>
      </c>
      <c r="BT797" s="4">
        <f t="shared" si="2428"/>
        <v>19024.42898</v>
      </c>
      <c r="BU797" s="4">
        <f t="shared" si="45"/>
        <v>53480.97643</v>
      </c>
      <c r="BV797" s="36">
        <f t="shared" si="46"/>
        <v>8.766693341</v>
      </c>
    </row>
    <row r="798" ht="15.0" customHeight="1">
      <c r="A798" s="2">
        <v>797.0</v>
      </c>
      <c r="B798" s="3">
        <f t="shared" si="4"/>
        <v>0.6946329177</v>
      </c>
      <c r="C798" s="4">
        <f>IF(B798&lt;=('Ejercicio 3 - TIR'!$D$13-'Ejercicio 3 - TIR'!$C$13)/('Ejercicio 3 - TIR'!$E$13-'Ejercicio 3 - TIR'!$C$13),'Ejercicio 3 - TIR'!$C$13+SQRT(('Ejercicio 3 - TIR'!$E$13-'Ejercicio 3 - TIR'!$C$13)*('Ejercicio 3 - TIR'!$D$13-'Ejercicio 3 - TIR'!$C$13)*B798),'Ejercicio 3 - TIR'!$E$13-SQRT(('Ejercicio 3 - TIR'!$E$13-'Ejercicio 3 - TIR'!$C$13)*('Ejercicio 3 - TIR'!$E$13-'Ejercicio 3 - TIR'!$D$13)*(1-B798)))</f>
        <v>80857.36437</v>
      </c>
      <c r="D798" s="3">
        <f t="shared" si="5"/>
        <v>0.7961093331</v>
      </c>
      <c r="E798" s="4">
        <f>IF(D798&lt;=('Ejercicio 3 - TIR'!$D$14-'Ejercicio 3 - TIR'!$C$14)/('Ejercicio 3 - TIR'!$E$14-'Ejercicio 3 - TIR'!$C$14),'Ejercicio 3 - TIR'!$C$14+SQRT(('Ejercicio 3 - TIR'!$E$14-'Ejercicio 3 - TIR'!$C$14)*('Ejercicio 3 - TIR'!$D$14-'Ejercicio 3 - TIR'!$C$14)*D798),'Ejercicio 3 - TIR'!$E$14-SQRT(('Ejercicio 3 - TIR'!$E$14-'Ejercicio 3 - TIR'!$C$14)*('Ejercicio 3 - TIR'!$E$14-'Ejercicio 3 - TIR'!$D$14)*(1-D798)))</f>
        <v>34469.75588</v>
      </c>
      <c r="F798" s="3">
        <f t="shared" si="6"/>
        <v>0.2664175792</v>
      </c>
      <c r="G798" s="4">
        <f>IF(F798&lt;=('Ejercicio 3 - TIR'!$D$18-'Ejercicio 3 - TIR'!$C$18)/('Ejercicio 3 - TIR'!$E$18-'Ejercicio 3 - TIR'!$C$18),'Ejercicio 3 - TIR'!$C$18+SQRT(('Ejercicio 3 - TIR'!$E$18-'Ejercicio 3 - TIR'!$C$18)*('Ejercicio 3 - TIR'!$D$18-'Ejercicio 3 - TIR'!$C$18)*F798),'Ejercicio 3 - TIR'!$E$18-SQRT(('Ejercicio 3 - TIR'!$E$18-'Ejercicio 3 - TIR'!$C$18)*('Ejercicio 3 - TIR'!$E$18-'Ejercicio 3 - TIR'!$D$18)*(1-F798)))</f>
        <v>36321.60082</v>
      </c>
      <c r="H798" s="3">
        <f t="shared" si="7"/>
        <v>0.3071594116</v>
      </c>
      <c r="I798" s="4">
        <f>IF(H798&lt;=('Ejercicio 3 - TIR'!$D$18-'Ejercicio 3 - TIR'!$C$18)/('Ejercicio 3 - TIR'!$E$18-'Ejercicio 3 - TIR'!$C$18),'Ejercicio 3 - TIR'!$C$18+SQRT(('Ejercicio 3 - TIR'!$E$18-'Ejercicio 3 - TIR'!$C$18)*('Ejercicio 3 - TIR'!$D$18-'Ejercicio 3 - TIR'!$C$18)*H798),'Ejercicio 3 - TIR'!$E$18-SQRT(('Ejercicio 3 - TIR'!$E$18-'Ejercicio 3 - TIR'!$C$18)*('Ejercicio 3 - TIR'!$E$18-'Ejercicio 3 - TIR'!$D$18)*(1-H798)))</f>
        <v>36787.77664</v>
      </c>
      <c r="J798" s="3">
        <f t="shared" si="8"/>
        <v>0.7027026179</v>
      </c>
      <c r="K798" s="4">
        <f>IF(J798&lt;=('Ejercicio 3 - TIR'!$D$18-'Ejercicio 3 - TIR'!$C$18)/('Ejercicio 3 - TIR'!$E$18-'Ejercicio 3 - TIR'!$C$18),'Ejercicio 3 - TIR'!$C$18+SQRT(('Ejercicio 3 - TIR'!$E$18-'Ejercicio 3 - TIR'!$C$18)*('Ejercicio 3 - TIR'!$D$18-'Ejercicio 3 - TIR'!$C$18)*J798),'Ejercicio 3 - TIR'!$E$18-SQRT(('Ejercicio 3 - TIR'!$E$18-'Ejercicio 3 - TIR'!$C$18)*('Ejercicio 3 - TIR'!$E$18-'Ejercicio 3 - TIR'!$D$18)*(1-J798)))</f>
        <v>40277.99792</v>
      </c>
      <c r="L798" s="3">
        <f t="shared" si="9"/>
        <v>0.7814189806</v>
      </c>
      <c r="M798" s="4">
        <f>IF(L798&lt;=('Ejercicio 3 - TIR'!$D$18-'Ejercicio 3 - TIR'!$C$18)/('Ejercicio 3 - TIR'!$E$18-'Ejercicio 3 - TIR'!$C$18),'Ejercicio 3 - TIR'!$C$18+SQRT(('Ejercicio 3 - TIR'!$E$18-'Ejercicio 3 - TIR'!$C$18)*('Ejercicio 3 - TIR'!$D$18-'Ejercicio 3 - TIR'!$C$18)*L798),'Ejercicio 3 - TIR'!$E$18-SQRT(('Ejercicio 3 - TIR'!$E$18-'Ejercicio 3 - TIR'!$C$18)*('Ejercicio 3 - TIR'!$E$18-'Ejercicio 3 - TIR'!$D$18)*(1-L798)))</f>
        <v>40951.10182</v>
      </c>
      <c r="N798" s="3">
        <f t="shared" si="10"/>
        <v>0.5014949106</v>
      </c>
      <c r="O798" s="4">
        <f>IF(N798&lt;=('Ejercicio 3 - TIR'!$D$18-'Ejercicio 3 - TIR'!$C$18)/('Ejercicio 3 - TIR'!$E$18-'Ejercicio 3 - TIR'!$C$18),'Ejercicio 3 - TIR'!$C$18+SQRT(('Ejercicio 3 - TIR'!$E$18-'Ejercicio 3 - TIR'!$C$18)*('Ejercicio 3 - TIR'!$D$18-'Ejercicio 3 - TIR'!$C$18)*N798),'Ejercicio 3 - TIR'!$E$18-SQRT(('Ejercicio 3 - TIR'!$E$18-'Ejercicio 3 - TIR'!$C$18)*('Ejercicio 3 - TIR'!$E$18-'Ejercicio 3 - TIR'!$D$18)*(1-N798)))</f>
        <v>38673.19068</v>
      </c>
      <c r="P798" s="3">
        <f t="shared" si="11"/>
        <v>0.1730336027</v>
      </c>
      <c r="Q798" s="7">
        <f>IF(P798&lt;=('Ejercicio 3 - TIR'!$D$22-'Ejercicio 3 - TIR'!$C$22)/('Ejercicio 3 - TIR'!$E$22-'Ejercicio 3 - TIR'!$C$22),'Ejercicio 3 - TIR'!$C$22+SQRT(('Ejercicio 3 - TIR'!$E$22-'Ejercicio 3 - TIR'!$C$22)*('Ejercicio 3 - TIR'!$D$22-'Ejercicio 3 - TIR'!$C$22)*P798),'Ejercicio 3 - TIR'!$E$22-SQRT(('Ejercicio 3 - TIR'!$E$22-'Ejercicio 3 - TIR'!$C$22)*('Ejercicio 3 - TIR'!$E$22-'Ejercicio 3 - TIR'!$D$22)*(1-P798)))</f>
        <v>0.1376482431</v>
      </c>
      <c r="R798" s="3">
        <f t="shared" si="12"/>
        <v>0.578167537</v>
      </c>
      <c r="S798" s="7">
        <f>IF(R798&lt;=('Ejercicio 3 - TIR'!$D$23-'Ejercicio 3 - TIR'!$C$23)/('Ejercicio 3 - TIR'!$E$23-'Ejercicio 3 - TIR'!$C$23),'Ejercicio 3 - TIR'!$C$23+SQRT(('Ejercicio 3 - TIR'!$E$23-'Ejercicio 3 - TIR'!$C$23)*('Ejercicio 3 - TIR'!$D$23-'Ejercicio 3 - TIR'!$C$23)*R798),'Ejercicio 3 - TIR'!$E$23-SQRT(('Ejercicio 3 - TIR'!$E$23-'Ejercicio 3 - TIR'!$C$23)*('Ejercicio 3 - TIR'!$E$23-'Ejercicio 3 - TIR'!$D$23)*(1-R798)))</f>
        <v>0.1524446297</v>
      </c>
      <c r="T798" s="3">
        <f t="shared" si="13"/>
        <v>0.5008997844</v>
      </c>
      <c r="U798" s="7">
        <f>IF(T798&lt;=('Ejercicio 3 - TIR'!$D$24-'Ejercicio 3 - TIR'!$C$24)/('Ejercicio 3 - TIR'!$E$24-'Ejercicio 3 - TIR'!$C$24),'Ejercicio 3 - TIR'!$C$24+SQRT(('Ejercicio 3 - TIR'!$E$24-'Ejercicio 3 - TIR'!$C$24)*('Ejercicio 3 - TIR'!$D$24-'Ejercicio 3 - TIR'!$C$24)*T798),'Ejercicio 3 - TIR'!$E$24-SQRT(('Ejercicio 3 - TIR'!$E$24-'Ejercicio 3 - TIR'!$C$24)*('Ejercicio 3 - TIR'!$E$24-'Ejercicio 3 - TIR'!$D$24)*(1-T798)))</f>
        <v>0.1826171081</v>
      </c>
      <c r="V798" s="3">
        <f t="shared" si="14"/>
        <v>0.9283932738</v>
      </c>
      <c r="W798" s="7">
        <f>IF(V798&lt;=('Ejercicio 3 - TIR'!$D$25-'Ejercicio 3 - TIR'!$C$25)/('Ejercicio 3 - TIR'!$E$25-'Ejercicio 3 - TIR'!$C$25),'Ejercicio 3 - TIR'!$C$25+SQRT(('Ejercicio 3 - TIR'!$E$25-'Ejercicio 3 - TIR'!$C$25)*('Ejercicio 3 - TIR'!$D$25-'Ejercicio 3 - TIR'!$C$25)*V798),'Ejercicio 3 - TIR'!$E$25-SQRT(('Ejercicio 3 - TIR'!$E$25-'Ejercicio 3 - TIR'!$C$25)*('Ejercicio 3 - TIR'!$E$25-'Ejercicio 3 - TIR'!$D$25)*(1-V798)))</f>
        <v>0.2341689059</v>
      </c>
      <c r="X798" s="3">
        <f t="shared" si="15"/>
        <v>0.4354264126</v>
      </c>
      <c r="Y798" s="7">
        <f>IF(X798&lt;=('Ejercicio 3 - TIR'!$D$26-'Ejercicio 3 - TIR'!$C$26)/('Ejercicio 3 - TIR'!$E$26-'Ejercicio 3 - TIR'!$C$26),'Ejercicio 3 - TIR'!$C$26+SQRT(('Ejercicio 3 - TIR'!$E$26-'Ejercicio 3 - TIR'!$C$26)*('Ejercicio 3 - TIR'!$D$26-'Ejercicio 3 - TIR'!$C$26)*X798),'Ejercicio 3 - TIR'!$E$26-SQRT(('Ejercicio 3 - TIR'!$E$26-'Ejercicio 3 - TIR'!$C$26)*('Ejercicio 3 - TIR'!$E$26-'Ejercicio 3 - TIR'!$D$26)*(1-X798)))</f>
        <v>0.2247849896</v>
      </c>
      <c r="Z798" s="3">
        <f t="shared" si="16"/>
        <v>1.137648243</v>
      </c>
      <c r="AA798" s="3">
        <f t="shared" si="17"/>
        <v>1.311076608</v>
      </c>
      <c r="AB798" s="3">
        <f t="shared" si="18"/>
        <v>1.550501627</v>
      </c>
      <c r="AC798" s="3">
        <f t="shared" si="19"/>
        <v>1.913580897</v>
      </c>
      <c r="AD798" s="3">
        <f t="shared" si="20"/>
        <v>2.343725158</v>
      </c>
      <c r="AE798" s="2">
        <f t="shared" si="21"/>
        <v>4744.701337</v>
      </c>
      <c r="AF798" s="2">
        <f t="shared" si="22"/>
        <v>5468.005576</v>
      </c>
      <c r="AG798" s="2">
        <f t="shared" si="23"/>
        <v>6466.556941</v>
      </c>
      <c r="AH798" s="2">
        <f t="shared" si="24"/>
        <v>7980.823505</v>
      </c>
      <c r="AI798" s="2">
        <f t="shared" si="25"/>
        <v>9774.792833</v>
      </c>
      <c r="AJ798" s="4">
        <f t="shared" si="26"/>
        <v>41321.20536</v>
      </c>
      <c r="AK798" s="4">
        <f t="shared" si="27"/>
        <v>48231.59342</v>
      </c>
      <c r="AL798" s="4">
        <f t="shared" si="28"/>
        <v>62451.1013</v>
      </c>
      <c r="AM798" s="4">
        <f t="shared" si="29"/>
        <v>78363.24614</v>
      </c>
      <c r="AN798" s="4">
        <f t="shared" si="30"/>
        <v>90639.32996</v>
      </c>
      <c r="AO798" s="4">
        <f>C798/'Ejercicio 3 - TIR'!$D$7</f>
        <v>16171.47287</v>
      </c>
      <c r="AP798" s="4">
        <f t="shared" si="31"/>
        <v>25149.73248</v>
      </c>
      <c r="AQ798" s="4">
        <f t="shared" si="32"/>
        <v>32060.12055</v>
      </c>
      <c r="AR798" s="4">
        <f t="shared" si="33"/>
        <v>46279.62843</v>
      </c>
      <c r="AS798" s="4">
        <f t="shared" si="34"/>
        <v>62191.77326</v>
      </c>
      <c r="AT798" s="4">
        <f t="shared" si="35"/>
        <v>74467.85708</v>
      </c>
      <c r="AU798" s="4">
        <f>AP798*'Ejercicio 3 - TIR'!$D$5</f>
        <v>12574.86624</v>
      </c>
      <c r="AV798" s="4">
        <f>AQ798*'Ejercicio 3 - TIR'!$D$5</f>
        <v>16030.06027</v>
      </c>
      <c r="AW798" s="4">
        <f>AR798*'Ejercicio 3 - TIR'!$D$5</f>
        <v>23139.81421</v>
      </c>
      <c r="AX798" s="4">
        <f>AS798*'Ejercicio 3 - TIR'!$D$5</f>
        <v>31095.88663</v>
      </c>
      <c r="AY798" s="4">
        <f>AT798*'Ejercicio 3 - TIR'!$D$5</f>
        <v>37233.92854</v>
      </c>
      <c r="AZ798" s="4">
        <f t="shared" ref="AZ798:BD798" si="2429">AJ798-AU798-AE798</f>
        <v>24001.63778</v>
      </c>
      <c r="BA798" s="4">
        <f t="shared" si="2429"/>
        <v>26733.52757</v>
      </c>
      <c r="BB798" s="4">
        <f t="shared" si="2429"/>
        <v>32844.73015</v>
      </c>
      <c r="BC798" s="4">
        <f t="shared" si="2429"/>
        <v>39286.536</v>
      </c>
      <c r="BD798" s="4">
        <f t="shared" si="2429"/>
        <v>43630.60858</v>
      </c>
      <c r="BE798" s="4">
        <f t="shared" ref="BE798:BI798" si="2430">AZ798/Z798</f>
        <v>21097.59139</v>
      </c>
      <c r="BF798" s="4">
        <f t="shared" si="2430"/>
        <v>20390.51525</v>
      </c>
      <c r="BG798" s="4">
        <f t="shared" si="2430"/>
        <v>21183.29293</v>
      </c>
      <c r="BH798" s="4">
        <f t="shared" si="2430"/>
        <v>20530.37636</v>
      </c>
      <c r="BI798" s="4">
        <f t="shared" si="2430"/>
        <v>18615.92364</v>
      </c>
      <c r="BJ798" s="4">
        <f t="shared" si="38"/>
        <v>80787.63406</v>
      </c>
      <c r="BK798" s="4">
        <f t="shared" si="39"/>
        <v>37901.48783</v>
      </c>
      <c r="BL798" s="4">
        <f t="shared" si="40"/>
        <v>118689.1219</v>
      </c>
      <c r="BM798" s="4">
        <f>BK798*'Ejercicio 3 - TIR'!$D$5</f>
        <v>18950.74391</v>
      </c>
      <c r="BN798" s="4">
        <f t="shared" si="41"/>
        <v>99738.37797</v>
      </c>
      <c r="BO798" s="4">
        <f t="shared" si="42"/>
        <v>42555.49232</v>
      </c>
      <c r="BP798" s="4">
        <f t="shared" si="43"/>
        <v>-115327.1203</v>
      </c>
      <c r="BQ798" s="4">
        <f t="shared" ref="BQ798:BT798" si="2431">BE798</f>
        <v>21097.59139</v>
      </c>
      <c r="BR798" s="4">
        <f t="shared" si="2431"/>
        <v>20390.51525</v>
      </c>
      <c r="BS798" s="4">
        <f t="shared" si="2431"/>
        <v>21183.29293</v>
      </c>
      <c r="BT798" s="4">
        <f t="shared" si="2431"/>
        <v>20530.37636</v>
      </c>
      <c r="BU798" s="4">
        <f t="shared" si="45"/>
        <v>61171.41596</v>
      </c>
      <c r="BV798" s="36">
        <f t="shared" si="46"/>
        <v>6.663155993</v>
      </c>
    </row>
    <row r="799" ht="15.0" customHeight="1">
      <c r="A799" s="2">
        <v>798.0</v>
      </c>
      <c r="B799" s="3">
        <f t="shared" si="4"/>
        <v>0.2035118321</v>
      </c>
      <c r="C799" s="4">
        <f>IF(B799&lt;=('Ejercicio 3 - TIR'!$D$13-'Ejercicio 3 - TIR'!$C$13)/('Ejercicio 3 - TIR'!$E$13-'Ejercicio 3 - TIR'!$C$13),'Ejercicio 3 - TIR'!$C$13+SQRT(('Ejercicio 3 - TIR'!$E$13-'Ejercicio 3 - TIR'!$C$13)*('Ejercicio 3 - TIR'!$D$13-'Ejercicio 3 - TIR'!$C$13)*B799),'Ejercicio 3 - TIR'!$E$13-SQRT(('Ejercicio 3 - TIR'!$E$13-'Ejercicio 3 - TIR'!$C$13)*('Ejercicio 3 - TIR'!$E$13-'Ejercicio 3 - TIR'!$D$13)*(1-B799)))</f>
        <v>69022.45714</v>
      </c>
      <c r="D799" s="3">
        <f t="shared" si="5"/>
        <v>0.9436231579</v>
      </c>
      <c r="E799" s="4">
        <f>IF(D799&lt;=('Ejercicio 3 - TIR'!$D$14-'Ejercicio 3 - TIR'!$C$14)/('Ejercicio 3 - TIR'!$E$14-'Ejercicio 3 - TIR'!$C$14),'Ejercicio 3 - TIR'!$C$14+SQRT(('Ejercicio 3 - TIR'!$E$14-'Ejercicio 3 - TIR'!$C$14)*('Ejercicio 3 - TIR'!$D$14-'Ejercicio 3 - TIR'!$C$14)*D799),'Ejercicio 3 - TIR'!$E$14-SQRT(('Ejercicio 3 - TIR'!$E$14-'Ejercicio 3 - TIR'!$C$14)*('Ejercicio 3 - TIR'!$E$14-'Ejercicio 3 - TIR'!$D$14)*(1-D799)))</f>
        <v>37091.98929</v>
      </c>
      <c r="F799" s="3">
        <f t="shared" si="6"/>
        <v>0.3066171471</v>
      </c>
      <c r="G799" s="4">
        <f>IF(F799&lt;=('Ejercicio 3 - TIR'!$D$18-'Ejercicio 3 - TIR'!$C$18)/('Ejercicio 3 - TIR'!$E$18-'Ejercicio 3 - TIR'!$C$18),'Ejercicio 3 - TIR'!$C$18+SQRT(('Ejercicio 3 - TIR'!$E$18-'Ejercicio 3 - TIR'!$C$18)*('Ejercicio 3 - TIR'!$D$18-'Ejercicio 3 - TIR'!$C$18)*F799),'Ejercicio 3 - TIR'!$E$18-SQRT(('Ejercicio 3 - TIR'!$E$18-'Ejercicio 3 - TIR'!$C$18)*('Ejercicio 3 - TIR'!$E$18-'Ejercicio 3 - TIR'!$D$18)*(1-F799)))</f>
        <v>36781.78237</v>
      </c>
      <c r="H799" s="3">
        <f t="shared" si="7"/>
        <v>0.8076749673</v>
      </c>
      <c r="I799" s="4">
        <f>IF(H799&lt;=('Ejercicio 3 - TIR'!$D$18-'Ejercicio 3 - TIR'!$C$18)/('Ejercicio 3 - TIR'!$E$18-'Ejercicio 3 - TIR'!$C$18),'Ejercicio 3 - TIR'!$C$18+SQRT(('Ejercicio 3 - TIR'!$E$18-'Ejercicio 3 - TIR'!$C$18)*('Ejercicio 3 - TIR'!$D$18-'Ejercicio 3 - TIR'!$C$18)*H799),'Ejercicio 3 - TIR'!$E$18-SQRT(('Ejercicio 3 - TIR'!$E$18-'Ejercicio 3 - TIR'!$C$18)*('Ejercicio 3 - TIR'!$E$18-'Ejercicio 3 - TIR'!$D$18)*(1-H799)))</f>
        <v>41202.05615</v>
      </c>
      <c r="J799" s="3">
        <f t="shared" si="8"/>
        <v>0.127306962</v>
      </c>
      <c r="K799" s="4">
        <f>IF(J799&lt;=('Ejercicio 3 - TIR'!$D$18-'Ejercicio 3 - TIR'!$C$18)/('Ejercicio 3 - TIR'!$E$18-'Ejercicio 3 - TIR'!$C$18),'Ejercicio 3 - TIR'!$C$18+SQRT(('Ejercicio 3 - TIR'!$E$18-'Ejercicio 3 - TIR'!$C$18)*('Ejercicio 3 - TIR'!$D$18-'Ejercicio 3 - TIR'!$C$18)*J799),'Ejercicio 3 - TIR'!$E$18-SQRT(('Ejercicio 3 - TIR'!$E$18-'Ejercicio 3 - TIR'!$C$18)*('Ejercicio 3 - TIR'!$E$18-'Ejercicio 3 - TIR'!$D$18)*(1-J799)))</f>
        <v>34369.90209</v>
      </c>
      <c r="L799" s="3">
        <f t="shared" si="9"/>
        <v>0.8103758068</v>
      </c>
      <c r="M799" s="4">
        <f>IF(L799&lt;=('Ejercicio 3 - TIR'!$D$18-'Ejercicio 3 - TIR'!$C$18)/('Ejercicio 3 - TIR'!$E$18-'Ejercicio 3 - TIR'!$C$18),'Ejercicio 3 - TIR'!$C$18+SQRT(('Ejercicio 3 - TIR'!$E$18-'Ejercicio 3 - TIR'!$C$18)*('Ejercicio 3 - TIR'!$D$18-'Ejercicio 3 - TIR'!$C$18)*L799),'Ejercicio 3 - TIR'!$E$18-SQRT(('Ejercicio 3 - TIR'!$E$18-'Ejercicio 3 - TIR'!$C$18)*('Ejercicio 3 - TIR'!$E$18-'Ejercicio 3 - TIR'!$D$18)*(1-L799)))</f>
        <v>41228.81789</v>
      </c>
      <c r="N799" s="3">
        <f t="shared" si="10"/>
        <v>0.9515089468</v>
      </c>
      <c r="O799" s="4">
        <f>IF(N799&lt;=('Ejercicio 3 - TIR'!$D$18-'Ejercicio 3 - TIR'!$C$18)/('Ejercicio 3 - TIR'!$E$18-'Ejercicio 3 - TIR'!$C$18),'Ejercicio 3 - TIR'!$C$18+SQRT(('Ejercicio 3 - TIR'!$E$18-'Ejercicio 3 - TIR'!$C$18)*('Ejercicio 3 - TIR'!$D$18-'Ejercicio 3 - TIR'!$C$18)*N799),'Ejercicio 3 - TIR'!$E$18-SQRT(('Ejercicio 3 - TIR'!$E$18-'Ejercicio 3 - TIR'!$C$18)*('Ejercicio 3 - TIR'!$E$18-'Ejercicio 3 - TIR'!$D$18)*(1-N799)))</f>
        <v>43092.95281</v>
      </c>
      <c r="P799" s="3">
        <f t="shared" si="11"/>
        <v>0.5973689401</v>
      </c>
      <c r="Q799" s="7">
        <f>IF(P799&lt;=('Ejercicio 3 - TIR'!$D$22-'Ejercicio 3 - TIR'!$C$22)/('Ejercicio 3 - TIR'!$E$22-'Ejercicio 3 - TIR'!$C$22),'Ejercicio 3 - TIR'!$C$22+SQRT(('Ejercicio 3 - TIR'!$E$22-'Ejercicio 3 - TIR'!$C$22)*('Ejercicio 3 - TIR'!$D$22-'Ejercicio 3 - TIR'!$C$22)*P799),'Ejercicio 3 - TIR'!$E$22-SQRT(('Ejercicio 3 - TIR'!$E$22-'Ejercicio 3 - TIR'!$C$22)*('Ejercicio 3 - TIR'!$E$22-'Ejercicio 3 - TIR'!$D$22)*(1-P799)))</f>
        <v>0.1530790805</v>
      </c>
      <c r="R799" s="3">
        <f t="shared" si="12"/>
        <v>0.8462503513</v>
      </c>
      <c r="S799" s="7">
        <f>IF(R799&lt;=('Ejercicio 3 - TIR'!$D$23-'Ejercicio 3 - TIR'!$C$23)/('Ejercicio 3 - TIR'!$E$23-'Ejercicio 3 - TIR'!$C$23),'Ejercicio 3 - TIR'!$C$23+SQRT(('Ejercicio 3 - TIR'!$E$23-'Ejercicio 3 - TIR'!$C$23)*('Ejercicio 3 - TIR'!$D$23-'Ejercicio 3 - TIR'!$C$23)*R799),'Ejercicio 3 - TIR'!$E$23-SQRT(('Ejercicio 3 - TIR'!$E$23-'Ejercicio 3 - TIR'!$C$23)*('Ejercicio 3 - TIR'!$E$23-'Ejercicio 3 - TIR'!$D$23)*(1-R799)))</f>
        <v>0.1633642142</v>
      </c>
      <c r="T799" s="3">
        <f t="shared" si="13"/>
        <v>0.8754722297</v>
      </c>
      <c r="U799" s="7">
        <f>IF(T799&lt;=('Ejercicio 3 - TIR'!$D$24-'Ejercicio 3 - TIR'!$C$24)/('Ejercicio 3 - TIR'!$E$24-'Ejercicio 3 - TIR'!$C$24),'Ejercicio 3 - TIR'!$C$24+SQRT(('Ejercicio 3 - TIR'!$E$24-'Ejercicio 3 - TIR'!$C$24)*('Ejercicio 3 - TIR'!$D$24-'Ejercicio 3 - TIR'!$C$24)*T799),'Ejercicio 3 - TIR'!$E$24-SQRT(('Ejercicio 3 - TIR'!$E$24-'Ejercicio 3 - TIR'!$C$24)*('Ejercicio 3 - TIR'!$E$24-'Ejercicio 3 - TIR'!$D$24)*(1-T799)))</f>
        <v>0.2013270849</v>
      </c>
      <c r="V799" s="3">
        <f t="shared" si="14"/>
        <v>0.3770346446</v>
      </c>
      <c r="W799" s="7">
        <f>IF(V799&lt;=('Ejercicio 3 - TIR'!$D$25-'Ejercicio 3 - TIR'!$C$25)/('Ejercicio 3 - TIR'!$E$25-'Ejercicio 3 - TIR'!$C$25),'Ejercicio 3 - TIR'!$C$25+SQRT(('Ejercicio 3 - TIR'!$E$25-'Ejercicio 3 - TIR'!$C$25)*('Ejercicio 3 - TIR'!$D$25-'Ejercicio 3 - TIR'!$C$25)*V799),'Ejercicio 3 - TIR'!$E$25-SQRT(('Ejercicio 3 - TIR'!$E$25-'Ejercicio 3 - TIR'!$C$25)*('Ejercicio 3 - TIR'!$E$25-'Ejercicio 3 - TIR'!$D$25)*(1-V799)))</f>
        <v>0.2033054742</v>
      </c>
      <c r="X799" s="3">
        <f t="shared" si="15"/>
        <v>0.132008053</v>
      </c>
      <c r="Y799" s="7">
        <f>IF(X799&lt;=('Ejercicio 3 - TIR'!$D$26-'Ejercicio 3 - TIR'!$C$26)/('Ejercicio 3 - TIR'!$E$26-'Ejercicio 3 - TIR'!$C$26),'Ejercicio 3 - TIR'!$C$26+SQRT(('Ejercicio 3 - TIR'!$E$26-'Ejercicio 3 - TIR'!$C$26)*('Ejercicio 3 - TIR'!$D$26-'Ejercicio 3 - TIR'!$C$26)*X799),'Ejercicio 3 - TIR'!$E$26-SQRT(('Ejercicio 3 - TIR'!$E$26-'Ejercicio 3 - TIR'!$C$26)*('Ejercicio 3 - TIR'!$E$26-'Ejercicio 3 - TIR'!$D$26)*(1-X799)))</f>
        <v>0.2088791351</v>
      </c>
      <c r="Z799" s="3">
        <f t="shared" si="16"/>
        <v>1.15307908</v>
      </c>
      <c r="AA799" s="3">
        <f t="shared" si="17"/>
        <v>1.341450938</v>
      </c>
      <c r="AB799" s="3">
        <f t="shared" si="18"/>
        <v>1.611521345</v>
      </c>
      <c r="AC799" s="3">
        <f t="shared" si="19"/>
        <v>1.939152457</v>
      </c>
      <c r="AD799" s="3">
        <f t="shared" si="20"/>
        <v>2.344200945</v>
      </c>
      <c r="AE799" s="2">
        <f t="shared" si="21"/>
        <v>5678.007613</v>
      </c>
      <c r="AF799" s="2">
        <f t="shared" si="22"/>
        <v>6605.590865</v>
      </c>
      <c r="AG799" s="2">
        <f t="shared" si="23"/>
        <v>7935.475218</v>
      </c>
      <c r="AH799" s="2">
        <f t="shared" si="24"/>
        <v>9548.80077</v>
      </c>
      <c r="AI799" s="2">
        <f t="shared" si="25"/>
        <v>11543.34602</v>
      </c>
      <c r="AJ799" s="4">
        <f t="shared" si="26"/>
        <v>42412.30379</v>
      </c>
      <c r="AK799" s="4">
        <f t="shared" si="27"/>
        <v>55270.53689</v>
      </c>
      <c r="AL799" s="4">
        <f t="shared" si="28"/>
        <v>55387.83086</v>
      </c>
      <c r="AM799" s="4">
        <f t="shared" si="29"/>
        <v>79948.9635</v>
      </c>
      <c r="AN799" s="4">
        <f t="shared" si="30"/>
        <v>101018.5407</v>
      </c>
      <c r="AO799" s="4">
        <f>C799/'Ejercicio 3 - TIR'!$D$7</f>
        <v>13804.49143</v>
      </c>
      <c r="AP799" s="4">
        <f t="shared" si="31"/>
        <v>28607.81236</v>
      </c>
      <c r="AQ799" s="4">
        <f t="shared" si="32"/>
        <v>41466.04547</v>
      </c>
      <c r="AR799" s="4">
        <f t="shared" si="33"/>
        <v>41583.33944</v>
      </c>
      <c r="AS799" s="4">
        <f t="shared" si="34"/>
        <v>66144.47207</v>
      </c>
      <c r="AT799" s="4">
        <f t="shared" si="35"/>
        <v>87214.04926</v>
      </c>
      <c r="AU799" s="4">
        <f>AP799*'Ejercicio 3 - TIR'!$D$5</f>
        <v>14303.90618</v>
      </c>
      <c r="AV799" s="4">
        <f>AQ799*'Ejercicio 3 - TIR'!$D$5</f>
        <v>20733.02273</v>
      </c>
      <c r="AW799" s="4">
        <f>AR799*'Ejercicio 3 - TIR'!$D$5</f>
        <v>20791.66972</v>
      </c>
      <c r="AX799" s="4">
        <f>AS799*'Ejercicio 3 - TIR'!$D$5</f>
        <v>33072.23604</v>
      </c>
      <c r="AY799" s="4">
        <f>AT799*'Ejercicio 3 - TIR'!$D$5</f>
        <v>43607.02463</v>
      </c>
      <c r="AZ799" s="4">
        <f t="shared" ref="AZ799:BD799" si="2432">AJ799-AU799-AE799</f>
        <v>22430.39</v>
      </c>
      <c r="BA799" s="4">
        <f t="shared" si="2432"/>
        <v>27931.9233</v>
      </c>
      <c r="BB799" s="4">
        <f t="shared" si="2432"/>
        <v>26660.68593</v>
      </c>
      <c r="BC799" s="4">
        <f t="shared" si="2432"/>
        <v>37327.92669</v>
      </c>
      <c r="BD799" s="4">
        <f t="shared" si="2432"/>
        <v>45868.17004</v>
      </c>
      <c r="BE799" s="4">
        <f t="shared" ref="BE799:BI799" si="2433">AZ799/Z799</f>
        <v>19452.60336</v>
      </c>
      <c r="BF799" s="4">
        <f t="shared" si="2433"/>
        <v>20822.17284</v>
      </c>
      <c r="BG799" s="4">
        <f t="shared" si="2433"/>
        <v>16543.79944</v>
      </c>
      <c r="BH799" s="4">
        <f t="shared" si="2433"/>
        <v>19249.60906</v>
      </c>
      <c r="BI799" s="4">
        <f t="shared" si="2433"/>
        <v>19566.65453</v>
      </c>
      <c r="BJ799" s="4">
        <f t="shared" si="38"/>
        <v>86951.07633</v>
      </c>
      <c r="BK799" s="4">
        <f t="shared" si="39"/>
        <v>32360.50185</v>
      </c>
      <c r="BL799" s="4">
        <f t="shared" si="40"/>
        <v>119311.5782</v>
      </c>
      <c r="BM799" s="4">
        <f>BK799*'Ejercicio 3 - TIR'!$D$5</f>
        <v>16180.25092</v>
      </c>
      <c r="BN799" s="4">
        <f t="shared" si="41"/>
        <v>103131.3272</v>
      </c>
      <c r="BO799" s="4">
        <f t="shared" si="42"/>
        <v>43994.235</v>
      </c>
      <c r="BP799" s="4">
        <f t="shared" si="43"/>
        <v>-106114.4464</v>
      </c>
      <c r="BQ799" s="4">
        <f t="shared" ref="BQ799:BT799" si="2434">BE799</f>
        <v>19452.60336</v>
      </c>
      <c r="BR799" s="4">
        <f t="shared" si="2434"/>
        <v>20822.17284</v>
      </c>
      <c r="BS799" s="4">
        <f t="shared" si="2434"/>
        <v>16543.79944</v>
      </c>
      <c r="BT799" s="4">
        <f t="shared" si="2434"/>
        <v>19249.60906</v>
      </c>
      <c r="BU799" s="4">
        <f t="shared" si="45"/>
        <v>63560.88953</v>
      </c>
      <c r="BV799" s="36">
        <f t="shared" si="46"/>
        <v>8.085567895</v>
      </c>
    </row>
    <row r="800" ht="15.0" customHeight="1">
      <c r="A800" s="2">
        <v>799.0</v>
      </c>
      <c r="B800" s="3">
        <f t="shared" si="4"/>
        <v>0.6496256635</v>
      </c>
      <c r="C800" s="4">
        <f>IF(B800&lt;=('Ejercicio 3 - TIR'!$D$13-'Ejercicio 3 - TIR'!$C$13)/('Ejercicio 3 - TIR'!$E$13-'Ejercicio 3 - TIR'!$C$13),'Ejercicio 3 - TIR'!$C$13+SQRT(('Ejercicio 3 - TIR'!$E$13-'Ejercicio 3 - TIR'!$C$13)*('Ejercicio 3 - TIR'!$D$13-'Ejercicio 3 - TIR'!$C$13)*B800),'Ejercicio 3 - TIR'!$E$13-SQRT(('Ejercicio 3 - TIR'!$E$13-'Ejercicio 3 - TIR'!$C$13)*('Ejercicio 3 - TIR'!$E$13-'Ejercicio 3 - TIR'!$D$13)*(1-B800)))</f>
        <v>79495.14195</v>
      </c>
      <c r="D800" s="3">
        <f t="shared" si="5"/>
        <v>0.9542487789</v>
      </c>
      <c r="E800" s="4">
        <f>IF(D800&lt;=('Ejercicio 3 - TIR'!$D$14-'Ejercicio 3 - TIR'!$C$14)/('Ejercicio 3 - TIR'!$E$14-'Ejercicio 3 - TIR'!$C$14),'Ejercicio 3 - TIR'!$C$14+SQRT(('Ejercicio 3 - TIR'!$E$14-'Ejercicio 3 - TIR'!$C$14)*('Ejercicio 3 - TIR'!$D$14-'Ejercicio 3 - TIR'!$C$14)*D800),'Ejercicio 3 - TIR'!$E$14-SQRT(('Ejercicio 3 - TIR'!$E$14-'Ejercicio 3 - TIR'!$C$14)*('Ejercicio 3 - TIR'!$E$14-'Ejercicio 3 - TIR'!$D$14)*(1-D800)))</f>
        <v>37380.32766</v>
      </c>
      <c r="F800" s="3">
        <f t="shared" si="6"/>
        <v>0.4231302278</v>
      </c>
      <c r="G800" s="4">
        <f>IF(F800&lt;=('Ejercicio 3 - TIR'!$D$18-'Ejercicio 3 - TIR'!$C$18)/('Ejercicio 3 - TIR'!$E$18-'Ejercicio 3 - TIR'!$C$18),'Ejercicio 3 - TIR'!$C$18+SQRT(('Ejercicio 3 - TIR'!$E$18-'Ejercicio 3 - TIR'!$C$18)*('Ejercicio 3 - TIR'!$D$18-'Ejercicio 3 - TIR'!$C$18)*F800),'Ejercicio 3 - TIR'!$E$18-SQRT(('Ejercicio 3 - TIR'!$E$18-'Ejercicio 3 - TIR'!$C$18)*('Ejercicio 3 - TIR'!$E$18-'Ejercicio 3 - TIR'!$D$18)*(1-F800)))</f>
        <v>37966.7769</v>
      </c>
      <c r="H800" s="3">
        <f t="shared" si="7"/>
        <v>0.1553045302</v>
      </c>
      <c r="I800" s="4">
        <f>IF(H800&lt;=('Ejercicio 3 - TIR'!$D$18-'Ejercicio 3 - TIR'!$C$18)/('Ejercicio 3 - TIR'!$E$18-'Ejercicio 3 - TIR'!$C$18),'Ejercicio 3 - TIR'!$C$18+SQRT(('Ejercicio 3 - TIR'!$E$18-'Ejercicio 3 - TIR'!$C$18)*('Ejercicio 3 - TIR'!$D$18-'Ejercicio 3 - TIR'!$C$18)*H800),'Ejercicio 3 - TIR'!$E$18-SQRT(('Ejercicio 3 - TIR'!$E$18-'Ejercicio 3 - TIR'!$C$18)*('Ejercicio 3 - TIR'!$E$18-'Ejercicio 3 - TIR'!$D$18)*(1-H800)))</f>
        <v>34826.5598</v>
      </c>
      <c r="J800" s="3">
        <f t="shared" si="8"/>
        <v>0.6956439991</v>
      </c>
      <c r="K800" s="4">
        <f>IF(J800&lt;=('Ejercicio 3 - TIR'!$D$18-'Ejercicio 3 - TIR'!$C$18)/('Ejercicio 3 - TIR'!$E$18-'Ejercicio 3 - TIR'!$C$18),'Ejercicio 3 - TIR'!$C$18+SQRT(('Ejercicio 3 - TIR'!$E$18-'Ejercicio 3 - TIR'!$C$18)*('Ejercicio 3 - TIR'!$D$18-'Ejercicio 3 - TIR'!$C$18)*J800),'Ejercicio 3 - TIR'!$E$18-SQRT(('Ejercicio 3 - TIR'!$E$18-'Ejercicio 3 - TIR'!$C$18)*('Ejercicio 3 - TIR'!$E$18-'Ejercicio 3 - TIR'!$D$18)*(1-J800)))</f>
        <v>40222.27041</v>
      </c>
      <c r="L800" s="3">
        <f t="shared" si="9"/>
        <v>0.9318112741</v>
      </c>
      <c r="M800" s="4">
        <f>IF(L800&lt;=('Ejercicio 3 - TIR'!$D$18-'Ejercicio 3 - TIR'!$C$18)/('Ejercicio 3 - TIR'!$E$18-'Ejercicio 3 - TIR'!$C$18),'Ejercicio 3 - TIR'!$C$18+SQRT(('Ejercicio 3 - TIR'!$E$18-'Ejercicio 3 - TIR'!$C$18)*('Ejercicio 3 - TIR'!$D$18-'Ejercicio 3 - TIR'!$C$18)*L800),'Ejercicio 3 - TIR'!$E$18-SQRT(('Ejercicio 3 - TIR'!$E$18-'Ejercicio 3 - TIR'!$C$18)*('Ejercicio 3 - TIR'!$E$18-'Ejercicio 3 - TIR'!$D$18)*(1-L800)))</f>
        <v>42738.55037</v>
      </c>
      <c r="N800" s="3">
        <f t="shared" si="10"/>
        <v>0.7183239035</v>
      </c>
      <c r="O800" s="4">
        <f>IF(N800&lt;=('Ejercicio 3 - TIR'!$D$18-'Ejercicio 3 - TIR'!$C$18)/('Ejercicio 3 - TIR'!$E$18-'Ejercicio 3 - TIR'!$C$18),'Ejercicio 3 - TIR'!$C$18+SQRT(('Ejercicio 3 - TIR'!$E$18-'Ejercicio 3 - TIR'!$C$18)*('Ejercicio 3 - TIR'!$D$18-'Ejercicio 3 - TIR'!$C$18)*N800),'Ejercicio 3 - TIR'!$E$18-SQRT(('Ejercicio 3 - TIR'!$E$18-'Ejercicio 3 - TIR'!$C$18)*('Ejercicio 3 - TIR'!$E$18-'Ejercicio 3 - TIR'!$D$18)*(1-N800)))</f>
        <v>40403.72899</v>
      </c>
      <c r="P800" s="3">
        <f t="shared" si="11"/>
        <v>0.9269491929</v>
      </c>
      <c r="Q800" s="7">
        <f>IF(P800&lt;=('Ejercicio 3 - TIR'!$D$22-'Ejercicio 3 - TIR'!$C$22)/('Ejercicio 3 - TIR'!$E$22-'Ejercicio 3 - TIR'!$C$22),'Ejercicio 3 - TIR'!$C$22+SQRT(('Ejercicio 3 - TIR'!$E$22-'Ejercicio 3 - TIR'!$C$22)*('Ejercicio 3 - TIR'!$D$22-'Ejercicio 3 - TIR'!$C$22)*P800),'Ejercicio 3 - TIR'!$E$22-SQRT(('Ejercicio 3 - TIR'!$E$22-'Ejercicio 3 - TIR'!$C$22)*('Ejercicio 3 - TIR'!$E$22-'Ejercicio 3 - TIR'!$D$22)*(1-P800)))</f>
        <v>0.1685330277</v>
      </c>
      <c r="R800" s="3">
        <f t="shared" si="12"/>
        <v>0.8726486563</v>
      </c>
      <c r="S800" s="7">
        <f>IF(R800&lt;=('Ejercicio 3 - TIR'!$D$23-'Ejercicio 3 - TIR'!$C$23)/('Ejercicio 3 - TIR'!$E$23-'Ejercicio 3 - TIR'!$C$23),'Ejercicio 3 - TIR'!$C$23+SQRT(('Ejercicio 3 - TIR'!$E$23-'Ejercicio 3 - TIR'!$C$23)*('Ejercicio 3 - TIR'!$D$23-'Ejercicio 3 - TIR'!$C$23)*R800),'Ejercicio 3 - TIR'!$E$23-SQRT(('Ejercicio 3 - TIR'!$E$23-'Ejercicio 3 - TIR'!$C$23)*('Ejercicio 3 - TIR'!$E$23-'Ejercicio 3 - TIR'!$D$23)*(1-R800)))</f>
        <v>0.1648595767</v>
      </c>
      <c r="T800" s="3">
        <f t="shared" si="13"/>
        <v>0.3142903258</v>
      </c>
      <c r="U800" s="7">
        <f>IF(T800&lt;=('Ejercicio 3 - TIR'!$D$24-'Ejercicio 3 - TIR'!$C$24)/('Ejercicio 3 - TIR'!$E$24-'Ejercicio 3 - TIR'!$C$24),'Ejercicio 3 - TIR'!$C$24+SQRT(('Ejercicio 3 - TIR'!$E$24-'Ejercicio 3 - TIR'!$C$24)*('Ejercicio 3 - TIR'!$D$24-'Ejercicio 3 - TIR'!$C$24)*T800),'Ejercicio 3 - TIR'!$E$24-SQRT(('Ejercicio 3 - TIR'!$E$24-'Ejercicio 3 - TIR'!$C$24)*('Ejercicio 3 - TIR'!$E$24-'Ejercicio 3 - TIR'!$D$24)*(1-T800)))</f>
        <v>0.1756906536</v>
      </c>
      <c r="V800" s="3">
        <f t="shared" si="14"/>
        <v>0.4793480555</v>
      </c>
      <c r="W800" s="7">
        <f>IF(V800&lt;=('Ejercicio 3 - TIR'!$D$25-'Ejercicio 3 - TIR'!$C$25)/('Ejercicio 3 - TIR'!$E$25-'Ejercicio 3 - TIR'!$C$25),'Ejercicio 3 - TIR'!$C$25+SQRT(('Ejercicio 3 - TIR'!$E$25-'Ejercicio 3 - TIR'!$C$25)*('Ejercicio 3 - TIR'!$D$25-'Ejercicio 3 - TIR'!$C$25)*V800),'Ejercicio 3 - TIR'!$E$25-SQRT(('Ejercicio 3 - TIR'!$E$25-'Ejercicio 3 - TIR'!$C$25)*('Ejercicio 3 - TIR'!$E$25-'Ejercicio 3 - TIR'!$D$25)*(1-V800)))</f>
        <v>0.2073118072</v>
      </c>
      <c r="X800" s="3">
        <f t="shared" si="15"/>
        <v>0.8118062307</v>
      </c>
      <c r="Y800" s="7">
        <f>IF(X800&lt;=('Ejercicio 3 - TIR'!$D$26-'Ejercicio 3 - TIR'!$C$26)/('Ejercicio 3 - TIR'!$E$26-'Ejercicio 3 - TIR'!$C$26),'Ejercicio 3 - TIR'!$C$26+SQRT(('Ejercicio 3 - TIR'!$E$26-'Ejercicio 3 - TIR'!$C$26)*('Ejercicio 3 - TIR'!$D$26-'Ejercicio 3 - TIR'!$C$26)*X800),'Ejercicio 3 - TIR'!$E$26-SQRT(('Ejercicio 3 - TIR'!$E$26-'Ejercicio 3 - TIR'!$C$26)*('Ejercicio 3 - TIR'!$E$26-'Ejercicio 3 - TIR'!$D$26)*(1-X800)))</f>
        <v>0.2481213809</v>
      </c>
      <c r="Z800" s="3">
        <f t="shared" si="16"/>
        <v>1.168533028</v>
      </c>
      <c r="AA800" s="3">
        <f t="shared" si="17"/>
        <v>1.361176888</v>
      </c>
      <c r="AB800" s="3">
        <f t="shared" si="18"/>
        <v>1.600322945</v>
      </c>
      <c r="AC800" s="3">
        <f t="shared" si="19"/>
        <v>1.932088787</v>
      </c>
      <c r="AD800" s="3">
        <f t="shared" si="20"/>
        <v>2.411481325</v>
      </c>
      <c r="AE800" s="2">
        <f t="shared" si="21"/>
        <v>6299.819799</v>
      </c>
      <c r="AF800" s="2">
        <f t="shared" si="22"/>
        <v>7338.405424</v>
      </c>
      <c r="AG800" s="2">
        <f t="shared" si="23"/>
        <v>8627.694669</v>
      </c>
      <c r="AH800" s="2">
        <f t="shared" si="24"/>
        <v>10416.31764</v>
      </c>
      <c r="AI800" s="2">
        <f t="shared" si="25"/>
        <v>13000.82876</v>
      </c>
      <c r="AJ800" s="4">
        <f t="shared" si="26"/>
        <v>44365.43276</v>
      </c>
      <c r="AK800" s="4">
        <f t="shared" si="27"/>
        <v>47405.10829</v>
      </c>
      <c r="AL800" s="4">
        <f t="shared" si="28"/>
        <v>64368.62224</v>
      </c>
      <c r="AM800" s="4">
        <f t="shared" si="29"/>
        <v>82574.67394</v>
      </c>
      <c r="AN800" s="4">
        <f t="shared" si="30"/>
        <v>97432.83791</v>
      </c>
      <c r="AO800" s="4">
        <f>C800/'Ejercicio 3 - TIR'!$D$7</f>
        <v>15899.02839</v>
      </c>
      <c r="AP800" s="4">
        <f t="shared" si="31"/>
        <v>28466.40437</v>
      </c>
      <c r="AQ800" s="4">
        <f t="shared" si="32"/>
        <v>31506.0799</v>
      </c>
      <c r="AR800" s="4">
        <f t="shared" si="33"/>
        <v>48469.59385</v>
      </c>
      <c r="AS800" s="4">
        <f t="shared" si="34"/>
        <v>66675.64555</v>
      </c>
      <c r="AT800" s="4">
        <f t="shared" si="35"/>
        <v>81533.80952</v>
      </c>
      <c r="AU800" s="4">
        <f>AP800*'Ejercicio 3 - TIR'!$D$5</f>
        <v>14233.20219</v>
      </c>
      <c r="AV800" s="4">
        <f>AQ800*'Ejercicio 3 - TIR'!$D$5</f>
        <v>15753.03995</v>
      </c>
      <c r="AW800" s="4">
        <f>AR800*'Ejercicio 3 - TIR'!$D$5</f>
        <v>24234.79692</v>
      </c>
      <c r="AX800" s="4">
        <f>AS800*'Ejercicio 3 - TIR'!$D$5</f>
        <v>33337.82277</v>
      </c>
      <c r="AY800" s="4">
        <f>AT800*'Ejercicio 3 - TIR'!$D$5</f>
        <v>40766.90476</v>
      </c>
      <c r="AZ800" s="4">
        <f t="shared" ref="AZ800:BD800" si="2435">AJ800-AU800-AE800</f>
        <v>23832.41078</v>
      </c>
      <c r="BA800" s="4">
        <f t="shared" si="2435"/>
        <v>24313.66292</v>
      </c>
      <c r="BB800" s="4">
        <f t="shared" si="2435"/>
        <v>31506.13065</v>
      </c>
      <c r="BC800" s="4">
        <f t="shared" si="2435"/>
        <v>38820.53352</v>
      </c>
      <c r="BD800" s="4">
        <f t="shared" si="2435"/>
        <v>43665.10439</v>
      </c>
      <c r="BE800" s="4">
        <f t="shared" ref="BE800:BI800" si="2436">AZ800/Z800</f>
        <v>20395.15376</v>
      </c>
      <c r="BF800" s="4">
        <f t="shared" si="2436"/>
        <v>17862.23608</v>
      </c>
      <c r="BG800" s="4">
        <f t="shared" si="2436"/>
        <v>19687.35794</v>
      </c>
      <c r="BH800" s="4">
        <f t="shared" si="2436"/>
        <v>20092.52048</v>
      </c>
      <c r="BI800" s="4">
        <f t="shared" si="2436"/>
        <v>18107.17086</v>
      </c>
      <c r="BJ800" s="4">
        <f t="shared" si="38"/>
        <v>90141.96207</v>
      </c>
      <c r="BK800" s="4">
        <f t="shared" si="39"/>
        <v>38340.21005</v>
      </c>
      <c r="BL800" s="4">
        <f t="shared" si="40"/>
        <v>128482.1721</v>
      </c>
      <c r="BM800" s="4">
        <f>BK800*'Ejercicio 3 - TIR'!$D$5</f>
        <v>19170.10502</v>
      </c>
      <c r="BN800" s="4">
        <f t="shared" si="41"/>
        <v>109312.0671</v>
      </c>
      <c r="BO800" s="4">
        <f t="shared" si="42"/>
        <v>45329.84186</v>
      </c>
      <c r="BP800" s="4">
        <f t="shared" si="43"/>
        <v>-116875.4696</v>
      </c>
      <c r="BQ800" s="4">
        <f t="shared" ref="BQ800:BT800" si="2437">BE800</f>
        <v>20395.15376</v>
      </c>
      <c r="BR800" s="4">
        <f t="shared" si="2437"/>
        <v>17862.23608</v>
      </c>
      <c r="BS800" s="4">
        <f t="shared" si="2437"/>
        <v>19687.35794</v>
      </c>
      <c r="BT800" s="4">
        <f t="shared" si="2437"/>
        <v>20092.52048</v>
      </c>
      <c r="BU800" s="4">
        <f t="shared" si="45"/>
        <v>63437.01272</v>
      </c>
      <c r="BV800" s="36">
        <f t="shared" si="46"/>
        <v>5.507135736</v>
      </c>
    </row>
    <row r="801" ht="15.0" customHeight="1">
      <c r="A801" s="2">
        <v>800.0</v>
      </c>
      <c r="B801" s="3">
        <f t="shared" si="4"/>
        <v>0.2028748854</v>
      </c>
      <c r="C801" s="4">
        <f>IF(B801&lt;=('Ejercicio 3 - TIR'!$D$13-'Ejercicio 3 - TIR'!$C$13)/('Ejercicio 3 - TIR'!$E$13-'Ejercicio 3 - TIR'!$C$13),'Ejercicio 3 - TIR'!$C$13+SQRT(('Ejercicio 3 - TIR'!$E$13-'Ejercicio 3 - TIR'!$C$13)*('Ejercicio 3 - TIR'!$D$13-'Ejercicio 3 - TIR'!$C$13)*B801),'Ejercicio 3 - TIR'!$E$13-SQRT(('Ejercicio 3 - TIR'!$E$13-'Ejercicio 3 - TIR'!$C$13)*('Ejercicio 3 - TIR'!$E$13-'Ejercicio 3 - TIR'!$D$13)*(1-B801)))</f>
        <v>69008.32693</v>
      </c>
      <c r="D801" s="3">
        <f t="shared" si="5"/>
        <v>0.3243736071</v>
      </c>
      <c r="E801" s="4">
        <f>IF(D801&lt;=('Ejercicio 3 - TIR'!$D$14-'Ejercicio 3 - TIR'!$C$14)/('Ejercicio 3 - TIR'!$E$14-'Ejercicio 3 - TIR'!$C$14),'Ejercicio 3 - TIR'!$C$14+SQRT(('Ejercicio 3 - TIR'!$E$14-'Ejercicio 3 - TIR'!$C$14)*('Ejercicio 3 - TIR'!$D$14-'Ejercicio 3 - TIR'!$C$14)*D801),'Ejercicio 3 - TIR'!$E$14-SQRT(('Ejercicio 3 - TIR'!$E$14-'Ejercicio 3 - TIR'!$C$14)*('Ejercicio 3 - TIR'!$E$14-'Ejercicio 3 - TIR'!$D$14)*(1-D801)))</f>
        <v>29932.34432</v>
      </c>
      <c r="F801" s="3">
        <f t="shared" si="6"/>
        <v>0.3035222568</v>
      </c>
      <c r="G801" s="4">
        <f>IF(F801&lt;=('Ejercicio 3 - TIR'!$D$18-'Ejercicio 3 - TIR'!$C$18)/('Ejercicio 3 - TIR'!$E$18-'Ejercicio 3 - TIR'!$C$18),'Ejercicio 3 - TIR'!$C$18+SQRT(('Ejercicio 3 - TIR'!$E$18-'Ejercicio 3 - TIR'!$C$18)*('Ejercicio 3 - TIR'!$D$18-'Ejercicio 3 - TIR'!$C$18)*F801),'Ejercicio 3 - TIR'!$E$18-SQRT(('Ejercicio 3 - TIR'!$E$18-'Ejercicio 3 - TIR'!$C$18)*('Ejercicio 3 - TIR'!$E$18-'Ejercicio 3 - TIR'!$D$18)*(1-F801)))</f>
        <v>36747.46905</v>
      </c>
      <c r="H801" s="3">
        <f t="shared" si="7"/>
        <v>0.134267267</v>
      </c>
      <c r="I801" s="4">
        <f>IF(H801&lt;=('Ejercicio 3 - TIR'!$D$18-'Ejercicio 3 - TIR'!$C$18)/('Ejercicio 3 - TIR'!$E$18-'Ejercicio 3 - TIR'!$C$18),'Ejercicio 3 - TIR'!$C$18+SQRT(('Ejercicio 3 - TIR'!$E$18-'Ejercicio 3 - TIR'!$C$18)*('Ejercicio 3 - TIR'!$D$18-'Ejercicio 3 - TIR'!$C$18)*H801),'Ejercicio 3 - TIR'!$E$18-SQRT(('Ejercicio 3 - TIR'!$E$18-'Ejercicio 3 - TIR'!$C$18)*('Ejercicio 3 - TIR'!$E$18-'Ejercicio 3 - TIR'!$D$18)*(1-H801)))</f>
        <v>34487.77117</v>
      </c>
      <c r="J801" s="3">
        <f t="shared" si="8"/>
        <v>0.5619115751</v>
      </c>
      <c r="K801" s="4">
        <f>IF(J801&lt;=('Ejercicio 3 - TIR'!$D$18-'Ejercicio 3 - TIR'!$C$18)/('Ejercicio 3 - TIR'!$E$18-'Ejercicio 3 - TIR'!$C$18),'Ejercicio 3 - TIR'!$C$18+SQRT(('Ejercicio 3 - TIR'!$E$18-'Ejercicio 3 - TIR'!$C$18)*('Ejercicio 3 - TIR'!$D$18-'Ejercicio 3 - TIR'!$C$18)*J801),'Ejercicio 3 - TIR'!$E$18-SQRT(('Ejercicio 3 - TIR'!$E$18-'Ejercicio 3 - TIR'!$C$18)*('Ejercicio 3 - TIR'!$E$18-'Ejercicio 3 - TIR'!$D$18)*(1-J801)))</f>
        <v>39180.78081</v>
      </c>
      <c r="L801" s="3">
        <f t="shared" si="9"/>
        <v>0.461871158</v>
      </c>
      <c r="M801" s="4">
        <f>IF(L801&lt;=('Ejercicio 3 - TIR'!$D$18-'Ejercicio 3 - TIR'!$C$18)/('Ejercicio 3 - TIR'!$E$18-'Ejercicio 3 - TIR'!$C$18),'Ejercicio 3 - TIR'!$C$18+SQRT(('Ejercicio 3 - TIR'!$E$18-'Ejercicio 3 - TIR'!$C$18)*('Ejercicio 3 - TIR'!$D$18-'Ejercicio 3 - TIR'!$C$18)*L801),'Ejercicio 3 - TIR'!$E$18-SQRT(('Ejercicio 3 - TIR'!$E$18-'Ejercicio 3 - TIR'!$C$18)*('Ejercicio 3 - TIR'!$E$18-'Ejercicio 3 - TIR'!$D$18)*(1-L801)))</f>
        <v>38323.50129</v>
      </c>
      <c r="N801" s="3">
        <f t="shared" si="10"/>
        <v>0.9714222162</v>
      </c>
      <c r="O801" s="4">
        <f>IF(N801&lt;=('Ejercicio 3 - TIR'!$D$18-'Ejercicio 3 - TIR'!$C$18)/('Ejercicio 3 - TIR'!$E$18-'Ejercicio 3 - TIR'!$C$18),'Ejercicio 3 - TIR'!$C$18+SQRT(('Ejercicio 3 - TIR'!$E$18-'Ejercicio 3 - TIR'!$C$18)*('Ejercicio 3 - TIR'!$D$18-'Ejercicio 3 - TIR'!$C$18)*N801),'Ejercicio 3 - TIR'!$E$18-SQRT(('Ejercicio 3 - TIR'!$E$18-'Ejercicio 3 - TIR'!$C$18)*('Ejercicio 3 - TIR'!$E$18-'Ejercicio 3 - TIR'!$D$18)*(1-N801)))</f>
        <v>43535.98709</v>
      </c>
      <c r="P801" s="3">
        <f t="shared" si="11"/>
        <v>0.7924079608</v>
      </c>
      <c r="Q801" s="7">
        <f>IF(P801&lt;=('Ejercicio 3 - TIR'!$D$22-'Ejercicio 3 - TIR'!$C$22)/('Ejercicio 3 - TIR'!$E$22-'Ejercicio 3 - TIR'!$C$22),'Ejercicio 3 - TIR'!$C$22+SQRT(('Ejercicio 3 - TIR'!$E$22-'Ejercicio 3 - TIR'!$C$22)*('Ejercicio 3 - TIR'!$D$22-'Ejercicio 3 - TIR'!$C$22)*P801),'Ejercicio 3 - TIR'!$E$22-SQRT(('Ejercicio 3 - TIR'!$E$22-'Ejercicio 3 - TIR'!$C$22)*('Ejercicio 3 - TIR'!$E$22-'Ejercicio 3 - TIR'!$D$22)*(1-P801)))</f>
        <v>0.1606695662</v>
      </c>
      <c r="R801" s="3">
        <f t="shared" si="12"/>
        <v>0.3328735427</v>
      </c>
      <c r="S801" s="7">
        <f>IF(R801&lt;=('Ejercicio 3 - TIR'!$D$23-'Ejercicio 3 - TIR'!$C$23)/('Ejercicio 3 - TIR'!$E$23-'Ejercicio 3 - TIR'!$C$23),'Ejercicio 3 - TIR'!$C$23+SQRT(('Ejercicio 3 - TIR'!$E$23-'Ejercicio 3 - TIR'!$C$23)*('Ejercicio 3 - TIR'!$D$23-'Ejercicio 3 - TIR'!$C$23)*R801),'Ejercicio 3 - TIR'!$E$23-SQRT(('Ejercicio 3 - TIR'!$E$23-'Ejercicio 3 - TIR'!$C$23)*('Ejercicio 3 - TIR'!$E$23-'Ejercicio 3 - TIR'!$D$23)*(1-R801)))</f>
        <v>0.1444779978</v>
      </c>
      <c r="T801" s="3">
        <f t="shared" si="13"/>
        <v>0.6055979173</v>
      </c>
      <c r="U801" s="7">
        <f>IF(T801&lt;=('Ejercicio 3 - TIR'!$D$24-'Ejercicio 3 - TIR'!$C$24)/('Ejercicio 3 - TIR'!$E$24-'Ejercicio 3 - TIR'!$C$24),'Ejercicio 3 - TIR'!$C$24+SQRT(('Ejercicio 3 - TIR'!$E$24-'Ejercicio 3 - TIR'!$C$24)*('Ejercicio 3 - TIR'!$D$24-'Ejercicio 3 - TIR'!$C$24)*T801),'Ejercicio 3 - TIR'!$E$24-SQRT(('Ejercicio 3 - TIR'!$E$24-'Ejercicio 3 - TIR'!$C$24)*('Ejercicio 3 - TIR'!$E$24-'Ejercicio 3 - TIR'!$D$24)*(1-T801)))</f>
        <v>0.1867686017</v>
      </c>
      <c r="V801" s="3">
        <f t="shared" si="14"/>
        <v>0.05149155042</v>
      </c>
      <c r="W801" s="7">
        <f>IF(V801&lt;=('Ejercicio 3 - TIR'!$D$25-'Ejercicio 3 - TIR'!$C$25)/('Ejercicio 3 - TIR'!$E$25-'Ejercicio 3 - TIR'!$C$25),'Ejercicio 3 - TIR'!$C$25+SQRT(('Ejercicio 3 - TIR'!$E$25-'Ejercicio 3 - TIR'!$C$25)*('Ejercicio 3 - TIR'!$D$25-'Ejercicio 3 - TIR'!$C$25)*V801),'Ejercicio 3 - TIR'!$E$25-SQRT(('Ejercicio 3 - TIR'!$E$25-'Ejercicio 3 - TIR'!$C$25)*('Ejercicio 3 - TIR'!$E$25-'Ejercicio 3 - TIR'!$D$25)*(1-V801)))</f>
        <v>0.1884904753</v>
      </c>
      <c r="X801" s="3">
        <f t="shared" si="15"/>
        <v>0.7058284845</v>
      </c>
      <c r="Y801" s="7">
        <f>IF(X801&lt;=('Ejercicio 3 - TIR'!$D$26-'Ejercicio 3 - TIR'!$C$26)/('Ejercicio 3 - TIR'!$E$26-'Ejercicio 3 - TIR'!$C$26),'Ejercicio 3 - TIR'!$C$26+SQRT(('Ejercicio 3 - TIR'!$E$26-'Ejercicio 3 - TIR'!$C$26)*('Ejercicio 3 - TIR'!$D$26-'Ejercicio 3 - TIR'!$C$26)*X801),'Ejercicio 3 - TIR'!$E$26-SQRT(('Ejercicio 3 - TIR'!$E$26-'Ejercicio 3 - TIR'!$C$26)*('Ejercicio 3 - TIR'!$E$26-'Ejercicio 3 - TIR'!$D$26)*(1-X801)))</f>
        <v>0.2401436808</v>
      </c>
      <c r="Z801" s="3">
        <f t="shared" si="16"/>
        <v>1.160669566</v>
      </c>
      <c r="AA801" s="3">
        <f t="shared" si="17"/>
        <v>1.328360781</v>
      </c>
      <c r="AB801" s="3">
        <f t="shared" si="18"/>
        <v>1.576456867</v>
      </c>
      <c r="AC801" s="3">
        <f t="shared" si="19"/>
        <v>1.873603971</v>
      </c>
      <c r="AD801" s="3">
        <f t="shared" si="20"/>
        <v>2.323538125</v>
      </c>
      <c r="AE801" s="2">
        <f t="shared" si="21"/>
        <v>4809.216778</v>
      </c>
      <c r="AF801" s="2">
        <f t="shared" si="22"/>
        <v>5504.042789</v>
      </c>
      <c r="AG801" s="2">
        <f t="shared" si="23"/>
        <v>6532.025165</v>
      </c>
      <c r="AH801" s="2">
        <f t="shared" si="24"/>
        <v>7763.249693</v>
      </c>
      <c r="AI801" s="2">
        <f t="shared" si="25"/>
        <v>9627.545049</v>
      </c>
      <c r="AJ801" s="4">
        <f t="shared" si="26"/>
        <v>42651.66896</v>
      </c>
      <c r="AK801" s="4">
        <f t="shared" si="27"/>
        <v>45812.20265</v>
      </c>
      <c r="AL801" s="4">
        <f t="shared" si="28"/>
        <v>61766.81096</v>
      </c>
      <c r="AM801" s="4">
        <f t="shared" si="29"/>
        <v>71803.0642</v>
      </c>
      <c r="AN801" s="4">
        <f t="shared" si="30"/>
        <v>101157.5258</v>
      </c>
      <c r="AO801" s="4">
        <f>C801/'Ejercicio 3 - TIR'!$D$7</f>
        <v>13801.66539</v>
      </c>
      <c r="AP801" s="4">
        <f t="shared" si="31"/>
        <v>28850.00357</v>
      </c>
      <c r="AQ801" s="4">
        <f t="shared" si="32"/>
        <v>32010.53726</v>
      </c>
      <c r="AR801" s="4">
        <f t="shared" si="33"/>
        <v>47965.14557</v>
      </c>
      <c r="AS801" s="4">
        <f t="shared" si="34"/>
        <v>58001.39881</v>
      </c>
      <c r="AT801" s="4">
        <f t="shared" si="35"/>
        <v>87355.86044</v>
      </c>
      <c r="AU801" s="4">
        <f>AP801*'Ejercicio 3 - TIR'!$D$5</f>
        <v>14425.00178</v>
      </c>
      <c r="AV801" s="4">
        <f>AQ801*'Ejercicio 3 - TIR'!$D$5</f>
        <v>16005.26863</v>
      </c>
      <c r="AW801" s="4">
        <f>AR801*'Ejercicio 3 - TIR'!$D$5</f>
        <v>23982.57279</v>
      </c>
      <c r="AX801" s="4">
        <f>AS801*'Ejercicio 3 - TIR'!$D$5</f>
        <v>29000.69941</v>
      </c>
      <c r="AY801" s="4">
        <f>AT801*'Ejercicio 3 - TIR'!$D$5</f>
        <v>43677.93022</v>
      </c>
      <c r="AZ801" s="4">
        <f t="shared" ref="AZ801:BD801" si="2438">AJ801-AU801-AE801</f>
        <v>23417.45039</v>
      </c>
      <c r="BA801" s="4">
        <f t="shared" si="2438"/>
        <v>24302.89123</v>
      </c>
      <c r="BB801" s="4">
        <f t="shared" si="2438"/>
        <v>31252.21301</v>
      </c>
      <c r="BC801" s="4">
        <f t="shared" si="2438"/>
        <v>35039.1151</v>
      </c>
      <c r="BD801" s="4">
        <f t="shared" si="2438"/>
        <v>47852.05056</v>
      </c>
      <c r="BE801" s="4">
        <f t="shared" ref="BE801:BI801" si="2439">AZ801/Z801</f>
        <v>20175.81151</v>
      </c>
      <c r="BF801" s="4">
        <f t="shared" si="2439"/>
        <v>18295.39954</v>
      </c>
      <c r="BG801" s="4">
        <f t="shared" si="2439"/>
        <v>19824.33751</v>
      </c>
      <c r="BH801" s="4">
        <f t="shared" si="2439"/>
        <v>18701.4522</v>
      </c>
      <c r="BI801" s="4">
        <f t="shared" si="2439"/>
        <v>20594.47617</v>
      </c>
      <c r="BJ801" s="4">
        <f t="shared" si="38"/>
        <v>69548.94321</v>
      </c>
      <c r="BK801" s="4">
        <f t="shared" si="39"/>
        <v>32068.69571</v>
      </c>
      <c r="BL801" s="4">
        <f t="shared" si="40"/>
        <v>101617.6389</v>
      </c>
      <c r="BM801" s="4">
        <f>BK801*'Ejercicio 3 - TIR'!$D$5</f>
        <v>16034.34786</v>
      </c>
      <c r="BN801" s="4">
        <f t="shared" si="41"/>
        <v>85583.29106</v>
      </c>
      <c r="BO801" s="4">
        <f t="shared" si="42"/>
        <v>36833.17702</v>
      </c>
      <c r="BP801" s="4">
        <f t="shared" si="43"/>
        <v>-98940.67126</v>
      </c>
      <c r="BQ801" s="4">
        <f t="shared" ref="BQ801:BT801" si="2440">BE801</f>
        <v>20175.81151</v>
      </c>
      <c r="BR801" s="4">
        <f t="shared" si="2440"/>
        <v>18295.39954</v>
      </c>
      <c r="BS801" s="4">
        <f t="shared" si="2440"/>
        <v>19824.33751</v>
      </c>
      <c r="BT801" s="4">
        <f t="shared" si="2440"/>
        <v>18701.4522</v>
      </c>
      <c r="BU801" s="4">
        <f t="shared" si="45"/>
        <v>57427.65319</v>
      </c>
      <c r="BV801" s="36">
        <f t="shared" si="46"/>
        <v>9.278079274</v>
      </c>
    </row>
    <row r="802" ht="15.0" customHeight="1">
      <c r="A802" s="2">
        <v>801.0</v>
      </c>
      <c r="B802" s="3">
        <f t="shared" si="4"/>
        <v>0.5537965825</v>
      </c>
      <c r="C802" s="4">
        <f>IF(B802&lt;=('Ejercicio 3 - TIR'!$D$13-'Ejercicio 3 - TIR'!$C$13)/('Ejercicio 3 - TIR'!$E$13-'Ejercicio 3 - TIR'!$C$13),'Ejercicio 3 - TIR'!$C$13+SQRT(('Ejercicio 3 - TIR'!$E$13-'Ejercicio 3 - TIR'!$C$13)*('Ejercicio 3 - TIR'!$D$13-'Ejercicio 3 - TIR'!$C$13)*B802),'Ejercicio 3 - TIR'!$E$13-SQRT(('Ejercicio 3 - TIR'!$E$13-'Ejercicio 3 - TIR'!$C$13)*('Ejercicio 3 - TIR'!$E$13-'Ejercicio 3 - TIR'!$D$13)*(1-B802)))</f>
        <v>76860.3349</v>
      </c>
      <c r="D802" s="3">
        <f t="shared" si="5"/>
        <v>0.9801293548</v>
      </c>
      <c r="E802" s="4">
        <f>IF(D802&lt;=('Ejercicio 3 - TIR'!$D$14-'Ejercicio 3 - TIR'!$C$14)/('Ejercicio 3 - TIR'!$E$14-'Ejercicio 3 - TIR'!$C$14),'Ejercicio 3 - TIR'!$C$14+SQRT(('Ejercicio 3 - TIR'!$E$14-'Ejercicio 3 - TIR'!$C$14)*('Ejercicio 3 - TIR'!$D$14-'Ejercicio 3 - TIR'!$C$14)*D802),'Ejercicio 3 - TIR'!$E$14-SQRT(('Ejercicio 3 - TIR'!$E$14-'Ejercicio 3 - TIR'!$C$14)*('Ejercicio 3 - TIR'!$E$14-'Ejercicio 3 - TIR'!$D$14)*(1-D802)))</f>
        <v>38273.55951</v>
      </c>
      <c r="F802" s="3">
        <f t="shared" si="6"/>
        <v>0.1009142195</v>
      </c>
      <c r="G802" s="4">
        <f>IF(F802&lt;=('Ejercicio 3 - TIR'!$D$18-'Ejercicio 3 - TIR'!$C$18)/('Ejercicio 3 - TIR'!$E$18-'Ejercicio 3 - TIR'!$C$18),'Ejercicio 3 - TIR'!$C$18+SQRT(('Ejercicio 3 - TIR'!$E$18-'Ejercicio 3 - TIR'!$C$18)*('Ejercicio 3 - TIR'!$D$18-'Ejercicio 3 - TIR'!$C$18)*F802),'Ejercicio 3 - TIR'!$E$18-SQRT(('Ejercicio 3 - TIR'!$E$18-'Ejercicio 3 - TIR'!$C$18)*('Ejercicio 3 - TIR'!$E$18-'Ejercicio 3 - TIR'!$D$18)*(1-F802)))</f>
        <v>33890.64685</v>
      </c>
      <c r="H802" s="3">
        <f t="shared" si="7"/>
        <v>0.0573378286</v>
      </c>
      <c r="I802" s="4">
        <f>IF(H802&lt;=('Ejercicio 3 - TIR'!$D$18-'Ejercicio 3 - TIR'!$C$18)/('Ejercicio 3 - TIR'!$E$18-'Ejercicio 3 - TIR'!$C$18),'Ejercicio 3 - TIR'!$C$18+SQRT(('Ejercicio 3 - TIR'!$E$18-'Ejercicio 3 - TIR'!$C$18)*('Ejercicio 3 - TIR'!$D$18-'Ejercicio 3 - TIR'!$C$18)*H802),'Ejercicio 3 - TIR'!$E$18-SQRT(('Ejercicio 3 - TIR'!$E$18-'Ejercicio 3 - TIR'!$C$18)*('Ejercicio 3 - TIR'!$E$18-'Ejercicio 3 - TIR'!$D$18)*(1-H802)))</f>
        <v>32932.69062</v>
      </c>
      <c r="J802" s="3">
        <f t="shared" si="8"/>
        <v>0.6994024433</v>
      </c>
      <c r="K802" s="4">
        <f>IF(J802&lt;=('Ejercicio 3 - TIR'!$D$18-'Ejercicio 3 - TIR'!$C$18)/('Ejercicio 3 - TIR'!$E$18-'Ejercicio 3 - TIR'!$C$18),'Ejercicio 3 - TIR'!$C$18+SQRT(('Ejercicio 3 - TIR'!$E$18-'Ejercicio 3 - TIR'!$C$18)*('Ejercicio 3 - TIR'!$D$18-'Ejercicio 3 - TIR'!$C$18)*J802),'Ejercicio 3 - TIR'!$E$18-SQRT(('Ejercicio 3 - TIR'!$E$18-'Ejercicio 3 - TIR'!$C$18)*('Ejercicio 3 - TIR'!$E$18-'Ejercicio 3 - TIR'!$D$18)*(1-J802)))</f>
        <v>40251.86176</v>
      </c>
      <c r="L802" s="3">
        <f t="shared" si="9"/>
        <v>0.9720600501</v>
      </c>
      <c r="M802" s="4">
        <f>IF(L802&lt;=('Ejercicio 3 - TIR'!$D$18-'Ejercicio 3 - TIR'!$C$18)/('Ejercicio 3 - TIR'!$E$18-'Ejercicio 3 - TIR'!$C$18),'Ejercicio 3 - TIR'!$C$18+SQRT(('Ejercicio 3 - TIR'!$E$18-'Ejercicio 3 - TIR'!$C$18)*('Ejercicio 3 - TIR'!$D$18-'Ejercicio 3 - TIR'!$C$18)*L802),'Ejercicio 3 - TIR'!$E$18-SQRT(('Ejercicio 3 - TIR'!$E$18-'Ejercicio 3 - TIR'!$C$18)*('Ejercicio 3 - TIR'!$E$18-'Ejercicio 3 - TIR'!$D$18)*(1-L802)))</f>
        <v>43552.4171</v>
      </c>
      <c r="N802" s="3">
        <f t="shared" si="10"/>
        <v>0.02162237701</v>
      </c>
      <c r="O802" s="4">
        <f>IF(N802&lt;=('Ejercicio 3 - TIR'!$D$18-'Ejercicio 3 - TIR'!$C$18)/('Ejercicio 3 - TIR'!$E$18-'Ejercicio 3 - TIR'!$C$18),'Ejercicio 3 - TIR'!$C$18+SQRT(('Ejercicio 3 - TIR'!$E$18-'Ejercicio 3 - TIR'!$C$18)*('Ejercicio 3 - TIR'!$D$18-'Ejercicio 3 - TIR'!$C$18)*N802),'Ejercicio 3 - TIR'!$E$18-SQRT(('Ejercicio 3 - TIR'!$E$18-'Ejercicio 3 - TIR'!$C$18)*('Ejercicio 3 - TIR'!$E$18-'Ejercicio 3 - TIR'!$D$18)*(1-N802)))</f>
        <v>31800.93213</v>
      </c>
      <c r="P802" s="3">
        <f t="shared" si="11"/>
        <v>0.9091656123</v>
      </c>
      <c r="Q802" s="7">
        <f>IF(P802&lt;=('Ejercicio 3 - TIR'!$D$22-'Ejercicio 3 - TIR'!$C$22)/('Ejercicio 3 - TIR'!$E$22-'Ejercicio 3 - TIR'!$C$22),'Ejercicio 3 - TIR'!$C$22+SQRT(('Ejercicio 3 - TIR'!$E$22-'Ejercicio 3 - TIR'!$C$22)*('Ejercicio 3 - TIR'!$D$22-'Ejercicio 3 - TIR'!$C$22)*P802),'Ejercicio 3 - TIR'!$E$22-SQRT(('Ejercicio 3 - TIR'!$E$22-'Ejercicio 3 - TIR'!$C$22)*('Ejercicio 3 - TIR'!$E$22-'Ejercicio 3 - TIR'!$D$22)*(1-P802)))</f>
        <v>0.1672132139</v>
      </c>
      <c r="R802" s="3">
        <f t="shared" si="12"/>
        <v>0.06764838226</v>
      </c>
      <c r="S802" s="7">
        <f>IF(R802&lt;=('Ejercicio 3 - TIR'!$D$23-'Ejercicio 3 - TIR'!$C$23)/('Ejercicio 3 - TIR'!$E$23-'Ejercicio 3 - TIR'!$C$23),'Ejercicio 3 - TIR'!$C$23+SQRT(('Ejercicio 3 - TIR'!$E$23-'Ejercicio 3 - TIR'!$C$23)*('Ejercicio 3 - TIR'!$D$23-'Ejercicio 3 - TIR'!$C$23)*R802),'Ejercicio 3 - TIR'!$E$23-SQRT(('Ejercicio 3 - TIR'!$E$23-'Ejercicio 3 - TIR'!$C$23)*('Ejercicio 3 - TIR'!$E$23-'Ejercicio 3 - TIR'!$D$23)*(1-R802)))</f>
        <v>0.1310348126</v>
      </c>
      <c r="T802" s="3">
        <f t="shared" si="13"/>
        <v>0.8894619331</v>
      </c>
      <c r="U802" s="7">
        <f>IF(T802&lt;=('Ejercicio 3 - TIR'!$D$24-'Ejercicio 3 - TIR'!$C$24)/('Ejercicio 3 - TIR'!$E$24-'Ejercicio 3 - TIR'!$C$24),'Ejercicio 3 - TIR'!$C$24+SQRT(('Ejercicio 3 - TIR'!$E$24-'Ejercicio 3 - TIR'!$C$24)*('Ejercicio 3 - TIR'!$D$24-'Ejercicio 3 - TIR'!$C$24)*T802),'Ejercicio 3 - TIR'!$E$24-SQRT(('Ejercicio 3 - TIR'!$E$24-'Ejercicio 3 - TIR'!$C$24)*('Ejercicio 3 - TIR'!$E$24-'Ejercicio 3 - TIR'!$D$24)*(1-T802)))</f>
        <v>0.2024072007</v>
      </c>
      <c r="V802" s="3">
        <f t="shared" si="14"/>
        <v>0.08113112393</v>
      </c>
      <c r="W802" s="7">
        <f>IF(V802&lt;=('Ejercicio 3 - TIR'!$D$25-'Ejercicio 3 - TIR'!$C$25)/('Ejercicio 3 - TIR'!$E$25-'Ejercicio 3 - TIR'!$C$25),'Ejercicio 3 - TIR'!$C$25+SQRT(('Ejercicio 3 - TIR'!$E$25-'Ejercicio 3 - TIR'!$C$25)*('Ejercicio 3 - TIR'!$D$25-'Ejercicio 3 - TIR'!$C$25)*V802),'Ejercicio 3 - TIR'!$E$25-SQRT(('Ejercicio 3 - TIR'!$E$25-'Ejercicio 3 - TIR'!$C$25)*('Ejercicio 3 - TIR'!$E$25-'Ejercicio 3 - TIR'!$D$25)*(1-V802)))</f>
        <v>0.1906575595</v>
      </c>
      <c r="X802" s="3">
        <f t="shared" si="15"/>
        <v>0.6718852145</v>
      </c>
      <c r="Y802" s="7">
        <f>IF(X802&lt;=('Ejercicio 3 - TIR'!$D$26-'Ejercicio 3 - TIR'!$C$26)/('Ejercicio 3 - TIR'!$E$26-'Ejercicio 3 - TIR'!$C$26),'Ejercicio 3 - TIR'!$C$26+SQRT(('Ejercicio 3 - TIR'!$E$26-'Ejercicio 3 - TIR'!$C$26)*('Ejercicio 3 - TIR'!$D$26-'Ejercicio 3 - TIR'!$C$26)*X802),'Ejercicio 3 - TIR'!$E$26-SQRT(('Ejercicio 3 - TIR'!$E$26-'Ejercicio 3 - TIR'!$C$26)*('Ejercicio 3 - TIR'!$E$26-'Ejercicio 3 - TIR'!$D$26)*(1-X802)))</f>
        <v>0.2379070096</v>
      </c>
      <c r="Z802" s="3">
        <f t="shared" si="16"/>
        <v>1.167213214</v>
      </c>
      <c r="AA802" s="3">
        <f t="shared" si="17"/>
        <v>1.320158779</v>
      </c>
      <c r="AB802" s="3">
        <f t="shared" si="18"/>
        <v>1.587368421</v>
      </c>
      <c r="AC802" s="3">
        <f t="shared" si="19"/>
        <v>1.890012211</v>
      </c>
      <c r="AD802" s="3">
        <f t="shared" si="20"/>
        <v>2.339659364</v>
      </c>
      <c r="AE802" s="2">
        <f t="shared" si="21"/>
        <v>6399.844894</v>
      </c>
      <c r="AF802" s="2">
        <f t="shared" si="22"/>
        <v>7238.44737</v>
      </c>
      <c r="AG802" s="2">
        <f t="shared" si="23"/>
        <v>8703.561239</v>
      </c>
      <c r="AH802" s="2">
        <f t="shared" si="24"/>
        <v>10362.96098</v>
      </c>
      <c r="AI802" s="2">
        <f t="shared" si="25"/>
        <v>12828.38204</v>
      </c>
      <c r="AJ802" s="4">
        <f t="shared" si="26"/>
        <v>39557.61083</v>
      </c>
      <c r="AK802" s="4">
        <f t="shared" si="27"/>
        <v>43476.38063</v>
      </c>
      <c r="AL802" s="4">
        <f t="shared" si="28"/>
        <v>63894.53426</v>
      </c>
      <c r="AM802" s="4">
        <f t="shared" si="29"/>
        <v>82314.60013</v>
      </c>
      <c r="AN802" s="4">
        <f t="shared" si="30"/>
        <v>74403.34865</v>
      </c>
      <c r="AO802" s="4">
        <f>C802/'Ejercicio 3 - TIR'!$D$7</f>
        <v>15372.06698</v>
      </c>
      <c r="AP802" s="4">
        <f t="shared" si="31"/>
        <v>24185.54385</v>
      </c>
      <c r="AQ802" s="4">
        <f t="shared" si="32"/>
        <v>28104.31365</v>
      </c>
      <c r="AR802" s="4">
        <f t="shared" si="33"/>
        <v>48522.46728</v>
      </c>
      <c r="AS802" s="4">
        <f t="shared" si="34"/>
        <v>66942.53315</v>
      </c>
      <c r="AT802" s="4">
        <f t="shared" si="35"/>
        <v>59031.28167</v>
      </c>
      <c r="AU802" s="4">
        <f>AP802*'Ejercicio 3 - TIR'!$D$5</f>
        <v>12092.77193</v>
      </c>
      <c r="AV802" s="4">
        <f>AQ802*'Ejercicio 3 - TIR'!$D$5</f>
        <v>14052.15682</v>
      </c>
      <c r="AW802" s="4">
        <f>AR802*'Ejercicio 3 - TIR'!$D$5</f>
        <v>24261.23364</v>
      </c>
      <c r="AX802" s="4">
        <f>AS802*'Ejercicio 3 - TIR'!$D$5</f>
        <v>33471.26658</v>
      </c>
      <c r="AY802" s="4">
        <f>AT802*'Ejercicio 3 - TIR'!$D$5</f>
        <v>29515.64083</v>
      </c>
      <c r="AZ802" s="4">
        <f t="shared" ref="AZ802:BD802" si="2441">AJ802-AU802-AE802</f>
        <v>21064.99401</v>
      </c>
      <c r="BA802" s="4">
        <f t="shared" si="2441"/>
        <v>22185.77644</v>
      </c>
      <c r="BB802" s="4">
        <f t="shared" si="2441"/>
        <v>30929.73938</v>
      </c>
      <c r="BC802" s="4">
        <f t="shared" si="2441"/>
        <v>38480.37257</v>
      </c>
      <c r="BD802" s="4">
        <f t="shared" si="2441"/>
        <v>32059.32577</v>
      </c>
      <c r="BE802" s="4">
        <f t="shared" ref="BE802:BI802" si="2442">AZ802/Z802</f>
        <v>18047.25457</v>
      </c>
      <c r="BF802" s="4">
        <f t="shared" si="2442"/>
        <v>16805.38492</v>
      </c>
      <c r="BG802" s="4">
        <f t="shared" si="2442"/>
        <v>19484.91539</v>
      </c>
      <c r="BH802" s="4">
        <f t="shared" si="2442"/>
        <v>20359.85395</v>
      </c>
      <c r="BI802" s="4">
        <f t="shared" si="2442"/>
        <v>13702.56126</v>
      </c>
      <c r="BJ802" s="4">
        <f t="shared" si="38"/>
        <v>89547.09188</v>
      </c>
      <c r="BK802" s="4">
        <f t="shared" si="39"/>
        <v>35965.40045</v>
      </c>
      <c r="BL802" s="4">
        <f t="shared" si="40"/>
        <v>125512.4923</v>
      </c>
      <c r="BM802" s="4">
        <f>BK802*'Ejercicio 3 - TIR'!$D$5</f>
        <v>17982.70023</v>
      </c>
      <c r="BN802" s="4">
        <f t="shared" si="41"/>
        <v>107529.7921</v>
      </c>
      <c r="BO802" s="4">
        <f t="shared" si="42"/>
        <v>45959.593</v>
      </c>
      <c r="BP802" s="4">
        <f t="shared" si="43"/>
        <v>-115133.8944</v>
      </c>
      <c r="BQ802" s="4">
        <f t="shared" ref="BQ802:BT802" si="2443">BE802</f>
        <v>18047.25457</v>
      </c>
      <c r="BR802" s="4">
        <f t="shared" si="2443"/>
        <v>16805.38492</v>
      </c>
      <c r="BS802" s="4">
        <f t="shared" si="2443"/>
        <v>19484.91539</v>
      </c>
      <c r="BT802" s="4">
        <f t="shared" si="2443"/>
        <v>20359.85395</v>
      </c>
      <c r="BU802" s="4">
        <f t="shared" si="45"/>
        <v>59662.15426</v>
      </c>
      <c r="BV802" s="36">
        <f t="shared" si="46"/>
        <v>4.384495265</v>
      </c>
    </row>
    <row r="803" ht="15.0" customHeight="1">
      <c r="A803" s="2">
        <v>802.0</v>
      </c>
      <c r="B803" s="3">
        <f t="shared" si="4"/>
        <v>0.1207994237</v>
      </c>
      <c r="C803" s="4">
        <f>IF(B803&lt;=('Ejercicio 3 - TIR'!$D$13-'Ejercicio 3 - TIR'!$C$13)/('Ejercicio 3 - TIR'!$E$13-'Ejercicio 3 - TIR'!$C$13),'Ejercicio 3 - TIR'!$C$13+SQRT(('Ejercicio 3 - TIR'!$E$13-'Ejercicio 3 - TIR'!$C$13)*('Ejercicio 3 - TIR'!$D$13-'Ejercicio 3 - TIR'!$C$13)*B803),'Ejercicio 3 - TIR'!$E$13-SQRT(('Ejercicio 3 - TIR'!$E$13-'Ejercicio 3 - TIR'!$C$13)*('Ejercicio 3 - TIR'!$E$13-'Ejercicio 3 - TIR'!$D$13)*(1-B803)))</f>
        <v>66951.2423</v>
      </c>
      <c r="D803" s="3">
        <f t="shared" si="5"/>
        <v>0.9962837593</v>
      </c>
      <c r="E803" s="4">
        <f>IF(D803&lt;=('Ejercicio 3 - TIR'!$D$14-'Ejercicio 3 - TIR'!$C$14)/('Ejercicio 3 - TIR'!$E$14-'Ejercicio 3 - TIR'!$C$14),'Ejercicio 3 - TIR'!$C$14+SQRT(('Ejercicio 3 - TIR'!$E$14-'Ejercicio 3 - TIR'!$C$14)*('Ejercicio 3 - TIR'!$D$14-'Ejercicio 3 - TIR'!$C$14)*D803),'Ejercicio 3 - TIR'!$E$14-SQRT(('Ejercicio 3 - TIR'!$E$14-'Ejercicio 3 - TIR'!$C$14)*('Ejercicio 3 - TIR'!$E$14-'Ejercicio 3 - TIR'!$D$14)*(1-D803)))</f>
        <v>39253.38356</v>
      </c>
      <c r="F803" s="3">
        <f t="shared" si="6"/>
        <v>0.546764466</v>
      </c>
      <c r="G803" s="4">
        <f>IF(F803&lt;=('Ejercicio 3 - TIR'!$D$18-'Ejercicio 3 - TIR'!$C$18)/('Ejercicio 3 - TIR'!$E$18-'Ejercicio 3 - TIR'!$C$18),'Ejercicio 3 - TIR'!$C$18+SQRT(('Ejercicio 3 - TIR'!$E$18-'Ejercicio 3 - TIR'!$C$18)*('Ejercicio 3 - TIR'!$D$18-'Ejercicio 3 - TIR'!$C$18)*F803),'Ejercicio 3 - TIR'!$E$18-SQRT(('Ejercicio 3 - TIR'!$E$18-'Ejercicio 3 - TIR'!$C$18)*('Ejercicio 3 - TIR'!$E$18-'Ejercicio 3 - TIR'!$D$18)*(1-F803)))</f>
        <v>39056.19511</v>
      </c>
      <c r="H803" s="3">
        <f t="shared" si="7"/>
        <v>0.04689478285</v>
      </c>
      <c r="I803" s="4">
        <f>IF(H803&lt;=('Ejercicio 3 - TIR'!$D$18-'Ejercicio 3 - TIR'!$C$18)/('Ejercicio 3 - TIR'!$E$18-'Ejercicio 3 - TIR'!$C$18),'Ejercicio 3 - TIR'!$C$18+SQRT(('Ejercicio 3 - TIR'!$E$18-'Ejercicio 3 - TIR'!$C$18)*('Ejercicio 3 - TIR'!$D$18-'Ejercicio 3 - TIR'!$C$18)*H803),'Ejercicio 3 - TIR'!$E$18-SQRT(('Ejercicio 3 - TIR'!$E$18-'Ejercicio 3 - TIR'!$C$18)*('Ejercicio 3 - TIR'!$E$18-'Ejercicio 3 - TIR'!$D$18)*(1-H803)))</f>
        <v>32652.20991</v>
      </c>
      <c r="J803" s="3">
        <f t="shared" si="8"/>
        <v>0.8586240986</v>
      </c>
      <c r="K803" s="4">
        <f>IF(J803&lt;=('Ejercicio 3 - TIR'!$D$18-'Ejercicio 3 - TIR'!$C$18)/('Ejercicio 3 - TIR'!$E$18-'Ejercicio 3 - TIR'!$C$18),'Ejercicio 3 - TIR'!$C$18+SQRT(('Ejercicio 3 - TIR'!$E$18-'Ejercicio 3 - TIR'!$C$18)*('Ejercicio 3 - TIR'!$D$18-'Ejercicio 3 - TIR'!$C$18)*J803),'Ejercicio 3 - TIR'!$E$18-SQRT(('Ejercicio 3 - TIR'!$E$18-'Ejercicio 3 - TIR'!$C$18)*('Ejercicio 3 - TIR'!$E$18-'Ejercicio 3 - TIR'!$D$18)*(1-J803)))</f>
        <v>41743.74562</v>
      </c>
      <c r="L803" s="3">
        <f t="shared" si="9"/>
        <v>0.4787014152</v>
      </c>
      <c r="M803" s="4">
        <f>IF(L803&lt;=('Ejercicio 3 - TIR'!$D$18-'Ejercicio 3 - TIR'!$C$18)/('Ejercicio 3 - TIR'!$E$18-'Ejercicio 3 - TIR'!$C$18),'Ejercicio 3 - TIR'!$C$18+SQRT(('Ejercicio 3 - TIR'!$E$18-'Ejercicio 3 - TIR'!$C$18)*('Ejercicio 3 - TIR'!$D$18-'Ejercicio 3 - TIR'!$C$18)*L803),'Ejercicio 3 - TIR'!$E$18-SQRT(('Ejercicio 3 - TIR'!$E$18-'Ejercicio 3 - TIR'!$C$18)*('Ejercicio 3 - TIR'!$E$18-'Ejercicio 3 - TIR'!$D$18)*(1-L803)))</f>
        <v>38473.79562</v>
      </c>
      <c r="N803" s="3">
        <f t="shared" si="10"/>
        <v>0.1213961093</v>
      </c>
      <c r="O803" s="4">
        <f>IF(N803&lt;=('Ejercicio 3 - TIR'!$D$18-'Ejercicio 3 - TIR'!$C$18)/('Ejercicio 3 - TIR'!$E$18-'Ejercicio 3 - TIR'!$C$18),'Ejercicio 3 - TIR'!$C$18+SQRT(('Ejercicio 3 - TIR'!$E$18-'Ejercicio 3 - TIR'!$C$18)*('Ejercicio 3 - TIR'!$D$18-'Ejercicio 3 - TIR'!$C$18)*N803),'Ejercicio 3 - TIR'!$E$18-SQRT(('Ejercicio 3 - TIR'!$E$18-'Ejercicio 3 - TIR'!$C$18)*('Ejercicio 3 - TIR'!$E$18-'Ejercicio 3 - TIR'!$D$18)*(1-N803)))</f>
        <v>34267.24928</v>
      </c>
      <c r="P803" s="3">
        <f t="shared" si="11"/>
        <v>0.9419047065</v>
      </c>
      <c r="Q803" s="7">
        <f>IF(P803&lt;=('Ejercicio 3 - TIR'!$D$22-'Ejercicio 3 - TIR'!$C$22)/('Ejercicio 3 - TIR'!$E$22-'Ejercicio 3 - TIR'!$C$22),'Ejercicio 3 - TIR'!$C$22+SQRT(('Ejercicio 3 - TIR'!$E$22-'Ejercicio 3 - TIR'!$C$22)*('Ejercicio 3 - TIR'!$D$22-'Ejercicio 3 - TIR'!$C$22)*P803),'Ejercicio 3 - TIR'!$E$22-SQRT(('Ejercicio 3 - TIR'!$E$22-'Ejercicio 3 - TIR'!$C$22)*('Ejercicio 3 - TIR'!$E$22-'Ejercicio 3 - TIR'!$D$22)*(1-P803)))</f>
        <v>0.1697739779</v>
      </c>
      <c r="R803" s="3">
        <f t="shared" si="12"/>
        <v>0.2559124869</v>
      </c>
      <c r="S803" s="7">
        <f>IF(R803&lt;=('Ejercicio 3 - TIR'!$D$23-'Ejercicio 3 - TIR'!$C$23)/('Ejercicio 3 - TIR'!$E$23-'Ejercicio 3 - TIR'!$C$23),'Ejercicio 3 - TIR'!$C$23+SQRT(('Ejercicio 3 - TIR'!$E$23-'Ejercicio 3 - TIR'!$C$23)*('Ejercicio 3 - TIR'!$D$23-'Ejercicio 3 - TIR'!$C$23)*R803),'Ejercicio 3 - TIR'!$E$23-SQRT(('Ejercicio 3 - TIR'!$E$23-'Ejercicio 3 - TIR'!$C$23)*('Ejercicio 3 - TIR'!$E$23-'Ejercicio 3 - TIR'!$D$23)*(1-R803)))</f>
        <v>0.1414625832</v>
      </c>
      <c r="T803" s="3">
        <f t="shared" si="13"/>
        <v>0.3607785847</v>
      </c>
      <c r="U803" s="7">
        <f>IF(T803&lt;=('Ejercicio 3 - TIR'!$D$24-'Ejercicio 3 - TIR'!$C$24)/('Ejercicio 3 - TIR'!$E$24-'Ejercicio 3 - TIR'!$C$24),'Ejercicio 3 - TIR'!$C$24+SQRT(('Ejercicio 3 - TIR'!$E$24-'Ejercicio 3 - TIR'!$C$24)*('Ejercicio 3 - TIR'!$D$24-'Ejercicio 3 - TIR'!$C$24)*T803),'Ejercicio 3 - TIR'!$E$24-SQRT(('Ejercicio 3 - TIR'!$E$24-'Ejercicio 3 - TIR'!$C$24)*('Ejercicio 3 - TIR'!$E$24-'Ejercicio 3 - TIR'!$D$24)*(1-T803)))</f>
        <v>0.1775251708</v>
      </c>
      <c r="V803" s="3">
        <f t="shared" si="14"/>
        <v>0.8138133488</v>
      </c>
      <c r="W803" s="7">
        <f>IF(V803&lt;=('Ejercicio 3 - TIR'!$D$25-'Ejercicio 3 - TIR'!$C$25)/('Ejercicio 3 - TIR'!$E$25-'Ejercicio 3 - TIR'!$C$25),'Ejercicio 3 - TIR'!$C$25+SQRT(('Ejercicio 3 - TIR'!$E$25-'Ejercicio 3 - TIR'!$C$25)*('Ejercicio 3 - TIR'!$D$25-'Ejercicio 3 - TIR'!$C$25)*V803),'Ejercicio 3 - TIR'!$E$25-SQRT(('Ejercicio 3 - TIR'!$E$25-'Ejercicio 3 - TIR'!$C$25)*('Ejercicio 3 - TIR'!$E$25-'Ejercicio 3 - TIR'!$D$25)*(1-V803)))</f>
        <v>0.2244724996</v>
      </c>
      <c r="X803" s="3">
        <f t="shared" si="15"/>
        <v>0.2731168716</v>
      </c>
      <c r="Y803" s="7">
        <f>IF(X803&lt;=('Ejercicio 3 - TIR'!$D$26-'Ejercicio 3 - TIR'!$C$26)/('Ejercicio 3 - TIR'!$E$26-'Ejercicio 3 - TIR'!$C$26),'Ejercicio 3 - TIR'!$C$26+SQRT(('Ejercicio 3 - TIR'!$E$26-'Ejercicio 3 - TIR'!$C$26)*('Ejercicio 3 - TIR'!$D$26-'Ejercicio 3 - TIR'!$C$26)*X803),'Ejercicio 3 - TIR'!$E$26-SQRT(('Ejercicio 3 - TIR'!$E$26-'Ejercicio 3 - TIR'!$C$26)*('Ejercicio 3 - TIR'!$E$26-'Ejercicio 3 - TIR'!$D$26)*(1-X803)))</f>
        <v>0.2171553964</v>
      </c>
      <c r="Z803" s="3">
        <f t="shared" si="16"/>
        <v>1.169773978</v>
      </c>
      <c r="AA803" s="3">
        <f t="shared" si="17"/>
        <v>1.335253227</v>
      </c>
      <c r="AB803" s="3">
        <f t="shared" si="18"/>
        <v>1.572294284</v>
      </c>
      <c r="AC803" s="3">
        <f t="shared" si="19"/>
        <v>1.925231112</v>
      </c>
      <c r="AD803" s="3">
        <f t="shared" si="20"/>
        <v>2.343305437</v>
      </c>
      <c r="AE803" s="2">
        <f t="shared" si="21"/>
        <v>6664.203072</v>
      </c>
      <c r="AF803" s="2">
        <f t="shared" si="22"/>
        <v>7606.938454</v>
      </c>
      <c r="AG803" s="2">
        <f t="shared" si="23"/>
        <v>8957.361502</v>
      </c>
      <c r="AH803" s="2">
        <f t="shared" si="24"/>
        <v>10968.04283</v>
      </c>
      <c r="AI803" s="2">
        <f t="shared" si="25"/>
        <v>13349.81252</v>
      </c>
      <c r="AJ803" s="4">
        <f t="shared" si="26"/>
        <v>45686.92072</v>
      </c>
      <c r="AK803" s="4">
        <f t="shared" si="27"/>
        <v>43598.96864</v>
      </c>
      <c r="AL803" s="4">
        <f t="shared" si="28"/>
        <v>65633.45261</v>
      </c>
      <c r="AM803" s="4">
        <f t="shared" si="29"/>
        <v>74070.94831</v>
      </c>
      <c r="AN803" s="4">
        <f t="shared" si="30"/>
        <v>80298.63153</v>
      </c>
      <c r="AO803" s="4">
        <f>C803/'Ejercicio 3 - TIR'!$D$7</f>
        <v>13390.24846</v>
      </c>
      <c r="AP803" s="4">
        <f t="shared" si="31"/>
        <v>32296.67226</v>
      </c>
      <c r="AQ803" s="4">
        <f t="shared" si="32"/>
        <v>30208.72018</v>
      </c>
      <c r="AR803" s="4">
        <f t="shared" si="33"/>
        <v>52243.20415</v>
      </c>
      <c r="AS803" s="4">
        <f t="shared" si="34"/>
        <v>60680.69985</v>
      </c>
      <c r="AT803" s="4">
        <f t="shared" si="35"/>
        <v>66908.38307</v>
      </c>
      <c r="AU803" s="4">
        <f>AP803*'Ejercicio 3 - TIR'!$D$5</f>
        <v>16148.33613</v>
      </c>
      <c r="AV803" s="4">
        <f>AQ803*'Ejercicio 3 - TIR'!$D$5</f>
        <v>15104.36009</v>
      </c>
      <c r="AW803" s="4">
        <f>AR803*'Ejercicio 3 - TIR'!$D$5</f>
        <v>26121.60208</v>
      </c>
      <c r="AX803" s="4">
        <f>AS803*'Ejercicio 3 - TIR'!$D$5</f>
        <v>30340.34993</v>
      </c>
      <c r="AY803" s="4">
        <f>AT803*'Ejercicio 3 - TIR'!$D$5</f>
        <v>33454.19154</v>
      </c>
      <c r="AZ803" s="4">
        <f t="shared" ref="AZ803:BD803" si="2444">AJ803-AU803-AE803</f>
        <v>22874.38152</v>
      </c>
      <c r="BA803" s="4">
        <f t="shared" si="2444"/>
        <v>20887.6701</v>
      </c>
      <c r="BB803" s="4">
        <f t="shared" si="2444"/>
        <v>30554.48903</v>
      </c>
      <c r="BC803" s="4">
        <f t="shared" si="2444"/>
        <v>32762.55556</v>
      </c>
      <c r="BD803" s="4">
        <f t="shared" si="2444"/>
        <v>33494.62748</v>
      </c>
      <c r="BE803" s="4">
        <f t="shared" ref="BE803:BI803" si="2445">AZ803/Z803</f>
        <v>19554.531</v>
      </c>
      <c r="BF803" s="4">
        <f t="shared" si="2445"/>
        <v>15643.22758</v>
      </c>
      <c r="BG803" s="4">
        <f t="shared" si="2445"/>
        <v>19433.05992</v>
      </c>
      <c r="BH803" s="4">
        <f t="shared" si="2445"/>
        <v>17017.4663</v>
      </c>
      <c r="BI803" s="4">
        <f t="shared" si="2445"/>
        <v>14293.7523</v>
      </c>
      <c r="BJ803" s="4">
        <f t="shared" si="38"/>
        <v>91982.6671</v>
      </c>
      <c r="BK803" s="4">
        <f t="shared" si="39"/>
        <v>31377.44201</v>
      </c>
      <c r="BL803" s="4">
        <f t="shared" si="40"/>
        <v>123360.1091</v>
      </c>
      <c r="BM803" s="4">
        <f>BK803*'Ejercicio 3 - TIR'!$D$5</f>
        <v>15688.72101</v>
      </c>
      <c r="BN803" s="4">
        <f t="shared" si="41"/>
        <v>107671.3881</v>
      </c>
      <c r="BO803" s="4">
        <f t="shared" si="42"/>
        <v>45948.50779</v>
      </c>
      <c r="BP803" s="4">
        <f t="shared" si="43"/>
        <v>-106204.6259</v>
      </c>
      <c r="BQ803" s="4">
        <f t="shared" ref="BQ803:BT803" si="2446">BE803</f>
        <v>19554.531</v>
      </c>
      <c r="BR803" s="4">
        <f t="shared" si="2446"/>
        <v>15643.22758</v>
      </c>
      <c r="BS803" s="4">
        <f t="shared" si="2446"/>
        <v>19433.05992</v>
      </c>
      <c r="BT803" s="4">
        <f t="shared" si="2446"/>
        <v>17017.4663</v>
      </c>
      <c r="BU803" s="4">
        <f t="shared" si="45"/>
        <v>60242.26009</v>
      </c>
      <c r="BV803" s="36">
        <f t="shared" si="46"/>
        <v>6.278833021</v>
      </c>
    </row>
    <row r="804" ht="15.0" customHeight="1">
      <c r="A804" s="2">
        <v>803.0</v>
      </c>
      <c r="B804" s="3">
        <f t="shared" si="4"/>
        <v>0.3122093391</v>
      </c>
      <c r="C804" s="4">
        <f>IF(B804&lt;=('Ejercicio 3 - TIR'!$D$13-'Ejercicio 3 - TIR'!$C$13)/('Ejercicio 3 - TIR'!$E$13-'Ejercicio 3 - TIR'!$C$13),'Ejercicio 3 - TIR'!$C$13+SQRT(('Ejercicio 3 - TIR'!$E$13-'Ejercicio 3 - TIR'!$C$13)*('Ejercicio 3 - TIR'!$D$13-'Ejercicio 3 - TIR'!$C$13)*B804),'Ejercicio 3 - TIR'!$E$13-SQRT(('Ejercicio 3 - TIR'!$E$13-'Ejercicio 3 - TIR'!$C$13)*('Ejercicio 3 - TIR'!$E$13-'Ejercicio 3 - TIR'!$D$13)*(1-B804)))</f>
        <v>71271.1157</v>
      </c>
      <c r="D804" s="3">
        <f t="shared" si="5"/>
        <v>0.1619899558</v>
      </c>
      <c r="E804" s="4">
        <f>IF(D804&lt;=('Ejercicio 3 - TIR'!$D$14-'Ejercicio 3 - TIR'!$C$14)/('Ejercicio 3 - TIR'!$E$14-'Ejercicio 3 - TIR'!$C$14),'Ejercicio 3 - TIR'!$C$14+SQRT(('Ejercicio 3 - TIR'!$E$14-'Ejercicio 3 - TIR'!$C$14)*('Ejercicio 3 - TIR'!$D$14-'Ejercicio 3 - TIR'!$C$14)*D804),'Ejercicio 3 - TIR'!$E$14-SQRT(('Ejercicio 3 - TIR'!$E$14-'Ejercicio 3 - TIR'!$C$14)*('Ejercicio 3 - TIR'!$E$14-'Ejercicio 3 - TIR'!$D$14)*(1-D804)))</f>
        <v>28485.57695</v>
      </c>
      <c r="F804" s="3">
        <f t="shared" si="6"/>
        <v>0.7219651318</v>
      </c>
      <c r="G804" s="4">
        <f>IF(F804&lt;=('Ejercicio 3 - TIR'!$D$18-'Ejercicio 3 - TIR'!$C$18)/('Ejercicio 3 - TIR'!$E$18-'Ejercicio 3 - TIR'!$C$18),'Ejercicio 3 - TIR'!$C$18+SQRT(('Ejercicio 3 - TIR'!$E$18-'Ejercicio 3 - TIR'!$C$18)*('Ejercicio 3 - TIR'!$D$18-'Ejercicio 3 - TIR'!$C$18)*F804),'Ejercicio 3 - TIR'!$E$18-SQRT(('Ejercicio 3 - TIR'!$E$18-'Ejercicio 3 - TIR'!$C$18)*('Ejercicio 3 - TIR'!$E$18-'Ejercicio 3 - TIR'!$D$18)*(1-F804)))</f>
        <v>40433.53363</v>
      </c>
      <c r="H804" s="3">
        <f t="shared" si="7"/>
        <v>0.474767375</v>
      </c>
      <c r="I804" s="4">
        <f>IF(H804&lt;=('Ejercicio 3 - TIR'!$D$18-'Ejercicio 3 - TIR'!$C$18)/('Ejercicio 3 - TIR'!$E$18-'Ejercicio 3 - TIR'!$C$18),'Ejercicio 3 - TIR'!$C$18+SQRT(('Ejercicio 3 - TIR'!$E$18-'Ejercicio 3 - TIR'!$C$18)*('Ejercicio 3 - TIR'!$D$18-'Ejercicio 3 - TIR'!$C$18)*H804),'Ejercicio 3 - TIR'!$E$18-SQRT(('Ejercicio 3 - TIR'!$E$18-'Ejercicio 3 - TIR'!$C$18)*('Ejercicio 3 - TIR'!$E$18-'Ejercicio 3 - TIR'!$D$18)*(1-H804)))</f>
        <v>38438.90433</v>
      </c>
      <c r="J804" s="3">
        <f t="shared" si="8"/>
        <v>0.3910007469</v>
      </c>
      <c r="K804" s="4">
        <f>IF(J804&lt;=('Ejercicio 3 - TIR'!$D$18-'Ejercicio 3 - TIR'!$C$18)/('Ejercicio 3 - TIR'!$E$18-'Ejercicio 3 - TIR'!$C$18),'Ejercicio 3 - TIR'!$C$18+SQRT(('Ejercicio 3 - TIR'!$E$18-'Ejercicio 3 - TIR'!$C$18)*('Ejercicio 3 - TIR'!$D$18-'Ejercicio 3 - TIR'!$C$18)*J804),'Ejercicio 3 - TIR'!$E$18-SQRT(('Ejercicio 3 - TIR'!$E$18-'Ejercicio 3 - TIR'!$C$18)*('Ejercicio 3 - TIR'!$E$18-'Ejercicio 3 - TIR'!$D$18)*(1-J804)))</f>
        <v>37658.33611</v>
      </c>
      <c r="L804" s="3">
        <f t="shared" si="9"/>
        <v>0.5259919862</v>
      </c>
      <c r="M804" s="4">
        <f>IF(L804&lt;=('Ejercicio 3 - TIR'!$D$18-'Ejercicio 3 - TIR'!$C$18)/('Ejercicio 3 - TIR'!$E$18-'Ejercicio 3 - TIR'!$C$18),'Ejercicio 3 - TIR'!$C$18+SQRT(('Ejercicio 3 - TIR'!$E$18-'Ejercicio 3 - TIR'!$C$18)*('Ejercicio 3 - TIR'!$D$18-'Ejercicio 3 - TIR'!$C$18)*L804),'Ejercicio 3 - TIR'!$E$18-SQRT(('Ejercicio 3 - TIR'!$E$18-'Ejercicio 3 - TIR'!$C$18)*('Ejercicio 3 - TIR'!$E$18-'Ejercicio 3 - TIR'!$D$18)*(1-L804)))</f>
        <v>38882.49953</v>
      </c>
      <c r="N804" s="3">
        <f t="shared" si="10"/>
        <v>0.9706068713</v>
      </c>
      <c r="O804" s="4">
        <f>IF(N804&lt;=('Ejercicio 3 - TIR'!$D$18-'Ejercicio 3 - TIR'!$C$18)/('Ejercicio 3 - TIR'!$E$18-'Ejercicio 3 - TIR'!$C$18),'Ejercicio 3 - TIR'!$C$18+SQRT(('Ejercicio 3 - TIR'!$E$18-'Ejercicio 3 - TIR'!$C$18)*('Ejercicio 3 - TIR'!$D$18-'Ejercicio 3 - TIR'!$C$18)*N804),'Ejercicio 3 - TIR'!$E$18-SQRT(('Ejercicio 3 - TIR'!$E$18-'Ejercicio 3 - TIR'!$C$18)*('Ejercicio 3 - TIR'!$E$18-'Ejercicio 3 - TIR'!$D$18)*(1-N804)))</f>
        <v>43515.2493</v>
      </c>
      <c r="P804" s="3">
        <f t="shared" si="11"/>
        <v>0.2303499016</v>
      </c>
      <c r="Q804" s="7">
        <f>IF(P804&lt;=('Ejercicio 3 - TIR'!$D$22-'Ejercicio 3 - TIR'!$C$22)/('Ejercicio 3 - TIR'!$E$22-'Ejercicio 3 - TIR'!$C$22),'Ejercicio 3 - TIR'!$C$22+SQRT(('Ejercicio 3 - TIR'!$E$22-'Ejercicio 3 - TIR'!$C$22)*('Ejercicio 3 - TIR'!$D$22-'Ejercicio 3 - TIR'!$C$22)*P804),'Ejercicio 3 - TIR'!$E$22-SQRT(('Ejercicio 3 - TIR'!$E$22-'Ejercicio 3 - TIR'!$C$22)*('Ejercicio 3 - TIR'!$E$22-'Ejercicio 3 - TIR'!$D$22)*(1-P804)))</f>
        <v>0.1403624611</v>
      </c>
      <c r="R804" s="3">
        <f t="shared" si="12"/>
        <v>0.3569666346</v>
      </c>
      <c r="S804" s="7">
        <f>IF(R804&lt;=('Ejercicio 3 - TIR'!$D$23-'Ejercicio 3 - TIR'!$C$23)/('Ejercicio 3 - TIR'!$E$23-'Ejercicio 3 - TIR'!$C$23),'Ejercicio 3 - TIR'!$C$23+SQRT(('Ejercicio 3 - TIR'!$E$23-'Ejercicio 3 - TIR'!$C$23)*('Ejercicio 3 - TIR'!$D$23-'Ejercicio 3 - TIR'!$C$23)*R804),'Ejercicio 3 - TIR'!$E$23-SQRT(('Ejercicio 3 - TIR'!$E$23-'Ejercicio 3 - TIR'!$C$23)*('Ejercicio 3 - TIR'!$E$23-'Ejercicio 3 - TIR'!$D$23)*(1-R804)))</f>
        <v>0.1453483716</v>
      </c>
      <c r="T804" s="3">
        <f t="shared" si="13"/>
        <v>0.4067671692</v>
      </c>
      <c r="U804" s="7">
        <f>IF(T804&lt;=('Ejercicio 3 - TIR'!$D$24-'Ejercicio 3 - TIR'!$C$24)/('Ejercicio 3 - TIR'!$E$24-'Ejercicio 3 - TIR'!$C$24),'Ejercicio 3 - TIR'!$C$24+SQRT(('Ejercicio 3 - TIR'!$E$24-'Ejercicio 3 - TIR'!$C$24)*('Ejercicio 3 - TIR'!$D$24-'Ejercicio 3 - TIR'!$C$24)*T804),'Ejercicio 3 - TIR'!$E$24-SQRT(('Ejercicio 3 - TIR'!$E$24-'Ejercicio 3 - TIR'!$C$24)*('Ejercicio 3 - TIR'!$E$24-'Ejercicio 3 - TIR'!$D$24)*(1-T804)))</f>
        <v>0.1792268893</v>
      </c>
      <c r="V804" s="3">
        <f t="shared" si="14"/>
        <v>0.04988956676</v>
      </c>
      <c r="W804" s="7">
        <f>IF(V804&lt;=('Ejercicio 3 - TIR'!$D$25-'Ejercicio 3 - TIR'!$C$25)/('Ejercicio 3 - TIR'!$E$25-'Ejercicio 3 - TIR'!$C$25),'Ejercicio 3 - TIR'!$C$25+SQRT(('Ejercicio 3 - TIR'!$E$25-'Ejercicio 3 - TIR'!$C$25)*('Ejercicio 3 - TIR'!$D$25-'Ejercicio 3 - TIR'!$C$25)*V804),'Ejercicio 3 - TIR'!$E$25-SQRT(('Ejercicio 3 - TIR'!$E$25-'Ejercicio 3 - TIR'!$C$25)*('Ejercicio 3 - TIR'!$E$25-'Ejercicio 3 - TIR'!$D$25)*(1-V804)))</f>
        <v>0.1883573556</v>
      </c>
      <c r="X804" s="3">
        <f t="shared" si="15"/>
        <v>0.4047219775</v>
      </c>
      <c r="Y804" s="7">
        <f>IF(X804&lt;=('Ejercicio 3 - TIR'!$D$26-'Ejercicio 3 - TIR'!$C$26)/('Ejercicio 3 - TIR'!$E$26-'Ejercicio 3 - TIR'!$C$26),'Ejercicio 3 - TIR'!$C$26+SQRT(('Ejercicio 3 - TIR'!$E$26-'Ejercicio 3 - TIR'!$C$26)*('Ejercicio 3 - TIR'!$D$26-'Ejercicio 3 - TIR'!$C$26)*X804),'Ejercicio 3 - TIR'!$E$26-SQRT(('Ejercicio 3 - TIR'!$E$26-'Ejercicio 3 - TIR'!$C$26)*('Ejercicio 3 - TIR'!$E$26-'Ejercicio 3 - TIR'!$D$26)*(1-X804)))</f>
        <v>0.2233034276</v>
      </c>
      <c r="Z804" s="3">
        <f t="shared" si="16"/>
        <v>1.140362461</v>
      </c>
      <c r="AA804" s="3">
        <f t="shared" si="17"/>
        <v>1.306112288</v>
      </c>
      <c r="AB804" s="3">
        <f t="shared" si="18"/>
        <v>1.54020273</v>
      </c>
      <c r="AC804" s="3">
        <f t="shared" si="19"/>
        <v>1.830311244</v>
      </c>
      <c r="AD804" s="3">
        <f t="shared" si="20"/>
        <v>2.239026018</v>
      </c>
      <c r="AE804" s="2">
        <f t="shared" si="21"/>
        <v>3998.305687</v>
      </c>
      <c r="AF804" s="2">
        <f t="shared" si="22"/>
        <v>4579.452908</v>
      </c>
      <c r="AG804" s="2">
        <f t="shared" si="23"/>
        <v>5400.214007</v>
      </c>
      <c r="AH804" s="2">
        <f t="shared" si="24"/>
        <v>6417.384038</v>
      </c>
      <c r="AI804" s="2">
        <f t="shared" si="25"/>
        <v>7850.407889</v>
      </c>
      <c r="AJ804" s="4">
        <f t="shared" si="26"/>
        <v>46108.88392</v>
      </c>
      <c r="AK804" s="4">
        <f t="shared" si="27"/>
        <v>50205.52527</v>
      </c>
      <c r="AL804" s="4">
        <f t="shared" si="28"/>
        <v>58001.4721</v>
      </c>
      <c r="AM804" s="4">
        <f t="shared" si="29"/>
        <v>71167.07608</v>
      </c>
      <c r="AN804" s="4">
        <f t="shared" si="30"/>
        <v>97431.77535</v>
      </c>
      <c r="AO804" s="4">
        <f>C804/'Ejercicio 3 - TIR'!$D$7</f>
        <v>14254.22314</v>
      </c>
      <c r="AP804" s="4">
        <f t="shared" si="31"/>
        <v>31854.66078</v>
      </c>
      <c r="AQ804" s="4">
        <f t="shared" si="32"/>
        <v>35951.30213</v>
      </c>
      <c r="AR804" s="4">
        <f t="shared" si="33"/>
        <v>43747.24896</v>
      </c>
      <c r="AS804" s="4">
        <f t="shared" si="34"/>
        <v>56912.85294</v>
      </c>
      <c r="AT804" s="4">
        <f t="shared" si="35"/>
        <v>83177.55221</v>
      </c>
      <c r="AU804" s="4">
        <f>AP804*'Ejercicio 3 - TIR'!$D$5</f>
        <v>15927.33039</v>
      </c>
      <c r="AV804" s="4">
        <f>AQ804*'Ejercicio 3 - TIR'!$D$5</f>
        <v>17975.65107</v>
      </c>
      <c r="AW804" s="4">
        <f>AR804*'Ejercicio 3 - TIR'!$D$5</f>
        <v>21873.62448</v>
      </c>
      <c r="AX804" s="4">
        <f>AS804*'Ejercicio 3 - TIR'!$D$5</f>
        <v>28456.42647</v>
      </c>
      <c r="AY804" s="4">
        <f>AT804*'Ejercicio 3 - TIR'!$D$5</f>
        <v>41588.77611</v>
      </c>
      <c r="AZ804" s="4">
        <f t="shared" ref="AZ804:BD804" si="2447">AJ804-AU804-AE804</f>
        <v>26183.24784</v>
      </c>
      <c r="BA804" s="4">
        <f t="shared" si="2447"/>
        <v>27650.4213</v>
      </c>
      <c r="BB804" s="4">
        <f t="shared" si="2447"/>
        <v>30727.63361</v>
      </c>
      <c r="BC804" s="4">
        <f t="shared" si="2447"/>
        <v>36293.26557</v>
      </c>
      <c r="BD804" s="4">
        <f t="shared" si="2447"/>
        <v>47992.59136</v>
      </c>
      <c r="BE804" s="4">
        <f t="shared" ref="BE804:BI804" si="2448">AZ804/Z804</f>
        <v>22960.46103</v>
      </c>
      <c r="BF804" s="4">
        <f t="shared" si="2448"/>
        <v>21170.0185</v>
      </c>
      <c r="BG804" s="4">
        <f t="shared" si="2448"/>
        <v>19950.38251</v>
      </c>
      <c r="BH804" s="4">
        <f t="shared" si="2448"/>
        <v>19829.01307</v>
      </c>
      <c r="BI804" s="4">
        <f t="shared" si="2448"/>
        <v>21434.58404</v>
      </c>
      <c r="BJ804" s="4">
        <f t="shared" si="38"/>
        <v>63779.94793</v>
      </c>
      <c r="BK804" s="4">
        <f t="shared" si="39"/>
        <v>31915.57648</v>
      </c>
      <c r="BL804" s="4">
        <f t="shared" si="40"/>
        <v>95695.52441</v>
      </c>
      <c r="BM804" s="4">
        <f>BK804*'Ejercicio 3 - TIR'!$D$5</f>
        <v>15957.78824</v>
      </c>
      <c r="BN804" s="4">
        <f t="shared" si="41"/>
        <v>79737.73617</v>
      </c>
      <c r="BO804" s="4">
        <f t="shared" si="42"/>
        <v>35612.68852</v>
      </c>
      <c r="BP804" s="4">
        <f t="shared" si="43"/>
        <v>-99756.69265</v>
      </c>
      <c r="BQ804" s="4">
        <f t="shared" ref="BQ804:BT804" si="2449">BE804</f>
        <v>22960.46103</v>
      </c>
      <c r="BR804" s="4">
        <f t="shared" si="2449"/>
        <v>21170.0185</v>
      </c>
      <c r="BS804" s="4">
        <f t="shared" si="2449"/>
        <v>19950.38251</v>
      </c>
      <c r="BT804" s="4">
        <f t="shared" si="2449"/>
        <v>19829.01307</v>
      </c>
      <c r="BU804" s="4">
        <f t="shared" si="45"/>
        <v>57047.27256</v>
      </c>
      <c r="BV804" s="36">
        <f t="shared" si="46"/>
        <v>10.86691524</v>
      </c>
    </row>
    <row r="805" ht="15.0" customHeight="1">
      <c r="A805" s="2">
        <v>804.0</v>
      </c>
      <c r="B805" s="3">
        <f t="shared" si="4"/>
        <v>0.9658369689</v>
      </c>
      <c r="C805" s="4">
        <f>IF(B805&lt;=('Ejercicio 3 - TIR'!$D$13-'Ejercicio 3 - TIR'!$C$13)/('Ejercicio 3 - TIR'!$E$13-'Ejercicio 3 - TIR'!$C$13),'Ejercicio 3 - TIR'!$C$13+SQRT(('Ejercicio 3 - TIR'!$E$13-'Ejercicio 3 - TIR'!$C$13)*('Ejercicio 3 - TIR'!$D$13-'Ejercicio 3 - TIR'!$C$13)*B805),'Ejercicio 3 - TIR'!$E$13-SQRT(('Ejercicio 3 - TIR'!$E$13-'Ejercicio 3 - TIR'!$C$13)*('Ejercicio 3 - TIR'!$E$13-'Ejercicio 3 - TIR'!$D$13)*(1-B805)))</f>
        <v>93597.21644</v>
      </c>
      <c r="D805" s="3">
        <f t="shared" si="5"/>
        <v>0.3101095428</v>
      </c>
      <c r="E805" s="4">
        <f>IF(D805&lt;=('Ejercicio 3 - TIR'!$D$14-'Ejercicio 3 - TIR'!$C$14)/('Ejercicio 3 - TIR'!$E$14-'Ejercicio 3 - TIR'!$C$14),'Ejercicio 3 - TIR'!$C$14+SQRT(('Ejercicio 3 - TIR'!$E$14-'Ejercicio 3 - TIR'!$C$14)*('Ejercicio 3 - TIR'!$D$14-'Ejercicio 3 - TIR'!$C$14)*D805),'Ejercicio 3 - TIR'!$E$14-SQRT(('Ejercicio 3 - TIR'!$E$14-'Ejercicio 3 - TIR'!$C$14)*('Ejercicio 3 - TIR'!$E$14-'Ejercicio 3 - TIR'!$D$14)*(1-D805)))</f>
        <v>29822.67723</v>
      </c>
      <c r="F805" s="3">
        <f t="shared" si="6"/>
        <v>0.905569818</v>
      </c>
      <c r="G805" s="4">
        <f>IF(F805&lt;=('Ejercicio 3 - TIR'!$D$18-'Ejercicio 3 - TIR'!$C$18)/('Ejercicio 3 - TIR'!$E$18-'Ejercicio 3 - TIR'!$C$18),'Ejercicio 3 - TIR'!$C$18+SQRT(('Ejercicio 3 - TIR'!$E$18-'Ejercicio 3 - TIR'!$C$18)*('Ejercicio 3 - TIR'!$D$18-'Ejercicio 3 - TIR'!$C$18)*F805),'Ejercicio 3 - TIR'!$E$18-SQRT(('Ejercicio 3 - TIR'!$E$18-'Ejercicio 3 - TIR'!$C$18)*('Ejercicio 3 - TIR'!$E$18-'Ejercicio 3 - TIR'!$D$18)*(1-F805)))</f>
        <v>42338.74773</v>
      </c>
      <c r="H805" s="3">
        <f t="shared" si="7"/>
        <v>0.05028000596</v>
      </c>
      <c r="I805" s="4">
        <f>IF(H805&lt;=('Ejercicio 3 - TIR'!$D$18-'Ejercicio 3 - TIR'!$C$18)/('Ejercicio 3 - TIR'!$E$18-'Ejercicio 3 - TIR'!$C$18),'Ejercicio 3 - TIR'!$C$18+SQRT(('Ejercicio 3 - TIR'!$E$18-'Ejercicio 3 - TIR'!$C$18)*('Ejercicio 3 - TIR'!$D$18-'Ejercicio 3 - TIR'!$C$18)*H805),'Ejercicio 3 - TIR'!$E$18-SQRT(('Ejercicio 3 - TIR'!$E$18-'Ejercicio 3 - TIR'!$C$18)*('Ejercicio 3 - TIR'!$E$18-'Ejercicio 3 - TIR'!$D$18)*(1-H805)))</f>
        <v>32746.27036</v>
      </c>
      <c r="J805" s="3">
        <f t="shared" si="8"/>
        <v>0.08025755852</v>
      </c>
      <c r="K805" s="4">
        <f>IF(J805&lt;=('Ejercicio 3 - TIR'!$D$18-'Ejercicio 3 - TIR'!$C$18)/('Ejercicio 3 - TIR'!$E$18-'Ejercicio 3 - TIR'!$C$18),'Ejercicio 3 - TIR'!$C$18+SQRT(('Ejercicio 3 - TIR'!$E$18-'Ejercicio 3 - TIR'!$C$18)*('Ejercicio 3 - TIR'!$D$18-'Ejercicio 3 - TIR'!$C$18)*J805),'Ejercicio 3 - TIR'!$E$18-SQRT(('Ejercicio 3 - TIR'!$E$18-'Ejercicio 3 - TIR'!$C$18)*('Ejercicio 3 - TIR'!$E$18-'Ejercicio 3 - TIR'!$D$18)*(1-J805)))</f>
        <v>33469.67344</v>
      </c>
      <c r="L805" s="3">
        <f t="shared" si="9"/>
        <v>0.7114578677</v>
      </c>
      <c r="M805" s="4">
        <f>IF(L805&lt;=('Ejercicio 3 - TIR'!$D$18-'Ejercicio 3 - TIR'!$C$18)/('Ejercicio 3 - TIR'!$E$18-'Ejercicio 3 - TIR'!$C$18),'Ejercicio 3 - TIR'!$C$18+SQRT(('Ejercicio 3 - TIR'!$E$18-'Ejercicio 3 - TIR'!$C$18)*('Ejercicio 3 - TIR'!$D$18-'Ejercicio 3 - TIR'!$C$18)*L805),'Ejercicio 3 - TIR'!$E$18-SQRT(('Ejercicio 3 - TIR'!$E$18-'Ejercicio 3 - TIR'!$C$18)*('Ejercicio 3 - TIR'!$E$18-'Ejercicio 3 - TIR'!$D$18)*(1-L805)))</f>
        <v>40348.04773</v>
      </c>
      <c r="N805" s="3">
        <f t="shared" si="10"/>
        <v>0.9648261205</v>
      </c>
      <c r="O805" s="4">
        <f>IF(N805&lt;=('Ejercicio 3 - TIR'!$D$18-'Ejercicio 3 - TIR'!$C$18)/('Ejercicio 3 - TIR'!$E$18-'Ejercicio 3 - TIR'!$C$18),'Ejercicio 3 - TIR'!$C$18+SQRT(('Ejercicio 3 - TIR'!$E$18-'Ejercicio 3 - TIR'!$C$18)*('Ejercicio 3 - TIR'!$D$18-'Ejercicio 3 - TIR'!$C$18)*N805),'Ejercicio 3 - TIR'!$E$18-SQRT(('Ejercicio 3 - TIR'!$E$18-'Ejercicio 3 - TIR'!$C$18)*('Ejercicio 3 - TIR'!$E$18-'Ejercicio 3 - TIR'!$D$18)*(1-N805)))</f>
        <v>43375.79528</v>
      </c>
      <c r="P805" s="3">
        <f t="shared" si="11"/>
        <v>0.46738641</v>
      </c>
      <c r="Q805" s="7">
        <f>IF(P805&lt;=('Ejercicio 3 - TIR'!$D$22-'Ejercicio 3 - TIR'!$C$22)/('Ejercicio 3 - TIR'!$E$22-'Ejercicio 3 - TIR'!$C$22),'Ejercicio 3 - TIR'!$C$22+SQRT(('Ejercicio 3 - TIR'!$E$22-'Ejercicio 3 - TIR'!$C$22)*('Ejercicio 3 - TIR'!$D$22-'Ejercicio 3 - TIR'!$C$22)*P805),'Ejercicio 3 - TIR'!$E$22-SQRT(('Ejercicio 3 - TIR'!$E$22-'Ejercicio 3 - TIR'!$C$22)*('Ejercicio 3 - TIR'!$E$22-'Ejercicio 3 - TIR'!$D$22)*(1-P805)))</f>
        <v>0.149005095</v>
      </c>
      <c r="R805" s="3">
        <f t="shared" si="12"/>
        <v>0.1723375482</v>
      </c>
      <c r="S805" s="7">
        <f>IF(R805&lt;=('Ejercicio 3 - TIR'!$D$23-'Ejercicio 3 - TIR'!$C$23)/('Ejercicio 3 - TIR'!$E$23-'Ejercicio 3 - TIR'!$C$23),'Ejercicio 3 - TIR'!$C$23+SQRT(('Ejercicio 3 - TIR'!$E$23-'Ejercicio 3 - TIR'!$C$23)*('Ejercicio 3 - TIR'!$D$23-'Ejercicio 3 - TIR'!$C$23)*R805),'Ejercicio 3 - TIR'!$E$23-SQRT(('Ejercicio 3 - TIR'!$E$23-'Ejercicio 3 - TIR'!$C$23)*('Ejercicio 3 - TIR'!$E$23-'Ejercicio 3 - TIR'!$D$23)*(1-R805)))</f>
        <v>0.1376127109</v>
      </c>
      <c r="T805" s="3">
        <f t="shared" si="13"/>
        <v>0.791123674</v>
      </c>
      <c r="U805" s="7">
        <f>IF(T805&lt;=('Ejercicio 3 - TIR'!$D$24-'Ejercicio 3 - TIR'!$C$24)/('Ejercicio 3 - TIR'!$E$24-'Ejercicio 3 - TIR'!$C$24),'Ejercicio 3 - TIR'!$C$24+SQRT(('Ejercicio 3 - TIR'!$E$24-'Ejercicio 3 - TIR'!$C$24)*('Ejercicio 3 - TIR'!$D$24-'Ejercicio 3 - TIR'!$C$24)*T805),'Ejercicio 3 - TIR'!$E$24-SQRT(('Ejercicio 3 - TIR'!$E$24-'Ejercicio 3 - TIR'!$C$24)*('Ejercicio 3 - TIR'!$E$24-'Ejercicio 3 - TIR'!$D$24)*(1-T805)))</f>
        <v>0.1958162511</v>
      </c>
      <c r="V805" s="3">
        <f t="shared" si="14"/>
        <v>0.4804488711</v>
      </c>
      <c r="W805" s="7">
        <f>IF(V805&lt;=('Ejercicio 3 - TIR'!$D$25-'Ejercicio 3 - TIR'!$C$25)/('Ejercicio 3 - TIR'!$E$25-'Ejercicio 3 - TIR'!$C$25),'Ejercicio 3 - TIR'!$C$25+SQRT(('Ejercicio 3 - TIR'!$E$25-'Ejercicio 3 - TIR'!$C$25)*('Ejercicio 3 - TIR'!$D$25-'Ejercicio 3 - TIR'!$C$25)*V805),'Ejercicio 3 - TIR'!$E$25-SQRT(('Ejercicio 3 - TIR'!$E$25-'Ejercicio 3 - TIR'!$C$25)*('Ejercicio 3 - TIR'!$E$25-'Ejercicio 3 - TIR'!$D$25)*(1-V805)))</f>
        <v>0.2073569589</v>
      </c>
      <c r="X805" s="3">
        <f t="shared" si="15"/>
        <v>0.5772043135</v>
      </c>
      <c r="Y805" s="7">
        <f>IF(X805&lt;=('Ejercicio 3 - TIR'!$D$26-'Ejercicio 3 - TIR'!$C$26)/('Ejercicio 3 - TIR'!$E$26-'Ejercicio 3 - TIR'!$C$26),'Ejercicio 3 - TIR'!$C$26+SQRT(('Ejercicio 3 - TIR'!$E$26-'Ejercicio 3 - TIR'!$C$26)*('Ejercicio 3 - TIR'!$D$26-'Ejercicio 3 - TIR'!$C$26)*X805),'Ejercicio 3 - TIR'!$E$26-SQRT(('Ejercicio 3 - TIR'!$E$26-'Ejercicio 3 - TIR'!$C$26)*('Ejercicio 3 - TIR'!$E$26-'Ejercicio 3 - TIR'!$D$26)*(1-X805)))</f>
        <v>0.2322182388</v>
      </c>
      <c r="Z805" s="3">
        <f t="shared" si="16"/>
        <v>1.149005095</v>
      </c>
      <c r="AA805" s="3">
        <f t="shared" si="17"/>
        <v>1.307122801</v>
      </c>
      <c r="AB805" s="3">
        <f t="shared" si="18"/>
        <v>1.563078688</v>
      </c>
      <c r="AC805" s="3">
        <f t="shared" si="19"/>
        <v>1.887193931</v>
      </c>
      <c r="AD805" s="3">
        <f t="shared" si="20"/>
        <v>2.325434782</v>
      </c>
      <c r="AE805" s="2">
        <f t="shared" si="21"/>
        <v>4443.730856</v>
      </c>
      <c r="AF805" s="2">
        <f t="shared" si="22"/>
        <v>5055.244705</v>
      </c>
      <c r="AG805" s="2">
        <f t="shared" si="23"/>
        <v>6045.143772</v>
      </c>
      <c r="AH805" s="2">
        <f t="shared" si="24"/>
        <v>7298.6464</v>
      </c>
      <c r="AI805" s="2">
        <f t="shared" si="25"/>
        <v>8993.525213</v>
      </c>
      <c r="AJ805" s="4">
        <f t="shared" si="26"/>
        <v>48647.43686</v>
      </c>
      <c r="AK805" s="4">
        <f t="shared" si="27"/>
        <v>42803.39664</v>
      </c>
      <c r="AL805" s="4">
        <f t="shared" si="28"/>
        <v>52315.73324</v>
      </c>
      <c r="AM805" s="4">
        <f t="shared" si="29"/>
        <v>76144.5908</v>
      </c>
      <c r="AN805" s="4">
        <f t="shared" si="30"/>
        <v>100867.583</v>
      </c>
      <c r="AO805" s="4">
        <f>C805/'Ejercicio 3 - TIR'!$D$7</f>
        <v>18719.44329</v>
      </c>
      <c r="AP805" s="4">
        <f t="shared" si="31"/>
        <v>29927.99357</v>
      </c>
      <c r="AQ805" s="4">
        <f t="shared" si="32"/>
        <v>24083.95335</v>
      </c>
      <c r="AR805" s="4">
        <f t="shared" si="33"/>
        <v>33596.28995</v>
      </c>
      <c r="AS805" s="4">
        <f t="shared" si="34"/>
        <v>57425.14751</v>
      </c>
      <c r="AT805" s="4">
        <f t="shared" si="35"/>
        <v>82148.13975</v>
      </c>
      <c r="AU805" s="4">
        <f>AP805*'Ejercicio 3 - TIR'!$D$5</f>
        <v>14963.99679</v>
      </c>
      <c r="AV805" s="4">
        <f>AQ805*'Ejercicio 3 - TIR'!$D$5</f>
        <v>12041.97668</v>
      </c>
      <c r="AW805" s="4">
        <f>AR805*'Ejercicio 3 - TIR'!$D$5</f>
        <v>16798.14497</v>
      </c>
      <c r="AX805" s="4">
        <f>AS805*'Ejercicio 3 - TIR'!$D$5</f>
        <v>28712.57376</v>
      </c>
      <c r="AY805" s="4">
        <f>AT805*'Ejercicio 3 - TIR'!$D$5</f>
        <v>41074.06987</v>
      </c>
      <c r="AZ805" s="4">
        <f t="shared" ref="AZ805:BD805" si="2450">AJ805-AU805-AE805</f>
        <v>29239.70922</v>
      </c>
      <c r="BA805" s="4">
        <f t="shared" si="2450"/>
        <v>25706.17526</v>
      </c>
      <c r="BB805" s="4">
        <f t="shared" si="2450"/>
        <v>29472.44449</v>
      </c>
      <c r="BC805" s="4">
        <f t="shared" si="2450"/>
        <v>40133.37064</v>
      </c>
      <c r="BD805" s="4">
        <f t="shared" si="2450"/>
        <v>50799.98795</v>
      </c>
      <c r="BE805" s="4">
        <f t="shared" ref="BE805:BI805" si="2451">AZ805/Z805</f>
        <v>25447.84992</v>
      </c>
      <c r="BF805" s="4">
        <f t="shared" si="2451"/>
        <v>19666.22817</v>
      </c>
      <c r="BG805" s="4">
        <f t="shared" si="2451"/>
        <v>18855.38119</v>
      </c>
      <c r="BH805" s="4">
        <f t="shared" si="2451"/>
        <v>21266.16136</v>
      </c>
      <c r="BI805" s="4">
        <f t="shared" si="2451"/>
        <v>21845.37203</v>
      </c>
      <c r="BJ805" s="4">
        <f t="shared" si="38"/>
        <v>69350.69092</v>
      </c>
      <c r="BK805" s="4">
        <f t="shared" si="39"/>
        <v>43530.84451</v>
      </c>
      <c r="BL805" s="4">
        <f t="shared" si="40"/>
        <v>112881.5354</v>
      </c>
      <c r="BM805" s="4">
        <f>BK805*'Ejercicio 3 - TIR'!$D$5</f>
        <v>21765.42226</v>
      </c>
      <c r="BN805" s="4">
        <f t="shared" si="41"/>
        <v>91116.11318</v>
      </c>
      <c r="BO805" s="4">
        <f t="shared" si="42"/>
        <v>39182.39888</v>
      </c>
      <c r="BP805" s="4">
        <f t="shared" si="43"/>
        <v>-123419.8937</v>
      </c>
      <c r="BQ805" s="4">
        <f t="shared" ref="BQ805:BT805" si="2452">BE805</f>
        <v>25447.84992</v>
      </c>
      <c r="BR805" s="4">
        <f t="shared" si="2452"/>
        <v>19666.22817</v>
      </c>
      <c r="BS805" s="4">
        <f t="shared" si="2452"/>
        <v>18855.38119</v>
      </c>
      <c r="BT805" s="4">
        <f t="shared" si="2452"/>
        <v>21266.16136</v>
      </c>
      <c r="BU805" s="4">
        <f t="shared" si="45"/>
        <v>61027.77091</v>
      </c>
      <c r="BV805" s="36">
        <f t="shared" si="46"/>
        <v>5.064070506</v>
      </c>
    </row>
    <row r="806" ht="15.0" customHeight="1">
      <c r="A806" s="2">
        <v>805.0</v>
      </c>
      <c r="B806" s="3">
        <f t="shared" si="4"/>
        <v>0.8619283482</v>
      </c>
      <c r="C806" s="4">
        <f>IF(B806&lt;=('Ejercicio 3 - TIR'!$D$13-'Ejercicio 3 - TIR'!$C$13)/('Ejercicio 3 - TIR'!$E$13-'Ejercicio 3 - TIR'!$C$13),'Ejercicio 3 - TIR'!$C$13+SQRT(('Ejercicio 3 - TIR'!$E$13-'Ejercicio 3 - TIR'!$C$13)*('Ejercicio 3 - TIR'!$D$13-'Ejercicio 3 - TIR'!$C$13)*B806),'Ejercicio 3 - TIR'!$E$13-SQRT(('Ejercicio 3 - TIR'!$E$13-'Ejercicio 3 - TIR'!$C$13)*('Ejercicio 3 - TIR'!$E$13-'Ejercicio 3 - TIR'!$D$13)*(1-B806)))</f>
        <v>87128.0933</v>
      </c>
      <c r="D806" s="3">
        <f t="shared" si="5"/>
        <v>0.5800286255</v>
      </c>
      <c r="E806" s="4">
        <f>IF(D806&lt;=('Ejercicio 3 - TIR'!$D$14-'Ejercicio 3 - TIR'!$C$14)/('Ejercicio 3 - TIR'!$E$14-'Ejercicio 3 - TIR'!$C$14),'Ejercicio 3 - TIR'!$C$14+SQRT(('Ejercicio 3 - TIR'!$E$14-'Ejercicio 3 - TIR'!$C$14)*('Ejercicio 3 - TIR'!$D$14-'Ejercicio 3 - TIR'!$C$14)*D806),'Ejercicio 3 - TIR'!$E$14-SQRT(('Ejercicio 3 - TIR'!$E$14-'Ejercicio 3 - TIR'!$C$14)*('Ejercicio 3 - TIR'!$E$14-'Ejercicio 3 - TIR'!$D$14)*(1-D806)))</f>
        <v>32063.01656</v>
      </c>
      <c r="F806" s="3">
        <f t="shared" si="6"/>
        <v>0.3515390509</v>
      </c>
      <c r="G806" s="4">
        <f>IF(F806&lt;=('Ejercicio 3 - TIR'!$D$18-'Ejercicio 3 - TIR'!$C$18)/('Ejercicio 3 - TIR'!$E$18-'Ejercicio 3 - TIR'!$C$18),'Ejercicio 3 - TIR'!$C$18+SQRT(('Ejercicio 3 - TIR'!$E$18-'Ejercicio 3 - TIR'!$C$18)*('Ejercicio 3 - TIR'!$D$18-'Ejercicio 3 - TIR'!$C$18)*F806),'Ejercicio 3 - TIR'!$E$18-SQRT(('Ejercicio 3 - TIR'!$E$18-'Ejercicio 3 - TIR'!$C$18)*('Ejercicio 3 - TIR'!$E$18-'Ejercicio 3 - TIR'!$D$18)*(1-F806)))</f>
        <v>37261.60159</v>
      </c>
      <c r="H806" s="3">
        <f t="shared" si="7"/>
        <v>0.4268638836</v>
      </c>
      <c r="I806" s="4">
        <f>IF(H806&lt;=('Ejercicio 3 - TIR'!$D$18-'Ejercicio 3 - TIR'!$C$18)/('Ejercicio 3 - TIR'!$E$18-'Ejercicio 3 - TIR'!$C$18),'Ejercicio 3 - TIR'!$C$18+SQRT(('Ejercicio 3 - TIR'!$E$18-'Ejercicio 3 - TIR'!$C$18)*('Ejercicio 3 - TIR'!$D$18-'Ejercicio 3 - TIR'!$C$18)*H806),'Ejercicio 3 - TIR'!$E$18-SQRT(('Ejercicio 3 - TIR'!$E$18-'Ejercicio 3 - TIR'!$C$18)*('Ejercicio 3 - TIR'!$E$18-'Ejercicio 3 - TIR'!$D$18)*(1-H806)))</f>
        <v>38001.8487</v>
      </c>
      <c r="J806" s="3">
        <f t="shared" si="8"/>
        <v>0.5507115764</v>
      </c>
      <c r="K806" s="4">
        <f>IF(J806&lt;=('Ejercicio 3 - TIR'!$D$18-'Ejercicio 3 - TIR'!$C$18)/('Ejercicio 3 - TIR'!$E$18-'Ejercicio 3 - TIR'!$C$18),'Ejercicio 3 - TIR'!$C$18+SQRT(('Ejercicio 3 - TIR'!$E$18-'Ejercicio 3 - TIR'!$C$18)*('Ejercicio 3 - TIR'!$D$18-'Ejercicio 3 - TIR'!$C$18)*J806),'Ejercicio 3 - TIR'!$E$18-SQRT(('Ejercicio 3 - TIR'!$E$18-'Ejercicio 3 - TIR'!$C$18)*('Ejercicio 3 - TIR'!$E$18-'Ejercicio 3 - TIR'!$D$18)*(1-J806)))</f>
        <v>39088.82481</v>
      </c>
      <c r="L806" s="3">
        <f t="shared" si="9"/>
        <v>0.3463673665</v>
      </c>
      <c r="M806" s="4">
        <f>IF(L806&lt;=('Ejercicio 3 - TIR'!$D$18-'Ejercicio 3 - TIR'!$C$18)/('Ejercicio 3 - TIR'!$E$18-'Ejercicio 3 - TIR'!$C$18),'Ejercicio 3 - TIR'!$C$18+SQRT(('Ejercicio 3 - TIR'!$E$18-'Ejercicio 3 - TIR'!$C$18)*('Ejercicio 3 - TIR'!$D$18-'Ejercicio 3 - TIR'!$C$18)*L806),'Ejercicio 3 - TIR'!$E$18-SQRT(('Ejercicio 3 - TIR'!$E$18-'Ejercicio 3 - TIR'!$C$18)*('Ejercicio 3 - TIR'!$E$18-'Ejercicio 3 - TIR'!$D$18)*(1-L806)))</f>
        <v>37207.98897</v>
      </c>
      <c r="N806" s="3">
        <f t="shared" si="10"/>
        <v>0.5784448512</v>
      </c>
      <c r="O806" s="4">
        <f>IF(N806&lt;=('Ejercicio 3 - TIR'!$D$18-'Ejercicio 3 - TIR'!$C$18)/('Ejercicio 3 - TIR'!$E$18-'Ejercicio 3 - TIR'!$C$18),'Ejercicio 3 - TIR'!$C$18+SQRT(('Ejercicio 3 - TIR'!$E$18-'Ejercicio 3 - TIR'!$C$18)*('Ejercicio 3 - TIR'!$D$18-'Ejercicio 3 - TIR'!$C$18)*N806),'Ejercicio 3 - TIR'!$E$18-SQRT(('Ejercicio 3 - TIR'!$E$18-'Ejercicio 3 - TIR'!$C$18)*('Ejercicio 3 - TIR'!$E$18-'Ejercicio 3 - TIR'!$D$18)*(1-N806)))</f>
        <v>39314.86595</v>
      </c>
      <c r="P806" s="3">
        <f t="shared" si="11"/>
        <v>0.5558352583</v>
      </c>
      <c r="Q806" s="7">
        <f>IF(P806&lt;=('Ejercicio 3 - TIR'!$D$22-'Ejercicio 3 - TIR'!$C$22)/('Ejercicio 3 - TIR'!$E$22-'Ejercicio 3 - TIR'!$C$22),'Ejercicio 3 - TIR'!$C$22+SQRT(('Ejercicio 3 - TIR'!$E$22-'Ejercicio 3 - TIR'!$C$22)*('Ejercicio 3 - TIR'!$D$22-'Ejercicio 3 - TIR'!$C$22)*P806),'Ejercicio 3 - TIR'!$E$22-SQRT(('Ejercicio 3 - TIR'!$E$22-'Ejercicio 3 - TIR'!$C$22)*('Ejercicio 3 - TIR'!$E$22-'Ejercicio 3 - TIR'!$D$22)*(1-P806)))</f>
        <v>0.1517246302</v>
      </c>
      <c r="R806" s="3">
        <f t="shared" si="12"/>
        <v>0.1865733989</v>
      </c>
      <c r="S806" s="7">
        <f>IF(R806&lt;=('Ejercicio 3 - TIR'!$D$23-'Ejercicio 3 - TIR'!$C$23)/('Ejercicio 3 - TIR'!$E$23-'Ejercicio 3 - TIR'!$C$23),'Ejercicio 3 - TIR'!$C$23+SQRT(('Ejercicio 3 - TIR'!$E$23-'Ejercicio 3 - TIR'!$C$23)*('Ejercicio 3 - TIR'!$D$23-'Ejercicio 3 - TIR'!$C$23)*R806),'Ejercicio 3 - TIR'!$E$23-SQRT(('Ejercicio 3 - TIR'!$E$23-'Ejercicio 3 - TIR'!$C$23)*('Ejercicio 3 - TIR'!$E$23-'Ejercicio 3 - TIR'!$D$23)*(1-R806)))</f>
        <v>0.1383257228</v>
      </c>
      <c r="T806" s="3">
        <f t="shared" si="13"/>
        <v>0.4463386486</v>
      </c>
      <c r="U806" s="7">
        <f>IF(T806&lt;=('Ejercicio 3 - TIR'!$D$24-'Ejercicio 3 - TIR'!$C$24)/('Ejercicio 3 - TIR'!$E$24-'Ejercicio 3 - TIR'!$C$24),'Ejercicio 3 - TIR'!$C$24+SQRT(('Ejercicio 3 - TIR'!$E$24-'Ejercicio 3 - TIR'!$C$24)*('Ejercicio 3 - TIR'!$D$24-'Ejercicio 3 - TIR'!$C$24)*T806),'Ejercicio 3 - TIR'!$E$24-SQRT(('Ejercicio 3 - TIR'!$E$24-'Ejercicio 3 - TIR'!$C$24)*('Ejercicio 3 - TIR'!$E$24-'Ejercicio 3 - TIR'!$D$24)*(1-T806)))</f>
        <v>0.1806267631</v>
      </c>
      <c r="V806" s="3">
        <f t="shared" si="14"/>
        <v>0.2723101302</v>
      </c>
      <c r="W806" s="7">
        <f>IF(V806&lt;=('Ejercicio 3 - TIR'!$D$25-'Ejercicio 3 - TIR'!$C$25)/('Ejercicio 3 - TIR'!$E$25-'Ejercicio 3 - TIR'!$C$25),'Ejercicio 3 - TIR'!$C$25+SQRT(('Ejercicio 3 - TIR'!$E$25-'Ejercicio 3 - TIR'!$C$25)*('Ejercicio 3 - TIR'!$D$25-'Ejercicio 3 - TIR'!$C$25)*V806),'Ejercicio 3 - TIR'!$E$25-SQRT(('Ejercicio 3 - TIR'!$E$25-'Ejercicio 3 - TIR'!$C$25)*('Ejercicio 3 - TIR'!$E$25-'Ejercicio 3 - TIR'!$D$25)*(1-V806)))</f>
        <v>0.1995252191</v>
      </c>
      <c r="X806" s="3">
        <f t="shared" si="15"/>
        <v>0.1440944969</v>
      </c>
      <c r="Y806" s="7">
        <f>IF(X806&lt;=('Ejercicio 3 - TIR'!$D$26-'Ejercicio 3 - TIR'!$C$26)/('Ejercicio 3 - TIR'!$E$26-'Ejercicio 3 - TIR'!$C$26),'Ejercicio 3 - TIR'!$C$26+SQRT(('Ejercicio 3 - TIR'!$E$26-'Ejercicio 3 - TIR'!$C$26)*('Ejercicio 3 - TIR'!$D$26-'Ejercicio 3 - TIR'!$C$26)*X806),'Ejercicio 3 - TIR'!$E$26-SQRT(('Ejercicio 3 - TIR'!$E$26-'Ejercicio 3 - TIR'!$C$26)*('Ejercicio 3 - TIR'!$E$26-'Ejercicio 3 - TIR'!$D$26)*(1-X806)))</f>
        <v>0.2097244808</v>
      </c>
      <c r="Z806" s="3">
        <f t="shared" si="16"/>
        <v>1.15172463</v>
      </c>
      <c r="AA806" s="3">
        <f t="shared" si="17"/>
        <v>1.311037772</v>
      </c>
      <c r="AB806" s="3">
        <f t="shared" si="18"/>
        <v>1.547846281</v>
      </c>
      <c r="AC806" s="3">
        <f t="shared" si="19"/>
        <v>1.85668065</v>
      </c>
      <c r="AD806" s="3">
        <f t="shared" si="20"/>
        <v>2.246072035</v>
      </c>
      <c r="AE806" s="2">
        <f t="shared" si="21"/>
        <v>4864.749332</v>
      </c>
      <c r="AF806" s="2">
        <f t="shared" si="22"/>
        <v>5537.669299</v>
      </c>
      <c r="AG806" s="2">
        <f t="shared" si="23"/>
        <v>6537.92058</v>
      </c>
      <c r="AH806" s="2">
        <f t="shared" si="24"/>
        <v>7842.400616</v>
      </c>
      <c r="AI806" s="2">
        <f t="shared" si="25"/>
        <v>9487.144014</v>
      </c>
      <c r="AJ806" s="4">
        <f t="shared" si="26"/>
        <v>42915.10431</v>
      </c>
      <c r="AK806" s="4">
        <f t="shared" si="27"/>
        <v>49821.85905</v>
      </c>
      <c r="AL806" s="4">
        <f t="shared" si="28"/>
        <v>60503.49213</v>
      </c>
      <c r="AM806" s="4">
        <f t="shared" si="29"/>
        <v>69083.35314</v>
      </c>
      <c r="AN806" s="4">
        <f t="shared" si="30"/>
        <v>88304.02097</v>
      </c>
      <c r="AO806" s="4">
        <f>C806/'Ejercicio 3 - TIR'!$D$7</f>
        <v>17425.61866</v>
      </c>
      <c r="AP806" s="4">
        <f t="shared" si="31"/>
        <v>25489.48565</v>
      </c>
      <c r="AQ806" s="4">
        <f t="shared" si="32"/>
        <v>32396.2404</v>
      </c>
      <c r="AR806" s="4">
        <f t="shared" si="33"/>
        <v>43077.87347</v>
      </c>
      <c r="AS806" s="4">
        <f t="shared" si="34"/>
        <v>51657.73448</v>
      </c>
      <c r="AT806" s="4">
        <f t="shared" si="35"/>
        <v>70878.40231</v>
      </c>
      <c r="AU806" s="4">
        <f>AP806*'Ejercicio 3 - TIR'!$D$5</f>
        <v>12744.74283</v>
      </c>
      <c r="AV806" s="4">
        <f>AQ806*'Ejercicio 3 - TIR'!$D$5</f>
        <v>16198.1202</v>
      </c>
      <c r="AW806" s="4">
        <f>AR806*'Ejercicio 3 - TIR'!$D$5</f>
        <v>21538.93673</v>
      </c>
      <c r="AX806" s="4">
        <f>AS806*'Ejercicio 3 - TIR'!$D$5</f>
        <v>25828.86724</v>
      </c>
      <c r="AY806" s="4">
        <f>AT806*'Ejercicio 3 - TIR'!$D$5</f>
        <v>35439.20116</v>
      </c>
      <c r="AZ806" s="4">
        <f t="shared" ref="AZ806:BD806" si="2453">AJ806-AU806-AE806</f>
        <v>25305.61215</v>
      </c>
      <c r="BA806" s="4">
        <f t="shared" si="2453"/>
        <v>28086.06956</v>
      </c>
      <c r="BB806" s="4">
        <f t="shared" si="2453"/>
        <v>32426.63481</v>
      </c>
      <c r="BC806" s="4">
        <f t="shared" si="2453"/>
        <v>35412.08528</v>
      </c>
      <c r="BD806" s="4">
        <f t="shared" si="2453"/>
        <v>43377.6758</v>
      </c>
      <c r="BE806" s="4">
        <f t="shared" ref="BE806:BI806" si="2454">AZ806/Z806</f>
        <v>21971.9293</v>
      </c>
      <c r="BF806" s="4">
        <f t="shared" si="2454"/>
        <v>21422.77679</v>
      </c>
      <c r="BG806" s="4">
        <f t="shared" si="2454"/>
        <v>20949.51883</v>
      </c>
      <c r="BH806" s="4">
        <f t="shared" si="2454"/>
        <v>19072.79277</v>
      </c>
      <c r="BI806" s="4">
        <f t="shared" si="2454"/>
        <v>19312.68237</v>
      </c>
      <c r="BJ806" s="4">
        <f t="shared" si="38"/>
        <v>72015.84485</v>
      </c>
      <c r="BK806" s="4">
        <f t="shared" si="39"/>
        <v>39139.19476</v>
      </c>
      <c r="BL806" s="4">
        <f t="shared" si="40"/>
        <v>111155.0396</v>
      </c>
      <c r="BM806" s="4">
        <f>BK806*'Ejercicio 3 - TIR'!$D$5</f>
        <v>19569.59738</v>
      </c>
      <c r="BN806" s="4">
        <f t="shared" si="41"/>
        <v>91585.44223</v>
      </c>
      <c r="BO806" s="4">
        <f t="shared" si="42"/>
        <v>40775.82589</v>
      </c>
      <c r="BP806" s="4">
        <f t="shared" si="43"/>
        <v>-119191.1099</v>
      </c>
      <c r="BQ806" s="4">
        <f t="shared" ref="BQ806:BT806" si="2455">BE806</f>
        <v>21971.9293</v>
      </c>
      <c r="BR806" s="4">
        <f t="shared" si="2455"/>
        <v>21422.77679</v>
      </c>
      <c r="BS806" s="4">
        <f t="shared" si="2455"/>
        <v>20949.51883</v>
      </c>
      <c r="BT806" s="4">
        <f t="shared" si="2455"/>
        <v>19072.79277</v>
      </c>
      <c r="BU806" s="4">
        <f t="shared" si="45"/>
        <v>60088.50826</v>
      </c>
      <c r="BV806" s="36">
        <f t="shared" si="46"/>
        <v>5.524873466</v>
      </c>
    </row>
    <row r="807" ht="15.0" customHeight="1">
      <c r="A807" s="2">
        <v>806.0</v>
      </c>
      <c r="B807" s="3">
        <f t="shared" si="4"/>
        <v>0.2457192677</v>
      </c>
      <c r="C807" s="4">
        <f>IF(B807&lt;=('Ejercicio 3 - TIR'!$D$13-'Ejercicio 3 - TIR'!$C$13)/('Ejercicio 3 - TIR'!$E$13-'Ejercicio 3 - TIR'!$C$13),'Ejercicio 3 - TIR'!$C$13+SQRT(('Ejercicio 3 - TIR'!$E$13-'Ejercicio 3 - TIR'!$C$13)*('Ejercicio 3 - TIR'!$D$13-'Ejercicio 3 - TIR'!$C$13)*B807),'Ejercicio 3 - TIR'!$E$13-SQRT(('Ejercicio 3 - TIR'!$E$13-'Ejercicio 3 - TIR'!$C$13)*('Ejercicio 3 - TIR'!$E$13-'Ejercicio 3 - TIR'!$D$13)*(1-B807)))</f>
        <v>69914.01569</v>
      </c>
      <c r="D807" s="3">
        <f t="shared" si="5"/>
        <v>0.1628086118</v>
      </c>
      <c r="E807" s="4">
        <f>IF(D807&lt;=('Ejercicio 3 - TIR'!$D$14-'Ejercicio 3 - TIR'!$C$14)/('Ejercicio 3 - TIR'!$E$14-'Ejercicio 3 - TIR'!$C$14),'Ejercicio 3 - TIR'!$C$14+SQRT(('Ejercicio 3 - TIR'!$E$14-'Ejercicio 3 - TIR'!$C$14)*('Ejercicio 3 - TIR'!$D$14-'Ejercicio 3 - TIR'!$C$14)*D807),'Ejercicio 3 - TIR'!$E$14-SQRT(('Ejercicio 3 - TIR'!$E$14-'Ejercicio 3 - TIR'!$C$14)*('Ejercicio 3 - TIR'!$E$14-'Ejercicio 3 - TIR'!$D$14)*(1-D807)))</f>
        <v>28494.37346</v>
      </c>
      <c r="F807" s="3">
        <f t="shared" si="6"/>
        <v>0.2381969964</v>
      </c>
      <c r="G807" s="4">
        <f>IF(F807&lt;=('Ejercicio 3 - TIR'!$D$18-'Ejercicio 3 - TIR'!$C$18)/('Ejercicio 3 - TIR'!$E$18-'Ejercicio 3 - TIR'!$C$18),'Ejercicio 3 - TIR'!$C$18+SQRT(('Ejercicio 3 - TIR'!$E$18-'Ejercicio 3 - TIR'!$C$18)*('Ejercicio 3 - TIR'!$D$18-'Ejercicio 3 - TIR'!$C$18)*F807),'Ejercicio 3 - TIR'!$E$18-SQRT(('Ejercicio 3 - TIR'!$E$18-'Ejercicio 3 - TIR'!$C$18)*('Ejercicio 3 - TIR'!$E$18-'Ejercicio 3 - TIR'!$D$18)*(1-F807)))</f>
        <v>35977.41997</v>
      </c>
      <c r="H807" s="3">
        <f t="shared" si="7"/>
        <v>0.07708395888</v>
      </c>
      <c r="I807" s="4">
        <f>IF(H807&lt;=('Ejercicio 3 - TIR'!$D$18-'Ejercicio 3 - TIR'!$C$18)/('Ejercicio 3 - TIR'!$E$18-'Ejercicio 3 - TIR'!$C$18),'Ejercicio 3 - TIR'!$C$18+SQRT(('Ejercicio 3 - TIR'!$E$18-'Ejercicio 3 - TIR'!$C$18)*('Ejercicio 3 - TIR'!$D$18-'Ejercicio 3 - TIR'!$C$18)*H807),'Ejercicio 3 - TIR'!$E$18-SQRT(('Ejercicio 3 - TIR'!$E$18-'Ejercicio 3 - TIR'!$C$18)*('Ejercicio 3 - TIR'!$E$18-'Ejercicio 3 - TIR'!$D$18)*(1-H807)))</f>
        <v>33400.38142</v>
      </c>
      <c r="J807" s="3">
        <f t="shared" si="8"/>
        <v>0.6990988074</v>
      </c>
      <c r="K807" s="4">
        <f>IF(J807&lt;=('Ejercicio 3 - TIR'!$D$18-'Ejercicio 3 - TIR'!$C$18)/('Ejercicio 3 - TIR'!$E$18-'Ejercicio 3 - TIR'!$C$18),'Ejercicio 3 - TIR'!$C$18+SQRT(('Ejercicio 3 - TIR'!$E$18-'Ejercicio 3 - TIR'!$C$18)*('Ejercicio 3 - TIR'!$D$18-'Ejercicio 3 - TIR'!$C$18)*J807),'Ejercicio 3 - TIR'!$E$18-SQRT(('Ejercicio 3 - TIR'!$E$18-'Ejercicio 3 - TIR'!$C$18)*('Ejercicio 3 - TIR'!$E$18-'Ejercicio 3 - TIR'!$D$18)*(1-J807)))</f>
        <v>40249.4643</v>
      </c>
      <c r="L807" s="3">
        <f t="shared" si="9"/>
        <v>0.6247140595</v>
      </c>
      <c r="M807" s="4">
        <f>IF(L807&lt;=('Ejercicio 3 - TIR'!$D$18-'Ejercicio 3 - TIR'!$C$18)/('Ejercicio 3 - TIR'!$E$18-'Ejercicio 3 - TIR'!$C$18),'Ejercicio 3 - TIR'!$C$18+SQRT(('Ejercicio 3 - TIR'!$E$18-'Ejercicio 3 - TIR'!$C$18)*('Ejercicio 3 - TIR'!$D$18-'Ejercicio 3 - TIR'!$C$18)*L807),'Ejercicio 3 - TIR'!$E$18-SQRT(('Ejercicio 3 - TIR'!$E$18-'Ejercicio 3 - TIR'!$C$18)*('Ejercicio 3 - TIR'!$E$18-'Ejercicio 3 - TIR'!$D$18)*(1-L807)))</f>
        <v>39680.24323</v>
      </c>
      <c r="N807" s="3">
        <f t="shared" si="10"/>
        <v>0.1082042092</v>
      </c>
      <c r="O807" s="4">
        <f>IF(N807&lt;=('Ejercicio 3 - TIR'!$D$18-'Ejercicio 3 - TIR'!$C$18)/('Ejercicio 3 - TIR'!$E$18-'Ejercicio 3 - TIR'!$C$18),'Ejercicio 3 - TIR'!$C$18+SQRT(('Ejercicio 3 - TIR'!$E$18-'Ejercicio 3 - TIR'!$C$18)*('Ejercicio 3 - TIR'!$D$18-'Ejercicio 3 - TIR'!$C$18)*N807),'Ejercicio 3 - TIR'!$E$18-SQRT(('Ejercicio 3 - TIR'!$E$18-'Ejercicio 3 - TIR'!$C$18)*('Ejercicio 3 - TIR'!$E$18-'Ejercicio 3 - TIR'!$D$18)*(1-N807)))</f>
        <v>34028.72578</v>
      </c>
      <c r="P807" s="3">
        <f t="shared" si="11"/>
        <v>0.9976186398</v>
      </c>
      <c r="Q807" s="7">
        <f>IF(P807&lt;=('Ejercicio 3 - TIR'!$D$22-'Ejercicio 3 - TIR'!$C$22)/('Ejercicio 3 - TIR'!$E$22-'Ejercicio 3 - TIR'!$C$22),'Ejercicio 3 - TIR'!$C$22+SQRT(('Ejercicio 3 - TIR'!$E$22-'Ejercicio 3 - TIR'!$C$22)*('Ejercicio 3 - TIR'!$D$22-'Ejercicio 3 - TIR'!$C$22)*P807),'Ejercicio 3 - TIR'!$E$22-SQRT(('Ejercicio 3 - TIR'!$E$22-'Ejercicio 3 - TIR'!$C$22)*('Ejercicio 3 - TIR'!$E$22-'Ejercicio 3 - TIR'!$D$22)*(1-P807)))</f>
        <v>0.1779296261</v>
      </c>
      <c r="R807" s="3">
        <f t="shared" si="12"/>
        <v>0.9522375879</v>
      </c>
      <c r="S807" s="7">
        <f>IF(R807&lt;=('Ejercicio 3 - TIR'!$D$23-'Ejercicio 3 - TIR'!$C$23)/('Ejercicio 3 - TIR'!$E$23-'Ejercicio 3 - TIR'!$C$23),'Ejercicio 3 - TIR'!$C$23+SQRT(('Ejercicio 3 - TIR'!$E$23-'Ejercicio 3 - TIR'!$C$23)*('Ejercicio 3 - TIR'!$D$23-'Ejercicio 3 - TIR'!$C$23)*R807),'Ejercicio 3 - TIR'!$E$23-SQRT(('Ejercicio 3 - TIR'!$E$23-'Ejercicio 3 - TIR'!$C$23)*('Ejercicio 3 - TIR'!$E$23-'Ejercicio 3 - TIR'!$D$23)*(1-R807)))</f>
        <v>0.1707278729</v>
      </c>
      <c r="T807" s="3">
        <f t="shared" si="13"/>
        <v>0.9979795661</v>
      </c>
      <c r="U807" s="7">
        <f>IF(T807&lt;=('Ejercicio 3 - TIR'!$D$24-'Ejercicio 3 - TIR'!$C$24)/('Ejercicio 3 - TIR'!$E$24-'Ejercicio 3 - TIR'!$C$24),'Ejercicio 3 - TIR'!$C$24+SQRT(('Ejercicio 3 - TIR'!$E$24-'Ejercicio 3 - TIR'!$C$24)*('Ejercicio 3 - TIR'!$D$24-'Ejercicio 3 - TIR'!$C$24)*T807),'Ejercicio 3 - TIR'!$E$24-SQRT(('Ejercicio 3 - TIR'!$E$24-'Ejercicio 3 - TIR'!$C$24)*('Ejercicio 3 - TIR'!$E$24-'Ejercicio 3 - TIR'!$D$24)*(1-T807)))</f>
        <v>0.21762151</v>
      </c>
      <c r="V807" s="3">
        <f t="shared" si="14"/>
        <v>0.6512293231</v>
      </c>
      <c r="W807" s="7">
        <f>IF(V807&lt;=('Ejercicio 3 - TIR'!$D$25-'Ejercicio 3 - TIR'!$C$25)/('Ejercicio 3 - TIR'!$E$25-'Ejercicio 3 - TIR'!$C$25),'Ejercicio 3 - TIR'!$C$25+SQRT(('Ejercicio 3 - TIR'!$E$25-'Ejercicio 3 - TIR'!$C$25)*('Ejercicio 3 - TIR'!$D$25-'Ejercicio 3 - TIR'!$C$25)*V807),'Ejercicio 3 - TIR'!$E$25-SQRT(('Ejercicio 3 - TIR'!$E$25-'Ejercicio 3 - TIR'!$C$25)*('Ejercicio 3 - TIR'!$E$25-'Ejercicio 3 - TIR'!$D$25)*(1-V807)))</f>
        <v>0.2150615202</v>
      </c>
      <c r="X807" s="3">
        <f t="shared" si="15"/>
        <v>0.09155502258</v>
      </c>
      <c r="Y807" s="7">
        <f>IF(X807&lt;=('Ejercicio 3 - TIR'!$D$26-'Ejercicio 3 - TIR'!$C$26)/('Ejercicio 3 - TIR'!$E$26-'Ejercicio 3 - TIR'!$C$26),'Ejercicio 3 - TIR'!$C$26+SQRT(('Ejercicio 3 - TIR'!$E$26-'Ejercicio 3 - TIR'!$C$26)*('Ejercicio 3 - TIR'!$D$26-'Ejercicio 3 - TIR'!$C$26)*X807),'Ejercicio 3 - TIR'!$E$26-SQRT(('Ejercicio 3 - TIR'!$E$26-'Ejercicio 3 - TIR'!$C$26)*('Ejercicio 3 - TIR'!$E$26-'Ejercicio 3 - TIR'!$D$26)*(1-X807)))</f>
        <v>0.2057225494</v>
      </c>
      <c r="Z807" s="3">
        <f t="shared" si="16"/>
        <v>1.177929626</v>
      </c>
      <c r="AA807" s="3">
        <f t="shared" si="17"/>
        <v>1.379035045</v>
      </c>
      <c r="AB807" s="3">
        <f t="shared" si="18"/>
        <v>1.679142734</v>
      </c>
      <c r="AC807" s="3">
        <f t="shared" si="19"/>
        <v>2.040261724</v>
      </c>
      <c r="AD807" s="3">
        <f t="shared" si="20"/>
        <v>2.459989567</v>
      </c>
      <c r="AE807" s="2">
        <f t="shared" si="21"/>
        <v>5069.993215</v>
      </c>
      <c r="AF807" s="2">
        <f t="shared" si="22"/>
        <v>5935.582371</v>
      </c>
      <c r="AG807" s="2">
        <f t="shared" si="23"/>
        <v>7227.29277</v>
      </c>
      <c r="AH807" s="2">
        <f t="shared" si="24"/>
        <v>8781.60534</v>
      </c>
      <c r="AI807" s="2">
        <f t="shared" si="25"/>
        <v>10588.17958</v>
      </c>
      <c r="AJ807" s="4">
        <f t="shared" si="26"/>
        <v>42378.86885</v>
      </c>
      <c r="AK807" s="4">
        <f t="shared" si="27"/>
        <v>46060.29652</v>
      </c>
      <c r="AL807" s="4">
        <f t="shared" si="28"/>
        <v>67584.59554</v>
      </c>
      <c r="AM807" s="4">
        <f t="shared" si="29"/>
        <v>80958.08143</v>
      </c>
      <c r="AN807" s="4">
        <f t="shared" si="30"/>
        <v>83710.31038</v>
      </c>
      <c r="AO807" s="4">
        <f>C807/'Ejercicio 3 - TIR'!$D$7</f>
        <v>13982.80314</v>
      </c>
      <c r="AP807" s="4">
        <f t="shared" si="31"/>
        <v>28396.06571</v>
      </c>
      <c r="AQ807" s="4">
        <f t="shared" si="32"/>
        <v>32077.49338</v>
      </c>
      <c r="AR807" s="4">
        <f t="shared" si="33"/>
        <v>53601.7924</v>
      </c>
      <c r="AS807" s="4">
        <f t="shared" si="34"/>
        <v>66975.2783</v>
      </c>
      <c r="AT807" s="4">
        <f t="shared" si="35"/>
        <v>69727.50724</v>
      </c>
      <c r="AU807" s="4">
        <f>AP807*'Ejercicio 3 - TIR'!$D$5</f>
        <v>14198.03286</v>
      </c>
      <c r="AV807" s="4">
        <f>AQ807*'Ejercicio 3 - TIR'!$D$5</f>
        <v>16038.74669</v>
      </c>
      <c r="AW807" s="4">
        <f>AR807*'Ejercicio 3 - TIR'!$D$5</f>
        <v>26800.8962</v>
      </c>
      <c r="AX807" s="4">
        <f>AS807*'Ejercicio 3 - TIR'!$D$5</f>
        <v>33487.63915</v>
      </c>
      <c r="AY807" s="4">
        <f>AT807*'Ejercicio 3 - TIR'!$D$5</f>
        <v>34863.75362</v>
      </c>
      <c r="AZ807" s="4">
        <f t="shared" ref="AZ807:BD807" si="2456">AJ807-AU807-AE807</f>
        <v>23110.84278</v>
      </c>
      <c r="BA807" s="4">
        <f t="shared" si="2456"/>
        <v>24085.96746</v>
      </c>
      <c r="BB807" s="4">
        <f t="shared" si="2456"/>
        <v>33556.40657</v>
      </c>
      <c r="BC807" s="4">
        <f t="shared" si="2456"/>
        <v>38688.83695</v>
      </c>
      <c r="BD807" s="4">
        <f t="shared" si="2456"/>
        <v>38258.37718</v>
      </c>
      <c r="BE807" s="4">
        <f t="shared" ref="BE807:BI807" si="2457">AZ807/Z807</f>
        <v>19619.88413</v>
      </c>
      <c r="BF807" s="4">
        <f t="shared" si="2457"/>
        <v>17465.81244</v>
      </c>
      <c r="BG807" s="4">
        <f t="shared" si="2457"/>
        <v>19984.24904</v>
      </c>
      <c r="BH807" s="4">
        <f t="shared" si="2457"/>
        <v>18962.68332</v>
      </c>
      <c r="BI807" s="4">
        <f t="shared" si="2457"/>
        <v>15552.25181</v>
      </c>
      <c r="BJ807" s="4">
        <f t="shared" si="38"/>
        <v>70095.86143</v>
      </c>
      <c r="BK807" s="4">
        <f t="shared" si="39"/>
        <v>34397.54983</v>
      </c>
      <c r="BL807" s="4">
        <f t="shared" si="40"/>
        <v>104493.4113</v>
      </c>
      <c r="BM807" s="4">
        <f>BK807*'Ejercicio 3 - TIR'!$D$5</f>
        <v>17198.77492</v>
      </c>
      <c r="BN807" s="4">
        <f t="shared" si="41"/>
        <v>87294.63634</v>
      </c>
      <c r="BO807" s="4">
        <f t="shared" si="42"/>
        <v>35485.77503</v>
      </c>
      <c r="BP807" s="4">
        <f t="shared" si="43"/>
        <v>-98408.38915</v>
      </c>
      <c r="BQ807" s="4">
        <f t="shared" ref="BQ807:BT807" si="2458">BE807</f>
        <v>19619.88413</v>
      </c>
      <c r="BR807" s="4">
        <f t="shared" si="2458"/>
        <v>17465.81244</v>
      </c>
      <c r="BS807" s="4">
        <f t="shared" si="2458"/>
        <v>19984.24904</v>
      </c>
      <c r="BT807" s="4">
        <f t="shared" si="2458"/>
        <v>18962.68332</v>
      </c>
      <c r="BU807" s="4">
        <f t="shared" si="45"/>
        <v>51038.02684</v>
      </c>
      <c r="BV807" s="36">
        <f t="shared" si="46"/>
        <v>7.758943322</v>
      </c>
    </row>
    <row r="808" ht="15.0" customHeight="1">
      <c r="A808" s="2">
        <v>807.0</v>
      </c>
      <c r="B808" s="3">
        <f t="shared" si="4"/>
        <v>0.1948033041</v>
      </c>
      <c r="C808" s="4">
        <f>IF(B808&lt;=('Ejercicio 3 - TIR'!$D$13-'Ejercicio 3 - TIR'!$C$13)/('Ejercicio 3 - TIR'!$E$13-'Ejercicio 3 - TIR'!$C$13),'Ejercicio 3 - TIR'!$C$13+SQRT(('Ejercicio 3 - TIR'!$E$13-'Ejercicio 3 - TIR'!$C$13)*('Ejercicio 3 - TIR'!$D$13-'Ejercicio 3 - TIR'!$C$13)*B808),'Ejercicio 3 - TIR'!$E$13-SQRT(('Ejercicio 3 - TIR'!$E$13-'Ejercicio 3 - TIR'!$C$13)*('Ejercicio 3 - TIR'!$E$13-'Ejercicio 3 - TIR'!$D$13)*(1-B808)))</f>
        <v>68827.30546</v>
      </c>
      <c r="D808" s="3">
        <f t="shared" si="5"/>
        <v>0.2518904667</v>
      </c>
      <c r="E808" s="4">
        <f>IF(D808&lt;=('Ejercicio 3 - TIR'!$D$14-'Ejercicio 3 - TIR'!$C$14)/('Ejercicio 3 - TIR'!$E$14-'Ejercicio 3 - TIR'!$C$14),'Ejercicio 3 - TIR'!$C$14+SQRT(('Ejercicio 3 - TIR'!$E$14-'Ejercicio 3 - TIR'!$C$14)*('Ejercicio 3 - TIR'!$D$14-'Ejercicio 3 - TIR'!$C$14)*D808),'Ejercicio 3 - TIR'!$E$14-SQRT(('Ejercicio 3 - TIR'!$E$14-'Ejercicio 3 - TIR'!$C$14)*('Ejercicio 3 - TIR'!$E$14-'Ejercicio 3 - TIR'!$D$14)*(1-D808)))</f>
        <v>29346.46811</v>
      </c>
      <c r="F808" s="3">
        <f t="shared" si="6"/>
        <v>0.2070837158</v>
      </c>
      <c r="G808" s="4">
        <f>IF(F808&lt;=('Ejercicio 3 - TIR'!$D$18-'Ejercicio 3 - TIR'!$C$18)/('Ejercicio 3 - TIR'!$E$18-'Ejercicio 3 - TIR'!$C$18),'Ejercicio 3 - TIR'!$C$18+SQRT(('Ejercicio 3 - TIR'!$E$18-'Ejercicio 3 - TIR'!$C$18)*('Ejercicio 3 - TIR'!$D$18-'Ejercicio 3 - TIR'!$C$18)*F808),'Ejercicio 3 - TIR'!$E$18-SQRT(('Ejercicio 3 - TIR'!$E$18-'Ejercicio 3 - TIR'!$C$18)*('Ejercicio 3 - TIR'!$E$18-'Ejercicio 3 - TIR'!$D$18)*(1-F808)))</f>
        <v>35573.37935</v>
      </c>
      <c r="H808" s="3">
        <f t="shared" si="7"/>
        <v>0.3394826101</v>
      </c>
      <c r="I808" s="4">
        <f>IF(H808&lt;=('Ejercicio 3 - TIR'!$D$18-'Ejercicio 3 - TIR'!$C$18)/('Ejercicio 3 - TIR'!$E$18-'Ejercicio 3 - TIR'!$C$18),'Ejercicio 3 - TIR'!$C$18+SQRT(('Ejercicio 3 - TIR'!$E$18-'Ejercicio 3 - TIR'!$C$18)*('Ejercicio 3 - TIR'!$D$18-'Ejercicio 3 - TIR'!$C$18)*H808),'Ejercicio 3 - TIR'!$E$18-SQRT(('Ejercicio 3 - TIR'!$E$18-'Ejercicio 3 - TIR'!$C$18)*('Ejercicio 3 - TIR'!$E$18-'Ejercicio 3 - TIR'!$D$18)*(1-H808)))</f>
        <v>37135.99268</v>
      </c>
      <c r="J808" s="3">
        <f t="shared" si="8"/>
        <v>0.2273504137</v>
      </c>
      <c r="K808" s="4">
        <f>IF(J808&lt;=('Ejercicio 3 - TIR'!$D$18-'Ejercicio 3 - TIR'!$C$18)/('Ejercicio 3 - TIR'!$E$18-'Ejercicio 3 - TIR'!$C$18),'Ejercicio 3 - TIR'!$C$18+SQRT(('Ejercicio 3 - TIR'!$E$18-'Ejercicio 3 - TIR'!$C$18)*('Ejercicio 3 - TIR'!$D$18-'Ejercicio 3 - TIR'!$C$18)*J808),'Ejercicio 3 - TIR'!$E$18-SQRT(('Ejercicio 3 - TIR'!$E$18-'Ejercicio 3 - TIR'!$C$18)*('Ejercicio 3 - TIR'!$E$18-'Ejercicio 3 - TIR'!$D$18)*(1-J808)))</f>
        <v>35839.7399</v>
      </c>
      <c r="L808" s="3">
        <f t="shared" si="9"/>
        <v>0.03978089261</v>
      </c>
      <c r="M808" s="4">
        <f>IF(L808&lt;=('Ejercicio 3 - TIR'!$D$18-'Ejercicio 3 - TIR'!$C$18)/('Ejercicio 3 - TIR'!$E$18-'Ejercicio 3 - TIR'!$C$18),'Ejercicio 3 - TIR'!$C$18+SQRT(('Ejercicio 3 - TIR'!$E$18-'Ejercicio 3 - TIR'!$C$18)*('Ejercicio 3 - TIR'!$D$18-'Ejercicio 3 - TIR'!$C$18)*L808),'Ejercicio 3 - TIR'!$E$18-SQRT(('Ejercicio 3 - TIR'!$E$18-'Ejercicio 3 - TIR'!$C$18)*('Ejercicio 3 - TIR'!$E$18-'Ejercicio 3 - TIR'!$D$18)*(1-L808)))</f>
        <v>32442.77176</v>
      </c>
      <c r="N808" s="3">
        <f t="shared" si="10"/>
        <v>0.3718834994</v>
      </c>
      <c r="O808" s="4">
        <f>IF(N808&lt;=('Ejercicio 3 - TIR'!$D$18-'Ejercicio 3 - TIR'!$C$18)/('Ejercicio 3 - TIR'!$E$18-'Ejercicio 3 - TIR'!$C$18),'Ejercicio 3 - TIR'!$C$18+SQRT(('Ejercicio 3 - TIR'!$E$18-'Ejercicio 3 - TIR'!$C$18)*('Ejercicio 3 - TIR'!$D$18-'Ejercicio 3 - TIR'!$C$18)*N808),'Ejercicio 3 - TIR'!$E$18-SQRT(('Ejercicio 3 - TIR'!$E$18-'Ejercicio 3 - TIR'!$C$18)*('Ejercicio 3 - TIR'!$E$18-'Ejercicio 3 - TIR'!$D$18)*(1-N808)))</f>
        <v>37468.76997</v>
      </c>
      <c r="P808" s="3">
        <f t="shared" si="11"/>
        <v>0.07270514445</v>
      </c>
      <c r="Q808" s="7">
        <f>IF(P808&lt;=('Ejercicio 3 - TIR'!$D$22-'Ejercicio 3 - TIR'!$C$22)/('Ejercicio 3 - TIR'!$E$22-'Ejercicio 3 - TIR'!$C$22),'Ejercicio 3 - TIR'!$C$22+SQRT(('Ejercicio 3 - TIR'!$E$22-'Ejercicio 3 - TIR'!$C$22)*('Ejercicio 3 - TIR'!$D$22-'Ejercicio 3 - TIR'!$C$22)*P808),'Ejercicio 3 - TIR'!$E$22-SQRT(('Ejercicio 3 - TIR'!$E$22-'Ejercicio 3 - TIR'!$C$22)*('Ejercicio 3 - TIR'!$E$22-'Ejercicio 3 - TIR'!$D$22)*(1-P808)))</f>
        <v>0.1314398103</v>
      </c>
      <c r="R808" s="3">
        <f t="shared" si="12"/>
        <v>0.7651076786</v>
      </c>
      <c r="S808" s="7">
        <f>IF(R808&lt;=('Ejercicio 3 - TIR'!$D$23-'Ejercicio 3 - TIR'!$C$23)/('Ejercicio 3 - TIR'!$E$23-'Ejercicio 3 - TIR'!$C$23),'Ejercicio 3 - TIR'!$C$23+SQRT(('Ejercicio 3 - TIR'!$E$23-'Ejercicio 3 - TIR'!$C$23)*('Ejercicio 3 - TIR'!$D$23-'Ejercicio 3 - TIR'!$C$23)*R808),'Ejercicio 3 - TIR'!$E$23-SQRT(('Ejercicio 3 - TIR'!$E$23-'Ejercicio 3 - TIR'!$C$23)*('Ejercicio 3 - TIR'!$E$23-'Ejercicio 3 - TIR'!$D$23)*(1-R808)))</f>
        <v>0.1594377487</v>
      </c>
      <c r="T808" s="3">
        <f t="shared" si="13"/>
        <v>0.006819636706</v>
      </c>
      <c r="U808" s="7">
        <f>IF(T808&lt;=('Ejercicio 3 - TIR'!$D$24-'Ejercicio 3 - TIR'!$C$24)/('Ejercicio 3 - TIR'!$E$24-'Ejercicio 3 - TIR'!$C$24),'Ejercicio 3 - TIR'!$C$24+SQRT(('Ejercicio 3 - TIR'!$E$24-'Ejercicio 3 - TIR'!$C$24)*('Ejercicio 3 - TIR'!$D$24-'Ejercicio 3 - TIR'!$C$24)*T808),'Ejercicio 3 - TIR'!$E$24-SQRT(('Ejercicio 3 - TIR'!$E$24-'Ejercicio 3 - TIR'!$C$24)*('Ejercicio 3 - TIR'!$E$24-'Ejercicio 3 - TIR'!$D$24)*(1-T808)))</f>
        <v>0.153784341</v>
      </c>
      <c r="V808" s="3">
        <f t="shared" si="14"/>
        <v>0.2918810759</v>
      </c>
      <c r="W808" s="7">
        <f>IF(V808&lt;=('Ejercicio 3 - TIR'!$D$25-'Ejercicio 3 - TIR'!$C$25)/('Ejercicio 3 - TIR'!$E$25-'Ejercicio 3 - TIR'!$C$25),'Ejercicio 3 - TIR'!$C$25+SQRT(('Ejercicio 3 - TIR'!$E$25-'Ejercicio 3 - TIR'!$C$25)*('Ejercicio 3 - TIR'!$D$25-'Ejercicio 3 - TIR'!$C$25)*V808),'Ejercicio 3 - TIR'!$E$25-SQRT(('Ejercicio 3 - TIR'!$E$25-'Ejercicio 3 - TIR'!$C$25)*('Ejercicio 3 - TIR'!$E$25-'Ejercicio 3 - TIR'!$D$25)*(1-V808)))</f>
        <v>0.2002163055</v>
      </c>
      <c r="X808" s="3">
        <f t="shared" si="15"/>
        <v>0.3417001402</v>
      </c>
      <c r="Y808" s="7">
        <f>IF(X808&lt;=('Ejercicio 3 - TIR'!$D$26-'Ejercicio 3 - TIR'!$C$26)/('Ejercicio 3 - TIR'!$E$26-'Ejercicio 3 - TIR'!$C$26),'Ejercicio 3 - TIR'!$C$26+SQRT(('Ejercicio 3 - TIR'!$E$26-'Ejercicio 3 - TIR'!$C$26)*('Ejercicio 3 - TIR'!$D$26-'Ejercicio 3 - TIR'!$C$26)*X808),'Ejercicio 3 - TIR'!$E$26-SQRT(('Ejercicio 3 - TIR'!$E$26-'Ejercicio 3 - TIR'!$C$26)*('Ejercicio 3 - TIR'!$E$26-'Ejercicio 3 - TIR'!$D$26)*(1-X808)))</f>
        <v>0.2203776951</v>
      </c>
      <c r="Z808" s="3">
        <f t="shared" si="16"/>
        <v>1.13143981</v>
      </c>
      <c r="AA808" s="3">
        <f t="shared" si="17"/>
        <v>1.311834026</v>
      </c>
      <c r="AB808" s="3">
        <f t="shared" si="18"/>
        <v>1.513573558</v>
      </c>
      <c r="AC808" s="3">
        <f t="shared" si="19"/>
        <v>1.816615664</v>
      </c>
      <c r="AD808" s="3">
        <f t="shared" si="20"/>
        <v>2.216957236</v>
      </c>
      <c r="AE808" s="2">
        <f t="shared" si="21"/>
        <v>3857.294201</v>
      </c>
      <c r="AF808" s="2">
        <f t="shared" si="22"/>
        <v>4472.292505</v>
      </c>
      <c r="AG808" s="2">
        <f t="shared" si="23"/>
        <v>5160.061061</v>
      </c>
      <c r="AH808" s="2">
        <f t="shared" si="24"/>
        <v>6193.189423</v>
      </c>
      <c r="AI808" s="2">
        <f t="shared" si="25"/>
        <v>7558.030233</v>
      </c>
      <c r="AJ808" s="4">
        <f t="shared" si="26"/>
        <v>40249.13758</v>
      </c>
      <c r="AK808" s="4">
        <f t="shared" si="27"/>
        <v>48716.2588</v>
      </c>
      <c r="AL808" s="4">
        <f t="shared" si="28"/>
        <v>54246.08262</v>
      </c>
      <c r="AM808" s="4">
        <f t="shared" si="29"/>
        <v>58936.04736</v>
      </c>
      <c r="AN808" s="4">
        <f t="shared" si="30"/>
        <v>83066.66073</v>
      </c>
      <c r="AO808" s="4">
        <f>C808/'Ejercicio 3 - TIR'!$D$7</f>
        <v>13765.46109</v>
      </c>
      <c r="AP808" s="4">
        <f t="shared" si="31"/>
        <v>26483.67649</v>
      </c>
      <c r="AQ808" s="4">
        <f t="shared" si="32"/>
        <v>34950.79771</v>
      </c>
      <c r="AR808" s="4">
        <f t="shared" si="33"/>
        <v>40480.62153</v>
      </c>
      <c r="AS808" s="4">
        <f t="shared" si="34"/>
        <v>45170.58627</v>
      </c>
      <c r="AT808" s="4">
        <f t="shared" si="35"/>
        <v>69301.19964</v>
      </c>
      <c r="AU808" s="4">
        <f>AP808*'Ejercicio 3 - TIR'!$D$5</f>
        <v>13241.83825</v>
      </c>
      <c r="AV808" s="4">
        <f>AQ808*'Ejercicio 3 - TIR'!$D$5</f>
        <v>17475.39886</v>
      </c>
      <c r="AW808" s="4">
        <f>AR808*'Ejercicio 3 - TIR'!$D$5</f>
        <v>20240.31077</v>
      </c>
      <c r="AX808" s="4">
        <f>AS808*'Ejercicio 3 - TIR'!$D$5</f>
        <v>22585.29313</v>
      </c>
      <c r="AY808" s="4">
        <f>AT808*'Ejercicio 3 - TIR'!$D$5</f>
        <v>34650.59982</v>
      </c>
      <c r="AZ808" s="4">
        <f t="shared" ref="AZ808:BD808" si="2459">AJ808-AU808-AE808</f>
        <v>23150.00514</v>
      </c>
      <c r="BA808" s="4">
        <f t="shared" si="2459"/>
        <v>26768.56744</v>
      </c>
      <c r="BB808" s="4">
        <f t="shared" si="2459"/>
        <v>28845.7108</v>
      </c>
      <c r="BC808" s="4">
        <f t="shared" si="2459"/>
        <v>30157.5648</v>
      </c>
      <c r="BD808" s="4">
        <f t="shared" si="2459"/>
        <v>40858.03068</v>
      </c>
      <c r="BE808" s="4">
        <f t="shared" ref="BE808:BI808" si="2460">AZ808/Z808</f>
        <v>20460.65988</v>
      </c>
      <c r="BF808" s="4">
        <f t="shared" si="2460"/>
        <v>20405.4529</v>
      </c>
      <c r="BG808" s="4">
        <f t="shared" si="2460"/>
        <v>19058.01713</v>
      </c>
      <c r="BH808" s="4">
        <f t="shared" si="2460"/>
        <v>16600.96046</v>
      </c>
      <c r="BI808" s="4">
        <f t="shared" si="2460"/>
        <v>18429.77844</v>
      </c>
      <c r="BJ808" s="4">
        <f t="shared" si="38"/>
        <v>65059.86484</v>
      </c>
      <c r="BK808" s="4">
        <f t="shared" si="39"/>
        <v>30517.43858</v>
      </c>
      <c r="BL808" s="4">
        <f t="shared" si="40"/>
        <v>95577.30342</v>
      </c>
      <c r="BM808" s="4">
        <f>BK808*'Ejercicio 3 - TIR'!$D$5</f>
        <v>15258.71929</v>
      </c>
      <c r="BN808" s="4">
        <f t="shared" si="41"/>
        <v>80318.58413</v>
      </c>
      <c r="BO808" s="4">
        <f t="shared" si="42"/>
        <v>36229.19865</v>
      </c>
      <c r="BP808" s="4">
        <f t="shared" si="43"/>
        <v>-98173.77356</v>
      </c>
      <c r="BQ808" s="4">
        <f t="shared" ref="BQ808:BT808" si="2461">BE808</f>
        <v>20460.65988</v>
      </c>
      <c r="BR808" s="4">
        <f t="shared" si="2461"/>
        <v>20405.4529</v>
      </c>
      <c r="BS808" s="4">
        <f t="shared" si="2461"/>
        <v>19058.01713</v>
      </c>
      <c r="BT808" s="4">
        <f t="shared" si="2461"/>
        <v>16600.96046</v>
      </c>
      <c r="BU808" s="4">
        <f t="shared" si="45"/>
        <v>54658.97709</v>
      </c>
      <c r="BV808" s="36">
        <f t="shared" si="46"/>
        <v>8.923530169</v>
      </c>
    </row>
    <row r="809" ht="15.0" customHeight="1">
      <c r="A809" s="2">
        <v>808.0</v>
      </c>
      <c r="B809" s="3">
        <f t="shared" si="4"/>
        <v>0.5690748835</v>
      </c>
      <c r="C809" s="4">
        <f>IF(B809&lt;=('Ejercicio 3 - TIR'!$D$13-'Ejercicio 3 - TIR'!$C$13)/('Ejercicio 3 - TIR'!$E$13-'Ejercicio 3 - TIR'!$C$13),'Ejercicio 3 - TIR'!$C$13+SQRT(('Ejercicio 3 - TIR'!$E$13-'Ejercicio 3 - TIR'!$C$13)*('Ejercicio 3 - TIR'!$D$13-'Ejercicio 3 - TIR'!$C$13)*B809),'Ejercicio 3 - TIR'!$E$13-SQRT(('Ejercicio 3 - TIR'!$E$13-'Ejercicio 3 - TIR'!$C$13)*('Ejercicio 3 - TIR'!$E$13-'Ejercicio 3 - TIR'!$D$13)*(1-B809)))</f>
        <v>77259.94416</v>
      </c>
      <c r="D809" s="3">
        <f t="shared" si="5"/>
        <v>0.7284294388</v>
      </c>
      <c r="E809" s="4">
        <f>IF(D809&lt;=('Ejercicio 3 - TIR'!$D$14-'Ejercicio 3 - TIR'!$C$14)/('Ejercicio 3 - TIR'!$E$14-'Ejercicio 3 - TIR'!$C$14),'Ejercicio 3 - TIR'!$C$14+SQRT(('Ejercicio 3 - TIR'!$E$14-'Ejercicio 3 - TIR'!$C$14)*('Ejercicio 3 - TIR'!$D$14-'Ejercicio 3 - TIR'!$C$14)*D809),'Ejercicio 3 - TIR'!$E$14-SQRT(('Ejercicio 3 - TIR'!$E$14-'Ejercicio 3 - TIR'!$C$14)*('Ejercicio 3 - TIR'!$E$14-'Ejercicio 3 - TIR'!$D$14)*(1-D809)))</f>
        <v>33617.55657</v>
      </c>
      <c r="F809" s="3">
        <f t="shared" si="6"/>
        <v>0.3573494797</v>
      </c>
      <c r="G809" s="4">
        <f>IF(F809&lt;=('Ejercicio 3 - TIR'!$D$18-'Ejercicio 3 - TIR'!$C$18)/('Ejercicio 3 - TIR'!$E$18-'Ejercicio 3 - TIR'!$C$18),'Ejercicio 3 - TIR'!$C$18+SQRT(('Ejercicio 3 - TIR'!$E$18-'Ejercicio 3 - TIR'!$C$18)*('Ejercicio 3 - TIR'!$D$18-'Ejercicio 3 - TIR'!$C$18)*F809),'Ejercicio 3 - TIR'!$E$18-SQRT(('Ejercicio 3 - TIR'!$E$18-'Ejercicio 3 - TIR'!$C$18)*('Ejercicio 3 - TIR'!$E$18-'Ejercicio 3 - TIR'!$D$18)*(1-F809)))</f>
        <v>37321.36749</v>
      </c>
      <c r="H809" s="3">
        <f t="shared" si="7"/>
        <v>0.8544710149</v>
      </c>
      <c r="I809" s="4">
        <f>IF(H809&lt;=('Ejercicio 3 - TIR'!$D$18-'Ejercicio 3 - TIR'!$C$18)/('Ejercicio 3 - TIR'!$E$18-'Ejercicio 3 - TIR'!$C$18),'Ejercicio 3 - TIR'!$C$18+SQRT(('Ejercicio 3 - TIR'!$E$18-'Ejercicio 3 - TIR'!$C$18)*('Ejercicio 3 - TIR'!$D$18-'Ejercicio 3 - TIR'!$C$18)*H809),'Ejercicio 3 - TIR'!$E$18-SQRT(('Ejercicio 3 - TIR'!$E$18-'Ejercicio 3 - TIR'!$C$18)*('Ejercicio 3 - TIR'!$E$18-'Ejercicio 3 - TIR'!$D$18)*(1-H809)))</f>
        <v>41696.26365</v>
      </c>
      <c r="J809" s="3">
        <f t="shared" si="8"/>
        <v>0.4831603528</v>
      </c>
      <c r="K809" s="4">
        <f>IF(J809&lt;=('Ejercicio 3 - TIR'!$D$18-'Ejercicio 3 - TIR'!$C$18)/('Ejercicio 3 - TIR'!$E$18-'Ejercicio 3 - TIR'!$C$18),'Ejercicio 3 - TIR'!$C$18+SQRT(('Ejercicio 3 - TIR'!$E$18-'Ejercicio 3 - TIR'!$C$18)*('Ejercicio 3 - TIR'!$D$18-'Ejercicio 3 - TIR'!$C$18)*J809),'Ejercicio 3 - TIR'!$E$18-SQRT(('Ejercicio 3 - TIR'!$E$18-'Ejercicio 3 - TIR'!$C$18)*('Ejercicio 3 - TIR'!$E$18-'Ejercicio 3 - TIR'!$D$18)*(1-J809)))</f>
        <v>38513.16938</v>
      </c>
      <c r="L809" s="3">
        <f t="shared" si="9"/>
        <v>0.6640278646</v>
      </c>
      <c r="M809" s="4">
        <f>IF(L809&lt;=('Ejercicio 3 - TIR'!$D$18-'Ejercicio 3 - TIR'!$C$18)/('Ejercicio 3 - TIR'!$E$18-'Ejercicio 3 - TIR'!$C$18),'Ejercicio 3 - TIR'!$C$18+SQRT(('Ejercicio 3 - TIR'!$E$18-'Ejercicio 3 - TIR'!$C$18)*('Ejercicio 3 - TIR'!$D$18-'Ejercicio 3 - TIR'!$C$18)*L809),'Ejercicio 3 - TIR'!$E$18-SQRT(('Ejercicio 3 - TIR'!$E$18-'Ejercicio 3 - TIR'!$C$18)*('Ejercicio 3 - TIR'!$E$18-'Ejercicio 3 - TIR'!$D$18)*(1-L809)))</f>
        <v>39980.18936</v>
      </c>
      <c r="N809" s="3">
        <f t="shared" si="10"/>
        <v>0.7430888834</v>
      </c>
      <c r="O809" s="4">
        <f>IF(N809&lt;=('Ejercicio 3 - TIR'!$D$18-'Ejercicio 3 - TIR'!$C$18)/('Ejercicio 3 - TIR'!$E$18-'Ejercicio 3 - TIR'!$C$18),'Ejercicio 3 - TIR'!$C$18+SQRT(('Ejercicio 3 - TIR'!$E$18-'Ejercicio 3 - TIR'!$C$18)*('Ejercicio 3 - TIR'!$D$18-'Ejercicio 3 - TIR'!$C$18)*N809),'Ejercicio 3 - TIR'!$E$18-SQRT(('Ejercicio 3 - TIR'!$E$18-'Ejercicio 3 - TIR'!$C$18)*('Ejercicio 3 - TIR'!$E$18-'Ejercicio 3 - TIR'!$D$18)*(1-N809)))</f>
        <v>40610.42898</v>
      </c>
      <c r="P809" s="3">
        <f t="shared" si="11"/>
        <v>0.4035401654</v>
      </c>
      <c r="Q809" s="7">
        <f>IF(P809&lt;=('Ejercicio 3 - TIR'!$D$22-'Ejercicio 3 - TIR'!$C$22)/('Ejercicio 3 - TIR'!$E$22-'Ejercicio 3 - TIR'!$C$22),'Ejercicio 3 - TIR'!$C$22+SQRT(('Ejercicio 3 - TIR'!$E$22-'Ejercicio 3 - TIR'!$C$22)*('Ejercicio 3 - TIR'!$D$22-'Ejercicio 3 - TIR'!$C$22)*P809),'Ejercicio 3 - TIR'!$E$22-SQRT(('Ejercicio 3 - TIR'!$E$22-'Ejercicio 3 - TIR'!$C$22)*('Ejercicio 3 - TIR'!$E$22-'Ejercicio 3 - TIR'!$D$22)*(1-P809)))</f>
        <v>0.1469512949</v>
      </c>
      <c r="R809" s="3">
        <f t="shared" si="12"/>
        <v>0.1391209845</v>
      </c>
      <c r="S809" s="7">
        <f>IF(R809&lt;=('Ejercicio 3 - TIR'!$D$23-'Ejercicio 3 - TIR'!$C$23)/('Ejercicio 3 - TIR'!$E$23-'Ejercicio 3 - TIR'!$C$23),'Ejercicio 3 - TIR'!$C$23+SQRT(('Ejercicio 3 - TIR'!$E$23-'Ejercicio 3 - TIR'!$C$23)*('Ejercicio 3 - TIR'!$D$23-'Ejercicio 3 - TIR'!$C$23)*R809),'Ejercicio 3 - TIR'!$E$23-SQRT(('Ejercicio 3 - TIR'!$E$23-'Ejercicio 3 - TIR'!$C$23)*('Ejercicio 3 - TIR'!$E$23-'Ejercicio 3 - TIR'!$D$23)*(1-R809)))</f>
        <v>0.1358245939</v>
      </c>
      <c r="T809" s="3">
        <f t="shared" si="13"/>
        <v>0.4570272805</v>
      </c>
      <c r="U809" s="7">
        <f>IF(T809&lt;=('Ejercicio 3 - TIR'!$D$24-'Ejercicio 3 - TIR'!$C$24)/('Ejercicio 3 - TIR'!$E$24-'Ejercicio 3 - TIR'!$C$24),'Ejercicio 3 - TIR'!$C$24+SQRT(('Ejercicio 3 - TIR'!$E$24-'Ejercicio 3 - TIR'!$C$24)*('Ejercicio 3 - TIR'!$D$24-'Ejercicio 3 - TIR'!$C$24)*T809),'Ejercicio 3 - TIR'!$E$24-SQRT(('Ejercicio 3 - TIR'!$E$24-'Ejercicio 3 - TIR'!$C$24)*('Ejercicio 3 - TIR'!$E$24-'Ejercicio 3 - TIR'!$D$24)*(1-T809)))</f>
        <v>0.1810086726</v>
      </c>
      <c r="V809" s="3">
        <f t="shared" si="14"/>
        <v>0.7283479836</v>
      </c>
      <c r="W809" s="7">
        <f>IF(V809&lt;=('Ejercicio 3 - TIR'!$D$25-'Ejercicio 3 - TIR'!$C$25)/('Ejercicio 3 - TIR'!$E$25-'Ejercicio 3 - TIR'!$C$25),'Ejercicio 3 - TIR'!$C$25+SQRT(('Ejercicio 3 - TIR'!$E$25-'Ejercicio 3 - TIR'!$C$25)*('Ejercicio 3 - TIR'!$D$25-'Ejercicio 3 - TIR'!$C$25)*V809),'Ejercicio 3 - TIR'!$E$25-SQRT(('Ejercicio 3 - TIR'!$E$25-'Ejercicio 3 - TIR'!$C$25)*('Ejercicio 3 - TIR'!$E$25-'Ejercicio 3 - TIR'!$D$25)*(1-V809)))</f>
        <v>0.2191652459</v>
      </c>
      <c r="X809" s="3">
        <f t="shared" si="15"/>
        <v>0.8539918224</v>
      </c>
      <c r="Y809" s="7">
        <f>IF(X809&lt;=('Ejercicio 3 - TIR'!$D$26-'Ejercicio 3 - TIR'!$C$26)/('Ejercicio 3 - TIR'!$E$26-'Ejercicio 3 - TIR'!$C$26),'Ejercicio 3 - TIR'!$C$26+SQRT(('Ejercicio 3 - TIR'!$E$26-'Ejercicio 3 - TIR'!$C$26)*('Ejercicio 3 - TIR'!$D$26-'Ejercicio 3 - TIR'!$C$26)*X809),'Ejercicio 3 - TIR'!$E$26-SQRT(('Ejercicio 3 - TIR'!$E$26-'Ejercicio 3 - TIR'!$C$26)*('Ejercicio 3 - TIR'!$E$26-'Ejercicio 3 - TIR'!$D$26)*(1-X809)))</f>
        <v>0.2519207522</v>
      </c>
      <c r="Z809" s="3">
        <f t="shared" si="16"/>
        <v>1.146951295</v>
      </c>
      <c r="AA809" s="3">
        <f t="shared" si="17"/>
        <v>1.302735489</v>
      </c>
      <c r="AB809" s="3">
        <f t="shared" si="18"/>
        <v>1.53854191</v>
      </c>
      <c r="AC809" s="3">
        <f t="shared" si="19"/>
        <v>1.875736826</v>
      </c>
      <c r="AD809" s="3">
        <f t="shared" si="20"/>
        <v>2.348273859</v>
      </c>
      <c r="AE809" s="2">
        <f t="shared" si="21"/>
        <v>4940.143469</v>
      </c>
      <c r="AF809" s="2">
        <f t="shared" si="22"/>
        <v>5611.13645</v>
      </c>
      <c r="AG809" s="2">
        <f t="shared" si="23"/>
        <v>6626.80081</v>
      </c>
      <c r="AH809" s="2">
        <f t="shared" si="24"/>
        <v>8079.16524</v>
      </c>
      <c r="AI809" s="2">
        <f t="shared" si="25"/>
        <v>10114.47462</v>
      </c>
      <c r="AJ809" s="4">
        <f t="shared" si="26"/>
        <v>42805.79077</v>
      </c>
      <c r="AK809" s="4">
        <f t="shared" si="27"/>
        <v>54319.2024</v>
      </c>
      <c r="AL809" s="4">
        <f t="shared" si="28"/>
        <v>59254.12519</v>
      </c>
      <c r="AM809" s="4">
        <f t="shared" si="29"/>
        <v>74992.31351</v>
      </c>
      <c r="AN809" s="4">
        <f t="shared" si="30"/>
        <v>95364.40876</v>
      </c>
      <c r="AO809" s="4">
        <f>C809/'Ejercicio 3 - TIR'!$D$7</f>
        <v>15451.98883</v>
      </c>
      <c r="AP809" s="4">
        <f t="shared" si="31"/>
        <v>27353.80194</v>
      </c>
      <c r="AQ809" s="4">
        <f t="shared" si="32"/>
        <v>38867.21357</v>
      </c>
      <c r="AR809" s="4">
        <f t="shared" si="33"/>
        <v>43802.13636</v>
      </c>
      <c r="AS809" s="4">
        <f t="shared" si="34"/>
        <v>59540.32468</v>
      </c>
      <c r="AT809" s="4">
        <f t="shared" si="35"/>
        <v>79912.41993</v>
      </c>
      <c r="AU809" s="4">
        <f>AP809*'Ejercicio 3 - TIR'!$D$5</f>
        <v>13676.90097</v>
      </c>
      <c r="AV809" s="4">
        <f>AQ809*'Ejercicio 3 - TIR'!$D$5</f>
        <v>19433.60679</v>
      </c>
      <c r="AW809" s="4">
        <f>AR809*'Ejercicio 3 - TIR'!$D$5</f>
        <v>21901.06818</v>
      </c>
      <c r="AX809" s="4">
        <f>AS809*'Ejercicio 3 - TIR'!$D$5</f>
        <v>29770.16234</v>
      </c>
      <c r="AY809" s="4">
        <f>AT809*'Ejercicio 3 - TIR'!$D$5</f>
        <v>39956.20997</v>
      </c>
      <c r="AZ809" s="4">
        <f t="shared" ref="AZ809:BD809" si="2462">AJ809-AU809-AE809</f>
        <v>24188.74633</v>
      </c>
      <c r="BA809" s="4">
        <f t="shared" si="2462"/>
        <v>29274.45917</v>
      </c>
      <c r="BB809" s="4">
        <f t="shared" si="2462"/>
        <v>30726.2562</v>
      </c>
      <c r="BC809" s="4">
        <f t="shared" si="2462"/>
        <v>37142.98593</v>
      </c>
      <c r="BD809" s="4">
        <f t="shared" si="2462"/>
        <v>45293.72417</v>
      </c>
      <c r="BE809" s="4">
        <f t="shared" ref="BE809:BI809" si="2463">AZ809/Z809</f>
        <v>21089.60201</v>
      </c>
      <c r="BF809" s="4">
        <f t="shared" si="2463"/>
        <v>22471.52965</v>
      </c>
      <c r="BG809" s="4">
        <f t="shared" si="2463"/>
        <v>19971.02321</v>
      </c>
      <c r="BH809" s="4">
        <f t="shared" si="2463"/>
        <v>19801.8109</v>
      </c>
      <c r="BI809" s="4">
        <f t="shared" si="2463"/>
        <v>19288.09283</v>
      </c>
      <c r="BJ809" s="4">
        <f t="shared" si="38"/>
        <v>78943.22928</v>
      </c>
      <c r="BK809" s="4">
        <f t="shared" si="39"/>
        <v>36285.50144</v>
      </c>
      <c r="BL809" s="4">
        <f t="shared" si="40"/>
        <v>115228.7307</v>
      </c>
      <c r="BM809" s="4">
        <f>BK809*'Ejercicio 3 - TIR'!$D$5</f>
        <v>18142.75072</v>
      </c>
      <c r="BN809" s="4">
        <f t="shared" si="41"/>
        <v>97085.98</v>
      </c>
      <c r="BO809" s="4">
        <f t="shared" si="42"/>
        <v>41343.55098</v>
      </c>
      <c r="BP809" s="4">
        <f t="shared" si="43"/>
        <v>-110877.5007</v>
      </c>
      <c r="BQ809" s="4">
        <f t="shared" ref="BQ809:BT809" si="2464">BE809</f>
        <v>21089.60201</v>
      </c>
      <c r="BR809" s="4">
        <f t="shared" si="2464"/>
        <v>22471.52965</v>
      </c>
      <c r="BS809" s="4">
        <f t="shared" si="2464"/>
        <v>19971.02321</v>
      </c>
      <c r="BT809" s="4">
        <f t="shared" si="2464"/>
        <v>19801.8109</v>
      </c>
      <c r="BU809" s="4">
        <f t="shared" si="45"/>
        <v>60631.64381</v>
      </c>
      <c r="BV809" s="36">
        <f t="shared" si="46"/>
        <v>7.880440461</v>
      </c>
    </row>
    <row r="810" ht="15.0" customHeight="1">
      <c r="A810" s="2">
        <v>809.0</v>
      </c>
      <c r="B810" s="3">
        <f t="shared" si="4"/>
        <v>0.4227240518</v>
      </c>
      <c r="C810" s="4">
        <f>IF(B810&lt;=('Ejercicio 3 - TIR'!$D$13-'Ejercicio 3 - TIR'!$C$13)/('Ejercicio 3 - TIR'!$E$13-'Ejercicio 3 - TIR'!$C$13),'Ejercicio 3 - TIR'!$C$13+SQRT(('Ejercicio 3 - TIR'!$E$13-'Ejercicio 3 - TIR'!$C$13)*('Ejercicio 3 - TIR'!$D$13-'Ejercicio 3 - TIR'!$C$13)*B810),'Ejercicio 3 - TIR'!$E$13-SQRT(('Ejercicio 3 - TIR'!$E$13-'Ejercicio 3 - TIR'!$C$13)*('Ejercicio 3 - TIR'!$E$13-'Ejercicio 3 - TIR'!$D$13)*(1-B810)))</f>
        <v>73680.21395</v>
      </c>
      <c r="D810" s="3">
        <f t="shared" si="5"/>
        <v>0.5676453738</v>
      </c>
      <c r="E810" s="4">
        <f>IF(D810&lt;=('Ejercicio 3 - TIR'!$D$14-'Ejercicio 3 - TIR'!$C$14)/('Ejercicio 3 - TIR'!$E$14-'Ejercicio 3 - TIR'!$C$14),'Ejercicio 3 - TIR'!$C$14+SQRT(('Ejercicio 3 - TIR'!$E$14-'Ejercicio 3 - TIR'!$C$14)*('Ejercicio 3 - TIR'!$D$14-'Ejercicio 3 - TIR'!$C$14)*D810),'Ejercicio 3 - TIR'!$E$14-SQRT(('Ejercicio 3 - TIR'!$E$14-'Ejercicio 3 - TIR'!$C$14)*('Ejercicio 3 - TIR'!$E$14-'Ejercicio 3 - TIR'!$D$14)*(1-D810)))</f>
        <v>31946.85192</v>
      </c>
      <c r="F810" s="3">
        <f t="shared" si="6"/>
        <v>0.2220068812</v>
      </c>
      <c r="G810" s="4">
        <f>IF(F810&lt;=('Ejercicio 3 - TIR'!$D$18-'Ejercicio 3 - TIR'!$C$18)/('Ejercicio 3 - TIR'!$E$18-'Ejercicio 3 - TIR'!$C$18),'Ejercicio 3 - TIR'!$C$18+SQRT(('Ejercicio 3 - TIR'!$E$18-'Ejercicio 3 - TIR'!$C$18)*('Ejercicio 3 - TIR'!$D$18-'Ejercicio 3 - TIR'!$C$18)*F810),'Ejercicio 3 - TIR'!$E$18-SQRT(('Ejercicio 3 - TIR'!$E$18-'Ejercicio 3 - TIR'!$C$18)*('Ejercicio 3 - TIR'!$E$18-'Ejercicio 3 - TIR'!$D$18)*(1-F810)))</f>
        <v>35770.70465</v>
      </c>
      <c r="H810" s="3">
        <f t="shared" si="7"/>
        <v>0.8060161478</v>
      </c>
      <c r="I810" s="4">
        <f>IF(H810&lt;=('Ejercicio 3 - TIR'!$D$18-'Ejercicio 3 - TIR'!$C$18)/('Ejercicio 3 - TIR'!$E$18-'Ejercicio 3 - TIR'!$C$18),'Ejercicio 3 - TIR'!$C$18+SQRT(('Ejercicio 3 - TIR'!$E$18-'Ejercicio 3 - TIR'!$C$18)*('Ejercicio 3 - TIR'!$D$18-'Ejercicio 3 - TIR'!$C$18)*H810),'Ejercicio 3 - TIR'!$E$18-SQRT(('Ejercicio 3 - TIR'!$E$18-'Ejercicio 3 - TIR'!$C$18)*('Ejercicio 3 - TIR'!$E$18-'Ejercicio 3 - TIR'!$D$18)*(1-H810)))</f>
        <v>41185.71253</v>
      </c>
      <c r="J810" s="3">
        <f t="shared" si="8"/>
        <v>0.5897572416</v>
      </c>
      <c r="K810" s="4">
        <f>IF(J810&lt;=('Ejercicio 3 - TIR'!$D$18-'Ejercicio 3 - TIR'!$C$18)/('Ejercicio 3 - TIR'!$E$18-'Ejercicio 3 - TIR'!$C$18),'Ejercicio 3 - TIR'!$C$18+SQRT(('Ejercicio 3 - TIR'!$E$18-'Ejercicio 3 - TIR'!$C$18)*('Ejercicio 3 - TIR'!$D$18-'Ejercicio 3 - TIR'!$C$18)*J810),'Ejercicio 3 - TIR'!$E$18-SQRT(('Ejercicio 3 - TIR'!$E$18-'Ejercicio 3 - TIR'!$C$18)*('Ejercicio 3 - TIR'!$E$18-'Ejercicio 3 - TIR'!$D$18)*(1-J810)))</f>
        <v>39405.50829</v>
      </c>
      <c r="L810" s="3">
        <f t="shared" si="9"/>
        <v>0.242593752</v>
      </c>
      <c r="M810" s="4">
        <f>IF(L810&lt;=('Ejercicio 3 - TIR'!$D$18-'Ejercicio 3 - TIR'!$C$18)/('Ejercicio 3 - TIR'!$E$18-'Ejercicio 3 - TIR'!$C$18),'Ejercicio 3 - TIR'!$C$18+SQRT(('Ejercicio 3 - TIR'!$E$18-'Ejercicio 3 - TIR'!$C$18)*('Ejercicio 3 - TIR'!$D$18-'Ejercicio 3 - TIR'!$C$18)*L810),'Ejercicio 3 - TIR'!$E$18-SQRT(('Ejercicio 3 - TIR'!$E$18-'Ejercicio 3 - TIR'!$C$18)*('Ejercicio 3 - TIR'!$E$18-'Ejercicio 3 - TIR'!$D$18)*(1-L810)))</f>
        <v>36032.33477</v>
      </c>
      <c r="N810" s="3">
        <f t="shared" si="10"/>
        <v>0.9817542753</v>
      </c>
      <c r="O810" s="4">
        <f>IF(N810&lt;=('Ejercicio 3 - TIR'!$D$18-'Ejercicio 3 - TIR'!$C$18)/('Ejercicio 3 - TIR'!$E$18-'Ejercicio 3 - TIR'!$C$18),'Ejercicio 3 - TIR'!$C$18+SQRT(('Ejercicio 3 - TIR'!$E$18-'Ejercicio 3 - TIR'!$C$18)*('Ejercicio 3 - TIR'!$D$18-'Ejercicio 3 - TIR'!$C$18)*N810),'Ejercicio 3 - TIR'!$E$18-SQRT(('Ejercicio 3 - TIR'!$E$18-'Ejercicio 3 - TIR'!$C$18)*('Ejercicio 3 - TIR'!$E$18-'Ejercicio 3 - TIR'!$D$18)*(1-N810)))</f>
        <v>43830.20115</v>
      </c>
      <c r="P810" s="3">
        <f t="shared" si="11"/>
        <v>0.9568185191</v>
      </c>
      <c r="Q810" s="7">
        <f>IF(P810&lt;=('Ejercicio 3 - TIR'!$D$22-'Ejercicio 3 - TIR'!$C$22)/('Ejercicio 3 - TIR'!$E$22-'Ejercicio 3 - TIR'!$C$22),'Ejercicio 3 - TIR'!$C$22+SQRT(('Ejercicio 3 - TIR'!$E$22-'Ejercicio 3 - TIR'!$C$22)*('Ejercicio 3 - TIR'!$D$22-'Ejercicio 3 - TIR'!$C$22)*P810),'Ejercicio 3 - TIR'!$E$22-SQRT(('Ejercicio 3 - TIR'!$E$22-'Ejercicio 3 - TIR'!$C$22)*('Ejercicio 3 - TIR'!$E$22-'Ejercicio 3 - TIR'!$D$22)*(1-P810)))</f>
        <v>0.1711837272</v>
      </c>
      <c r="R810" s="3">
        <f t="shared" si="12"/>
        <v>0.756823099</v>
      </c>
      <c r="S810" s="7">
        <f>IF(R810&lt;=('Ejercicio 3 - TIR'!$D$23-'Ejercicio 3 - TIR'!$C$23)/('Ejercicio 3 - TIR'!$E$23-'Ejercicio 3 - TIR'!$C$23),'Ejercicio 3 - TIR'!$C$23+SQRT(('Ejercicio 3 - TIR'!$E$23-'Ejercicio 3 - TIR'!$C$23)*('Ejercicio 3 - TIR'!$D$23-'Ejercicio 3 - TIR'!$C$23)*R810),'Ejercicio 3 - TIR'!$E$23-SQRT(('Ejercicio 3 - TIR'!$E$23-'Ejercicio 3 - TIR'!$C$23)*('Ejercicio 3 - TIR'!$E$23-'Ejercicio 3 - TIR'!$D$23)*(1-R810)))</f>
        <v>0.1590782787</v>
      </c>
      <c r="T810" s="3">
        <f t="shared" si="13"/>
        <v>0.1767058342</v>
      </c>
      <c r="U810" s="7">
        <f>IF(T810&lt;=('Ejercicio 3 - TIR'!$D$24-'Ejercicio 3 - TIR'!$C$24)/('Ejercicio 3 - TIR'!$E$24-'Ejercicio 3 - TIR'!$C$24),'Ejercicio 3 - TIR'!$C$24+SQRT(('Ejercicio 3 - TIR'!$E$24-'Ejercicio 3 - TIR'!$C$24)*('Ejercicio 3 - TIR'!$D$24-'Ejercicio 3 - TIR'!$C$24)*T810),'Ejercicio 3 - TIR'!$E$24-SQRT(('Ejercicio 3 - TIR'!$E$24-'Ejercicio 3 - TIR'!$C$24)*('Ejercicio 3 - TIR'!$E$24-'Ejercicio 3 - TIR'!$D$24)*(1-T810)))</f>
        <v>0.1692634953</v>
      </c>
      <c r="V810" s="3">
        <f t="shared" si="14"/>
        <v>0.6298070276</v>
      </c>
      <c r="W810" s="7">
        <f>IF(V810&lt;=('Ejercicio 3 - TIR'!$D$25-'Ejercicio 3 - TIR'!$C$25)/('Ejercicio 3 - TIR'!$E$25-'Ejercicio 3 - TIR'!$C$25),'Ejercicio 3 - TIR'!$C$25+SQRT(('Ejercicio 3 - TIR'!$E$25-'Ejercicio 3 - TIR'!$C$25)*('Ejercicio 3 - TIR'!$D$25-'Ejercicio 3 - TIR'!$C$25)*V810),'Ejercicio 3 - TIR'!$E$25-SQRT(('Ejercicio 3 - TIR'!$E$25-'Ejercicio 3 - TIR'!$C$25)*('Ejercicio 3 - TIR'!$E$25-'Ejercicio 3 - TIR'!$D$25)*(1-V810)))</f>
        <v>0.2140045086</v>
      </c>
      <c r="X810" s="3">
        <f t="shared" si="15"/>
        <v>0.8431467093</v>
      </c>
      <c r="Y810" s="7">
        <f>IF(X810&lt;=('Ejercicio 3 - TIR'!$D$26-'Ejercicio 3 - TIR'!$C$26)/('Ejercicio 3 - TIR'!$E$26-'Ejercicio 3 - TIR'!$C$26),'Ejercicio 3 - TIR'!$C$26+SQRT(('Ejercicio 3 - TIR'!$E$26-'Ejercicio 3 - TIR'!$C$26)*('Ejercicio 3 - TIR'!$D$26-'Ejercicio 3 - TIR'!$C$26)*X810),'Ejercicio 3 - TIR'!$E$26-SQRT(('Ejercicio 3 - TIR'!$E$26-'Ejercicio 3 - TIR'!$C$26)*('Ejercicio 3 - TIR'!$E$26-'Ejercicio 3 - TIR'!$D$26)*(1-X810)))</f>
        <v>0.2508966021</v>
      </c>
      <c r="Z810" s="3">
        <f t="shared" si="16"/>
        <v>1.171183727</v>
      </c>
      <c r="AA810" s="3">
        <f t="shared" si="17"/>
        <v>1.357493619</v>
      </c>
      <c r="AB810" s="3">
        <f t="shared" si="18"/>
        <v>1.587267733</v>
      </c>
      <c r="AC810" s="3">
        <f t="shared" si="19"/>
        <v>1.926950185</v>
      </c>
      <c r="AD810" s="3">
        <f t="shared" si="20"/>
        <v>2.410415438</v>
      </c>
      <c r="AE810" s="2">
        <f t="shared" si="21"/>
        <v>5468.781186</v>
      </c>
      <c r="AF810" s="2">
        <f t="shared" si="22"/>
        <v>6338.745483</v>
      </c>
      <c r="AG810" s="2">
        <f t="shared" si="23"/>
        <v>7411.6637</v>
      </c>
      <c r="AH810" s="2">
        <f t="shared" si="24"/>
        <v>8997.793147</v>
      </c>
      <c r="AI810" s="2">
        <f t="shared" si="25"/>
        <v>11255.30887</v>
      </c>
      <c r="AJ810" s="4">
        <f t="shared" si="26"/>
        <v>41894.0672</v>
      </c>
      <c r="AK810" s="4">
        <f t="shared" si="27"/>
        <v>55909.34193</v>
      </c>
      <c r="AL810" s="4">
        <f t="shared" si="28"/>
        <v>62547.09183</v>
      </c>
      <c r="AM810" s="4">
        <f t="shared" si="29"/>
        <v>69432.51414</v>
      </c>
      <c r="AN810" s="4">
        <f t="shared" si="30"/>
        <v>105648.9935</v>
      </c>
      <c r="AO810" s="4">
        <f>C810/'Ejercicio 3 - TIR'!$D$7</f>
        <v>14736.04279</v>
      </c>
      <c r="AP810" s="4">
        <f t="shared" si="31"/>
        <v>27158.02441</v>
      </c>
      <c r="AQ810" s="4">
        <f t="shared" si="32"/>
        <v>41173.29915</v>
      </c>
      <c r="AR810" s="4">
        <f t="shared" si="33"/>
        <v>47811.04904</v>
      </c>
      <c r="AS810" s="4">
        <f t="shared" si="34"/>
        <v>54696.47135</v>
      </c>
      <c r="AT810" s="4">
        <f t="shared" si="35"/>
        <v>90912.95072</v>
      </c>
      <c r="AU810" s="4">
        <f>AP810*'Ejercicio 3 - TIR'!$D$5</f>
        <v>13579.01221</v>
      </c>
      <c r="AV810" s="4">
        <f>AQ810*'Ejercicio 3 - TIR'!$D$5</f>
        <v>20586.64957</v>
      </c>
      <c r="AW810" s="4">
        <f>AR810*'Ejercicio 3 - TIR'!$D$5</f>
        <v>23905.52452</v>
      </c>
      <c r="AX810" s="4">
        <f>AS810*'Ejercicio 3 - TIR'!$D$5</f>
        <v>27348.23568</v>
      </c>
      <c r="AY810" s="4">
        <f>AT810*'Ejercicio 3 - TIR'!$D$5</f>
        <v>45456.47536</v>
      </c>
      <c r="AZ810" s="4">
        <f t="shared" ref="AZ810:BD810" si="2465">AJ810-AU810-AE810</f>
        <v>22846.27381</v>
      </c>
      <c r="BA810" s="4">
        <f t="shared" si="2465"/>
        <v>28983.94688</v>
      </c>
      <c r="BB810" s="4">
        <f t="shared" si="2465"/>
        <v>31229.90361</v>
      </c>
      <c r="BC810" s="4">
        <f t="shared" si="2465"/>
        <v>33086.48532</v>
      </c>
      <c r="BD810" s="4">
        <f t="shared" si="2465"/>
        <v>48937.20928</v>
      </c>
      <c r="BE810" s="4">
        <f t="shared" ref="BE810:BI810" si="2466">AZ810/Z810</f>
        <v>19506.99389</v>
      </c>
      <c r="BF810" s="4">
        <f t="shared" si="2466"/>
        <v>21351.07413</v>
      </c>
      <c r="BG810" s="4">
        <f t="shared" si="2466"/>
        <v>19675.25891</v>
      </c>
      <c r="BH810" s="4">
        <f t="shared" si="2466"/>
        <v>17170.38955</v>
      </c>
      <c r="BI810" s="4">
        <f t="shared" si="2466"/>
        <v>20302.39622</v>
      </c>
      <c r="BJ810" s="4">
        <f t="shared" si="38"/>
        <v>77005.18508</v>
      </c>
      <c r="BK810" s="4">
        <f t="shared" si="39"/>
        <v>35519.98504</v>
      </c>
      <c r="BL810" s="4">
        <f t="shared" si="40"/>
        <v>112525.1701</v>
      </c>
      <c r="BM810" s="4">
        <f>BK810*'Ejercicio 3 - TIR'!$D$5</f>
        <v>17759.99252</v>
      </c>
      <c r="BN810" s="4">
        <f t="shared" si="41"/>
        <v>94765.1776</v>
      </c>
      <c r="BO810" s="4">
        <f t="shared" si="42"/>
        <v>39314.87332</v>
      </c>
      <c r="BP810" s="4">
        <f t="shared" si="43"/>
        <v>-105627.0659</v>
      </c>
      <c r="BQ810" s="4">
        <f t="shared" ref="BQ810:BT810" si="2467">BE810</f>
        <v>19506.99389</v>
      </c>
      <c r="BR810" s="4">
        <f t="shared" si="2467"/>
        <v>21351.07413</v>
      </c>
      <c r="BS810" s="4">
        <f t="shared" si="2467"/>
        <v>19675.25891</v>
      </c>
      <c r="BT810" s="4">
        <f t="shared" si="2467"/>
        <v>17170.38955</v>
      </c>
      <c r="BU810" s="4">
        <f t="shared" si="45"/>
        <v>59617.26954</v>
      </c>
      <c r="BV810" s="36">
        <f t="shared" si="46"/>
        <v>7.864759208</v>
      </c>
    </row>
    <row r="811" ht="15.0" customHeight="1">
      <c r="A811" s="2">
        <v>810.0</v>
      </c>
      <c r="B811" s="3">
        <f t="shared" si="4"/>
        <v>0.02406339773</v>
      </c>
      <c r="C811" s="4">
        <f>IF(B811&lt;=('Ejercicio 3 - TIR'!$D$13-'Ejercicio 3 - TIR'!$C$13)/('Ejercicio 3 - TIR'!$E$13-'Ejercicio 3 - TIR'!$C$13),'Ejercicio 3 - TIR'!$C$13+SQRT(('Ejercicio 3 - TIR'!$E$13-'Ejercicio 3 - TIR'!$C$13)*('Ejercicio 3 - TIR'!$D$13-'Ejercicio 3 - TIR'!$C$13)*B811),'Ejercicio 3 - TIR'!$E$13-SQRT(('Ejercicio 3 - TIR'!$E$13-'Ejercicio 3 - TIR'!$C$13)*('Ejercicio 3 - TIR'!$E$13-'Ejercicio 3 - TIR'!$D$13)*(1-B811)))</f>
        <v>63102.47628</v>
      </c>
      <c r="D811" s="3">
        <f t="shared" si="5"/>
        <v>0.2735991603</v>
      </c>
      <c r="E811" s="4">
        <f>IF(D811&lt;=('Ejercicio 3 - TIR'!$D$14-'Ejercicio 3 - TIR'!$C$14)/('Ejercicio 3 - TIR'!$E$14-'Ejercicio 3 - TIR'!$C$14),'Ejercicio 3 - TIR'!$C$14+SQRT(('Ejercicio 3 - TIR'!$E$14-'Ejercicio 3 - TIR'!$C$14)*('Ejercicio 3 - TIR'!$D$14-'Ejercicio 3 - TIR'!$C$14)*D811),'Ejercicio 3 - TIR'!$E$14-SQRT(('Ejercicio 3 - TIR'!$E$14-'Ejercicio 3 - TIR'!$C$14)*('Ejercicio 3 - TIR'!$E$14-'Ejercicio 3 - TIR'!$D$14)*(1-D811)))</f>
        <v>29529.89371</v>
      </c>
      <c r="F811" s="3">
        <f t="shared" si="6"/>
        <v>0.1974986931</v>
      </c>
      <c r="G811" s="4">
        <f>IF(F811&lt;=('Ejercicio 3 - TIR'!$D$18-'Ejercicio 3 - TIR'!$C$18)/('Ejercicio 3 - TIR'!$E$18-'Ejercicio 3 - TIR'!$C$18),'Ejercicio 3 - TIR'!$C$18+SQRT(('Ejercicio 3 - TIR'!$E$18-'Ejercicio 3 - TIR'!$C$18)*('Ejercicio 3 - TIR'!$D$18-'Ejercicio 3 - TIR'!$C$18)*F811),'Ejercicio 3 - TIR'!$E$18-SQRT(('Ejercicio 3 - TIR'!$E$18-'Ejercicio 3 - TIR'!$C$18)*('Ejercicio 3 - TIR'!$E$18-'Ejercicio 3 - TIR'!$D$18)*(1-F811)))</f>
        <v>35442.86726</v>
      </c>
      <c r="H811" s="3">
        <f t="shared" si="7"/>
        <v>0.6924975216</v>
      </c>
      <c r="I811" s="4">
        <f>IF(H811&lt;=('Ejercicio 3 - TIR'!$D$18-'Ejercicio 3 - TIR'!$C$18)/('Ejercicio 3 - TIR'!$E$18-'Ejercicio 3 - TIR'!$C$18),'Ejercicio 3 - TIR'!$C$18+SQRT(('Ejercicio 3 - TIR'!$E$18-'Ejercicio 3 - TIR'!$C$18)*('Ejercicio 3 - TIR'!$D$18-'Ejercicio 3 - TIR'!$C$18)*H811),'Ejercicio 3 - TIR'!$E$18-SQRT(('Ejercicio 3 - TIR'!$E$18-'Ejercicio 3 - TIR'!$C$18)*('Ejercicio 3 - TIR'!$E$18-'Ejercicio 3 - TIR'!$D$18)*(1-H811)))</f>
        <v>40197.63747</v>
      </c>
      <c r="J811" s="3">
        <f t="shared" si="8"/>
        <v>0.6697370402</v>
      </c>
      <c r="K811" s="4">
        <f>IF(J811&lt;=('Ejercicio 3 - TIR'!$D$18-'Ejercicio 3 - TIR'!$C$18)/('Ejercicio 3 - TIR'!$E$18-'Ejercicio 3 - TIR'!$C$18),'Ejercicio 3 - TIR'!$C$18+SQRT(('Ejercicio 3 - TIR'!$E$18-'Ejercicio 3 - TIR'!$C$18)*('Ejercicio 3 - TIR'!$D$18-'Ejercicio 3 - TIR'!$C$18)*J811),'Ejercicio 3 - TIR'!$E$18-SQRT(('Ejercicio 3 - TIR'!$E$18-'Ejercicio 3 - TIR'!$C$18)*('Ejercicio 3 - TIR'!$E$18-'Ejercicio 3 - TIR'!$D$18)*(1-J811)))</f>
        <v>40023.08108</v>
      </c>
      <c r="L811" s="3">
        <f t="shared" si="9"/>
        <v>0.214267453</v>
      </c>
      <c r="M811" s="4">
        <f>IF(L811&lt;=('Ejercicio 3 - TIR'!$D$18-'Ejercicio 3 - TIR'!$C$18)/('Ejercicio 3 - TIR'!$E$18-'Ejercicio 3 - TIR'!$C$18),'Ejercicio 3 - TIR'!$C$18+SQRT(('Ejercicio 3 - TIR'!$E$18-'Ejercicio 3 - TIR'!$C$18)*('Ejercicio 3 - TIR'!$D$18-'Ejercicio 3 - TIR'!$C$18)*L811),'Ejercicio 3 - TIR'!$E$18-SQRT(('Ejercicio 3 - TIR'!$E$18-'Ejercicio 3 - TIR'!$C$18)*('Ejercicio 3 - TIR'!$E$18-'Ejercicio 3 - TIR'!$D$18)*(1-L811)))</f>
        <v>35669.22552</v>
      </c>
      <c r="N811" s="3">
        <f t="shared" si="10"/>
        <v>0.5649243692</v>
      </c>
      <c r="O811" s="4">
        <f>IF(N811&lt;=('Ejercicio 3 - TIR'!$D$18-'Ejercicio 3 - TIR'!$C$18)/('Ejercicio 3 - TIR'!$E$18-'Ejercicio 3 - TIR'!$C$18),'Ejercicio 3 - TIR'!$C$18+SQRT(('Ejercicio 3 - TIR'!$E$18-'Ejercicio 3 - TIR'!$C$18)*('Ejercicio 3 - TIR'!$D$18-'Ejercicio 3 - TIR'!$C$18)*N811),'Ejercicio 3 - TIR'!$E$18-SQRT(('Ejercicio 3 - TIR'!$E$18-'Ejercicio 3 - TIR'!$C$18)*('Ejercicio 3 - TIR'!$E$18-'Ejercicio 3 - TIR'!$D$18)*(1-N811)))</f>
        <v>39205.36014</v>
      </c>
      <c r="P811" s="3">
        <f t="shared" si="11"/>
        <v>0.7700475387</v>
      </c>
      <c r="Q811" s="7">
        <f>IF(P811&lt;=('Ejercicio 3 - TIR'!$D$22-'Ejercicio 3 - TIR'!$C$22)/('Ejercicio 3 - TIR'!$E$22-'Ejercicio 3 - TIR'!$C$22),'Ejercicio 3 - TIR'!$C$22+SQRT(('Ejercicio 3 - TIR'!$E$22-'Ejercicio 3 - TIR'!$C$22)*('Ejercicio 3 - TIR'!$D$22-'Ejercicio 3 - TIR'!$C$22)*P811),'Ejercicio 3 - TIR'!$E$22-SQRT(('Ejercicio 3 - TIR'!$E$22-'Ejercicio 3 - TIR'!$C$22)*('Ejercicio 3 - TIR'!$E$22-'Ejercicio 3 - TIR'!$D$22)*(1-P811)))</f>
        <v>0.1596551129</v>
      </c>
      <c r="R811" s="3">
        <f t="shared" si="12"/>
        <v>0.1245107239</v>
      </c>
      <c r="S811" s="7">
        <f>IF(R811&lt;=('Ejercicio 3 - TIR'!$D$23-'Ejercicio 3 - TIR'!$C$23)/('Ejercicio 3 - TIR'!$E$23-'Ejercicio 3 - TIR'!$C$23),'Ejercicio 3 - TIR'!$C$23+SQRT(('Ejercicio 3 - TIR'!$E$23-'Ejercicio 3 - TIR'!$C$23)*('Ejercicio 3 - TIR'!$D$23-'Ejercicio 3 - TIR'!$C$23)*R811),'Ejercicio 3 - TIR'!$E$23-SQRT(('Ejercicio 3 - TIR'!$E$23-'Ejercicio 3 - TIR'!$C$23)*('Ejercicio 3 - TIR'!$E$23-'Ejercicio 3 - TIR'!$D$23)*(1-R811)))</f>
        <v>0.1349706146</v>
      </c>
      <c r="T811" s="3">
        <f t="shared" si="13"/>
        <v>0.7435313332</v>
      </c>
      <c r="U811" s="7">
        <f>IF(T811&lt;=('Ejercicio 3 - TIR'!$D$24-'Ejercicio 3 - TIR'!$C$24)/('Ejercicio 3 - TIR'!$E$24-'Ejercicio 3 - TIR'!$C$24),'Ejercicio 3 - TIR'!$C$24+SQRT(('Ejercicio 3 - TIR'!$E$24-'Ejercicio 3 - TIR'!$C$24)*('Ejercicio 3 - TIR'!$D$24-'Ejercicio 3 - TIR'!$C$24)*T811),'Ejercicio 3 - TIR'!$E$24-SQRT(('Ejercicio 3 - TIR'!$E$24-'Ejercicio 3 - TIR'!$C$24)*('Ejercicio 3 - TIR'!$E$24-'Ejercicio 3 - TIR'!$D$24)*(1-T811)))</f>
        <v>0.1932023832</v>
      </c>
      <c r="V811" s="3">
        <f t="shared" si="14"/>
        <v>0.878728509</v>
      </c>
      <c r="W811" s="7">
        <f>IF(V811&lt;=('Ejercicio 3 - TIR'!$D$25-'Ejercicio 3 - TIR'!$C$25)/('Ejercicio 3 - TIR'!$E$25-'Ejercicio 3 - TIR'!$C$25),'Ejercicio 3 - TIR'!$C$25+SQRT(('Ejercicio 3 - TIR'!$E$25-'Ejercicio 3 - TIR'!$C$25)*('Ejercicio 3 - TIR'!$D$25-'Ejercicio 3 - TIR'!$C$25)*V811),'Ejercicio 3 - TIR'!$E$25-SQRT(('Ejercicio 3 - TIR'!$E$25-'Ejercicio 3 - TIR'!$C$25)*('Ejercicio 3 - TIR'!$E$25-'Ejercicio 3 - TIR'!$D$25)*(1-V811)))</f>
        <v>0.2293978103</v>
      </c>
      <c r="X811" s="3">
        <f t="shared" si="15"/>
        <v>0.8318986901</v>
      </c>
      <c r="Y811" s="7">
        <f>IF(X811&lt;=('Ejercicio 3 - TIR'!$D$26-'Ejercicio 3 - TIR'!$C$26)/('Ejercicio 3 - TIR'!$E$26-'Ejercicio 3 - TIR'!$C$26),'Ejercicio 3 - TIR'!$C$26+SQRT(('Ejercicio 3 - TIR'!$E$26-'Ejercicio 3 - TIR'!$C$26)*('Ejercicio 3 - TIR'!$D$26-'Ejercicio 3 - TIR'!$C$26)*X811),'Ejercicio 3 - TIR'!$E$26-SQRT(('Ejercicio 3 - TIR'!$E$26-'Ejercicio 3 - TIR'!$C$26)*('Ejercicio 3 - TIR'!$E$26-'Ejercicio 3 - TIR'!$D$26)*(1-X811)))</f>
        <v>0.2498711588</v>
      </c>
      <c r="Z811" s="3">
        <f t="shared" si="16"/>
        <v>1.159655113</v>
      </c>
      <c r="AA811" s="3">
        <f t="shared" si="17"/>
        <v>1.316174476</v>
      </c>
      <c r="AB811" s="3">
        <f t="shared" si="18"/>
        <v>1.570462522</v>
      </c>
      <c r="AC811" s="3">
        <f t="shared" si="19"/>
        <v>1.930723186</v>
      </c>
      <c r="AD811" s="3">
        <f t="shared" si="20"/>
        <v>2.413155225</v>
      </c>
      <c r="AE811" s="2">
        <f t="shared" si="21"/>
        <v>4714.598515</v>
      </c>
      <c r="AF811" s="2">
        <f t="shared" si="22"/>
        <v>5350.930774</v>
      </c>
      <c r="AG811" s="2">
        <f t="shared" si="23"/>
        <v>6384.743352</v>
      </c>
      <c r="AH811" s="2">
        <f t="shared" si="24"/>
        <v>7849.389496</v>
      </c>
      <c r="AI811" s="2">
        <f t="shared" si="25"/>
        <v>9810.725546</v>
      </c>
      <c r="AJ811" s="4">
        <f t="shared" si="26"/>
        <v>41101.50223</v>
      </c>
      <c r="AK811" s="4">
        <f t="shared" si="27"/>
        <v>52907.10444</v>
      </c>
      <c r="AL811" s="4">
        <f t="shared" si="28"/>
        <v>62854.74884</v>
      </c>
      <c r="AM811" s="4">
        <f t="shared" si="29"/>
        <v>68867.40071</v>
      </c>
      <c r="AN811" s="4">
        <f t="shared" si="30"/>
        <v>94608.61969</v>
      </c>
      <c r="AO811" s="4">
        <f>C811/'Ejercicio 3 - TIR'!$D$7</f>
        <v>12620.49526</v>
      </c>
      <c r="AP811" s="4">
        <f t="shared" si="31"/>
        <v>28481.00697</v>
      </c>
      <c r="AQ811" s="4">
        <f t="shared" si="32"/>
        <v>40286.60919</v>
      </c>
      <c r="AR811" s="4">
        <f t="shared" si="33"/>
        <v>50234.25358</v>
      </c>
      <c r="AS811" s="4">
        <f t="shared" si="34"/>
        <v>56246.90546</v>
      </c>
      <c r="AT811" s="4">
        <f t="shared" si="35"/>
        <v>81988.12443</v>
      </c>
      <c r="AU811" s="4">
        <f>AP811*'Ejercicio 3 - TIR'!$D$5</f>
        <v>14240.50349</v>
      </c>
      <c r="AV811" s="4">
        <f>AQ811*'Ejercicio 3 - TIR'!$D$5</f>
        <v>20143.30459</v>
      </c>
      <c r="AW811" s="4">
        <f>AR811*'Ejercicio 3 - TIR'!$D$5</f>
        <v>25117.12679</v>
      </c>
      <c r="AX811" s="4">
        <f>AS811*'Ejercicio 3 - TIR'!$D$5</f>
        <v>28123.45273</v>
      </c>
      <c r="AY811" s="4">
        <f>AT811*'Ejercicio 3 - TIR'!$D$5</f>
        <v>40994.06221</v>
      </c>
      <c r="AZ811" s="4">
        <f t="shared" ref="AZ811:BD811" si="2468">AJ811-AU811-AE811</f>
        <v>22146.40023</v>
      </c>
      <c r="BA811" s="4">
        <f t="shared" si="2468"/>
        <v>27412.86908</v>
      </c>
      <c r="BB811" s="4">
        <f t="shared" si="2468"/>
        <v>31352.87869</v>
      </c>
      <c r="BC811" s="4">
        <f t="shared" si="2468"/>
        <v>32894.55849</v>
      </c>
      <c r="BD811" s="4">
        <f t="shared" si="2468"/>
        <v>43803.83193</v>
      </c>
      <c r="BE811" s="4">
        <f t="shared" ref="BE811:BI811" si="2469">AZ811/Z811</f>
        <v>19097.40231</v>
      </c>
      <c r="BF811" s="4">
        <f t="shared" si="2469"/>
        <v>20827.68628</v>
      </c>
      <c r="BG811" s="4">
        <f t="shared" si="2469"/>
        <v>19964.10501</v>
      </c>
      <c r="BH811" s="4">
        <f t="shared" si="2469"/>
        <v>17037.42864</v>
      </c>
      <c r="BI811" s="4">
        <f t="shared" si="2469"/>
        <v>18152.09874</v>
      </c>
      <c r="BJ811" s="4">
        <f t="shared" si="38"/>
        <v>71260.21731</v>
      </c>
      <c r="BK811" s="4">
        <f t="shared" si="39"/>
        <v>30455.21407</v>
      </c>
      <c r="BL811" s="4">
        <f t="shared" si="40"/>
        <v>101715.4314</v>
      </c>
      <c r="BM811" s="4">
        <f>BK811*'Ejercicio 3 - TIR'!$D$5</f>
        <v>15227.60704</v>
      </c>
      <c r="BN811" s="4">
        <f t="shared" si="41"/>
        <v>86487.82434</v>
      </c>
      <c r="BO811" s="4">
        <f t="shared" si="42"/>
        <v>35840.14134</v>
      </c>
      <c r="BP811" s="4">
        <f t="shared" si="43"/>
        <v>-92632.36999</v>
      </c>
      <c r="BQ811" s="4">
        <f t="shared" ref="BQ811:BT811" si="2470">BE811</f>
        <v>19097.40231</v>
      </c>
      <c r="BR811" s="4">
        <f t="shared" si="2470"/>
        <v>20827.68628</v>
      </c>
      <c r="BS811" s="4">
        <f t="shared" si="2470"/>
        <v>19964.10501</v>
      </c>
      <c r="BT811" s="4">
        <f t="shared" si="2470"/>
        <v>17037.42864</v>
      </c>
      <c r="BU811" s="4">
        <f t="shared" si="45"/>
        <v>53992.24008</v>
      </c>
      <c r="BV811" s="36">
        <f t="shared" si="46"/>
        <v>10.75674418</v>
      </c>
    </row>
    <row r="812" ht="15.0" customHeight="1">
      <c r="A812" s="2">
        <v>811.0</v>
      </c>
      <c r="B812" s="3">
        <f t="shared" si="4"/>
        <v>0.6713717809</v>
      </c>
      <c r="C812" s="4">
        <f>IF(B812&lt;=('Ejercicio 3 - TIR'!$D$13-'Ejercicio 3 - TIR'!$C$13)/('Ejercicio 3 - TIR'!$E$13-'Ejercicio 3 - TIR'!$C$13),'Ejercicio 3 - TIR'!$C$13+SQRT(('Ejercicio 3 - TIR'!$E$13-'Ejercicio 3 - TIR'!$C$13)*('Ejercicio 3 - TIR'!$D$13-'Ejercicio 3 - TIR'!$C$13)*B812),'Ejercicio 3 - TIR'!$E$13-SQRT(('Ejercicio 3 - TIR'!$E$13-'Ejercicio 3 - TIR'!$C$13)*('Ejercicio 3 - TIR'!$E$13-'Ejercicio 3 - TIR'!$D$13)*(1-B812)))</f>
        <v>80141.65508</v>
      </c>
      <c r="D812" s="3">
        <f t="shared" si="5"/>
        <v>0.5233503284</v>
      </c>
      <c r="E812" s="4">
        <f>IF(D812&lt;=('Ejercicio 3 - TIR'!$D$14-'Ejercicio 3 - TIR'!$C$14)/('Ejercicio 3 - TIR'!$E$14-'Ejercicio 3 - TIR'!$C$14),'Ejercicio 3 - TIR'!$C$14+SQRT(('Ejercicio 3 - TIR'!$E$14-'Ejercicio 3 - TIR'!$C$14)*('Ejercicio 3 - TIR'!$D$14-'Ejercicio 3 - TIR'!$C$14)*D812),'Ejercicio 3 - TIR'!$E$14-SQRT(('Ejercicio 3 - TIR'!$E$14-'Ejercicio 3 - TIR'!$C$14)*('Ejercicio 3 - TIR'!$E$14-'Ejercicio 3 - TIR'!$D$14)*(1-D812)))</f>
        <v>31544.38348</v>
      </c>
      <c r="F812" s="3">
        <f t="shared" si="6"/>
        <v>0.04565874285</v>
      </c>
      <c r="G812" s="4">
        <f>IF(F812&lt;=('Ejercicio 3 - TIR'!$D$18-'Ejercicio 3 - TIR'!$C$18)/('Ejercicio 3 - TIR'!$E$18-'Ejercicio 3 - TIR'!$C$18),'Ejercicio 3 - TIR'!$C$18+SQRT(('Ejercicio 3 - TIR'!$E$18-'Ejercicio 3 - TIR'!$C$18)*('Ejercicio 3 - TIR'!$D$18-'Ejercicio 3 - TIR'!$C$18)*F812),'Ejercicio 3 - TIR'!$E$18-SQRT(('Ejercicio 3 - TIR'!$E$18-'Ejercicio 3 - TIR'!$C$18)*('Ejercicio 3 - TIR'!$E$18-'Ejercicio 3 - TIR'!$D$18)*(1-F812)))</f>
        <v>32617.02339</v>
      </c>
      <c r="H812" s="3">
        <f t="shared" si="7"/>
        <v>0.851450737</v>
      </c>
      <c r="I812" s="4">
        <f>IF(H812&lt;=('Ejercicio 3 - TIR'!$D$18-'Ejercicio 3 - TIR'!$C$18)/('Ejercicio 3 - TIR'!$E$18-'Ejercicio 3 - TIR'!$C$18),'Ejercicio 3 - TIR'!$C$18+SQRT(('Ejercicio 3 - TIR'!$E$18-'Ejercicio 3 - TIR'!$C$18)*('Ejercicio 3 - TIR'!$D$18-'Ejercicio 3 - TIR'!$C$18)*H812),'Ejercicio 3 - TIR'!$E$18-SQRT(('Ejercicio 3 - TIR'!$E$18-'Ejercicio 3 - TIR'!$C$18)*('Ejercicio 3 - TIR'!$E$18-'Ejercicio 3 - TIR'!$D$18)*(1-H812)))</f>
        <v>41662.15717</v>
      </c>
      <c r="J812" s="3">
        <f t="shared" si="8"/>
        <v>0.7892508937</v>
      </c>
      <c r="K812" s="4">
        <f>IF(J812&lt;=('Ejercicio 3 - TIR'!$D$18-'Ejercicio 3 - TIR'!$C$18)/('Ejercicio 3 - TIR'!$E$18-'Ejercicio 3 - TIR'!$C$18),'Ejercicio 3 - TIR'!$C$18+SQRT(('Ejercicio 3 - TIR'!$E$18-'Ejercicio 3 - TIR'!$C$18)*('Ejercicio 3 - TIR'!$D$18-'Ejercicio 3 - TIR'!$C$18)*J812),'Ejercicio 3 - TIR'!$E$18-SQRT(('Ejercicio 3 - TIR'!$E$18-'Ejercicio 3 - TIR'!$C$18)*('Ejercicio 3 - TIR'!$E$18-'Ejercicio 3 - TIR'!$D$18)*(1-J812)))</f>
        <v>41024.30095</v>
      </c>
      <c r="L812" s="3">
        <f t="shared" si="9"/>
        <v>0.01840459412</v>
      </c>
      <c r="M812" s="4">
        <f>IF(L812&lt;=('Ejercicio 3 - TIR'!$D$18-'Ejercicio 3 - TIR'!$C$18)/('Ejercicio 3 - TIR'!$E$18-'Ejercicio 3 - TIR'!$C$18),'Ejercicio 3 - TIR'!$C$18+SQRT(('Ejercicio 3 - TIR'!$E$18-'Ejercicio 3 - TIR'!$C$18)*('Ejercicio 3 - TIR'!$D$18-'Ejercicio 3 - TIR'!$C$18)*L812),'Ejercicio 3 - TIR'!$E$18-SQRT(('Ejercicio 3 - TIR'!$E$18-'Ejercicio 3 - TIR'!$C$18)*('Ejercicio 3 - TIR'!$E$18-'Ejercicio 3 - TIR'!$D$18)*(1-L812)))</f>
        <v>31661.53216</v>
      </c>
      <c r="N812" s="3">
        <f t="shared" si="10"/>
        <v>0.3799992796</v>
      </c>
      <c r="O812" s="4">
        <f>IF(N812&lt;=('Ejercicio 3 - TIR'!$D$18-'Ejercicio 3 - TIR'!$C$18)/('Ejercicio 3 - TIR'!$E$18-'Ejercicio 3 - TIR'!$C$18),'Ejercicio 3 - TIR'!$C$18+SQRT(('Ejercicio 3 - TIR'!$E$18-'Ejercicio 3 - TIR'!$C$18)*('Ejercicio 3 - TIR'!$D$18-'Ejercicio 3 - TIR'!$C$18)*N812),'Ejercicio 3 - TIR'!$E$18-SQRT(('Ejercicio 3 - TIR'!$E$18-'Ejercicio 3 - TIR'!$C$18)*('Ejercicio 3 - TIR'!$E$18-'Ejercicio 3 - TIR'!$D$18)*(1-N812)))</f>
        <v>37549.82728</v>
      </c>
      <c r="P812" s="3">
        <f t="shared" si="11"/>
        <v>0.8874753475</v>
      </c>
      <c r="Q812" s="7">
        <f>IF(P812&lt;=('Ejercicio 3 - TIR'!$D$22-'Ejercicio 3 - TIR'!$C$22)/('Ejercicio 3 - TIR'!$E$22-'Ejercicio 3 - TIR'!$C$22),'Ejercicio 3 - TIR'!$C$22+SQRT(('Ejercicio 3 - TIR'!$E$22-'Ejercicio 3 - TIR'!$C$22)*('Ejercicio 3 - TIR'!$D$22-'Ejercicio 3 - TIR'!$C$22)*P812),'Ejercicio 3 - TIR'!$E$22-SQRT(('Ejercicio 3 - TIR'!$E$22-'Ejercicio 3 - TIR'!$C$22)*('Ejercicio 3 - TIR'!$E$22-'Ejercicio 3 - TIR'!$D$22)*(1-P812)))</f>
        <v>0.1657681915</v>
      </c>
      <c r="R812" s="3">
        <f t="shared" si="12"/>
        <v>0.4111460594</v>
      </c>
      <c r="S812" s="7">
        <f>IF(R812&lt;=('Ejercicio 3 - TIR'!$D$23-'Ejercicio 3 - TIR'!$C$23)/('Ejercicio 3 - TIR'!$E$23-'Ejercicio 3 - TIR'!$C$23),'Ejercicio 3 - TIR'!$C$23+SQRT(('Ejercicio 3 - TIR'!$E$23-'Ejercicio 3 - TIR'!$C$23)*('Ejercicio 3 - TIR'!$D$23-'Ejercicio 3 - TIR'!$C$23)*R812),'Ejercicio 3 - TIR'!$E$23-SQRT(('Ejercicio 3 - TIR'!$E$23-'Ejercicio 3 - TIR'!$C$23)*('Ejercicio 3 - TIR'!$E$23-'Ejercicio 3 - TIR'!$D$23)*(1-R812)))</f>
        <v>0.1472040972</v>
      </c>
      <c r="T812" s="3">
        <f t="shared" si="13"/>
        <v>0.8808446485</v>
      </c>
      <c r="U812" s="7">
        <f>IF(T812&lt;=('Ejercicio 3 - TIR'!$D$24-'Ejercicio 3 - TIR'!$C$24)/('Ejercicio 3 - TIR'!$E$24-'Ejercicio 3 - TIR'!$C$24),'Ejercicio 3 - TIR'!$C$24+SQRT(('Ejercicio 3 - TIR'!$E$24-'Ejercicio 3 - TIR'!$C$24)*('Ejercicio 3 - TIR'!$D$24-'Ejercicio 3 - TIR'!$C$24)*T812),'Ejercicio 3 - TIR'!$E$24-SQRT(('Ejercicio 3 - TIR'!$E$24-'Ejercicio 3 - TIR'!$C$24)*('Ejercicio 3 - TIR'!$E$24-'Ejercicio 3 - TIR'!$D$24)*(1-T812)))</f>
        <v>0.2017343222</v>
      </c>
      <c r="V812" s="3">
        <f t="shared" si="14"/>
        <v>0.5809178339</v>
      </c>
      <c r="W812" s="7">
        <f>IF(V812&lt;=('Ejercicio 3 - TIR'!$D$25-'Ejercicio 3 - TIR'!$C$25)/('Ejercicio 3 - TIR'!$E$25-'Ejercicio 3 - TIR'!$C$25),'Ejercicio 3 - TIR'!$C$25+SQRT(('Ejercicio 3 - TIR'!$E$25-'Ejercicio 3 - TIR'!$C$25)*('Ejercicio 3 - TIR'!$D$25-'Ejercicio 3 - TIR'!$C$25)*V812),'Ejercicio 3 - TIR'!$E$25-SQRT(('Ejercicio 3 - TIR'!$E$25-'Ejercicio 3 - TIR'!$C$25)*('Ejercicio 3 - TIR'!$E$25-'Ejercicio 3 - TIR'!$D$25)*(1-V812)))</f>
        <v>0.2117013371</v>
      </c>
      <c r="X812" s="3">
        <f t="shared" si="15"/>
        <v>0.3617840413</v>
      </c>
      <c r="Y812" s="7">
        <f>IF(X812&lt;=('Ejercicio 3 - TIR'!$D$26-'Ejercicio 3 - TIR'!$C$26)/('Ejercicio 3 - TIR'!$E$26-'Ejercicio 3 - TIR'!$C$26),'Ejercicio 3 - TIR'!$C$26+SQRT(('Ejercicio 3 - TIR'!$E$26-'Ejercicio 3 - TIR'!$C$26)*('Ejercicio 3 - TIR'!$D$26-'Ejercicio 3 - TIR'!$C$26)*X812),'Ejercicio 3 - TIR'!$E$26-SQRT(('Ejercicio 3 - TIR'!$E$26-'Ejercicio 3 - TIR'!$C$26)*('Ejercicio 3 - TIR'!$E$26-'Ejercicio 3 - TIR'!$D$26)*(1-X812)))</f>
        <v>0.2212942407</v>
      </c>
      <c r="Z812" s="3">
        <f t="shared" si="16"/>
        <v>1.165768191</v>
      </c>
      <c r="AA812" s="3">
        <f t="shared" si="17"/>
        <v>1.337374046</v>
      </c>
      <c r="AB812" s="3">
        <f t="shared" si="18"/>
        <v>1.607168292</v>
      </c>
      <c r="AC812" s="3">
        <f t="shared" si="19"/>
        <v>1.947407969</v>
      </c>
      <c r="AD812" s="3">
        <f t="shared" si="20"/>
        <v>2.378358137</v>
      </c>
      <c r="AE812" s="2">
        <f t="shared" si="21"/>
        <v>5229.0554</v>
      </c>
      <c r="AF812" s="2">
        <f t="shared" si="22"/>
        <v>5998.79378</v>
      </c>
      <c r="AG812" s="2">
        <f t="shared" si="23"/>
        <v>7208.956377</v>
      </c>
      <c r="AH812" s="2">
        <f t="shared" si="24"/>
        <v>8735.102081</v>
      </c>
      <c r="AI812" s="2">
        <f t="shared" si="25"/>
        <v>10668.12986</v>
      </c>
      <c r="AJ812" s="4">
        <f t="shared" si="26"/>
        <v>38023.88837</v>
      </c>
      <c r="AK812" s="4">
        <f t="shared" si="27"/>
        <v>55717.88769</v>
      </c>
      <c r="AL812" s="4">
        <f t="shared" si="28"/>
        <v>65932.9557</v>
      </c>
      <c r="AM812" s="4">
        <f t="shared" si="29"/>
        <v>61657.92003</v>
      </c>
      <c r="AN812" s="4">
        <f t="shared" si="30"/>
        <v>89306.93723</v>
      </c>
      <c r="AO812" s="4">
        <f>C812/'Ejercicio 3 - TIR'!$D$7</f>
        <v>16028.33102</v>
      </c>
      <c r="AP812" s="4">
        <f t="shared" si="31"/>
        <v>21995.55735</v>
      </c>
      <c r="AQ812" s="4">
        <f t="shared" si="32"/>
        <v>39689.55668</v>
      </c>
      <c r="AR812" s="4">
        <f t="shared" si="33"/>
        <v>49904.62468</v>
      </c>
      <c r="AS812" s="4">
        <f t="shared" si="34"/>
        <v>45629.58901</v>
      </c>
      <c r="AT812" s="4">
        <f t="shared" si="35"/>
        <v>73278.60622</v>
      </c>
      <c r="AU812" s="4">
        <f>AP812*'Ejercicio 3 - TIR'!$D$5</f>
        <v>10997.77868</v>
      </c>
      <c r="AV812" s="4">
        <f>AQ812*'Ejercicio 3 - TIR'!$D$5</f>
        <v>19844.77834</v>
      </c>
      <c r="AW812" s="4">
        <f>AR812*'Ejercicio 3 - TIR'!$D$5</f>
        <v>24952.31234</v>
      </c>
      <c r="AX812" s="4">
        <f>AS812*'Ejercicio 3 - TIR'!$D$5</f>
        <v>22814.79451</v>
      </c>
      <c r="AY812" s="4">
        <f>AT812*'Ejercicio 3 - TIR'!$D$5</f>
        <v>36639.30311</v>
      </c>
      <c r="AZ812" s="4">
        <f t="shared" ref="AZ812:BD812" si="2471">AJ812-AU812-AE812</f>
        <v>21797.05429</v>
      </c>
      <c r="BA812" s="4">
        <f t="shared" si="2471"/>
        <v>29874.31557</v>
      </c>
      <c r="BB812" s="4">
        <f t="shared" si="2471"/>
        <v>33771.68698</v>
      </c>
      <c r="BC812" s="4">
        <f t="shared" si="2471"/>
        <v>30108.02344</v>
      </c>
      <c r="BD812" s="4">
        <f t="shared" si="2471"/>
        <v>41999.50426</v>
      </c>
      <c r="BE812" s="4">
        <f t="shared" ref="BE812:BI812" si="2472">AZ812/Z812</f>
        <v>18697.58881</v>
      </c>
      <c r="BF812" s="4">
        <f t="shared" si="2472"/>
        <v>22338.04048</v>
      </c>
      <c r="BG812" s="4">
        <f t="shared" si="2472"/>
        <v>21013.16156</v>
      </c>
      <c r="BH812" s="4">
        <f t="shared" si="2472"/>
        <v>15460.56293</v>
      </c>
      <c r="BI812" s="4">
        <f t="shared" si="2472"/>
        <v>17659.03277</v>
      </c>
      <c r="BJ812" s="4">
        <f t="shared" si="38"/>
        <v>75023.84111</v>
      </c>
      <c r="BK812" s="4">
        <f t="shared" si="39"/>
        <v>38121.11149</v>
      </c>
      <c r="BL812" s="4">
        <f t="shared" si="40"/>
        <v>113144.9526</v>
      </c>
      <c r="BM812" s="4">
        <f>BK812*'Ejercicio 3 - TIR'!$D$5</f>
        <v>19060.55574</v>
      </c>
      <c r="BN812" s="4">
        <f t="shared" si="41"/>
        <v>94084.39685</v>
      </c>
      <c r="BO812" s="4">
        <f t="shared" si="42"/>
        <v>39558.54899</v>
      </c>
      <c r="BP812" s="4">
        <f t="shared" si="43"/>
        <v>-111686.0386</v>
      </c>
      <c r="BQ812" s="4">
        <f t="shared" ref="BQ812:BT812" si="2473">BE812</f>
        <v>18697.58881</v>
      </c>
      <c r="BR812" s="4">
        <f t="shared" si="2473"/>
        <v>22338.04048</v>
      </c>
      <c r="BS812" s="4">
        <f t="shared" si="2473"/>
        <v>21013.16156</v>
      </c>
      <c r="BT812" s="4">
        <f t="shared" si="2473"/>
        <v>15460.56293</v>
      </c>
      <c r="BU812" s="4">
        <f t="shared" si="45"/>
        <v>57217.58175</v>
      </c>
      <c r="BV812" s="36">
        <f t="shared" si="46"/>
        <v>5.572440969</v>
      </c>
    </row>
    <row r="813" ht="15.0" customHeight="1">
      <c r="A813" s="2">
        <v>812.0</v>
      </c>
      <c r="B813" s="3">
        <f t="shared" si="4"/>
        <v>0.5938546732</v>
      </c>
      <c r="C813" s="4">
        <f>IF(B813&lt;=('Ejercicio 3 - TIR'!$D$13-'Ejercicio 3 - TIR'!$C$13)/('Ejercicio 3 - TIR'!$E$13-'Ejercicio 3 - TIR'!$C$13),'Ejercicio 3 - TIR'!$C$13+SQRT(('Ejercicio 3 - TIR'!$E$13-'Ejercicio 3 - TIR'!$C$13)*('Ejercicio 3 - TIR'!$D$13-'Ejercicio 3 - TIR'!$C$13)*B813),'Ejercicio 3 - TIR'!$E$13-SQRT(('Ejercicio 3 - TIR'!$E$13-'Ejercicio 3 - TIR'!$C$13)*('Ejercicio 3 - TIR'!$E$13-'Ejercicio 3 - TIR'!$D$13)*(1-B813)))</f>
        <v>77923.44247</v>
      </c>
      <c r="D813" s="3">
        <f t="shared" si="5"/>
        <v>0.2943898458</v>
      </c>
      <c r="E813" s="4">
        <f>IF(D813&lt;=('Ejercicio 3 - TIR'!$D$14-'Ejercicio 3 - TIR'!$C$14)/('Ejercicio 3 - TIR'!$E$14-'Ejercicio 3 - TIR'!$C$14),'Ejercicio 3 - TIR'!$C$14+SQRT(('Ejercicio 3 - TIR'!$E$14-'Ejercicio 3 - TIR'!$C$14)*('Ejercicio 3 - TIR'!$D$14-'Ejercicio 3 - TIR'!$C$14)*D813),'Ejercicio 3 - TIR'!$E$14-SQRT(('Ejercicio 3 - TIR'!$E$14-'Ejercicio 3 - TIR'!$C$14)*('Ejercicio 3 - TIR'!$E$14-'Ejercicio 3 - TIR'!$D$14)*(1-D813)))</f>
        <v>29698.85501</v>
      </c>
      <c r="F813" s="3">
        <f t="shared" si="6"/>
        <v>0.5862272764</v>
      </c>
      <c r="G813" s="4">
        <f>IF(F813&lt;=('Ejercicio 3 - TIR'!$D$18-'Ejercicio 3 - TIR'!$C$18)/('Ejercicio 3 - TIR'!$E$18-'Ejercicio 3 - TIR'!$C$18),'Ejercicio 3 - TIR'!$C$18+SQRT(('Ejercicio 3 - TIR'!$E$18-'Ejercicio 3 - TIR'!$C$18)*('Ejercicio 3 - TIR'!$D$18-'Ejercicio 3 - TIR'!$C$18)*F813),'Ejercicio 3 - TIR'!$E$18-SQRT(('Ejercicio 3 - TIR'!$E$18-'Ejercicio 3 - TIR'!$C$18)*('Ejercicio 3 - TIR'!$E$18-'Ejercicio 3 - TIR'!$D$18)*(1-F813)))</f>
        <v>39377.31792</v>
      </c>
      <c r="H813" s="3">
        <f t="shared" si="7"/>
        <v>0.1377383325</v>
      </c>
      <c r="I813" s="4">
        <f>IF(H813&lt;=('Ejercicio 3 - TIR'!$D$18-'Ejercicio 3 - TIR'!$C$18)/('Ejercicio 3 - TIR'!$E$18-'Ejercicio 3 - TIR'!$C$18),'Ejercicio 3 - TIR'!$C$18+SQRT(('Ejercicio 3 - TIR'!$E$18-'Ejercicio 3 - TIR'!$C$18)*('Ejercicio 3 - TIR'!$D$18-'Ejercicio 3 - TIR'!$C$18)*H813),'Ejercicio 3 - TIR'!$E$18-SQRT(('Ejercicio 3 - TIR'!$E$18-'Ejercicio 3 - TIR'!$C$18)*('Ejercicio 3 - TIR'!$E$18-'Ejercicio 3 - TIR'!$D$18)*(1-H813)))</f>
        <v>34545.40976</v>
      </c>
      <c r="J813" s="3">
        <f t="shared" si="8"/>
        <v>0.4744644491</v>
      </c>
      <c r="K813" s="4">
        <f>IF(J813&lt;=('Ejercicio 3 - TIR'!$D$18-'Ejercicio 3 - TIR'!$C$18)/('Ejercicio 3 - TIR'!$E$18-'Ejercicio 3 - TIR'!$C$18),'Ejercicio 3 - TIR'!$C$18+SQRT(('Ejercicio 3 - TIR'!$E$18-'Ejercicio 3 - TIR'!$C$18)*('Ejercicio 3 - TIR'!$D$18-'Ejercicio 3 - TIR'!$C$18)*J813),'Ejercicio 3 - TIR'!$E$18-SQRT(('Ejercicio 3 - TIR'!$E$18-'Ejercicio 3 - TIR'!$C$18)*('Ejercicio 3 - TIR'!$E$18-'Ejercicio 3 - TIR'!$D$18)*(1-J813)))</f>
        <v>38436.21167</v>
      </c>
      <c r="L813" s="3">
        <f t="shared" si="9"/>
        <v>0.05321654012</v>
      </c>
      <c r="M813" s="4">
        <f>IF(L813&lt;=('Ejercicio 3 - TIR'!$D$18-'Ejercicio 3 - TIR'!$C$18)/('Ejercicio 3 - TIR'!$E$18-'Ejercicio 3 - TIR'!$C$18),'Ejercicio 3 - TIR'!$C$18+SQRT(('Ejercicio 3 - TIR'!$E$18-'Ejercicio 3 - TIR'!$C$18)*('Ejercicio 3 - TIR'!$D$18-'Ejercicio 3 - TIR'!$C$18)*L813),'Ejercicio 3 - TIR'!$E$18-SQRT(('Ejercicio 3 - TIR'!$E$18-'Ejercicio 3 - TIR'!$C$18)*('Ejercicio 3 - TIR'!$E$18-'Ejercicio 3 - TIR'!$D$18)*(1-L813)))</f>
        <v>32825.32848</v>
      </c>
      <c r="N813" s="3">
        <f t="shared" si="10"/>
        <v>0.766899716</v>
      </c>
      <c r="O813" s="4">
        <f>IF(N813&lt;=('Ejercicio 3 - TIR'!$D$18-'Ejercicio 3 - TIR'!$C$18)/('Ejercicio 3 - TIR'!$E$18-'Ejercicio 3 - TIR'!$C$18),'Ejercicio 3 - TIR'!$C$18+SQRT(('Ejercicio 3 - TIR'!$E$18-'Ejercicio 3 - TIR'!$C$18)*('Ejercicio 3 - TIR'!$D$18-'Ejercicio 3 - TIR'!$C$18)*N813),'Ejercicio 3 - TIR'!$E$18-SQRT(('Ejercicio 3 - TIR'!$E$18-'Ejercicio 3 - TIR'!$C$18)*('Ejercicio 3 - TIR'!$E$18-'Ejercicio 3 - TIR'!$D$18)*(1-N813)))</f>
        <v>40818.78949</v>
      </c>
      <c r="P813" s="3">
        <f t="shared" si="11"/>
        <v>0.4230317491</v>
      </c>
      <c r="Q813" s="7">
        <f>IF(P813&lt;=('Ejercicio 3 - TIR'!$D$22-'Ejercicio 3 - TIR'!$C$22)/('Ejercicio 3 - TIR'!$E$22-'Ejercicio 3 - TIR'!$C$22),'Ejercicio 3 - TIR'!$C$22+SQRT(('Ejercicio 3 - TIR'!$E$22-'Ejercicio 3 - TIR'!$C$22)*('Ejercicio 3 - TIR'!$D$22-'Ejercicio 3 - TIR'!$C$22)*P813),'Ejercicio 3 - TIR'!$E$22-SQRT(('Ejercicio 3 - TIR'!$E$22-'Ejercicio 3 - TIR'!$C$22)*('Ejercicio 3 - TIR'!$E$22-'Ejercicio 3 - TIR'!$D$22)*(1-P813)))</f>
        <v>0.147594513</v>
      </c>
      <c r="R813" s="3">
        <f t="shared" si="12"/>
        <v>0.9889242051</v>
      </c>
      <c r="S813" s="7">
        <f>IF(R813&lt;=('Ejercicio 3 - TIR'!$D$23-'Ejercicio 3 - TIR'!$C$23)/('Ejercicio 3 - TIR'!$E$23-'Ejercicio 3 - TIR'!$C$23),'Ejercicio 3 - TIR'!$C$23+SQRT(('Ejercicio 3 - TIR'!$E$23-'Ejercicio 3 - TIR'!$C$23)*('Ejercicio 3 - TIR'!$D$23-'Ejercicio 3 - TIR'!$C$23)*R813),'Ejercicio 3 - TIR'!$E$23-SQRT(('Ejercicio 3 - TIR'!$E$23-'Ejercicio 3 - TIR'!$C$23)*('Ejercicio 3 - TIR'!$E$23-'Ejercicio 3 - TIR'!$D$23)*(1-R813)))</f>
        <v>0.1755349769</v>
      </c>
      <c r="T813" s="3">
        <f t="shared" si="13"/>
        <v>0.6464947493</v>
      </c>
      <c r="U813" s="7">
        <f>IF(T813&lt;=('Ejercicio 3 - TIR'!$D$24-'Ejercicio 3 - TIR'!$C$24)/('Ejercicio 3 - TIR'!$E$24-'Ejercicio 3 - TIR'!$C$24),'Ejercicio 3 - TIR'!$C$24+SQRT(('Ejercicio 3 - TIR'!$E$24-'Ejercicio 3 - TIR'!$C$24)*('Ejercicio 3 - TIR'!$D$24-'Ejercicio 3 - TIR'!$C$24)*T813),'Ejercicio 3 - TIR'!$E$24-SQRT(('Ejercicio 3 - TIR'!$E$24-'Ejercicio 3 - TIR'!$C$24)*('Ejercicio 3 - TIR'!$E$24-'Ejercicio 3 - TIR'!$D$24)*(1-T813)))</f>
        <v>0.1885386793</v>
      </c>
      <c r="V813" s="3">
        <f t="shared" si="14"/>
        <v>0.9496798372</v>
      </c>
      <c r="W813" s="7">
        <f>IF(V813&lt;=('Ejercicio 3 - TIR'!$D$25-'Ejercicio 3 - TIR'!$C$25)/('Ejercicio 3 - TIR'!$E$25-'Ejercicio 3 - TIR'!$C$25),'Ejercicio 3 - TIR'!$C$25+SQRT(('Ejercicio 3 - TIR'!$E$25-'Ejercicio 3 - TIR'!$C$25)*('Ejercicio 3 - TIR'!$D$25-'Ejercicio 3 - TIR'!$C$25)*V813),'Ejercicio 3 - TIR'!$E$25-SQRT(('Ejercicio 3 - TIR'!$E$25-'Ejercicio 3 - TIR'!$C$25)*('Ejercicio 3 - TIR'!$E$25-'Ejercicio 3 - TIR'!$D$25)*(1-V813)))</f>
        <v>0.2367289575</v>
      </c>
      <c r="X813" s="3">
        <f t="shared" si="15"/>
        <v>0.6274159618</v>
      </c>
      <c r="Y813" s="7">
        <f>IF(X813&lt;=('Ejercicio 3 - TIR'!$D$26-'Ejercicio 3 - TIR'!$C$26)/('Ejercicio 3 - TIR'!$E$26-'Ejercicio 3 - TIR'!$C$26),'Ejercicio 3 - TIR'!$C$26+SQRT(('Ejercicio 3 - TIR'!$E$26-'Ejercicio 3 - TIR'!$C$26)*('Ejercicio 3 - TIR'!$D$26-'Ejercicio 3 - TIR'!$C$26)*X813),'Ejercicio 3 - TIR'!$E$26-SQRT(('Ejercicio 3 - TIR'!$E$26-'Ejercicio 3 - TIR'!$C$26)*('Ejercicio 3 - TIR'!$E$26-'Ejercicio 3 - TIR'!$D$26)*(1-X813)))</f>
        <v>0.2351451919</v>
      </c>
      <c r="Z813" s="3">
        <f t="shared" si="16"/>
        <v>1.147594513</v>
      </c>
      <c r="AA813" s="3">
        <f t="shared" si="17"/>
        <v>1.349037489</v>
      </c>
      <c r="AB813" s="3">
        <f t="shared" si="18"/>
        <v>1.603383236</v>
      </c>
      <c r="AC813" s="3">
        <f t="shared" si="19"/>
        <v>1.982950478</v>
      </c>
      <c r="AD813" s="3">
        <f t="shared" si="20"/>
        <v>2.449231749</v>
      </c>
      <c r="AE813" s="2">
        <f t="shared" si="21"/>
        <v>4383.388043</v>
      </c>
      <c r="AF813" s="2">
        <f t="shared" si="22"/>
        <v>5152.825962</v>
      </c>
      <c r="AG813" s="2">
        <f t="shared" si="23"/>
        <v>6124.332963</v>
      </c>
      <c r="AH813" s="2">
        <f t="shared" si="24"/>
        <v>7574.139921</v>
      </c>
      <c r="AI813" s="2">
        <f t="shared" si="25"/>
        <v>9355.162506</v>
      </c>
      <c r="AJ813" s="4">
        <f t="shared" si="26"/>
        <v>45189.19399</v>
      </c>
      <c r="AK813" s="4">
        <f t="shared" si="27"/>
        <v>46603.05285</v>
      </c>
      <c r="AL813" s="4">
        <f t="shared" si="28"/>
        <v>61627.97745</v>
      </c>
      <c r="AM813" s="4">
        <f t="shared" si="29"/>
        <v>65091.00079</v>
      </c>
      <c r="AN813" s="4">
        <f t="shared" si="30"/>
        <v>99974.67516</v>
      </c>
      <c r="AO813" s="4">
        <f>C813/'Ejercicio 3 - TIR'!$D$7</f>
        <v>15584.68849</v>
      </c>
      <c r="AP813" s="4">
        <f t="shared" si="31"/>
        <v>29604.50549</v>
      </c>
      <c r="AQ813" s="4">
        <f t="shared" si="32"/>
        <v>31018.36436</v>
      </c>
      <c r="AR813" s="4">
        <f t="shared" si="33"/>
        <v>46043.28895</v>
      </c>
      <c r="AS813" s="4">
        <f t="shared" si="34"/>
        <v>49506.3123</v>
      </c>
      <c r="AT813" s="4">
        <f t="shared" si="35"/>
        <v>84389.98667</v>
      </c>
      <c r="AU813" s="4">
        <f>AP813*'Ejercicio 3 - TIR'!$D$5</f>
        <v>14802.25275</v>
      </c>
      <c r="AV813" s="4">
        <f>AQ813*'Ejercicio 3 - TIR'!$D$5</f>
        <v>15509.18218</v>
      </c>
      <c r="AW813" s="4">
        <f>AR813*'Ejercicio 3 - TIR'!$D$5</f>
        <v>23021.64448</v>
      </c>
      <c r="AX813" s="4">
        <f>AS813*'Ejercicio 3 - TIR'!$D$5</f>
        <v>24753.15615</v>
      </c>
      <c r="AY813" s="4">
        <f>AT813*'Ejercicio 3 - TIR'!$D$5</f>
        <v>42194.99333</v>
      </c>
      <c r="AZ813" s="4">
        <f t="shared" ref="AZ813:BD813" si="2474">AJ813-AU813-AE813</f>
        <v>26003.5532</v>
      </c>
      <c r="BA813" s="4">
        <f t="shared" si="2474"/>
        <v>25941.04471</v>
      </c>
      <c r="BB813" s="4">
        <f t="shared" si="2474"/>
        <v>32482.00001</v>
      </c>
      <c r="BC813" s="4">
        <f t="shared" si="2474"/>
        <v>32763.70472</v>
      </c>
      <c r="BD813" s="4">
        <f t="shared" si="2474"/>
        <v>48424.51932</v>
      </c>
      <c r="BE813" s="4">
        <f t="shared" ref="BE813:BI813" si="2475">AZ813/Z813</f>
        <v>22659.18223</v>
      </c>
      <c r="BF813" s="4">
        <f t="shared" si="2475"/>
        <v>19229.2986</v>
      </c>
      <c r="BG813" s="4">
        <f t="shared" si="2475"/>
        <v>20258.41314</v>
      </c>
      <c r="BH813" s="4">
        <f t="shared" si="2475"/>
        <v>16522.70447</v>
      </c>
      <c r="BI813" s="4">
        <f t="shared" si="2475"/>
        <v>19771.30966</v>
      </c>
      <c r="BJ813" s="4">
        <f t="shared" si="38"/>
        <v>72739.37859</v>
      </c>
      <c r="BK813" s="4">
        <f t="shared" si="39"/>
        <v>38170.51385</v>
      </c>
      <c r="BL813" s="4">
        <f t="shared" si="40"/>
        <v>110909.8924</v>
      </c>
      <c r="BM813" s="4">
        <f>BK813*'Ejercicio 3 - TIR'!$D$5</f>
        <v>19085.25693</v>
      </c>
      <c r="BN813" s="4">
        <f t="shared" si="41"/>
        <v>91824.63552</v>
      </c>
      <c r="BO813" s="4">
        <f t="shared" si="42"/>
        <v>37491.19926</v>
      </c>
      <c r="BP813" s="4">
        <f t="shared" si="43"/>
        <v>-107622.2975</v>
      </c>
      <c r="BQ813" s="4">
        <f t="shared" ref="BQ813:BT813" si="2476">BE813</f>
        <v>22659.18223</v>
      </c>
      <c r="BR813" s="4">
        <f t="shared" si="2476"/>
        <v>19229.2986</v>
      </c>
      <c r="BS813" s="4">
        <f t="shared" si="2476"/>
        <v>20258.41314</v>
      </c>
      <c r="BT813" s="4">
        <f t="shared" si="2476"/>
        <v>16522.70447</v>
      </c>
      <c r="BU813" s="4">
        <f t="shared" si="45"/>
        <v>57262.50892</v>
      </c>
      <c r="BV813" s="36">
        <f t="shared" si="46"/>
        <v>7.095456834</v>
      </c>
    </row>
    <row r="814" ht="15.0" customHeight="1">
      <c r="A814" s="2">
        <v>813.0</v>
      </c>
      <c r="B814" s="3">
        <f t="shared" si="4"/>
        <v>0.01055500842</v>
      </c>
      <c r="C814" s="4">
        <f>IF(B814&lt;=('Ejercicio 3 - TIR'!$D$13-'Ejercicio 3 - TIR'!$C$13)/('Ejercicio 3 - TIR'!$E$13-'Ejercicio 3 - TIR'!$C$13),'Ejercicio 3 - TIR'!$C$13+SQRT(('Ejercicio 3 - TIR'!$E$13-'Ejercicio 3 - TIR'!$C$13)*('Ejercicio 3 - TIR'!$D$13-'Ejercicio 3 - TIR'!$C$13)*B814),'Ejercicio 3 - TIR'!$E$13-SQRT(('Ejercicio 3 - TIR'!$E$13-'Ejercicio 3 - TIR'!$C$13)*('Ejercicio 3 - TIR'!$E$13-'Ejercicio 3 - TIR'!$D$13)*(1-B814)))</f>
        <v>62054.75141</v>
      </c>
      <c r="D814" s="3">
        <f t="shared" si="5"/>
        <v>0.2729756561</v>
      </c>
      <c r="E814" s="4">
        <f>IF(D814&lt;=('Ejercicio 3 - TIR'!$D$14-'Ejercicio 3 - TIR'!$C$14)/('Ejercicio 3 - TIR'!$E$14-'Ejercicio 3 - TIR'!$C$14),'Ejercicio 3 - TIR'!$C$14+SQRT(('Ejercicio 3 - TIR'!$E$14-'Ejercicio 3 - TIR'!$C$14)*('Ejercicio 3 - TIR'!$D$14-'Ejercicio 3 - TIR'!$C$14)*D814),'Ejercicio 3 - TIR'!$E$14-SQRT(('Ejercicio 3 - TIR'!$E$14-'Ejercicio 3 - TIR'!$C$14)*('Ejercicio 3 - TIR'!$E$14-'Ejercicio 3 - TIR'!$D$14)*(1-D814)))</f>
        <v>29524.72919</v>
      </c>
      <c r="F814" s="3">
        <f t="shared" si="6"/>
        <v>0.6010380423</v>
      </c>
      <c r="G814" s="4">
        <f>IF(F814&lt;=('Ejercicio 3 - TIR'!$D$18-'Ejercicio 3 - TIR'!$C$18)/('Ejercicio 3 - TIR'!$E$18-'Ejercicio 3 - TIR'!$C$18),'Ejercicio 3 - TIR'!$C$18+SQRT(('Ejercicio 3 - TIR'!$E$18-'Ejercicio 3 - TIR'!$C$18)*('Ejercicio 3 - TIR'!$D$18-'Ejercicio 3 - TIR'!$C$18)*F814),'Ejercicio 3 - TIR'!$E$18-SQRT(('Ejercicio 3 - TIR'!$E$18-'Ejercicio 3 - TIR'!$C$18)*('Ejercicio 3 - TIR'!$E$18-'Ejercicio 3 - TIR'!$D$18)*(1-F814)))</f>
        <v>39495.03588</v>
      </c>
      <c r="H814" s="3">
        <f t="shared" si="7"/>
        <v>0.9003055753</v>
      </c>
      <c r="I814" s="4">
        <f>IF(H814&lt;=('Ejercicio 3 - TIR'!$D$18-'Ejercicio 3 - TIR'!$C$18)/('Ejercicio 3 - TIR'!$E$18-'Ejercicio 3 - TIR'!$C$18),'Ejercicio 3 - TIR'!$C$18+SQRT(('Ejercicio 3 - TIR'!$E$18-'Ejercicio 3 - TIR'!$C$18)*('Ejercicio 3 - TIR'!$D$18-'Ejercicio 3 - TIR'!$C$18)*H814),'Ejercicio 3 - TIR'!$E$18-SQRT(('Ejercicio 3 - TIR'!$E$18-'Ejercicio 3 - TIR'!$C$18)*('Ejercicio 3 - TIR'!$E$18-'Ejercicio 3 - TIR'!$D$18)*(1-H814)))</f>
        <v>42265.57468</v>
      </c>
      <c r="J814" s="3">
        <f t="shared" si="8"/>
        <v>0.7781434954</v>
      </c>
      <c r="K814" s="4">
        <f>IF(J814&lt;=('Ejercicio 3 - TIR'!$D$18-'Ejercicio 3 - TIR'!$C$18)/('Ejercicio 3 - TIR'!$E$18-'Ejercicio 3 - TIR'!$C$18),'Ejercicio 3 - TIR'!$C$18+SQRT(('Ejercicio 3 - TIR'!$E$18-'Ejercicio 3 - TIR'!$C$18)*('Ejercicio 3 - TIR'!$D$18-'Ejercicio 3 - TIR'!$C$18)*J814),'Ejercicio 3 - TIR'!$E$18-SQRT(('Ejercicio 3 - TIR'!$E$18-'Ejercicio 3 - TIR'!$C$18)*('Ejercicio 3 - TIR'!$E$18-'Ejercicio 3 - TIR'!$D$18)*(1-J814)))</f>
        <v>40920.87781</v>
      </c>
      <c r="L814" s="3">
        <f t="shared" si="9"/>
        <v>0.01899479805</v>
      </c>
      <c r="M814" s="4">
        <f>IF(L814&lt;=('Ejercicio 3 - TIR'!$D$18-'Ejercicio 3 - TIR'!$C$18)/('Ejercicio 3 - TIR'!$E$18-'Ejercicio 3 - TIR'!$C$18),'Ejercicio 3 - TIR'!$C$18+SQRT(('Ejercicio 3 - TIR'!$E$18-'Ejercicio 3 - TIR'!$C$18)*('Ejercicio 3 - TIR'!$D$18-'Ejercicio 3 - TIR'!$C$18)*L814),'Ejercicio 3 - TIR'!$E$18-SQRT(('Ejercicio 3 - TIR'!$E$18-'Ejercicio 3 - TIR'!$C$18)*('Ejercicio 3 - TIR'!$E$18-'Ejercicio 3 - TIR'!$D$18)*(1-L814)))</f>
        <v>31687.96318</v>
      </c>
      <c r="N814" s="3">
        <f t="shared" si="10"/>
        <v>0.942041516</v>
      </c>
      <c r="O814" s="4">
        <f>IF(N814&lt;=('Ejercicio 3 - TIR'!$D$18-'Ejercicio 3 - TIR'!$C$18)/('Ejercicio 3 - TIR'!$E$18-'Ejercicio 3 - TIR'!$C$18),'Ejercicio 3 - TIR'!$C$18+SQRT(('Ejercicio 3 - TIR'!$E$18-'Ejercicio 3 - TIR'!$C$18)*('Ejercicio 3 - TIR'!$D$18-'Ejercicio 3 - TIR'!$C$18)*N814),'Ejercicio 3 - TIR'!$E$18-SQRT(('Ejercicio 3 - TIR'!$E$18-'Ejercicio 3 - TIR'!$C$18)*('Ejercicio 3 - TIR'!$E$18-'Ejercicio 3 - TIR'!$D$18)*(1-N814)))</f>
        <v>42915.08123</v>
      </c>
      <c r="P814" s="3">
        <f t="shared" si="11"/>
        <v>0.652969965</v>
      </c>
      <c r="Q814" s="7">
        <f>IF(P814&lt;=('Ejercicio 3 - TIR'!$D$22-'Ejercicio 3 - TIR'!$C$22)/('Ejercicio 3 - TIR'!$E$22-'Ejercicio 3 - TIR'!$C$22),'Ejercicio 3 - TIR'!$C$22+SQRT(('Ejercicio 3 - TIR'!$E$22-'Ejercicio 3 - TIR'!$C$22)*('Ejercicio 3 - TIR'!$D$22-'Ejercicio 3 - TIR'!$C$22)*P814),'Ejercicio 3 - TIR'!$E$22-SQRT(('Ejercicio 3 - TIR'!$E$22-'Ejercicio 3 - TIR'!$C$22)*('Ejercicio 3 - TIR'!$E$22-'Ejercicio 3 - TIR'!$D$22)*(1-P814)))</f>
        <v>0.1550069197</v>
      </c>
      <c r="R814" s="3">
        <f t="shared" si="12"/>
        <v>0.4515587405</v>
      </c>
      <c r="S814" s="7">
        <f>IF(R814&lt;=('Ejercicio 3 - TIR'!$D$23-'Ejercicio 3 - TIR'!$C$23)/('Ejercicio 3 - TIR'!$E$23-'Ejercicio 3 - TIR'!$C$23),'Ejercicio 3 - TIR'!$C$23+SQRT(('Ejercicio 3 - TIR'!$E$23-'Ejercicio 3 - TIR'!$C$23)*('Ejercicio 3 - TIR'!$D$23-'Ejercicio 3 - TIR'!$C$23)*R814),'Ejercicio 3 - TIR'!$E$23-SQRT(('Ejercicio 3 - TIR'!$E$23-'Ejercicio 3 - TIR'!$C$23)*('Ejercicio 3 - TIR'!$E$23-'Ejercicio 3 - TIR'!$D$23)*(1-R814)))</f>
        <v>0.148509748</v>
      </c>
      <c r="T814" s="3">
        <f t="shared" si="13"/>
        <v>0.9068082727</v>
      </c>
      <c r="U814" s="7">
        <f>IF(T814&lt;=('Ejercicio 3 - TIR'!$D$24-'Ejercicio 3 - TIR'!$C$24)/('Ejercicio 3 - TIR'!$E$24-'Ejercicio 3 - TIR'!$C$24),'Ejercicio 3 - TIR'!$C$24+SQRT(('Ejercicio 3 - TIR'!$E$24-'Ejercicio 3 - TIR'!$C$24)*('Ejercicio 3 - TIR'!$D$24-'Ejercicio 3 - TIR'!$C$24)*T814),'Ejercicio 3 - TIR'!$E$24-SQRT(('Ejercicio 3 - TIR'!$E$24-'Ejercicio 3 - TIR'!$C$24)*('Ejercicio 3 - TIR'!$E$24-'Ejercicio 3 - TIR'!$D$24)*(1-T814)))</f>
        <v>0.2038464606</v>
      </c>
      <c r="V814" s="3">
        <f t="shared" si="14"/>
        <v>0.361330525</v>
      </c>
      <c r="W814" s="7">
        <f>IF(V814&lt;=('Ejercicio 3 - TIR'!$D$25-'Ejercicio 3 - TIR'!$C$25)/('Ejercicio 3 - TIR'!$E$25-'Ejercicio 3 - TIR'!$C$25),'Ejercicio 3 - TIR'!$C$25+SQRT(('Ejercicio 3 - TIR'!$E$25-'Ejercicio 3 - TIR'!$C$25)*('Ejercicio 3 - TIR'!$D$25-'Ejercicio 3 - TIR'!$C$25)*V814),'Ejercicio 3 - TIR'!$E$25-SQRT(('Ejercicio 3 - TIR'!$E$25-'Ejercicio 3 - TIR'!$C$25)*('Ejercicio 3 - TIR'!$E$25-'Ejercicio 3 - TIR'!$D$25)*(1-V814)))</f>
        <v>0.2027205842</v>
      </c>
      <c r="X814" s="3">
        <f t="shared" si="15"/>
        <v>0.8767177848</v>
      </c>
      <c r="Y814" s="7">
        <f>IF(X814&lt;=('Ejercicio 3 - TIR'!$D$26-'Ejercicio 3 - TIR'!$C$26)/('Ejercicio 3 - TIR'!$E$26-'Ejercicio 3 - TIR'!$C$26),'Ejercicio 3 - TIR'!$C$26+SQRT(('Ejercicio 3 - TIR'!$E$26-'Ejercicio 3 - TIR'!$C$26)*('Ejercicio 3 - TIR'!$D$26-'Ejercicio 3 - TIR'!$C$26)*X814),'Ejercicio 3 - TIR'!$E$26-SQRT(('Ejercicio 3 - TIR'!$E$26-'Ejercicio 3 - TIR'!$C$26)*('Ejercicio 3 - TIR'!$E$26-'Ejercicio 3 - TIR'!$D$26)*(1-X814)))</f>
        <v>0.2541983729</v>
      </c>
      <c r="Z814" s="3">
        <f t="shared" si="16"/>
        <v>1.15500692</v>
      </c>
      <c r="AA814" s="3">
        <f t="shared" si="17"/>
        <v>1.326536706</v>
      </c>
      <c r="AB814" s="3">
        <f t="shared" si="18"/>
        <v>1.596946519</v>
      </c>
      <c r="AC814" s="3">
        <f t="shared" si="19"/>
        <v>1.92068045</v>
      </c>
      <c r="AD814" s="3">
        <f t="shared" si="20"/>
        <v>2.408914295</v>
      </c>
      <c r="AE814" s="2">
        <f t="shared" si="21"/>
        <v>4576.537326</v>
      </c>
      <c r="AF814" s="2">
        <f t="shared" si="22"/>
        <v>5256.197731</v>
      </c>
      <c r="AG814" s="2">
        <f t="shared" si="23"/>
        <v>6327.655035</v>
      </c>
      <c r="AH814" s="2">
        <f t="shared" si="24"/>
        <v>7610.40096</v>
      </c>
      <c r="AI814" s="2">
        <f t="shared" si="25"/>
        <v>9544.952501</v>
      </c>
      <c r="AJ814" s="4">
        <f t="shared" si="26"/>
        <v>45617.03973</v>
      </c>
      <c r="AK814" s="4">
        <f t="shared" si="27"/>
        <v>56066.83622</v>
      </c>
      <c r="AL814" s="4">
        <f t="shared" si="28"/>
        <v>65348.45336</v>
      </c>
      <c r="AM814" s="4">
        <f t="shared" si="29"/>
        <v>60862.45138</v>
      </c>
      <c r="AN814" s="4">
        <f t="shared" si="30"/>
        <v>103378.7526</v>
      </c>
      <c r="AO814" s="4">
        <f>C814/'Ejercicio 3 - TIR'!$D$7</f>
        <v>12410.95028</v>
      </c>
      <c r="AP814" s="4">
        <f t="shared" si="31"/>
        <v>33206.08945</v>
      </c>
      <c r="AQ814" s="4">
        <f t="shared" si="32"/>
        <v>43655.88594</v>
      </c>
      <c r="AR814" s="4">
        <f t="shared" si="33"/>
        <v>52937.50308</v>
      </c>
      <c r="AS814" s="4">
        <f t="shared" si="34"/>
        <v>48451.5011</v>
      </c>
      <c r="AT814" s="4">
        <f t="shared" si="35"/>
        <v>90967.80235</v>
      </c>
      <c r="AU814" s="4">
        <f>AP814*'Ejercicio 3 - TIR'!$D$5</f>
        <v>16603.04473</v>
      </c>
      <c r="AV814" s="4">
        <f>AQ814*'Ejercicio 3 - TIR'!$D$5</f>
        <v>21827.94297</v>
      </c>
      <c r="AW814" s="4">
        <f>AR814*'Ejercicio 3 - TIR'!$D$5</f>
        <v>26468.75154</v>
      </c>
      <c r="AX814" s="4">
        <f>AS814*'Ejercicio 3 - TIR'!$D$5</f>
        <v>24225.75055</v>
      </c>
      <c r="AY814" s="4">
        <f>AT814*'Ejercicio 3 - TIR'!$D$5</f>
        <v>45483.90118</v>
      </c>
      <c r="AZ814" s="4">
        <f t="shared" ref="AZ814:BD814" si="2477">AJ814-AU814-AE814</f>
        <v>24437.45768</v>
      </c>
      <c r="BA814" s="4">
        <f t="shared" si="2477"/>
        <v>28982.69552</v>
      </c>
      <c r="BB814" s="4">
        <f t="shared" si="2477"/>
        <v>32552.04679</v>
      </c>
      <c r="BC814" s="4">
        <f t="shared" si="2477"/>
        <v>29026.29987</v>
      </c>
      <c r="BD814" s="4">
        <f t="shared" si="2477"/>
        <v>48349.89896</v>
      </c>
      <c r="BE814" s="4">
        <f t="shared" ref="BE814:BI814" si="2478">AZ814/Z814</f>
        <v>21157.84526</v>
      </c>
      <c r="BF814" s="4">
        <f t="shared" si="2478"/>
        <v>21848.39318</v>
      </c>
      <c r="BG814" s="4">
        <f t="shared" si="2478"/>
        <v>20383.93046</v>
      </c>
      <c r="BH814" s="4">
        <f t="shared" si="2478"/>
        <v>15112.50863</v>
      </c>
      <c r="BI814" s="4">
        <f t="shared" si="2478"/>
        <v>20071.24083</v>
      </c>
      <c r="BJ814" s="4">
        <f t="shared" si="38"/>
        <v>71122.54219</v>
      </c>
      <c r="BK814" s="4">
        <f t="shared" si="39"/>
        <v>29896.91555</v>
      </c>
      <c r="BL814" s="4">
        <f t="shared" si="40"/>
        <v>101019.4577</v>
      </c>
      <c r="BM814" s="4">
        <f>BK814*'Ejercicio 3 - TIR'!$D$5</f>
        <v>14948.45778</v>
      </c>
      <c r="BN814" s="4">
        <f t="shared" si="41"/>
        <v>86070.99997</v>
      </c>
      <c r="BO814" s="4">
        <f t="shared" si="42"/>
        <v>35730.20433</v>
      </c>
      <c r="BP814" s="4">
        <f t="shared" si="43"/>
        <v>-91579.4806</v>
      </c>
      <c r="BQ814" s="4">
        <f t="shared" ref="BQ814:BT814" si="2479">BE814</f>
        <v>21157.84526</v>
      </c>
      <c r="BR814" s="4">
        <f t="shared" si="2479"/>
        <v>21848.39318</v>
      </c>
      <c r="BS814" s="4">
        <f t="shared" si="2479"/>
        <v>20383.93046</v>
      </c>
      <c r="BT814" s="4">
        <f t="shared" si="2479"/>
        <v>15112.50863</v>
      </c>
      <c r="BU814" s="4">
        <f t="shared" si="45"/>
        <v>55801.44516</v>
      </c>
      <c r="BV814" s="36">
        <f t="shared" si="46"/>
        <v>12.1933094</v>
      </c>
    </row>
    <row r="815" ht="15.0" customHeight="1">
      <c r="A815" s="2">
        <v>814.0</v>
      </c>
      <c r="B815" s="3">
        <f t="shared" si="4"/>
        <v>0.6638988937</v>
      </c>
      <c r="C815" s="4">
        <f>IF(B815&lt;=('Ejercicio 3 - TIR'!$D$13-'Ejercicio 3 - TIR'!$C$13)/('Ejercicio 3 - TIR'!$E$13-'Ejercicio 3 - TIR'!$C$13),'Ejercicio 3 - TIR'!$C$13+SQRT(('Ejercicio 3 - TIR'!$E$13-'Ejercicio 3 - TIR'!$C$13)*('Ejercicio 3 - TIR'!$D$13-'Ejercicio 3 - TIR'!$C$13)*B815),'Ejercicio 3 - TIR'!$E$13-SQRT(('Ejercicio 3 - TIR'!$E$13-'Ejercicio 3 - TIR'!$C$13)*('Ejercicio 3 - TIR'!$E$13-'Ejercicio 3 - TIR'!$D$13)*(1-B815)))</f>
        <v>79917.13846</v>
      </c>
      <c r="D815" s="3">
        <f t="shared" si="5"/>
        <v>0.6867815668</v>
      </c>
      <c r="E815" s="4">
        <f>IF(D815&lt;=('Ejercicio 3 - TIR'!$D$14-'Ejercicio 3 - TIR'!$C$14)/('Ejercicio 3 - TIR'!$E$14-'Ejercicio 3 - TIR'!$C$14),'Ejercicio 3 - TIR'!$C$14+SQRT(('Ejercicio 3 - TIR'!$E$14-'Ejercicio 3 - TIR'!$C$14)*('Ejercicio 3 - TIR'!$D$14-'Ejercicio 3 - TIR'!$C$14)*D815),'Ejercicio 3 - TIR'!$E$14-SQRT(('Ejercicio 3 - TIR'!$E$14-'Ejercicio 3 - TIR'!$C$14)*('Ejercicio 3 - TIR'!$E$14-'Ejercicio 3 - TIR'!$D$14)*(1-D815)))</f>
        <v>33145.60251</v>
      </c>
      <c r="F815" s="3">
        <f t="shared" si="6"/>
        <v>0.9431841572</v>
      </c>
      <c r="G815" s="4">
        <f>IF(F815&lt;=('Ejercicio 3 - TIR'!$D$18-'Ejercicio 3 - TIR'!$C$18)/('Ejercicio 3 - TIR'!$E$18-'Ejercicio 3 - TIR'!$C$18),'Ejercicio 3 - TIR'!$C$18+SQRT(('Ejercicio 3 - TIR'!$E$18-'Ejercicio 3 - TIR'!$C$18)*('Ejercicio 3 - TIR'!$D$18-'Ejercicio 3 - TIR'!$C$18)*F815),'Ejercicio 3 - TIR'!$E$18-SQRT(('Ejercicio 3 - TIR'!$E$18-'Ejercicio 3 - TIR'!$C$18)*('Ejercicio 3 - TIR'!$E$18-'Ejercicio 3 - TIR'!$D$18)*(1-F815)))</f>
        <v>42935.73543</v>
      </c>
      <c r="H815" s="3">
        <f t="shared" si="7"/>
        <v>0.06871893146</v>
      </c>
      <c r="I815" s="4">
        <f>IF(H815&lt;=('Ejercicio 3 - TIR'!$D$18-'Ejercicio 3 - TIR'!$C$18)/('Ejercicio 3 - TIR'!$E$18-'Ejercicio 3 - TIR'!$C$18),'Ejercicio 3 - TIR'!$C$18+SQRT(('Ejercicio 3 - TIR'!$E$18-'Ejercicio 3 - TIR'!$C$18)*('Ejercicio 3 - TIR'!$D$18-'Ejercicio 3 - TIR'!$C$18)*H815),'Ejercicio 3 - TIR'!$E$18-SQRT(('Ejercicio 3 - TIR'!$E$18-'Ejercicio 3 - TIR'!$C$18)*('Ejercicio 3 - TIR'!$E$18-'Ejercicio 3 - TIR'!$D$18)*(1-H815)))</f>
        <v>33210.58246</v>
      </c>
      <c r="J815" s="3">
        <f t="shared" si="8"/>
        <v>0.09452323484</v>
      </c>
      <c r="K815" s="4">
        <f>IF(J815&lt;=('Ejercicio 3 - TIR'!$D$18-'Ejercicio 3 - TIR'!$C$18)/('Ejercicio 3 - TIR'!$E$18-'Ejercicio 3 - TIR'!$C$18),'Ejercicio 3 - TIR'!$C$18+SQRT(('Ejercicio 3 - TIR'!$E$18-'Ejercicio 3 - TIR'!$C$18)*('Ejercicio 3 - TIR'!$D$18-'Ejercicio 3 - TIR'!$C$18)*J815),'Ejercicio 3 - TIR'!$E$18-SQRT(('Ejercicio 3 - TIR'!$E$18-'Ejercicio 3 - TIR'!$C$18)*('Ejercicio 3 - TIR'!$E$18-'Ejercicio 3 - TIR'!$D$18)*(1-J815)))</f>
        <v>33765.43294</v>
      </c>
      <c r="L815" s="3">
        <f t="shared" si="9"/>
        <v>0.05778179621</v>
      </c>
      <c r="M815" s="4">
        <f>IF(L815&lt;=('Ejercicio 3 - TIR'!$D$18-'Ejercicio 3 - TIR'!$C$18)/('Ejercicio 3 - TIR'!$E$18-'Ejercicio 3 - TIR'!$C$18),'Ejercicio 3 - TIR'!$C$18+SQRT(('Ejercicio 3 - TIR'!$E$18-'Ejercicio 3 - TIR'!$C$18)*('Ejercicio 3 - TIR'!$D$18-'Ejercicio 3 - TIR'!$C$18)*L815),'Ejercicio 3 - TIR'!$E$18-SQRT(('Ejercicio 3 - TIR'!$E$18-'Ejercicio 3 - TIR'!$C$18)*('Ejercicio 3 - TIR'!$E$18-'Ejercicio 3 - TIR'!$D$18)*(1-L815)))</f>
        <v>32944.02266</v>
      </c>
      <c r="N815" s="3">
        <f t="shared" si="10"/>
        <v>0.1689506827</v>
      </c>
      <c r="O815" s="4">
        <f>IF(N815&lt;=('Ejercicio 3 - TIR'!$D$18-'Ejercicio 3 - TIR'!$C$18)/('Ejercicio 3 - TIR'!$E$18-'Ejercicio 3 - TIR'!$C$18),'Ejercicio 3 - TIR'!$C$18+SQRT(('Ejercicio 3 - TIR'!$E$18-'Ejercicio 3 - TIR'!$C$18)*('Ejercicio 3 - TIR'!$D$18-'Ejercicio 3 - TIR'!$C$18)*N815),'Ejercicio 3 - TIR'!$E$18-SQRT(('Ejercicio 3 - TIR'!$E$18-'Ejercicio 3 - TIR'!$C$18)*('Ejercicio 3 - TIR'!$E$18-'Ejercicio 3 - TIR'!$D$18)*(1-N815)))</f>
        <v>35034.14366</v>
      </c>
      <c r="P815" s="3">
        <f t="shared" si="11"/>
        <v>0.766151596</v>
      </c>
      <c r="Q815" s="7">
        <f>IF(P815&lt;=('Ejercicio 3 - TIR'!$D$22-'Ejercicio 3 - TIR'!$C$22)/('Ejercicio 3 - TIR'!$E$22-'Ejercicio 3 - TIR'!$C$22),'Ejercicio 3 - TIR'!$C$22+SQRT(('Ejercicio 3 - TIR'!$E$22-'Ejercicio 3 - TIR'!$C$22)*('Ejercicio 3 - TIR'!$D$22-'Ejercicio 3 - TIR'!$C$22)*P815),'Ejercicio 3 - TIR'!$E$22-SQRT(('Ejercicio 3 - TIR'!$E$22-'Ejercicio 3 - TIR'!$C$22)*('Ejercicio 3 - TIR'!$E$22-'Ejercicio 3 - TIR'!$D$22)*(1-P815)))</f>
        <v>0.1594834913</v>
      </c>
      <c r="R815" s="3">
        <f t="shared" si="12"/>
        <v>0.5372053991</v>
      </c>
      <c r="S815" s="7">
        <f>IF(R815&lt;=('Ejercicio 3 - TIR'!$D$23-'Ejercicio 3 - TIR'!$C$23)/('Ejercicio 3 - TIR'!$E$23-'Ejercicio 3 - TIR'!$C$23),'Ejercicio 3 - TIR'!$C$23+SQRT(('Ejercicio 3 - TIR'!$E$23-'Ejercicio 3 - TIR'!$C$23)*('Ejercicio 3 - TIR'!$D$23-'Ejercicio 3 - TIR'!$C$23)*R815),'Ejercicio 3 - TIR'!$E$23-SQRT(('Ejercicio 3 - TIR'!$E$23-'Ejercicio 3 - TIR'!$C$23)*('Ejercicio 3 - TIR'!$E$23-'Ejercicio 3 - TIR'!$D$23)*(1-R815)))</f>
        <v>0.151137736</v>
      </c>
      <c r="T815" s="3">
        <f t="shared" si="13"/>
        <v>0.7397735302</v>
      </c>
      <c r="U815" s="7">
        <f>IF(T815&lt;=('Ejercicio 3 - TIR'!$D$24-'Ejercicio 3 - TIR'!$C$24)/('Ejercicio 3 - TIR'!$E$24-'Ejercicio 3 - TIR'!$C$24),'Ejercicio 3 - TIR'!$C$24+SQRT(('Ejercicio 3 - TIR'!$E$24-'Ejercicio 3 - TIR'!$C$24)*('Ejercicio 3 - TIR'!$D$24-'Ejercicio 3 - TIR'!$C$24)*T815),'Ejercicio 3 - TIR'!$E$24-SQRT(('Ejercicio 3 - TIR'!$E$24-'Ejercicio 3 - TIR'!$C$24)*('Ejercicio 3 - TIR'!$E$24-'Ejercicio 3 - TIR'!$D$24)*(1-T815)))</f>
        <v>0.1930067765</v>
      </c>
      <c r="V815" s="3">
        <f t="shared" si="14"/>
        <v>0.4000760352</v>
      </c>
      <c r="W815" s="7">
        <f>IF(V815&lt;=('Ejercicio 3 - TIR'!$D$25-'Ejercicio 3 - TIR'!$C$25)/('Ejercicio 3 - TIR'!$E$25-'Ejercicio 3 - TIR'!$C$25),'Ejercicio 3 - TIR'!$C$25+SQRT(('Ejercicio 3 - TIR'!$E$25-'Ejercicio 3 - TIR'!$C$25)*('Ejercicio 3 - TIR'!$D$25-'Ejercicio 3 - TIR'!$C$25)*V815),'Ejercicio 3 - TIR'!$E$25-SQRT(('Ejercicio 3 - TIR'!$E$25-'Ejercicio 3 - TIR'!$C$25)*('Ejercicio 3 - TIR'!$E$25-'Ejercicio 3 - TIR'!$D$25)*(1-V815)))</f>
        <v>0.2041771468</v>
      </c>
      <c r="X815" s="3">
        <f t="shared" si="15"/>
        <v>0.7206551056</v>
      </c>
      <c r="Y815" s="7">
        <f>IF(X815&lt;=('Ejercicio 3 - TIR'!$D$26-'Ejercicio 3 - TIR'!$C$26)/('Ejercicio 3 - TIR'!$E$26-'Ejercicio 3 - TIR'!$C$26),'Ejercicio 3 - TIR'!$C$26+SQRT(('Ejercicio 3 - TIR'!$E$26-'Ejercicio 3 - TIR'!$C$26)*('Ejercicio 3 - TIR'!$D$26-'Ejercicio 3 - TIR'!$C$26)*X815),'Ejercicio 3 - TIR'!$E$26-SQRT(('Ejercicio 3 - TIR'!$E$26-'Ejercicio 3 - TIR'!$C$26)*('Ejercicio 3 - TIR'!$E$26-'Ejercicio 3 - TIR'!$D$26)*(1-X815)))</f>
        <v>0.2411610707</v>
      </c>
      <c r="Z815" s="3">
        <f t="shared" si="16"/>
        <v>1.159483491</v>
      </c>
      <c r="AA815" s="3">
        <f t="shared" si="17"/>
        <v>1.334725201</v>
      </c>
      <c r="AB815" s="3">
        <f t="shared" si="18"/>
        <v>1.59233621</v>
      </c>
      <c r="AC815" s="3">
        <f t="shared" si="19"/>
        <v>1.917454874</v>
      </c>
      <c r="AD815" s="3">
        <f t="shared" si="20"/>
        <v>2.379870344</v>
      </c>
      <c r="AE815" s="2">
        <f t="shared" si="21"/>
        <v>5286.176411</v>
      </c>
      <c r="AF815" s="2">
        <f t="shared" si="22"/>
        <v>6085.117146</v>
      </c>
      <c r="AG815" s="2">
        <f t="shared" si="23"/>
        <v>7259.585991</v>
      </c>
      <c r="AH815" s="2">
        <f t="shared" si="24"/>
        <v>8741.827545</v>
      </c>
      <c r="AI815" s="2">
        <f t="shared" si="25"/>
        <v>10850.01604</v>
      </c>
      <c r="AJ815" s="4">
        <f t="shared" si="26"/>
        <v>49783.27642</v>
      </c>
      <c r="AK815" s="4">
        <f t="shared" si="27"/>
        <v>44327.00135</v>
      </c>
      <c r="AL815" s="4">
        <f t="shared" si="28"/>
        <v>53765.92151</v>
      </c>
      <c r="AM815" s="4">
        <f t="shared" si="29"/>
        <v>63168.67682</v>
      </c>
      <c r="AN815" s="4">
        <f t="shared" si="30"/>
        <v>83376.71954</v>
      </c>
      <c r="AO815" s="4">
        <f>C815/'Ejercicio 3 - TIR'!$D$7</f>
        <v>15983.42769</v>
      </c>
      <c r="AP815" s="4">
        <f t="shared" si="31"/>
        <v>33799.84873</v>
      </c>
      <c r="AQ815" s="4">
        <f t="shared" si="32"/>
        <v>28343.57366</v>
      </c>
      <c r="AR815" s="4">
        <f t="shared" si="33"/>
        <v>37782.49382</v>
      </c>
      <c r="AS815" s="4">
        <f t="shared" si="34"/>
        <v>47185.24912</v>
      </c>
      <c r="AT815" s="4">
        <f t="shared" si="35"/>
        <v>67393.29184</v>
      </c>
      <c r="AU815" s="4">
        <f>AP815*'Ejercicio 3 - TIR'!$D$5</f>
        <v>16899.92436</v>
      </c>
      <c r="AV815" s="4">
        <f>AQ815*'Ejercicio 3 - TIR'!$D$5</f>
        <v>14171.78683</v>
      </c>
      <c r="AW815" s="4">
        <f>AR815*'Ejercicio 3 - TIR'!$D$5</f>
        <v>18891.24691</v>
      </c>
      <c r="AX815" s="4">
        <f>AS815*'Ejercicio 3 - TIR'!$D$5</f>
        <v>23592.62456</v>
      </c>
      <c r="AY815" s="4">
        <f>AT815*'Ejercicio 3 - TIR'!$D$5</f>
        <v>33696.64592</v>
      </c>
      <c r="AZ815" s="4">
        <f t="shared" ref="AZ815:BD815" si="2480">AJ815-AU815-AE815</f>
        <v>27597.17565</v>
      </c>
      <c r="BA815" s="4">
        <f t="shared" si="2480"/>
        <v>24070.09738</v>
      </c>
      <c r="BB815" s="4">
        <f t="shared" si="2480"/>
        <v>27615.08861</v>
      </c>
      <c r="BC815" s="4">
        <f t="shared" si="2480"/>
        <v>30834.22471</v>
      </c>
      <c r="BD815" s="4">
        <f t="shared" si="2480"/>
        <v>38830.05758</v>
      </c>
      <c r="BE815" s="4">
        <f t="shared" ref="BE815:BI815" si="2481">AZ815/Z815</f>
        <v>23801.26656</v>
      </c>
      <c r="BF815" s="4">
        <f t="shared" si="2481"/>
        <v>18033.74759</v>
      </c>
      <c r="BG815" s="4">
        <f t="shared" si="2481"/>
        <v>17342.49868</v>
      </c>
      <c r="BH815" s="4">
        <f t="shared" si="2481"/>
        <v>16080.80854</v>
      </c>
      <c r="BI815" s="4">
        <f t="shared" si="2481"/>
        <v>16316.0391</v>
      </c>
      <c r="BJ815" s="4">
        <f t="shared" si="38"/>
        <v>78882.23645</v>
      </c>
      <c r="BK815" s="4">
        <f t="shared" si="39"/>
        <v>38038.48556</v>
      </c>
      <c r="BL815" s="4">
        <f t="shared" si="40"/>
        <v>116920.722</v>
      </c>
      <c r="BM815" s="4">
        <f>BK815*'Ejercicio 3 - TIR'!$D$5</f>
        <v>19019.24278</v>
      </c>
      <c r="BN815" s="4">
        <f t="shared" si="41"/>
        <v>97901.47923</v>
      </c>
      <c r="BO815" s="4">
        <f t="shared" si="42"/>
        <v>41137.31635</v>
      </c>
      <c r="BP815" s="4">
        <f t="shared" si="43"/>
        <v>-113062.741</v>
      </c>
      <c r="BQ815" s="4">
        <f t="shared" ref="BQ815:BT815" si="2482">BE815</f>
        <v>23801.26656</v>
      </c>
      <c r="BR815" s="4">
        <f t="shared" si="2482"/>
        <v>18033.74759</v>
      </c>
      <c r="BS815" s="4">
        <f t="shared" si="2482"/>
        <v>17342.49868</v>
      </c>
      <c r="BT815" s="4">
        <f t="shared" si="2482"/>
        <v>16080.80854</v>
      </c>
      <c r="BU815" s="4">
        <f t="shared" si="45"/>
        <v>57453.35545</v>
      </c>
      <c r="BV815" s="36">
        <f t="shared" si="46"/>
        <v>4.776227449</v>
      </c>
    </row>
    <row r="816" ht="15.0" customHeight="1">
      <c r="A816" s="2">
        <v>815.0</v>
      </c>
      <c r="B816" s="3">
        <f t="shared" si="4"/>
        <v>0.3501692301</v>
      </c>
      <c r="C816" s="4">
        <f>IF(B816&lt;=('Ejercicio 3 - TIR'!$D$13-'Ejercicio 3 - TIR'!$C$13)/('Ejercicio 3 - TIR'!$E$13-'Ejercicio 3 - TIR'!$C$13),'Ejercicio 3 - TIR'!$C$13+SQRT(('Ejercicio 3 - TIR'!$E$13-'Ejercicio 3 - TIR'!$C$13)*('Ejercicio 3 - TIR'!$D$13-'Ejercicio 3 - TIR'!$C$13)*B816),'Ejercicio 3 - TIR'!$E$13-SQRT(('Ejercicio 3 - TIR'!$E$13-'Ejercicio 3 - TIR'!$C$13)*('Ejercicio 3 - TIR'!$E$13-'Ejercicio 3 - TIR'!$D$13)*(1-B816)))</f>
        <v>72075.15579</v>
      </c>
      <c r="D816" s="3">
        <f t="shared" si="5"/>
        <v>0.5585174311</v>
      </c>
      <c r="E816" s="4">
        <f>IF(D816&lt;=('Ejercicio 3 - TIR'!$D$14-'Ejercicio 3 - TIR'!$C$14)/('Ejercicio 3 - TIR'!$E$14-'Ejercicio 3 - TIR'!$C$14),'Ejercicio 3 - TIR'!$C$14+SQRT(('Ejercicio 3 - TIR'!$E$14-'Ejercicio 3 - TIR'!$C$14)*('Ejercicio 3 - TIR'!$D$14-'Ejercicio 3 - TIR'!$C$14)*D816),'Ejercicio 3 - TIR'!$E$14-SQRT(('Ejercicio 3 - TIR'!$E$14-'Ejercicio 3 - TIR'!$C$14)*('Ejercicio 3 - TIR'!$E$14-'Ejercicio 3 - TIR'!$D$14)*(1-D816)))</f>
        <v>31862.28623</v>
      </c>
      <c r="F816" s="3">
        <f t="shared" si="6"/>
        <v>0.07149136233</v>
      </c>
      <c r="G816" s="4">
        <f>IF(F816&lt;=('Ejercicio 3 - TIR'!$D$18-'Ejercicio 3 - TIR'!$C$18)/('Ejercicio 3 - TIR'!$E$18-'Ejercicio 3 - TIR'!$C$18),'Ejercicio 3 - TIR'!$C$18+SQRT(('Ejercicio 3 - TIR'!$E$18-'Ejercicio 3 - TIR'!$C$18)*('Ejercicio 3 - TIR'!$D$18-'Ejercicio 3 - TIR'!$C$18)*F816),'Ejercicio 3 - TIR'!$E$18-SQRT(('Ejercicio 3 - TIR'!$E$18-'Ejercicio 3 - TIR'!$C$18)*('Ejercicio 3 - TIR'!$E$18-'Ejercicio 3 - TIR'!$D$18)*(1-F816)))</f>
        <v>33274.70676</v>
      </c>
      <c r="H816" s="3">
        <f t="shared" si="7"/>
        <v>0.4993358471</v>
      </c>
      <c r="I816" s="4">
        <f>IF(H816&lt;=('Ejercicio 3 - TIR'!$D$18-'Ejercicio 3 - TIR'!$C$18)/('Ejercicio 3 - TIR'!$E$18-'Ejercicio 3 - TIR'!$C$18),'Ejercicio 3 - TIR'!$C$18+SQRT(('Ejercicio 3 - TIR'!$E$18-'Ejercicio 3 - TIR'!$C$18)*('Ejercicio 3 - TIR'!$D$18-'Ejercicio 3 - TIR'!$C$18)*H816),'Ejercicio 3 - TIR'!$E$18-SQRT(('Ejercicio 3 - TIR'!$E$18-'Ejercicio 3 - TIR'!$C$18)*('Ejercicio 3 - TIR'!$E$18-'Ejercicio 3 - TIR'!$D$18)*(1-H816)))</f>
        <v>38654.50039</v>
      </c>
      <c r="J816" s="3">
        <f t="shared" si="8"/>
        <v>0.3704711685</v>
      </c>
      <c r="K816" s="4">
        <f>IF(J816&lt;=('Ejercicio 3 - TIR'!$D$18-'Ejercicio 3 - TIR'!$C$18)/('Ejercicio 3 - TIR'!$E$18-'Ejercicio 3 - TIR'!$C$18),'Ejercicio 3 - TIR'!$C$18+SQRT(('Ejercicio 3 - TIR'!$E$18-'Ejercicio 3 - TIR'!$C$18)*('Ejercicio 3 - TIR'!$D$18-'Ejercicio 3 - TIR'!$C$18)*J816),'Ejercicio 3 - TIR'!$E$18-SQRT(('Ejercicio 3 - TIR'!$E$18-'Ejercicio 3 - TIR'!$C$18)*('Ejercicio 3 - TIR'!$E$18-'Ejercicio 3 - TIR'!$D$18)*(1-J816)))</f>
        <v>37454.57412</v>
      </c>
      <c r="L816" s="3">
        <f t="shared" si="9"/>
        <v>0.1733432179</v>
      </c>
      <c r="M816" s="4">
        <f>IF(L816&lt;=('Ejercicio 3 - TIR'!$D$18-'Ejercicio 3 - TIR'!$C$18)/('Ejercicio 3 - TIR'!$E$18-'Ejercicio 3 - TIR'!$C$18),'Ejercicio 3 - TIR'!$C$18+SQRT(('Ejercicio 3 - TIR'!$E$18-'Ejercicio 3 - TIR'!$C$18)*('Ejercicio 3 - TIR'!$D$18-'Ejercicio 3 - TIR'!$C$18)*L816),'Ejercicio 3 - TIR'!$E$18-SQRT(('Ejercicio 3 - TIR'!$E$18-'Ejercicio 3 - TIR'!$C$18)*('Ejercicio 3 - TIR'!$E$18-'Ejercicio 3 - TIR'!$D$18)*(1-L816)))</f>
        <v>35099.1649</v>
      </c>
      <c r="N816" s="3">
        <f t="shared" si="10"/>
        <v>0.008197853537</v>
      </c>
      <c r="O816" s="4">
        <f>IF(N816&lt;=('Ejercicio 3 - TIR'!$D$18-'Ejercicio 3 - TIR'!$C$18)/('Ejercicio 3 - TIR'!$E$18-'Ejercicio 3 - TIR'!$C$18),'Ejercicio 3 - TIR'!$C$18+SQRT(('Ejercicio 3 - TIR'!$E$18-'Ejercicio 3 - TIR'!$C$18)*('Ejercicio 3 - TIR'!$D$18-'Ejercicio 3 - TIR'!$C$18)*N816),'Ejercicio 3 - TIR'!$E$18-SQRT(('Ejercicio 3 - TIR'!$E$18-'Ejercicio 3 - TIR'!$C$18)*('Ejercicio 3 - TIR'!$E$18-'Ejercicio 3 - TIR'!$D$18)*(1-N816)))</f>
        <v>31108.90849</v>
      </c>
      <c r="P816" s="3">
        <f t="shared" si="11"/>
        <v>0.04799831806</v>
      </c>
      <c r="Q816" s="7">
        <f>IF(P816&lt;=('Ejercicio 3 - TIR'!$D$22-'Ejercicio 3 - TIR'!$C$22)/('Ejercicio 3 - TIR'!$E$22-'Ejercicio 3 - TIR'!$C$22),'Ejercicio 3 - TIR'!$C$22+SQRT(('Ejercicio 3 - TIR'!$E$22-'Ejercicio 3 - TIR'!$C$22)*('Ejercicio 3 - TIR'!$D$22-'Ejercicio 3 - TIR'!$C$22)*P816),'Ejercicio 3 - TIR'!$E$22-SQRT(('Ejercicio 3 - TIR'!$E$22-'Ejercicio 3 - TIR'!$C$22)*('Ejercicio 3 - TIR'!$E$22-'Ejercicio 3 - TIR'!$D$22)*(1-P816)))</f>
        <v>0.1292949972</v>
      </c>
      <c r="R816" s="3">
        <f t="shared" si="12"/>
        <v>0.2577046743</v>
      </c>
      <c r="S816" s="7">
        <f>IF(R816&lt;=('Ejercicio 3 - TIR'!$D$23-'Ejercicio 3 - TIR'!$C$23)/('Ejercicio 3 - TIR'!$E$23-'Ejercicio 3 - TIR'!$C$23),'Ejercicio 3 - TIR'!$C$23+SQRT(('Ejercicio 3 - TIR'!$E$23-'Ejercicio 3 - TIR'!$C$23)*('Ejercicio 3 - TIR'!$D$23-'Ejercicio 3 - TIR'!$C$23)*R816),'Ejercicio 3 - TIR'!$E$23-SQRT(('Ejercicio 3 - TIR'!$E$23-'Ejercicio 3 - TIR'!$C$23)*('Ejercicio 3 - TIR'!$E$23-'Ejercicio 3 - TIR'!$D$23)*(1-R816)))</f>
        <v>0.1415376046</v>
      </c>
      <c r="T816" s="3">
        <f t="shared" si="13"/>
        <v>0.07113349003</v>
      </c>
      <c r="U816" s="7">
        <f>IF(T816&lt;=('Ejercicio 3 - TIR'!$D$24-'Ejercicio 3 - TIR'!$C$24)/('Ejercicio 3 - TIR'!$E$24-'Ejercicio 3 - TIR'!$C$24),'Ejercicio 3 - TIR'!$C$24+SQRT(('Ejercicio 3 - TIR'!$E$24-'Ejercicio 3 - TIR'!$C$24)*('Ejercicio 3 - TIR'!$D$24-'Ejercicio 3 - TIR'!$C$24)*T816),'Ejercicio 3 - TIR'!$E$24-SQRT(('Ejercicio 3 - TIR'!$E$24-'Ejercicio 3 - TIR'!$C$24)*('Ejercicio 3 - TIR'!$E$24-'Ejercicio 3 - TIR'!$D$24)*(1-T816)))</f>
        <v>0.1622221246</v>
      </c>
      <c r="V816" s="3">
        <f t="shared" si="14"/>
        <v>0.9746171399</v>
      </c>
      <c r="W816" s="7">
        <f>IF(V816&lt;=('Ejercicio 3 - TIR'!$D$25-'Ejercicio 3 - TIR'!$C$25)/('Ejercicio 3 - TIR'!$E$25-'Ejercicio 3 - TIR'!$C$25),'Ejercicio 3 - TIR'!$C$25+SQRT(('Ejercicio 3 - TIR'!$E$25-'Ejercicio 3 - TIR'!$C$25)*('Ejercicio 3 - TIR'!$D$25-'Ejercicio 3 - TIR'!$C$25)*V816),'Ejercicio 3 - TIR'!$E$25-SQRT(('Ejercicio 3 - TIR'!$E$25-'Ejercicio 3 - TIR'!$C$25)*('Ejercicio 3 - TIR'!$E$25-'Ejercicio 3 - TIR'!$D$25)*(1-V816)))</f>
        <v>0.2405745021</v>
      </c>
      <c r="X816" s="3">
        <f t="shared" si="15"/>
        <v>0.1966809936</v>
      </c>
      <c r="Y816" s="7">
        <f>IF(X816&lt;=('Ejercicio 3 - TIR'!$D$26-'Ejercicio 3 - TIR'!$C$26)/('Ejercicio 3 - TIR'!$E$26-'Ejercicio 3 - TIR'!$C$26),'Ejercicio 3 - TIR'!$C$26+SQRT(('Ejercicio 3 - TIR'!$E$26-'Ejercicio 3 - TIR'!$C$26)*('Ejercicio 3 - TIR'!$D$26-'Ejercicio 3 - TIR'!$C$26)*X816),'Ejercicio 3 - TIR'!$E$26-SQRT(('Ejercicio 3 - TIR'!$E$26-'Ejercicio 3 - TIR'!$C$26)*('Ejercicio 3 - TIR'!$E$26-'Ejercicio 3 - TIR'!$D$26)*(1-X816)))</f>
        <v>0.2130442766</v>
      </c>
      <c r="Z816" s="3">
        <f t="shared" si="16"/>
        <v>1.129294997</v>
      </c>
      <c r="AA816" s="3">
        <f t="shared" si="17"/>
        <v>1.289132706</v>
      </c>
      <c r="AB816" s="3">
        <f t="shared" si="18"/>
        <v>1.498258552</v>
      </c>
      <c r="AC816" s="3">
        <f t="shared" si="19"/>
        <v>1.858701358</v>
      </c>
      <c r="AD816" s="3">
        <f t="shared" si="20"/>
        <v>2.254687044</v>
      </c>
      <c r="AE816" s="2">
        <f t="shared" si="21"/>
        <v>4119.634209</v>
      </c>
      <c r="AF816" s="2">
        <f t="shared" si="22"/>
        <v>4702.717367</v>
      </c>
      <c r="AG816" s="2">
        <f t="shared" si="23"/>
        <v>5465.602169</v>
      </c>
      <c r="AH816" s="2">
        <f t="shared" si="24"/>
        <v>6780.48669</v>
      </c>
      <c r="AI816" s="2">
        <f t="shared" si="25"/>
        <v>8225.030571</v>
      </c>
      <c r="AJ816" s="4">
        <f t="shared" si="26"/>
        <v>37576.95987</v>
      </c>
      <c r="AK816" s="4">
        <f t="shared" si="27"/>
        <v>49830.78069</v>
      </c>
      <c r="AL816" s="4">
        <f t="shared" si="28"/>
        <v>56116.636</v>
      </c>
      <c r="AM816" s="4">
        <f t="shared" si="29"/>
        <v>65238.86546</v>
      </c>
      <c r="AN816" s="4">
        <f t="shared" si="30"/>
        <v>70140.85291</v>
      </c>
      <c r="AO816" s="4">
        <f>C816/'Ejercicio 3 - TIR'!$D$7</f>
        <v>14415.03116</v>
      </c>
      <c r="AP816" s="4">
        <f t="shared" si="31"/>
        <v>23161.92872</v>
      </c>
      <c r="AQ816" s="4">
        <f t="shared" si="32"/>
        <v>35415.74953</v>
      </c>
      <c r="AR816" s="4">
        <f t="shared" si="33"/>
        <v>41701.60484</v>
      </c>
      <c r="AS816" s="4">
        <f t="shared" si="34"/>
        <v>50823.8343</v>
      </c>
      <c r="AT816" s="4">
        <f t="shared" si="35"/>
        <v>55725.82175</v>
      </c>
      <c r="AU816" s="4">
        <f>AP816*'Ejercicio 3 - TIR'!$D$5</f>
        <v>11580.96436</v>
      </c>
      <c r="AV816" s="4">
        <f>AQ816*'Ejercicio 3 - TIR'!$D$5</f>
        <v>17707.87477</v>
      </c>
      <c r="AW816" s="4">
        <f>AR816*'Ejercicio 3 - TIR'!$D$5</f>
        <v>20850.80242</v>
      </c>
      <c r="AX816" s="4">
        <f>AS816*'Ejercicio 3 - TIR'!$D$5</f>
        <v>25411.91715</v>
      </c>
      <c r="AY816" s="4">
        <f>AT816*'Ejercicio 3 - TIR'!$D$5</f>
        <v>27862.91088</v>
      </c>
      <c r="AZ816" s="4">
        <f t="shared" ref="AZ816:BD816" si="2483">AJ816-AU816-AE816</f>
        <v>21876.36131</v>
      </c>
      <c r="BA816" s="4">
        <f t="shared" si="2483"/>
        <v>27420.18856</v>
      </c>
      <c r="BB816" s="4">
        <f t="shared" si="2483"/>
        <v>29800.23141</v>
      </c>
      <c r="BC816" s="4">
        <f t="shared" si="2483"/>
        <v>33046.46162</v>
      </c>
      <c r="BD816" s="4">
        <f t="shared" si="2483"/>
        <v>34052.91146</v>
      </c>
      <c r="BE816" s="4">
        <f t="shared" ref="BE816:BI816" si="2484">AZ816/Z816</f>
        <v>19371.69771</v>
      </c>
      <c r="BF816" s="4">
        <f t="shared" si="2484"/>
        <v>21270.26056</v>
      </c>
      <c r="BG816" s="4">
        <f t="shared" si="2484"/>
        <v>19889.91243</v>
      </c>
      <c r="BH816" s="4">
        <f t="shared" si="2484"/>
        <v>17779.32828</v>
      </c>
      <c r="BI816" s="4">
        <f t="shared" si="2484"/>
        <v>15103.16545</v>
      </c>
      <c r="BJ816" s="4">
        <f t="shared" si="38"/>
        <v>71839.48396</v>
      </c>
      <c r="BK816" s="4">
        <f t="shared" si="39"/>
        <v>32501.38399</v>
      </c>
      <c r="BL816" s="4">
        <f t="shared" si="40"/>
        <v>104340.868</v>
      </c>
      <c r="BM816" s="4">
        <f>BK816*'Ejercicio 3 - TIR'!$D$5</f>
        <v>16250.692</v>
      </c>
      <c r="BN816" s="4">
        <f t="shared" si="41"/>
        <v>88090.17596</v>
      </c>
      <c r="BO816" s="4">
        <f t="shared" si="42"/>
        <v>39069.80181</v>
      </c>
      <c r="BP816" s="4">
        <f t="shared" si="43"/>
        <v>-103937.442</v>
      </c>
      <c r="BQ816" s="4">
        <f t="shared" ref="BQ816:BT816" si="2485">BE816</f>
        <v>19371.69771</v>
      </c>
      <c r="BR816" s="4">
        <f t="shared" si="2485"/>
        <v>21270.26056</v>
      </c>
      <c r="BS816" s="4">
        <f t="shared" si="2485"/>
        <v>19889.91243</v>
      </c>
      <c r="BT816" s="4">
        <f t="shared" si="2485"/>
        <v>17779.32828</v>
      </c>
      <c r="BU816" s="4">
        <f t="shared" si="45"/>
        <v>54172.96727</v>
      </c>
      <c r="BV816" s="36">
        <f t="shared" si="46"/>
        <v>7.359229063</v>
      </c>
    </row>
    <row r="817" ht="15.0" customHeight="1">
      <c r="A817" s="2">
        <v>816.0</v>
      </c>
      <c r="B817" s="3">
        <f t="shared" si="4"/>
        <v>0.01056141065</v>
      </c>
      <c r="C817" s="4">
        <f>IF(B817&lt;=('Ejercicio 3 - TIR'!$D$13-'Ejercicio 3 - TIR'!$C$13)/('Ejercicio 3 - TIR'!$E$13-'Ejercicio 3 - TIR'!$C$13),'Ejercicio 3 - TIR'!$C$13+SQRT(('Ejercicio 3 - TIR'!$E$13-'Ejercicio 3 - TIR'!$C$13)*('Ejercicio 3 - TIR'!$D$13-'Ejercicio 3 - TIR'!$C$13)*B817),'Ejercicio 3 - TIR'!$E$13-SQRT(('Ejercicio 3 - TIR'!$E$13-'Ejercicio 3 - TIR'!$C$13)*('Ejercicio 3 - TIR'!$E$13-'Ejercicio 3 - TIR'!$D$13)*(1-B817)))</f>
        <v>62055.37448</v>
      </c>
      <c r="D817" s="3">
        <f t="shared" si="5"/>
        <v>0.377206927</v>
      </c>
      <c r="E817" s="4">
        <f>IF(D817&lt;=('Ejercicio 3 - TIR'!$D$14-'Ejercicio 3 - TIR'!$C$14)/('Ejercicio 3 - TIR'!$E$14-'Ejercicio 3 - TIR'!$C$14),'Ejercicio 3 - TIR'!$C$14+SQRT(('Ejercicio 3 - TIR'!$E$14-'Ejercicio 3 - TIR'!$C$14)*('Ejercicio 3 - TIR'!$D$14-'Ejercicio 3 - TIR'!$C$14)*D817),'Ejercicio 3 - TIR'!$E$14-SQRT(('Ejercicio 3 - TIR'!$E$14-'Ejercicio 3 - TIR'!$C$14)*('Ejercicio 3 - TIR'!$E$14-'Ejercicio 3 - TIR'!$D$14)*(1-D817)))</f>
        <v>30334.65154</v>
      </c>
      <c r="F817" s="3">
        <f t="shared" si="6"/>
        <v>0.3397742506</v>
      </c>
      <c r="G817" s="4">
        <f>IF(F817&lt;=('Ejercicio 3 - TIR'!$D$18-'Ejercicio 3 - TIR'!$C$18)/('Ejercicio 3 - TIR'!$E$18-'Ejercicio 3 - TIR'!$C$18),'Ejercicio 3 - TIR'!$C$18+SQRT(('Ejercicio 3 - TIR'!$E$18-'Ejercicio 3 - TIR'!$C$18)*('Ejercicio 3 - TIR'!$D$18-'Ejercicio 3 - TIR'!$C$18)*F817),'Ejercicio 3 - TIR'!$E$18-SQRT(('Ejercicio 3 - TIR'!$E$18-'Ejercicio 3 - TIR'!$C$18)*('Ejercicio 3 - TIR'!$E$18-'Ejercicio 3 - TIR'!$D$18)*(1-F817)))</f>
        <v>37139.05719</v>
      </c>
      <c r="H817" s="3">
        <f t="shared" si="7"/>
        <v>0.3301395377</v>
      </c>
      <c r="I817" s="4">
        <f>IF(H817&lt;=('Ejercicio 3 - TIR'!$D$18-'Ejercicio 3 - TIR'!$C$18)/('Ejercicio 3 - TIR'!$E$18-'Ejercicio 3 - TIR'!$C$18),'Ejercicio 3 - TIR'!$C$18+SQRT(('Ejercicio 3 - TIR'!$E$18-'Ejercicio 3 - TIR'!$C$18)*('Ejercicio 3 - TIR'!$D$18-'Ejercicio 3 - TIR'!$C$18)*H817),'Ejercicio 3 - TIR'!$E$18-SQRT(('Ejercicio 3 - TIR'!$E$18-'Ejercicio 3 - TIR'!$C$18)*('Ejercicio 3 - TIR'!$E$18-'Ejercicio 3 - TIR'!$D$18)*(1-H817)))</f>
        <v>37037.11096</v>
      </c>
      <c r="J817" s="3">
        <f t="shared" si="8"/>
        <v>0.3115666657</v>
      </c>
      <c r="K817" s="4">
        <f>IF(J817&lt;=('Ejercicio 3 - TIR'!$D$18-'Ejercicio 3 - TIR'!$C$18)/('Ejercicio 3 - TIR'!$E$18-'Ejercicio 3 - TIR'!$C$18),'Ejercicio 3 - TIR'!$C$18+SQRT(('Ejercicio 3 - TIR'!$E$18-'Ejercicio 3 - TIR'!$C$18)*('Ejercicio 3 - TIR'!$D$18-'Ejercicio 3 - TIR'!$C$18)*J817),'Ejercicio 3 - TIR'!$E$18-SQRT(('Ejercicio 3 - TIR'!$E$18-'Ejercicio 3 - TIR'!$C$18)*('Ejercicio 3 - TIR'!$E$18-'Ejercicio 3 - TIR'!$D$18)*(1-J817)))</f>
        <v>36836.30016</v>
      </c>
      <c r="L817" s="3">
        <f t="shared" si="9"/>
        <v>0.3091970844</v>
      </c>
      <c r="M817" s="4">
        <f>IF(L817&lt;=('Ejercicio 3 - TIR'!$D$18-'Ejercicio 3 - TIR'!$C$18)/('Ejercicio 3 - TIR'!$E$18-'Ejercicio 3 - TIR'!$C$18),'Ejercicio 3 - TIR'!$C$18+SQRT(('Ejercicio 3 - TIR'!$E$18-'Ejercicio 3 - TIR'!$C$18)*('Ejercicio 3 - TIR'!$D$18-'Ejercicio 3 - TIR'!$C$18)*L817),'Ejercicio 3 - TIR'!$E$18-SQRT(('Ejercicio 3 - TIR'!$E$18-'Ejercicio 3 - TIR'!$C$18)*('Ejercicio 3 - TIR'!$E$18-'Ejercicio 3 - TIR'!$D$18)*(1-L817)))</f>
        <v>36810.25423</v>
      </c>
      <c r="N817" s="3">
        <f t="shared" si="10"/>
        <v>0.388843084</v>
      </c>
      <c r="O817" s="4">
        <f>IF(N817&lt;=('Ejercicio 3 - TIR'!$D$18-'Ejercicio 3 - TIR'!$C$18)/('Ejercicio 3 - TIR'!$E$18-'Ejercicio 3 - TIR'!$C$18),'Ejercicio 3 - TIR'!$C$18+SQRT(('Ejercicio 3 - TIR'!$E$18-'Ejercicio 3 - TIR'!$C$18)*('Ejercicio 3 - TIR'!$D$18-'Ejercicio 3 - TIR'!$C$18)*N817),'Ejercicio 3 - TIR'!$E$18-SQRT(('Ejercicio 3 - TIR'!$E$18-'Ejercicio 3 - TIR'!$C$18)*('Ejercicio 3 - TIR'!$E$18-'Ejercicio 3 - TIR'!$D$18)*(1-N817)))</f>
        <v>37637.17635</v>
      </c>
      <c r="P817" s="3">
        <f t="shared" si="11"/>
        <v>0.002052782319</v>
      </c>
      <c r="Q817" s="7">
        <f>IF(P817&lt;=('Ejercicio 3 - TIR'!$D$22-'Ejercicio 3 - TIR'!$C$22)/('Ejercicio 3 - TIR'!$E$22-'Ejercicio 3 - TIR'!$C$22),'Ejercicio 3 - TIR'!$C$22+SQRT(('Ejercicio 3 - TIR'!$E$22-'Ejercicio 3 - TIR'!$C$22)*('Ejercicio 3 - TIR'!$D$22-'Ejercicio 3 - TIR'!$C$22)*P817),'Ejercicio 3 - TIR'!$E$22-SQRT(('Ejercicio 3 - TIR'!$E$22-'Ejercicio 3 - TIR'!$C$22)*('Ejercicio 3 - TIR'!$E$22-'Ejercicio 3 - TIR'!$D$22)*(1-P817)))</f>
        <v>0.1219222404</v>
      </c>
      <c r="R817" s="3">
        <f t="shared" si="12"/>
        <v>0.8654160329</v>
      </c>
      <c r="S817" s="7">
        <f>IF(R817&lt;=('Ejercicio 3 - TIR'!$D$23-'Ejercicio 3 - TIR'!$C$23)/('Ejercicio 3 - TIR'!$E$23-'Ejercicio 3 - TIR'!$C$23),'Ejercicio 3 - TIR'!$C$23+SQRT(('Ejercicio 3 - TIR'!$E$23-'Ejercicio 3 - TIR'!$C$23)*('Ejercicio 3 - TIR'!$D$23-'Ejercicio 3 - TIR'!$C$23)*R817),'Ejercicio 3 - TIR'!$E$23-SQRT(('Ejercicio 3 - TIR'!$E$23-'Ejercicio 3 - TIR'!$C$23)*('Ejercicio 3 - TIR'!$E$23-'Ejercicio 3 - TIR'!$D$23)*(1-R817)))</f>
        <v>0.1644355809</v>
      </c>
      <c r="T817" s="3">
        <f t="shared" si="13"/>
        <v>0.7920797449</v>
      </c>
      <c r="U817" s="7">
        <f>IF(T817&lt;=('Ejercicio 3 - TIR'!$D$24-'Ejercicio 3 - TIR'!$C$24)/('Ejercicio 3 - TIR'!$E$24-'Ejercicio 3 - TIR'!$C$24),'Ejercicio 3 - TIR'!$C$24+SQRT(('Ejercicio 3 - TIR'!$E$24-'Ejercicio 3 - TIR'!$C$24)*('Ejercicio 3 - TIR'!$D$24-'Ejercicio 3 - TIR'!$C$24)*T817),'Ejercicio 3 - TIR'!$E$24-SQRT(('Ejercicio 3 - TIR'!$E$24-'Ejercicio 3 - TIR'!$C$24)*('Ejercicio 3 - TIR'!$E$24-'Ejercicio 3 - TIR'!$D$24)*(1-T817)))</f>
        <v>0.1958716616</v>
      </c>
      <c r="V817" s="3">
        <f t="shared" si="14"/>
        <v>0.1434413616</v>
      </c>
      <c r="W817" s="7">
        <f>IF(V817&lt;=('Ejercicio 3 - TIR'!$D$25-'Ejercicio 3 - TIR'!$C$25)/('Ejercicio 3 - TIR'!$E$25-'Ejercicio 3 - TIR'!$C$25),'Ejercicio 3 - TIR'!$C$25+SQRT(('Ejercicio 3 - TIR'!$E$25-'Ejercicio 3 - TIR'!$C$25)*('Ejercicio 3 - TIR'!$D$25-'Ejercicio 3 - TIR'!$C$25)*V817),'Ejercicio 3 - TIR'!$E$25-SQRT(('Ejercicio 3 - TIR'!$E$25-'Ejercicio 3 - TIR'!$C$25)*('Ejercicio 3 - TIR'!$E$25-'Ejercicio 3 - TIR'!$D$25)*(1-V817)))</f>
        <v>0.1941710235</v>
      </c>
      <c r="X817" s="3">
        <f t="shared" si="15"/>
        <v>0.818989441</v>
      </c>
      <c r="Y817" s="7">
        <f>IF(X817&lt;=('Ejercicio 3 - TIR'!$D$26-'Ejercicio 3 - TIR'!$C$26)/('Ejercicio 3 - TIR'!$E$26-'Ejercicio 3 - TIR'!$C$26),'Ejercicio 3 - TIR'!$C$26+SQRT(('Ejercicio 3 - TIR'!$E$26-'Ejercicio 3 - TIR'!$C$26)*('Ejercicio 3 - TIR'!$D$26-'Ejercicio 3 - TIR'!$C$26)*X817),'Ejercicio 3 - TIR'!$E$26-SQRT(('Ejercicio 3 - TIR'!$E$26-'Ejercicio 3 - TIR'!$C$26)*('Ejercicio 3 - TIR'!$E$26-'Ejercicio 3 - TIR'!$D$26)*(1-X817)))</f>
        <v>0.248735691</v>
      </c>
      <c r="Z817" s="3">
        <f t="shared" si="16"/>
        <v>1.12192224</v>
      </c>
      <c r="AA817" s="3">
        <f t="shared" si="17"/>
        <v>1.306406176</v>
      </c>
      <c r="AB817" s="3">
        <f t="shared" si="18"/>
        <v>1.562294124</v>
      </c>
      <c r="AC817" s="3">
        <f t="shared" si="19"/>
        <v>1.865646373</v>
      </c>
      <c r="AD817" s="3">
        <f t="shared" si="20"/>
        <v>2.329699213</v>
      </c>
      <c r="AE817" s="2">
        <f t="shared" si="21"/>
        <v>3698.468677</v>
      </c>
      <c r="AF817" s="2">
        <f t="shared" si="22"/>
        <v>4306.628523</v>
      </c>
      <c r="AG817" s="2">
        <f t="shared" si="23"/>
        <v>5150.175007</v>
      </c>
      <c r="AH817" s="2">
        <f t="shared" si="24"/>
        <v>6150.189759</v>
      </c>
      <c r="AI817" s="2">
        <f t="shared" si="25"/>
        <v>7679.961459</v>
      </c>
      <c r="AJ817" s="4">
        <f t="shared" si="26"/>
        <v>41667.13425</v>
      </c>
      <c r="AK817" s="4">
        <f t="shared" si="27"/>
        <v>48385.51049</v>
      </c>
      <c r="AL817" s="4">
        <f t="shared" si="28"/>
        <v>57549.13529</v>
      </c>
      <c r="AM817" s="4">
        <f t="shared" si="29"/>
        <v>68674.9173</v>
      </c>
      <c r="AN817" s="4">
        <f t="shared" si="30"/>
        <v>87683.30012</v>
      </c>
      <c r="AO817" s="4">
        <f>C817/'Ejercicio 3 - TIR'!$D$7</f>
        <v>12411.0749</v>
      </c>
      <c r="AP817" s="4">
        <f t="shared" si="31"/>
        <v>29256.05936</v>
      </c>
      <c r="AQ817" s="4">
        <f t="shared" si="32"/>
        <v>35974.43559</v>
      </c>
      <c r="AR817" s="4">
        <f t="shared" si="33"/>
        <v>45138.0604</v>
      </c>
      <c r="AS817" s="4">
        <f t="shared" si="34"/>
        <v>56263.8424</v>
      </c>
      <c r="AT817" s="4">
        <f t="shared" si="35"/>
        <v>75272.22522</v>
      </c>
      <c r="AU817" s="4">
        <f>AP817*'Ejercicio 3 - TIR'!$D$5</f>
        <v>14628.02968</v>
      </c>
      <c r="AV817" s="4">
        <f>AQ817*'Ejercicio 3 - TIR'!$D$5</f>
        <v>17987.2178</v>
      </c>
      <c r="AW817" s="4">
        <f>AR817*'Ejercicio 3 - TIR'!$D$5</f>
        <v>22569.0302</v>
      </c>
      <c r="AX817" s="4">
        <f>AS817*'Ejercicio 3 - TIR'!$D$5</f>
        <v>28131.9212</v>
      </c>
      <c r="AY817" s="4">
        <f>AT817*'Ejercicio 3 - TIR'!$D$5</f>
        <v>37636.11261</v>
      </c>
      <c r="AZ817" s="4">
        <f t="shared" ref="AZ817:BD817" si="2486">AJ817-AU817-AE817</f>
        <v>23340.6359</v>
      </c>
      <c r="BA817" s="4">
        <f t="shared" si="2486"/>
        <v>26091.66417</v>
      </c>
      <c r="BB817" s="4">
        <f t="shared" si="2486"/>
        <v>29829.93009</v>
      </c>
      <c r="BC817" s="4">
        <f t="shared" si="2486"/>
        <v>34392.80634</v>
      </c>
      <c r="BD817" s="4">
        <f t="shared" si="2486"/>
        <v>42367.22605</v>
      </c>
      <c r="BE817" s="4">
        <f t="shared" ref="BE817:BI817" si="2487">AZ817/Z817</f>
        <v>20804.14761</v>
      </c>
      <c r="BF817" s="4">
        <f t="shared" si="2487"/>
        <v>19972.09188</v>
      </c>
      <c r="BG817" s="4">
        <f t="shared" si="2487"/>
        <v>19093.67105</v>
      </c>
      <c r="BH817" s="4">
        <f t="shared" si="2487"/>
        <v>18434.79388</v>
      </c>
      <c r="BI817" s="4">
        <f t="shared" si="2487"/>
        <v>18185.70647</v>
      </c>
      <c r="BJ817" s="4">
        <f t="shared" si="38"/>
        <v>70670.61381</v>
      </c>
      <c r="BK817" s="4">
        <f t="shared" si="39"/>
        <v>28914.07142</v>
      </c>
      <c r="BL817" s="4">
        <f t="shared" si="40"/>
        <v>99584.68522</v>
      </c>
      <c r="BM817" s="4">
        <f>BK817*'Ejercicio 3 - TIR'!$D$5</f>
        <v>14457.03571</v>
      </c>
      <c r="BN817" s="4">
        <f t="shared" si="41"/>
        <v>85127.64952</v>
      </c>
      <c r="BO817" s="4">
        <f t="shared" si="42"/>
        <v>36540.18898</v>
      </c>
      <c r="BP817" s="4">
        <f t="shared" si="43"/>
        <v>-92390.02602</v>
      </c>
      <c r="BQ817" s="4">
        <f t="shared" ref="BQ817:BT817" si="2488">BE817</f>
        <v>20804.14761</v>
      </c>
      <c r="BR817" s="4">
        <f t="shared" si="2488"/>
        <v>19972.09188</v>
      </c>
      <c r="BS817" s="4">
        <f t="shared" si="2488"/>
        <v>19093.67105</v>
      </c>
      <c r="BT817" s="4">
        <f t="shared" si="2488"/>
        <v>18434.79388</v>
      </c>
      <c r="BU817" s="4">
        <f t="shared" si="45"/>
        <v>54725.89545</v>
      </c>
      <c r="BV817" s="36">
        <f t="shared" si="46"/>
        <v>11.42171149</v>
      </c>
    </row>
    <row r="818" ht="15.0" customHeight="1">
      <c r="A818" s="2">
        <v>817.0</v>
      </c>
      <c r="B818" s="3">
        <f t="shared" si="4"/>
        <v>0.01726167248</v>
      </c>
      <c r="C818" s="4">
        <f>IF(B818&lt;=('Ejercicio 3 - TIR'!$D$13-'Ejercicio 3 - TIR'!$C$13)/('Ejercicio 3 - TIR'!$E$13-'Ejercicio 3 - TIR'!$C$13),'Ejercicio 3 - TIR'!$C$13+SQRT(('Ejercicio 3 - TIR'!$E$13-'Ejercicio 3 - TIR'!$C$13)*('Ejercicio 3 - TIR'!$D$13-'Ejercicio 3 - TIR'!$C$13)*B818),'Ejercicio 3 - TIR'!$E$13-SQRT(('Ejercicio 3 - TIR'!$E$13-'Ejercicio 3 - TIR'!$C$13)*('Ejercicio 3 - TIR'!$E$13-'Ejercicio 3 - TIR'!$D$13)*(1-B818)))</f>
        <v>62627.67368</v>
      </c>
      <c r="D818" s="3">
        <f t="shared" si="5"/>
        <v>0.1016209086</v>
      </c>
      <c r="E818" s="4">
        <f>IF(D818&lt;=('Ejercicio 3 - TIR'!$D$14-'Ejercicio 3 - TIR'!$C$14)/('Ejercicio 3 - TIR'!$E$14-'Ejercicio 3 - TIR'!$C$14),'Ejercicio 3 - TIR'!$C$14+SQRT(('Ejercicio 3 - TIR'!$E$14-'Ejercicio 3 - TIR'!$C$14)*('Ejercicio 3 - TIR'!$D$14-'Ejercicio 3 - TIR'!$C$14)*D818),'Ejercicio 3 - TIR'!$E$14-SQRT(('Ejercicio 3 - TIR'!$E$14-'Ejercicio 3 - TIR'!$C$14)*('Ejercicio 3 - TIR'!$E$14-'Ejercicio 3 - TIR'!$D$14)*(1-D818)))</f>
        <v>27760.71877</v>
      </c>
      <c r="F818" s="3">
        <f t="shared" si="6"/>
        <v>0.08886322846</v>
      </c>
      <c r="G818" s="4">
        <f>IF(F818&lt;=('Ejercicio 3 - TIR'!$D$18-'Ejercicio 3 - TIR'!$C$18)/('Ejercicio 3 - TIR'!$E$18-'Ejercicio 3 - TIR'!$C$18),'Ejercicio 3 - TIR'!$C$18+SQRT(('Ejercicio 3 - TIR'!$E$18-'Ejercicio 3 - TIR'!$C$18)*('Ejercicio 3 - TIR'!$D$18-'Ejercicio 3 - TIR'!$C$18)*F818),'Ejercicio 3 - TIR'!$E$18-SQRT(('Ejercicio 3 - TIR'!$E$18-'Ejercicio 3 - TIR'!$C$18)*('Ejercicio 3 - TIR'!$E$18-'Ejercicio 3 - TIR'!$D$18)*(1-F818)))</f>
        <v>33650.95662</v>
      </c>
      <c r="H818" s="3">
        <f t="shared" si="7"/>
        <v>0.7653782927</v>
      </c>
      <c r="I818" s="4">
        <f>IF(H818&lt;=('Ejercicio 3 - TIR'!$D$18-'Ejercicio 3 - TIR'!$C$18)/('Ejercicio 3 - TIR'!$E$18-'Ejercicio 3 - TIR'!$C$18),'Ejercicio 3 - TIR'!$C$18+SQRT(('Ejercicio 3 - TIR'!$E$18-'Ejercicio 3 - TIR'!$C$18)*('Ejercicio 3 - TIR'!$D$18-'Ejercicio 3 - TIR'!$C$18)*H818),'Ejercicio 3 - TIR'!$E$18-SQRT(('Ejercicio 3 - TIR'!$E$18-'Ejercicio 3 - TIR'!$C$18)*('Ejercicio 3 - TIR'!$E$18-'Ejercicio 3 - TIR'!$D$18)*(1-H818)))</f>
        <v>40805.16651</v>
      </c>
      <c r="J818" s="3">
        <f t="shared" si="8"/>
        <v>0.4095305417</v>
      </c>
      <c r="K818" s="4">
        <f>IF(J818&lt;=('Ejercicio 3 - TIR'!$D$18-'Ejercicio 3 - TIR'!$C$18)/('Ejercicio 3 - TIR'!$E$18-'Ejercicio 3 - TIR'!$C$18),'Ejercicio 3 - TIR'!$C$18+SQRT(('Ejercicio 3 - TIR'!$E$18-'Ejercicio 3 - TIR'!$C$18)*('Ejercicio 3 - TIR'!$D$18-'Ejercicio 3 - TIR'!$C$18)*J818),'Ejercicio 3 - TIR'!$E$18-SQRT(('Ejercicio 3 - TIR'!$E$18-'Ejercicio 3 - TIR'!$C$18)*('Ejercicio 3 - TIR'!$E$18-'Ejercicio 3 - TIR'!$D$18)*(1-J818)))</f>
        <v>37837.70255</v>
      </c>
      <c r="L818" s="3">
        <f t="shared" si="9"/>
        <v>0.5473002945</v>
      </c>
      <c r="M818" s="4">
        <f>IF(L818&lt;=('Ejercicio 3 - TIR'!$D$18-'Ejercicio 3 - TIR'!$C$18)/('Ejercicio 3 - TIR'!$E$18-'Ejercicio 3 - TIR'!$C$18),'Ejercicio 3 - TIR'!$C$18+SQRT(('Ejercicio 3 - TIR'!$E$18-'Ejercicio 3 - TIR'!$C$18)*('Ejercicio 3 - TIR'!$D$18-'Ejercicio 3 - TIR'!$C$18)*L818),'Ejercicio 3 - TIR'!$E$18-SQRT(('Ejercicio 3 - TIR'!$E$18-'Ejercicio 3 - TIR'!$C$18)*('Ejercicio 3 - TIR'!$E$18-'Ejercicio 3 - TIR'!$D$18)*(1-L818)))</f>
        <v>39060.63155</v>
      </c>
      <c r="N818" s="3">
        <f t="shared" si="10"/>
        <v>0.4360130515</v>
      </c>
      <c r="O818" s="4">
        <f>IF(N818&lt;=('Ejercicio 3 - TIR'!$D$18-'Ejercicio 3 - TIR'!$C$18)/('Ejercicio 3 - TIR'!$E$18-'Ejercicio 3 - TIR'!$C$18),'Ejercicio 3 - TIR'!$C$18+SQRT(('Ejercicio 3 - TIR'!$E$18-'Ejercicio 3 - TIR'!$C$18)*('Ejercicio 3 - TIR'!$D$18-'Ejercicio 3 - TIR'!$C$18)*N818),'Ejercicio 3 - TIR'!$E$18-SQRT(('Ejercicio 3 - TIR'!$E$18-'Ejercicio 3 - TIR'!$C$18)*('Ejercicio 3 - TIR'!$E$18-'Ejercicio 3 - TIR'!$D$18)*(1-N818)))</f>
        <v>38087.14769</v>
      </c>
      <c r="P818" s="3">
        <f t="shared" si="11"/>
        <v>0.6628759606</v>
      </c>
      <c r="Q818" s="7">
        <f>IF(P818&lt;=('Ejercicio 3 - TIR'!$D$22-'Ejercicio 3 - TIR'!$C$22)/('Ejercicio 3 - TIR'!$E$22-'Ejercicio 3 - TIR'!$C$22),'Ejercicio 3 - TIR'!$C$22+SQRT(('Ejercicio 3 - TIR'!$E$22-'Ejercicio 3 - TIR'!$C$22)*('Ejercicio 3 - TIR'!$D$22-'Ejercicio 3 - TIR'!$C$22)*P818),'Ejercicio 3 - TIR'!$E$22-SQRT(('Ejercicio 3 - TIR'!$E$22-'Ejercicio 3 - TIR'!$C$22)*('Ejercicio 3 - TIR'!$E$22-'Ejercicio 3 - TIR'!$D$22)*(1-P818)))</f>
        <v>0.1553662169</v>
      </c>
      <c r="R818" s="3">
        <f t="shared" si="12"/>
        <v>0.4950402484</v>
      </c>
      <c r="S818" s="7">
        <f>IF(R818&lt;=('Ejercicio 3 - TIR'!$D$23-'Ejercicio 3 - TIR'!$C$23)/('Ejercicio 3 - TIR'!$E$23-'Ejercicio 3 - TIR'!$C$23),'Ejercicio 3 - TIR'!$C$23+SQRT(('Ejercicio 3 - TIR'!$E$23-'Ejercicio 3 - TIR'!$C$23)*('Ejercicio 3 - TIR'!$D$23-'Ejercicio 3 - TIR'!$C$23)*R818),'Ejercicio 3 - TIR'!$E$23-SQRT(('Ejercicio 3 - TIR'!$E$23-'Ejercicio 3 - TIR'!$C$23)*('Ejercicio 3 - TIR'!$E$23-'Ejercicio 3 - TIR'!$D$23)*(1-R818)))</f>
        <v>0.1498508366</v>
      </c>
      <c r="T818" s="3">
        <f t="shared" si="13"/>
        <v>0.8679081967</v>
      </c>
      <c r="U818" s="7">
        <f>IF(T818&lt;=('Ejercicio 3 - TIR'!$D$24-'Ejercicio 3 - TIR'!$C$24)/('Ejercicio 3 - TIR'!$E$24-'Ejercicio 3 - TIR'!$C$24),'Ejercicio 3 - TIR'!$C$24+SQRT(('Ejercicio 3 - TIR'!$E$24-'Ejercicio 3 - TIR'!$C$24)*('Ejercicio 3 - TIR'!$D$24-'Ejercicio 3 - TIR'!$C$24)*T818),'Ejercicio 3 - TIR'!$E$24-SQRT(('Ejercicio 3 - TIR'!$E$24-'Ejercicio 3 - TIR'!$C$24)*('Ejercicio 3 - TIR'!$E$24-'Ejercicio 3 - TIR'!$D$24)*(1-T818)))</f>
        <v>0.2007683321</v>
      </c>
      <c r="V818" s="3">
        <f t="shared" si="14"/>
        <v>0.148403533</v>
      </c>
      <c r="W818" s="7">
        <f>IF(V818&lt;=('Ejercicio 3 - TIR'!$D$25-'Ejercicio 3 - TIR'!$C$25)/('Ejercicio 3 - TIR'!$E$25-'Ejercicio 3 - TIR'!$C$25),'Ejercicio 3 - TIR'!$C$25+SQRT(('Ejercicio 3 - TIR'!$E$25-'Ejercicio 3 - TIR'!$C$25)*('Ejercicio 3 - TIR'!$D$25-'Ejercicio 3 - TIR'!$C$25)*V818),'Ejercicio 3 - TIR'!$E$25-SQRT(('Ejercicio 3 - TIR'!$E$25-'Ejercicio 3 - TIR'!$C$25)*('Ejercicio 3 - TIR'!$E$25-'Ejercicio 3 - TIR'!$D$25)*(1-V818)))</f>
        <v>0.1944140538</v>
      </c>
      <c r="X818" s="3">
        <f t="shared" si="15"/>
        <v>0.05992388161</v>
      </c>
      <c r="Y818" s="7">
        <f>IF(X818&lt;=('Ejercicio 3 - TIR'!$D$26-'Ejercicio 3 - TIR'!$C$26)/('Ejercicio 3 - TIR'!$E$26-'Ejercicio 3 - TIR'!$C$26),'Ejercicio 3 - TIR'!$C$26+SQRT(('Ejercicio 3 - TIR'!$E$26-'Ejercicio 3 - TIR'!$C$26)*('Ejercicio 3 - TIR'!$D$26-'Ejercicio 3 - TIR'!$C$26)*X818),'Ejercicio 3 - TIR'!$E$26-SQRT(('Ejercicio 3 - TIR'!$E$26-'Ejercicio 3 - TIR'!$C$26)*('Ejercicio 3 - TIR'!$E$26-'Ejercicio 3 - TIR'!$D$26)*(1-X818)))</f>
        <v>0.2027198459</v>
      </c>
      <c r="Z818" s="3">
        <f t="shared" si="16"/>
        <v>1.155366217</v>
      </c>
      <c r="AA818" s="3">
        <f t="shared" si="17"/>
        <v>1.328498811</v>
      </c>
      <c r="AB818" s="3">
        <f t="shared" si="18"/>
        <v>1.595219302</v>
      </c>
      <c r="AC818" s="3">
        <f t="shared" si="19"/>
        <v>1.905352353</v>
      </c>
      <c r="AD818" s="3">
        <f t="shared" si="20"/>
        <v>2.291605088</v>
      </c>
      <c r="AE818" s="2">
        <f t="shared" si="21"/>
        <v>4313.077853</v>
      </c>
      <c r="AF818" s="2">
        <f t="shared" si="22"/>
        <v>4959.396178</v>
      </c>
      <c r="AG818" s="2">
        <f t="shared" si="23"/>
        <v>5955.085877</v>
      </c>
      <c r="AH818" s="2">
        <f t="shared" si="24"/>
        <v>7112.838263</v>
      </c>
      <c r="AI818" s="2">
        <f t="shared" si="25"/>
        <v>8554.75174</v>
      </c>
      <c r="AJ818" s="4">
        <f t="shared" si="26"/>
        <v>38879.17845</v>
      </c>
      <c r="AK818" s="4">
        <f t="shared" si="27"/>
        <v>54209.61519</v>
      </c>
      <c r="AL818" s="4">
        <f t="shared" si="28"/>
        <v>60359.43344</v>
      </c>
      <c r="AM818" s="4">
        <f t="shared" si="29"/>
        <v>74424.26623</v>
      </c>
      <c r="AN818" s="4">
        <f t="shared" si="30"/>
        <v>87280.70143</v>
      </c>
      <c r="AO818" s="4">
        <f>C818/'Ejercicio 3 - TIR'!$D$7</f>
        <v>12525.53474</v>
      </c>
      <c r="AP818" s="4">
        <f t="shared" si="31"/>
        <v>26353.64371</v>
      </c>
      <c r="AQ818" s="4">
        <f t="shared" si="32"/>
        <v>41684.08045</v>
      </c>
      <c r="AR818" s="4">
        <f t="shared" si="33"/>
        <v>47833.8987</v>
      </c>
      <c r="AS818" s="4">
        <f t="shared" si="34"/>
        <v>61898.73149</v>
      </c>
      <c r="AT818" s="4">
        <f t="shared" si="35"/>
        <v>74755.16669</v>
      </c>
      <c r="AU818" s="4">
        <f>AP818*'Ejercicio 3 - TIR'!$D$5</f>
        <v>13176.82186</v>
      </c>
      <c r="AV818" s="4">
        <f>AQ818*'Ejercicio 3 - TIR'!$D$5</f>
        <v>20842.04023</v>
      </c>
      <c r="AW818" s="4">
        <f>AR818*'Ejercicio 3 - TIR'!$D$5</f>
        <v>23916.94935</v>
      </c>
      <c r="AX818" s="4">
        <f>AS818*'Ejercicio 3 - TIR'!$D$5</f>
        <v>30949.36575</v>
      </c>
      <c r="AY818" s="4">
        <f>AT818*'Ejercicio 3 - TIR'!$D$5</f>
        <v>37377.58335</v>
      </c>
      <c r="AZ818" s="4">
        <f t="shared" ref="AZ818:BD818" si="2489">AJ818-AU818-AE818</f>
        <v>21389.27874</v>
      </c>
      <c r="BA818" s="4">
        <f t="shared" si="2489"/>
        <v>28408.17878</v>
      </c>
      <c r="BB818" s="4">
        <f t="shared" si="2489"/>
        <v>30487.39821</v>
      </c>
      <c r="BC818" s="4">
        <f t="shared" si="2489"/>
        <v>36362.06222</v>
      </c>
      <c r="BD818" s="4">
        <f t="shared" si="2489"/>
        <v>41348.36634</v>
      </c>
      <c r="BE818" s="4">
        <f t="shared" ref="BE818:BI818" si="2490">AZ818/Z818</f>
        <v>18512.98612</v>
      </c>
      <c r="BF818" s="4">
        <f t="shared" si="2490"/>
        <v>21383.66896</v>
      </c>
      <c r="BG818" s="4">
        <f t="shared" si="2490"/>
        <v>19111.72851</v>
      </c>
      <c r="BH818" s="4">
        <f t="shared" si="2490"/>
        <v>19084.16686</v>
      </c>
      <c r="BI818" s="4">
        <f t="shared" si="2490"/>
        <v>18043.40833</v>
      </c>
      <c r="BJ818" s="4">
        <f t="shared" si="38"/>
        <v>63616.60439</v>
      </c>
      <c r="BK818" s="4">
        <f t="shared" si="39"/>
        <v>28703.57913</v>
      </c>
      <c r="BL818" s="4">
        <f t="shared" si="40"/>
        <v>92320.18352</v>
      </c>
      <c r="BM818" s="4">
        <f>BK818*'Ejercicio 3 - TIR'!$D$5</f>
        <v>14351.78957</v>
      </c>
      <c r="BN818" s="4">
        <f t="shared" si="41"/>
        <v>77968.39395</v>
      </c>
      <c r="BO818" s="4">
        <f t="shared" si="42"/>
        <v>34023.48614</v>
      </c>
      <c r="BP818" s="4">
        <f t="shared" si="43"/>
        <v>-90388.39246</v>
      </c>
      <c r="BQ818" s="4">
        <f t="shared" ref="BQ818:BT818" si="2491">BE818</f>
        <v>18512.98612</v>
      </c>
      <c r="BR818" s="4">
        <f t="shared" si="2491"/>
        <v>21383.66896</v>
      </c>
      <c r="BS818" s="4">
        <f t="shared" si="2491"/>
        <v>19111.72851</v>
      </c>
      <c r="BT818" s="4">
        <f t="shared" si="2491"/>
        <v>19084.16686</v>
      </c>
      <c r="BU818" s="4">
        <f t="shared" si="45"/>
        <v>52066.89447</v>
      </c>
      <c r="BV818" s="36">
        <f t="shared" si="46"/>
        <v>11.40971409</v>
      </c>
    </row>
    <row r="819" ht="15.0" customHeight="1">
      <c r="A819" s="2">
        <v>818.0</v>
      </c>
      <c r="B819" s="3">
        <f t="shared" si="4"/>
        <v>0.5281015974</v>
      </c>
      <c r="C819" s="4">
        <f>IF(B819&lt;=('Ejercicio 3 - TIR'!$D$13-'Ejercicio 3 - TIR'!$C$13)/('Ejercicio 3 - TIR'!$E$13-'Ejercicio 3 - TIR'!$C$13),'Ejercicio 3 - TIR'!$C$13+SQRT(('Ejercicio 3 - TIR'!$E$13-'Ejercicio 3 - TIR'!$C$13)*('Ejercicio 3 - TIR'!$D$13-'Ejercicio 3 - TIR'!$C$13)*B819),'Ejercicio 3 - TIR'!$E$13-SQRT(('Ejercicio 3 - TIR'!$E$13-'Ejercicio 3 - TIR'!$C$13)*('Ejercicio 3 - TIR'!$E$13-'Ejercicio 3 - TIR'!$D$13)*(1-B819)))</f>
        <v>76203.40186</v>
      </c>
      <c r="D819" s="3">
        <f t="shared" si="5"/>
        <v>0.973425036</v>
      </c>
      <c r="E819" s="4">
        <f>IF(D819&lt;=('Ejercicio 3 - TIR'!$D$14-'Ejercicio 3 - TIR'!$C$14)/('Ejercicio 3 - TIR'!$E$14-'Ejercicio 3 - TIR'!$C$14),'Ejercicio 3 - TIR'!$C$14+SQRT(('Ejercicio 3 - TIR'!$E$14-'Ejercicio 3 - TIR'!$C$14)*('Ejercicio 3 - TIR'!$D$14-'Ejercicio 3 - TIR'!$C$14)*D819),'Ejercicio 3 - TIR'!$E$14-SQRT(('Ejercicio 3 - TIR'!$E$14-'Ejercicio 3 - TIR'!$C$14)*('Ejercicio 3 - TIR'!$E$14-'Ejercicio 3 - TIR'!$D$14)*(1-D819)))</f>
        <v>38003.44181</v>
      </c>
      <c r="F819" s="3">
        <f t="shared" si="6"/>
        <v>0.01845022323</v>
      </c>
      <c r="G819" s="4">
        <f>IF(F819&lt;=('Ejercicio 3 - TIR'!$D$18-'Ejercicio 3 - TIR'!$C$18)/('Ejercicio 3 - TIR'!$E$18-'Ejercicio 3 - TIR'!$C$18),'Ejercicio 3 - TIR'!$C$18+SQRT(('Ejercicio 3 - TIR'!$E$18-'Ejercicio 3 - TIR'!$C$18)*('Ejercicio 3 - TIR'!$D$18-'Ejercicio 3 - TIR'!$C$18)*F819),'Ejercicio 3 - TIR'!$E$18-SQRT(('Ejercicio 3 - TIR'!$E$18-'Ejercicio 3 - TIR'!$C$18)*('Ejercicio 3 - TIR'!$E$18-'Ejercicio 3 - TIR'!$D$18)*(1-F819)))</f>
        <v>31663.59054</v>
      </c>
      <c r="H819" s="3">
        <f t="shared" si="7"/>
        <v>0.4662309263</v>
      </c>
      <c r="I819" s="4">
        <f>IF(H819&lt;=('Ejercicio 3 - TIR'!$D$18-'Ejercicio 3 - TIR'!$C$18)/('Ejercicio 3 - TIR'!$E$18-'Ejercicio 3 - TIR'!$C$18),'Ejercicio 3 - TIR'!$C$18+SQRT(('Ejercicio 3 - TIR'!$E$18-'Ejercicio 3 - TIR'!$C$18)*('Ejercicio 3 - TIR'!$D$18-'Ejercicio 3 - TIR'!$C$18)*H819),'Ejercicio 3 - TIR'!$E$18-SQRT(('Ejercicio 3 - TIR'!$E$18-'Ejercicio 3 - TIR'!$C$18)*('Ejercicio 3 - TIR'!$E$18-'Ejercicio 3 - TIR'!$D$18)*(1-H819)))</f>
        <v>38362.69328</v>
      </c>
      <c r="J819" s="3">
        <f t="shared" si="8"/>
        <v>0.3265342055</v>
      </c>
      <c r="K819" s="4">
        <f>IF(J819&lt;=('Ejercicio 3 - TIR'!$D$18-'Ejercicio 3 - TIR'!$C$18)/('Ejercicio 3 - TIR'!$E$18-'Ejercicio 3 - TIR'!$C$18),'Ejercicio 3 - TIR'!$C$18+SQRT(('Ejercicio 3 - TIR'!$E$18-'Ejercicio 3 - TIR'!$C$18)*('Ejercicio 3 - TIR'!$D$18-'Ejercicio 3 - TIR'!$C$18)*J819),'Ejercicio 3 - TIR'!$E$18-SQRT(('Ejercicio 3 - TIR'!$E$18-'Ejercicio 3 - TIR'!$C$18)*('Ejercicio 3 - TIR'!$E$18-'Ejercicio 3 - TIR'!$D$18)*(1-J819)))</f>
        <v>36998.58063</v>
      </c>
      <c r="L819" s="3">
        <f t="shared" si="9"/>
        <v>0.5990617583</v>
      </c>
      <c r="M819" s="4">
        <f>IF(L819&lt;=('Ejercicio 3 - TIR'!$D$18-'Ejercicio 3 - TIR'!$C$18)/('Ejercicio 3 - TIR'!$E$18-'Ejercicio 3 - TIR'!$C$18),'Ejercicio 3 - TIR'!$C$18+SQRT(('Ejercicio 3 - TIR'!$E$18-'Ejercicio 3 - TIR'!$C$18)*('Ejercicio 3 - TIR'!$D$18-'Ejercicio 3 - TIR'!$C$18)*L819),'Ejercicio 3 - TIR'!$E$18-SQRT(('Ejercicio 3 - TIR'!$E$18-'Ejercicio 3 - TIR'!$C$18)*('Ejercicio 3 - TIR'!$E$18-'Ejercicio 3 - TIR'!$D$18)*(1-L819)))</f>
        <v>39479.41263</v>
      </c>
      <c r="N819" s="3">
        <f t="shared" si="10"/>
        <v>0.4122008461</v>
      </c>
      <c r="O819" s="4">
        <f>IF(N819&lt;=('Ejercicio 3 - TIR'!$D$18-'Ejercicio 3 - TIR'!$C$18)/('Ejercicio 3 - TIR'!$E$18-'Ejercicio 3 - TIR'!$C$18),'Ejercicio 3 - TIR'!$C$18+SQRT(('Ejercicio 3 - TIR'!$E$18-'Ejercicio 3 - TIR'!$C$18)*('Ejercicio 3 - TIR'!$D$18-'Ejercicio 3 - TIR'!$C$18)*N819),'Ejercicio 3 - TIR'!$E$18-SQRT(('Ejercicio 3 - TIR'!$E$18-'Ejercicio 3 - TIR'!$C$18)*('Ejercicio 3 - TIR'!$E$18-'Ejercicio 3 - TIR'!$D$18)*(1-N819)))</f>
        <v>37863.21352</v>
      </c>
      <c r="P819" s="3">
        <f t="shared" si="11"/>
        <v>0.1227739089</v>
      </c>
      <c r="Q819" s="7">
        <f>IF(P819&lt;=('Ejercicio 3 - TIR'!$D$22-'Ejercicio 3 - TIR'!$C$22)/('Ejercicio 3 - TIR'!$E$22-'Ejercicio 3 - TIR'!$C$22),'Ejercicio 3 - TIR'!$C$22+SQRT(('Ejercicio 3 - TIR'!$E$22-'Ejercicio 3 - TIR'!$C$22)*('Ejercicio 3 - TIR'!$D$22-'Ejercicio 3 - TIR'!$C$22)*P819),'Ejercicio 3 - TIR'!$E$22-SQRT(('Ejercicio 3 - TIR'!$E$22-'Ejercicio 3 - TIR'!$C$22)*('Ejercicio 3 - TIR'!$E$22-'Ejercicio 3 - TIR'!$D$22)*(1-P819)))</f>
        <v>0.1348658345</v>
      </c>
      <c r="R819" s="3">
        <f t="shared" si="12"/>
        <v>0.2322554307</v>
      </c>
      <c r="S819" s="7">
        <f>IF(R819&lt;=('Ejercicio 3 - TIR'!$D$23-'Ejercicio 3 - TIR'!$C$23)/('Ejercicio 3 - TIR'!$E$23-'Ejercicio 3 - TIR'!$C$23),'Ejercicio 3 - TIR'!$C$23+SQRT(('Ejercicio 3 - TIR'!$E$23-'Ejercicio 3 - TIR'!$C$23)*('Ejercicio 3 - TIR'!$D$23-'Ejercicio 3 - TIR'!$C$23)*R819),'Ejercicio 3 - TIR'!$E$23-SQRT(('Ejercicio 3 - TIR'!$E$23-'Ejercicio 3 - TIR'!$C$23)*('Ejercicio 3 - TIR'!$E$23-'Ejercicio 3 - TIR'!$D$23)*(1-R819)))</f>
        <v>0.1404465101</v>
      </c>
      <c r="T819" s="3">
        <f t="shared" si="13"/>
        <v>0.2249247954</v>
      </c>
      <c r="U819" s="7">
        <f>IF(T819&lt;=('Ejercicio 3 - TIR'!$D$24-'Ejercicio 3 - TIR'!$C$24)/('Ejercicio 3 - TIR'!$E$24-'Ejercicio 3 - TIR'!$C$24),'Ejercicio 3 - TIR'!$C$24+SQRT(('Ejercicio 3 - TIR'!$E$24-'Ejercicio 3 - TIR'!$C$24)*('Ejercicio 3 - TIR'!$D$24-'Ejercicio 3 - TIR'!$C$24)*T819),'Ejercicio 3 - TIR'!$E$24-SQRT(('Ejercicio 3 - TIR'!$E$24-'Ejercicio 3 - TIR'!$C$24)*('Ejercicio 3 - TIR'!$E$24-'Ejercicio 3 - TIR'!$D$24)*(1-T819)))</f>
        <v>0.1717334321</v>
      </c>
      <c r="V819" s="3">
        <f t="shared" si="14"/>
        <v>0.683423956</v>
      </c>
      <c r="W819" s="7">
        <f>IF(V819&lt;=('Ejercicio 3 - TIR'!$D$25-'Ejercicio 3 - TIR'!$C$25)/('Ejercicio 3 - TIR'!$E$25-'Ejercicio 3 - TIR'!$C$25),'Ejercicio 3 - TIR'!$C$25+SQRT(('Ejercicio 3 - TIR'!$E$25-'Ejercicio 3 - TIR'!$C$25)*('Ejercicio 3 - TIR'!$D$25-'Ejercicio 3 - TIR'!$C$25)*V819),'Ejercicio 3 - TIR'!$E$25-SQRT(('Ejercicio 3 - TIR'!$E$25-'Ejercicio 3 - TIR'!$C$25)*('Ejercicio 3 - TIR'!$E$25-'Ejercicio 3 - TIR'!$D$25)*(1-V819)))</f>
        <v>0.2167131234</v>
      </c>
      <c r="X819" s="3">
        <f t="shared" si="15"/>
        <v>0.2871886653</v>
      </c>
      <c r="Y819" s="7">
        <f>IF(X819&lt;=('Ejercicio 3 - TIR'!$D$26-'Ejercicio 3 - TIR'!$C$26)/('Ejercicio 3 - TIR'!$E$26-'Ejercicio 3 - TIR'!$C$26),'Ejercicio 3 - TIR'!$C$26+SQRT(('Ejercicio 3 - TIR'!$E$26-'Ejercicio 3 - TIR'!$C$26)*('Ejercicio 3 - TIR'!$D$26-'Ejercicio 3 - TIR'!$C$26)*X819),'Ejercicio 3 - TIR'!$E$26-SQRT(('Ejercicio 3 - TIR'!$E$26-'Ejercicio 3 - TIR'!$C$26)*('Ejercicio 3 - TIR'!$E$26-'Ejercicio 3 - TIR'!$D$26)*(1-X819)))</f>
        <v>0.2178461738</v>
      </c>
      <c r="Z819" s="3">
        <f t="shared" si="16"/>
        <v>1.134865835</v>
      </c>
      <c r="AA819" s="3">
        <f t="shared" si="17"/>
        <v>1.29425378</v>
      </c>
      <c r="AB819" s="3">
        <f t="shared" si="18"/>
        <v>1.516520424</v>
      </c>
      <c r="AC819" s="3">
        <f t="shared" si="19"/>
        <v>1.845170302</v>
      </c>
      <c r="AD819" s="3">
        <f t="shared" si="20"/>
        <v>2.247133592</v>
      </c>
      <c r="AE819" s="2">
        <f t="shared" si="21"/>
        <v>5125.365895</v>
      </c>
      <c r="AF819" s="2">
        <f t="shared" si="22"/>
        <v>5845.205648</v>
      </c>
      <c r="AG819" s="2">
        <f t="shared" si="23"/>
        <v>6849.022875</v>
      </c>
      <c r="AH819" s="2">
        <f t="shared" si="24"/>
        <v>8333.296014</v>
      </c>
      <c r="AI819" s="2">
        <f t="shared" si="25"/>
        <v>10148.67267</v>
      </c>
      <c r="AJ819" s="4">
        <f t="shared" si="26"/>
        <v>35933.9271</v>
      </c>
      <c r="AK819" s="4">
        <f t="shared" si="27"/>
        <v>49651.06081</v>
      </c>
      <c r="AL819" s="4">
        <f t="shared" si="28"/>
        <v>56109.10319</v>
      </c>
      <c r="AM819" s="4">
        <f t="shared" si="29"/>
        <v>72846.23972</v>
      </c>
      <c r="AN819" s="4">
        <f t="shared" si="30"/>
        <v>85083.69902</v>
      </c>
      <c r="AO819" s="4">
        <f>C819/'Ejercicio 3 - TIR'!$D$7</f>
        <v>15240.68037</v>
      </c>
      <c r="AP819" s="4">
        <f t="shared" si="31"/>
        <v>20693.24673</v>
      </c>
      <c r="AQ819" s="4">
        <f t="shared" si="32"/>
        <v>34410.38044</v>
      </c>
      <c r="AR819" s="4">
        <f t="shared" si="33"/>
        <v>40868.42282</v>
      </c>
      <c r="AS819" s="4">
        <f t="shared" si="34"/>
        <v>57605.55934</v>
      </c>
      <c r="AT819" s="4">
        <f t="shared" si="35"/>
        <v>69843.01865</v>
      </c>
      <c r="AU819" s="4">
        <f>AP819*'Ejercicio 3 - TIR'!$D$5</f>
        <v>10346.62337</v>
      </c>
      <c r="AV819" s="4">
        <f>AQ819*'Ejercicio 3 - TIR'!$D$5</f>
        <v>17205.19022</v>
      </c>
      <c r="AW819" s="4">
        <f>AR819*'Ejercicio 3 - TIR'!$D$5</f>
        <v>20434.21141</v>
      </c>
      <c r="AX819" s="4">
        <f>AS819*'Ejercicio 3 - TIR'!$D$5</f>
        <v>28802.77967</v>
      </c>
      <c r="AY819" s="4">
        <f>AT819*'Ejercicio 3 - TIR'!$D$5</f>
        <v>34921.50932</v>
      </c>
      <c r="AZ819" s="4">
        <f t="shared" ref="AZ819:BD819" si="2492">AJ819-AU819-AE819</f>
        <v>20461.93784</v>
      </c>
      <c r="BA819" s="4">
        <f t="shared" si="2492"/>
        <v>26600.66494</v>
      </c>
      <c r="BB819" s="4">
        <f t="shared" si="2492"/>
        <v>28825.8689</v>
      </c>
      <c r="BC819" s="4">
        <f t="shared" si="2492"/>
        <v>35710.16403</v>
      </c>
      <c r="BD819" s="4">
        <f t="shared" si="2492"/>
        <v>40013.51703</v>
      </c>
      <c r="BE819" s="4">
        <f t="shared" ref="BE819:BI819" si="2493">AZ819/Z819</f>
        <v>18030.27038</v>
      </c>
      <c r="BF819" s="4">
        <f t="shared" si="2493"/>
        <v>20552.89723</v>
      </c>
      <c r="BG819" s="4">
        <f t="shared" si="2493"/>
        <v>19007.90022</v>
      </c>
      <c r="BH819" s="4">
        <f t="shared" si="2493"/>
        <v>19353.31606</v>
      </c>
      <c r="BI819" s="4">
        <f t="shared" si="2493"/>
        <v>17806.47006</v>
      </c>
      <c r="BJ819" s="4">
        <f t="shared" si="38"/>
        <v>85398.81072</v>
      </c>
      <c r="BK819" s="4">
        <f t="shared" si="39"/>
        <v>34247.84483</v>
      </c>
      <c r="BL819" s="4">
        <f t="shared" si="40"/>
        <v>119646.6555</v>
      </c>
      <c r="BM819" s="4">
        <f>BK819*'Ejercicio 3 - TIR'!$D$5</f>
        <v>17123.92242</v>
      </c>
      <c r="BN819" s="4">
        <f t="shared" si="41"/>
        <v>102522.7331</v>
      </c>
      <c r="BO819" s="4">
        <f t="shared" si="42"/>
        <v>45623.782</v>
      </c>
      <c r="BP819" s="4">
        <f t="shared" si="43"/>
        <v>-114206.8437</v>
      </c>
      <c r="BQ819" s="4">
        <f t="shared" ref="BQ819:BT819" si="2494">BE819</f>
        <v>18030.27038</v>
      </c>
      <c r="BR819" s="4">
        <f t="shared" si="2494"/>
        <v>20552.89723</v>
      </c>
      <c r="BS819" s="4">
        <f t="shared" si="2494"/>
        <v>19007.90022</v>
      </c>
      <c r="BT819" s="4">
        <f t="shared" si="2494"/>
        <v>19353.31606</v>
      </c>
      <c r="BU819" s="4">
        <f t="shared" si="45"/>
        <v>63430.25206</v>
      </c>
      <c r="BV819" s="36">
        <f t="shared" si="46"/>
        <v>5.942455501</v>
      </c>
    </row>
    <row r="820" ht="15.0" customHeight="1">
      <c r="A820" s="2">
        <v>819.0</v>
      </c>
      <c r="B820" s="3">
        <f t="shared" si="4"/>
        <v>0.3638410485</v>
      </c>
      <c r="C820" s="4">
        <f>IF(B820&lt;=('Ejercicio 3 - TIR'!$D$13-'Ejercicio 3 - TIR'!$C$13)/('Ejercicio 3 - TIR'!$E$13-'Ejercicio 3 - TIR'!$C$13),'Ejercicio 3 - TIR'!$C$13+SQRT(('Ejercicio 3 - TIR'!$E$13-'Ejercicio 3 - TIR'!$C$13)*('Ejercicio 3 - TIR'!$D$13-'Ejercicio 3 - TIR'!$C$13)*B820),'Ejercicio 3 - TIR'!$E$13-SQRT(('Ejercicio 3 - TIR'!$E$13-'Ejercicio 3 - TIR'!$C$13)*('Ejercicio 3 - TIR'!$E$13-'Ejercicio 3 - TIR'!$D$13)*(1-B820)))</f>
        <v>72370.47337</v>
      </c>
      <c r="D820" s="3">
        <f t="shared" si="5"/>
        <v>0.516727745</v>
      </c>
      <c r="E820" s="4">
        <f>IF(D820&lt;=('Ejercicio 3 - TIR'!$D$14-'Ejercicio 3 - TIR'!$C$14)/('Ejercicio 3 - TIR'!$E$14-'Ejercicio 3 - TIR'!$C$14),'Ejercicio 3 - TIR'!$C$14+SQRT(('Ejercicio 3 - TIR'!$E$14-'Ejercicio 3 - TIR'!$C$14)*('Ejercicio 3 - TIR'!$D$14-'Ejercicio 3 - TIR'!$C$14)*D820),'Ejercicio 3 - TIR'!$E$14-SQRT(('Ejercicio 3 - TIR'!$E$14-'Ejercicio 3 - TIR'!$C$14)*('Ejercicio 3 - TIR'!$E$14-'Ejercicio 3 - TIR'!$D$14)*(1-D820)))</f>
        <v>31485.84483</v>
      </c>
      <c r="F820" s="3">
        <f t="shared" si="6"/>
        <v>0.1053966367</v>
      </c>
      <c r="G820" s="4">
        <f>IF(F820&lt;=('Ejercicio 3 - TIR'!$D$18-'Ejercicio 3 - TIR'!$C$18)/('Ejercicio 3 - TIR'!$E$18-'Ejercicio 3 - TIR'!$C$18),'Ejercicio 3 - TIR'!$C$18+SQRT(('Ejercicio 3 - TIR'!$E$18-'Ejercicio 3 - TIR'!$C$18)*('Ejercicio 3 - TIR'!$D$18-'Ejercicio 3 - TIR'!$C$18)*F820),'Ejercicio 3 - TIR'!$E$18-SQRT(('Ejercicio 3 - TIR'!$E$18-'Ejercicio 3 - TIR'!$C$18)*('Ejercicio 3 - TIR'!$E$18-'Ejercicio 3 - TIR'!$D$18)*(1-F820)))</f>
        <v>33976.11563</v>
      </c>
      <c r="H820" s="3">
        <f t="shared" si="7"/>
        <v>0.3623408419</v>
      </c>
      <c r="I820" s="4">
        <f>IF(H820&lt;=('Ejercicio 3 - TIR'!$D$18-'Ejercicio 3 - TIR'!$C$18)/('Ejercicio 3 - TIR'!$E$18-'Ejercicio 3 - TIR'!$C$18),'Ejercicio 3 - TIR'!$C$18+SQRT(('Ejercicio 3 - TIR'!$E$18-'Ejercicio 3 - TIR'!$C$18)*('Ejercicio 3 - TIR'!$D$18-'Ejercicio 3 - TIR'!$C$18)*H820),'Ejercicio 3 - TIR'!$E$18-SQRT(('Ejercicio 3 - TIR'!$E$18-'Ejercicio 3 - TIR'!$C$18)*('Ejercicio 3 - TIR'!$E$18-'Ejercicio 3 - TIR'!$D$18)*(1-H820)))</f>
        <v>37372.32163</v>
      </c>
      <c r="J820" s="3">
        <f t="shared" si="8"/>
        <v>0.2548378191</v>
      </c>
      <c r="K820" s="4">
        <f>IF(J820&lt;=('Ejercicio 3 - TIR'!$D$18-'Ejercicio 3 - TIR'!$C$18)/('Ejercicio 3 - TIR'!$E$18-'Ejercicio 3 - TIR'!$C$18),'Ejercicio 3 - TIR'!$C$18+SQRT(('Ejercicio 3 - TIR'!$E$18-'Ejercicio 3 - TIR'!$C$18)*('Ejercicio 3 - TIR'!$D$18-'Ejercicio 3 - TIR'!$C$18)*J820),'Ejercicio 3 - TIR'!$E$18-SQRT(('Ejercicio 3 - TIR'!$E$18-'Ejercicio 3 - TIR'!$C$18)*('Ejercicio 3 - TIR'!$E$18-'Ejercicio 3 - TIR'!$D$18)*(1-J820)))</f>
        <v>36182.69139</v>
      </c>
      <c r="L820" s="3">
        <f t="shared" si="9"/>
        <v>0.7695668294</v>
      </c>
      <c r="M820" s="4">
        <f>IF(L820&lt;=('Ejercicio 3 - TIR'!$D$18-'Ejercicio 3 - TIR'!$C$18)/('Ejercicio 3 - TIR'!$E$18-'Ejercicio 3 - TIR'!$C$18),'Ejercicio 3 - TIR'!$C$18+SQRT(('Ejercicio 3 - TIR'!$E$18-'Ejercicio 3 - TIR'!$C$18)*('Ejercicio 3 - TIR'!$D$18-'Ejercicio 3 - TIR'!$C$18)*L820),'Ejercicio 3 - TIR'!$E$18-SQRT(('Ejercicio 3 - TIR'!$E$18-'Ejercicio 3 - TIR'!$C$18)*('Ejercicio 3 - TIR'!$E$18-'Ejercicio 3 - TIR'!$D$18)*(1-L820)))</f>
        <v>40842.77884</v>
      </c>
      <c r="N820" s="3">
        <f t="shared" si="10"/>
        <v>0.6841038305</v>
      </c>
      <c r="O820" s="4">
        <f>IF(N820&lt;=('Ejercicio 3 - TIR'!$D$18-'Ejercicio 3 - TIR'!$C$18)/('Ejercicio 3 - TIR'!$E$18-'Ejercicio 3 - TIR'!$C$18),'Ejercicio 3 - TIR'!$C$18+SQRT(('Ejercicio 3 - TIR'!$E$18-'Ejercicio 3 - TIR'!$C$18)*('Ejercicio 3 - TIR'!$D$18-'Ejercicio 3 - TIR'!$C$18)*N820),'Ejercicio 3 - TIR'!$E$18-SQRT(('Ejercicio 3 - TIR'!$E$18-'Ejercicio 3 - TIR'!$C$18)*('Ejercicio 3 - TIR'!$E$18-'Ejercicio 3 - TIR'!$D$18)*(1-N820)))</f>
        <v>40132.53529</v>
      </c>
      <c r="P820" s="3">
        <f t="shared" si="11"/>
        <v>0.399512459</v>
      </c>
      <c r="Q820" s="7">
        <f>IF(P820&lt;=('Ejercicio 3 - TIR'!$D$22-'Ejercicio 3 - TIR'!$C$22)/('Ejercicio 3 - TIR'!$E$22-'Ejercicio 3 - TIR'!$C$22),'Ejercicio 3 - TIR'!$C$22+SQRT(('Ejercicio 3 - TIR'!$E$22-'Ejercicio 3 - TIR'!$C$22)*('Ejercicio 3 - TIR'!$D$22-'Ejercicio 3 - TIR'!$C$22)*P820),'Ejercicio 3 - TIR'!$E$22-SQRT(('Ejercicio 3 - TIR'!$E$22-'Ejercicio 3 - TIR'!$C$22)*('Ejercicio 3 - TIR'!$E$22-'Ejercicio 3 - TIR'!$D$22)*(1-P820)))</f>
        <v>0.1468164581</v>
      </c>
      <c r="R820" s="3">
        <f t="shared" si="12"/>
        <v>0.6582501297</v>
      </c>
      <c r="S820" s="7">
        <f>IF(R820&lt;=('Ejercicio 3 - TIR'!$D$23-'Ejercicio 3 - TIR'!$C$23)/('Ejercicio 3 - TIR'!$E$23-'Ejercicio 3 - TIR'!$C$23),'Ejercicio 3 - TIR'!$C$23+SQRT(('Ejercicio 3 - TIR'!$E$23-'Ejercicio 3 - TIR'!$C$23)*('Ejercicio 3 - TIR'!$D$23-'Ejercicio 3 - TIR'!$C$23)*R820),'Ejercicio 3 - TIR'!$E$23-SQRT(('Ejercicio 3 - TIR'!$E$23-'Ejercicio 3 - TIR'!$C$23)*('Ejercicio 3 - TIR'!$E$23-'Ejercicio 3 - TIR'!$D$23)*(1-R820)))</f>
        <v>0.1551977871</v>
      </c>
      <c r="T820" s="3">
        <f t="shared" si="13"/>
        <v>0.2216076621</v>
      </c>
      <c r="U820" s="7">
        <f>IF(T820&lt;=('Ejercicio 3 - TIR'!$D$24-'Ejercicio 3 - TIR'!$C$24)/('Ejercicio 3 - TIR'!$E$24-'Ejercicio 3 - TIR'!$C$24),'Ejercicio 3 - TIR'!$C$24+SQRT(('Ejercicio 3 - TIR'!$E$24-'Ejercicio 3 - TIR'!$C$24)*('Ejercicio 3 - TIR'!$D$24-'Ejercicio 3 - TIR'!$C$24)*T820),'Ejercicio 3 - TIR'!$E$24-SQRT(('Ejercicio 3 - TIR'!$E$24-'Ejercicio 3 - TIR'!$C$24)*('Ejercicio 3 - TIR'!$E$24-'Ejercicio 3 - TIR'!$D$24)*(1-T820)))</f>
        <v>0.1715725773</v>
      </c>
      <c r="V820" s="3">
        <f t="shared" si="14"/>
        <v>0.8309013815</v>
      </c>
      <c r="W820" s="7">
        <f>IF(V820&lt;=('Ejercicio 3 - TIR'!$D$25-'Ejercicio 3 - TIR'!$C$25)/('Ejercicio 3 - TIR'!$E$25-'Ejercicio 3 - TIR'!$C$25),'Ejercicio 3 - TIR'!$C$25+SQRT(('Ejercicio 3 - TIR'!$E$25-'Ejercicio 3 - TIR'!$C$25)*('Ejercicio 3 - TIR'!$D$25-'Ejercicio 3 - TIR'!$C$25)*V820),'Ejercicio 3 - TIR'!$E$25-SQRT(('Ejercicio 3 - TIR'!$E$25-'Ejercicio 3 - TIR'!$C$25)*('Ejercicio 3 - TIR'!$E$25-'Ejercicio 3 - TIR'!$D$25)*(1-V820)))</f>
        <v>0.2256721319</v>
      </c>
      <c r="X820" s="3">
        <f t="shared" si="15"/>
        <v>0.02663648447</v>
      </c>
      <c r="Y820" s="7">
        <f>IF(X820&lt;=('Ejercicio 3 - TIR'!$D$26-'Ejercicio 3 - TIR'!$C$26)/('Ejercicio 3 - TIR'!$E$26-'Ejercicio 3 - TIR'!$C$26),'Ejercicio 3 - TIR'!$C$26+SQRT(('Ejercicio 3 - TIR'!$E$26-'Ejercicio 3 - TIR'!$C$26)*('Ejercicio 3 - TIR'!$D$26-'Ejercicio 3 - TIR'!$C$26)*X820),'Ejercicio 3 - TIR'!$E$26-SQRT(('Ejercicio 3 - TIR'!$E$26-'Ejercicio 3 - TIR'!$C$26)*('Ejercicio 3 - TIR'!$E$26-'Ejercicio 3 - TIR'!$D$26)*(1-X820)))</f>
        <v>0.1984804781</v>
      </c>
      <c r="Z820" s="3">
        <f t="shared" si="16"/>
        <v>1.146816458</v>
      </c>
      <c r="AA820" s="3">
        <f t="shared" si="17"/>
        <v>1.324799835</v>
      </c>
      <c r="AB820" s="3">
        <f t="shared" si="18"/>
        <v>1.552099157</v>
      </c>
      <c r="AC820" s="3">
        <f t="shared" si="19"/>
        <v>1.902364682</v>
      </c>
      <c r="AD820" s="3">
        <f t="shared" si="20"/>
        <v>2.279946934</v>
      </c>
      <c r="AE820" s="2">
        <f t="shared" si="21"/>
        <v>4622.640219</v>
      </c>
      <c r="AF820" s="2">
        <f t="shared" si="22"/>
        <v>5340.063751</v>
      </c>
      <c r="AG820" s="2">
        <f t="shared" si="23"/>
        <v>6256.272252</v>
      </c>
      <c r="AH820" s="2">
        <f t="shared" si="24"/>
        <v>7668.138549</v>
      </c>
      <c r="AI820" s="2">
        <f t="shared" si="25"/>
        <v>9190.114354</v>
      </c>
      <c r="AJ820" s="4">
        <f t="shared" si="26"/>
        <v>38964.36859</v>
      </c>
      <c r="AK820" s="4">
        <f t="shared" si="27"/>
        <v>49510.84552</v>
      </c>
      <c r="AL820" s="4">
        <f t="shared" si="28"/>
        <v>56159.12479</v>
      </c>
      <c r="AM820" s="4">
        <f t="shared" si="29"/>
        <v>77697.85998</v>
      </c>
      <c r="AN820" s="4">
        <f t="shared" si="30"/>
        <v>91500.05078</v>
      </c>
      <c r="AO820" s="4">
        <f>C820/'Ejercicio 3 - TIR'!$D$7</f>
        <v>14474.09467</v>
      </c>
      <c r="AP820" s="4">
        <f t="shared" si="31"/>
        <v>24490.27391</v>
      </c>
      <c r="AQ820" s="4">
        <f t="shared" si="32"/>
        <v>35036.75085</v>
      </c>
      <c r="AR820" s="4">
        <f t="shared" si="33"/>
        <v>41685.03012</v>
      </c>
      <c r="AS820" s="4">
        <f t="shared" si="34"/>
        <v>63223.76531</v>
      </c>
      <c r="AT820" s="4">
        <f t="shared" si="35"/>
        <v>77025.9561</v>
      </c>
      <c r="AU820" s="4">
        <f>AP820*'Ejercicio 3 - TIR'!$D$5</f>
        <v>12245.13696</v>
      </c>
      <c r="AV820" s="4">
        <f>AQ820*'Ejercicio 3 - TIR'!$D$5</f>
        <v>17518.37542</v>
      </c>
      <c r="AW820" s="4">
        <f>AR820*'Ejercicio 3 - TIR'!$D$5</f>
        <v>20842.51506</v>
      </c>
      <c r="AX820" s="4">
        <f>AS820*'Ejercicio 3 - TIR'!$D$5</f>
        <v>31611.88265</v>
      </c>
      <c r="AY820" s="4">
        <f>AT820*'Ejercicio 3 - TIR'!$D$5</f>
        <v>38512.97805</v>
      </c>
      <c r="AZ820" s="4">
        <f t="shared" ref="AZ820:BD820" si="2495">AJ820-AU820-AE820</f>
        <v>22096.59141</v>
      </c>
      <c r="BA820" s="4">
        <f t="shared" si="2495"/>
        <v>26652.40635</v>
      </c>
      <c r="BB820" s="4">
        <f t="shared" si="2495"/>
        <v>29060.33748</v>
      </c>
      <c r="BC820" s="4">
        <f t="shared" si="2495"/>
        <v>38417.83878</v>
      </c>
      <c r="BD820" s="4">
        <f t="shared" si="2495"/>
        <v>43796.95837</v>
      </c>
      <c r="BE820" s="4">
        <f t="shared" ref="BE820:BI820" si="2496">AZ820/Z820</f>
        <v>19267.76622</v>
      </c>
      <c r="BF820" s="4">
        <f t="shared" si="2496"/>
        <v>20118.06286</v>
      </c>
      <c r="BG820" s="4">
        <f t="shared" si="2496"/>
        <v>18723.24803</v>
      </c>
      <c r="BH820" s="4">
        <f t="shared" si="2496"/>
        <v>20194.78134</v>
      </c>
      <c r="BI820" s="4">
        <f t="shared" si="2496"/>
        <v>19209.63937</v>
      </c>
      <c r="BJ820" s="4">
        <f t="shared" si="38"/>
        <v>71786.05538</v>
      </c>
      <c r="BK820" s="4">
        <f t="shared" si="39"/>
        <v>33000.16777</v>
      </c>
      <c r="BL820" s="4">
        <f t="shared" si="40"/>
        <v>104786.2232</v>
      </c>
      <c r="BM820" s="4">
        <f>BK820*'Ejercicio 3 - TIR'!$D$5</f>
        <v>16500.08389</v>
      </c>
      <c r="BN820" s="4">
        <f t="shared" si="41"/>
        <v>88286.13927</v>
      </c>
      <c r="BO820" s="4">
        <f t="shared" si="42"/>
        <v>38722.89217</v>
      </c>
      <c r="BP820" s="4">
        <f t="shared" si="43"/>
        <v>-103856.3182</v>
      </c>
      <c r="BQ820" s="4">
        <f t="shared" ref="BQ820:BT820" si="2497">BE820</f>
        <v>19267.76622</v>
      </c>
      <c r="BR820" s="4">
        <f t="shared" si="2497"/>
        <v>20118.06286</v>
      </c>
      <c r="BS820" s="4">
        <f t="shared" si="2497"/>
        <v>18723.24803</v>
      </c>
      <c r="BT820" s="4">
        <f t="shared" si="2497"/>
        <v>20194.78134</v>
      </c>
      <c r="BU820" s="4">
        <f t="shared" si="45"/>
        <v>57932.53153</v>
      </c>
      <c r="BV820" s="36">
        <f t="shared" si="46"/>
        <v>8.112438783</v>
      </c>
    </row>
    <row r="821" ht="15.0" customHeight="1">
      <c r="A821" s="2">
        <v>820.0</v>
      </c>
      <c r="B821" s="3">
        <f t="shared" si="4"/>
        <v>0.9849450402</v>
      </c>
      <c r="C821" s="4">
        <f>IF(B821&lt;=('Ejercicio 3 - TIR'!$D$13-'Ejercicio 3 - TIR'!$C$13)/('Ejercicio 3 - TIR'!$E$13-'Ejercicio 3 - TIR'!$C$13),'Ejercicio 3 - TIR'!$C$13+SQRT(('Ejercicio 3 - TIR'!$E$13-'Ejercicio 3 - TIR'!$C$13)*('Ejercicio 3 - TIR'!$D$13-'Ejercicio 3 - TIR'!$C$13)*B821),'Ejercicio 3 - TIR'!$E$13-SQRT(('Ejercicio 3 - TIR'!$E$13-'Ejercicio 3 - TIR'!$C$13)*('Ejercicio 3 - TIR'!$E$13-'Ejercicio 3 - TIR'!$D$13)*(1-B821)))</f>
        <v>95749.59394</v>
      </c>
      <c r="D821" s="3">
        <f t="shared" si="5"/>
        <v>0.3705186325</v>
      </c>
      <c r="E821" s="4">
        <f>IF(D821&lt;=('Ejercicio 3 - TIR'!$D$14-'Ejercicio 3 - TIR'!$C$14)/('Ejercicio 3 - TIR'!$E$14-'Ejercicio 3 - TIR'!$C$14),'Ejercicio 3 - TIR'!$C$14+SQRT(('Ejercicio 3 - TIR'!$E$14-'Ejercicio 3 - TIR'!$C$14)*('Ejercicio 3 - TIR'!$D$14-'Ejercicio 3 - TIR'!$C$14)*D821),'Ejercicio 3 - TIR'!$E$14-SQRT(('Ejercicio 3 - TIR'!$E$14-'Ejercicio 3 - TIR'!$C$14)*('Ejercicio 3 - TIR'!$E$14-'Ejercicio 3 - TIR'!$D$14)*(1-D821)))</f>
        <v>30282.89111</v>
      </c>
      <c r="F821" s="3">
        <f t="shared" si="6"/>
        <v>0.7012216868</v>
      </c>
      <c r="G821" s="4">
        <f>IF(F821&lt;=('Ejercicio 3 - TIR'!$D$18-'Ejercicio 3 - TIR'!$C$18)/('Ejercicio 3 - TIR'!$E$18-'Ejercicio 3 - TIR'!$C$18),'Ejercicio 3 - TIR'!$C$18+SQRT(('Ejercicio 3 - TIR'!$E$18-'Ejercicio 3 - TIR'!$C$18)*('Ejercicio 3 - TIR'!$D$18-'Ejercicio 3 - TIR'!$C$18)*F821),'Ejercicio 3 - TIR'!$E$18-SQRT(('Ejercicio 3 - TIR'!$E$18-'Ejercicio 3 - TIR'!$C$18)*('Ejercicio 3 - TIR'!$E$18-'Ejercicio 3 - TIR'!$D$18)*(1-F821)))</f>
        <v>40266.25165</v>
      </c>
      <c r="H821" s="3">
        <f t="shared" si="7"/>
        <v>0.7161542019</v>
      </c>
      <c r="I821" s="4">
        <f>IF(H821&lt;=('Ejercicio 3 - TIR'!$D$18-'Ejercicio 3 - TIR'!$C$18)/('Ejercicio 3 - TIR'!$E$18-'Ejercicio 3 - TIR'!$C$18),'Ejercicio 3 - TIR'!$C$18+SQRT(('Ejercicio 3 - TIR'!$E$18-'Ejercicio 3 - TIR'!$C$18)*('Ejercicio 3 - TIR'!$D$18-'Ejercicio 3 - TIR'!$C$18)*H821),'Ejercicio 3 - TIR'!$E$18-SQRT(('Ejercicio 3 - TIR'!$E$18-'Ejercicio 3 - TIR'!$C$18)*('Ejercicio 3 - TIR'!$E$18-'Ejercicio 3 - TIR'!$D$18)*(1-H821)))</f>
        <v>40386.06081</v>
      </c>
      <c r="J821" s="3">
        <f t="shared" si="8"/>
        <v>0.9485377558</v>
      </c>
      <c r="K821" s="4">
        <f>IF(J821&lt;=('Ejercicio 3 - TIR'!$D$18-'Ejercicio 3 - TIR'!$C$18)/('Ejercicio 3 - TIR'!$E$18-'Ejercicio 3 - TIR'!$C$18),'Ejercicio 3 - TIR'!$C$18+SQRT(('Ejercicio 3 - TIR'!$E$18-'Ejercicio 3 - TIR'!$C$18)*('Ejercicio 3 - TIR'!$D$18-'Ejercicio 3 - TIR'!$C$18)*J821),'Ejercicio 3 - TIR'!$E$18-SQRT(('Ejercicio 3 - TIR'!$E$18-'Ejercicio 3 - TIR'!$C$18)*('Ejercicio 3 - TIR'!$E$18-'Ejercicio 3 - TIR'!$D$18)*(1-J821)))</f>
        <v>43035.39614</v>
      </c>
      <c r="L821" s="3">
        <f t="shared" si="9"/>
        <v>0.2311506354</v>
      </c>
      <c r="M821" s="4">
        <f>IF(L821&lt;=('Ejercicio 3 - TIR'!$D$18-'Ejercicio 3 - TIR'!$C$18)/('Ejercicio 3 - TIR'!$E$18-'Ejercicio 3 - TIR'!$C$18),'Ejercicio 3 - TIR'!$C$18+SQRT(('Ejercicio 3 - TIR'!$E$18-'Ejercicio 3 - TIR'!$C$18)*('Ejercicio 3 - TIR'!$D$18-'Ejercicio 3 - TIR'!$C$18)*L821),'Ejercicio 3 - TIR'!$E$18-SQRT(('Ejercicio 3 - TIR'!$E$18-'Ejercicio 3 - TIR'!$C$18)*('Ejercicio 3 - TIR'!$E$18-'Ejercicio 3 - TIR'!$D$18)*(1-L821)))</f>
        <v>35888.34402</v>
      </c>
      <c r="N821" s="3">
        <f t="shared" si="10"/>
        <v>0.7301440258</v>
      </c>
      <c r="O821" s="4">
        <f>IF(N821&lt;=('Ejercicio 3 - TIR'!$D$18-'Ejercicio 3 - TIR'!$C$18)/('Ejercicio 3 - TIR'!$E$18-'Ejercicio 3 - TIR'!$C$18),'Ejercicio 3 - TIR'!$C$18+SQRT(('Ejercicio 3 - TIR'!$E$18-'Ejercicio 3 - TIR'!$C$18)*('Ejercicio 3 - TIR'!$D$18-'Ejercicio 3 - TIR'!$C$18)*N821),'Ejercicio 3 - TIR'!$E$18-SQRT(('Ejercicio 3 - TIR'!$E$18-'Ejercicio 3 - TIR'!$C$18)*('Ejercicio 3 - TIR'!$E$18-'Ejercicio 3 - TIR'!$D$18)*(1-N821)))</f>
        <v>40501.20038</v>
      </c>
      <c r="P821" s="3">
        <f t="shared" si="11"/>
        <v>0.8002085593</v>
      </c>
      <c r="Q821" s="7">
        <f>IF(P821&lt;=('Ejercicio 3 - TIR'!$D$22-'Ejercicio 3 - TIR'!$C$22)/('Ejercicio 3 - TIR'!$E$22-'Ejercicio 3 - TIR'!$C$22),'Ejercicio 3 - TIR'!$C$22+SQRT(('Ejercicio 3 - TIR'!$E$22-'Ejercicio 3 - TIR'!$C$22)*('Ejercicio 3 - TIR'!$D$22-'Ejercicio 3 - TIR'!$C$22)*P821),'Ejercicio 3 - TIR'!$E$22-SQRT(('Ejercicio 3 - TIR'!$E$22-'Ejercicio 3 - TIR'!$C$22)*('Ejercicio 3 - TIR'!$E$22-'Ejercicio 3 - TIR'!$D$22)*(1-P821)))</f>
        <v>0.1610362295</v>
      </c>
      <c r="R821" s="3">
        <f t="shared" si="12"/>
        <v>0.2040595014</v>
      </c>
      <c r="S821" s="7">
        <f>IF(R821&lt;=('Ejercicio 3 - TIR'!$D$23-'Ejercicio 3 - TIR'!$C$23)/('Ejercicio 3 - TIR'!$E$23-'Ejercicio 3 - TIR'!$C$23),'Ejercicio 3 - TIR'!$C$23+SQRT(('Ejercicio 3 - TIR'!$E$23-'Ejercicio 3 - TIR'!$C$23)*('Ejercicio 3 - TIR'!$D$23-'Ejercicio 3 - TIR'!$C$23)*R821),'Ejercicio 3 - TIR'!$E$23-SQRT(('Ejercicio 3 - TIR'!$E$23-'Ejercicio 3 - TIR'!$C$23)*('Ejercicio 3 - TIR'!$E$23-'Ejercicio 3 - TIR'!$D$23)*(1-R821)))</f>
        <v>0.1391652577</v>
      </c>
      <c r="T821" s="3">
        <f t="shared" si="13"/>
        <v>0.4892097309</v>
      </c>
      <c r="U821" s="7">
        <f>IF(T821&lt;=('Ejercicio 3 - TIR'!$D$24-'Ejercicio 3 - TIR'!$C$24)/('Ejercicio 3 - TIR'!$E$24-'Ejercicio 3 - TIR'!$C$24),'Ejercicio 3 - TIR'!$C$24+SQRT(('Ejercicio 3 - TIR'!$E$24-'Ejercicio 3 - TIR'!$C$24)*('Ejercicio 3 - TIR'!$D$24-'Ejercicio 3 - TIR'!$C$24)*T821),'Ejercicio 3 - TIR'!$E$24-SQRT(('Ejercicio 3 - TIR'!$E$24-'Ejercicio 3 - TIR'!$C$24)*('Ejercicio 3 - TIR'!$E$24-'Ejercicio 3 - TIR'!$D$24)*(1-T821)))</f>
        <v>0.1821818462</v>
      </c>
      <c r="V821" s="3">
        <f t="shared" si="14"/>
        <v>0.5649988883</v>
      </c>
      <c r="W821" s="7">
        <f>IF(V821&lt;=('Ejercicio 3 - TIR'!$D$25-'Ejercicio 3 - TIR'!$C$25)/('Ejercicio 3 - TIR'!$E$25-'Ejercicio 3 - TIR'!$C$25),'Ejercicio 3 - TIR'!$C$25+SQRT(('Ejercicio 3 - TIR'!$E$25-'Ejercicio 3 - TIR'!$C$25)*('Ejercicio 3 - TIR'!$D$25-'Ejercicio 3 - TIR'!$C$25)*V821),'Ejercicio 3 - TIR'!$E$25-SQRT(('Ejercicio 3 - TIR'!$E$25-'Ejercicio 3 - TIR'!$C$25)*('Ejercicio 3 - TIR'!$E$25-'Ejercicio 3 - TIR'!$D$25)*(1-V821)))</f>
        <v>0.2109807241</v>
      </c>
      <c r="X821" s="3">
        <f t="shared" si="15"/>
        <v>0.7728477536</v>
      </c>
      <c r="Y821" s="7">
        <f>IF(X821&lt;=('Ejercicio 3 - TIR'!$D$26-'Ejercicio 3 - TIR'!$C$26)/('Ejercicio 3 - TIR'!$E$26-'Ejercicio 3 - TIR'!$C$26),'Ejercicio 3 - TIR'!$C$26+SQRT(('Ejercicio 3 - TIR'!$E$26-'Ejercicio 3 - TIR'!$C$26)*('Ejercicio 3 - TIR'!$D$26-'Ejercicio 3 - TIR'!$C$26)*X821),'Ejercicio 3 - TIR'!$E$26-SQRT(('Ejercicio 3 - TIR'!$E$26-'Ejercicio 3 - TIR'!$C$26)*('Ejercicio 3 - TIR'!$E$26-'Ejercicio 3 - TIR'!$D$26)*(1-X821)))</f>
        <v>0.2449768344</v>
      </c>
      <c r="Z821" s="3">
        <f t="shared" si="16"/>
        <v>1.161036229</v>
      </c>
      <c r="AA821" s="3">
        <f t="shared" si="17"/>
        <v>1.322612136</v>
      </c>
      <c r="AB821" s="3">
        <f t="shared" si="18"/>
        <v>1.563568056</v>
      </c>
      <c r="AC821" s="3">
        <f t="shared" si="19"/>
        <v>1.893450777</v>
      </c>
      <c r="AD821" s="3">
        <f t="shared" si="20"/>
        <v>2.357302354</v>
      </c>
      <c r="AE821" s="2">
        <f t="shared" si="21"/>
        <v>4876.642602</v>
      </c>
      <c r="AF821" s="2">
        <f t="shared" si="22"/>
        <v>5555.301826</v>
      </c>
      <c r="AG821" s="2">
        <f t="shared" si="23"/>
        <v>6567.376969</v>
      </c>
      <c r="AH821" s="2">
        <f t="shared" si="24"/>
        <v>7952.966918</v>
      </c>
      <c r="AI821" s="2">
        <f t="shared" si="25"/>
        <v>9901.259577</v>
      </c>
      <c r="AJ821" s="4">
        <f t="shared" si="26"/>
        <v>46750.57698</v>
      </c>
      <c r="AK821" s="4">
        <f t="shared" si="27"/>
        <v>53415.09413</v>
      </c>
      <c r="AL821" s="4">
        <f t="shared" si="28"/>
        <v>67288.7707</v>
      </c>
      <c r="AM821" s="4">
        <f t="shared" si="29"/>
        <v>67952.81287</v>
      </c>
      <c r="AN821" s="4">
        <f t="shared" si="30"/>
        <v>95473.575</v>
      </c>
      <c r="AO821" s="4">
        <f>C821/'Ejercicio 3 - TIR'!$D$7</f>
        <v>19149.91879</v>
      </c>
      <c r="AP821" s="4">
        <f t="shared" si="31"/>
        <v>27600.6582</v>
      </c>
      <c r="AQ821" s="4">
        <f t="shared" si="32"/>
        <v>34265.17534</v>
      </c>
      <c r="AR821" s="4">
        <f t="shared" si="33"/>
        <v>48138.85191</v>
      </c>
      <c r="AS821" s="4">
        <f t="shared" si="34"/>
        <v>48802.89408</v>
      </c>
      <c r="AT821" s="4">
        <f t="shared" si="35"/>
        <v>76323.65621</v>
      </c>
      <c r="AU821" s="4">
        <f>AP821*'Ejercicio 3 - TIR'!$D$5</f>
        <v>13800.3291</v>
      </c>
      <c r="AV821" s="4">
        <f>AQ821*'Ejercicio 3 - TIR'!$D$5</f>
        <v>17132.58767</v>
      </c>
      <c r="AW821" s="4">
        <f>AR821*'Ejercicio 3 - TIR'!$D$5</f>
        <v>24069.42595</v>
      </c>
      <c r="AX821" s="4">
        <f>AS821*'Ejercicio 3 - TIR'!$D$5</f>
        <v>24401.44704</v>
      </c>
      <c r="AY821" s="4">
        <f>AT821*'Ejercicio 3 - TIR'!$D$5</f>
        <v>38161.8281</v>
      </c>
      <c r="AZ821" s="4">
        <f t="shared" ref="AZ821:BD821" si="2498">AJ821-AU821-AE821</f>
        <v>28073.60528</v>
      </c>
      <c r="BA821" s="4">
        <f t="shared" si="2498"/>
        <v>30727.20463</v>
      </c>
      <c r="BB821" s="4">
        <f t="shared" si="2498"/>
        <v>36651.96777</v>
      </c>
      <c r="BC821" s="4">
        <f t="shared" si="2498"/>
        <v>35598.39891</v>
      </c>
      <c r="BD821" s="4">
        <f t="shared" si="2498"/>
        <v>47410.48731</v>
      </c>
      <c r="BE821" s="4">
        <f t="shared" ref="BE821:BI821" si="2499">AZ821/Z821</f>
        <v>24179.78403</v>
      </c>
      <c r="BF821" s="4">
        <f t="shared" si="2499"/>
        <v>23232.21132</v>
      </c>
      <c r="BG821" s="4">
        <f t="shared" si="2499"/>
        <v>23441.23598</v>
      </c>
      <c r="BH821" s="4">
        <f t="shared" si="2499"/>
        <v>18800.80504</v>
      </c>
      <c r="BI821" s="4">
        <f t="shared" si="2499"/>
        <v>20112.17917</v>
      </c>
      <c r="BJ821" s="4">
        <f t="shared" si="38"/>
        <v>71385.93052</v>
      </c>
      <c r="BK821" s="4">
        <f t="shared" si="39"/>
        <v>45142.14864</v>
      </c>
      <c r="BL821" s="4">
        <f t="shared" si="40"/>
        <v>116528.0792</v>
      </c>
      <c r="BM821" s="4">
        <f>BK821*'Ejercicio 3 - TIR'!$D$5</f>
        <v>22571.07432</v>
      </c>
      <c r="BN821" s="4">
        <f t="shared" si="41"/>
        <v>93957.00484</v>
      </c>
      <c r="BO821" s="4">
        <f t="shared" si="42"/>
        <v>39857.85051</v>
      </c>
      <c r="BP821" s="4">
        <f t="shared" si="43"/>
        <v>-126032.485</v>
      </c>
      <c r="BQ821" s="4">
        <f t="shared" ref="BQ821:BT821" si="2500">BE821</f>
        <v>24179.78403</v>
      </c>
      <c r="BR821" s="4">
        <f t="shared" si="2500"/>
        <v>23232.21132</v>
      </c>
      <c r="BS821" s="4">
        <f t="shared" si="2500"/>
        <v>23441.23598</v>
      </c>
      <c r="BT821" s="4">
        <f t="shared" si="2500"/>
        <v>18800.80504</v>
      </c>
      <c r="BU821" s="4">
        <f t="shared" si="45"/>
        <v>59970.02968</v>
      </c>
      <c r="BV821" s="36">
        <f t="shared" si="46"/>
        <v>5.192932167</v>
      </c>
    </row>
    <row r="822" ht="15.0" customHeight="1">
      <c r="A822" s="2">
        <v>821.0</v>
      </c>
      <c r="B822" s="3">
        <f t="shared" si="4"/>
        <v>0.2848002743</v>
      </c>
      <c r="C822" s="4">
        <f>IF(B822&lt;=('Ejercicio 3 - TIR'!$D$13-'Ejercicio 3 - TIR'!$C$13)/('Ejercicio 3 - TIR'!$E$13-'Ejercicio 3 - TIR'!$C$13),'Ejercicio 3 - TIR'!$C$13+SQRT(('Ejercicio 3 - TIR'!$E$13-'Ejercicio 3 - TIR'!$C$13)*('Ejercicio 3 - TIR'!$D$13-'Ejercicio 3 - TIR'!$C$13)*B822),'Ejercicio 3 - TIR'!$E$13-SQRT(('Ejercicio 3 - TIR'!$E$13-'Ejercicio 3 - TIR'!$C$13)*('Ejercicio 3 - TIR'!$E$13-'Ejercicio 3 - TIR'!$D$13)*(1-B822)))</f>
        <v>70704.27214</v>
      </c>
      <c r="D822" s="3">
        <f t="shared" si="5"/>
        <v>0.470986432</v>
      </c>
      <c r="E822" s="4">
        <f>IF(D822&lt;=('Ejercicio 3 - TIR'!$D$14-'Ejercicio 3 - TIR'!$C$14)/('Ejercicio 3 - TIR'!$E$14-'Ejercicio 3 - TIR'!$C$14),'Ejercicio 3 - TIR'!$C$14+SQRT(('Ejercicio 3 - TIR'!$E$14-'Ejercicio 3 - TIR'!$C$14)*('Ejercicio 3 - TIR'!$D$14-'Ejercicio 3 - TIR'!$C$14)*D822),'Ejercicio 3 - TIR'!$E$14-SQRT(('Ejercicio 3 - TIR'!$E$14-'Ejercicio 3 - TIR'!$C$14)*('Ejercicio 3 - TIR'!$E$14-'Ejercicio 3 - TIR'!$D$14)*(1-D822)))</f>
        <v>31092.02407</v>
      </c>
      <c r="F822" s="3">
        <f t="shared" si="6"/>
        <v>0.8730334207</v>
      </c>
      <c r="G822" s="4">
        <f>IF(F822&lt;=('Ejercicio 3 - TIR'!$D$18-'Ejercicio 3 - TIR'!$C$18)/('Ejercicio 3 - TIR'!$E$18-'Ejercicio 3 - TIR'!$C$18),'Ejercicio 3 - TIR'!$C$18+SQRT(('Ejercicio 3 - TIR'!$E$18-'Ejercicio 3 - TIR'!$C$18)*('Ejercicio 3 - TIR'!$D$18-'Ejercicio 3 - TIR'!$C$18)*F822),'Ejercicio 3 - TIR'!$E$18-SQRT(('Ejercicio 3 - TIR'!$E$18-'Ejercicio 3 - TIR'!$C$18)*('Ejercicio 3 - TIR'!$E$18-'Ejercicio 3 - TIR'!$D$18)*(1-F822)))</f>
        <v>41914.14624</v>
      </c>
      <c r="H822" s="3">
        <f t="shared" si="7"/>
        <v>0.6694340359</v>
      </c>
      <c r="I822" s="4">
        <f>IF(H822&lt;=('Ejercicio 3 - TIR'!$D$18-'Ejercicio 3 - TIR'!$C$18)/('Ejercicio 3 - TIR'!$E$18-'Ejercicio 3 - TIR'!$C$18),'Ejercicio 3 - TIR'!$C$18+SQRT(('Ejercicio 3 - TIR'!$E$18-'Ejercicio 3 - TIR'!$C$18)*('Ejercicio 3 - TIR'!$D$18-'Ejercicio 3 - TIR'!$C$18)*H822),'Ejercicio 3 - TIR'!$E$18-SQRT(('Ejercicio 3 - TIR'!$E$18-'Ejercicio 3 - TIR'!$C$18)*('Ejercicio 3 - TIR'!$E$18-'Ejercicio 3 - TIR'!$D$18)*(1-H822)))</f>
        <v>40020.79853</v>
      </c>
      <c r="J822" s="3">
        <f t="shared" si="8"/>
        <v>0.7165961451</v>
      </c>
      <c r="K822" s="4">
        <f>IF(J822&lt;=('Ejercicio 3 - TIR'!$D$18-'Ejercicio 3 - TIR'!$C$18)/('Ejercicio 3 - TIR'!$E$18-'Ejercicio 3 - TIR'!$C$18),'Ejercicio 3 - TIR'!$C$18+SQRT(('Ejercicio 3 - TIR'!$E$18-'Ejercicio 3 - TIR'!$C$18)*('Ejercicio 3 - TIR'!$D$18-'Ejercicio 3 - TIR'!$C$18)*J822),'Ejercicio 3 - TIR'!$E$18-SQRT(('Ejercicio 3 - TIR'!$E$18-'Ejercicio 3 - TIR'!$C$18)*('Ejercicio 3 - TIR'!$E$18-'Ejercicio 3 - TIR'!$D$18)*(1-J822)))</f>
        <v>40389.65412</v>
      </c>
      <c r="L822" s="3">
        <f t="shared" si="9"/>
        <v>0.5330909399</v>
      </c>
      <c r="M822" s="4">
        <f>IF(L822&lt;=('Ejercicio 3 - TIR'!$D$18-'Ejercicio 3 - TIR'!$C$18)/('Ejercicio 3 - TIR'!$E$18-'Ejercicio 3 - TIR'!$C$18),'Ejercicio 3 - TIR'!$C$18+SQRT(('Ejercicio 3 - TIR'!$E$18-'Ejercicio 3 - TIR'!$C$18)*('Ejercicio 3 - TIR'!$D$18-'Ejercicio 3 - TIR'!$C$18)*L822),'Ejercicio 3 - TIR'!$E$18-SQRT(('Ejercicio 3 - TIR'!$E$18-'Ejercicio 3 - TIR'!$C$18)*('Ejercicio 3 - TIR'!$E$18-'Ejercicio 3 - TIR'!$D$18)*(1-L822)))</f>
        <v>38942.23915</v>
      </c>
      <c r="N822" s="3">
        <f t="shared" si="10"/>
        <v>0.4201925233</v>
      </c>
      <c r="O822" s="4">
        <f>IF(N822&lt;=('Ejercicio 3 - TIR'!$D$18-'Ejercicio 3 - TIR'!$C$18)/('Ejercicio 3 - TIR'!$E$18-'Ejercicio 3 - TIR'!$C$18),'Ejercicio 3 - TIR'!$C$18+SQRT(('Ejercicio 3 - TIR'!$E$18-'Ejercicio 3 - TIR'!$C$18)*('Ejercicio 3 - TIR'!$D$18-'Ejercicio 3 - TIR'!$C$18)*N822),'Ejercicio 3 - TIR'!$E$18-SQRT(('Ejercicio 3 - TIR'!$E$18-'Ejercicio 3 - TIR'!$C$18)*('Ejercicio 3 - TIR'!$E$18-'Ejercicio 3 - TIR'!$D$18)*(1-N822)))</f>
        <v>37939.0729</v>
      </c>
      <c r="P822" s="3">
        <f t="shared" si="11"/>
        <v>0.4804278206</v>
      </c>
      <c r="Q822" s="7">
        <f>IF(P822&lt;=('Ejercicio 3 - TIR'!$D$22-'Ejercicio 3 - TIR'!$C$22)/('Ejercicio 3 - TIR'!$E$22-'Ejercicio 3 - TIR'!$C$22),'Ejercicio 3 - TIR'!$C$22+SQRT(('Ejercicio 3 - TIR'!$E$22-'Ejercicio 3 - TIR'!$C$22)*('Ejercicio 3 - TIR'!$D$22-'Ejercicio 3 - TIR'!$C$22)*P822),'Ejercicio 3 - TIR'!$E$22-SQRT(('Ejercicio 3 - TIR'!$E$22-'Ejercicio 3 - TIR'!$C$22)*('Ejercicio 3 - TIR'!$E$22-'Ejercicio 3 - TIR'!$D$22)*(1-P822)))</f>
        <v>0.1494069733</v>
      </c>
      <c r="R822" s="3">
        <f t="shared" si="12"/>
        <v>0.5458556</v>
      </c>
      <c r="S822" s="7">
        <f>IF(R822&lt;=('Ejercicio 3 - TIR'!$D$23-'Ejercicio 3 - TIR'!$C$23)/('Ejercicio 3 - TIR'!$E$23-'Ejercicio 3 - TIR'!$C$23),'Ejercicio 3 - TIR'!$C$23+SQRT(('Ejercicio 3 - TIR'!$E$23-'Ejercicio 3 - TIR'!$C$23)*('Ejercicio 3 - TIR'!$D$23-'Ejercicio 3 - TIR'!$C$23)*R822),'Ejercicio 3 - TIR'!$E$23-SQRT(('Ejercicio 3 - TIR'!$E$23-'Ejercicio 3 - TIR'!$C$23)*('Ejercicio 3 - TIR'!$E$23-'Ejercicio 3 - TIR'!$D$23)*(1-R822)))</f>
        <v>0.151408744</v>
      </c>
      <c r="T822" s="3">
        <f t="shared" si="13"/>
        <v>0.277793075</v>
      </c>
      <c r="U822" s="7">
        <f>IF(T822&lt;=('Ejercicio 3 - TIR'!$D$24-'Ejercicio 3 - TIR'!$C$24)/('Ejercicio 3 - TIR'!$E$24-'Ejercicio 3 - TIR'!$C$24),'Ejercicio 3 - TIR'!$C$24+SQRT(('Ejercicio 3 - TIR'!$E$24-'Ejercicio 3 - TIR'!$C$24)*('Ejercicio 3 - TIR'!$D$24-'Ejercicio 3 - TIR'!$C$24)*T822),'Ejercicio 3 - TIR'!$E$24-SQRT(('Ejercicio 3 - TIR'!$E$24-'Ejercicio 3 - TIR'!$C$24)*('Ejercicio 3 - TIR'!$E$24-'Ejercicio 3 - TIR'!$D$24)*(1-T822)))</f>
        <v>0.1741529596</v>
      </c>
      <c r="V822" s="3">
        <f t="shared" si="14"/>
        <v>0.9497090306</v>
      </c>
      <c r="W822" s="7">
        <f>IF(V822&lt;=('Ejercicio 3 - TIR'!$D$25-'Ejercicio 3 - TIR'!$C$25)/('Ejercicio 3 - TIR'!$E$25-'Ejercicio 3 - TIR'!$C$25),'Ejercicio 3 - TIR'!$C$25+SQRT(('Ejercicio 3 - TIR'!$E$25-'Ejercicio 3 - TIR'!$C$25)*('Ejercicio 3 - TIR'!$D$25-'Ejercicio 3 - TIR'!$C$25)*V822),'Ejercicio 3 - TIR'!$E$25-SQRT(('Ejercicio 3 - TIR'!$E$25-'Ejercicio 3 - TIR'!$C$25)*('Ejercicio 3 - TIR'!$E$25-'Ejercicio 3 - TIR'!$D$25)*(1-V822)))</f>
        <v>0.2367328077</v>
      </c>
      <c r="X822" s="3">
        <f t="shared" si="15"/>
        <v>0.6750024026</v>
      </c>
      <c r="Y822" s="7">
        <f>IF(X822&lt;=('Ejercicio 3 - TIR'!$D$26-'Ejercicio 3 - TIR'!$C$26)/('Ejercicio 3 - TIR'!$E$26-'Ejercicio 3 - TIR'!$C$26),'Ejercicio 3 - TIR'!$C$26+SQRT(('Ejercicio 3 - TIR'!$E$26-'Ejercicio 3 - TIR'!$C$26)*('Ejercicio 3 - TIR'!$D$26-'Ejercicio 3 - TIR'!$C$26)*X822),'Ejercicio 3 - TIR'!$E$26-SQRT(('Ejercicio 3 - TIR'!$E$26-'Ejercicio 3 - TIR'!$C$26)*('Ejercicio 3 - TIR'!$E$26-'Ejercicio 3 - TIR'!$D$26)*(1-X822)))</f>
        <v>0.2381074347</v>
      </c>
      <c r="Z822" s="3">
        <f t="shared" si="16"/>
        <v>1.149406973</v>
      </c>
      <c r="AA822" s="3">
        <f t="shared" si="17"/>
        <v>1.323437239</v>
      </c>
      <c r="AB822" s="3">
        <f t="shared" si="18"/>
        <v>1.553917752</v>
      </c>
      <c r="AC822" s="3">
        <f t="shared" si="19"/>
        <v>1.921781064</v>
      </c>
      <c r="AD822" s="3">
        <f t="shared" si="20"/>
        <v>2.379371423</v>
      </c>
      <c r="AE822" s="2">
        <f t="shared" si="21"/>
        <v>4645.365209</v>
      </c>
      <c r="AF822" s="2">
        <f t="shared" si="22"/>
        <v>5348.714121</v>
      </c>
      <c r="AG822" s="2">
        <f t="shared" si="23"/>
        <v>6280.208515</v>
      </c>
      <c r="AH822" s="2">
        <f t="shared" si="24"/>
        <v>7766.939909</v>
      </c>
      <c r="AI822" s="2">
        <f t="shared" si="25"/>
        <v>9616.306047</v>
      </c>
      <c r="AJ822" s="4">
        <f t="shared" si="26"/>
        <v>48176.41196</v>
      </c>
      <c r="AK822" s="4">
        <f t="shared" si="27"/>
        <v>52965.01512</v>
      </c>
      <c r="AL822" s="4">
        <f t="shared" si="28"/>
        <v>62762.20052</v>
      </c>
      <c r="AM822" s="4">
        <f t="shared" si="29"/>
        <v>74838.45777</v>
      </c>
      <c r="AN822" s="4">
        <f t="shared" si="30"/>
        <v>90271.14587</v>
      </c>
      <c r="AO822" s="4">
        <f>C822/'Ejercicio 3 - TIR'!$D$7</f>
        <v>14140.85443</v>
      </c>
      <c r="AP822" s="4">
        <f t="shared" si="31"/>
        <v>34035.55754</v>
      </c>
      <c r="AQ822" s="4">
        <f t="shared" si="32"/>
        <v>38824.16069</v>
      </c>
      <c r="AR822" s="4">
        <f t="shared" si="33"/>
        <v>48621.34609</v>
      </c>
      <c r="AS822" s="4">
        <f t="shared" si="34"/>
        <v>60697.60335</v>
      </c>
      <c r="AT822" s="4">
        <f t="shared" si="35"/>
        <v>76130.29144</v>
      </c>
      <c r="AU822" s="4">
        <f>AP822*'Ejercicio 3 - TIR'!$D$5</f>
        <v>17017.77877</v>
      </c>
      <c r="AV822" s="4">
        <f>AQ822*'Ejercicio 3 - TIR'!$D$5</f>
        <v>19412.08035</v>
      </c>
      <c r="AW822" s="4">
        <f>AR822*'Ejercicio 3 - TIR'!$D$5</f>
        <v>24310.67304</v>
      </c>
      <c r="AX822" s="4">
        <f>AS822*'Ejercicio 3 - TIR'!$D$5</f>
        <v>30348.80167</v>
      </c>
      <c r="AY822" s="4">
        <f>AT822*'Ejercicio 3 - TIR'!$D$5</f>
        <v>38065.14572</v>
      </c>
      <c r="AZ822" s="4">
        <f t="shared" ref="AZ822:BD822" si="2501">AJ822-AU822-AE822</f>
        <v>26513.26799</v>
      </c>
      <c r="BA822" s="4">
        <f t="shared" si="2501"/>
        <v>28204.22065</v>
      </c>
      <c r="BB822" s="4">
        <f t="shared" si="2501"/>
        <v>32171.31896</v>
      </c>
      <c r="BC822" s="4">
        <f t="shared" si="2501"/>
        <v>36722.71619</v>
      </c>
      <c r="BD822" s="4">
        <f t="shared" si="2501"/>
        <v>42589.6941</v>
      </c>
      <c r="BE822" s="4">
        <f t="shared" ref="BE822:BI822" si="2502">AZ822/Z822</f>
        <v>23066.91068</v>
      </c>
      <c r="BF822" s="4">
        <f t="shared" si="2502"/>
        <v>21311.33976</v>
      </c>
      <c r="BG822" s="4">
        <f t="shared" si="2502"/>
        <v>20703.36022</v>
      </c>
      <c r="BH822" s="4">
        <f t="shared" si="2502"/>
        <v>19108.68875</v>
      </c>
      <c r="BI822" s="4">
        <f t="shared" si="2502"/>
        <v>17899.55687</v>
      </c>
      <c r="BJ822" s="4">
        <f t="shared" si="38"/>
        <v>73979.47355</v>
      </c>
      <c r="BK822" s="4">
        <f t="shared" si="39"/>
        <v>33646.34492</v>
      </c>
      <c r="BL822" s="4">
        <f t="shared" si="40"/>
        <v>107625.8185</v>
      </c>
      <c r="BM822" s="4">
        <f>BK822*'Ejercicio 3 - TIR'!$D$5</f>
        <v>16823.17246</v>
      </c>
      <c r="BN822" s="4">
        <f t="shared" si="41"/>
        <v>90802.64601</v>
      </c>
      <c r="BO822" s="4">
        <f t="shared" si="42"/>
        <v>38162.45128</v>
      </c>
      <c r="BP822" s="4">
        <f t="shared" si="43"/>
        <v>-101796.2962</v>
      </c>
      <c r="BQ822" s="4">
        <f t="shared" ref="BQ822:BT822" si="2503">BE822</f>
        <v>23066.91068</v>
      </c>
      <c r="BR822" s="4">
        <f t="shared" si="2503"/>
        <v>21311.33976</v>
      </c>
      <c r="BS822" s="4">
        <f t="shared" si="2503"/>
        <v>20703.36022</v>
      </c>
      <c r="BT822" s="4">
        <f t="shared" si="2503"/>
        <v>19108.68875</v>
      </c>
      <c r="BU822" s="4">
        <f t="shared" si="45"/>
        <v>56062.00815</v>
      </c>
      <c r="BV822" s="36">
        <f t="shared" si="46"/>
        <v>10.06782842</v>
      </c>
    </row>
    <row r="823" ht="15.0" customHeight="1">
      <c r="A823" s="2">
        <v>822.0</v>
      </c>
      <c r="B823" s="3">
        <f t="shared" si="4"/>
        <v>0.8251468016</v>
      </c>
      <c r="C823" s="4">
        <f>IF(B823&lt;=('Ejercicio 3 - TIR'!$D$13-'Ejercicio 3 - TIR'!$C$13)/('Ejercicio 3 - TIR'!$E$13-'Ejercicio 3 - TIR'!$C$13),'Ejercicio 3 - TIR'!$C$13+SQRT(('Ejercicio 3 - TIR'!$E$13-'Ejercicio 3 - TIR'!$C$13)*('Ejercicio 3 - TIR'!$D$13-'Ejercicio 3 - TIR'!$C$13)*B823),'Ejercicio 3 - TIR'!$E$13-SQRT(('Ejercicio 3 - TIR'!$E$13-'Ejercicio 3 - TIR'!$C$13)*('Ejercicio 3 - TIR'!$E$13-'Ejercicio 3 - TIR'!$D$13)*(1-B823)))</f>
        <v>85514.70269</v>
      </c>
      <c r="D823" s="3">
        <f t="shared" si="5"/>
        <v>0.5740516876</v>
      </c>
      <c r="E823" s="4">
        <f>IF(D823&lt;=('Ejercicio 3 - TIR'!$D$14-'Ejercicio 3 - TIR'!$C$14)/('Ejercicio 3 - TIR'!$E$14-'Ejercicio 3 - TIR'!$C$14),'Ejercicio 3 - TIR'!$C$14+SQRT(('Ejercicio 3 - TIR'!$E$14-'Ejercicio 3 - TIR'!$C$14)*('Ejercicio 3 - TIR'!$D$14-'Ejercicio 3 - TIR'!$C$14)*D823),'Ejercicio 3 - TIR'!$E$14-SQRT(('Ejercicio 3 - TIR'!$E$14-'Ejercicio 3 - TIR'!$C$14)*('Ejercicio 3 - TIR'!$E$14-'Ejercicio 3 - TIR'!$D$14)*(1-D823)))</f>
        <v>32006.73741</v>
      </c>
      <c r="F823" s="3">
        <f t="shared" si="6"/>
        <v>0.712159844</v>
      </c>
      <c r="G823" s="4">
        <f>IF(F823&lt;=('Ejercicio 3 - TIR'!$D$18-'Ejercicio 3 - TIR'!$C$18)/('Ejercicio 3 - TIR'!$E$18-'Ejercicio 3 - TIR'!$C$18),'Ejercicio 3 - TIR'!$C$18+SQRT(('Ejercicio 3 - TIR'!$E$18-'Ejercicio 3 - TIR'!$C$18)*('Ejercicio 3 - TIR'!$D$18-'Ejercicio 3 - TIR'!$C$18)*F823),'Ejercicio 3 - TIR'!$E$18-SQRT(('Ejercicio 3 - TIR'!$E$18-'Ejercicio 3 - TIR'!$C$18)*('Ejercicio 3 - TIR'!$E$18-'Ejercicio 3 - TIR'!$D$18)*(1-F823)))</f>
        <v>40353.7099</v>
      </c>
      <c r="H823" s="3">
        <f t="shared" si="7"/>
        <v>0.2630659602</v>
      </c>
      <c r="I823" s="4">
        <f>IF(H823&lt;=('Ejercicio 3 - TIR'!$D$18-'Ejercicio 3 - TIR'!$C$18)/('Ejercicio 3 - TIR'!$E$18-'Ejercicio 3 - TIR'!$C$18),'Ejercicio 3 - TIR'!$C$18+SQRT(('Ejercicio 3 - TIR'!$E$18-'Ejercicio 3 - TIR'!$C$18)*('Ejercicio 3 - TIR'!$D$18-'Ejercicio 3 - TIR'!$C$18)*H823),'Ejercicio 3 - TIR'!$E$18-SQRT(('Ejercicio 3 - TIR'!$E$18-'Ejercicio 3 - TIR'!$C$18)*('Ejercicio 3 - TIR'!$E$18-'Ejercicio 3 - TIR'!$D$18)*(1-H823)))</f>
        <v>36281.71108</v>
      </c>
      <c r="J823" s="3">
        <f t="shared" si="8"/>
        <v>0.9878859635</v>
      </c>
      <c r="K823" s="4">
        <f>IF(J823&lt;=('Ejercicio 3 - TIR'!$D$18-'Ejercicio 3 - TIR'!$C$18)/('Ejercicio 3 - TIR'!$E$18-'Ejercicio 3 - TIR'!$C$18),'Ejercicio 3 - TIR'!$C$18+SQRT(('Ejercicio 3 - TIR'!$E$18-'Ejercicio 3 - TIR'!$C$18)*('Ejercicio 3 - TIR'!$D$18-'Ejercicio 3 - TIR'!$C$18)*J823),'Ejercicio 3 - TIR'!$E$18-SQRT(('Ejercicio 3 - TIR'!$E$18-'Ejercicio 3 - TIR'!$C$18)*('Ejercicio 3 - TIR'!$E$18-'Ejercicio 3 - TIR'!$D$18)*(1-J823)))</f>
        <v>44046.81967</v>
      </c>
      <c r="L823" s="3">
        <f t="shared" si="9"/>
        <v>0.4066070406</v>
      </c>
      <c r="M823" s="4">
        <f>IF(L823&lt;=('Ejercicio 3 - TIR'!$D$18-'Ejercicio 3 - TIR'!$C$18)/('Ejercicio 3 - TIR'!$E$18-'Ejercicio 3 - TIR'!$C$18),'Ejercicio 3 - TIR'!$C$18+SQRT(('Ejercicio 3 - TIR'!$E$18-'Ejercicio 3 - TIR'!$C$18)*('Ejercicio 3 - TIR'!$D$18-'Ejercicio 3 - TIR'!$C$18)*L823),'Ejercicio 3 - TIR'!$E$18-SQRT(('Ejercicio 3 - TIR'!$E$18-'Ejercicio 3 - TIR'!$C$18)*('Ejercicio 3 - TIR'!$E$18-'Ejercicio 3 - TIR'!$D$18)*(1-L823)))</f>
        <v>37809.67708</v>
      </c>
      <c r="N823" s="3">
        <f t="shared" si="10"/>
        <v>0.03629540808</v>
      </c>
      <c r="O823" s="4">
        <f>IF(N823&lt;=('Ejercicio 3 - TIR'!$D$18-'Ejercicio 3 - TIR'!$C$18)/('Ejercicio 3 - TIR'!$E$18-'Ejercicio 3 - TIR'!$C$18),'Ejercicio 3 - TIR'!$C$18+SQRT(('Ejercicio 3 - TIR'!$E$18-'Ejercicio 3 - TIR'!$C$18)*('Ejercicio 3 - TIR'!$D$18-'Ejercicio 3 - TIR'!$C$18)*N823),'Ejercicio 3 - TIR'!$E$18-SQRT(('Ejercicio 3 - TIR'!$E$18-'Ejercicio 3 - TIR'!$C$18)*('Ejercicio 3 - TIR'!$E$18-'Ejercicio 3 - TIR'!$D$18)*(1-N823)))</f>
        <v>32333.30478</v>
      </c>
      <c r="P823" s="3">
        <f t="shared" si="11"/>
        <v>0.8266307449</v>
      </c>
      <c r="Q823" s="7">
        <f>IF(P823&lt;=('Ejercicio 3 - TIR'!$D$22-'Ejercicio 3 - TIR'!$C$22)/('Ejercicio 3 - TIR'!$E$22-'Ejercicio 3 - TIR'!$C$22),'Ejercicio 3 - TIR'!$C$22+SQRT(('Ejercicio 3 - TIR'!$E$22-'Ejercicio 3 - TIR'!$C$22)*('Ejercicio 3 - TIR'!$D$22-'Ejercicio 3 - TIR'!$C$22)*P823),'Ejercicio 3 - TIR'!$E$22-SQRT(('Ejercicio 3 - TIR'!$E$22-'Ejercicio 3 - TIR'!$C$22)*('Ejercicio 3 - TIR'!$E$22-'Ejercicio 3 - TIR'!$D$22)*(1-P823)))</f>
        <v>0.1623346481</v>
      </c>
      <c r="R823" s="3">
        <f t="shared" si="12"/>
        <v>0.02323620229</v>
      </c>
      <c r="S823" s="7">
        <f>IF(R823&lt;=('Ejercicio 3 - TIR'!$D$23-'Ejercicio 3 - TIR'!$C$23)/('Ejercicio 3 - TIR'!$E$23-'Ejercicio 3 - TIR'!$C$23),'Ejercicio 3 - TIR'!$C$23+SQRT(('Ejercicio 3 - TIR'!$E$23-'Ejercicio 3 - TIR'!$C$23)*('Ejercicio 3 - TIR'!$D$23-'Ejercicio 3 - TIR'!$C$23)*R823),'Ejercicio 3 - TIR'!$E$23-SQRT(('Ejercicio 3 - TIR'!$E$23-'Ejercicio 3 - TIR'!$C$23)*('Ejercicio 3 - TIR'!$E$23-'Ejercicio 3 - TIR'!$D$23)*(1-R823)))</f>
        <v>0.1264672378</v>
      </c>
      <c r="T823" s="3">
        <f t="shared" si="13"/>
        <v>0.9392722994</v>
      </c>
      <c r="U823" s="7">
        <f>IF(T823&lt;=('Ejercicio 3 - TIR'!$D$24-'Ejercicio 3 - TIR'!$C$24)/('Ejercicio 3 - TIR'!$E$24-'Ejercicio 3 - TIR'!$C$24),'Ejercicio 3 - TIR'!$C$24+SQRT(('Ejercicio 3 - TIR'!$E$24-'Ejercicio 3 - TIR'!$C$24)*('Ejercicio 3 - TIR'!$D$24-'Ejercicio 3 - TIR'!$C$24)*T823),'Ejercicio 3 - TIR'!$E$24-SQRT(('Ejercicio 3 - TIR'!$E$24-'Ejercicio 3 - TIR'!$C$24)*('Ejercicio 3 - TIR'!$E$24-'Ejercicio 3 - TIR'!$D$24)*(1-T823)))</f>
        <v>0.2069601548</v>
      </c>
      <c r="V823" s="3">
        <f t="shared" si="14"/>
        <v>0.3657640007</v>
      </c>
      <c r="W823" s="7">
        <f>IF(V823&lt;=('Ejercicio 3 - TIR'!$D$25-'Ejercicio 3 - TIR'!$C$25)/('Ejercicio 3 - TIR'!$E$25-'Ejercicio 3 - TIR'!$C$25),'Ejercicio 3 - TIR'!$C$25+SQRT(('Ejercicio 3 - TIR'!$E$25-'Ejercicio 3 - TIR'!$C$25)*('Ejercicio 3 - TIR'!$D$25-'Ejercicio 3 - TIR'!$C$25)*V823),'Ejercicio 3 - TIR'!$E$25-SQRT(('Ejercicio 3 - TIR'!$E$25-'Ejercicio 3 - TIR'!$C$25)*('Ejercicio 3 - TIR'!$E$25-'Ejercicio 3 - TIR'!$D$25)*(1-V823)))</f>
        <v>0.2028849706</v>
      </c>
      <c r="X823" s="3">
        <f t="shared" si="15"/>
        <v>0.6011292757</v>
      </c>
      <c r="Y823" s="7">
        <f>IF(X823&lt;=('Ejercicio 3 - TIR'!$D$26-'Ejercicio 3 - TIR'!$C$26)/('Ejercicio 3 - TIR'!$E$26-'Ejercicio 3 - TIR'!$C$26),'Ejercicio 3 - TIR'!$C$26+SQRT(('Ejercicio 3 - TIR'!$E$26-'Ejercicio 3 - TIR'!$C$26)*('Ejercicio 3 - TIR'!$D$26-'Ejercicio 3 - TIR'!$C$26)*X823),'Ejercicio 3 - TIR'!$E$26-SQRT(('Ejercicio 3 - TIR'!$E$26-'Ejercicio 3 - TIR'!$C$26)*('Ejercicio 3 - TIR'!$E$26-'Ejercicio 3 - TIR'!$D$26)*(1-X823)))</f>
        <v>0.2335898512</v>
      </c>
      <c r="Z823" s="3">
        <f t="shared" si="16"/>
        <v>1.162334648</v>
      </c>
      <c r="AA823" s="3">
        <f t="shared" si="17"/>
        <v>1.3093319</v>
      </c>
      <c r="AB823" s="3">
        <f t="shared" si="18"/>
        <v>1.580311433</v>
      </c>
      <c r="AC823" s="3">
        <f t="shared" si="19"/>
        <v>1.900932872</v>
      </c>
      <c r="AD823" s="3">
        <f t="shared" si="20"/>
        <v>2.344971498</v>
      </c>
      <c r="AE823" s="2">
        <f t="shared" si="21"/>
        <v>5195.802453</v>
      </c>
      <c r="AF823" s="2">
        <f t="shared" si="22"/>
        <v>5852.901237</v>
      </c>
      <c r="AG823" s="2">
        <f t="shared" si="23"/>
        <v>7064.218583</v>
      </c>
      <c r="AH823" s="2">
        <f t="shared" si="24"/>
        <v>8497.442362</v>
      </c>
      <c r="AI823" s="2">
        <f t="shared" si="25"/>
        <v>10482.35866</v>
      </c>
      <c r="AJ823" s="4">
        <f t="shared" si="26"/>
        <v>46904.51519</v>
      </c>
      <c r="AK823" s="4">
        <f t="shared" si="27"/>
        <v>47504.80171</v>
      </c>
      <c r="AL823" s="4">
        <f t="shared" si="28"/>
        <v>69607.69272</v>
      </c>
      <c r="AM823" s="4">
        <f t="shared" si="29"/>
        <v>71873.65803</v>
      </c>
      <c r="AN823" s="4">
        <f t="shared" si="30"/>
        <v>75820.67817</v>
      </c>
      <c r="AO823" s="4">
        <f>C823/'Ejercicio 3 - TIR'!$D$7</f>
        <v>17102.94054</v>
      </c>
      <c r="AP823" s="4">
        <f t="shared" si="31"/>
        <v>29801.57466</v>
      </c>
      <c r="AQ823" s="4">
        <f t="shared" si="32"/>
        <v>30401.86117</v>
      </c>
      <c r="AR823" s="4">
        <f t="shared" si="33"/>
        <v>52504.75219</v>
      </c>
      <c r="AS823" s="4">
        <f t="shared" si="34"/>
        <v>54770.71749</v>
      </c>
      <c r="AT823" s="4">
        <f t="shared" si="35"/>
        <v>58717.73763</v>
      </c>
      <c r="AU823" s="4">
        <f>AP823*'Ejercicio 3 - TIR'!$D$5</f>
        <v>14900.78733</v>
      </c>
      <c r="AV823" s="4">
        <f>AQ823*'Ejercicio 3 - TIR'!$D$5</f>
        <v>15200.93059</v>
      </c>
      <c r="AW823" s="4">
        <f>AR823*'Ejercicio 3 - TIR'!$D$5</f>
        <v>26252.37609</v>
      </c>
      <c r="AX823" s="4">
        <f>AS823*'Ejercicio 3 - TIR'!$D$5</f>
        <v>27385.35875</v>
      </c>
      <c r="AY823" s="4">
        <f>AT823*'Ejercicio 3 - TIR'!$D$5</f>
        <v>29358.86881</v>
      </c>
      <c r="AZ823" s="4">
        <f t="shared" ref="AZ823:BD823" si="2504">AJ823-AU823-AE823</f>
        <v>26807.92541</v>
      </c>
      <c r="BA823" s="4">
        <f t="shared" si="2504"/>
        <v>26450.96989</v>
      </c>
      <c r="BB823" s="4">
        <f t="shared" si="2504"/>
        <v>36291.09805</v>
      </c>
      <c r="BC823" s="4">
        <f t="shared" si="2504"/>
        <v>35990.85692</v>
      </c>
      <c r="BD823" s="4">
        <f t="shared" si="2504"/>
        <v>35979.45069</v>
      </c>
      <c r="BE823" s="4">
        <f t="shared" ref="BE823:BI823" si="2505">AZ823/Z823</f>
        <v>23063.86156</v>
      </c>
      <c r="BF823" s="4">
        <f t="shared" si="2505"/>
        <v>20201.88302</v>
      </c>
      <c r="BG823" s="4">
        <f t="shared" si="2505"/>
        <v>22964.52287</v>
      </c>
      <c r="BH823" s="4">
        <f t="shared" si="2505"/>
        <v>18933.26033</v>
      </c>
      <c r="BI823" s="4">
        <f t="shared" si="2505"/>
        <v>15343.23582</v>
      </c>
      <c r="BJ823" s="4">
        <f t="shared" si="38"/>
        <v>75054.88698</v>
      </c>
      <c r="BK823" s="4">
        <f t="shared" si="39"/>
        <v>40105.9081</v>
      </c>
      <c r="BL823" s="4">
        <f t="shared" si="40"/>
        <v>115160.7951</v>
      </c>
      <c r="BM823" s="4">
        <f>BK823*'Ejercicio 3 - TIR'!$D$5</f>
        <v>20052.95405</v>
      </c>
      <c r="BN823" s="4">
        <f t="shared" si="41"/>
        <v>95107.84103</v>
      </c>
      <c r="BO823" s="4">
        <f t="shared" si="42"/>
        <v>40558.20768</v>
      </c>
      <c r="BP823" s="4">
        <f t="shared" si="43"/>
        <v>-117521.4401</v>
      </c>
      <c r="BQ823" s="4">
        <f t="shared" ref="BQ823:BT823" si="2506">BE823</f>
        <v>23063.86156</v>
      </c>
      <c r="BR823" s="4">
        <f t="shared" si="2506"/>
        <v>20201.88302</v>
      </c>
      <c r="BS823" s="4">
        <f t="shared" si="2506"/>
        <v>22964.52287</v>
      </c>
      <c r="BT823" s="4">
        <f t="shared" si="2506"/>
        <v>18933.26033</v>
      </c>
      <c r="BU823" s="4">
        <f t="shared" si="45"/>
        <v>55901.4435</v>
      </c>
      <c r="BV823" s="36">
        <f t="shared" si="46"/>
        <v>5.527678996</v>
      </c>
    </row>
    <row r="824" ht="15.0" customHeight="1">
      <c r="A824" s="2">
        <v>823.0</v>
      </c>
      <c r="B824" s="3">
        <f t="shared" si="4"/>
        <v>0.514093925</v>
      </c>
      <c r="C824" s="4">
        <f>IF(B824&lt;=('Ejercicio 3 - TIR'!$D$13-'Ejercicio 3 - TIR'!$C$13)/('Ejercicio 3 - TIR'!$E$13-'Ejercicio 3 - TIR'!$C$13),'Ejercicio 3 - TIR'!$C$13+SQRT(('Ejercicio 3 - TIR'!$E$13-'Ejercicio 3 - TIR'!$C$13)*('Ejercicio 3 - TIR'!$D$13-'Ejercicio 3 - TIR'!$C$13)*B824),'Ejercicio 3 - TIR'!$E$13-SQRT(('Ejercicio 3 - TIR'!$E$13-'Ejercicio 3 - TIR'!$C$13)*('Ejercicio 3 - TIR'!$E$13-'Ejercicio 3 - TIR'!$D$13)*(1-B824)))</f>
        <v>75852.79954</v>
      </c>
      <c r="D824" s="3">
        <f t="shared" si="5"/>
        <v>0.9209047994</v>
      </c>
      <c r="E824" s="4">
        <f>IF(D824&lt;=('Ejercicio 3 - TIR'!$D$14-'Ejercicio 3 - TIR'!$C$14)/('Ejercicio 3 - TIR'!$E$14-'Ejercicio 3 - TIR'!$C$14),'Ejercicio 3 - TIR'!$C$14+SQRT(('Ejercicio 3 - TIR'!$E$14-'Ejercicio 3 - TIR'!$C$14)*('Ejercicio 3 - TIR'!$D$14-'Ejercicio 3 - TIR'!$C$14)*D824),'Ejercicio 3 - TIR'!$E$14-SQRT(('Ejercicio 3 - TIR'!$E$14-'Ejercicio 3 - TIR'!$C$14)*('Ejercicio 3 - TIR'!$E$14-'Ejercicio 3 - TIR'!$D$14)*(1-D824)))</f>
        <v>36555.54357</v>
      </c>
      <c r="F824" s="3">
        <f t="shared" si="6"/>
        <v>0.5650953315</v>
      </c>
      <c r="G824" s="4">
        <f>IF(F824&lt;=('Ejercicio 3 - TIR'!$D$18-'Ejercicio 3 - TIR'!$C$18)/('Ejercicio 3 - TIR'!$E$18-'Ejercicio 3 - TIR'!$C$18),'Ejercicio 3 - TIR'!$C$18+SQRT(('Ejercicio 3 - TIR'!$E$18-'Ejercicio 3 - TIR'!$C$18)*('Ejercicio 3 - TIR'!$D$18-'Ejercicio 3 - TIR'!$C$18)*F824),'Ejercicio 3 - TIR'!$E$18-SQRT(('Ejercicio 3 - TIR'!$E$18-'Ejercicio 3 - TIR'!$C$18)*('Ejercicio 3 - TIR'!$E$18-'Ejercicio 3 - TIR'!$D$18)*(1-F824)))</f>
        <v>39206.75294</v>
      </c>
      <c r="H824" s="3">
        <f t="shared" si="7"/>
        <v>0.3112914431</v>
      </c>
      <c r="I824" s="4">
        <f>IF(H824&lt;=('Ejercicio 3 - TIR'!$D$18-'Ejercicio 3 - TIR'!$C$18)/('Ejercicio 3 - TIR'!$E$18-'Ejercicio 3 - TIR'!$C$18),'Ejercicio 3 - TIR'!$C$18+SQRT(('Ejercicio 3 - TIR'!$E$18-'Ejercicio 3 - TIR'!$C$18)*('Ejercicio 3 - TIR'!$D$18-'Ejercicio 3 - TIR'!$C$18)*H824),'Ejercicio 3 - TIR'!$E$18-SQRT(('Ejercicio 3 - TIR'!$E$18-'Ejercicio 3 - TIR'!$C$18)*('Ejercicio 3 - TIR'!$E$18-'Ejercicio 3 - TIR'!$D$18)*(1-H824)))</f>
        <v>36833.28007</v>
      </c>
      <c r="J824" s="3">
        <f t="shared" si="8"/>
        <v>0.3621487472</v>
      </c>
      <c r="K824" s="4">
        <f>IF(J824&lt;=('Ejercicio 3 - TIR'!$D$18-'Ejercicio 3 - TIR'!$C$18)/('Ejercicio 3 - TIR'!$E$18-'Ejercicio 3 - TIR'!$C$18),'Ejercicio 3 - TIR'!$C$18+SQRT(('Ejercicio 3 - TIR'!$E$18-'Ejercicio 3 - TIR'!$C$18)*('Ejercicio 3 - TIR'!$D$18-'Ejercicio 3 - TIR'!$C$18)*J824),'Ejercicio 3 - TIR'!$E$18-SQRT(('Ejercicio 3 - TIR'!$E$18-'Ejercicio 3 - TIR'!$C$18)*('Ejercicio 3 - TIR'!$E$18-'Ejercicio 3 - TIR'!$D$18)*(1-J824)))</f>
        <v>37370.36716</v>
      </c>
      <c r="L824" s="3">
        <f t="shared" si="9"/>
        <v>0.155854389</v>
      </c>
      <c r="M824" s="4">
        <f>IF(L824&lt;=('Ejercicio 3 - TIR'!$D$18-'Ejercicio 3 - TIR'!$C$18)/('Ejercicio 3 - TIR'!$E$18-'Ejercicio 3 - TIR'!$C$18),'Ejercicio 3 - TIR'!$C$18+SQRT(('Ejercicio 3 - TIR'!$E$18-'Ejercicio 3 - TIR'!$C$18)*('Ejercicio 3 - TIR'!$D$18-'Ejercicio 3 - TIR'!$C$18)*L824),'Ejercicio 3 - TIR'!$E$18-SQRT(('Ejercicio 3 - TIR'!$E$18-'Ejercicio 3 - TIR'!$C$18)*('Ejercicio 3 - TIR'!$E$18-'Ejercicio 3 - TIR'!$D$18)*(1-L824)))</f>
        <v>34835.09652</v>
      </c>
      <c r="N824" s="3">
        <f t="shared" si="10"/>
        <v>0.1899595923</v>
      </c>
      <c r="O824" s="4">
        <f>IF(N824&lt;=('Ejercicio 3 - TIR'!$D$18-'Ejercicio 3 - TIR'!$C$18)/('Ejercicio 3 - TIR'!$E$18-'Ejercicio 3 - TIR'!$C$18),'Ejercicio 3 - TIR'!$C$18+SQRT(('Ejercicio 3 - TIR'!$E$18-'Ejercicio 3 - TIR'!$C$18)*('Ejercicio 3 - TIR'!$D$18-'Ejercicio 3 - TIR'!$C$18)*N824),'Ejercicio 3 - TIR'!$E$18-SQRT(('Ejercicio 3 - TIR'!$E$18-'Ejercicio 3 - TIR'!$C$18)*('Ejercicio 3 - TIR'!$E$18-'Ejercicio 3 - TIR'!$D$18)*(1-N824)))</f>
        <v>35337.97142</v>
      </c>
      <c r="P824" s="3">
        <f t="shared" si="11"/>
        <v>0.7207615933</v>
      </c>
      <c r="Q824" s="7">
        <f>IF(P824&lt;=('Ejercicio 3 - TIR'!$D$22-'Ejercicio 3 - TIR'!$C$22)/('Ejercicio 3 - TIR'!$E$22-'Ejercicio 3 - TIR'!$C$22),'Ejercicio 3 - TIR'!$C$22+SQRT(('Ejercicio 3 - TIR'!$E$22-'Ejercicio 3 - TIR'!$C$22)*('Ejercicio 3 - TIR'!$D$22-'Ejercicio 3 - TIR'!$C$22)*P824),'Ejercicio 3 - TIR'!$E$22-SQRT(('Ejercicio 3 - TIR'!$E$22-'Ejercicio 3 - TIR'!$C$22)*('Ejercicio 3 - TIR'!$E$22-'Ejercicio 3 - TIR'!$D$22)*(1-P824)))</f>
        <v>0.1575806081</v>
      </c>
      <c r="R824" s="3">
        <f t="shared" si="12"/>
        <v>0.5374533351</v>
      </c>
      <c r="S824" s="7">
        <f>IF(R824&lt;=('Ejercicio 3 - TIR'!$D$23-'Ejercicio 3 - TIR'!$C$23)/('Ejercicio 3 - TIR'!$E$23-'Ejercicio 3 - TIR'!$C$23),'Ejercicio 3 - TIR'!$C$23+SQRT(('Ejercicio 3 - TIR'!$E$23-'Ejercicio 3 - TIR'!$C$23)*('Ejercicio 3 - TIR'!$D$23-'Ejercicio 3 - TIR'!$C$23)*R824),'Ejercicio 3 - TIR'!$E$23-SQRT(('Ejercicio 3 - TIR'!$E$23-'Ejercicio 3 - TIR'!$C$23)*('Ejercicio 3 - TIR'!$E$23-'Ejercicio 3 - TIR'!$D$23)*(1-R824)))</f>
        <v>0.1511454683</v>
      </c>
      <c r="T824" s="3">
        <f t="shared" si="13"/>
        <v>0.2602603734</v>
      </c>
      <c r="U824" s="7">
        <f>IF(T824&lt;=('Ejercicio 3 - TIR'!$D$24-'Ejercicio 3 - TIR'!$C$24)/('Ejercicio 3 - TIR'!$E$24-'Ejercicio 3 - TIR'!$C$24),'Ejercicio 3 - TIR'!$C$24+SQRT(('Ejercicio 3 - TIR'!$E$24-'Ejercicio 3 - TIR'!$C$24)*('Ejercicio 3 - TIR'!$D$24-'Ejercicio 3 - TIR'!$C$24)*T824),'Ejercicio 3 - TIR'!$E$24-SQRT(('Ejercicio 3 - TIR'!$E$24-'Ejercicio 3 - TIR'!$C$24)*('Ejercicio 3 - TIR'!$E$24-'Ejercicio 3 - TIR'!$D$24)*(1-T824)))</f>
        <v>0.1733783401</v>
      </c>
      <c r="V824" s="3">
        <f t="shared" si="14"/>
        <v>0.8617830455</v>
      </c>
      <c r="W824" s="7">
        <f>IF(V824&lt;=('Ejercicio 3 - TIR'!$D$25-'Ejercicio 3 - TIR'!$C$25)/('Ejercicio 3 - TIR'!$E$25-'Ejercicio 3 - TIR'!$C$25),'Ejercicio 3 - TIR'!$C$25+SQRT(('Ejercicio 3 - TIR'!$E$25-'Ejercicio 3 - TIR'!$C$25)*('Ejercicio 3 - TIR'!$D$25-'Ejercicio 3 - TIR'!$C$25)*V824),'Ejercicio 3 - TIR'!$E$25-SQRT(('Ejercicio 3 - TIR'!$E$25-'Ejercicio 3 - TIR'!$C$25)*('Ejercicio 3 - TIR'!$E$25-'Ejercicio 3 - TIR'!$D$25)*(1-V824)))</f>
        <v>0.2280054702</v>
      </c>
      <c r="X824" s="3">
        <f t="shared" si="15"/>
        <v>0.3607630764</v>
      </c>
      <c r="Y824" s="7">
        <f>IF(X824&lt;=('Ejercicio 3 - TIR'!$D$26-'Ejercicio 3 - TIR'!$C$26)/('Ejercicio 3 - TIR'!$E$26-'Ejercicio 3 - TIR'!$C$26),'Ejercicio 3 - TIR'!$C$26+SQRT(('Ejercicio 3 - TIR'!$E$26-'Ejercicio 3 - TIR'!$C$26)*('Ejercicio 3 - TIR'!$D$26-'Ejercicio 3 - TIR'!$C$26)*X824),'Ejercicio 3 - TIR'!$E$26-SQRT(('Ejercicio 3 - TIR'!$E$26-'Ejercicio 3 - TIR'!$C$26)*('Ejercicio 3 - TIR'!$E$26-'Ejercicio 3 - TIR'!$D$26)*(1-X824)))</f>
        <v>0.2212473031</v>
      </c>
      <c r="Z824" s="3">
        <f t="shared" si="16"/>
        <v>1.157580608</v>
      </c>
      <c r="AA824" s="3">
        <f t="shared" si="17"/>
        <v>1.332543671</v>
      </c>
      <c r="AB824" s="3">
        <f t="shared" si="18"/>
        <v>1.563577881</v>
      </c>
      <c r="AC824" s="3">
        <f t="shared" si="19"/>
        <v>1.920082191</v>
      </c>
      <c r="AD824" s="3">
        <f t="shared" si="20"/>
        <v>2.344895198</v>
      </c>
      <c r="AE824" s="2">
        <f t="shared" si="21"/>
        <v>5760.444786</v>
      </c>
      <c r="AF824" s="2">
        <f t="shared" si="22"/>
        <v>6631.109911</v>
      </c>
      <c r="AG824" s="2">
        <f t="shared" si="23"/>
        <v>7780.80074</v>
      </c>
      <c r="AH824" s="2">
        <f t="shared" si="24"/>
        <v>9554.865872</v>
      </c>
      <c r="AI824" s="2">
        <f t="shared" si="25"/>
        <v>11668.85418</v>
      </c>
      <c r="AJ824" s="4">
        <f t="shared" si="26"/>
        <v>45384.97691</v>
      </c>
      <c r="AK824" s="4">
        <f t="shared" si="27"/>
        <v>49081.95424</v>
      </c>
      <c r="AL824" s="4">
        <f t="shared" si="28"/>
        <v>58431.4795</v>
      </c>
      <c r="AM824" s="4">
        <f t="shared" si="29"/>
        <v>66886.24845</v>
      </c>
      <c r="AN824" s="4">
        <f t="shared" si="30"/>
        <v>82863.83947</v>
      </c>
      <c r="AO824" s="4">
        <f>C824/'Ejercicio 3 - TIR'!$D$7</f>
        <v>15170.55991</v>
      </c>
      <c r="AP824" s="4">
        <f t="shared" si="31"/>
        <v>30214.417</v>
      </c>
      <c r="AQ824" s="4">
        <f t="shared" si="32"/>
        <v>33911.39434</v>
      </c>
      <c r="AR824" s="4">
        <f t="shared" si="33"/>
        <v>43260.91959</v>
      </c>
      <c r="AS824" s="4">
        <f t="shared" si="34"/>
        <v>51715.68854</v>
      </c>
      <c r="AT824" s="4">
        <f t="shared" si="35"/>
        <v>67693.27956</v>
      </c>
      <c r="AU824" s="4">
        <f>AP824*'Ejercicio 3 - TIR'!$D$5</f>
        <v>15107.2085</v>
      </c>
      <c r="AV824" s="4">
        <f>AQ824*'Ejercicio 3 - TIR'!$D$5</f>
        <v>16955.69717</v>
      </c>
      <c r="AW824" s="4">
        <f>AR824*'Ejercicio 3 - TIR'!$D$5</f>
        <v>21630.4598</v>
      </c>
      <c r="AX824" s="4">
        <f>AS824*'Ejercicio 3 - TIR'!$D$5</f>
        <v>25857.84427</v>
      </c>
      <c r="AY824" s="4">
        <f>AT824*'Ejercicio 3 - TIR'!$D$5</f>
        <v>33846.63978</v>
      </c>
      <c r="AZ824" s="4">
        <f t="shared" ref="AZ824:BD824" si="2507">AJ824-AU824-AE824</f>
        <v>24517.32362</v>
      </c>
      <c r="BA824" s="4">
        <f t="shared" si="2507"/>
        <v>25495.14717</v>
      </c>
      <c r="BB824" s="4">
        <f t="shared" si="2507"/>
        <v>29020.21896</v>
      </c>
      <c r="BC824" s="4">
        <f t="shared" si="2507"/>
        <v>31473.53831</v>
      </c>
      <c r="BD824" s="4">
        <f t="shared" si="2507"/>
        <v>37348.34551</v>
      </c>
      <c r="BE824" s="4">
        <f t="shared" ref="BE824:BI824" si="2508">AZ824/Z824</f>
        <v>21179.79815</v>
      </c>
      <c r="BF824" s="4">
        <f t="shared" si="2508"/>
        <v>19132.69164</v>
      </c>
      <c r="BG824" s="4">
        <f t="shared" si="2508"/>
        <v>18560.13654</v>
      </c>
      <c r="BH824" s="4">
        <f t="shared" si="2508"/>
        <v>16391.76617</v>
      </c>
      <c r="BI824" s="4">
        <f t="shared" si="2508"/>
        <v>15927.51162</v>
      </c>
      <c r="BJ824" s="4">
        <f t="shared" si="38"/>
        <v>85718.91857</v>
      </c>
      <c r="BK824" s="4">
        <f t="shared" si="39"/>
        <v>35573.37307</v>
      </c>
      <c r="BL824" s="4">
        <f t="shared" si="40"/>
        <v>121292.2916</v>
      </c>
      <c r="BM824" s="4">
        <f>BK824*'Ejercicio 3 - TIR'!$D$5</f>
        <v>17786.68654</v>
      </c>
      <c r="BN824" s="4">
        <f t="shared" si="41"/>
        <v>103505.6051</v>
      </c>
      <c r="BO824" s="4">
        <f t="shared" si="42"/>
        <v>44140.82352</v>
      </c>
      <c r="BP824" s="4">
        <f t="shared" si="43"/>
        <v>-112408.3431</v>
      </c>
      <c r="BQ824" s="4">
        <f t="shared" ref="BQ824:BT824" si="2509">BE824</f>
        <v>21179.79815</v>
      </c>
      <c r="BR824" s="4">
        <f t="shared" si="2509"/>
        <v>19132.69164</v>
      </c>
      <c r="BS824" s="4">
        <f t="shared" si="2509"/>
        <v>18560.13654</v>
      </c>
      <c r="BT824" s="4">
        <f t="shared" si="2509"/>
        <v>16391.76617</v>
      </c>
      <c r="BU824" s="4">
        <f t="shared" si="45"/>
        <v>60068.33515</v>
      </c>
      <c r="BV824" s="36">
        <f t="shared" si="46"/>
        <v>5.460326237</v>
      </c>
    </row>
    <row r="825" ht="15.0" customHeight="1">
      <c r="A825" s="2">
        <v>824.0</v>
      </c>
      <c r="B825" s="3">
        <f t="shared" si="4"/>
        <v>0.1119108168</v>
      </c>
      <c r="C825" s="4">
        <f>IF(B825&lt;=('Ejercicio 3 - TIR'!$D$13-'Ejercicio 3 - TIR'!$C$13)/('Ejercicio 3 - TIR'!$E$13-'Ejercicio 3 - TIR'!$C$13),'Ejercicio 3 - TIR'!$C$13+SQRT(('Ejercicio 3 - TIR'!$E$13-'Ejercicio 3 - TIR'!$C$13)*('Ejercicio 3 - TIR'!$D$13-'Ejercicio 3 - TIR'!$C$13)*B825),'Ejercicio 3 - TIR'!$E$13-SQRT(('Ejercicio 3 - TIR'!$E$13-'Ejercicio 3 - TIR'!$C$13)*('Ejercicio 3 - TIR'!$E$13-'Ejercicio 3 - TIR'!$D$13)*(1-B825)))</f>
        <v>66690.61482</v>
      </c>
      <c r="D825" s="3">
        <f t="shared" si="5"/>
        <v>0.1349058398</v>
      </c>
      <c r="E825" s="4">
        <f>IF(D825&lt;=('Ejercicio 3 - TIR'!$D$14-'Ejercicio 3 - TIR'!$C$14)/('Ejercicio 3 - TIR'!$E$14-'Ejercicio 3 - TIR'!$C$14),'Ejercicio 3 - TIR'!$C$14+SQRT(('Ejercicio 3 - TIR'!$E$14-'Ejercicio 3 - TIR'!$C$14)*('Ejercicio 3 - TIR'!$D$14-'Ejercicio 3 - TIR'!$C$14)*D825),'Ejercicio 3 - TIR'!$E$14-SQRT(('Ejercicio 3 - TIR'!$E$14-'Ejercicio 3 - TIR'!$C$14)*('Ejercicio 3 - TIR'!$E$14-'Ejercicio 3 - TIR'!$D$14)*(1-D825)))</f>
        <v>28180.87063</v>
      </c>
      <c r="F825" s="3">
        <f t="shared" si="6"/>
        <v>0.1382959778</v>
      </c>
      <c r="G825" s="4">
        <f>IF(F825&lt;=('Ejercicio 3 - TIR'!$D$18-'Ejercicio 3 - TIR'!$C$18)/('Ejercicio 3 - TIR'!$E$18-'Ejercicio 3 - TIR'!$C$18),'Ejercicio 3 - TIR'!$C$18+SQRT(('Ejercicio 3 - TIR'!$E$18-'Ejercicio 3 - TIR'!$C$18)*('Ejercicio 3 - TIR'!$D$18-'Ejercicio 3 - TIR'!$C$18)*F825),'Ejercicio 3 - TIR'!$E$18-SQRT(('Ejercicio 3 - TIR'!$E$18-'Ejercicio 3 - TIR'!$C$18)*('Ejercicio 3 - TIR'!$E$18-'Ejercicio 3 - TIR'!$D$18)*(1-F825)))</f>
        <v>34554.6017</v>
      </c>
      <c r="H825" s="3">
        <f t="shared" si="7"/>
        <v>0.01085303401</v>
      </c>
      <c r="I825" s="4">
        <f>IF(H825&lt;=('Ejercicio 3 - TIR'!$D$18-'Ejercicio 3 - TIR'!$C$18)/('Ejercicio 3 - TIR'!$E$18-'Ejercicio 3 - TIR'!$C$18),'Ejercicio 3 - TIR'!$C$18+SQRT(('Ejercicio 3 - TIR'!$E$18-'Ejercicio 3 - TIR'!$C$18)*('Ejercicio 3 - TIR'!$D$18-'Ejercicio 3 - TIR'!$C$18)*H825),'Ejercicio 3 - TIR'!$E$18-SQRT(('Ejercicio 3 - TIR'!$E$18-'Ejercicio 3 - TIR'!$C$18)*('Ejercicio 3 - TIR'!$E$18-'Ejercicio 3 - TIR'!$D$18)*(1-H825)))</f>
        <v>31275.91344</v>
      </c>
      <c r="J825" s="3">
        <f t="shared" si="8"/>
        <v>0.08408388017</v>
      </c>
      <c r="K825" s="4">
        <f>IF(J825&lt;=('Ejercicio 3 - TIR'!$D$18-'Ejercicio 3 - TIR'!$C$18)/('Ejercicio 3 - TIR'!$E$18-'Ejercicio 3 - TIR'!$C$18),'Ejercicio 3 - TIR'!$C$18+SQRT(('Ejercicio 3 - TIR'!$E$18-'Ejercicio 3 - TIR'!$C$18)*('Ejercicio 3 - TIR'!$D$18-'Ejercicio 3 - TIR'!$C$18)*J825),'Ejercicio 3 - TIR'!$E$18-SQRT(('Ejercicio 3 - TIR'!$E$18-'Ejercicio 3 - TIR'!$C$18)*('Ejercicio 3 - TIR'!$E$18-'Ejercicio 3 - TIR'!$D$18)*(1-J825)))</f>
        <v>33551.41972</v>
      </c>
      <c r="L825" s="3">
        <f t="shared" si="9"/>
        <v>0.9749152381</v>
      </c>
      <c r="M825" s="4">
        <f>IF(L825&lt;=('Ejercicio 3 - TIR'!$D$18-'Ejercicio 3 - TIR'!$C$18)/('Ejercicio 3 - TIR'!$E$18-'Ejercicio 3 - TIR'!$C$18),'Ejercicio 3 - TIR'!$C$18+SQRT(('Ejercicio 3 - TIR'!$E$18-'Ejercicio 3 - TIR'!$C$18)*('Ejercicio 3 - TIR'!$D$18-'Ejercicio 3 - TIR'!$C$18)*L825),'Ejercicio 3 - TIR'!$E$18-SQRT(('Ejercicio 3 - TIR'!$E$18-'Ejercicio 3 - TIR'!$C$18)*('Ejercicio 3 - TIR'!$E$18-'Ejercicio 3 - TIR'!$D$18)*(1-L825)))</f>
        <v>43628.37427</v>
      </c>
      <c r="N825" s="3">
        <f t="shared" si="10"/>
        <v>0.09933790689</v>
      </c>
      <c r="O825" s="4">
        <f>IF(N825&lt;=('Ejercicio 3 - TIR'!$D$18-'Ejercicio 3 - TIR'!$C$18)/('Ejercicio 3 - TIR'!$E$18-'Ejercicio 3 - TIR'!$C$18),'Ejercicio 3 - TIR'!$C$18+SQRT(('Ejercicio 3 - TIR'!$E$18-'Ejercicio 3 - TIR'!$C$18)*('Ejercicio 3 - TIR'!$D$18-'Ejercicio 3 - TIR'!$C$18)*N825),'Ejercicio 3 - TIR'!$E$18-SQRT(('Ejercicio 3 - TIR'!$E$18-'Ejercicio 3 - TIR'!$C$18)*('Ejercicio 3 - TIR'!$E$18-'Ejercicio 3 - TIR'!$D$18)*(1-N825)))</f>
        <v>33860.14068</v>
      </c>
      <c r="P825" s="3">
        <f t="shared" si="11"/>
        <v>0.5249791395</v>
      </c>
      <c r="Q825" s="7">
        <f>IF(P825&lt;=('Ejercicio 3 - TIR'!$D$22-'Ejercicio 3 - TIR'!$C$22)/('Ejercicio 3 - TIR'!$E$22-'Ejercicio 3 - TIR'!$C$22),'Ejercicio 3 - TIR'!$C$22+SQRT(('Ejercicio 3 - TIR'!$E$22-'Ejercicio 3 - TIR'!$C$22)*('Ejercicio 3 - TIR'!$D$22-'Ejercicio 3 - TIR'!$C$22)*P825),'Ejercicio 3 - TIR'!$E$22-SQRT(('Ejercicio 3 - TIR'!$E$22-'Ejercicio 3 - TIR'!$C$22)*('Ejercicio 3 - TIR'!$E$22-'Ejercicio 3 - TIR'!$D$22)*(1-P825)))</f>
        <v>0.1507589749</v>
      </c>
      <c r="R825" s="3">
        <f t="shared" si="12"/>
        <v>0.08057212696</v>
      </c>
      <c r="S825" s="7">
        <f>IF(R825&lt;=('Ejercicio 3 - TIR'!$D$23-'Ejercicio 3 - TIR'!$C$23)/('Ejercicio 3 - TIR'!$E$23-'Ejercicio 3 - TIR'!$C$23),'Ejercicio 3 - TIR'!$C$23+SQRT(('Ejercicio 3 - TIR'!$E$23-'Ejercicio 3 - TIR'!$C$23)*('Ejercicio 3 - TIR'!$D$23-'Ejercicio 3 - TIR'!$C$23)*R825),'Ejercicio 3 - TIR'!$E$23-SQRT(('Ejercicio 3 - TIR'!$E$23-'Ejercicio 3 - TIR'!$C$23)*('Ejercicio 3 - TIR'!$E$23-'Ejercicio 3 - TIR'!$D$23)*(1-R825)))</f>
        <v>0.1320428331</v>
      </c>
      <c r="T825" s="3">
        <f t="shared" si="13"/>
        <v>0.8902910772</v>
      </c>
      <c r="U825" s="7">
        <f>IF(T825&lt;=('Ejercicio 3 - TIR'!$D$24-'Ejercicio 3 - TIR'!$C$24)/('Ejercicio 3 - TIR'!$E$24-'Ejercicio 3 - TIR'!$C$24),'Ejercicio 3 - TIR'!$C$24+SQRT(('Ejercicio 3 - TIR'!$E$24-'Ejercicio 3 - TIR'!$C$24)*('Ejercicio 3 - TIR'!$D$24-'Ejercicio 3 - TIR'!$C$24)*T825),'Ejercicio 3 - TIR'!$E$24-SQRT(('Ejercicio 3 - TIR'!$E$24-'Ejercicio 3 - TIR'!$C$24)*('Ejercicio 3 - TIR'!$E$24-'Ejercicio 3 - TIR'!$D$24)*(1-T825)))</f>
        <v>0.2024733065</v>
      </c>
      <c r="V825" s="3">
        <f t="shared" si="14"/>
        <v>0.7509209005</v>
      </c>
      <c r="W825" s="7">
        <f>IF(V825&lt;=('Ejercicio 3 - TIR'!$D$25-'Ejercicio 3 - TIR'!$C$25)/('Ejercicio 3 - TIR'!$E$25-'Ejercicio 3 - TIR'!$C$25),'Ejercicio 3 - TIR'!$C$25+SQRT(('Ejercicio 3 - TIR'!$E$25-'Ejercicio 3 - TIR'!$C$25)*('Ejercicio 3 - TIR'!$D$25-'Ejercicio 3 - TIR'!$C$25)*V825),'Ejercicio 3 - TIR'!$E$25-SQRT(('Ejercicio 3 - TIR'!$E$25-'Ejercicio 3 - TIR'!$C$25)*('Ejercicio 3 - TIR'!$E$25-'Ejercicio 3 - TIR'!$D$25)*(1-V825)))</f>
        <v>0.2204741326</v>
      </c>
      <c r="X825" s="3">
        <f t="shared" si="15"/>
        <v>0.01982994982</v>
      </c>
      <c r="Y825" s="7">
        <f>IF(X825&lt;=('Ejercicio 3 - TIR'!$D$26-'Ejercicio 3 - TIR'!$C$26)/('Ejercicio 3 - TIR'!$E$26-'Ejercicio 3 - TIR'!$C$26),'Ejercicio 3 - TIR'!$C$26+SQRT(('Ejercicio 3 - TIR'!$E$26-'Ejercicio 3 - TIR'!$C$26)*('Ejercicio 3 - TIR'!$D$26-'Ejercicio 3 - TIR'!$C$26)*X825),'Ejercicio 3 - TIR'!$E$26-SQRT(('Ejercicio 3 - TIR'!$E$26-'Ejercicio 3 - TIR'!$C$26)*('Ejercicio 3 - TIR'!$E$26-'Ejercicio 3 - TIR'!$D$26)*(1-X825)))</f>
        <v>0.1973171623</v>
      </c>
      <c r="Z825" s="3">
        <f t="shared" si="16"/>
        <v>1.150758975</v>
      </c>
      <c r="AA825" s="3">
        <f t="shared" si="17"/>
        <v>1.30270845</v>
      </c>
      <c r="AB825" s="3">
        <f t="shared" si="18"/>
        <v>1.566472137</v>
      </c>
      <c r="AC825" s="3">
        <f t="shared" si="19"/>
        <v>1.911838723</v>
      </c>
      <c r="AD825" s="3">
        <f t="shared" si="20"/>
        <v>2.289077315</v>
      </c>
      <c r="AE825" s="2">
        <f t="shared" si="21"/>
        <v>4248.519168</v>
      </c>
      <c r="AF825" s="2">
        <f t="shared" si="22"/>
        <v>4809.505676</v>
      </c>
      <c r="AG825" s="2">
        <f t="shared" si="23"/>
        <v>5783.302193</v>
      </c>
      <c r="AH825" s="2">
        <f t="shared" si="24"/>
        <v>7058.370727</v>
      </c>
      <c r="AI825" s="2">
        <f t="shared" si="25"/>
        <v>8451.10841</v>
      </c>
      <c r="AJ825" s="4">
        <f t="shared" si="26"/>
        <v>39764.01803</v>
      </c>
      <c r="AK825" s="4">
        <f t="shared" si="27"/>
        <v>40743.39672</v>
      </c>
      <c r="AL825" s="4">
        <f t="shared" si="28"/>
        <v>52557.36416</v>
      </c>
      <c r="AM825" s="4">
        <f t="shared" si="29"/>
        <v>83410.41536</v>
      </c>
      <c r="AN825" s="4">
        <f t="shared" si="30"/>
        <v>77508.4799</v>
      </c>
      <c r="AO825" s="4">
        <f>C825/'Ejercicio 3 - TIR'!$D$7</f>
        <v>13338.12296</v>
      </c>
      <c r="AP825" s="4">
        <f t="shared" si="31"/>
        <v>26425.89507</v>
      </c>
      <c r="AQ825" s="4">
        <f t="shared" si="32"/>
        <v>27405.27376</v>
      </c>
      <c r="AR825" s="4">
        <f t="shared" si="33"/>
        <v>39219.2412</v>
      </c>
      <c r="AS825" s="4">
        <f t="shared" si="34"/>
        <v>70072.29239</v>
      </c>
      <c r="AT825" s="4">
        <f t="shared" si="35"/>
        <v>64170.35693</v>
      </c>
      <c r="AU825" s="4">
        <f>AP825*'Ejercicio 3 - TIR'!$D$5</f>
        <v>13212.94753</v>
      </c>
      <c r="AV825" s="4">
        <f>AQ825*'Ejercicio 3 - TIR'!$D$5</f>
        <v>13702.63688</v>
      </c>
      <c r="AW825" s="4">
        <f>AR825*'Ejercicio 3 - TIR'!$D$5</f>
        <v>19609.6206</v>
      </c>
      <c r="AX825" s="4">
        <f>AS825*'Ejercicio 3 - TIR'!$D$5</f>
        <v>35036.1462</v>
      </c>
      <c r="AY825" s="4">
        <f>AT825*'Ejercicio 3 - TIR'!$D$5</f>
        <v>32085.17847</v>
      </c>
      <c r="AZ825" s="4">
        <f t="shared" ref="AZ825:BD825" si="2510">AJ825-AU825-AE825</f>
        <v>22302.55133</v>
      </c>
      <c r="BA825" s="4">
        <f t="shared" si="2510"/>
        <v>22231.25417</v>
      </c>
      <c r="BB825" s="4">
        <f t="shared" si="2510"/>
        <v>27164.44137</v>
      </c>
      <c r="BC825" s="4">
        <f t="shared" si="2510"/>
        <v>41315.89843</v>
      </c>
      <c r="BD825" s="4">
        <f t="shared" si="2510"/>
        <v>36972.19302</v>
      </c>
      <c r="BE825" s="4">
        <f t="shared" ref="BE825:BI825" si="2511">AZ825/Z825</f>
        <v>19380.73204</v>
      </c>
      <c r="BF825" s="4">
        <f t="shared" si="2511"/>
        <v>17065.41027</v>
      </c>
      <c r="BG825" s="4">
        <f t="shared" si="2511"/>
        <v>17341.15834</v>
      </c>
      <c r="BH825" s="4">
        <f t="shared" si="2511"/>
        <v>21610.55634</v>
      </c>
      <c r="BI825" s="4">
        <f t="shared" si="2511"/>
        <v>16151.57023</v>
      </c>
      <c r="BJ825" s="4">
        <f t="shared" si="38"/>
        <v>64508.19168</v>
      </c>
      <c r="BK825" s="4">
        <f t="shared" si="39"/>
        <v>30531.9947</v>
      </c>
      <c r="BL825" s="4">
        <f t="shared" si="40"/>
        <v>95040.18638</v>
      </c>
      <c r="BM825" s="4">
        <f>BK825*'Ejercicio 3 - TIR'!$D$5</f>
        <v>15265.99735</v>
      </c>
      <c r="BN825" s="4">
        <f t="shared" si="41"/>
        <v>79774.18903</v>
      </c>
      <c r="BO825" s="4">
        <f t="shared" si="42"/>
        <v>34849.93212</v>
      </c>
      <c r="BP825" s="4">
        <f t="shared" si="43"/>
        <v>-94871.48546</v>
      </c>
      <c r="BQ825" s="4">
        <f t="shared" ref="BQ825:BT825" si="2512">BE825</f>
        <v>19380.73204</v>
      </c>
      <c r="BR825" s="4">
        <f t="shared" si="2512"/>
        <v>17065.41027</v>
      </c>
      <c r="BS825" s="4">
        <f t="shared" si="2512"/>
        <v>17341.15834</v>
      </c>
      <c r="BT825" s="4">
        <f t="shared" si="2512"/>
        <v>21610.55634</v>
      </c>
      <c r="BU825" s="4">
        <f t="shared" si="45"/>
        <v>51001.50235</v>
      </c>
      <c r="BV825" s="36">
        <f t="shared" si="46"/>
        <v>8.696372236</v>
      </c>
    </row>
    <row r="826" ht="15.0" customHeight="1">
      <c r="A826" s="2">
        <v>825.0</v>
      </c>
      <c r="B826" s="3">
        <f t="shared" si="4"/>
        <v>0.3442318661</v>
      </c>
      <c r="C826" s="4">
        <f>IF(B826&lt;=('Ejercicio 3 - TIR'!$D$13-'Ejercicio 3 - TIR'!$C$13)/('Ejercicio 3 - TIR'!$E$13-'Ejercicio 3 - TIR'!$C$13),'Ejercicio 3 - TIR'!$C$13+SQRT(('Ejercicio 3 - TIR'!$E$13-'Ejercicio 3 - TIR'!$C$13)*('Ejercicio 3 - TIR'!$D$13-'Ejercicio 3 - TIR'!$C$13)*B826),'Ejercicio 3 - TIR'!$E$13-SQRT(('Ejercicio 3 - TIR'!$E$13-'Ejercicio 3 - TIR'!$C$13)*('Ejercicio 3 - TIR'!$E$13-'Ejercicio 3 - TIR'!$D$13)*(1-B826)))</f>
        <v>71947.87422</v>
      </c>
      <c r="D826" s="3">
        <f t="shared" si="5"/>
        <v>0.3165797728</v>
      </c>
      <c r="E826" s="4">
        <f>IF(D826&lt;=('Ejercicio 3 - TIR'!$D$14-'Ejercicio 3 - TIR'!$C$14)/('Ejercicio 3 - TIR'!$E$14-'Ejercicio 3 - TIR'!$C$14),'Ejercicio 3 - TIR'!$C$14+SQRT(('Ejercicio 3 - TIR'!$E$14-'Ejercicio 3 - TIR'!$C$14)*('Ejercicio 3 - TIR'!$D$14-'Ejercicio 3 - TIR'!$C$14)*D826),'Ejercicio 3 - TIR'!$E$14-SQRT(('Ejercicio 3 - TIR'!$E$14-'Ejercicio 3 - TIR'!$C$14)*('Ejercicio 3 - TIR'!$E$14-'Ejercicio 3 - TIR'!$D$14)*(1-D826)))</f>
        <v>29872.72849</v>
      </c>
      <c r="F826" s="3">
        <f t="shared" si="6"/>
        <v>0.06074321527</v>
      </c>
      <c r="G826" s="4">
        <f>IF(F826&lt;=('Ejercicio 3 - TIR'!$D$18-'Ejercicio 3 - TIR'!$C$18)/('Ejercicio 3 - TIR'!$E$18-'Ejercicio 3 - TIR'!$C$18),'Ejercicio 3 - TIR'!$C$18+SQRT(('Ejercicio 3 - TIR'!$E$18-'Ejercicio 3 - TIR'!$C$18)*('Ejercicio 3 - TIR'!$D$18-'Ejercicio 3 - TIR'!$C$18)*F826),'Ejercicio 3 - TIR'!$E$18-SQRT(('Ejercicio 3 - TIR'!$E$18-'Ejercicio 3 - TIR'!$C$18)*('Ejercicio 3 - TIR'!$E$18-'Ejercicio 3 - TIR'!$D$18)*(1-F826)))</f>
        <v>33018.5232</v>
      </c>
      <c r="H826" s="3">
        <f t="shared" si="7"/>
        <v>0.7712278933</v>
      </c>
      <c r="I826" s="4">
        <f>IF(H826&lt;=('Ejercicio 3 - TIR'!$D$18-'Ejercicio 3 - TIR'!$C$18)/('Ejercicio 3 - TIR'!$E$18-'Ejercicio 3 - TIR'!$C$18),'Ejercicio 3 - TIR'!$C$18+SQRT(('Ejercicio 3 - TIR'!$E$18-'Ejercicio 3 - TIR'!$C$18)*('Ejercicio 3 - TIR'!$D$18-'Ejercicio 3 - TIR'!$C$18)*H826),'Ejercicio 3 - TIR'!$E$18-SQRT(('Ejercicio 3 - TIR'!$E$18-'Ejercicio 3 - TIR'!$C$18)*('Ejercicio 3 - TIR'!$E$18-'Ejercicio 3 - TIR'!$D$18)*(1-H826)))</f>
        <v>40857.78948</v>
      </c>
      <c r="J826" s="3">
        <f t="shared" si="8"/>
        <v>0.875306536</v>
      </c>
      <c r="K826" s="4">
        <f>IF(J826&lt;=('Ejercicio 3 - TIR'!$D$18-'Ejercicio 3 - TIR'!$C$18)/('Ejercicio 3 - TIR'!$E$18-'Ejercicio 3 - TIR'!$C$18),'Ejercicio 3 - TIR'!$C$18+SQRT(('Ejercicio 3 - TIR'!$E$18-'Ejercicio 3 - TIR'!$C$18)*('Ejercicio 3 - TIR'!$D$18-'Ejercicio 3 - TIR'!$C$18)*J826),'Ejercicio 3 - TIR'!$E$18-SQRT(('Ejercicio 3 - TIR'!$E$18-'Ejercicio 3 - TIR'!$C$18)*('Ejercicio 3 - TIR'!$E$18-'Ejercicio 3 - TIR'!$D$18)*(1-J826)))</f>
        <v>41941.89441</v>
      </c>
      <c r="L826" s="3">
        <f t="shared" si="9"/>
        <v>0.7878665921</v>
      </c>
      <c r="M826" s="4">
        <f>IF(L826&lt;=('Ejercicio 3 - TIR'!$D$18-'Ejercicio 3 - TIR'!$C$18)/('Ejercicio 3 - TIR'!$E$18-'Ejercicio 3 - TIR'!$C$18),'Ejercicio 3 - TIR'!$C$18+SQRT(('Ejercicio 3 - TIR'!$E$18-'Ejercicio 3 - TIR'!$C$18)*('Ejercicio 3 - TIR'!$D$18-'Ejercicio 3 - TIR'!$C$18)*L826),'Ejercicio 3 - TIR'!$E$18-SQRT(('Ejercicio 3 - TIR'!$E$18-'Ejercicio 3 - TIR'!$C$18)*('Ejercicio 3 - TIR'!$E$18-'Ejercicio 3 - TIR'!$D$18)*(1-L826)))</f>
        <v>41011.26516</v>
      </c>
      <c r="N826" s="3">
        <f t="shared" si="10"/>
        <v>0.7732522573</v>
      </c>
      <c r="O826" s="4">
        <f>IF(N826&lt;=('Ejercicio 3 - TIR'!$D$18-'Ejercicio 3 - TIR'!$C$18)/('Ejercicio 3 - TIR'!$E$18-'Ejercicio 3 - TIR'!$C$18),'Ejercicio 3 - TIR'!$C$18+SQRT(('Ejercicio 3 - TIR'!$E$18-'Ejercicio 3 - TIR'!$C$18)*('Ejercicio 3 - TIR'!$D$18-'Ejercicio 3 - TIR'!$C$18)*N826),'Ejercicio 3 - TIR'!$E$18-SQRT(('Ejercicio 3 - TIR'!$E$18-'Ejercicio 3 - TIR'!$C$18)*('Ejercicio 3 - TIR'!$E$18-'Ejercicio 3 - TIR'!$D$18)*(1-N826)))</f>
        <v>40876.15705</v>
      </c>
      <c r="P826" s="3">
        <f t="shared" si="11"/>
        <v>0.05082009701</v>
      </c>
      <c r="Q826" s="7">
        <f>IF(P826&lt;=('Ejercicio 3 - TIR'!$D$22-'Ejercicio 3 - TIR'!$C$22)/('Ejercicio 3 - TIR'!$E$22-'Ejercicio 3 - TIR'!$C$22),'Ejercicio 3 - TIR'!$C$22+SQRT(('Ejercicio 3 - TIR'!$E$22-'Ejercicio 3 - TIR'!$C$22)*('Ejercicio 3 - TIR'!$D$22-'Ejercicio 3 - TIR'!$C$22)*P826),'Ejercicio 3 - TIR'!$E$22-SQRT(('Ejercicio 3 - TIR'!$E$22-'Ejercicio 3 - TIR'!$C$22)*('Ejercicio 3 - TIR'!$E$22-'Ejercicio 3 - TIR'!$D$22)*(1-P826)))</f>
        <v>0.1295643178</v>
      </c>
      <c r="R826" s="3">
        <f t="shared" si="12"/>
        <v>0.5309266704</v>
      </c>
      <c r="S826" s="7">
        <f>IF(R826&lt;=('Ejercicio 3 - TIR'!$D$23-'Ejercicio 3 - TIR'!$C$23)/('Ejercicio 3 - TIR'!$E$23-'Ejercicio 3 - TIR'!$C$23),'Ejercicio 3 - TIR'!$C$23+SQRT(('Ejercicio 3 - TIR'!$E$23-'Ejercicio 3 - TIR'!$C$23)*('Ejercicio 3 - TIR'!$D$23-'Ejercicio 3 - TIR'!$C$23)*R826),'Ejercicio 3 - TIR'!$E$23-SQRT(('Ejercicio 3 - TIR'!$E$23-'Ejercicio 3 - TIR'!$C$23)*('Ejercicio 3 - TIR'!$E$23-'Ejercicio 3 - TIR'!$D$23)*(1-R826)))</f>
        <v>0.1509426086</v>
      </c>
      <c r="T826" s="3">
        <f t="shared" si="13"/>
        <v>0.8180670788</v>
      </c>
      <c r="U826" s="7">
        <f>IF(T826&lt;=('Ejercicio 3 - TIR'!$D$24-'Ejercicio 3 - TIR'!$C$24)/('Ejercicio 3 - TIR'!$E$24-'Ejercicio 3 - TIR'!$C$24),'Ejercicio 3 - TIR'!$C$24+SQRT(('Ejercicio 3 - TIR'!$E$24-'Ejercicio 3 - TIR'!$C$24)*('Ejercicio 3 - TIR'!$D$24-'Ejercicio 3 - TIR'!$C$24)*T826),'Ejercicio 3 - TIR'!$E$24-SQRT(('Ejercicio 3 - TIR'!$E$24-'Ejercicio 3 - TIR'!$C$24)*('Ejercicio 3 - TIR'!$E$24-'Ejercicio 3 - TIR'!$D$24)*(1-T826)))</f>
        <v>0.1974298387</v>
      </c>
      <c r="V826" s="3">
        <f t="shared" si="14"/>
        <v>0.3678831221</v>
      </c>
      <c r="W826" s="7">
        <f>IF(V826&lt;=('Ejercicio 3 - TIR'!$D$25-'Ejercicio 3 - TIR'!$C$25)/('Ejercicio 3 - TIR'!$E$25-'Ejercicio 3 - TIR'!$C$25),'Ejercicio 3 - TIR'!$C$25+SQRT(('Ejercicio 3 - TIR'!$E$25-'Ejercicio 3 - TIR'!$C$25)*('Ejercicio 3 - TIR'!$D$25-'Ejercicio 3 - TIR'!$C$25)*V826),'Ejercicio 3 - TIR'!$E$25-SQRT(('Ejercicio 3 - TIR'!$E$25-'Ejercicio 3 - TIR'!$C$25)*('Ejercicio 3 - TIR'!$E$25-'Ejercicio 3 - TIR'!$D$25)*(1-V826)))</f>
        <v>0.2029637473</v>
      </c>
      <c r="X826" s="3">
        <f t="shared" si="15"/>
        <v>0.934759871</v>
      </c>
      <c r="Y826" s="7">
        <f>IF(X826&lt;=('Ejercicio 3 - TIR'!$D$26-'Ejercicio 3 - TIR'!$C$26)/('Ejercicio 3 - TIR'!$E$26-'Ejercicio 3 - TIR'!$C$26),'Ejercicio 3 - TIR'!$C$26+SQRT(('Ejercicio 3 - TIR'!$E$26-'Ejercicio 3 - TIR'!$C$26)*('Ejercicio 3 - TIR'!$D$26-'Ejercicio 3 - TIR'!$C$26)*X826),'Ejercicio 3 - TIR'!$E$26-SQRT(('Ejercicio 3 - TIR'!$E$26-'Ejercicio 3 - TIR'!$C$26)*('Ejercicio 3 - TIR'!$E$26-'Ejercicio 3 - TIR'!$D$26)*(1-X826)))</f>
        <v>0.2612304316</v>
      </c>
      <c r="Z826" s="3">
        <f t="shared" si="16"/>
        <v>1.129564318</v>
      </c>
      <c r="AA826" s="3">
        <f t="shared" si="17"/>
        <v>1.300063703</v>
      </c>
      <c r="AB826" s="3">
        <f t="shared" si="18"/>
        <v>1.55673507</v>
      </c>
      <c r="AC826" s="3">
        <f t="shared" si="19"/>
        <v>1.872695853</v>
      </c>
      <c r="AD826" s="3">
        <f t="shared" si="20"/>
        <v>2.361900999</v>
      </c>
      <c r="AE826" s="2">
        <f t="shared" si="21"/>
        <v>3870.439687</v>
      </c>
      <c r="AF826" s="2">
        <f t="shared" si="22"/>
        <v>4454.65395</v>
      </c>
      <c r="AG826" s="2">
        <f t="shared" si="23"/>
        <v>5334.135561</v>
      </c>
      <c r="AH826" s="2">
        <f t="shared" si="24"/>
        <v>6416.771703</v>
      </c>
      <c r="AI826" s="2">
        <f t="shared" si="25"/>
        <v>8093.027745</v>
      </c>
      <c r="AJ826" s="4">
        <f t="shared" si="26"/>
        <v>37296.54563</v>
      </c>
      <c r="AK826" s="4">
        <f t="shared" si="27"/>
        <v>53117.72907</v>
      </c>
      <c r="AL826" s="4">
        <f t="shared" si="28"/>
        <v>65292.41792</v>
      </c>
      <c r="AM826" s="4">
        <f t="shared" si="29"/>
        <v>76801.62619</v>
      </c>
      <c r="AN826" s="4">
        <f t="shared" si="30"/>
        <v>96545.43616</v>
      </c>
      <c r="AO826" s="4">
        <f>C826/'Ejercicio 3 - TIR'!$D$7</f>
        <v>14389.57484</v>
      </c>
      <c r="AP826" s="4">
        <f t="shared" si="31"/>
        <v>22906.97078</v>
      </c>
      <c r="AQ826" s="4">
        <f t="shared" si="32"/>
        <v>38728.15422</v>
      </c>
      <c r="AR826" s="4">
        <f t="shared" si="33"/>
        <v>50902.84307</v>
      </c>
      <c r="AS826" s="4">
        <f t="shared" si="34"/>
        <v>62412.05135</v>
      </c>
      <c r="AT826" s="4">
        <f t="shared" si="35"/>
        <v>82155.86131</v>
      </c>
      <c r="AU826" s="4">
        <f>AP826*'Ejercicio 3 - TIR'!$D$5</f>
        <v>11453.48539</v>
      </c>
      <c r="AV826" s="4">
        <f>AQ826*'Ejercicio 3 - TIR'!$D$5</f>
        <v>19364.07711</v>
      </c>
      <c r="AW826" s="4">
        <f>AR826*'Ejercicio 3 - TIR'!$D$5</f>
        <v>25451.42154</v>
      </c>
      <c r="AX826" s="4">
        <f>AS826*'Ejercicio 3 - TIR'!$D$5</f>
        <v>31206.02567</v>
      </c>
      <c r="AY826" s="4">
        <f>AT826*'Ejercicio 3 - TIR'!$D$5</f>
        <v>41077.93066</v>
      </c>
      <c r="AZ826" s="4">
        <f t="shared" ref="AZ826:BD826" si="2513">AJ826-AU826-AE826</f>
        <v>21972.62055</v>
      </c>
      <c r="BA826" s="4">
        <f t="shared" si="2513"/>
        <v>29298.99801</v>
      </c>
      <c r="BB826" s="4">
        <f t="shared" si="2513"/>
        <v>34506.86082</v>
      </c>
      <c r="BC826" s="4">
        <f t="shared" si="2513"/>
        <v>39178.82882</v>
      </c>
      <c r="BD826" s="4">
        <f t="shared" si="2513"/>
        <v>47374.47776</v>
      </c>
      <c r="BE826" s="4">
        <f t="shared" ref="BE826:BI826" si="2514">AZ826/Z826</f>
        <v>19452.29696</v>
      </c>
      <c r="BF826" s="4">
        <f t="shared" si="2514"/>
        <v>22536.58644</v>
      </c>
      <c r="BG826" s="4">
        <f t="shared" si="2514"/>
        <v>22166.17425</v>
      </c>
      <c r="BH826" s="4">
        <f t="shared" si="2514"/>
        <v>20921.08484</v>
      </c>
      <c r="BI826" s="4">
        <f t="shared" si="2514"/>
        <v>20057.77456</v>
      </c>
      <c r="BJ826" s="4">
        <f t="shared" si="38"/>
        <v>70556.42726</v>
      </c>
      <c r="BK826" s="4">
        <f t="shared" si="39"/>
        <v>33986.7512</v>
      </c>
      <c r="BL826" s="4">
        <f t="shared" si="40"/>
        <v>104543.1785</v>
      </c>
      <c r="BM826" s="4">
        <f>BK826*'Ejercicio 3 - TIR'!$D$5</f>
        <v>16993.3756</v>
      </c>
      <c r="BN826" s="4">
        <f t="shared" si="41"/>
        <v>87549.80286</v>
      </c>
      <c r="BO826" s="4">
        <f t="shared" si="42"/>
        <v>37067.51591</v>
      </c>
      <c r="BP826" s="4">
        <f t="shared" si="43"/>
        <v>-101820.6027</v>
      </c>
      <c r="BQ826" s="4">
        <f t="shared" ref="BQ826:BT826" si="2515">BE826</f>
        <v>19452.29696</v>
      </c>
      <c r="BR826" s="4">
        <f t="shared" si="2515"/>
        <v>22536.58644</v>
      </c>
      <c r="BS826" s="4">
        <f t="shared" si="2515"/>
        <v>22166.17425</v>
      </c>
      <c r="BT826" s="4">
        <f t="shared" si="2515"/>
        <v>20921.08484</v>
      </c>
      <c r="BU826" s="4">
        <f t="shared" si="45"/>
        <v>57125.29047</v>
      </c>
      <c r="BV826" s="36">
        <f t="shared" si="46"/>
        <v>10.29430874</v>
      </c>
    </row>
    <row r="827" ht="15.0" customHeight="1">
      <c r="A827" s="2">
        <v>826.0</v>
      </c>
      <c r="B827" s="3">
        <f t="shared" si="4"/>
        <v>0.202679515</v>
      </c>
      <c r="C827" s="4">
        <f>IF(B827&lt;=('Ejercicio 3 - TIR'!$D$13-'Ejercicio 3 - TIR'!$C$13)/('Ejercicio 3 - TIR'!$E$13-'Ejercicio 3 - TIR'!$C$13),'Ejercicio 3 - TIR'!$C$13+SQRT(('Ejercicio 3 - TIR'!$E$13-'Ejercicio 3 - TIR'!$C$13)*('Ejercicio 3 - TIR'!$D$13-'Ejercicio 3 - TIR'!$C$13)*B827),'Ejercicio 3 - TIR'!$E$13-SQRT(('Ejercicio 3 - TIR'!$E$13-'Ejercicio 3 - TIR'!$C$13)*('Ejercicio 3 - TIR'!$E$13-'Ejercicio 3 - TIR'!$D$13)*(1-B827)))</f>
        <v>69003.98834</v>
      </c>
      <c r="D827" s="3">
        <f t="shared" si="5"/>
        <v>0.771195141</v>
      </c>
      <c r="E827" s="4">
        <f>IF(D827&lt;=('Ejercicio 3 - TIR'!$D$14-'Ejercicio 3 - TIR'!$C$14)/('Ejercicio 3 - TIR'!$E$14-'Ejercicio 3 - TIR'!$C$14),'Ejercicio 3 - TIR'!$C$14+SQRT(('Ejercicio 3 - TIR'!$E$14-'Ejercicio 3 - TIR'!$C$14)*('Ejercicio 3 - TIR'!$D$14-'Ejercicio 3 - TIR'!$C$14)*D827),'Ejercicio 3 - TIR'!$E$14-SQRT(('Ejercicio 3 - TIR'!$E$14-'Ejercicio 3 - TIR'!$C$14)*('Ejercicio 3 - TIR'!$E$14-'Ejercicio 3 - TIR'!$D$14)*(1-D827)))</f>
        <v>34141.61039</v>
      </c>
      <c r="F827" s="3">
        <f t="shared" si="6"/>
        <v>0.3880501773</v>
      </c>
      <c r="G827" s="4">
        <f>IF(F827&lt;=('Ejercicio 3 - TIR'!$D$18-'Ejercicio 3 - TIR'!$C$18)/('Ejercicio 3 - TIR'!$E$18-'Ejercicio 3 - TIR'!$C$18),'Ejercicio 3 - TIR'!$C$18+SQRT(('Ejercicio 3 - TIR'!$E$18-'Ejercicio 3 - TIR'!$C$18)*('Ejercicio 3 - TIR'!$D$18-'Ejercicio 3 - TIR'!$C$18)*F827),'Ejercicio 3 - TIR'!$E$18-SQRT(('Ejercicio 3 - TIR'!$E$18-'Ejercicio 3 - TIR'!$C$18)*('Ejercicio 3 - TIR'!$E$18-'Ejercicio 3 - TIR'!$D$18)*(1-F827)))</f>
        <v>37629.38573</v>
      </c>
      <c r="H827" s="3">
        <f t="shared" si="7"/>
        <v>0.5167622634</v>
      </c>
      <c r="I827" s="4">
        <f>IF(H827&lt;=('Ejercicio 3 - TIR'!$D$18-'Ejercicio 3 - TIR'!$C$18)/('Ejercicio 3 - TIR'!$E$18-'Ejercicio 3 - TIR'!$C$18),'Ejercicio 3 - TIR'!$C$18+SQRT(('Ejercicio 3 - TIR'!$E$18-'Ejercicio 3 - TIR'!$C$18)*('Ejercicio 3 - TIR'!$D$18-'Ejercicio 3 - TIR'!$C$18)*H827),'Ejercicio 3 - TIR'!$E$18-SQRT(('Ejercicio 3 - TIR'!$E$18-'Ejercicio 3 - TIR'!$C$18)*('Ejercicio 3 - TIR'!$E$18-'Ejercicio 3 - TIR'!$D$18)*(1-H827)))</f>
        <v>38804.22282</v>
      </c>
      <c r="J827" s="3">
        <f t="shared" si="8"/>
        <v>0.03897383302</v>
      </c>
      <c r="K827" s="4">
        <f>IF(J827&lt;=('Ejercicio 3 - TIR'!$D$18-'Ejercicio 3 - TIR'!$C$18)/('Ejercicio 3 - TIR'!$E$18-'Ejercicio 3 - TIR'!$C$18),'Ejercicio 3 - TIR'!$C$18+SQRT(('Ejercicio 3 - TIR'!$E$18-'Ejercicio 3 - TIR'!$C$18)*('Ejercicio 3 - TIR'!$D$18-'Ejercicio 3 - TIR'!$C$18)*J827),'Ejercicio 3 - TIR'!$E$18-SQRT(('Ejercicio 3 - TIR'!$E$18-'Ejercicio 3 - TIR'!$C$18)*('Ejercicio 3 - TIR'!$E$18-'Ejercicio 3 - TIR'!$D$18)*(1-J827)))</f>
        <v>32417.86578</v>
      </c>
      <c r="L827" s="3">
        <f t="shared" si="9"/>
        <v>0.9231103222</v>
      </c>
      <c r="M827" s="4">
        <f>IF(L827&lt;=('Ejercicio 3 - TIR'!$D$18-'Ejercicio 3 - TIR'!$C$18)/('Ejercicio 3 - TIR'!$E$18-'Ejercicio 3 - TIR'!$C$18),'Ejercicio 3 - TIR'!$C$18+SQRT(('Ejercicio 3 - TIR'!$E$18-'Ejercicio 3 - TIR'!$C$18)*('Ejercicio 3 - TIR'!$D$18-'Ejercicio 3 - TIR'!$C$18)*L827),'Ejercicio 3 - TIR'!$E$18-SQRT(('Ejercicio 3 - TIR'!$E$18-'Ejercicio 3 - TIR'!$C$18)*('Ejercicio 3 - TIR'!$E$18-'Ejercicio 3 - TIR'!$D$18)*(1-L827)))</f>
        <v>42598.59919</v>
      </c>
      <c r="N827" s="3">
        <f t="shared" si="10"/>
        <v>0.03372463465</v>
      </c>
      <c r="O827" s="4">
        <f>IF(N827&lt;=('Ejercicio 3 - TIR'!$D$18-'Ejercicio 3 - TIR'!$C$18)/('Ejercicio 3 - TIR'!$E$18-'Ejercicio 3 - TIR'!$C$18),'Ejercicio 3 - TIR'!$C$18+SQRT(('Ejercicio 3 - TIR'!$E$18-'Ejercicio 3 - TIR'!$C$18)*('Ejercicio 3 - TIR'!$D$18-'Ejercicio 3 - TIR'!$C$18)*N827),'Ejercicio 3 - TIR'!$E$18-SQRT(('Ejercicio 3 - TIR'!$E$18-'Ejercicio 3 - TIR'!$C$18)*('Ejercicio 3 - TIR'!$E$18-'Ejercicio 3 - TIR'!$D$18)*(1-N827)))</f>
        <v>32249.15433</v>
      </c>
      <c r="P827" s="3">
        <f t="shared" si="11"/>
        <v>0.4369959852</v>
      </c>
      <c r="Q827" s="7">
        <f>IF(P827&lt;=('Ejercicio 3 - TIR'!$D$22-'Ejercicio 3 - TIR'!$C$22)/('Ejercicio 3 - TIR'!$E$22-'Ejercicio 3 - TIR'!$C$22),'Ejercicio 3 - TIR'!$C$22+SQRT(('Ejercicio 3 - TIR'!$E$22-'Ejercicio 3 - TIR'!$C$22)*('Ejercicio 3 - TIR'!$D$22-'Ejercicio 3 - TIR'!$C$22)*P827),'Ejercicio 3 - TIR'!$E$22-SQRT(('Ejercicio 3 - TIR'!$E$22-'Ejercicio 3 - TIR'!$C$22)*('Ejercicio 3 - TIR'!$E$22-'Ejercicio 3 - TIR'!$D$22)*(1-P827)))</f>
        <v>0.1480462613</v>
      </c>
      <c r="R827" s="3">
        <f t="shared" si="12"/>
        <v>0.8078527504</v>
      </c>
      <c r="S827" s="7">
        <f>IF(R827&lt;=('Ejercicio 3 - TIR'!$D$23-'Ejercicio 3 - TIR'!$C$23)/('Ejercicio 3 - TIR'!$E$23-'Ejercicio 3 - TIR'!$C$23),'Ejercicio 3 - TIR'!$C$23+SQRT(('Ejercicio 3 - TIR'!$E$23-'Ejercicio 3 - TIR'!$C$23)*('Ejercicio 3 - TIR'!$D$23-'Ejercicio 3 - TIR'!$C$23)*R827),'Ejercicio 3 - TIR'!$E$23-SQRT(('Ejercicio 3 - TIR'!$E$23-'Ejercicio 3 - TIR'!$C$23)*('Ejercicio 3 - TIR'!$E$23-'Ejercicio 3 - TIR'!$D$23)*(1-R827)))</f>
        <v>0.1614025526</v>
      </c>
      <c r="T827" s="3">
        <f t="shared" si="13"/>
        <v>0.7941871854</v>
      </c>
      <c r="U827" s="7">
        <f>IF(T827&lt;=('Ejercicio 3 - TIR'!$D$24-'Ejercicio 3 - TIR'!$C$24)/('Ejercicio 3 - TIR'!$E$24-'Ejercicio 3 - TIR'!$C$24),'Ejercicio 3 - TIR'!$C$24+SQRT(('Ejercicio 3 - TIR'!$E$24-'Ejercicio 3 - TIR'!$C$24)*('Ejercicio 3 - TIR'!$D$24-'Ejercicio 3 - TIR'!$C$24)*T827),'Ejercicio 3 - TIR'!$E$24-SQRT(('Ejercicio 3 - TIR'!$E$24-'Ejercicio 3 - TIR'!$C$24)*('Ejercicio 3 - TIR'!$E$24-'Ejercicio 3 - TIR'!$D$24)*(1-T827)))</f>
        <v>0.1959942532</v>
      </c>
      <c r="V827" s="3">
        <f t="shared" si="14"/>
        <v>0.4436314211</v>
      </c>
      <c r="W827" s="7">
        <f>IF(V827&lt;=('Ejercicio 3 - TIR'!$D$25-'Ejercicio 3 - TIR'!$C$25)/('Ejercicio 3 - TIR'!$E$25-'Ejercicio 3 - TIR'!$C$25),'Ejercicio 3 - TIR'!$C$25+SQRT(('Ejercicio 3 - TIR'!$E$25-'Ejercicio 3 - TIR'!$C$25)*('Ejercicio 3 - TIR'!$D$25-'Ejercicio 3 - TIR'!$C$25)*V827),'Ejercicio 3 - TIR'!$E$25-SQRT(('Ejercicio 3 - TIR'!$E$25-'Ejercicio 3 - TIR'!$C$25)*('Ejercicio 3 - TIR'!$E$25-'Ejercicio 3 - TIR'!$D$25)*(1-V827)))</f>
        <v>0.2058718907</v>
      </c>
      <c r="X827" s="3">
        <f t="shared" si="15"/>
        <v>0.04836320411</v>
      </c>
      <c r="Y827" s="7">
        <f>IF(X827&lt;=('Ejercicio 3 - TIR'!$D$26-'Ejercicio 3 - TIR'!$C$26)/('Ejercicio 3 - TIR'!$E$26-'Ejercicio 3 - TIR'!$C$26),'Ejercicio 3 - TIR'!$C$26+SQRT(('Ejercicio 3 - TIR'!$E$26-'Ejercicio 3 - TIR'!$C$26)*('Ejercicio 3 - TIR'!$D$26-'Ejercicio 3 - TIR'!$C$26)*X827),'Ejercicio 3 - TIR'!$E$26-SQRT(('Ejercicio 3 - TIR'!$E$26-'Ejercicio 3 - TIR'!$C$26)*('Ejercicio 3 - TIR'!$E$26-'Ejercicio 3 - TIR'!$D$26)*(1-X827)))</f>
        <v>0.2014271891</v>
      </c>
      <c r="Z827" s="3">
        <f t="shared" si="16"/>
        <v>1.148046261</v>
      </c>
      <c r="AA827" s="3">
        <f t="shared" si="17"/>
        <v>1.333343858</v>
      </c>
      <c r="AB827" s="3">
        <f t="shared" si="18"/>
        <v>1.594671592</v>
      </c>
      <c r="AC827" s="3">
        <f t="shared" si="19"/>
        <v>1.922969648</v>
      </c>
      <c r="AD827" s="3">
        <f t="shared" si="20"/>
        <v>2.310308019</v>
      </c>
      <c r="AE827" s="2">
        <f t="shared" si="21"/>
        <v>5054.537773</v>
      </c>
      <c r="AF827" s="2">
        <f t="shared" si="22"/>
        <v>5870.353072</v>
      </c>
      <c r="AG827" s="2">
        <f t="shared" si="23"/>
        <v>7020.908538</v>
      </c>
      <c r="AH827" s="2">
        <f t="shared" si="24"/>
        <v>8466.316253</v>
      </c>
      <c r="AI827" s="2">
        <f t="shared" si="25"/>
        <v>10171.66254</v>
      </c>
      <c r="AJ827" s="4">
        <f t="shared" si="26"/>
        <v>43200.2756</v>
      </c>
      <c r="AK827" s="4">
        <f t="shared" si="27"/>
        <v>51739.37218</v>
      </c>
      <c r="AL827" s="4">
        <f t="shared" si="28"/>
        <v>51695.84965</v>
      </c>
      <c r="AM827" s="4">
        <f t="shared" si="29"/>
        <v>81915.81329</v>
      </c>
      <c r="AN827" s="4">
        <f t="shared" si="30"/>
        <v>74505.47985</v>
      </c>
      <c r="AO827" s="4">
        <f>C827/'Ejercicio 3 - TIR'!$D$7</f>
        <v>13800.79767</v>
      </c>
      <c r="AP827" s="4">
        <f t="shared" si="31"/>
        <v>29399.47793</v>
      </c>
      <c r="AQ827" s="4">
        <f t="shared" si="32"/>
        <v>37938.57451</v>
      </c>
      <c r="AR827" s="4">
        <f t="shared" si="33"/>
        <v>37895.05198</v>
      </c>
      <c r="AS827" s="4">
        <f t="shared" si="34"/>
        <v>68115.01563</v>
      </c>
      <c r="AT827" s="4">
        <f t="shared" si="35"/>
        <v>60704.68218</v>
      </c>
      <c r="AU827" s="4">
        <f>AP827*'Ejercicio 3 - TIR'!$D$5</f>
        <v>14699.73897</v>
      </c>
      <c r="AV827" s="4">
        <f>AQ827*'Ejercicio 3 - TIR'!$D$5</f>
        <v>18969.28726</v>
      </c>
      <c r="AW827" s="4">
        <f>AR827*'Ejercicio 3 - TIR'!$D$5</f>
        <v>18947.52599</v>
      </c>
      <c r="AX827" s="4">
        <f>AS827*'Ejercicio 3 - TIR'!$D$5</f>
        <v>34057.50781</v>
      </c>
      <c r="AY827" s="4">
        <f>AT827*'Ejercicio 3 - TIR'!$D$5</f>
        <v>30352.34109</v>
      </c>
      <c r="AZ827" s="4">
        <f t="shared" ref="AZ827:BD827" si="2516">AJ827-AU827-AE827</f>
        <v>23445.99886</v>
      </c>
      <c r="BA827" s="4">
        <f t="shared" si="2516"/>
        <v>26899.73185</v>
      </c>
      <c r="BB827" s="4">
        <f t="shared" si="2516"/>
        <v>25727.41512</v>
      </c>
      <c r="BC827" s="4">
        <f t="shared" si="2516"/>
        <v>39391.98923</v>
      </c>
      <c r="BD827" s="4">
        <f t="shared" si="2516"/>
        <v>33981.47622</v>
      </c>
      <c r="BE827" s="4">
        <f t="shared" ref="BE827:BI827" si="2517">AZ827/Z827</f>
        <v>20422.52098</v>
      </c>
      <c r="BF827" s="4">
        <f t="shared" si="2517"/>
        <v>20174.63963</v>
      </c>
      <c r="BG827" s="4">
        <f t="shared" si="2517"/>
        <v>16133.36266</v>
      </c>
      <c r="BH827" s="4">
        <f t="shared" si="2517"/>
        <v>20484.97711</v>
      </c>
      <c r="BI827" s="4">
        <f t="shared" si="2517"/>
        <v>14708.63449</v>
      </c>
      <c r="BJ827" s="4">
        <f t="shared" si="38"/>
        <v>78877.63626</v>
      </c>
      <c r="BK827" s="4">
        <f t="shared" si="39"/>
        <v>31884.09352</v>
      </c>
      <c r="BL827" s="4">
        <f t="shared" si="40"/>
        <v>110761.7298</v>
      </c>
      <c r="BM827" s="4">
        <f>BK827*'Ejercicio 3 - TIR'!$D$5</f>
        <v>15942.04676</v>
      </c>
      <c r="BN827" s="4">
        <f t="shared" si="41"/>
        <v>94819.68301</v>
      </c>
      <c r="BO827" s="4">
        <f t="shared" si="42"/>
        <v>41042.00922</v>
      </c>
      <c r="BP827" s="4">
        <f t="shared" si="43"/>
        <v>-103145.5987</v>
      </c>
      <c r="BQ827" s="4">
        <f t="shared" ref="BQ827:BT827" si="2518">BE827</f>
        <v>20422.52098</v>
      </c>
      <c r="BR827" s="4">
        <f t="shared" si="2518"/>
        <v>20174.63963</v>
      </c>
      <c r="BS827" s="4">
        <f t="shared" si="2518"/>
        <v>16133.36266</v>
      </c>
      <c r="BT827" s="4">
        <f t="shared" si="2518"/>
        <v>20484.97711</v>
      </c>
      <c r="BU827" s="4">
        <f t="shared" si="45"/>
        <v>55750.64372</v>
      </c>
      <c r="BV827" s="36">
        <f t="shared" si="46"/>
        <v>7.645316002</v>
      </c>
    </row>
    <row r="828" ht="15.0" customHeight="1">
      <c r="A828" s="2">
        <v>827.0</v>
      </c>
      <c r="B828" s="3">
        <f t="shared" si="4"/>
        <v>0.323944588</v>
      </c>
      <c r="C828" s="4">
        <f>IF(B828&lt;=('Ejercicio 3 - TIR'!$D$13-'Ejercicio 3 - TIR'!$C$13)/('Ejercicio 3 - TIR'!$E$13-'Ejercicio 3 - TIR'!$C$13),'Ejercicio 3 - TIR'!$C$13+SQRT(('Ejercicio 3 - TIR'!$E$13-'Ejercicio 3 - TIR'!$C$13)*('Ejercicio 3 - TIR'!$D$13-'Ejercicio 3 - TIR'!$C$13)*B828),'Ejercicio 3 - TIR'!$E$13-SQRT(('Ejercicio 3 - TIR'!$E$13-'Ejercicio 3 - TIR'!$C$13)*('Ejercicio 3 - TIR'!$E$13-'Ejercicio 3 - TIR'!$D$13)*(1-B828)))</f>
        <v>71517.25971</v>
      </c>
      <c r="D828" s="3">
        <f t="shared" si="5"/>
        <v>0.7135374976</v>
      </c>
      <c r="E828" s="4">
        <f>IF(D828&lt;=('Ejercicio 3 - TIR'!$D$14-'Ejercicio 3 - TIR'!$C$14)/('Ejercicio 3 - TIR'!$E$14-'Ejercicio 3 - TIR'!$C$14),'Ejercicio 3 - TIR'!$C$14+SQRT(('Ejercicio 3 - TIR'!$E$14-'Ejercicio 3 - TIR'!$C$14)*('Ejercicio 3 - TIR'!$D$14-'Ejercicio 3 - TIR'!$C$14)*D828),'Ejercicio 3 - TIR'!$E$14-SQRT(('Ejercicio 3 - TIR'!$E$14-'Ejercicio 3 - TIR'!$C$14)*('Ejercicio 3 - TIR'!$E$14-'Ejercicio 3 - TIR'!$D$14)*(1-D828)))</f>
        <v>33444.897</v>
      </c>
      <c r="F828" s="3">
        <f t="shared" si="6"/>
        <v>0.9918393118</v>
      </c>
      <c r="G828" s="4">
        <f>IF(F828&lt;=('Ejercicio 3 - TIR'!$D$18-'Ejercicio 3 - TIR'!$C$18)/('Ejercicio 3 - TIR'!$E$18-'Ejercicio 3 - TIR'!$C$18),'Ejercicio 3 - TIR'!$C$18+SQRT(('Ejercicio 3 - TIR'!$E$18-'Ejercicio 3 - TIR'!$C$18)*('Ejercicio 3 - TIR'!$D$18-'Ejercicio 3 - TIR'!$C$18)*F828),'Ejercicio 3 - TIR'!$E$18-SQRT(('Ejercicio 3 - TIR'!$E$18-'Ejercicio 3 - TIR'!$C$18)*('Ejercicio 3 - TIR'!$E$18-'Ejercicio 3 - TIR'!$D$18)*(1-F828)))</f>
        <v>44217.66272</v>
      </c>
      <c r="H828" s="3">
        <f t="shared" si="7"/>
        <v>0.8087658656</v>
      </c>
      <c r="I828" s="4">
        <f>IF(H828&lt;=('Ejercicio 3 - TIR'!$D$18-'Ejercicio 3 - TIR'!$C$18)/('Ejercicio 3 - TIR'!$E$18-'Ejercicio 3 - TIR'!$C$18),'Ejercicio 3 - TIR'!$C$18+SQRT(('Ejercicio 3 - TIR'!$E$18-'Ejercicio 3 - TIR'!$C$18)*('Ejercicio 3 - TIR'!$D$18-'Ejercicio 3 - TIR'!$C$18)*H828),'Ejercicio 3 - TIR'!$E$18-SQRT(('Ejercicio 3 - TIR'!$E$18-'Ejercicio 3 - TIR'!$C$18)*('Ejercicio 3 - TIR'!$E$18-'Ejercicio 3 - TIR'!$D$18)*(1-H828)))</f>
        <v>41212.84274</v>
      </c>
      <c r="J828" s="3">
        <f t="shared" si="8"/>
        <v>0.9606012</v>
      </c>
      <c r="K828" s="4">
        <f>IF(J828&lt;=('Ejercicio 3 - TIR'!$D$18-'Ejercicio 3 - TIR'!$C$18)/('Ejercicio 3 - TIR'!$E$18-'Ejercicio 3 - TIR'!$C$18),'Ejercicio 3 - TIR'!$C$18+SQRT(('Ejercicio 3 - TIR'!$E$18-'Ejercicio 3 - TIR'!$C$18)*('Ejercicio 3 - TIR'!$D$18-'Ejercicio 3 - TIR'!$C$18)*J828),'Ejercicio 3 - TIR'!$E$18-SQRT(('Ejercicio 3 - TIR'!$E$18-'Ejercicio 3 - TIR'!$C$18)*('Ejercicio 3 - TIR'!$E$18-'Ejercicio 3 - TIR'!$D$18)*(1-J828)))</f>
        <v>43281.01483</v>
      </c>
      <c r="L828" s="3">
        <f t="shared" si="9"/>
        <v>0.3642513432</v>
      </c>
      <c r="M828" s="4">
        <f>IF(L828&lt;=('Ejercicio 3 - TIR'!$D$18-'Ejercicio 3 - TIR'!$C$18)/('Ejercicio 3 - TIR'!$E$18-'Ejercicio 3 - TIR'!$C$18),'Ejercicio 3 - TIR'!$C$18+SQRT(('Ejercicio 3 - TIR'!$E$18-'Ejercicio 3 - TIR'!$C$18)*('Ejercicio 3 - TIR'!$D$18-'Ejercicio 3 - TIR'!$C$18)*L828),'Ejercicio 3 - TIR'!$E$18-SQRT(('Ejercicio 3 - TIR'!$E$18-'Ejercicio 3 - TIR'!$C$18)*('Ejercicio 3 - TIR'!$E$18-'Ejercicio 3 - TIR'!$D$18)*(1-L828)))</f>
        <v>37391.73197</v>
      </c>
      <c r="N828" s="3">
        <f t="shared" si="10"/>
        <v>0.9597815377</v>
      </c>
      <c r="O828" s="4">
        <f>IF(N828&lt;=('Ejercicio 3 - TIR'!$D$18-'Ejercicio 3 - TIR'!$C$18)/('Ejercicio 3 - TIR'!$E$18-'Ejercicio 3 - TIR'!$C$18),'Ejercicio 3 - TIR'!$C$18+SQRT(('Ejercicio 3 - TIR'!$E$18-'Ejercicio 3 - TIR'!$C$18)*('Ejercicio 3 - TIR'!$D$18-'Ejercicio 3 - TIR'!$C$18)*N828),'Ejercicio 3 - TIR'!$E$18-SQRT(('Ejercicio 3 - TIR'!$E$18-'Ejercicio 3 - TIR'!$C$18)*('Ejercicio 3 - TIR'!$E$18-'Ejercicio 3 - TIR'!$D$18)*(1-N828)))</f>
        <v>43263.22579</v>
      </c>
      <c r="P828" s="3">
        <f t="shared" si="11"/>
        <v>0.8654561453</v>
      </c>
      <c r="Q828" s="7">
        <f>IF(P828&lt;=('Ejercicio 3 - TIR'!$D$22-'Ejercicio 3 - TIR'!$C$22)/('Ejercicio 3 - TIR'!$E$22-'Ejercicio 3 - TIR'!$C$22),'Ejercicio 3 - TIR'!$C$22+SQRT(('Ejercicio 3 - TIR'!$E$22-'Ejercicio 3 - TIR'!$C$22)*('Ejercicio 3 - TIR'!$D$22-'Ejercicio 3 - TIR'!$C$22)*P828),'Ejercicio 3 - TIR'!$E$22-SQRT(('Ejercicio 3 - TIR'!$E$22-'Ejercicio 3 - TIR'!$C$22)*('Ejercicio 3 - TIR'!$E$22-'Ejercicio 3 - TIR'!$D$22)*(1-P828)))</f>
        <v>0.1644379006</v>
      </c>
      <c r="R828" s="3">
        <f t="shared" si="12"/>
        <v>0.3594995857</v>
      </c>
      <c r="S828" s="7">
        <f>IF(R828&lt;=('Ejercicio 3 - TIR'!$D$23-'Ejercicio 3 - TIR'!$C$23)/('Ejercicio 3 - TIR'!$E$23-'Ejercicio 3 - TIR'!$C$23),'Ejercicio 3 - TIR'!$C$23+SQRT(('Ejercicio 3 - TIR'!$E$23-'Ejercicio 3 - TIR'!$C$23)*('Ejercicio 3 - TIR'!$D$23-'Ejercicio 3 - TIR'!$C$23)*R828),'Ejercicio 3 - TIR'!$E$23-SQRT(('Ejercicio 3 - TIR'!$E$23-'Ejercicio 3 - TIR'!$C$23)*('Ejercicio 3 - TIR'!$E$23-'Ejercicio 3 - TIR'!$D$23)*(1-R828)))</f>
        <v>0.1454381457</v>
      </c>
      <c r="T828" s="3">
        <f t="shared" si="13"/>
        <v>0.512797163</v>
      </c>
      <c r="U828" s="7">
        <f>IF(T828&lt;=('Ejercicio 3 - TIR'!$D$24-'Ejercicio 3 - TIR'!$C$24)/('Ejercicio 3 - TIR'!$E$24-'Ejercicio 3 - TIR'!$C$24),'Ejercicio 3 - TIR'!$C$24+SQRT(('Ejercicio 3 - TIR'!$E$24-'Ejercicio 3 - TIR'!$C$24)*('Ejercicio 3 - TIR'!$D$24-'Ejercicio 3 - TIR'!$C$24)*T828),'Ejercicio 3 - TIR'!$E$24-SQRT(('Ejercicio 3 - TIR'!$E$24-'Ejercicio 3 - TIR'!$C$24)*('Ejercicio 3 - TIR'!$E$24-'Ejercicio 3 - TIR'!$D$24)*(1-T828)))</f>
        <v>0.1830653558</v>
      </c>
      <c r="V828" s="3">
        <f t="shared" si="14"/>
        <v>0.5467548702</v>
      </c>
      <c r="W828" s="7">
        <f>IF(V828&lt;=('Ejercicio 3 - TIR'!$D$25-'Ejercicio 3 - TIR'!$C$25)/('Ejercicio 3 - TIR'!$E$25-'Ejercicio 3 - TIR'!$C$25),'Ejercicio 3 - TIR'!$C$25+SQRT(('Ejercicio 3 - TIR'!$E$25-'Ejercicio 3 - TIR'!$C$25)*('Ejercicio 3 - TIR'!$D$25-'Ejercicio 3 - TIR'!$C$25)*V828),'Ejercicio 3 - TIR'!$E$25-SQRT(('Ejercicio 3 - TIR'!$E$25-'Ejercicio 3 - TIR'!$C$25)*('Ejercicio 3 - TIR'!$E$25-'Ejercicio 3 - TIR'!$D$25)*(1-V828)))</f>
        <v>0.2101708906</v>
      </c>
      <c r="X828" s="3">
        <f t="shared" si="15"/>
        <v>0.2405362604</v>
      </c>
      <c r="Y828" s="7">
        <f>IF(X828&lt;=('Ejercicio 3 - TIR'!$D$26-'Ejercicio 3 - TIR'!$C$26)/('Ejercicio 3 - TIR'!$E$26-'Ejercicio 3 - TIR'!$C$26),'Ejercicio 3 - TIR'!$C$26+SQRT(('Ejercicio 3 - TIR'!$E$26-'Ejercicio 3 - TIR'!$C$26)*('Ejercicio 3 - TIR'!$D$26-'Ejercicio 3 - TIR'!$C$26)*X828),'Ejercicio 3 - TIR'!$E$26-SQRT(('Ejercicio 3 - TIR'!$E$26-'Ejercicio 3 - TIR'!$C$26)*('Ejercicio 3 - TIR'!$E$26-'Ejercicio 3 - TIR'!$D$26)*(1-X828)))</f>
        <v>0.2154842678</v>
      </c>
      <c r="Z828" s="3">
        <f t="shared" si="16"/>
        <v>1.164437901</v>
      </c>
      <c r="AA828" s="3">
        <f t="shared" si="17"/>
        <v>1.33379159</v>
      </c>
      <c r="AB828" s="3">
        <f t="shared" si="18"/>
        <v>1.577962621</v>
      </c>
      <c r="AC828" s="3">
        <f t="shared" si="19"/>
        <v>1.909604431</v>
      </c>
      <c r="AD828" s="3">
        <f t="shared" si="20"/>
        <v>2.321094143</v>
      </c>
      <c r="AE828" s="2">
        <f t="shared" si="21"/>
        <v>5499.608647</v>
      </c>
      <c r="AF828" s="2">
        <f t="shared" si="22"/>
        <v>6299.461531</v>
      </c>
      <c r="AG828" s="2">
        <f t="shared" si="23"/>
        <v>7452.674697</v>
      </c>
      <c r="AH828" s="2">
        <f t="shared" si="24"/>
        <v>9019.009976</v>
      </c>
      <c r="AI828" s="2">
        <f t="shared" si="25"/>
        <v>10962.46474</v>
      </c>
      <c r="AJ828" s="4">
        <f t="shared" si="26"/>
        <v>51488.72235</v>
      </c>
      <c r="AK828" s="4">
        <f t="shared" si="27"/>
        <v>54969.34303</v>
      </c>
      <c r="AL828" s="4">
        <f t="shared" si="28"/>
        <v>68295.82363</v>
      </c>
      <c r="AM828" s="4">
        <f t="shared" si="29"/>
        <v>71403.41705</v>
      </c>
      <c r="AN828" s="4">
        <f t="shared" si="30"/>
        <v>100418.02</v>
      </c>
      <c r="AO828" s="4">
        <f>C828/'Ejercicio 3 - TIR'!$D$7</f>
        <v>14303.45194</v>
      </c>
      <c r="AP828" s="4">
        <f t="shared" si="31"/>
        <v>37185.27041</v>
      </c>
      <c r="AQ828" s="4">
        <f t="shared" si="32"/>
        <v>40665.89109</v>
      </c>
      <c r="AR828" s="4">
        <f t="shared" si="33"/>
        <v>53992.37168</v>
      </c>
      <c r="AS828" s="4">
        <f t="shared" si="34"/>
        <v>57099.9651</v>
      </c>
      <c r="AT828" s="4">
        <f t="shared" si="35"/>
        <v>86114.56806</v>
      </c>
      <c r="AU828" s="4">
        <f>AP828*'Ejercicio 3 - TIR'!$D$5</f>
        <v>18592.6352</v>
      </c>
      <c r="AV828" s="4">
        <f>AQ828*'Ejercicio 3 - TIR'!$D$5</f>
        <v>20332.94555</v>
      </c>
      <c r="AW828" s="4">
        <f>AR828*'Ejercicio 3 - TIR'!$D$5</f>
        <v>26996.18584</v>
      </c>
      <c r="AX828" s="4">
        <f>AS828*'Ejercicio 3 - TIR'!$D$5</f>
        <v>28549.98255</v>
      </c>
      <c r="AY828" s="4">
        <f>AT828*'Ejercicio 3 - TIR'!$D$5</f>
        <v>43057.28403</v>
      </c>
      <c r="AZ828" s="4">
        <f t="shared" ref="AZ828:BD828" si="2519">AJ828-AU828-AE828</f>
        <v>27396.4785</v>
      </c>
      <c r="BA828" s="4">
        <f t="shared" si="2519"/>
        <v>28336.93596</v>
      </c>
      <c r="BB828" s="4">
        <f t="shared" si="2519"/>
        <v>33846.96309</v>
      </c>
      <c r="BC828" s="4">
        <f t="shared" si="2519"/>
        <v>33834.42452</v>
      </c>
      <c r="BD828" s="4">
        <f t="shared" si="2519"/>
        <v>46398.27123</v>
      </c>
      <c r="BE828" s="4">
        <f t="shared" ref="BE828:BI828" si="2520">AZ828/Z828</f>
        <v>23527.64238</v>
      </c>
      <c r="BF828" s="4">
        <f t="shared" si="2520"/>
        <v>21245.40009</v>
      </c>
      <c r="BG828" s="4">
        <f t="shared" si="2520"/>
        <v>21449.78761</v>
      </c>
      <c r="BH828" s="4">
        <f t="shared" si="2520"/>
        <v>17718.02786</v>
      </c>
      <c r="BI828" s="4">
        <f t="shared" si="2520"/>
        <v>19989.82737</v>
      </c>
      <c r="BJ828" s="4">
        <f t="shared" si="38"/>
        <v>77628.75455</v>
      </c>
      <c r="BK828" s="4">
        <f t="shared" si="39"/>
        <v>33199.65853</v>
      </c>
      <c r="BL828" s="4">
        <f t="shared" si="40"/>
        <v>110828.4131</v>
      </c>
      <c r="BM828" s="4">
        <f>BK828*'Ejercicio 3 - TIR'!$D$5</f>
        <v>16599.82927</v>
      </c>
      <c r="BN828" s="4">
        <f t="shared" si="41"/>
        <v>94228.58382</v>
      </c>
      <c r="BO828" s="4">
        <f t="shared" si="42"/>
        <v>40596.62297</v>
      </c>
      <c r="BP828" s="4">
        <f t="shared" si="43"/>
        <v>-104962.1567</v>
      </c>
      <c r="BQ828" s="4">
        <f t="shared" ref="BQ828:BT828" si="2521">BE828</f>
        <v>23527.64238</v>
      </c>
      <c r="BR828" s="4">
        <f t="shared" si="2521"/>
        <v>21245.40009</v>
      </c>
      <c r="BS828" s="4">
        <f t="shared" si="2521"/>
        <v>21449.78761</v>
      </c>
      <c r="BT828" s="4">
        <f t="shared" si="2521"/>
        <v>17718.02786</v>
      </c>
      <c r="BU828" s="4">
        <f t="shared" si="45"/>
        <v>60586.45034</v>
      </c>
      <c r="BV828" s="36">
        <f t="shared" si="46"/>
        <v>9.942523851</v>
      </c>
    </row>
    <row r="829" ht="15.0" customHeight="1">
      <c r="A829" s="2">
        <v>828.0</v>
      </c>
      <c r="B829" s="3">
        <f t="shared" si="4"/>
        <v>0.3459278033</v>
      </c>
      <c r="C829" s="4">
        <f>IF(B829&lt;=('Ejercicio 3 - TIR'!$D$13-'Ejercicio 3 - TIR'!$C$13)/('Ejercicio 3 - TIR'!$E$13-'Ejercicio 3 - TIR'!$C$13),'Ejercicio 3 - TIR'!$C$13+SQRT(('Ejercicio 3 - TIR'!$E$13-'Ejercicio 3 - TIR'!$C$13)*('Ejercicio 3 - TIR'!$D$13-'Ejercicio 3 - TIR'!$C$13)*B829),'Ejercicio 3 - TIR'!$E$13-SQRT(('Ejercicio 3 - TIR'!$E$13-'Ejercicio 3 - TIR'!$C$13)*('Ejercicio 3 - TIR'!$E$13-'Ejercicio 3 - TIR'!$D$13)*(1-B829)))</f>
        <v>71984.17169</v>
      </c>
      <c r="D829" s="3">
        <f t="shared" si="5"/>
        <v>0.8657302582</v>
      </c>
      <c r="E829" s="4">
        <f>IF(D829&lt;=('Ejercicio 3 - TIR'!$D$14-'Ejercicio 3 - TIR'!$C$14)/('Ejercicio 3 - TIR'!$E$14-'Ejercicio 3 - TIR'!$C$14),'Ejercicio 3 - TIR'!$C$14+SQRT(('Ejercicio 3 - TIR'!$E$14-'Ejercicio 3 - TIR'!$C$14)*('Ejercicio 3 - TIR'!$D$14-'Ejercicio 3 - TIR'!$C$14)*D829),'Ejercicio 3 - TIR'!$E$14-SQRT(('Ejercicio 3 - TIR'!$E$14-'Ejercicio 3 - TIR'!$C$14)*('Ejercicio 3 - TIR'!$E$14-'Ejercicio 3 - TIR'!$D$14)*(1-D829)))</f>
        <v>35512.18747</v>
      </c>
      <c r="F829" s="3">
        <f t="shared" si="6"/>
        <v>0.6474752019</v>
      </c>
      <c r="G829" s="4">
        <f>IF(F829&lt;=('Ejercicio 3 - TIR'!$D$18-'Ejercicio 3 - TIR'!$C$18)/('Ejercicio 3 - TIR'!$E$18-'Ejercicio 3 - TIR'!$C$18),'Ejercicio 3 - TIR'!$C$18+SQRT(('Ejercicio 3 - TIR'!$E$18-'Ejercicio 3 - TIR'!$C$18)*('Ejercicio 3 - TIR'!$D$18-'Ejercicio 3 - TIR'!$C$18)*F829),'Ejercicio 3 - TIR'!$E$18-SQRT(('Ejercicio 3 - TIR'!$E$18-'Ejercicio 3 - TIR'!$C$18)*('Ejercicio 3 - TIR'!$E$18-'Ejercicio 3 - TIR'!$D$18)*(1-F829)))</f>
        <v>39855.01295</v>
      </c>
      <c r="H829" s="3">
        <f t="shared" si="7"/>
        <v>0.3929999408</v>
      </c>
      <c r="I829" s="4">
        <f>IF(H829&lt;=('Ejercicio 3 - TIR'!$D$18-'Ejercicio 3 - TIR'!$C$18)/('Ejercicio 3 - TIR'!$E$18-'Ejercicio 3 - TIR'!$C$18),'Ejercicio 3 - TIR'!$C$18+SQRT(('Ejercicio 3 - TIR'!$E$18-'Ejercicio 3 - TIR'!$C$18)*('Ejercicio 3 - TIR'!$D$18-'Ejercicio 3 - TIR'!$C$18)*H829),'Ejercicio 3 - TIR'!$E$18-SQRT(('Ejercicio 3 - TIR'!$E$18-'Ejercicio 3 - TIR'!$C$18)*('Ejercicio 3 - TIR'!$E$18-'Ejercicio 3 - TIR'!$D$18)*(1-H829)))</f>
        <v>37677.88976</v>
      </c>
      <c r="J829" s="3">
        <f t="shared" si="8"/>
        <v>0.4693581498</v>
      </c>
      <c r="K829" s="4">
        <f>IF(J829&lt;=('Ejercicio 3 - TIR'!$D$18-'Ejercicio 3 - TIR'!$C$18)/('Ejercicio 3 - TIR'!$E$18-'Ejercicio 3 - TIR'!$C$18),'Ejercicio 3 - TIR'!$C$18+SQRT(('Ejercicio 3 - TIR'!$E$18-'Ejercicio 3 - TIR'!$C$18)*('Ejercicio 3 - TIR'!$D$18-'Ejercicio 3 - TIR'!$C$18)*J829),'Ejercicio 3 - TIR'!$E$18-SQRT(('Ejercicio 3 - TIR'!$E$18-'Ejercicio 3 - TIR'!$C$18)*('Ejercicio 3 - TIR'!$E$18-'Ejercicio 3 - TIR'!$D$18)*(1-J829)))</f>
        <v>38390.69261</v>
      </c>
      <c r="L829" s="3">
        <f t="shared" si="9"/>
        <v>0.2948090828</v>
      </c>
      <c r="M829" s="4">
        <f>IF(L829&lt;=('Ejercicio 3 - TIR'!$D$18-'Ejercicio 3 - TIR'!$C$18)/('Ejercicio 3 - TIR'!$E$18-'Ejercicio 3 - TIR'!$C$18),'Ejercicio 3 - TIR'!$C$18+SQRT(('Ejercicio 3 - TIR'!$E$18-'Ejercicio 3 - TIR'!$C$18)*('Ejercicio 3 - TIR'!$D$18-'Ejercicio 3 - TIR'!$C$18)*L829),'Ejercicio 3 - TIR'!$E$18-SQRT(('Ejercicio 3 - TIR'!$E$18-'Ejercicio 3 - TIR'!$C$18)*('Ejercicio 3 - TIR'!$E$18-'Ejercicio 3 - TIR'!$D$18)*(1-L829)))</f>
        <v>36649.91447</v>
      </c>
      <c r="N829" s="3">
        <f t="shared" si="10"/>
        <v>0.6008442533</v>
      </c>
      <c r="O829" s="4">
        <f>IF(N829&lt;=('Ejercicio 3 - TIR'!$D$18-'Ejercicio 3 - TIR'!$C$18)/('Ejercicio 3 - TIR'!$E$18-'Ejercicio 3 - TIR'!$C$18),'Ejercicio 3 - TIR'!$C$18+SQRT(('Ejercicio 3 - TIR'!$E$18-'Ejercicio 3 - TIR'!$C$18)*('Ejercicio 3 - TIR'!$D$18-'Ejercicio 3 - TIR'!$C$18)*N829),'Ejercicio 3 - TIR'!$E$18-SQRT(('Ejercicio 3 - TIR'!$E$18-'Ejercicio 3 - TIR'!$C$18)*('Ejercicio 3 - TIR'!$E$18-'Ejercicio 3 - TIR'!$D$18)*(1-N829)))</f>
        <v>39493.50504</v>
      </c>
      <c r="P829" s="3">
        <f t="shared" si="11"/>
        <v>0.6132206327</v>
      </c>
      <c r="Q829" s="7">
        <f>IF(P829&lt;=('Ejercicio 3 - TIR'!$D$22-'Ejercicio 3 - TIR'!$C$22)/('Ejercicio 3 - TIR'!$E$22-'Ejercicio 3 - TIR'!$C$22),'Ejercicio 3 - TIR'!$C$22+SQRT(('Ejercicio 3 - TIR'!$E$22-'Ejercicio 3 - TIR'!$C$22)*('Ejercicio 3 - TIR'!$D$22-'Ejercicio 3 - TIR'!$C$22)*P829),'Ejercicio 3 - TIR'!$E$22-SQRT(('Ejercicio 3 - TIR'!$E$22-'Ejercicio 3 - TIR'!$C$22)*('Ejercicio 3 - TIR'!$E$22-'Ejercicio 3 - TIR'!$D$22)*(1-P829)))</f>
        <v>0.1536143436</v>
      </c>
      <c r="R829" s="3">
        <f t="shared" si="12"/>
        <v>0.4449689324</v>
      </c>
      <c r="S829" s="7">
        <f>IF(R829&lt;=('Ejercicio 3 - TIR'!$D$23-'Ejercicio 3 - TIR'!$C$23)/('Ejercicio 3 - TIR'!$E$23-'Ejercicio 3 - TIR'!$C$23),'Ejercicio 3 - TIR'!$C$23+SQRT(('Ejercicio 3 - TIR'!$E$23-'Ejercicio 3 - TIR'!$C$23)*('Ejercicio 3 - TIR'!$D$23-'Ejercicio 3 - TIR'!$C$23)*R829),'Ejercicio 3 - TIR'!$E$23-SQRT(('Ejercicio 3 - TIR'!$E$23-'Ejercicio 3 - TIR'!$C$23)*('Ejercicio 3 - TIR'!$E$23-'Ejercicio 3 - TIR'!$D$23)*(1-R829)))</f>
        <v>0.1483009554</v>
      </c>
      <c r="T829" s="3">
        <f t="shared" si="13"/>
        <v>0.244345547</v>
      </c>
      <c r="U829" s="7">
        <f>IF(T829&lt;=('Ejercicio 3 - TIR'!$D$24-'Ejercicio 3 - TIR'!$C$24)/('Ejercicio 3 - TIR'!$E$24-'Ejercicio 3 - TIR'!$C$24),'Ejercicio 3 - TIR'!$C$24+SQRT(('Ejercicio 3 - TIR'!$E$24-'Ejercicio 3 - TIR'!$C$24)*('Ejercicio 3 - TIR'!$D$24-'Ejercicio 3 - TIR'!$C$24)*T829),'Ejercicio 3 - TIR'!$E$24-SQRT(('Ejercicio 3 - TIR'!$E$24-'Ejercicio 3 - TIR'!$C$24)*('Ejercicio 3 - TIR'!$E$24-'Ejercicio 3 - TIR'!$D$24)*(1-T829)))</f>
        <v>0.1726522769</v>
      </c>
      <c r="V829" s="3">
        <f t="shared" si="14"/>
        <v>0.8906974045</v>
      </c>
      <c r="W829" s="7">
        <f>IF(V829&lt;=('Ejercicio 3 - TIR'!$D$25-'Ejercicio 3 - TIR'!$C$25)/('Ejercicio 3 - TIR'!$E$25-'Ejercicio 3 - TIR'!$C$25),'Ejercicio 3 - TIR'!$C$25+SQRT(('Ejercicio 3 - TIR'!$E$25-'Ejercicio 3 - TIR'!$C$25)*('Ejercicio 3 - TIR'!$D$25-'Ejercicio 3 - TIR'!$C$25)*V829),'Ejercicio 3 - TIR'!$E$25-SQRT(('Ejercicio 3 - TIR'!$E$25-'Ejercicio 3 - TIR'!$C$25)*('Ejercicio 3 - TIR'!$E$25-'Ejercicio 3 - TIR'!$D$25)*(1-V829)))</f>
        <v>0.2304408823</v>
      </c>
      <c r="X829" s="3">
        <f t="shared" si="15"/>
        <v>0.2812077844</v>
      </c>
      <c r="Y829" s="7">
        <f>IF(X829&lt;=('Ejercicio 3 - TIR'!$D$26-'Ejercicio 3 - TIR'!$C$26)/('Ejercicio 3 - TIR'!$E$26-'Ejercicio 3 - TIR'!$C$26),'Ejercicio 3 - TIR'!$C$26+SQRT(('Ejercicio 3 - TIR'!$E$26-'Ejercicio 3 - TIR'!$C$26)*('Ejercicio 3 - TIR'!$D$26-'Ejercicio 3 - TIR'!$C$26)*X829),'Ejercicio 3 - TIR'!$E$26-SQRT(('Ejercicio 3 - TIR'!$E$26-'Ejercicio 3 - TIR'!$C$26)*('Ejercicio 3 - TIR'!$E$26-'Ejercicio 3 - TIR'!$D$26)*(1-X829)))</f>
        <v>0.2175546914</v>
      </c>
      <c r="Z829" s="3">
        <f t="shared" si="16"/>
        <v>1.153614344</v>
      </c>
      <c r="AA829" s="3">
        <f t="shared" si="17"/>
        <v>1.324696453</v>
      </c>
      <c r="AB829" s="3">
        <f t="shared" si="18"/>
        <v>1.553408312</v>
      </c>
      <c r="AC829" s="3">
        <f t="shared" si="19"/>
        <v>1.911377094</v>
      </c>
      <c r="AD829" s="3">
        <f t="shared" si="20"/>
        <v>2.327206148</v>
      </c>
      <c r="AE829" s="2">
        <f t="shared" si="21"/>
        <v>5455.18137</v>
      </c>
      <c r="AF829" s="2">
        <f t="shared" si="22"/>
        <v>6264.18998</v>
      </c>
      <c r="AG829" s="2">
        <f t="shared" si="23"/>
        <v>7345.716642</v>
      </c>
      <c r="AH829" s="2">
        <f t="shared" si="24"/>
        <v>9038.470067</v>
      </c>
      <c r="AI829" s="2">
        <f t="shared" si="25"/>
        <v>11004.83163</v>
      </c>
      <c r="AJ829" s="4">
        <f t="shared" si="26"/>
        <v>45977.31461</v>
      </c>
      <c r="AK829" s="4">
        <f t="shared" si="27"/>
        <v>49911.76692</v>
      </c>
      <c r="AL829" s="4">
        <f t="shared" si="28"/>
        <v>59636.421</v>
      </c>
      <c r="AM829" s="4">
        <f t="shared" si="29"/>
        <v>70051.807</v>
      </c>
      <c r="AN829" s="4">
        <f t="shared" si="30"/>
        <v>91909.52773</v>
      </c>
      <c r="AO829" s="4">
        <f>C829/'Ejercicio 3 - TIR'!$D$7</f>
        <v>14396.83434</v>
      </c>
      <c r="AP829" s="4">
        <f t="shared" si="31"/>
        <v>31580.48027</v>
      </c>
      <c r="AQ829" s="4">
        <f t="shared" si="32"/>
        <v>35514.93258</v>
      </c>
      <c r="AR829" s="4">
        <f t="shared" si="33"/>
        <v>45239.58666</v>
      </c>
      <c r="AS829" s="4">
        <f t="shared" si="34"/>
        <v>55654.97266</v>
      </c>
      <c r="AT829" s="4">
        <f t="shared" si="35"/>
        <v>77512.69339</v>
      </c>
      <c r="AU829" s="4">
        <f>AP829*'Ejercicio 3 - TIR'!$D$5</f>
        <v>15790.24014</v>
      </c>
      <c r="AV829" s="4">
        <f>AQ829*'Ejercicio 3 - TIR'!$D$5</f>
        <v>17757.46629</v>
      </c>
      <c r="AW829" s="4">
        <f>AR829*'Ejercicio 3 - TIR'!$D$5</f>
        <v>22619.79333</v>
      </c>
      <c r="AX829" s="4">
        <f>AS829*'Ejercicio 3 - TIR'!$D$5</f>
        <v>27827.48633</v>
      </c>
      <c r="AY829" s="4">
        <f>AT829*'Ejercicio 3 - TIR'!$D$5</f>
        <v>38756.34669</v>
      </c>
      <c r="AZ829" s="4">
        <f t="shared" ref="AZ829:BD829" si="2522">AJ829-AU829-AE829</f>
        <v>24731.8931</v>
      </c>
      <c r="BA829" s="4">
        <f t="shared" si="2522"/>
        <v>25890.11065</v>
      </c>
      <c r="BB829" s="4">
        <f t="shared" si="2522"/>
        <v>29670.91102</v>
      </c>
      <c r="BC829" s="4">
        <f t="shared" si="2522"/>
        <v>33185.8506</v>
      </c>
      <c r="BD829" s="4">
        <f t="shared" si="2522"/>
        <v>42148.3494</v>
      </c>
      <c r="BE829" s="4">
        <f t="shared" ref="BE829:BI829" si="2523">AZ829/Z829</f>
        <v>21438.61442</v>
      </c>
      <c r="BF829" s="4">
        <f t="shared" si="2523"/>
        <v>19544.18357</v>
      </c>
      <c r="BG829" s="4">
        <f t="shared" si="2523"/>
        <v>19100.52289</v>
      </c>
      <c r="BH829" s="4">
        <f t="shared" si="2523"/>
        <v>17362.27284</v>
      </c>
      <c r="BI829" s="4">
        <f t="shared" si="2523"/>
        <v>18111.13701</v>
      </c>
      <c r="BJ829" s="4">
        <f t="shared" si="38"/>
        <v>82644.181</v>
      </c>
      <c r="BK829" s="4">
        <f t="shared" si="39"/>
        <v>33504.40138</v>
      </c>
      <c r="BL829" s="4">
        <f t="shared" si="40"/>
        <v>116148.5824</v>
      </c>
      <c r="BM829" s="4">
        <f>BK829*'Ejercicio 3 - TIR'!$D$5</f>
        <v>16752.20069</v>
      </c>
      <c r="BN829" s="4">
        <f t="shared" si="41"/>
        <v>99396.38169</v>
      </c>
      <c r="BO829" s="4">
        <f t="shared" si="42"/>
        <v>42710.60464</v>
      </c>
      <c r="BP829" s="4">
        <f t="shared" si="43"/>
        <v>-107496.3592</v>
      </c>
      <c r="BQ829" s="4">
        <f t="shared" ref="BQ829:BT829" si="2524">BE829</f>
        <v>21438.61442</v>
      </c>
      <c r="BR829" s="4">
        <f t="shared" si="2524"/>
        <v>19544.18357</v>
      </c>
      <c r="BS829" s="4">
        <f t="shared" si="2524"/>
        <v>19100.52289</v>
      </c>
      <c r="BT829" s="4">
        <f t="shared" si="2524"/>
        <v>17362.27284</v>
      </c>
      <c r="BU829" s="4">
        <f t="shared" si="45"/>
        <v>60821.74166</v>
      </c>
      <c r="BV829" s="36">
        <f t="shared" si="46"/>
        <v>7.529787145</v>
      </c>
    </row>
    <row r="830" ht="15.0" customHeight="1">
      <c r="A830" s="2">
        <v>829.0</v>
      </c>
      <c r="B830" s="3">
        <f t="shared" si="4"/>
        <v>0.1418951802</v>
      </c>
      <c r="C830" s="4">
        <f>IF(B830&lt;=('Ejercicio 3 - TIR'!$D$13-'Ejercicio 3 - TIR'!$C$13)/('Ejercicio 3 - TIR'!$E$13-'Ejercicio 3 - TIR'!$C$13),'Ejercicio 3 - TIR'!$C$13+SQRT(('Ejercicio 3 - TIR'!$E$13-'Ejercicio 3 - TIR'!$C$13)*('Ejercicio 3 - TIR'!$D$13-'Ejercicio 3 - TIR'!$C$13)*B830),'Ejercicio 3 - TIR'!$E$13-SQRT(('Ejercicio 3 - TIR'!$E$13-'Ejercicio 3 - TIR'!$C$13)*('Ejercicio 3 - TIR'!$E$13-'Ejercicio 3 - TIR'!$D$13)*(1-B830)))</f>
        <v>67533.79533</v>
      </c>
      <c r="D830" s="3">
        <f t="shared" si="5"/>
        <v>0.06760924399</v>
      </c>
      <c r="E830" s="4">
        <f>IF(D830&lt;=('Ejercicio 3 - TIR'!$D$14-'Ejercicio 3 - TIR'!$C$14)/('Ejercicio 3 - TIR'!$E$14-'Ejercicio 3 - TIR'!$C$14),'Ejercicio 3 - TIR'!$C$14+SQRT(('Ejercicio 3 - TIR'!$E$14-'Ejercicio 3 - TIR'!$C$14)*('Ejercicio 3 - TIR'!$D$14-'Ejercicio 3 - TIR'!$C$14)*D830),'Ejercicio 3 - TIR'!$E$14-SQRT(('Ejercicio 3 - TIR'!$E$14-'Ejercicio 3 - TIR'!$C$14)*('Ejercicio 3 - TIR'!$E$14-'Ejercicio 3 - TIR'!$D$14)*(1-D830)))</f>
        <v>27251.82</v>
      </c>
      <c r="F830" s="3">
        <f t="shared" si="6"/>
        <v>0.3102273979</v>
      </c>
      <c r="G830" s="4">
        <f>IF(F830&lt;=('Ejercicio 3 - TIR'!$D$18-'Ejercicio 3 - TIR'!$C$18)/('Ejercicio 3 - TIR'!$E$18-'Ejercicio 3 - TIR'!$C$18),'Ejercicio 3 - TIR'!$C$18+SQRT(('Ejercicio 3 - TIR'!$E$18-'Ejercicio 3 - TIR'!$C$18)*('Ejercicio 3 - TIR'!$D$18-'Ejercicio 3 - TIR'!$C$18)*F830),'Ejercicio 3 - TIR'!$E$18-SQRT(('Ejercicio 3 - TIR'!$E$18-'Ejercicio 3 - TIR'!$C$18)*('Ejercicio 3 - TIR'!$E$18-'Ejercicio 3 - TIR'!$D$18)*(1-F830)))</f>
        <v>36821.59143</v>
      </c>
      <c r="H830" s="3">
        <f t="shared" si="7"/>
        <v>0.5245742952</v>
      </c>
      <c r="I830" s="4">
        <f>IF(H830&lt;=('Ejercicio 3 - TIR'!$D$18-'Ejercicio 3 - TIR'!$C$18)/('Ejercicio 3 - TIR'!$E$18-'Ejercicio 3 - TIR'!$C$18),'Ejercicio 3 - TIR'!$C$18+SQRT(('Ejercicio 3 - TIR'!$E$18-'Ejercicio 3 - TIR'!$C$18)*('Ejercicio 3 - TIR'!$D$18-'Ejercicio 3 - TIR'!$C$18)*H830),'Ejercicio 3 - TIR'!$E$18-SQRT(('Ejercicio 3 - TIR'!$E$18-'Ejercicio 3 - TIR'!$C$18)*('Ejercicio 3 - TIR'!$E$18-'Ejercicio 3 - TIR'!$D$18)*(1-H830)))</f>
        <v>38870.52108</v>
      </c>
      <c r="J830" s="3">
        <f t="shared" si="8"/>
        <v>0.5107750183</v>
      </c>
      <c r="K830" s="4">
        <f>IF(J830&lt;=('Ejercicio 3 - TIR'!$D$18-'Ejercicio 3 - TIR'!$C$18)/('Ejercicio 3 - TIR'!$E$18-'Ejercicio 3 - TIR'!$C$18),'Ejercicio 3 - TIR'!$C$18+SQRT(('Ejercicio 3 - TIR'!$E$18-'Ejercicio 3 - TIR'!$C$18)*('Ejercicio 3 - TIR'!$D$18-'Ejercicio 3 - TIR'!$C$18)*J830),'Ejercicio 3 - TIR'!$E$18-SQRT(('Ejercicio 3 - TIR'!$E$18-'Ejercicio 3 - TIR'!$C$18)*('Ejercicio 3 - TIR'!$E$18-'Ejercicio 3 - TIR'!$D$18)*(1-J830)))</f>
        <v>38753.07105</v>
      </c>
      <c r="L830" s="3">
        <f t="shared" si="9"/>
        <v>0.8754440704</v>
      </c>
      <c r="M830" s="4">
        <f>IF(L830&lt;=('Ejercicio 3 - TIR'!$D$18-'Ejercicio 3 - TIR'!$C$18)/('Ejercicio 3 - TIR'!$E$18-'Ejercicio 3 - TIR'!$C$18),'Ejercicio 3 - TIR'!$C$18+SQRT(('Ejercicio 3 - TIR'!$E$18-'Ejercicio 3 - TIR'!$C$18)*('Ejercicio 3 - TIR'!$D$18-'Ejercicio 3 - TIR'!$C$18)*L830),'Ejercicio 3 - TIR'!$E$18-SQRT(('Ejercicio 3 - TIR'!$E$18-'Ejercicio 3 - TIR'!$C$18)*('Ejercicio 3 - TIR'!$E$18-'Ejercicio 3 - TIR'!$D$18)*(1-L830)))</f>
        <v>41943.58139</v>
      </c>
      <c r="N830" s="3">
        <f t="shared" si="10"/>
        <v>0.3330723544</v>
      </c>
      <c r="O830" s="4">
        <f>IF(N830&lt;=('Ejercicio 3 - TIR'!$D$18-'Ejercicio 3 - TIR'!$C$18)/('Ejercicio 3 - TIR'!$E$18-'Ejercicio 3 - TIR'!$C$18),'Ejercicio 3 - TIR'!$C$18+SQRT(('Ejercicio 3 - TIR'!$E$18-'Ejercicio 3 - TIR'!$C$18)*('Ejercicio 3 - TIR'!$D$18-'Ejercicio 3 - TIR'!$C$18)*N830),'Ejercicio 3 - TIR'!$E$18-SQRT(('Ejercicio 3 - TIR'!$E$18-'Ejercicio 3 - TIR'!$C$18)*('Ejercicio 3 - TIR'!$E$18-'Ejercicio 3 - TIR'!$D$18)*(1-N830)))</f>
        <v>37068.29917</v>
      </c>
      <c r="P830" s="3">
        <f t="shared" si="11"/>
        <v>0.1593303479</v>
      </c>
      <c r="Q830" s="7">
        <f>IF(P830&lt;=('Ejercicio 3 - TIR'!$D$22-'Ejercicio 3 - TIR'!$C$22)/('Ejercicio 3 - TIR'!$E$22-'Ejercicio 3 - TIR'!$C$22),'Ejercicio 3 - TIR'!$C$22+SQRT(('Ejercicio 3 - TIR'!$E$22-'Ejercicio 3 - TIR'!$C$22)*('Ejercicio 3 - TIR'!$D$22-'Ejercicio 3 - TIR'!$C$22)*P830),'Ejercicio 3 - TIR'!$E$22-SQRT(('Ejercicio 3 - TIR'!$E$22-'Ejercicio 3 - TIR'!$C$22)*('Ejercicio 3 - TIR'!$E$22-'Ejercicio 3 - TIR'!$D$22)*(1-P830)))</f>
        <v>0.1369350118</v>
      </c>
      <c r="R830" s="3">
        <f t="shared" si="12"/>
        <v>0.5580068078</v>
      </c>
      <c r="S830" s="7">
        <f>IF(R830&lt;=('Ejercicio 3 - TIR'!$D$23-'Ejercicio 3 - TIR'!$C$23)/('Ejercicio 3 - TIR'!$E$23-'Ejercicio 3 - TIR'!$C$23),'Ejercicio 3 - TIR'!$C$23+SQRT(('Ejercicio 3 - TIR'!$E$23-'Ejercicio 3 - TIR'!$C$23)*('Ejercicio 3 - TIR'!$D$23-'Ejercicio 3 - TIR'!$C$23)*R830),'Ejercicio 3 - TIR'!$E$23-SQRT(('Ejercicio 3 - TIR'!$E$23-'Ejercicio 3 - TIR'!$C$23)*('Ejercicio 3 - TIR'!$E$23-'Ejercicio 3 - TIR'!$D$23)*(1-R830)))</f>
        <v>0.151793835</v>
      </c>
      <c r="T830" s="3">
        <f t="shared" si="13"/>
        <v>0.95330134</v>
      </c>
      <c r="U830" s="7">
        <f>IF(T830&lt;=('Ejercicio 3 - TIR'!$D$24-'Ejercicio 3 - TIR'!$C$24)/('Ejercicio 3 - TIR'!$E$24-'Ejercicio 3 - TIR'!$C$24),'Ejercicio 3 - TIR'!$C$24+SQRT(('Ejercicio 3 - TIR'!$E$24-'Ejercicio 3 - TIR'!$C$24)*('Ejercicio 3 - TIR'!$D$24-'Ejercicio 3 - TIR'!$C$24)*T830),'Ejercicio 3 - TIR'!$E$24-SQRT(('Ejercicio 3 - TIR'!$E$24-'Ejercicio 3 - TIR'!$C$24)*('Ejercicio 3 - TIR'!$E$24-'Ejercicio 3 - TIR'!$D$24)*(1-T830)))</f>
        <v>0.2085651302</v>
      </c>
      <c r="V830" s="3">
        <f t="shared" si="14"/>
        <v>0.4691897107</v>
      </c>
      <c r="W830" s="7">
        <f>IF(V830&lt;=('Ejercicio 3 - TIR'!$D$25-'Ejercicio 3 - TIR'!$C$25)/('Ejercicio 3 - TIR'!$E$25-'Ejercicio 3 - TIR'!$C$25),'Ejercicio 3 - TIR'!$C$25+SQRT(('Ejercicio 3 - TIR'!$E$25-'Ejercicio 3 - TIR'!$C$25)*('Ejercicio 3 - TIR'!$D$25-'Ejercicio 3 - TIR'!$C$25)*V830),'Ejercicio 3 - TIR'!$E$25-SQRT(('Ejercicio 3 - TIR'!$E$25-'Ejercicio 3 - TIR'!$C$25)*('Ejercicio 3 - TIR'!$E$25-'Ejercicio 3 - TIR'!$D$25)*(1-V830)))</f>
        <v>0.2068973781</v>
      </c>
      <c r="X830" s="3">
        <f t="shared" si="15"/>
        <v>0.1075807526</v>
      </c>
      <c r="Y830" s="7">
        <f>IF(X830&lt;=('Ejercicio 3 - TIR'!$D$26-'Ejercicio 3 - TIR'!$C$26)/('Ejercicio 3 - TIR'!$E$26-'Ejercicio 3 - TIR'!$C$26),'Ejercicio 3 - TIR'!$C$26+SQRT(('Ejercicio 3 - TIR'!$E$26-'Ejercicio 3 - TIR'!$C$26)*('Ejercicio 3 - TIR'!$D$26-'Ejercicio 3 - TIR'!$C$26)*X830),'Ejercicio 3 - TIR'!$E$26-SQRT(('Ejercicio 3 - TIR'!$E$26-'Ejercicio 3 - TIR'!$C$26)*('Ejercicio 3 - TIR'!$E$26-'Ejercicio 3 - TIR'!$D$26)*(1-X830)))</f>
        <v>0.2070431227</v>
      </c>
      <c r="Z830" s="3">
        <f t="shared" si="16"/>
        <v>1.136935012</v>
      </c>
      <c r="AA830" s="3">
        <f t="shared" si="17"/>
        <v>1.309514737</v>
      </c>
      <c r="AB830" s="3">
        <f t="shared" si="18"/>
        <v>1.582633849</v>
      </c>
      <c r="AC830" s="3">
        <f t="shared" si="19"/>
        <v>1.910076643</v>
      </c>
      <c r="AD830" s="3">
        <f t="shared" si="20"/>
        <v>2.305544876</v>
      </c>
      <c r="AE830" s="2">
        <f t="shared" si="21"/>
        <v>3731.728294</v>
      </c>
      <c r="AF830" s="2">
        <f t="shared" si="22"/>
        <v>4298.181643</v>
      </c>
      <c r="AG830" s="2">
        <f t="shared" si="23"/>
        <v>5194.632457</v>
      </c>
      <c r="AH830" s="2">
        <f t="shared" si="24"/>
        <v>6269.388292</v>
      </c>
      <c r="AI830" s="2">
        <f t="shared" si="25"/>
        <v>7567.422022</v>
      </c>
      <c r="AJ830" s="4">
        <f t="shared" si="26"/>
        <v>41863.75649</v>
      </c>
      <c r="AK830" s="4">
        <f t="shared" si="27"/>
        <v>50901.52021</v>
      </c>
      <c r="AL830" s="4">
        <f t="shared" si="28"/>
        <v>61331.92199</v>
      </c>
      <c r="AM830" s="4">
        <f t="shared" si="29"/>
        <v>80115.45514</v>
      </c>
      <c r="AN830" s="4">
        <f t="shared" si="30"/>
        <v>85462.6272</v>
      </c>
      <c r="AO830" s="4">
        <f>C830/'Ejercicio 3 - TIR'!$D$7</f>
        <v>13506.75907</v>
      </c>
      <c r="AP830" s="4">
        <f t="shared" si="31"/>
        <v>28356.99743</v>
      </c>
      <c r="AQ830" s="4">
        <f t="shared" si="32"/>
        <v>37394.76114</v>
      </c>
      <c r="AR830" s="4">
        <f t="shared" si="33"/>
        <v>47825.16293</v>
      </c>
      <c r="AS830" s="4">
        <f t="shared" si="34"/>
        <v>66608.69607</v>
      </c>
      <c r="AT830" s="4">
        <f t="shared" si="35"/>
        <v>71955.86814</v>
      </c>
      <c r="AU830" s="4">
        <f>AP830*'Ejercicio 3 - TIR'!$D$5</f>
        <v>14178.49871</v>
      </c>
      <c r="AV830" s="4">
        <f>AQ830*'Ejercicio 3 - TIR'!$D$5</f>
        <v>18697.38057</v>
      </c>
      <c r="AW830" s="4">
        <f>AR830*'Ejercicio 3 - TIR'!$D$5</f>
        <v>23912.58146</v>
      </c>
      <c r="AX830" s="4">
        <f>AS830*'Ejercicio 3 - TIR'!$D$5</f>
        <v>33304.34803</v>
      </c>
      <c r="AY830" s="4">
        <f>AT830*'Ejercicio 3 - TIR'!$D$5</f>
        <v>35977.93407</v>
      </c>
      <c r="AZ830" s="4">
        <f t="shared" ref="AZ830:BD830" si="2525">AJ830-AU830-AE830</f>
        <v>23953.52949</v>
      </c>
      <c r="BA830" s="4">
        <f t="shared" si="2525"/>
        <v>27905.95799</v>
      </c>
      <c r="BB830" s="4">
        <f t="shared" si="2525"/>
        <v>32224.70807</v>
      </c>
      <c r="BC830" s="4">
        <f t="shared" si="2525"/>
        <v>40541.71881</v>
      </c>
      <c r="BD830" s="4">
        <f t="shared" si="2525"/>
        <v>41917.27111</v>
      </c>
      <c r="BE830" s="4">
        <f t="shared" ref="BE830:BI830" si="2526">AZ830/Z830</f>
        <v>21068.51248</v>
      </c>
      <c r="BF830" s="4">
        <f t="shared" si="2526"/>
        <v>21310.15192</v>
      </c>
      <c r="BG830" s="4">
        <f t="shared" si="2526"/>
        <v>20361.44247</v>
      </c>
      <c r="BH830" s="4">
        <f t="shared" si="2526"/>
        <v>21225.17908</v>
      </c>
      <c r="BI830" s="4">
        <f t="shared" si="2526"/>
        <v>18181.06928</v>
      </c>
      <c r="BJ830" s="4">
        <f t="shared" si="38"/>
        <v>62830.29395</v>
      </c>
      <c r="BK830" s="4">
        <f t="shared" si="39"/>
        <v>31140.43915</v>
      </c>
      <c r="BL830" s="4">
        <f t="shared" si="40"/>
        <v>93970.7331</v>
      </c>
      <c r="BM830" s="4">
        <f>BK830*'Ejercicio 3 - TIR'!$D$5</f>
        <v>15570.21958</v>
      </c>
      <c r="BN830" s="4">
        <f t="shared" si="41"/>
        <v>78400.51353</v>
      </c>
      <c r="BO830" s="4">
        <f t="shared" si="42"/>
        <v>34005.19953</v>
      </c>
      <c r="BP830" s="4">
        <f t="shared" si="43"/>
        <v>-94785.61533</v>
      </c>
      <c r="BQ830" s="4">
        <f t="shared" ref="BQ830:BT830" si="2527">BE830</f>
        <v>21068.51248</v>
      </c>
      <c r="BR830" s="4">
        <f t="shared" si="2527"/>
        <v>21310.15192</v>
      </c>
      <c r="BS830" s="4">
        <f t="shared" si="2527"/>
        <v>20361.44247</v>
      </c>
      <c r="BT830" s="4">
        <f t="shared" si="2527"/>
        <v>21225.17908</v>
      </c>
      <c r="BU830" s="4">
        <f t="shared" si="45"/>
        <v>52186.26881</v>
      </c>
      <c r="BV830" s="36">
        <f t="shared" si="46"/>
        <v>11.48312791</v>
      </c>
    </row>
    <row r="831" ht="15.0" customHeight="1">
      <c r="A831" s="2">
        <v>830.0</v>
      </c>
      <c r="B831" s="3">
        <f t="shared" si="4"/>
        <v>0.6853011595</v>
      </c>
      <c r="C831" s="4">
        <f>IF(B831&lt;=('Ejercicio 3 - TIR'!$D$13-'Ejercicio 3 - TIR'!$C$13)/('Ejercicio 3 - TIR'!$E$13-'Ejercicio 3 - TIR'!$C$13),'Ejercicio 3 - TIR'!$C$13+SQRT(('Ejercicio 3 - TIR'!$E$13-'Ejercicio 3 - TIR'!$C$13)*('Ejercicio 3 - TIR'!$D$13-'Ejercicio 3 - TIR'!$C$13)*B831),'Ejercicio 3 - TIR'!$E$13-SQRT(('Ejercicio 3 - TIR'!$E$13-'Ejercicio 3 - TIR'!$C$13)*('Ejercicio 3 - TIR'!$E$13-'Ejercicio 3 - TIR'!$D$13)*(1-B831)))</f>
        <v>80567.07411</v>
      </c>
      <c r="D831" s="3">
        <f t="shared" si="5"/>
        <v>0.3471787642</v>
      </c>
      <c r="E831" s="4">
        <f>IF(D831&lt;=('Ejercicio 3 - TIR'!$D$14-'Ejercicio 3 - TIR'!$C$14)/('Ejercicio 3 - TIR'!$E$14-'Ejercicio 3 - TIR'!$C$14),'Ejercicio 3 - TIR'!$C$14+SQRT(('Ejercicio 3 - TIR'!$E$14-'Ejercicio 3 - TIR'!$C$14)*('Ejercicio 3 - TIR'!$D$14-'Ejercicio 3 - TIR'!$C$14)*D831),'Ejercicio 3 - TIR'!$E$14-SQRT(('Ejercicio 3 - TIR'!$E$14-'Ejercicio 3 - TIR'!$C$14)*('Ejercicio 3 - TIR'!$E$14-'Ejercicio 3 - TIR'!$D$14)*(1-D831)))</f>
        <v>30104.38555</v>
      </c>
      <c r="F831" s="3">
        <f t="shared" si="6"/>
        <v>0.8440698083</v>
      </c>
      <c r="G831" s="4">
        <f>IF(F831&lt;=('Ejercicio 3 - TIR'!$D$18-'Ejercicio 3 - TIR'!$C$18)/('Ejercicio 3 - TIR'!$E$18-'Ejercicio 3 - TIR'!$C$18),'Ejercicio 3 - TIR'!$C$18+SQRT(('Ejercicio 3 - TIR'!$E$18-'Ejercicio 3 - TIR'!$C$18)*('Ejercicio 3 - TIR'!$D$18-'Ejercicio 3 - TIR'!$C$18)*F831),'Ejercicio 3 - TIR'!$E$18-SQRT(('Ejercicio 3 - TIR'!$E$18-'Ejercicio 3 - TIR'!$C$18)*('Ejercicio 3 - TIR'!$E$18-'Ejercicio 3 - TIR'!$D$18)*(1-F831)))</f>
        <v>41580.23913</v>
      </c>
      <c r="H831" s="3">
        <f t="shared" si="7"/>
        <v>0.6552651057</v>
      </c>
      <c r="I831" s="4">
        <f>IF(H831&lt;=('Ejercicio 3 - TIR'!$D$18-'Ejercicio 3 - TIR'!$C$18)/('Ejercicio 3 - TIR'!$E$18-'Ejercicio 3 - TIR'!$C$18),'Ejercicio 3 - TIR'!$C$18+SQRT(('Ejercicio 3 - TIR'!$E$18-'Ejercicio 3 - TIR'!$C$18)*('Ejercicio 3 - TIR'!$D$18-'Ejercicio 3 - TIR'!$C$18)*H831),'Ejercicio 3 - TIR'!$E$18-SQRT(('Ejercicio 3 - TIR'!$E$18-'Ejercicio 3 - TIR'!$C$18)*('Ejercicio 3 - TIR'!$E$18-'Ejercicio 3 - TIR'!$D$18)*(1-H831)))</f>
        <v>39914.11952</v>
      </c>
      <c r="J831" s="3">
        <f t="shared" si="8"/>
        <v>0.5793801009</v>
      </c>
      <c r="K831" s="4">
        <f>IF(J831&lt;=('Ejercicio 3 - TIR'!$D$18-'Ejercicio 3 - TIR'!$C$18)/('Ejercicio 3 - TIR'!$E$18-'Ejercicio 3 - TIR'!$C$18),'Ejercicio 3 - TIR'!$C$18+SQRT(('Ejercicio 3 - TIR'!$E$18-'Ejercicio 3 - TIR'!$C$18)*('Ejercicio 3 - TIR'!$D$18-'Ejercicio 3 - TIR'!$C$18)*J831),'Ejercicio 3 - TIR'!$E$18-SQRT(('Ejercicio 3 - TIR'!$E$18-'Ejercicio 3 - TIR'!$C$18)*('Ejercicio 3 - TIR'!$E$18-'Ejercicio 3 - TIR'!$D$18)*(1-J831)))</f>
        <v>39322.39321</v>
      </c>
      <c r="L831" s="3">
        <f t="shared" si="9"/>
        <v>0.8032511386</v>
      </c>
      <c r="M831" s="4">
        <f>IF(L831&lt;=('Ejercicio 3 - TIR'!$D$18-'Ejercicio 3 - TIR'!$C$18)/('Ejercicio 3 - TIR'!$E$18-'Ejercicio 3 - TIR'!$C$18),'Ejercicio 3 - TIR'!$C$18+SQRT(('Ejercicio 3 - TIR'!$E$18-'Ejercicio 3 - TIR'!$C$18)*('Ejercicio 3 - TIR'!$D$18-'Ejercicio 3 - TIR'!$C$18)*L831),'Ejercicio 3 - TIR'!$E$18-SQRT(('Ejercicio 3 - TIR'!$E$18-'Ejercicio 3 - TIR'!$C$18)*('Ejercicio 3 - TIR'!$E$18-'Ejercicio 3 - TIR'!$D$18)*(1-L831)))</f>
        <v>41158.62465</v>
      </c>
      <c r="N831" s="3">
        <f t="shared" si="10"/>
        <v>0.09784594453</v>
      </c>
      <c r="O831" s="4">
        <f>IF(N831&lt;=('Ejercicio 3 - TIR'!$D$18-'Ejercicio 3 - TIR'!$C$18)/('Ejercicio 3 - TIR'!$E$18-'Ejercicio 3 - TIR'!$C$18),'Ejercicio 3 - TIR'!$C$18+SQRT(('Ejercicio 3 - TIR'!$E$18-'Ejercicio 3 - TIR'!$C$18)*('Ejercicio 3 - TIR'!$D$18-'Ejercicio 3 - TIR'!$C$18)*N831),'Ejercicio 3 - TIR'!$E$18-SQRT(('Ejercicio 3 - TIR'!$E$18-'Ejercicio 3 - TIR'!$C$18)*('Ejercicio 3 - TIR'!$E$18-'Ejercicio 3 - TIR'!$D$18)*(1-N831)))</f>
        <v>33831.04316</v>
      </c>
      <c r="P831" s="3">
        <f t="shared" si="11"/>
        <v>0.871657017</v>
      </c>
      <c r="Q831" s="7">
        <f>IF(P831&lt;=('Ejercicio 3 - TIR'!$D$22-'Ejercicio 3 - TIR'!$C$22)/('Ejercicio 3 - TIR'!$E$22-'Ejercicio 3 - TIR'!$C$22),'Ejercicio 3 - TIR'!$C$22+SQRT(('Ejercicio 3 - TIR'!$E$22-'Ejercicio 3 - TIR'!$C$22)*('Ejercicio 3 - TIR'!$D$22-'Ejercicio 3 - TIR'!$C$22)*P831),'Ejercicio 3 - TIR'!$E$22-SQRT(('Ejercicio 3 - TIR'!$E$22-'Ejercicio 3 - TIR'!$C$22)*('Ejercicio 3 - TIR'!$E$22-'Ejercicio 3 - TIR'!$D$22)*(1-P831)))</f>
        <v>0.1648007444</v>
      </c>
      <c r="R831" s="3">
        <f t="shared" si="12"/>
        <v>0.06204655881</v>
      </c>
      <c r="S831" s="7">
        <f>IF(R831&lt;=('Ejercicio 3 - TIR'!$D$23-'Ejercicio 3 - TIR'!$C$23)/('Ejercicio 3 - TIR'!$E$23-'Ejercicio 3 - TIR'!$C$23),'Ejercicio 3 - TIR'!$C$23+SQRT(('Ejercicio 3 - TIR'!$E$23-'Ejercicio 3 - TIR'!$C$23)*('Ejercicio 3 - TIR'!$D$23-'Ejercicio 3 - TIR'!$C$23)*R831),'Ejercicio 3 - TIR'!$E$23-SQRT(('Ejercicio 3 - TIR'!$E$23-'Ejercicio 3 - TIR'!$C$23)*('Ejercicio 3 - TIR'!$E$23-'Ejercicio 3 - TIR'!$D$23)*(1-R831)))</f>
        <v>0.1305680559</v>
      </c>
      <c r="T831" s="3">
        <f t="shared" si="13"/>
        <v>0.09501202869</v>
      </c>
      <c r="U831" s="7">
        <f>IF(T831&lt;=('Ejercicio 3 - TIR'!$D$24-'Ejercicio 3 - TIR'!$C$24)/('Ejercicio 3 - TIR'!$E$24-'Ejercicio 3 - TIR'!$C$24),'Ejercicio 3 - TIR'!$C$24+SQRT(('Ejercicio 3 - TIR'!$E$24-'Ejercicio 3 - TIR'!$C$24)*('Ejercicio 3 - TIR'!$D$24-'Ejercicio 3 - TIR'!$C$24)*T831),'Ejercicio 3 - TIR'!$E$24-SQRT(('Ejercicio 3 - TIR'!$E$24-'Ejercicio 3 - TIR'!$C$24)*('Ejercicio 3 - TIR'!$E$24-'Ejercicio 3 - TIR'!$D$24)*(1-T831)))</f>
        <v>0.1641253411</v>
      </c>
      <c r="V831" s="3">
        <f t="shared" si="14"/>
        <v>0.3938406353</v>
      </c>
      <c r="W831" s="7">
        <f>IF(V831&lt;=('Ejercicio 3 - TIR'!$D$25-'Ejercicio 3 - TIR'!$C$25)/('Ejercicio 3 - TIR'!$E$25-'Ejercicio 3 - TIR'!$C$25),'Ejercicio 3 - TIR'!$C$25+SQRT(('Ejercicio 3 - TIR'!$E$25-'Ejercicio 3 - TIR'!$C$25)*('Ejercicio 3 - TIR'!$D$25-'Ejercicio 3 - TIR'!$C$25)*V831),'Ejercicio 3 - TIR'!$E$25-SQRT(('Ejercicio 3 - TIR'!$E$25-'Ejercicio 3 - TIR'!$C$25)*('Ejercicio 3 - TIR'!$E$25-'Ejercicio 3 - TIR'!$D$25)*(1-V831)))</f>
        <v>0.203939629</v>
      </c>
      <c r="X831" s="3">
        <f t="shared" si="15"/>
        <v>0.1671218912</v>
      </c>
      <c r="Y831" s="7">
        <f>IF(X831&lt;=('Ejercicio 3 - TIR'!$D$26-'Ejercicio 3 - TIR'!$C$26)/('Ejercicio 3 - TIR'!$E$26-'Ejercicio 3 - TIR'!$C$26),'Ejercicio 3 - TIR'!$C$26+SQRT(('Ejercicio 3 - TIR'!$E$26-'Ejercicio 3 - TIR'!$C$26)*('Ejercicio 3 - TIR'!$D$26-'Ejercicio 3 - TIR'!$C$26)*X831),'Ejercicio 3 - TIR'!$E$26-SQRT(('Ejercicio 3 - TIR'!$E$26-'Ejercicio 3 - TIR'!$C$26)*('Ejercicio 3 - TIR'!$E$26-'Ejercicio 3 - TIR'!$D$26)*(1-X831)))</f>
        <v>0.211242154</v>
      </c>
      <c r="Z831" s="3">
        <f t="shared" si="16"/>
        <v>1.164800744</v>
      </c>
      <c r="AA831" s="3">
        <f t="shared" si="17"/>
        <v>1.316886513</v>
      </c>
      <c r="AB831" s="3">
        <f t="shared" si="18"/>
        <v>1.533020961</v>
      </c>
      <c r="AC831" s="3">
        <f t="shared" si="19"/>
        <v>1.845664687</v>
      </c>
      <c r="AD831" s="3">
        <f t="shared" si="20"/>
        <v>2.235546872</v>
      </c>
      <c r="AE831" s="2">
        <f t="shared" si="21"/>
        <v>4961.22515</v>
      </c>
      <c r="AF831" s="2">
        <f t="shared" si="22"/>
        <v>5609.002672</v>
      </c>
      <c r="AG831" s="2">
        <f t="shared" si="23"/>
        <v>6529.582149</v>
      </c>
      <c r="AH831" s="2">
        <f t="shared" si="24"/>
        <v>7861.22271</v>
      </c>
      <c r="AI831" s="2">
        <f t="shared" si="25"/>
        <v>9521.844328</v>
      </c>
      <c r="AJ831" s="4">
        <f t="shared" si="26"/>
        <v>48432.6935</v>
      </c>
      <c r="AK831" s="4">
        <f t="shared" si="27"/>
        <v>52562.36568</v>
      </c>
      <c r="AL831" s="4">
        <f t="shared" si="28"/>
        <v>60282.05304</v>
      </c>
      <c r="AM831" s="4">
        <f t="shared" si="29"/>
        <v>75965.02009</v>
      </c>
      <c r="AN831" s="4">
        <f t="shared" si="30"/>
        <v>75630.88269</v>
      </c>
      <c r="AO831" s="4">
        <f>C831/'Ejercicio 3 - TIR'!$D$7</f>
        <v>16113.41482</v>
      </c>
      <c r="AP831" s="4">
        <f t="shared" si="31"/>
        <v>32319.27868</v>
      </c>
      <c r="AQ831" s="4">
        <f t="shared" si="32"/>
        <v>36448.95086</v>
      </c>
      <c r="AR831" s="4">
        <f t="shared" si="33"/>
        <v>44168.63821</v>
      </c>
      <c r="AS831" s="4">
        <f t="shared" si="34"/>
        <v>59851.60527</v>
      </c>
      <c r="AT831" s="4">
        <f t="shared" si="35"/>
        <v>59517.46787</v>
      </c>
      <c r="AU831" s="4">
        <f>AP831*'Ejercicio 3 - TIR'!$D$5</f>
        <v>16159.63934</v>
      </c>
      <c r="AV831" s="4">
        <f>AQ831*'Ejercicio 3 - TIR'!$D$5</f>
        <v>18224.47543</v>
      </c>
      <c r="AW831" s="4">
        <f>AR831*'Ejercicio 3 - TIR'!$D$5</f>
        <v>22084.31911</v>
      </c>
      <c r="AX831" s="4">
        <f>AS831*'Ejercicio 3 - TIR'!$D$5</f>
        <v>29925.80264</v>
      </c>
      <c r="AY831" s="4">
        <f>AT831*'Ejercicio 3 - TIR'!$D$5</f>
        <v>29758.73393</v>
      </c>
      <c r="AZ831" s="4">
        <f t="shared" ref="AZ831:BD831" si="2528">AJ831-AU831-AE831</f>
        <v>27311.82901</v>
      </c>
      <c r="BA831" s="4">
        <f t="shared" si="2528"/>
        <v>28728.88758</v>
      </c>
      <c r="BB831" s="4">
        <f t="shared" si="2528"/>
        <v>31668.15178</v>
      </c>
      <c r="BC831" s="4">
        <f t="shared" si="2528"/>
        <v>38177.99475</v>
      </c>
      <c r="BD831" s="4">
        <f t="shared" si="2528"/>
        <v>36350.30443</v>
      </c>
      <c r="BE831" s="4">
        <f t="shared" ref="BE831:BI831" si="2529">AZ831/Z831</f>
        <v>23447.64042</v>
      </c>
      <c r="BF831" s="4">
        <f t="shared" si="2529"/>
        <v>21815.76567</v>
      </c>
      <c r="BG831" s="4">
        <f t="shared" si="2529"/>
        <v>20657.3508</v>
      </c>
      <c r="BH831" s="4">
        <f t="shared" si="2529"/>
        <v>20685.22793</v>
      </c>
      <c r="BI831" s="4">
        <f t="shared" si="2529"/>
        <v>16260.1397</v>
      </c>
      <c r="BJ831" s="4">
        <f t="shared" si="38"/>
        <v>67299.76493</v>
      </c>
      <c r="BK831" s="4">
        <f t="shared" si="39"/>
        <v>36022.2941</v>
      </c>
      <c r="BL831" s="4">
        <f t="shared" si="40"/>
        <v>103322.059</v>
      </c>
      <c r="BM831" s="4">
        <f>BK831*'Ejercicio 3 - TIR'!$D$5</f>
        <v>18011.14705</v>
      </c>
      <c r="BN831" s="4">
        <f t="shared" si="41"/>
        <v>85310.91198</v>
      </c>
      <c r="BO831" s="4">
        <f t="shared" si="42"/>
        <v>38161.09296</v>
      </c>
      <c r="BP831" s="4">
        <f t="shared" si="43"/>
        <v>-110671.4597</v>
      </c>
      <c r="BQ831" s="4">
        <f t="shared" ref="BQ831:BT831" si="2530">BE831</f>
        <v>23447.64042</v>
      </c>
      <c r="BR831" s="4">
        <f t="shared" si="2530"/>
        <v>21815.76567</v>
      </c>
      <c r="BS831" s="4">
        <f t="shared" si="2530"/>
        <v>20657.3508</v>
      </c>
      <c r="BT831" s="4">
        <f t="shared" si="2530"/>
        <v>20685.22793</v>
      </c>
      <c r="BU831" s="4">
        <f t="shared" si="45"/>
        <v>54421.23266</v>
      </c>
      <c r="BV831" s="36">
        <f t="shared" si="46"/>
        <v>7.512880211</v>
      </c>
    </row>
    <row r="832" ht="15.0" customHeight="1">
      <c r="A832" s="2">
        <v>831.0</v>
      </c>
      <c r="B832" s="3">
        <f t="shared" si="4"/>
        <v>0.4265325933</v>
      </c>
      <c r="C832" s="4">
        <f>IF(B832&lt;=('Ejercicio 3 - TIR'!$D$13-'Ejercicio 3 - TIR'!$C$13)/('Ejercicio 3 - TIR'!$E$13-'Ejercicio 3 - TIR'!$C$13),'Ejercicio 3 - TIR'!$C$13+SQRT(('Ejercicio 3 - TIR'!$E$13-'Ejercicio 3 - TIR'!$C$13)*('Ejercicio 3 - TIR'!$D$13-'Ejercicio 3 - TIR'!$C$13)*B832),'Ejercicio 3 - TIR'!$E$13-SQRT(('Ejercicio 3 - TIR'!$E$13-'Ejercicio 3 - TIR'!$C$13)*('Ejercicio 3 - TIR'!$E$13-'Ejercicio 3 - TIR'!$D$13)*(1-B832)))</f>
        <v>73767.17918</v>
      </c>
      <c r="D832" s="3">
        <f t="shared" si="5"/>
        <v>0.4233304697</v>
      </c>
      <c r="E832" s="4">
        <f>IF(D832&lt;=('Ejercicio 3 - TIR'!$D$14-'Ejercicio 3 - TIR'!$C$14)/('Ejercicio 3 - TIR'!$E$14-'Ejercicio 3 - TIR'!$C$14),'Ejercicio 3 - TIR'!$C$14+SQRT(('Ejercicio 3 - TIR'!$E$14-'Ejercicio 3 - TIR'!$C$14)*('Ejercicio 3 - TIR'!$D$14-'Ejercicio 3 - TIR'!$C$14)*D832),'Ejercicio 3 - TIR'!$E$14-SQRT(('Ejercicio 3 - TIR'!$E$14-'Ejercicio 3 - TIR'!$C$14)*('Ejercicio 3 - TIR'!$E$14-'Ejercicio 3 - TIR'!$D$14)*(1-D832)))</f>
        <v>30699.43929</v>
      </c>
      <c r="F832" s="3">
        <f t="shared" si="6"/>
        <v>0.8719750843</v>
      </c>
      <c r="G832" s="4">
        <f>IF(F832&lt;=('Ejercicio 3 - TIR'!$D$18-'Ejercicio 3 - TIR'!$C$18)/('Ejercicio 3 - TIR'!$E$18-'Ejercicio 3 - TIR'!$C$18),'Ejercicio 3 - TIR'!$C$18+SQRT(('Ejercicio 3 - TIR'!$E$18-'Ejercicio 3 - TIR'!$C$18)*('Ejercicio 3 - TIR'!$D$18-'Ejercicio 3 - TIR'!$C$18)*F832),'Ejercicio 3 - TIR'!$E$18-SQRT(('Ejercicio 3 - TIR'!$E$18-'Ejercicio 3 - TIR'!$C$18)*('Ejercicio 3 - TIR'!$E$18-'Ejercicio 3 - TIR'!$D$18)*(1-F832)))</f>
        <v>41901.31178</v>
      </c>
      <c r="H832" s="3">
        <f t="shared" si="7"/>
        <v>0.3485838883</v>
      </c>
      <c r="I832" s="4">
        <f>IF(H832&lt;=('Ejercicio 3 - TIR'!$D$18-'Ejercicio 3 - TIR'!$C$18)/('Ejercicio 3 - TIR'!$E$18-'Ejercicio 3 - TIR'!$C$18),'Ejercicio 3 - TIR'!$C$18+SQRT(('Ejercicio 3 - TIR'!$E$18-'Ejercicio 3 - TIR'!$C$18)*('Ejercicio 3 - TIR'!$D$18-'Ejercicio 3 - TIR'!$C$18)*H832),'Ejercicio 3 - TIR'!$E$18-SQRT(('Ejercicio 3 - TIR'!$E$18-'Ejercicio 3 - TIR'!$C$18)*('Ejercicio 3 - TIR'!$E$18-'Ejercicio 3 - TIR'!$D$18)*(1-H832)))</f>
        <v>37231.01537</v>
      </c>
      <c r="J832" s="3">
        <f t="shared" si="8"/>
        <v>0.2731566858</v>
      </c>
      <c r="K832" s="4">
        <f>IF(J832&lt;=('Ejercicio 3 - TIR'!$D$18-'Ejercicio 3 - TIR'!$C$18)/('Ejercicio 3 - TIR'!$E$18-'Ejercicio 3 - TIR'!$C$18),'Ejercicio 3 - TIR'!$C$18+SQRT(('Ejercicio 3 - TIR'!$E$18-'Ejercicio 3 - TIR'!$C$18)*('Ejercicio 3 - TIR'!$D$18-'Ejercicio 3 - TIR'!$C$18)*J832),'Ejercicio 3 - TIR'!$E$18-SQRT(('Ejercicio 3 - TIR'!$E$18-'Ejercicio 3 - TIR'!$C$18)*('Ejercicio 3 - TIR'!$E$18-'Ejercicio 3 - TIR'!$D$18)*(1-J832)))</f>
        <v>36401.05482</v>
      </c>
      <c r="L832" s="3">
        <f t="shared" si="9"/>
        <v>0.5181981296</v>
      </c>
      <c r="M832" s="4">
        <f>IF(L832&lt;=('Ejercicio 3 - TIR'!$D$18-'Ejercicio 3 - TIR'!$C$18)/('Ejercicio 3 - TIR'!$E$18-'Ejercicio 3 - TIR'!$C$18),'Ejercicio 3 - TIR'!$C$18+SQRT(('Ejercicio 3 - TIR'!$E$18-'Ejercicio 3 - TIR'!$C$18)*('Ejercicio 3 - TIR'!$D$18-'Ejercicio 3 - TIR'!$C$18)*L832),'Ejercicio 3 - TIR'!$E$18-SQRT(('Ejercicio 3 - TIR'!$E$18-'Ejercicio 3 - TIR'!$C$18)*('Ejercicio 3 - TIR'!$E$18-'Ejercicio 3 - TIR'!$D$18)*(1-L832)))</f>
        <v>38816.44596</v>
      </c>
      <c r="N832" s="3">
        <f t="shared" si="10"/>
        <v>0.5100771534</v>
      </c>
      <c r="O832" s="4">
        <f>IF(N832&lt;=('Ejercicio 3 - TIR'!$D$18-'Ejercicio 3 - TIR'!$C$18)/('Ejercicio 3 - TIR'!$E$18-'Ejercicio 3 - TIR'!$C$18),'Ejercicio 3 - TIR'!$C$18+SQRT(('Ejercicio 3 - TIR'!$E$18-'Ejercicio 3 - TIR'!$C$18)*('Ejercicio 3 - TIR'!$D$18-'Ejercicio 3 - TIR'!$C$18)*N832),'Ejercicio 3 - TIR'!$E$18-SQRT(('Ejercicio 3 - TIR'!$E$18-'Ejercicio 3 - TIR'!$C$18)*('Ejercicio 3 - TIR'!$E$18-'Ejercicio 3 - TIR'!$D$18)*(1-N832)))</f>
        <v>38747.0894</v>
      </c>
      <c r="P832" s="3">
        <f t="shared" si="11"/>
        <v>0.5223418845</v>
      </c>
      <c r="Q832" s="7">
        <f>IF(P832&lt;=('Ejercicio 3 - TIR'!$D$22-'Ejercicio 3 - TIR'!$C$22)/('Ejercicio 3 - TIR'!$E$22-'Ejercicio 3 - TIR'!$C$22),'Ejercicio 3 - TIR'!$C$22+SQRT(('Ejercicio 3 - TIR'!$E$22-'Ejercicio 3 - TIR'!$C$22)*('Ejercicio 3 - TIR'!$D$22-'Ejercicio 3 - TIR'!$C$22)*P832),'Ejercicio 3 - TIR'!$E$22-SQRT(('Ejercicio 3 - TIR'!$E$22-'Ejercicio 3 - TIR'!$C$22)*('Ejercicio 3 - TIR'!$E$22-'Ejercicio 3 - TIR'!$D$22)*(1-P832)))</f>
        <v>0.150677916</v>
      </c>
      <c r="R832" s="3">
        <f t="shared" si="12"/>
        <v>0.1102088695</v>
      </c>
      <c r="S832" s="7">
        <f>IF(R832&lt;=('Ejercicio 3 - TIR'!$D$23-'Ejercicio 3 - TIR'!$C$23)/('Ejercicio 3 - TIR'!$E$23-'Ejercicio 3 - TIR'!$C$23),'Ejercicio 3 - TIR'!$C$23+SQRT(('Ejercicio 3 - TIR'!$E$23-'Ejercicio 3 - TIR'!$C$23)*('Ejercicio 3 - TIR'!$D$23-'Ejercicio 3 - TIR'!$C$23)*R832),'Ejercicio 3 - TIR'!$E$23-SQRT(('Ejercicio 3 - TIR'!$E$23-'Ejercicio 3 - TIR'!$C$23)*('Ejercicio 3 - TIR'!$E$23-'Ejercicio 3 - TIR'!$D$23)*(1-R832)))</f>
        <v>0.1340846003</v>
      </c>
      <c r="T832" s="3">
        <f t="shared" si="13"/>
        <v>0.8854454469</v>
      </c>
      <c r="U832" s="7">
        <f>IF(T832&lt;=('Ejercicio 3 - TIR'!$D$24-'Ejercicio 3 - TIR'!$C$24)/('Ejercicio 3 - TIR'!$E$24-'Ejercicio 3 - TIR'!$C$24),'Ejercicio 3 - TIR'!$C$24+SQRT(('Ejercicio 3 - TIR'!$E$24-'Ejercicio 3 - TIR'!$C$24)*('Ejercicio 3 - TIR'!$D$24-'Ejercicio 3 - TIR'!$C$24)*T832),'Ejercicio 3 - TIR'!$E$24-SQRT(('Ejercicio 3 - TIR'!$E$24-'Ejercicio 3 - TIR'!$C$24)*('Ejercicio 3 - TIR'!$E$24-'Ejercicio 3 - TIR'!$D$24)*(1-T832)))</f>
        <v>0.2020904286</v>
      </c>
      <c r="V832" s="3">
        <f t="shared" si="14"/>
        <v>0.080863794</v>
      </c>
      <c r="W832" s="7">
        <f>IF(V832&lt;=('Ejercicio 3 - TIR'!$D$25-'Ejercicio 3 - TIR'!$C$25)/('Ejercicio 3 - TIR'!$E$25-'Ejercicio 3 - TIR'!$C$25),'Ejercicio 3 - TIR'!$C$25+SQRT(('Ejercicio 3 - TIR'!$E$25-'Ejercicio 3 - TIR'!$C$25)*('Ejercicio 3 - TIR'!$D$25-'Ejercicio 3 - TIR'!$C$25)*V832),'Ejercicio 3 - TIR'!$E$25-SQRT(('Ejercicio 3 - TIR'!$E$25-'Ejercicio 3 - TIR'!$C$25)*('Ejercicio 3 - TIR'!$E$25-'Ejercicio 3 - TIR'!$D$25)*(1-V832)))</f>
        <v>0.1906399864</v>
      </c>
      <c r="X832" s="3">
        <f t="shared" si="15"/>
        <v>0.6036457126</v>
      </c>
      <c r="Y832" s="7">
        <f>IF(X832&lt;=('Ejercicio 3 - TIR'!$D$26-'Ejercicio 3 - TIR'!$C$26)/('Ejercicio 3 - TIR'!$E$26-'Ejercicio 3 - TIR'!$C$26),'Ejercicio 3 - TIR'!$C$26+SQRT(('Ejercicio 3 - TIR'!$E$26-'Ejercicio 3 - TIR'!$C$26)*('Ejercicio 3 - TIR'!$D$26-'Ejercicio 3 - TIR'!$C$26)*X832),'Ejercicio 3 - TIR'!$E$26-SQRT(('Ejercicio 3 - TIR'!$E$26-'Ejercicio 3 - TIR'!$C$26)*('Ejercicio 3 - TIR'!$E$26-'Ejercicio 3 - TIR'!$D$26)*(1-X832)))</f>
        <v>0.2337364814</v>
      </c>
      <c r="Z832" s="3">
        <f t="shared" si="16"/>
        <v>1.150677916</v>
      </c>
      <c r="AA832" s="3">
        <f t="shared" si="17"/>
        <v>1.304966104</v>
      </c>
      <c r="AB832" s="3">
        <f t="shared" si="18"/>
        <v>1.568687264</v>
      </c>
      <c r="AC832" s="3">
        <f t="shared" si="19"/>
        <v>1.867741783</v>
      </c>
      <c r="AD832" s="3">
        <f t="shared" si="20"/>
        <v>2.304301175</v>
      </c>
      <c r="AE832" s="2">
        <f t="shared" si="21"/>
        <v>4625.727536</v>
      </c>
      <c r="AF832" s="2">
        <f t="shared" si="22"/>
        <v>5245.966363</v>
      </c>
      <c r="AG832" s="2">
        <f t="shared" si="23"/>
        <v>6306.125954</v>
      </c>
      <c r="AH832" s="2">
        <f t="shared" si="24"/>
        <v>7508.32572</v>
      </c>
      <c r="AI832" s="2">
        <f t="shared" si="25"/>
        <v>9263.295355</v>
      </c>
      <c r="AJ832" s="4">
        <f t="shared" si="26"/>
        <v>48214.91412</v>
      </c>
      <c r="AK832" s="4">
        <f t="shared" si="27"/>
        <v>48585.21309</v>
      </c>
      <c r="AL832" s="4">
        <f t="shared" si="28"/>
        <v>57101.87109</v>
      </c>
      <c r="AM832" s="4">
        <f t="shared" si="29"/>
        <v>72499.09798</v>
      </c>
      <c r="AN832" s="4">
        <f t="shared" si="30"/>
        <v>89284.96363</v>
      </c>
      <c r="AO832" s="4">
        <f>C832/'Ejercicio 3 - TIR'!$D$7</f>
        <v>14753.43584</v>
      </c>
      <c r="AP832" s="4">
        <f t="shared" si="31"/>
        <v>33461.47828</v>
      </c>
      <c r="AQ832" s="4">
        <f t="shared" si="32"/>
        <v>33831.77725</v>
      </c>
      <c r="AR832" s="4">
        <f t="shared" si="33"/>
        <v>42348.43526</v>
      </c>
      <c r="AS832" s="4">
        <f t="shared" si="34"/>
        <v>57745.66214</v>
      </c>
      <c r="AT832" s="4">
        <f t="shared" si="35"/>
        <v>74531.5278</v>
      </c>
      <c r="AU832" s="4">
        <f>AP832*'Ejercicio 3 - TIR'!$D$5</f>
        <v>16730.73914</v>
      </c>
      <c r="AV832" s="4">
        <f>AQ832*'Ejercicio 3 - TIR'!$D$5</f>
        <v>16915.88863</v>
      </c>
      <c r="AW832" s="4">
        <f>AR832*'Ejercicio 3 - TIR'!$D$5</f>
        <v>21174.21763</v>
      </c>
      <c r="AX832" s="4">
        <f>AS832*'Ejercicio 3 - TIR'!$D$5</f>
        <v>28872.83107</v>
      </c>
      <c r="AY832" s="4">
        <f>AT832*'Ejercicio 3 - TIR'!$D$5</f>
        <v>37265.7639</v>
      </c>
      <c r="AZ832" s="4">
        <f t="shared" ref="AZ832:BD832" si="2531">AJ832-AU832-AE832</f>
        <v>26858.44744</v>
      </c>
      <c r="BA832" s="4">
        <f t="shared" si="2531"/>
        <v>26423.3581</v>
      </c>
      <c r="BB832" s="4">
        <f t="shared" si="2531"/>
        <v>29621.52751</v>
      </c>
      <c r="BC832" s="4">
        <f t="shared" si="2531"/>
        <v>36117.94119</v>
      </c>
      <c r="BD832" s="4">
        <f t="shared" si="2531"/>
        <v>42755.90438</v>
      </c>
      <c r="BE832" s="4">
        <f t="shared" ref="BE832:BI832" si="2532">AZ832/Z832</f>
        <v>23341.41211</v>
      </c>
      <c r="BF832" s="4">
        <f t="shared" si="2532"/>
        <v>20248.30991</v>
      </c>
      <c r="BG832" s="4">
        <f t="shared" si="2532"/>
        <v>18883.00377</v>
      </c>
      <c r="BH832" s="4">
        <f t="shared" si="2532"/>
        <v>19337.75939</v>
      </c>
      <c r="BI832" s="4">
        <f t="shared" si="2532"/>
        <v>18554.82471</v>
      </c>
      <c r="BJ832" s="4">
        <f t="shared" si="38"/>
        <v>70740.75402</v>
      </c>
      <c r="BK832" s="4">
        <f t="shared" si="39"/>
        <v>33996.35953</v>
      </c>
      <c r="BL832" s="4">
        <f t="shared" si="40"/>
        <v>104737.1136</v>
      </c>
      <c r="BM832" s="4">
        <f>BK832*'Ejercicio 3 - TIR'!$D$5</f>
        <v>16998.17977</v>
      </c>
      <c r="BN832" s="4">
        <f t="shared" si="41"/>
        <v>87738.93379</v>
      </c>
      <c r="BO832" s="4">
        <f t="shared" si="42"/>
        <v>38076.15721</v>
      </c>
      <c r="BP832" s="4">
        <f t="shared" si="43"/>
        <v>-104466.6185</v>
      </c>
      <c r="BQ832" s="4">
        <f t="shared" ref="BQ832:BT832" si="2533">BE832</f>
        <v>23341.41211</v>
      </c>
      <c r="BR832" s="4">
        <f t="shared" si="2533"/>
        <v>20248.30991</v>
      </c>
      <c r="BS832" s="4">
        <f t="shared" si="2533"/>
        <v>18883.00377</v>
      </c>
      <c r="BT832" s="4">
        <f t="shared" si="2533"/>
        <v>19337.75939</v>
      </c>
      <c r="BU832" s="4">
        <f t="shared" si="45"/>
        <v>56630.98192</v>
      </c>
      <c r="BV832" s="36">
        <f t="shared" si="46"/>
        <v>8.704392594</v>
      </c>
    </row>
    <row r="833" ht="15.0" customHeight="1">
      <c r="A833" s="2">
        <v>832.0</v>
      </c>
      <c r="B833" s="3">
        <f t="shared" si="4"/>
        <v>0.8746679524</v>
      </c>
      <c r="C833" s="4">
        <f>IF(B833&lt;=('Ejercicio 3 - TIR'!$D$13-'Ejercicio 3 - TIR'!$C$13)/('Ejercicio 3 - TIR'!$E$13-'Ejercicio 3 - TIR'!$C$13),'Ejercicio 3 - TIR'!$C$13+SQRT(('Ejercicio 3 - TIR'!$E$13-'Ejercicio 3 - TIR'!$C$13)*('Ejercicio 3 - TIR'!$D$13-'Ejercicio 3 - TIR'!$C$13)*B833),'Ejercicio 3 - TIR'!$E$13-SQRT(('Ejercicio 3 - TIR'!$E$13-'Ejercicio 3 - TIR'!$C$13)*('Ejercicio 3 - TIR'!$E$13-'Ejercicio 3 - TIR'!$D$13)*(1-B833)))</f>
        <v>87736.29513</v>
      </c>
      <c r="D833" s="3">
        <f t="shared" si="5"/>
        <v>0.9043861526</v>
      </c>
      <c r="E833" s="4">
        <f>IF(D833&lt;=('Ejercicio 3 - TIR'!$D$14-'Ejercicio 3 - TIR'!$C$14)/('Ejercicio 3 - TIR'!$E$14-'Ejercicio 3 - TIR'!$C$14),'Ejercicio 3 - TIR'!$C$14+SQRT(('Ejercicio 3 - TIR'!$E$14-'Ejercicio 3 - TIR'!$C$14)*('Ejercicio 3 - TIR'!$D$14-'Ejercicio 3 - TIR'!$C$14)*D833),'Ejercicio 3 - TIR'!$E$14-SQRT(('Ejercicio 3 - TIR'!$E$14-'Ejercicio 3 - TIR'!$C$14)*('Ejercicio 3 - TIR'!$E$14-'Ejercicio 3 - TIR'!$D$14)*(1-D833)))</f>
        <v>36212.90651</v>
      </c>
      <c r="F833" s="3">
        <f t="shared" si="6"/>
        <v>0.9082488618</v>
      </c>
      <c r="G833" s="4">
        <f>IF(F833&lt;=('Ejercicio 3 - TIR'!$D$18-'Ejercicio 3 - TIR'!$C$18)/('Ejercicio 3 - TIR'!$E$18-'Ejercicio 3 - TIR'!$C$18),'Ejercicio 3 - TIR'!$C$18+SQRT(('Ejercicio 3 - TIR'!$E$18-'Ejercicio 3 - TIR'!$C$18)*('Ejercicio 3 - TIR'!$D$18-'Ejercicio 3 - TIR'!$C$18)*F833),'Ejercicio 3 - TIR'!$E$18-SQRT(('Ejercicio 3 - TIR'!$E$18-'Ejercicio 3 - TIR'!$C$18)*('Ejercicio 3 - TIR'!$E$18-'Ejercicio 3 - TIR'!$D$18)*(1-F833)))</f>
        <v>42376.77005</v>
      </c>
      <c r="H833" s="3">
        <f t="shared" si="7"/>
        <v>0.4311527493</v>
      </c>
      <c r="I833" s="4">
        <f>IF(H833&lt;=('Ejercicio 3 - TIR'!$D$18-'Ejercicio 3 - TIR'!$C$18)/('Ejercicio 3 - TIR'!$E$18-'Ejercicio 3 - TIR'!$C$18),'Ejercicio 3 - TIR'!$C$18+SQRT(('Ejercicio 3 - TIR'!$E$18-'Ejercicio 3 - TIR'!$C$18)*('Ejercicio 3 - TIR'!$D$18-'Ejercicio 3 - TIR'!$C$18)*H833),'Ejercicio 3 - TIR'!$E$18-SQRT(('Ejercicio 3 - TIR'!$E$18-'Ejercicio 3 - TIR'!$C$18)*('Ejercicio 3 - TIR'!$E$18-'Ejercicio 3 - TIR'!$D$18)*(1-H833)))</f>
        <v>38041.94705</v>
      </c>
      <c r="J833" s="3">
        <f t="shared" si="8"/>
        <v>0.5581731461</v>
      </c>
      <c r="K833" s="4">
        <f>IF(J833&lt;=('Ejercicio 3 - TIR'!$D$18-'Ejercicio 3 - TIR'!$C$18)/('Ejercicio 3 - TIR'!$E$18-'Ejercicio 3 - TIR'!$C$18),'Ejercicio 3 - TIR'!$C$18+SQRT(('Ejercicio 3 - TIR'!$E$18-'Ejercicio 3 - TIR'!$C$18)*('Ejercicio 3 - TIR'!$D$18-'Ejercicio 3 - TIR'!$C$18)*J833),'Ejercicio 3 - TIR'!$E$18-SQRT(('Ejercicio 3 - TIR'!$E$18-'Ejercicio 3 - TIR'!$C$18)*('Ejercicio 3 - TIR'!$E$18-'Ejercicio 3 - TIR'!$D$18)*(1-J833)))</f>
        <v>39150.18972</v>
      </c>
      <c r="L833" s="3">
        <f t="shared" si="9"/>
        <v>0.8936623697</v>
      </c>
      <c r="M833" s="4">
        <f>IF(L833&lt;=('Ejercicio 3 - TIR'!$D$18-'Ejercicio 3 - TIR'!$C$18)/('Ejercicio 3 - TIR'!$E$18-'Ejercicio 3 - TIR'!$C$18),'Ejercicio 3 - TIR'!$C$18+SQRT(('Ejercicio 3 - TIR'!$E$18-'Ejercicio 3 - TIR'!$C$18)*('Ejercicio 3 - TIR'!$D$18-'Ejercicio 3 - TIR'!$C$18)*L833),'Ejercicio 3 - TIR'!$E$18-SQRT(('Ejercicio 3 - TIR'!$E$18-'Ejercicio 3 - TIR'!$C$18)*('Ejercicio 3 - TIR'!$E$18-'Ejercicio 3 - TIR'!$D$18)*(1-L833)))</f>
        <v>42175.93869</v>
      </c>
      <c r="N833" s="3">
        <f t="shared" si="10"/>
        <v>0.6839638113</v>
      </c>
      <c r="O833" s="4">
        <f>IF(N833&lt;=('Ejercicio 3 - TIR'!$D$18-'Ejercicio 3 - TIR'!$C$18)/('Ejercicio 3 - TIR'!$E$18-'Ejercicio 3 - TIR'!$C$18),'Ejercicio 3 - TIR'!$C$18+SQRT(('Ejercicio 3 - TIR'!$E$18-'Ejercicio 3 - TIR'!$C$18)*('Ejercicio 3 - TIR'!$D$18-'Ejercicio 3 - TIR'!$C$18)*N833),'Ejercicio 3 - TIR'!$E$18-SQRT(('Ejercicio 3 - TIR'!$E$18-'Ejercicio 3 - TIR'!$C$18)*('Ejercicio 3 - TIR'!$E$18-'Ejercicio 3 - TIR'!$D$18)*(1-N833)))</f>
        <v>40131.45667</v>
      </c>
      <c r="P833" s="3">
        <f t="shared" si="11"/>
        <v>0.5017103818</v>
      </c>
      <c r="Q833" s="7">
        <f>IF(P833&lt;=('Ejercicio 3 - TIR'!$D$22-'Ejercicio 3 - TIR'!$C$22)/('Ejercicio 3 - TIR'!$E$22-'Ejercicio 3 - TIR'!$C$22),'Ejercicio 3 - TIR'!$C$22+SQRT(('Ejercicio 3 - TIR'!$E$22-'Ejercicio 3 - TIR'!$C$22)*('Ejercicio 3 - TIR'!$D$22-'Ejercicio 3 - TIR'!$C$22)*P833),'Ejercicio 3 - TIR'!$E$22-SQRT(('Ejercicio 3 - TIR'!$E$22-'Ejercicio 3 - TIR'!$C$22)*('Ejercicio 3 - TIR'!$E$22-'Ejercicio 3 - TIR'!$D$22)*(1-P833)))</f>
        <v>0.1500513554</v>
      </c>
      <c r="R833" s="3">
        <f t="shared" si="12"/>
        <v>0.1596762718</v>
      </c>
      <c r="S833" s="7">
        <f>IF(R833&lt;=('Ejercicio 3 - TIR'!$D$23-'Ejercicio 3 - TIR'!$C$23)/('Ejercicio 3 - TIR'!$E$23-'Ejercicio 3 - TIR'!$C$23),'Ejercicio 3 - TIR'!$C$23+SQRT(('Ejercicio 3 - TIR'!$E$23-'Ejercicio 3 - TIR'!$C$23)*('Ejercicio 3 - TIR'!$D$23-'Ejercicio 3 - TIR'!$C$23)*R833),'Ejercicio 3 - TIR'!$E$23-SQRT(('Ejercicio 3 - TIR'!$E$23-'Ejercicio 3 - TIR'!$C$23)*('Ejercicio 3 - TIR'!$E$23-'Ejercicio 3 - TIR'!$D$23)*(1-R833)))</f>
        <v>0.1369533858</v>
      </c>
      <c r="T833" s="3">
        <f t="shared" si="13"/>
        <v>0.7721506857</v>
      </c>
      <c r="U833" s="7">
        <f>IF(T833&lt;=('Ejercicio 3 - TIR'!$D$24-'Ejercicio 3 - TIR'!$C$24)/('Ejercicio 3 - TIR'!$E$24-'Ejercicio 3 - TIR'!$C$24),'Ejercicio 3 - TIR'!$C$24+SQRT(('Ejercicio 3 - TIR'!$E$24-'Ejercicio 3 - TIR'!$C$24)*('Ejercicio 3 - TIR'!$D$24-'Ejercicio 3 - TIR'!$C$24)*T833),'Ejercicio 3 - TIR'!$E$24-SQRT(('Ejercicio 3 - TIR'!$E$24-'Ejercicio 3 - TIR'!$C$24)*('Ejercicio 3 - TIR'!$E$24-'Ejercicio 3 - TIR'!$D$24)*(1-T833)))</f>
        <v>0.194741772</v>
      </c>
      <c r="V833" s="3">
        <f t="shared" si="14"/>
        <v>0.1318022473</v>
      </c>
      <c r="W833" s="7">
        <f>IF(V833&lt;=('Ejercicio 3 - TIR'!$D$25-'Ejercicio 3 - TIR'!$C$25)/('Ejercicio 3 - TIR'!$E$25-'Ejercicio 3 - TIR'!$C$25),'Ejercicio 3 - TIR'!$C$25+SQRT(('Ejercicio 3 - TIR'!$E$25-'Ejercicio 3 - TIR'!$C$25)*('Ejercicio 3 - TIR'!$D$25-'Ejercicio 3 - TIR'!$C$25)*V833),'Ejercicio 3 - TIR'!$E$25-SQRT(('Ejercicio 3 - TIR'!$E$25-'Ejercicio 3 - TIR'!$C$25)*('Ejercicio 3 - TIR'!$E$25-'Ejercicio 3 - TIR'!$D$25)*(1-V833)))</f>
        <v>0.1935839297</v>
      </c>
      <c r="X833" s="3">
        <f t="shared" si="15"/>
        <v>0.8200029525</v>
      </c>
      <c r="Y833" s="7">
        <f>IF(X833&lt;=('Ejercicio 3 - TIR'!$D$26-'Ejercicio 3 - TIR'!$C$26)/('Ejercicio 3 - TIR'!$E$26-'Ejercicio 3 - TIR'!$C$26),'Ejercicio 3 - TIR'!$C$26+SQRT(('Ejercicio 3 - TIR'!$E$26-'Ejercicio 3 - TIR'!$C$26)*('Ejercicio 3 - TIR'!$D$26-'Ejercicio 3 - TIR'!$C$26)*X833),'Ejercicio 3 - TIR'!$E$26-SQRT(('Ejercicio 3 - TIR'!$E$26-'Ejercicio 3 - TIR'!$C$26)*('Ejercicio 3 - TIR'!$E$26-'Ejercicio 3 - TIR'!$D$26)*(1-X833)))</f>
        <v>0.2488233412</v>
      </c>
      <c r="Z833" s="3">
        <f t="shared" si="16"/>
        <v>1.150051355</v>
      </c>
      <c r="AA833" s="3">
        <f t="shared" si="17"/>
        <v>1.307554782</v>
      </c>
      <c r="AB833" s="3">
        <f t="shared" si="18"/>
        <v>1.562190318</v>
      </c>
      <c r="AC833" s="3">
        <f t="shared" si="19"/>
        <v>1.864605258</v>
      </c>
      <c r="AD833" s="3">
        <f t="shared" si="20"/>
        <v>2.328562569</v>
      </c>
      <c r="AE833" s="2">
        <f t="shared" si="21"/>
        <v>5433.795705</v>
      </c>
      <c r="AF833" s="2">
        <f t="shared" si="22"/>
        <v>6177.972425</v>
      </c>
      <c r="AG833" s="2">
        <f t="shared" si="23"/>
        <v>7381.081722</v>
      </c>
      <c r="AH833" s="2">
        <f t="shared" si="24"/>
        <v>8809.940527</v>
      </c>
      <c r="AI833" s="2">
        <f t="shared" si="25"/>
        <v>11002.05936</v>
      </c>
      <c r="AJ833" s="4">
        <f t="shared" si="26"/>
        <v>48735.46184</v>
      </c>
      <c r="AK833" s="4">
        <f t="shared" si="27"/>
        <v>49741.9298</v>
      </c>
      <c r="AL833" s="4">
        <f t="shared" si="28"/>
        <v>61160.04732</v>
      </c>
      <c r="AM833" s="4">
        <f t="shared" si="29"/>
        <v>78641.47706</v>
      </c>
      <c r="AN833" s="4">
        <f t="shared" si="30"/>
        <v>93448.60783</v>
      </c>
      <c r="AO833" s="4">
        <f>C833/'Ejercicio 3 - TIR'!$D$7</f>
        <v>17547.25903</v>
      </c>
      <c r="AP833" s="4">
        <f t="shared" si="31"/>
        <v>31188.20281</v>
      </c>
      <c r="AQ833" s="4">
        <f t="shared" si="32"/>
        <v>32194.67077</v>
      </c>
      <c r="AR833" s="4">
        <f t="shared" si="33"/>
        <v>43612.78829</v>
      </c>
      <c r="AS833" s="4">
        <f t="shared" si="34"/>
        <v>61094.21803</v>
      </c>
      <c r="AT833" s="4">
        <f t="shared" si="35"/>
        <v>75901.3488</v>
      </c>
      <c r="AU833" s="4">
        <f>AP833*'Ejercicio 3 - TIR'!$D$5</f>
        <v>15594.1014</v>
      </c>
      <c r="AV833" s="4">
        <f>AQ833*'Ejercicio 3 - TIR'!$D$5</f>
        <v>16097.33539</v>
      </c>
      <c r="AW833" s="4">
        <f>AR833*'Ejercicio 3 - TIR'!$D$5</f>
        <v>21806.39415</v>
      </c>
      <c r="AX833" s="4">
        <f>AS833*'Ejercicio 3 - TIR'!$D$5</f>
        <v>30547.10902</v>
      </c>
      <c r="AY833" s="4">
        <f>AT833*'Ejercicio 3 - TIR'!$D$5</f>
        <v>37950.6744</v>
      </c>
      <c r="AZ833" s="4">
        <f t="shared" ref="AZ833:BD833" si="2534">AJ833-AU833-AE833</f>
        <v>27707.56473</v>
      </c>
      <c r="BA833" s="4">
        <f t="shared" si="2534"/>
        <v>27466.62199</v>
      </c>
      <c r="BB833" s="4">
        <f t="shared" si="2534"/>
        <v>31972.57145</v>
      </c>
      <c r="BC833" s="4">
        <f t="shared" si="2534"/>
        <v>39284.42752</v>
      </c>
      <c r="BD833" s="4">
        <f t="shared" si="2534"/>
        <v>44495.87406</v>
      </c>
      <c r="BE833" s="4">
        <f t="shared" ref="BE833:BI833" si="2535">AZ833/Z833</f>
        <v>24092.45865</v>
      </c>
      <c r="BF833" s="4">
        <f t="shared" si="2535"/>
        <v>21006.09654</v>
      </c>
      <c r="BG833" s="4">
        <f t="shared" si="2535"/>
        <v>20466.50212</v>
      </c>
      <c r="BH833" s="4">
        <f t="shared" si="2535"/>
        <v>21068.49551</v>
      </c>
      <c r="BI833" s="4">
        <f t="shared" si="2535"/>
        <v>19108.73028</v>
      </c>
      <c r="BJ833" s="4">
        <f t="shared" si="38"/>
        <v>84324.0186</v>
      </c>
      <c r="BK833" s="4">
        <f t="shared" si="39"/>
        <v>40859.89055</v>
      </c>
      <c r="BL833" s="4">
        <f t="shared" si="40"/>
        <v>125183.9092</v>
      </c>
      <c r="BM833" s="4">
        <f>BK833*'Ejercicio 3 - TIR'!$D$5</f>
        <v>20429.94528</v>
      </c>
      <c r="BN833" s="4">
        <f t="shared" si="41"/>
        <v>104753.9639</v>
      </c>
      <c r="BO833" s="4">
        <f t="shared" si="42"/>
        <v>44986.53602</v>
      </c>
      <c r="BP833" s="4">
        <f t="shared" si="43"/>
        <v>-123949.2016</v>
      </c>
      <c r="BQ833" s="4">
        <f t="shared" ref="BQ833:BT833" si="2536">BE833</f>
        <v>24092.45865</v>
      </c>
      <c r="BR833" s="4">
        <f t="shared" si="2536"/>
        <v>21006.09654</v>
      </c>
      <c r="BS833" s="4">
        <f t="shared" si="2536"/>
        <v>20466.50212</v>
      </c>
      <c r="BT833" s="4">
        <f t="shared" si="2536"/>
        <v>21068.49551</v>
      </c>
      <c r="BU833" s="4">
        <f t="shared" si="45"/>
        <v>64095.2663</v>
      </c>
      <c r="BV833" s="36">
        <f t="shared" si="46"/>
        <v>5.808844138</v>
      </c>
    </row>
    <row r="834" ht="15.0" customHeight="1">
      <c r="A834" s="2">
        <v>833.0</v>
      </c>
      <c r="B834" s="3">
        <f t="shared" si="4"/>
        <v>0.4752054904</v>
      </c>
      <c r="C834" s="4">
        <f>IF(B834&lt;=('Ejercicio 3 - TIR'!$D$13-'Ejercicio 3 - TIR'!$C$13)/('Ejercicio 3 - TIR'!$E$13-'Ejercicio 3 - TIR'!$C$13),'Ejercicio 3 - TIR'!$C$13+SQRT(('Ejercicio 3 - TIR'!$E$13-'Ejercicio 3 - TIR'!$C$13)*('Ejercicio 3 - TIR'!$D$13-'Ejercicio 3 - TIR'!$C$13)*B834),'Ejercicio 3 - TIR'!$E$13-SQRT(('Ejercicio 3 - TIR'!$E$13-'Ejercicio 3 - TIR'!$C$13)*('Ejercicio 3 - TIR'!$E$13-'Ejercicio 3 - TIR'!$D$13)*(1-B834)))</f>
        <v>74905.11184</v>
      </c>
      <c r="D834" s="3">
        <f t="shared" si="5"/>
        <v>0.820184944</v>
      </c>
      <c r="E834" s="4">
        <f>IF(D834&lt;=('Ejercicio 3 - TIR'!$D$14-'Ejercicio 3 - TIR'!$C$14)/('Ejercicio 3 - TIR'!$E$14-'Ejercicio 3 - TIR'!$C$14),'Ejercicio 3 - TIR'!$C$14+SQRT(('Ejercicio 3 - TIR'!$E$14-'Ejercicio 3 - TIR'!$C$14)*('Ejercicio 3 - TIR'!$D$14-'Ejercicio 3 - TIR'!$C$14)*D834),'Ejercicio 3 - TIR'!$E$14-SQRT(('Ejercicio 3 - TIR'!$E$14-'Ejercicio 3 - TIR'!$C$14)*('Ejercicio 3 - TIR'!$E$14-'Ejercicio 3 - TIR'!$D$14)*(1-D834)))</f>
        <v>34806.5177</v>
      </c>
      <c r="F834" s="3">
        <f t="shared" si="6"/>
        <v>0.12039212</v>
      </c>
      <c r="G834" s="4">
        <f>IF(F834&lt;=('Ejercicio 3 - TIR'!$D$18-'Ejercicio 3 - TIR'!$C$18)/('Ejercicio 3 - TIR'!$E$18-'Ejercicio 3 - TIR'!$C$18),'Ejercicio 3 - TIR'!$C$18+SQRT(('Ejercicio 3 - TIR'!$E$18-'Ejercicio 3 - TIR'!$C$18)*('Ejercicio 3 - TIR'!$D$18-'Ejercicio 3 - TIR'!$C$18)*F834),'Ejercicio 3 - TIR'!$E$18-SQRT(('Ejercicio 3 - TIR'!$E$18-'Ejercicio 3 - TIR'!$C$18)*('Ejercicio 3 - TIR'!$E$18-'Ejercicio 3 - TIR'!$D$18)*(1-F834)))</f>
        <v>34249.5668</v>
      </c>
      <c r="H834" s="3">
        <f t="shared" si="7"/>
        <v>0.9243744318</v>
      </c>
      <c r="I834" s="4">
        <f>IF(H834&lt;=('Ejercicio 3 - TIR'!$D$18-'Ejercicio 3 - TIR'!$C$18)/('Ejercicio 3 - TIR'!$E$18-'Ejercicio 3 - TIR'!$C$18),'Ejercicio 3 - TIR'!$C$18+SQRT(('Ejercicio 3 - TIR'!$E$18-'Ejercicio 3 - TIR'!$C$18)*('Ejercicio 3 - TIR'!$D$18-'Ejercicio 3 - TIR'!$C$18)*H834),'Ejercicio 3 - TIR'!$E$18-SQRT(('Ejercicio 3 - TIR'!$E$18-'Ejercicio 3 - TIR'!$C$18)*('Ejercicio 3 - TIR'!$E$18-'Ejercicio 3 - TIR'!$D$18)*(1-H834)))</f>
        <v>42618.42119</v>
      </c>
      <c r="J834" s="3">
        <f t="shared" si="8"/>
        <v>0.7005887483</v>
      </c>
      <c r="K834" s="4">
        <f>IF(J834&lt;=('Ejercicio 3 - TIR'!$D$18-'Ejercicio 3 - TIR'!$C$18)/('Ejercicio 3 - TIR'!$E$18-'Ejercicio 3 - TIR'!$C$18),'Ejercicio 3 - TIR'!$C$18+SQRT(('Ejercicio 3 - TIR'!$E$18-'Ejercicio 3 - TIR'!$C$18)*('Ejercicio 3 - TIR'!$D$18-'Ejercicio 3 - TIR'!$C$18)*J834),'Ejercicio 3 - TIR'!$E$18-SQRT(('Ejercicio 3 - TIR'!$E$18-'Ejercicio 3 - TIR'!$C$18)*('Ejercicio 3 - TIR'!$E$18-'Ejercicio 3 - TIR'!$D$18)*(1-J834)))</f>
        <v>40261.24026</v>
      </c>
      <c r="L834" s="3">
        <f t="shared" si="9"/>
        <v>0.1344242924</v>
      </c>
      <c r="M834" s="4">
        <f>IF(L834&lt;=('Ejercicio 3 - TIR'!$D$18-'Ejercicio 3 - TIR'!$C$18)/('Ejercicio 3 - TIR'!$E$18-'Ejercicio 3 - TIR'!$C$18),'Ejercicio 3 - TIR'!$C$18+SQRT(('Ejercicio 3 - TIR'!$E$18-'Ejercicio 3 - TIR'!$C$18)*('Ejercicio 3 - TIR'!$D$18-'Ejercicio 3 - TIR'!$C$18)*L834),'Ejercicio 3 - TIR'!$E$18-SQRT(('Ejercicio 3 - TIR'!$E$18-'Ejercicio 3 - TIR'!$C$18)*('Ejercicio 3 - TIR'!$E$18-'Ejercicio 3 - TIR'!$D$18)*(1-L834)))</f>
        <v>34490.39462</v>
      </c>
      <c r="N834" s="3">
        <f t="shared" si="10"/>
        <v>0.1611262261</v>
      </c>
      <c r="O834" s="4">
        <f>IF(N834&lt;=('Ejercicio 3 - TIR'!$D$18-'Ejercicio 3 - TIR'!$C$18)/('Ejercicio 3 - TIR'!$E$18-'Ejercicio 3 - TIR'!$C$18),'Ejercicio 3 - TIR'!$C$18+SQRT(('Ejercicio 3 - TIR'!$E$18-'Ejercicio 3 - TIR'!$C$18)*('Ejercicio 3 - TIR'!$D$18-'Ejercicio 3 - TIR'!$C$18)*N834),'Ejercicio 3 - TIR'!$E$18-SQRT(('Ejercicio 3 - TIR'!$E$18-'Ejercicio 3 - TIR'!$C$18)*('Ejercicio 3 - TIR'!$E$18-'Ejercicio 3 - TIR'!$D$18)*(1-N834)))</f>
        <v>34916.191</v>
      </c>
      <c r="P834" s="3">
        <f t="shared" si="11"/>
        <v>0.6213391133</v>
      </c>
      <c r="Q834" s="7">
        <f>IF(P834&lt;=('Ejercicio 3 - TIR'!$D$22-'Ejercicio 3 - TIR'!$C$22)/('Ejercicio 3 - TIR'!$E$22-'Ejercicio 3 - TIR'!$C$22),'Ejercicio 3 - TIR'!$C$22+SQRT(('Ejercicio 3 - TIR'!$E$22-'Ejercicio 3 - TIR'!$C$22)*('Ejercicio 3 - TIR'!$D$22-'Ejercicio 3 - TIR'!$C$22)*P834),'Ejercicio 3 - TIR'!$E$22-SQRT(('Ejercicio 3 - TIR'!$E$22-'Ejercicio 3 - TIR'!$C$22)*('Ejercicio 3 - TIR'!$E$22-'Ejercicio 3 - TIR'!$D$22)*(1-P834)))</f>
        <v>0.1538927291</v>
      </c>
      <c r="R834" s="3">
        <f t="shared" si="12"/>
        <v>0.6759885474</v>
      </c>
      <c r="S834" s="7">
        <f>IF(R834&lt;=('Ejercicio 3 - TIR'!$D$23-'Ejercicio 3 - TIR'!$C$23)/('Ejercicio 3 - TIR'!$E$23-'Ejercicio 3 - TIR'!$C$23),'Ejercicio 3 - TIR'!$C$23+SQRT(('Ejercicio 3 - TIR'!$E$23-'Ejercicio 3 - TIR'!$C$23)*('Ejercicio 3 - TIR'!$D$23-'Ejercicio 3 - TIR'!$C$23)*R834),'Ejercicio 3 - TIR'!$E$23-SQRT(('Ejercicio 3 - TIR'!$E$23-'Ejercicio 3 - TIR'!$C$23)*('Ejercicio 3 - TIR'!$E$23-'Ejercicio 3 - TIR'!$D$23)*(1-R834)))</f>
        <v>0.155850039</v>
      </c>
      <c r="T834" s="3">
        <f t="shared" si="13"/>
        <v>0.3672199932</v>
      </c>
      <c r="U834" s="7">
        <f>IF(T834&lt;=('Ejercicio 3 - TIR'!$D$24-'Ejercicio 3 - TIR'!$C$24)/('Ejercicio 3 - TIR'!$E$24-'Ejercicio 3 - TIR'!$C$24),'Ejercicio 3 - TIR'!$C$24+SQRT(('Ejercicio 3 - TIR'!$E$24-'Ejercicio 3 - TIR'!$C$24)*('Ejercicio 3 - TIR'!$D$24-'Ejercicio 3 - TIR'!$C$24)*T834),'Ejercicio 3 - TIR'!$E$24-SQRT(('Ejercicio 3 - TIR'!$E$24-'Ejercicio 3 - TIR'!$C$24)*('Ejercicio 3 - TIR'!$E$24-'Ejercicio 3 - TIR'!$D$24)*(1-T834)))</f>
        <v>0.1777698035</v>
      </c>
      <c r="V834" s="3">
        <f t="shared" si="14"/>
        <v>0.9621134957</v>
      </c>
      <c r="W834" s="7">
        <f>IF(V834&lt;=('Ejercicio 3 - TIR'!$D$25-'Ejercicio 3 - TIR'!$C$25)/('Ejercicio 3 - TIR'!$E$25-'Ejercicio 3 - TIR'!$C$25),'Ejercicio 3 - TIR'!$C$25+SQRT(('Ejercicio 3 - TIR'!$E$25-'Ejercicio 3 - TIR'!$C$25)*('Ejercicio 3 - TIR'!$D$25-'Ejercicio 3 - TIR'!$C$25)*V834),'Ejercicio 3 - TIR'!$E$25-SQRT(('Ejercicio 3 - TIR'!$E$25-'Ejercicio 3 - TIR'!$C$25)*('Ejercicio 3 - TIR'!$E$25-'Ejercicio 3 - TIR'!$D$25)*(1-V834)))</f>
        <v>0.2384846726</v>
      </c>
      <c r="X834" s="3">
        <f t="shared" si="15"/>
        <v>0.9658930742</v>
      </c>
      <c r="Y834" s="7">
        <f>IF(X834&lt;=('Ejercicio 3 - TIR'!$D$26-'Ejercicio 3 - TIR'!$C$26)/('Ejercicio 3 - TIR'!$E$26-'Ejercicio 3 - TIR'!$C$26),'Ejercicio 3 - TIR'!$C$26+SQRT(('Ejercicio 3 - TIR'!$E$26-'Ejercicio 3 - TIR'!$C$26)*('Ejercicio 3 - TIR'!$D$26-'Ejercicio 3 - TIR'!$C$26)*X834),'Ejercicio 3 - TIR'!$E$26-SQRT(('Ejercicio 3 - TIR'!$E$26-'Ejercicio 3 - TIR'!$C$26)*('Ejercicio 3 - TIR'!$E$26-'Ejercicio 3 - TIR'!$D$26)*(1-X834)))</f>
        <v>0.2664288026</v>
      </c>
      <c r="Z834" s="3">
        <f t="shared" si="16"/>
        <v>1.153892729</v>
      </c>
      <c r="AA834" s="3">
        <f t="shared" si="17"/>
        <v>1.333726956</v>
      </c>
      <c r="AB834" s="3">
        <f t="shared" si="18"/>
        <v>1.570823335</v>
      </c>
      <c r="AC834" s="3">
        <f t="shared" si="19"/>
        <v>1.945440623</v>
      </c>
      <c r="AD834" s="3">
        <f t="shared" si="20"/>
        <v>2.463762039</v>
      </c>
      <c r="AE834" s="2">
        <f t="shared" si="21"/>
        <v>5356.469998</v>
      </c>
      <c r="AF834" s="2">
        <f t="shared" si="22"/>
        <v>6191.276056</v>
      </c>
      <c r="AG834" s="2">
        <f t="shared" si="23"/>
        <v>7291.897984</v>
      </c>
      <c r="AH834" s="2">
        <f t="shared" si="24"/>
        <v>9030.903887</v>
      </c>
      <c r="AI834" s="2">
        <f t="shared" si="25"/>
        <v>11436.9968</v>
      </c>
      <c r="AJ834" s="4">
        <f t="shared" si="26"/>
        <v>39520.32611</v>
      </c>
      <c r="AK834" s="4">
        <f t="shared" si="27"/>
        <v>56841.33716</v>
      </c>
      <c r="AL834" s="4">
        <f t="shared" si="28"/>
        <v>63243.29569</v>
      </c>
      <c r="AM834" s="4">
        <f t="shared" si="29"/>
        <v>67099.01482</v>
      </c>
      <c r="AN834" s="4">
        <f t="shared" si="30"/>
        <v>86025.18593</v>
      </c>
      <c r="AO834" s="4">
        <f>C834/'Ejercicio 3 - TIR'!$D$7</f>
        <v>14981.02237</v>
      </c>
      <c r="AP834" s="4">
        <f t="shared" si="31"/>
        <v>24539.30374</v>
      </c>
      <c r="AQ834" s="4">
        <f t="shared" si="32"/>
        <v>41860.3148</v>
      </c>
      <c r="AR834" s="4">
        <f t="shared" si="33"/>
        <v>48262.27332</v>
      </c>
      <c r="AS834" s="4">
        <f t="shared" si="34"/>
        <v>52117.99245</v>
      </c>
      <c r="AT834" s="4">
        <f t="shared" si="35"/>
        <v>71044.16356</v>
      </c>
      <c r="AU834" s="4">
        <f>AP834*'Ejercicio 3 - TIR'!$D$5</f>
        <v>12269.65187</v>
      </c>
      <c r="AV834" s="4">
        <f>AQ834*'Ejercicio 3 - TIR'!$D$5</f>
        <v>20930.1574</v>
      </c>
      <c r="AW834" s="4">
        <f>AR834*'Ejercicio 3 - TIR'!$D$5</f>
        <v>24131.13666</v>
      </c>
      <c r="AX834" s="4">
        <f>AS834*'Ejercicio 3 - TIR'!$D$5</f>
        <v>26058.99622</v>
      </c>
      <c r="AY834" s="4">
        <f>AT834*'Ejercicio 3 - TIR'!$D$5</f>
        <v>35522.08178</v>
      </c>
      <c r="AZ834" s="4">
        <f t="shared" ref="AZ834:BD834" si="2537">AJ834-AU834-AE834</f>
        <v>21894.20424</v>
      </c>
      <c r="BA834" s="4">
        <f t="shared" si="2537"/>
        <v>29719.90371</v>
      </c>
      <c r="BB834" s="4">
        <f t="shared" si="2537"/>
        <v>31820.26104</v>
      </c>
      <c r="BC834" s="4">
        <f t="shared" si="2537"/>
        <v>32009.11471</v>
      </c>
      <c r="BD834" s="4">
        <f t="shared" si="2537"/>
        <v>39066.10735</v>
      </c>
      <c r="BE834" s="4">
        <f t="shared" ref="BE834:BI834" si="2538">AZ834/Z834</f>
        <v>18974.21111</v>
      </c>
      <c r="BF834" s="4">
        <f t="shared" si="2538"/>
        <v>22283.34936</v>
      </c>
      <c r="BG834" s="4">
        <f t="shared" si="2538"/>
        <v>20257.05905</v>
      </c>
      <c r="BH834" s="4">
        <f t="shared" si="2538"/>
        <v>16453.401</v>
      </c>
      <c r="BI834" s="4">
        <f t="shared" si="2538"/>
        <v>15856.28268</v>
      </c>
      <c r="BJ834" s="4">
        <f t="shared" si="38"/>
        <v>85754.97703</v>
      </c>
      <c r="BK834" s="4">
        <f t="shared" si="39"/>
        <v>36909.67422</v>
      </c>
      <c r="BL834" s="4">
        <f t="shared" si="40"/>
        <v>122664.6513</v>
      </c>
      <c r="BM834" s="4">
        <f>BK834*'Ejercicio 3 - TIR'!$D$5</f>
        <v>18454.83711</v>
      </c>
      <c r="BN834" s="4">
        <f t="shared" si="41"/>
        <v>104209.8141</v>
      </c>
      <c r="BO834" s="4">
        <f t="shared" si="42"/>
        <v>42297.02888</v>
      </c>
      <c r="BP834" s="4">
        <f t="shared" si="43"/>
        <v>-109711.6295</v>
      </c>
      <c r="BQ834" s="4">
        <f t="shared" ref="BQ834:BT834" si="2539">BE834</f>
        <v>18974.21111</v>
      </c>
      <c r="BR834" s="4">
        <f t="shared" si="2539"/>
        <v>22283.34936</v>
      </c>
      <c r="BS834" s="4">
        <f t="shared" si="2539"/>
        <v>20257.05905</v>
      </c>
      <c r="BT834" s="4">
        <f t="shared" si="2539"/>
        <v>16453.401</v>
      </c>
      <c r="BU834" s="4">
        <f t="shared" si="45"/>
        <v>58153.31157</v>
      </c>
      <c r="BV834" s="36">
        <f t="shared" si="46"/>
        <v>6.429817916</v>
      </c>
    </row>
    <row r="835" ht="15.0" customHeight="1">
      <c r="A835" s="2">
        <v>834.0</v>
      </c>
      <c r="B835" s="3">
        <f t="shared" si="4"/>
        <v>0.7661731806</v>
      </c>
      <c r="C835" s="4">
        <f>IF(B835&lt;=('Ejercicio 3 - TIR'!$D$13-'Ejercicio 3 - TIR'!$C$13)/('Ejercicio 3 - TIR'!$E$13-'Ejercicio 3 - TIR'!$C$13),'Ejercicio 3 - TIR'!$C$13+SQRT(('Ejercicio 3 - TIR'!$E$13-'Ejercicio 3 - TIR'!$C$13)*('Ejercicio 3 - TIR'!$D$13-'Ejercicio 3 - TIR'!$C$13)*B835),'Ejercicio 3 - TIR'!$E$13-SQRT(('Ejercicio 3 - TIR'!$E$13-'Ejercicio 3 - TIR'!$C$13)*('Ejercicio 3 - TIR'!$E$13-'Ejercicio 3 - TIR'!$D$13)*(1-B835)))</f>
        <v>83249.11396</v>
      </c>
      <c r="D835" s="3">
        <f t="shared" si="5"/>
        <v>0.851948971</v>
      </c>
      <c r="E835" s="4">
        <f>IF(D835&lt;=('Ejercicio 3 - TIR'!$D$14-'Ejercicio 3 - TIR'!$C$14)/('Ejercicio 3 - TIR'!$E$14-'Ejercicio 3 - TIR'!$C$14),'Ejercicio 3 - TIR'!$C$14+SQRT(('Ejercicio 3 - TIR'!$E$14-'Ejercicio 3 - TIR'!$C$14)*('Ejercicio 3 - TIR'!$D$14-'Ejercicio 3 - TIR'!$C$14)*D835),'Ejercicio 3 - TIR'!$E$14-SQRT(('Ejercicio 3 - TIR'!$E$14-'Ejercicio 3 - TIR'!$C$14)*('Ejercicio 3 - TIR'!$E$14-'Ejercicio 3 - TIR'!$D$14)*(1-D835)))</f>
        <v>35287.5002</v>
      </c>
      <c r="F835" s="3">
        <f t="shared" si="6"/>
        <v>0.8669151987</v>
      </c>
      <c r="G835" s="4">
        <f>IF(F835&lt;=('Ejercicio 3 - TIR'!$D$18-'Ejercicio 3 - TIR'!$C$18)/('Ejercicio 3 - TIR'!$E$18-'Ejercicio 3 - TIR'!$C$18),'Ejercicio 3 - TIR'!$C$18+SQRT(('Ejercicio 3 - TIR'!$E$18-'Ejercicio 3 - TIR'!$C$18)*('Ejercicio 3 - TIR'!$D$18-'Ejercicio 3 - TIR'!$C$18)*F835),'Ejercicio 3 - TIR'!$E$18-SQRT(('Ejercicio 3 - TIR'!$E$18-'Ejercicio 3 - TIR'!$C$18)*('Ejercicio 3 - TIR'!$E$18-'Ejercicio 3 - TIR'!$D$18)*(1-F835)))</f>
        <v>41840.67094</v>
      </c>
      <c r="H835" s="3">
        <f t="shared" si="7"/>
        <v>0.8270773832</v>
      </c>
      <c r="I835" s="4">
        <f>IF(H835&lt;=('Ejercicio 3 - TIR'!$D$18-'Ejercicio 3 - TIR'!$C$18)/('Ejercicio 3 - TIR'!$E$18-'Ejercicio 3 - TIR'!$C$18),'Ejercicio 3 - TIR'!$C$18+SQRT(('Ejercicio 3 - TIR'!$E$18-'Ejercicio 3 - TIR'!$C$18)*('Ejercicio 3 - TIR'!$D$18-'Ejercicio 3 - TIR'!$C$18)*H835),'Ejercicio 3 - TIR'!$E$18-SQRT(('Ejercicio 3 - TIR'!$E$18-'Ejercicio 3 - TIR'!$C$18)*('Ejercicio 3 - TIR'!$E$18-'Ejercicio 3 - TIR'!$D$18)*(1-H835)))</f>
        <v>41398.72297</v>
      </c>
      <c r="J835" s="3">
        <f t="shared" si="8"/>
        <v>0.4009875549</v>
      </c>
      <c r="K835" s="4">
        <f>IF(J835&lt;=('Ejercicio 3 - TIR'!$D$18-'Ejercicio 3 - TIR'!$C$18)/('Ejercicio 3 - TIR'!$E$18-'Ejercicio 3 - TIR'!$C$18),'Ejercicio 3 - TIR'!$C$18+SQRT(('Ejercicio 3 - TIR'!$E$18-'Ejercicio 3 - TIR'!$C$18)*('Ejercicio 3 - TIR'!$D$18-'Ejercicio 3 - TIR'!$C$18)*J835),'Ejercicio 3 - TIR'!$E$18-SQRT(('Ejercicio 3 - TIR'!$E$18-'Ejercicio 3 - TIR'!$C$18)*('Ejercicio 3 - TIR'!$E$18-'Ejercicio 3 - TIR'!$D$18)*(1-J835)))</f>
        <v>37755.52276</v>
      </c>
      <c r="L835" s="3">
        <f t="shared" si="9"/>
        <v>0.4755583177</v>
      </c>
      <c r="M835" s="4">
        <f>IF(L835&lt;=('Ejercicio 3 - TIR'!$D$18-'Ejercicio 3 - TIR'!$C$18)/('Ejercicio 3 - TIR'!$E$18-'Ejercicio 3 - TIR'!$C$18),'Ejercicio 3 - TIR'!$C$18+SQRT(('Ejercicio 3 - TIR'!$E$18-'Ejercicio 3 - TIR'!$C$18)*('Ejercicio 3 - TIR'!$D$18-'Ejercicio 3 - TIR'!$C$18)*L835),'Ejercicio 3 - TIR'!$E$18-SQRT(('Ejercicio 3 - TIR'!$E$18-'Ejercicio 3 - TIR'!$C$18)*('Ejercicio 3 - TIR'!$E$18-'Ejercicio 3 - TIR'!$D$18)*(1-L835)))</f>
        <v>38445.93083</v>
      </c>
      <c r="N835" s="3">
        <f t="shared" si="10"/>
        <v>0.8977191358</v>
      </c>
      <c r="O835" s="4">
        <f>IF(N835&lt;=('Ejercicio 3 - TIR'!$D$18-'Ejercicio 3 - TIR'!$C$18)/('Ejercicio 3 - TIR'!$E$18-'Ejercicio 3 - TIR'!$C$18),'Ejercicio 3 - TIR'!$C$18+SQRT(('Ejercicio 3 - TIR'!$E$18-'Ejercicio 3 - TIR'!$C$18)*('Ejercicio 3 - TIR'!$D$18-'Ejercicio 3 - TIR'!$C$18)*N835),'Ejercicio 3 - TIR'!$E$18-SQRT(('Ejercicio 3 - TIR'!$E$18-'Ejercicio 3 - TIR'!$C$18)*('Ejercicio 3 - TIR'!$E$18-'Ejercicio 3 - TIR'!$D$18)*(1-N835)))</f>
        <v>42230.33128</v>
      </c>
      <c r="P835" s="3">
        <f t="shared" si="11"/>
        <v>0.4973836726</v>
      </c>
      <c r="Q835" s="7">
        <f>IF(P835&lt;=('Ejercicio 3 - TIR'!$D$22-'Ejercicio 3 - TIR'!$C$22)/('Ejercicio 3 - TIR'!$E$22-'Ejercicio 3 - TIR'!$C$22),'Ejercicio 3 - TIR'!$C$22+SQRT(('Ejercicio 3 - TIR'!$E$22-'Ejercicio 3 - TIR'!$C$22)*('Ejercicio 3 - TIR'!$D$22-'Ejercicio 3 - TIR'!$C$22)*P835),'Ejercicio 3 - TIR'!$E$22-SQRT(('Ejercicio 3 - TIR'!$E$22-'Ejercicio 3 - TIR'!$C$22)*('Ejercicio 3 - TIR'!$E$22-'Ejercicio 3 - TIR'!$D$22)*(1-P835)))</f>
        <v>0.1499214072</v>
      </c>
      <c r="R835" s="3">
        <f t="shared" si="12"/>
        <v>0.7471969158</v>
      </c>
      <c r="S835" s="7">
        <f>IF(R835&lt;=('Ejercicio 3 - TIR'!$D$23-'Ejercicio 3 - TIR'!$C$23)/('Ejercicio 3 - TIR'!$E$23-'Ejercicio 3 - TIR'!$C$23),'Ejercicio 3 - TIR'!$C$23+SQRT(('Ejercicio 3 - TIR'!$E$23-'Ejercicio 3 - TIR'!$C$23)*('Ejercicio 3 - TIR'!$D$23-'Ejercicio 3 - TIR'!$C$23)*R835),'Ejercicio 3 - TIR'!$E$23-SQRT(('Ejercicio 3 - TIR'!$E$23-'Ejercicio 3 - TIR'!$C$23)*('Ejercicio 3 - TIR'!$E$23-'Ejercicio 3 - TIR'!$D$23)*(1-R835)))</f>
        <v>0.1586682033</v>
      </c>
      <c r="T835" s="3">
        <f t="shared" si="13"/>
        <v>0.6645308522</v>
      </c>
      <c r="U835" s="7">
        <f>IF(T835&lt;=('Ejercicio 3 - TIR'!$D$24-'Ejercicio 3 - TIR'!$C$24)/('Ejercicio 3 - TIR'!$E$24-'Ejercicio 3 - TIR'!$C$24),'Ejercicio 3 - TIR'!$C$24+SQRT(('Ejercicio 3 - TIR'!$E$24-'Ejercicio 3 - TIR'!$C$24)*('Ejercicio 3 - TIR'!$D$24-'Ejercicio 3 - TIR'!$C$24)*T835),'Ejercicio 3 - TIR'!$E$24-SQRT(('Ejercicio 3 - TIR'!$E$24-'Ejercicio 3 - TIR'!$C$24)*('Ejercicio 3 - TIR'!$E$24-'Ejercicio 3 - TIR'!$D$24)*(1-T835)))</f>
        <v>0.1893517763</v>
      </c>
      <c r="V835" s="3">
        <f t="shared" si="14"/>
        <v>0.8111973419</v>
      </c>
      <c r="W835" s="7">
        <f>IF(V835&lt;=('Ejercicio 3 - TIR'!$D$25-'Ejercicio 3 - TIR'!$C$25)/('Ejercicio 3 - TIR'!$E$25-'Ejercicio 3 - TIR'!$C$25),'Ejercicio 3 - TIR'!$C$25+SQRT(('Ejercicio 3 - TIR'!$E$25-'Ejercicio 3 - TIR'!$C$25)*('Ejercicio 3 - TIR'!$D$25-'Ejercicio 3 - TIR'!$C$25)*V835),'Ejercicio 3 - TIR'!$E$25-SQRT(('Ejercicio 3 - TIR'!$E$25-'Ejercicio 3 - TIR'!$C$25)*('Ejercicio 3 - TIR'!$E$25-'Ejercicio 3 - TIR'!$D$25)*(1-V835)))</f>
        <v>0.2242937886</v>
      </c>
      <c r="X835" s="3">
        <f t="shared" si="15"/>
        <v>0.4963472176</v>
      </c>
      <c r="Y835" s="7">
        <f>IF(X835&lt;=('Ejercicio 3 - TIR'!$D$26-'Ejercicio 3 - TIR'!$C$26)/('Ejercicio 3 - TIR'!$E$26-'Ejercicio 3 - TIR'!$C$26),'Ejercicio 3 - TIR'!$C$26+SQRT(('Ejercicio 3 - TIR'!$E$26-'Ejercicio 3 - TIR'!$C$26)*('Ejercicio 3 - TIR'!$D$26-'Ejercicio 3 - TIR'!$C$26)*X835),'Ejercicio 3 - TIR'!$E$26-SQRT(('Ejercicio 3 - TIR'!$E$26-'Ejercicio 3 - TIR'!$C$26)*('Ejercicio 3 - TIR'!$E$26-'Ejercicio 3 - TIR'!$D$26)*(1-X835)))</f>
        <v>0.227849017</v>
      </c>
      <c r="Z835" s="3">
        <f t="shared" si="16"/>
        <v>1.149921407</v>
      </c>
      <c r="AA835" s="3">
        <f t="shared" si="17"/>
        <v>1.332377371</v>
      </c>
      <c r="AB835" s="3">
        <f t="shared" si="18"/>
        <v>1.584665393</v>
      </c>
      <c r="AC835" s="3">
        <f t="shared" si="19"/>
        <v>1.940095997</v>
      </c>
      <c r="AD835" s="3">
        <f t="shared" si="20"/>
        <v>2.382144963</v>
      </c>
      <c r="AE835" s="2">
        <f t="shared" si="21"/>
        <v>5290.351688</v>
      </c>
      <c r="AF835" s="2">
        <f t="shared" si="22"/>
        <v>6129.762285</v>
      </c>
      <c r="AG835" s="2">
        <f t="shared" si="23"/>
        <v>7290.443662</v>
      </c>
      <c r="AH835" s="2">
        <f t="shared" si="24"/>
        <v>8925.644892</v>
      </c>
      <c r="AI835" s="2">
        <f t="shared" si="25"/>
        <v>10959.34431</v>
      </c>
      <c r="AJ835" s="4">
        <f t="shared" si="26"/>
        <v>48113.48321</v>
      </c>
      <c r="AK835" s="4">
        <f t="shared" si="27"/>
        <v>55158.72166</v>
      </c>
      <c r="AL835" s="4">
        <f t="shared" si="28"/>
        <v>59829.8703</v>
      </c>
      <c r="AM835" s="4">
        <f t="shared" si="29"/>
        <v>74588.79653</v>
      </c>
      <c r="AN835" s="4">
        <f t="shared" si="30"/>
        <v>100598.771</v>
      </c>
      <c r="AO835" s="4">
        <f>C835/'Ejercicio 3 - TIR'!$D$7</f>
        <v>16649.82279</v>
      </c>
      <c r="AP835" s="4">
        <f t="shared" si="31"/>
        <v>31463.66042</v>
      </c>
      <c r="AQ835" s="4">
        <f t="shared" si="32"/>
        <v>38508.89887</v>
      </c>
      <c r="AR835" s="4">
        <f t="shared" si="33"/>
        <v>43180.04751</v>
      </c>
      <c r="AS835" s="4">
        <f t="shared" si="34"/>
        <v>57938.97374</v>
      </c>
      <c r="AT835" s="4">
        <f t="shared" si="35"/>
        <v>83948.94817</v>
      </c>
      <c r="AU835" s="4">
        <f>AP835*'Ejercicio 3 - TIR'!$D$5</f>
        <v>15731.83021</v>
      </c>
      <c r="AV835" s="4">
        <f>AQ835*'Ejercicio 3 - TIR'!$D$5</f>
        <v>19254.44944</v>
      </c>
      <c r="AW835" s="4">
        <f>AR835*'Ejercicio 3 - TIR'!$D$5</f>
        <v>21590.02375</v>
      </c>
      <c r="AX835" s="4">
        <f>AS835*'Ejercicio 3 - TIR'!$D$5</f>
        <v>28969.48687</v>
      </c>
      <c r="AY835" s="4">
        <f>AT835*'Ejercicio 3 - TIR'!$D$5</f>
        <v>41974.47408</v>
      </c>
      <c r="AZ835" s="4">
        <f t="shared" ref="AZ835:BD835" si="2540">AJ835-AU835-AE835</f>
        <v>27091.30131</v>
      </c>
      <c r="BA835" s="4">
        <f t="shared" si="2540"/>
        <v>29774.50994</v>
      </c>
      <c r="BB835" s="4">
        <f t="shared" si="2540"/>
        <v>30949.40288</v>
      </c>
      <c r="BC835" s="4">
        <f t="shared" si="2540"/>
        <v>36693.66477</v>
      </c>
      <c r="BD835" s="4">
        <f t="shared" si="2540"/>
        <v>47664.95257</v>
      </c>
      <c r="BE835" s="4">
        <f t="shared" ref="BE835:BI835" si="2541">AZ835/Z835</f>
        <v>23559.26339</v>
      </c>
      <c r="BF835" s="4">
        <f t="shared" si="2541"/>
        <v>22346.90456</v>
      </c>
      <c r="BG835" s="4">
        <f t="shared" si="2541"/>
        <v>19530.56022</v>
      </c>
      <c r="BH835" s="4">
        <f t="shared" si="2541"/>
        <v>18913.3243</v>
      </c>
      <c r="BI835" s="4">
        <f t="shared" si="2541"/>
        <v>20009.25775</v>
      </c>
      <c r="BJ835" s="4">
        <f t="shared" si="38"/>
        <v>84059.94087</v>
      </c>
      <c r="BK835" s="4">
        <f t="shared" si="39"/>
        <v>39662.2915</v>
      </c>
      <c r="BL835" s="4">
        <f t="shared" si="40"/>
        <v>123722.2324</v>
      </c>
      <c r="BM835" s="4">
        <f>BK835*'Ejercicio 3 - TIR'!$D$5</f>
        <v>19831.14575</v>
      </c>
      <c r="BN835" s="4">
        <f t="shared" si="41"/>
        <v>103891.0866</v>
      </c>
      <c r="BO835" s="4">
        <f t="shared" si="42"/>
        <v>43612.4116</v>
      </c>
      <c r="BP835" s="4">
        <f t="shared" si="43"/>
        <v>-118536.6142</v>
      </c>
      <c r="BQ835" s="4">
        <f t="shared" ref="BQ835:BT835" si="2542">BE835</f>
        <v>23559.26339</v>
      </c>
      <c r="BR835" s="4">
        <f t="shared" si="2542"/>
        <v>22346.90456</v>
      </c>
      <c r="BS835" s="4">
        <f t="shared" si="2542"/>
        <v>19530.56022</v>
      </c>
      <c r="BT835" s="4">
        <f t="shared" si="2542"/>
        <v>18913.3243</v>
      </c>
      <c r="BU835" s="4">
        <f t="shared" si="45"/>
        <v>63621.66935</v>
      </c>
      <c r="BV835" s="36">
        <f t="shared" si="46"/>
        <v>6.658207522</v>
      </c>
    </row>
    <row r="836" ht="15.0" customHeight="1">
      <c r="A836" s="2">
        <v>835.0</v>
      </c>
      <c r="B836" s="3">
        <f t="shared" si="4"/>
        <v>0.8767093092</v>
      </c>
      <c r="C836" s="4">
        <f>IF(B836&lt;=('Ejercicio 3 - TIR'!$D$13-'Ejercicio 3 - TIR'!$C$13)/('Ejercicio 3 - TIR'!$E$13-'Ejercicio 3 - TIR'!$C$13),'Ejercicio 3 - TIR'!$C$13+SQRT(('Ejercicio 3 - TIR'!$E$13-'Ejercicio 3 - TIR'!$C$13)*('Ejercicio 3 - TIR'!$D$13-'Ejercicio 3 - TIR'!$C$13)*B836),'Ejercicio 3 - TIR'!$E$13-SQRT(('Ejercicio 3 - TIR'!$E$13-'Ejercicio 3 - TIR'!$C$13)*('Ejercicio 3 - TIR'!$E$13-'Ejercicio 3 - TIR'!$D$13)*(1-B836)))</f>
        <v>87836.57824</v>
      </c>
      <c r="D836" s="3">
        <f t="shared" si="5"/>
        <v>0.1283492683</v>
      </c>
      <c r="E836" s="4">
        <f>IF(D836&lt;=('Ejercicio 3 - TIR'!$D$14-'Ejercicio 3 - TIR'!$C$14)/('Ejercicio 3 - TIR'!$E$14-'Ejercicio 3 - TIR'!$C$14),'Ejercicio 3 - TIR'!$C$14+SQRT(('Ejercicio 3 - TIR'!$E$14-'Ejercicio 3 - TIR'!$C$14)*('Ejercicio 3 - TIR'!$D$14-'Ejercicio 3 - TIR'!$C$14)*D836),'Ejercicio 3 - TIR'!$E$14-SQRT(('Ejercicio 3 - TIR'!$E$14-'Ejercicio 3 - TIR'!$C$14)*('Ejercicio 3 - TIR'!$E$14-'Ejercicio 3 - TIR'!$D$14)*(1-D836)))</f>
        <v>28102.61102</v>
      </c>
      <c r="F836" s="3">
        <f t="shared" si="6"/>
        <v>0.6638762488</v>
      </c>
      <c r="G836" s="4">
        <f>IF(F836&lt;=('Ejercicio 3 - TIR'!$D$18-'Ejercicio 3 - TIR'!$C$18)/('Ejercicio 3 - TIR'!$E$18-'Ejercicio 3 - TIR'!$C$18),'Ejercicio 3 - TIR'!$C$18+SQRT(('Ejercicio 3 - TIR'!$E$18-'Ejercicio 3 - TIR'!$C$18)*('Ejercicio 3 - TIR'!$D$18-'Ejercicio 3 - TIR'!$C$18)*F836),'Ejercicio 3 - TIR'!$E$18-SQRT(('Ejercicio 3 - TIR'!$E$18-'Ejercicio 3 - TIR'!$C$18)*('Ejercicio 3 - TIR'!$E$18-'Ejercicio 3 - TIR'!$D$18)*(1-F836)))</f>
        <v>39979.04992</v>
      </c>
      <c r="H836" s="3">
        <f t="shared" si="7"/>
        <v>0.7946958829</v>
      </c>
      <c r="I836" s="4">
        <f>IF(H836&lt;=('Ejercicio 3 - TIR'!$D$18-'Ejercicio 3 - TIR'!$C$18)/('Ejercicio 3 - TIR'!$E$18-'Ejercicio 3 - TIR'!$C$18),'Ejercicio 3 - TIR'!$C$18+SQRT(('Ejercicio 3 - TIR'!$E$18-'Ejercicio 3 - TIR'!$C$18)*('Ejercicio 3 - TIR'!$D$18-'Ejercicio 3 - TIR'!$C$18)*H836),'Ejercicio 3 - TIR'!$E$18-SQRT(('Ejercicio 3 - TIR'!$E$18-'Ejercicio 3 - TIR'!$C$18)*('Ejercicio 3 - TIR'!$E$18-'Ejercicio 3 - TIR'!$D$18)*(1-H836)))</f>
        <v>41075.99582</v>
      </c>
      <c r="J836" s="3">
        <f t="shared" si="8"/>
        <v>0.7124927245</v>
      </c>
      <c r="K836" s="4">
        <f>IF(J836&lt;=('Ejercicio 3 - TIR'!$D$18-'Ejercicio 3 - TIR'!$C$18)/('Ejercicio 3 - TIR'!$E$18-'Ejercicio 3 - TIR'!$C$18),'Ejercicio 3 - TIR'!$C$18+SQRT(('Ejercicio 3 - TIR'!$E$18-'Ejercicio 3 - TIR'!$C$18)*('Ejercicio 3 - TIR'!$D$18-'Ejercicio 3 - TIR'!$C$18)*J836),'Ejercicio 3 - TIR'!$E$18-SQRT(('Ejercicio 3 - TIR'!$E$18-'Ejercicio 3 - TIR'!$C$18)*('Ejercicio 3 - TIR'!$E$18-'Ejercicio 3 - TIR'!$D$18)*(1-J836)))</f>
        <v>40356.39734</v>
      </c>
      <c r="L836" s="3">
        <f t="shared" si="9"/>
        <v>0.3835887439</v>
      </c>
      <c r="M836" s="4">
        <f>IF(L836&lt;=('Ejercicio 3 - TIR'!$D$18-'Ejercicio 3 - TIR'!$C$18)/('Ejercicio 3 - TIR'!$E$18-'Ejercicio 3 - TIR'!$C$18),'Ejercicio 3 - TIR'!$C$18+SQRT(('Ejercicio 3 - TIR'!$E$18-'Ejercicio 3 - TIR'!$C$18)*('Ejercicio 3 - TIR'!$D$18-'Ejercicio 3 - TIR'!$C$18)*L836),'Ejercicio 3 - TIR'!$E$18-SQRT(('Ejercicio 3 - TIR'!$E$18-'Ejercicio 3 - TIR'!$C$18)*('Ejercicio 3 - TIR'!$E$18-'Ejercicio 3 - TIR'!$D$18)*(1-L836)))</f>
        <v>37585.40121</v>
      </c>
      <c r="N836" s="3">
        <f t="shared" si="10"/>
        <v>0.06299198487</v>
      </c>
      <c r="O836" s="4">
        <f>IF(N836&lt;=('Ejercicio 3 - TIR'!$D$18-'Ejercicio 3 - TIR'!$C$18)/('Ejercicio 3 - TIR'!$E$18-'Ejercicio 3 - TIR'!$C$18),'Ejercicio 3 - TIR'!$C$18+SQRT(('Ejercicio 3 - TIR'!$E$18-'Ejercicio 3 - TIR'!$C$18)*('Ejercicio 3 - TIR'!$D$18-'Ejercicio 3 - TIR'!$C$18)*N836),'Ejercicio 3 - TIR'!$E$18-SQRT(('Ejercicio 3 - TIR'!$E$18-'Ejercicio 3 - TIR'!$C$18)*('Ejercicio 3 - TIR'!$E$18-'Ejercicio 3 - TIR'!$D$18)*(1-N836)))</f>
        <v>33073.88967</v>
      </c>
      <c r="P836" s="3">
        <f t="shared" si="11"/>
        <v>0.5023538248</v>
      </c>
      <c r="Q836" s="7">
        <f>IF(P836&lt;=('Ejercicio 3 - TIR'!$D$22-'Ejercicio 3 - TIR'!$C$22)/('Ejercicio 3 - TIR'!$E$22-'Ejercicio 3 - TIR'!$C$22),'Ejercicio 3 - TIR'!$C$22+SQRT(('Ejercicio 3 - TIR'!$E$22-'Ejercicio 3 - TIR'!$C$22)*('Ejercicio 3 - TIR'!$D$22-'Ejercicio 3 - TIR'!$C$22)*P836),'Ejercicio 3 - TIR'!$E$22-SQRT(('Ejercicio 3 - TIR'!$E$22-'Ejercicio 3 - TIR'!$C$22)*('Ejercicio 3 - TIR'!$E$22-'Ejercicio 3 - TIR'!$D$22)*(1-P836)))</f>
        <v>0.150070698</v>
      </c>
      <c r="R836" s="3">
        <f t="shared" si="12"/>
        <v>0.1760536351</v>
      </c>
      <c r="S836" s="7">
        <f>IF(R836&lt;=('Ejercicio 3 - TIR'!$D$23-'Ejercicio 3 - TIR'!$C$23)/('Ejercicio 3 - TIR'!$E$23-'Ejercicio 3 - TIR'!$C$23),'Ejercicio 3 - TIR'!$C$23+SQRT(('Ejercicio 3 - TIR'!$E$23-'Ejercicio 3 - TIR'!$C$23)*('Ejercicio 3 - TIR'!$D$23-'Ejercicio 3 - TIR'!$C$23)*R836),'Ejercicio 3 - TIR'!$E$23-SQRT(('Ejercicio 3 - TIR'!$E$23-'Ejercicio 3 - TIR'!$C$23)*('Ejercicio 3 - TIR'!$E$23-'Ejercicio 3 - TIR'!$D$23)*(1-R836)))</f>
        <v>0.1378015882</v>
      </c>
      <c r="T836" s="3">
        <f t="shared" si="13"/>
        <v>0.09962975155</v>
      </c>
      <c r="U836" s="7">
        <f>IF(T836&lt;=('Ejercicio 3 - TIR'!$D$24-'Ejercicio 3 - TIR'!$C$24)/('Ejercicio 3 - TIR'!$E$24-'Ejercicio 3 - TIR'!$C$24),'Ejercicio 3 - TIR'!$C$24+SQRT(('Ejercicio 3 - TIR'!$E$24-'Ejercicio 3 - TIR'!$C$24)*('Ejercicio 3 - TIR'!$D$24-'Ejercicio 3 - TIR'!$C$24)*T836),'Ejercicio 3 - TIR'!$E$24-SQRT(('Ejercicio 3 - TIR'!$E$24-'Ejercicio 3 - TIR'!$C$24)*('Ejercicio 3 - TIR'!$E$24-'Ejercicio 3 - TIR'!$D$24)*(1-T836)))</f>
        <v>0.1644645248</v>
      </c>
      <c r="V836" s="3">
        <f t="shared" si="14"/>
        <v>0.06477524815</v>
      </c>
      <c r="W836" s="7">
        <f>IF(V836&lt;=('Ejercicio 3 - TIR'!$D$25-'Ejercicio 3 - TIR'!$C$25)/('Ejercicio 3 - TIR'!$E$25-'Ejercicio 3 - TIR'!$C$25),'Ejercicio 3 - TIR'!$C$25+SQRT(('Ejercicio 3 - TIR'!$E$25-'Ejercicio 3 - TIR'!$C$25)*('Ejercicio 3 - TIR'!$D$25-'Ejercicio 3 - TIR'!$C$25)*V836),'Ejercicio 3 - TIR'!$E$25-SQRT(('Ejercicio 3 - TIR'!$E$25-'Ejercicio 3 - TIR'!$C$25)*('Ejercicio 3 - TIR'!$E$25-'Ejercicio 3 - TIR'!$D$25)*(1-V836)))</f>
        <v>0.1895228855</v>
      </c>
      <c r="X836" s="3">
        <f t="shared" si="15"/>
        <v>0.3651175486</v>
      </c>
      <c r="Y836" s="7">
        <f>IF(X836&lt;=('Ejercicio 3 - TIR'!$D$26-'Ejercicio 3 - TIR'!$C$26)/('Ejercicio 3 - TIR'!$E$26-'Ejercicio 3 - TIR'!$C$26),'Ejercicio 3 - TIR'!$C$26+SQRT(('Ejercicio 3 - TIR'!$E$26-'Ejercicio 3 - TIR'!$C$26)*('Ejercicio 3 - TIR'!$D$26-'Ejercicio 3 - TIR'!$C$26)*X836),'Ejercicio 3 - TIR'!$E$26-SQRT(('Ejercicio 3 - TIR'!$E$26-'Ejercicio 3 - TIR'!$C$26)*('Ejercicio 3 - TIR'!$E$26-'Ejercicio 3 - TIR'!$D$26)*(1-X836)))</f>
        <v>0.2214477563</v>
      </c>
      <c r="Z836" s="3">
        <f t="shared" si="16"/>
        <v>1.150070698</v>
      </c>
      <c r="AA836" s="3">
        <f t="shared" si="17"/>
        <v>1.308552267</v>
      </c>
      <c r="AB836" s="3">
        <f t="shared" si="18"/>
        <v>1.523762694</v>
      </c>
      <c r="AC836" s="3">
        <f t="shared" si="19"/>
        <v>1.812550596</v>
      </c>
      <c r="AD836" s="3">
        <f t="shared" si="20"/>
        <v>2.213935859</v>
      </c>
      <c r="AE836" s="2">
        <f t="shared" si="21"/>
        <v>4217.378452</v>
      </c>
      <c r="AF836" s="2">
        <f t="shared" si="22"/>
        <v>4798.539901</v>
      </c>
      <c r="AG836" s="2">
        <f t="shared" si="23"/>
        <v>5587.729486</v>
      </c>
      <c r="AH836" s="2">
        <f t="shared" si="24"/>
        <v>6646.732101</v>
      </c>
      <c r="AI836" s="2">
        <f t="shared" si="25"/>
        <v>8118.636012</v>
      </c>
      <c r="AJ836" s="4">
        <f t="shared" si="26"/>
        <v>45978.73385</v>
      </c>
      <c r="AK836" s="4">
        <f t="shared" si="27"/>
        <v>53750.08744</v>
      </c>
      <c r="AL836" s="4">
        <f t="shared" si="28"/>
        <v>61493.57271</v>
      </c>
      <c r="AM836" s="4">
        <f t="shared" si="29"/>
        <v>68125.44137</v>
      </c>
      <c r="AN836" s="4">
        <f t="shared" si="30"/>
        <v>73223.47034</v>
      </c>
      <c r="AO836" s="4">
        <f>C836/'Ejercicio 3 - TIR'!$D$7</f>
        <v>17567.31565</v>
      </c>
      <c r="AP836" s="4">
        <f t="shared" si="31"/>
        <v>28411.4182</v>
      </c>
      <c r="AQ836" s="4">
        <f t="shared" si="32"/>
        <v>36182.7718</v>
      </c>
      <c r="AR836" s="4">
        <f t="shared" si="33"/>
        <v>43926.25707</v>
      </c>
      <c r="AS836" s="4">
        <f t="shared" si="34"/>
        <v>50558.12572</v>
      </c>
      <c r="AT836" s="4">
        <f t="shared" si="35"/>
        <v>55656.15469</v>
      </c>
      <c r="AU836" s="4">
        <f>AP836*'Ejercicio 3 - TIR'!$D$5</f>
        <v>14205.7091</v>
      </c>
      <c r="AV836" s="4">
        <f>AQ836*'Ejercicio 3 - TIR'!$D$5</f>
        <v>18091.3859</v>
      </c>
      <c r="AW836" s="4">
        <f>AR836*'Ejercicio 3 - TIR'!$D$5</f>
        <v>21963.12853</v>
      </c>
      <c r="AX836" s="4">
        <f>AS836*'Ejercicio 3 - TIR'!$D$5</f>
        <v>25279.06286</v>
      </c>
      <c r="AY836" s="4">
        <f>AT836*'Ejercicio 3 - TIR'!$D$5</f>
        <v>27828.07735</v>
      </c>
      <c r="AZ836" s="4">
        <f t="shared" ref="AZ836:BD836" si="2543">AJ836-AU836-AE836</f>
        <v>27555.6463</v>
      </c>
      <c r="BA836" s="4">
        <f t="shared" si="2543"/>
        <v>30860.16164</v>
      </c>
      <c r="BB836" s="4">
        <f t="shared" si="2543"/>
        <v>33942.71469</v>
      </c>
      <c r="BC836" s="4">
        <f t="shared" si="2543"/>
        <v>36199.64641</v>
      </c>
      <c r="BD836" s="4">
        <f t="shared" si="2543"/>
        <v>37276.75698</v>
      </c>
      <c r="BE836" s="4">
        <f t="shared" ref="BE836:BI836" si="2544">AZ836/Z836</f>
        <v>23959.95859</v>
      </c>
      <c r="BF836" s="4">
        <f t="shared" si="2544"/>
        <v>23583.4383</v>
      </c>
      <c r="BG836" s="4">
        <f t="shared" si="2544"/>
        <v>22275.5911</v>
      </c>
      <c r="BH836" s="4">
        <f t="shared" si="2544"/>
        <v>19971.6612</v>
      </c>
      <c r="BI836" s="4">
        <f t="shared" si="2544"/>
        <v>16837.32473</v>
      </c>
      <c r="BJ836" s="4">
        <f t="shared" si="38"/>
        <v>62217.37826</v>
      </c>
      <c r="BK836" s="4">
        <f t="shared" si="39"/>
        <v>38892.91005</v>
      </c>
      <c r="BL836" s="4">
        <f t="shared" si="40"/>
        <v>101110.2883</v>
      </c>
      <c r="BM836" s="4">
        <f>BK836*'Ejercicio 3 - TIR'!$D$5</f>
        <v>19446.45503</v>
      </c>
      <c r="BN836" s="4">
        <f t="shared" si="41"/>
        <v>81663.83328</v>
      </c>
      <c r="BO836" s="4">
        <f t="shared" si="42"/>
        <v>36886.26884</v>
      </c>
      <c r="BP836" s="4">
        <f t="shared" si="43"/>
        <v>-115939.1893</v>
      </c>
      <c r="BQ836" s="4">
        <f t="shared" ref="BQ836:BT836" si="2545">BE836</f>
        <v>23959.95859</v>
      </c>
      <c r="BR836" s="4">
        <f t="shared" si="2545"/>
        <v>23583.4383</v>
      </c>
      <c r="BS836" s="4">
        <f t="shared" si="2545"/>
        <v>22275.5911</v>
      </c>
      <c r="BT836" s="4">
        <f t="shared" si="2545"/>
        <v>19971.6612</v>
      </c>
      <c r="BU836" s="4">
        <f t="shared" si="45"/>
        <v>53723.59357</v>
      </c>
      <c r="BV836" s="36">
        <f t="shared" si="46"/>
        <v>6.649472802</v>
      </c>
    </row>
    <row r="837" ht="15.0" customHeight="1">
      <c r="A837" s="2">
        <v>836.0</v>
      </c>
      <c r="B837" s="3">
        <f t="shared" si="4"/>
        <v>0.19127762</v>
      </c>
      <c r="C837" s="4">
        <f>IF(B837&lt;=('Ejercicio 3 - TIR'!$D$13-'Ejercicio 3 - TIR'!$C$13)/('Ejercicio 3 - TIR'!$E$13-'Ejercicio 3 - TIR'!$C$13),'Ejercicio 3 - TIR'!$C$13+SQRT(('Ejercicio 3 - TIR'!$E$13-'Ejercicio 3 - TIR'!$C$13)*('Ejercicio 3 - TIR'!$D$13-'Ejercicio 3 - TIR'!$C$13)*B837),'Ejercicio 3 - TIR'!$E$13-SQRT(('Ejercicio 3 - TIR'!$E$13-'Ejercicio 3 - TIR'!$C$13)*('Ejercicio 3 - TIR'!$E$13-'Ejercicio 3 - TIR'!$D$13)*(1-B837)))</f>
        <v>68747.05939</v>
      </c>
      <c r="D837" s="3">
        <f t="shared" si="5"/>
        <v>0.2073516801</v>
      </c>
      <c r="E837" s="4">
        <f>IF(D837&lt;=('Ejercicio 3 - TIR'!$D$14-'Ejercicio 3 - TIR'!$C$14)/('Ejercicio 3 - TIR'!$E$14-'Ejercicio 3 - TIR'!$C$14),'Ejercicio 3 - TIR'!$C$14+SQRT(('Ejercicio 3 - TIR'!$E$14-'Ejercicio 3 - TIR'!$C$14)*('Ejercicio 3 - TIR'!$D$14-'Ejercicio 3 - TIR'!$C$14)*D837),'Ejercicio 3 - TIR'!$E$14-SQRT(('Ejercicio 3 - TIR'!$E$14-'Ejercicio 3 - TIR'!$C$14)*('Ejercicio 3 - TIR'!$E$14-'Ejercicio 3 - TIR'!$D$14)*(1-D837)))</f>
        <v>28943.5233</v>
      </c>
      <c r="F837" s="3">
        <f t="shared" si="6"/>
        <v>0.7457510806</v>
      </c>
      <c r="G837" s="4">
        <f>IF(F837&lt;=('Ejercicio 3 - TIR'!$D$18-'Ejercicio 3 - TIR'!$C$18)/('Ejercicio 3 - TIR'!$E$18-'Ejercicio 3 - TIR'!$C$18),'Ejercicio 3 - TIR'!$C$18+SQRT(('Ejercicio 3 - TIR'!$E$18-'Ejercicio 3 - TIR'!$C$18)*('Ejercicio 3 - TIR'!$D$18-'Ejercicio 3 - TIR'!$C$18)*F837),'Ejercicio 3 - TIR'!$E$18-SQRT(('Ejercicio 3 - TIR'!$E$18-'Ejercicio 3 - TIR'!$C$18)*('Ejercicio 3 - TIR'!$E$18-'Ejercicio 3 - TIR'!$D$18)*(1-F837)))</f>
        <v>40633.23129</v>
      </c>
      <c r="H837" s="3">
        <f t="shared" si="7"/>
        <v>0.9101174469</v>
      </c>
      <c r="I837" s="4">
        <f>IF(H837&lt;=('Ejercicio 3 - TIR'!$D$18-'Ejercicio 3 - TIR'!$C$18)/('Ejercicio 3 - TIR'!$E$18-'Ejercicio 3 - TIR'!$C$18),'Ejercicio 3 - TIR'!$C$18+SQRT(('Ejercicio 3 - TIR'!$E$18-'Ejercicio 3 - TIR'!$C$18)*('Ejercicio 3 - TIR'!$D$18-'Ejercicio 3 - TIR'!$C$18)*H837),'Ejercicio 3 - TIR'!$E$18-SQRT(('Ejercicio 3 - TIR'!$E$18-'Ejercicio 3 - TIR'!$C$18)*('Ejercicio 3 - TIR'!$E$18-'Ejercicio 3 - TIR'!$D$18)*(1-H837)))</f>
        <v>42403.61954</v>
      </c>
      <c r="J837" s="3">
        <f t="shared" si="8"/>
        <v>0.340952736</v>
      </c>
      <c r="K837" s="4">
        <f>IF(J837&lt;=('Ejercicio 3 - TIR'!$D$18-'Ejercicio 3 - TIR'!$C$18)/('Ejercicio 3 - TIR'!$E$18-'Ejercicio 3 - TIR'!$C$18),'Ejercicio 3 - TIR'!$C$18+SQRT(('Ejercicio 3 - TIR'!$E$18-'Ejercicio 3 - TIR'!$C$18)*('Ejercicio 3 - TIR'!$D$18-'Ejercicio 3 - TIR'!$C$18)*J837),'Ejercicio 3 - TIR'!$E$18-SQRT(('Ejercicio 3 - TIR'!$E$18-'Ejercicio 3 - TIR'!$C$18)*('Ejercicio 3 - TIR'!$E$18-'Ejercicio 3 - TIR'!$D$18)*(1-J837)))</f>
        <v>37151.42716</v>
      </c>
      <c r="L837" s="3">
        <f t="shared" si="9"/>
        <v>0.6813813767</v>
      </c>
      <c r="M837" s="4">
        <f>IF(L837&lt;=('Ejercicio 3 - TIR'!$D$18-'Ejercicio 3 - TIR'!$C$18)/('Ejercicio 3 - TIR'!$E$18-'Ejercicio 3 - TIR'!$C$18),'Ejercicio 3 - TIR'!$C$18+SQRT(('Ejercicio 3 - TIR'!$E$18-'Ejercicio 3 - TIR'!$C$18)*('Ejercicio 3 - TIR'!$D$18-'Ejercicio 3 - TIR'!$C$18)*L837),'Ejercicio 3 - TIR'!$E$18-SQRT(('Ejercicio 3 - TIR'!$E$18-'Ejercicio 3 - TIR'!$C$18)*('Ejercicio 3 - TIR'!$E$18-'Ejercicio 3 - TIR'!$D$18)*(1-L837)))</f>
        <v>40111.60591</v>
      </c>
      <c r="N837" s="3">
        <f t="shared" si="10"/>
        <v>0.5166063719</v>
      </c>
      <c r="O837" s="4">
        <f>IF(N837&lt;=('Ejercicio 3 - TIR'!$D$18-'Ejercicio 3 - TIR'!$C$18)/('Ejercicio 3 - TIR'!$E$18-'Ejercicio 3 - TIR'!$C$18),'Ejercicio 3 - TIR'!$C$18+SQRT(('Ejercicio 3 - TIR'!$E$18-'Ejercicio 3 - TIR'!$C$18)*('Ejercicio 3 - TIR'!$D$18-'Ejercicio 3 - TIR'!$C$18)*N837),'Ejercicio 3 - TIR'!$E$18-SQRT(('Ejercicio 3 - TIR'!$E$18-'Ejercicio 3 - TIR'!$C$18)*('Ejercicio 3 - TIR'!$E$18-'Ejercicio 3 - TIR'!$D$18)*(1-N837)))</f>
        <v>38802.89474</v>
      </c>
      <c r="P837" s="3">
        <f t="shared" si="11"/>
        <v>0.580027673</v>
      </c>
      <c r="Q837" s="7">
        <f>IF(P837&lt;=('Ejercicio 3 - TIR'!$D$22-'Ejercicio 3 - TIR'!$C$22)/('Ejercicio 3 - TIR'!$E$22-'Ejercicio 3 - TIR'!$C$22),'Ejercicio 3 - TIR'!$C$22+SQRT(('Ejercicio 3 - TIR'!$E$22-'Ejercicio 3 - TIR'!$C$22)*('Ejercicio 3 - TIR'!$D$22-'Ejercicio 3 - TIR'!$C$22)*P837),'Ejercicio 3 - TIR'!$E$22-SQRT(('Ejercicio 3 - TIR'!$E$22-'Ejercicio 3 - TIR'!$C$22)*('Ejercicio 3 - TIR'!$E$22-'Ejercicio 3 - TIR'!$D$22)*(1-P837)))</f>
        <v>0.1525054517</v>
      </c>
      <c r="R837" s="3">
        <f t="shared" si="12"/>
        <v>0.2689923477</v>
      </c>
      <c r="S837" s="7">
        <f>IF(R837&lt;=('Ejercicio 3 - TIR'!$D$23-'Ejercicio 3 - TIR'!$C$23)/('Ejercicio 3 - TIR'!$E$23-'Ejercicio 3 - TIR'!$C$23),'Ejercicio 3 - TIR'!$C$23+SQRT(('Ejercicio 3 - TIR'!$E$23-'Ejercicio 3 - TIR'!$C$23)*('Ejercicio 3 - TIR'!$D$23-'Ejercicio 3 - TIR'!$C$23)*R837),'Ejercicio 3 - TIR'!$E$23-SQRT(('Ejercicio 3 - TIR'!$E$23-'Ejercicio 3 - TIR'!$C$23)*('Ejercicio 3 - TIR'!$E$23-'Ejercicio 3 - TIR'!$D$23)*(1-R837)))</f>
        <v>0.142004232</v>
      </c>
      <c r="T837" s="3">
        <f t="shared" si="13"/>
        <v>0.7631444086</v>
      </c>
      <c r="U837" s="7">
        <f>IF(T837&lt;=('Ejercicio 3 - TIR'!$D$24-'Ejercicio 3 - TIR'!$C$24)/('Ejercicio 3 - TIR'!$E$24-'Ejercicio 3 - TIR'!$C$24),'Ejercicio 3 - TIR'!$C$24+SQRT(('Ejercicio 3 - TIR'!$E$24-'Ejercicio 3 - TIR'!$C$24)*('Ejercicio 3 - TIR'!$D$24-'Ejercicio 3 - TIR'!$C$24)*T837),'Ejercicio 3 - TIR'!$E$24-SQRT(('Ejercicio 3 - TIR'!$E$24-'Ejercicio 3 - TIR'!$C$24)*('Ejercicio 3 - TIR'!$E$24-'Ejercicio 3 - TIR'!$D$24)*(1-T837)))</f>
        <v>0.1942474146</v>
      </c>
      <c r="V837" s="3">
        <f t="shared" si="14"/>
        <v>0.288343833</v>
      </c>
      <c r="W837" s="7">
        <f>IF(V837&lt;=('Ejercicio 3 - TIR'!$D$25-'Ejercicio 3 - TIR'!$C$25)/('Ejercicio 3 - TIR'!$E$25-'Ejercicio 3 - TIR'!$C$25),'Ejercicio 3 - TIR'!$C$25+SQRT(('Ejercicio 3 - TIR'!$E$25-'Ejercicio 3 - TIR'!$C$25)*('Ejercicio 3 - TIR'!$D$25-'Ejercicio 3 - TIR'!$C$25)*V837),'Ejercicio 3 - TIR'!$E$25-SQRT(('Ejercicio 3 - TIR'!$E$25-'Ejercicio 3 - TIR'!$C$25)*('Ejercicio 3 - TIR'!$E$25-'Ejercicio 3 - TIR'!$D$25)*(1-V837)))</f>
        <v>0.200092119</v>
      </c>
      <c r="X837" s="3">
        <f t="shared" si="15"/>
        <v>0.3191229465</v>
      </c>
      <c r="Y837" s="7">
        <f>IF(X837&lt;=('Ejercicio 3 - TIR'!$D$26-'Ejercicio 3 - TIR'!$C$26)/('Ejercicio 3 - TIR'!$E$26-'Ejercicio 3 - TIR'!$C$26),'Ejercicio 3 - TIR'!$C$26+SQRT(('Ejercicio 3 - TIR'!$E$26-'Ejercicio 3 - TIR'!$C$26)*('Ejercicio 3 - TIR'!$D$26-'Ejercicio 3 - TIR'!$C$26)*X837),'Ejercicio 3 - TIR'!$E$26-SQRT(('Ejercicio 3 - TIR'!$E$26-'Ejercicio 3 - TIR'!$C$26)*('Ejercicio 3 - TIR'!$E$26-'Ejercicio 3 - TIR'!$D$26)*(1-X837)))</f>
        <v>0.219353568</v>
      </c>
      <c r="Z837" s="3">
        <f t="shared" si="16"/>
        <v>1.152505452</v>
      </c>
      <c r="AA837" s="3">
        <f t="shared" si="17"/>
        <v>1.316166103</v>
      </c>
      <c r="AB837" s="3">
        <f t="shared" si="18"/>
        <v>1.571827966</v>
      </c>
      <c r="AC837" s="3">
        <f t="shared" si="19"/>
        <v>1.886338354</v>
      </c>
      <c r="AD837" s="3">
        <f t="shared" si="20"/>
        <v>2.300113403</v>
      </c>
      <c r="AE837" s="2">
        <f t="shared" si="21"/>
        <v>4414.045093</v>
      </c>
      <c r="AF837" s="2">
        <f t="shared" si="22"/>
        <v>5040.858177</v>
      </c>
      <c r="AG837" s="2">
        <f t="shared" si="23"/>
        <v>6020.031845</v>
      </c>
      <c r="AH837" s="2">
        <f t="shared" si="24"/>
        <v>7224.592773</v>
      </c>
      <c r="AI837" s="2">
        <f t="shared" si="25"/>
        <v>8809.332976</v>
      </c>
      <c r="AJ837" s="4">
        <f t="shared" si="26"/>
        <v>46830.02058</v>
      </c>
      <c r="AK837" s="4">
        <f t="shared" si="27"/>
        <v>55810.20669</v>
      </c>
      <c r="AL837" s="4">
        <f t="shared" si="28"/>
        <v>58395.65218</v>
      </c>
      <c r="AM837" s="4">
        <f t="shared" si="29"/>
        <v>75664.06069</v>
      </c>
      <c r="AN837" s="4">
        <f t="shared" si="30"/>
        <v>89251.05826</v>
      </c>
      <c r="AO837" s="4">
        <f>C837/'Ejercicio 3 - TIR'!$D$7</f>
        <v>13749.41188</v>
      </c>
      <c r="AP837" s="4">
        <f t="shared" si="31"/>
        <v>33080.6087</v>
      </c>
      <c r="AQ837" s="4">
        <f t="shared" si="32"/>
        <v>42060.79481</v>
      </c>
      <c r="AR837" s="4">
        <f t="shared" si="33"/>
        <v>44646.2403</v>
      </c>
      <c r="AS837" s="4">
        <f t="shared" si="34"/>
        <v>61914.64881</v>
      </c>
      <c r="AT837" s="4">
        <f t="shared" si="35"/>
        <v>75501.64638</v>
      </c>
      <c r="AU837" s="4">
        <f>AP837*'Ejercicio 3 - TIR'!$D$5</f>
        <v>16540.30435</v>
      </c>
      <c r="AV837" s="4">
        <f>AQ837*'Ejercicio 3 - TIR'!$D$5</f>
        <v>21030.39741</v>
      </c>
      <c r="AW837" s="4">
        <f>AR837*'Ejercicio 3 - TIR'!$D$5</f>
        <v>22323.12015</v>
      </c>
      <c r="AX837" s="4">
        <f>AS837*'Ejercicio 3 - TIR'!$D$5</f>
        <v>30957.3244</v>
      </c>
      <c r="AY837" s="4">
        <f>AT837*'Ejercicio 3 - TIR'!$D$5</f>
        <v>37750.82319</v>
      </c>
      <c r="AZ837" s="4">
        <f t="shared" ref="AZ837:BD837" si="2546">AJ837-AU837-AE837</f>
        <v>25875.67114</v>
      </c>
      <c r="BA837" s="4">
        <f t="shared" si="2546"/>
        <v>29738.95111</v>
      </c>
      <c r="BB837" s="4">
        <f t="shared" si="2546"/>
        <v>30052.50018</v>
      </c>
      <c r="BC837" s="4">
        <f t="shared" si="2546"/>
        <v>37482.14351</v>
      </c>
      <c r="BD837" s="4">
        <f t="shared" si="2546"/>
        <v>42690.90209</v>
      </c>
      <c r="BE837" s="4">
        <f t="shared" ref="BE837:BI837" si="2547">AZ837/Z837</f>
        <v>22451.66919</v>
      </c>
      <c r="BF837" s="4">
        <f t="shared" si="2547"/>
        <v>22595.13525</v>
      </c>
      <c r="BG837" s="4">
        <f t="shared" si="2547"/>
        <v>19119.4589</v>
      </c>
      <c r="BH837" s="4">
        <f t="shared" si="2547"/>
        <v>19870.31829</v>
      </c>
      <c r="BI837" s="4">
        <f t="shared" si="2547"/>
        <v>18560.34665</v>
      </c>
      <c r="BJ837" s="4">
        <f t="shared" si="38"/>
        <v>66573.38587</v>
      </c>
      <c r="BK837" s="4">
        <f t="shared" si="39"/>
        <v>31625.20654</v>
      </c>
      <c r="BL837" s="4">
        <f t="shared" si="40"/>
        <v>98198.59241</v>
      </c>
      <c r="BM837" s="4">
        <f>BK837*'Ejercicio 3 - TIR'!$D$5</f>
        <v>15812.60327</v>
      </c>
      <c r="BN837" s="4">
        <f t="shared" si="41"/>
        <v>82385.98914</v>
      </c>
      <c r="BO837" s="4">
        <f t="shared" si="42"/>
        <v>35818.22924</v>
      </c>
      <c r="BP837" s="4">
        <f t="shared" si="43"/>
        <v>-97690.58269</v>
      </c>
      <c r="BQ837" s="4">
        <f t="shared" ref="BQ837:BT837" si="2548">BE837</f>
        <v>22451.66919</v>
      </c>
      <c r="BR837" s="4">
        <f t="shared" si="2548"/>
        <v>22595.13525</v>
      </c>
      <c r="BS837" s="4">
        <f t="shared" si="2548"/>
        <v>19119.4589</v>
      </c>
      <c r="BT837" s="4">
        <f t="shared" si="2548"/>
        <v>19870.31829</v>
      </c>
      <c r="BU837" s="4">
        <f t="shared" si="45"/>
        <v>54378.57589</v>
      </c>
      <c r="BV837" s="36">
        <f t="shared" si="46"/>
        <v>11.07651339</v>
      </c>
    </row>
    <row r="838" ht="15.0" customHeight="1">
      <c r="A838" s="2">
        <v>837.0</v>
      </c>
      <c r="B838" s="3">
        <f t="shared" si="4"/>
        <v>0.783373832</v>
      </c>
      <c r="C838" s="4">
        <f>IF(B838&lt;=('Ejercicio 3 - TIR'!$D$13-'Ejercicio 3 - TIR'!$C$13)/('Ejercicio 3 - TIR'!$E$13-'Ejercicio 3 - TIR'!$C$13),'Ejercicio 3 - TIR'!$C$13+SQRT(('Ejercicio 3 - TIR'!$E$13-'Ejercicio 3 - TIR'!$C$13)*('Ejercicio 3 - TIR'!$D$13-'Ejercicio 3 - TIR'!$C$13)*B838),'Ejercicio 3 - TIR'!$E$13-SQRT(('Ejercicio 3 - TIR'!$E$13-'Ejercicio 3 - TIR'!$C$13)*('Ejercicio 3 - TIR'!$E$13-'Ejercicio 3 - TIR'!$D$13)*(1-B838)))</f>
        <v>83876.99155</v>
      </c>
      <c r="D838" s="3">
        <f t="shared" si="5"/>
        <v>0.5467752606</v>
      </c>
      <c r="E838" s="4">
        <f>IF(D838&lt;=('Ejercicio 3 - TIR'!$D$14-'Ejercicio 3 - TIR'!$C$14)/('Ejercicio 3 - TIR'!$E$14-'Ejercicio 3 - TIR'!$C$14),'Ejercicio 3 - TIR'!$C$14+SQRT(('Ejercicio 3 - TIR'!$E$14-'Ejercicio 3 - TIR'!$C$14)*('Ejercicio 3 - TIR'!$D$14-'Ejercicio 3 - TIR'!$C$14)*D838),'Ejercicio 3 - TIR'!$E$14-SQRT(('Ejercicio 3 - TIR'!$E$14-'Ejercicio 3 - TIR'!$C$14)*('Ejercicio 3 - TIR'!$E$14-'Ejercicio 3 - TIR'!$D$14)*(1-D838)))</f>
        <v>31754.77648</v>
      </c>
      <c r="F838" s="3">
        <f t="shared" si="6"/>
        <v>0.9356935419</v>
      </c>
      <c r="G838" s="4">
        <f>IF(F838&lt;=('Ejercicio 3 - TIR'!$D$18-'Ejercicio 3 - TIR'!$C$18)/('Ejercicio 3 - TIR'!$E$18-'Ejercicio 3 - TIR'!$C$18),'Ejercicio 3 - TIR'!$C$18+SQRT(('Ejercicio 3 - TIR'!$E$18-'Ejercicio 3 - TIR'!$C$18)*('Ejercicio 3 - TIR'!$D$18-'Ejercicio 3 - TIR'!$C$18)*F838),'Ejercicio 3 - TIR'!$E$18-SQRT(('Ejercicio 3 - TIR'!$E$18-'Ejercicio 3 - TIR'!$C$18)*('Ejercicio 3 - TIR'!$E$18-'Ejercicio 3 - TIR'!$D$18)*(1-F838)))</f>
        <v>42803.8706</v>
      </c>
      <c r="H838" s="3">
        <f t="shared" si="7"/>
        <v>0.1945387949</v>
      </c>
      <c r="I838" s="4">
        <f>IF(H838&lt;=('Ejercicio 3 - TIR'!$D$18-'Ejercicio 3 - TIR'!$C$18)/('Ejercicio 3 - TIR'!$E$18-'Ejercicio 3 - TIR'!$C$18),'Ejercicio 3 - TIR'!$C$18+SQRT(('Ejercicio 3 - TIR'!$E$18-'Ejercicio 3 - TIR'!$C$18)*('Ejercicio 3 - TIR'!$D$18-'Ejercicio 3 - TIR'!$C$18)*H838),'Ejercicio 3 - TIR'!$E$18-SQRT(('Ejercicio 3 - TIR'!$E$18-'Ejercicio 3 - TIR'!$C$18)*('Ejercicio 3 - TIR'!$E$18-'Ejercicio 3 - TIR'!$D$18)*(1-H838)))</f>
        <v>35401.92736</v>
      </c>
      <c r="J838" s="3">
        <f t="shared" si="8"/>
        <v>0.6443350529</v>
      </c>
      <c r="K838" s="4">
        <f>IF(J838&lt;=('Ejercicio 3 - TIR'!$D$18-'Ejercicio 3 - TIR'!$C$18)/('Ejercicio 3 - TIR'!$E$18-'Ejercicio 3 - TIR'!$C$18),'Ejercicio 3 - TIR'!$C$18+SQRT(('Ejercicio 3 - TIR'!$E$18-'Ejercicio 3 - TIR'!$C$18)*('Ejercicio 3 - TIR'!$D$18-'Ejercicio 3 - TIR'!$C$18)*J838),'Ejercicio 3 - TIR'!$E$18-SQRT(('Ejercicio 3 - TIR'!$E$18-'Ejercicio 3 - TIR'!$C$18)*('Ejercicio 3 - TIR'!$E$18-'Ejercicio 3 - TIR'!$D$18)*(1-J838)))</f>
        <v>39831.0863</v>
      </c>
      <c r="L838" s="3">
        <f t="shared" si="9"/>
        <v>0.9388190289</v>
      </c>
      <c r="M838" s="4">
        <f>IF(L838&lt;=('Ejercicio 3 - TIR'!$D$18-'Ejercicio 3 - TIR'!$C$18)/('Ejercicio 3 - TIR'!$E$18-'Ejercicio 3 - TIR'!$C$18),'Ejercicio 3 - TIR'!$C$18+SQRT(('Ejercicio 3 - TIR'!$E$18-'Ejercicio 3 - TIR'!$C$18)*('Ejercicio 3 - TIR'!$D$18-'Ejercicio 3 - TIR'!$C$18)*L838),'Ejercicio 3 - TIR'!$E$18-SQRT(('Ejercicio 3 - TIR'!$E$18-'Ejercicio 3 - TIR'!$C$18)*('Ejercicio 3 - TIR'!$E$18-'Ejercicio 3 - TIR'!$D$18)*(1-L838)))</f>
        <v>42857.90457</v>
      </c>
      <c r="N838" s="3">
        <f t="shared" si="10"/>
        <v>0.7146428532</v>
      </c>
      <c r="O838" s="4">
        <f>IF(N838&lt;=('Ejercicio 3 - TIR'!$D$18-'Ejercicio 3 - TIR'!$C$18)/('Ejercicio 3 - TIR'!$E$18-'Ejercicio 3 - TIR'!$C$18),'Ejercicio 3 - TIR'!$C$18+SQRT(('Ejercicio 3 - TIR'!$E$18-'Ejercicio 3 - TIR'!$C$18)*('Ejercicio 3 - TIR'!$D$18-'Ejercicio 3 - TIR'!$C$18)*N838),'Ejercicio 3 - TIR'!$E$18-SQRT(('Ejercicio 3 - TIR'!$E$18-'Ejercicio 3 - TIR'!$C$18)*('Ejercicio 3 - TIR'!$E$18-'Ejercicio 3 - TIR'!$D$18)*(1-N838)))</f>
        <v>40373.79356</v>
      </c>
      <c r="P838" s="3">
        <f t="shared" si="11"/>
        <v>0.8973995693</v>
      </c>
      <c r="Q838" s="7">
        <f>IF(P838&lt;=('Ejercicio 3 - TIR'!$D$22-'Ejercicio 3 - TIR'!$C$22)/('Ejercicio 3 - TIR'!$E$22-'Ejercicio 3 - TIR'!$C$22),'Ejercicio 3 - TIR'!$C$22+SQRT(('Ejercicio 3 - TIR'!$E$22-'Ejercicio 3 - TIR'!$C$22)*('Ejercicio 3 - TIR'!$D$22-'Ejercicio 3 - TIR'!$C$22)*P838),'Ejercicio 3 - TIR'!$E$22-SQRT(('Ejercicio 3 - TIR'!$E$22-'Ejercicio 3 - TIR'!$C$22)*('Ejercicio 3 - TIR'!$E$22-'Ejercicio 3 - TIR'!$D$22)*(1-P838)))</f>
        <v>0.1664102695</v>
      </c>
      <c r="R838" s="3">
        <f t="shared" si="12"/>
        <v>0.1751901648</v>
      </c>
      <c r="S838" s="7">
        <f>IF(R838&lt;=('Ejercicio 3 - TIR'!$D$23-'Ejercicio 3 - TIR'!$C$23)/('Ejercicio 3 - TIR'!$E$23-'Ejercicio 3 - TIR'!$C$23),'Ejercicio 3 - TIR'!$C$23+SQRT(('Ejercicio 3 - TIR'!$E$23-'Ejercicio 3 - TIR'!$C$23)*('Ejercicio 3 - TIR'!$D$23-'Ejercicio 3 - TIR'!$C$23)*R838),'Ejercicio 3 - TIR'!$E$23-SQRT(('Ejercicio 3 - TIR'!$E$23-'Ejercicio 3 - TIR'!$C$23)*('Ejercicio 3 - TIR'!$E$23-'Ejercicio 3 - TIR'!$D$23)*(1-R838)))</f>
        <v>0.1377578798</v>
      </c>
      <c r="T838" s="3">
        <f t="shared" si="13"/>
        <v>0.4014507546</v>
      </c>
      <c r="U838" s="7">
        <f>IF(T838&lt;=('Ejercicio 3 - TIR'!$D$24-'Ejercicio 3 - TIR'!$C$24)/('Ejercicio 3 - TIR'!$E$24-'Ejercicio 3 - TIR'!$C$24),'Ejercicio 3 - TIR'!$C$24+SQRT(('Ejercicio 3 - TIR'!$E$24-'Ejercicio 3 - TIR'!$C$24)*('Ejercicio 3 - TIR'!$D$24-'Ejercicio 3 - TIR'!$C$24)*T838),'Ejercicio 3 - TIR'!$E$24-SQRT(('Ejercicio 3 - TIR'!$E$24-'Ejercicio 3 - TIR'!$C$24)*('Ejercicio 3 - TIR'!$E$24-'Ejercicio 3 - TIR'!$D$24)*(1-T838)))</f>
        <v>0.1790352645</v>
      </c>
      <c r="V838" s="3">
        <f t="shared" si="14"/>
        <v>0.9387590419</v>
      </c>
      <c r="W838" s="7">
        <f>IF(V838&lt;=('Ejercicio 3 - TIR'!$D$25-'Ejercicio 3 - TIR'!$C$25)/('Ejercicio 3 - TIR'!$E$25-'Ejercicio 3 - TIR'!$C$25),'Ejercicio 3 - TIR'!$C$25+SQRT(('Ejercicio 3 - TIR'!$E$25-'Ejercicio 3 - TIR'!$C$25)*('Ejercicio 3 - TIR'!$D$25-'Ejercicio 3 - TIR'!$C$25)*V838),'Ejercicio 3 - TIR'!$E$25-SQRT(('Ejercicio 3 - TIR'!$E$25-'Ejercicio 3 - TIR'!$C$25)*('Ejercicio 3 - TIR'!$E$25-'Ejercicio 3 - TIR'!$D$25)*(1-V838)))</f>
        <v>0.2353595303</v>
      </c>
      <c r="X838" s="3">
        <f t="shared" si="15"/>
        <v>0.2053380849</v>
      </c>
      <c r="Y838" s="7">
        <f>IF(X838&lt;=('Ejercicio 3 - TIR'!$D$26-'Ejercicio 3 - TIR'!$C$26)/('Ejercicio 3 - TIR'!$E$26-'Ejercicio 3 - TIR'!$C$26),'Ejercicio 3 - TIR'!$C$26+SQRT(('Ejercicio 3 - TIR'!$E$26-'Ejercicio 3 - TIR'!$C$26)*('Ejercicio 3 - TIR'!$D$26-'Ejercicio 3 - TIR'!$C$26)*X838),'Ejercicio 3 - TIR'!$E$26-SQRT(('Ejercicio 3 - TIR'!$E$26-'Ejercicio 3 - TIR'!$C$26)*('Ejercicio 3 - TIR'!$E$26-'Ejercicio 3 - TIR'!$D$26)*(1-X838)))</f>
        <v>0.2135459727</v>
      </c>
      <c r="Z838" s="3">
        <f t="shared" si="16"/>
        <v>1.166410269</v>
      </c>
      <c r="AA838" s="3">
        <f t="shared" si="17"/>
        <v>1.327092475</v>
      </c>
      <c r="AB838" s="3">
        <f t="shared" si="18"/>
        <v>1.564688828</v>
      </c>
      <c r="AC838" s="3">
        <f t="shared" si="19"/>
        <v>1.932953255</v>
      </c>
      <c r="AD838" s="3">
        <f t="shared" si="20"/>
        <v>2.345727638</v>
      </c>
      <c r="AE838" s="2">
        <f t="shared" si="21"/>
        <v>5284.320912</v>
      </c>
      <c r="AF838" s="2">
        <f t="shared" si="22"/>
        <v>6012.277757</v>
      </c>
      <c r="AG838" s="2">
        <f t="shared" si="23"/>
        <v>7088.687495</v>
      </c>
      <c r="AH838" s="2">
        <f t="shared" si="24"/>
        <v>8757.077654</v>
      </c>
      <c r="AI838" s="2">
        <f t="shared" si="25"/>
        <v>10627.11632</v>
      </c>
      <c r="AJ838" s="4">
        <f t="shared" si="26"/>
        <v>49926.87424</v>
      </c>
      <c r="AK838" s="4">
        <f t="shared" si="27"/>
        <v>46981.63141</v>
      </c>
      <c r="AL838" s="4">
        <f t="shared" si="28"/>
        <v>62323.25573</v>
      </c>
      <c r="AM838" s="4">
        <f t="shared" si="29"/>
        <v>82842.32614</v>
      </c>
      <c r="AN838" s="4">
        <f t="shared" si="30"/>
        <v>94705.92341</v>
      </c>
      <c r="AO838" s="4">
        <f>C838/'Ejercicio 3 - TIR'!$D$7</f>
        <v>16775.39831</v>
      </c>
      <c r="AP838" s="4">
        <f t="shared" si="31"/>
        <v>33151.47593</v>
      </c>
      <c r="AQ838" s="4">
        <f t="shared" si="32"/>
        <v>30206.2331</v>
      </c>
      <c r="AR838" s="4">
        <f t="shared" si="33"/>
        <v>45547.85742</v>
      </c>
      <c r="AS838" s="4">
        <f t="shared" si="34"/>
        <v>66066.92783</v>
      </c>
      <c r="AT838" s="4">
        <f t="shared" si="35"/>
        <v>77930.5251</v>
      </c>
      <c r="AU838" s="4">
        <f>AP838*'Ejercicio 3 - TIR'!$D$5</f>
        <v>16575.73796</v>
      </c>
      <c r="AV838" s="4">
        <f>AQ838*'Ejercicio 3 - TIR'!$D$5</f>
        <v>15103.11655</v>
      </c>
      <c r="AW838" s="4">
        <f>AR838*'Ejercicio 3 - TIR'!$D$5</f>
        <v>22773.92871</v>
      </c>
      <c r="AX838" s="4">
        <f>AS838*'Ejercicio 3 - TIR'!$D$5</f>
        <v>33033.46392</v>
      </c>
      <c r="AY838" s="4">
        <f>AT838*'Ejercicio 3 - TIR'!$D$5</f>
        <v>38965.26255</v>
      </c>
      <c r="AZ838" s="4">
        <f t="shared" ref="AZ838:BD838" si="2549">AJ838-AU838-AE838</f>
        <v>28066.81536</v>
      </c>
      <c r="BA838" s="4">
        <f t="shared" si="2549"/>
        <v>25866.2371</v>
      </c>
      <c r="BB838" s="4">
        <f t="shared" si="2549"/>
        <v>32460.63952</v>
      </c>
      <c r="BC838" s="4">
        <f t="shared" si="2549"/>
        <v>41051.78457</v>
      </c>
      <c r="BD838" s="4">
        <f t="shared" si="2549"/>
        <v>45113.54454</v>
      </c>
      <c r="BE838" s="4">
        <f t="shared" ref="BE838:BI838" si="2550">AZ838/Z838</f>
        <v>24062.55851</v>
      </c>
      <c r="BF838" s="4">
        <f t="shared" si="2550"/>
        <v>19490.90782</v>
      </c>
      <c r="BG838" s="4">
        <f t="shared" si="2550"/>
        <v>20745.74762</v>
      </c>
      <c r="BH838" s="4">
        <f t="shared" si="2550"/>
        <v>21237.85687</v>
      </c>
      <c r="BI838" s="4">
        <f t="shared" si="2550"/>
        <v>19232.21767</v>
      </c>
      <c r="BJ838" s="4">
        <f t="shared" si="38"/>
        <v>74488.05683</v>
      </c>
      <c r="BK838" s="4">
        <f t="shared" si="39"/>
        <v>39350.51545</v>
      </c>
      <c r="BL838" s="4">
        <f t="shared" si="40"/>
        <v>113838.5723</v>
      </c>
      <c r="BM838" s="4">
        <f>BK838*'Ejercicio 3 - TIR'!$D$5</f>
        <v>19675.25773</v>
      </c>
      <c r="BN838" s="4">
        <f t="shared" si="41"/>
        <v>94163.31455</v>
      </c>
      <c r="BO838" s="4">
        <f t="shared" si="42"/>
        <v>40142.47563</v>
      </c>
      <c r="BP838" s="4">
        <f t="shared" si="43"/>
        <v>-115631.768</v>
      </c>
      <c r="BQ838" s="4">
        <f t="shared" ref="BQ838:BT838" si="2551">BE838</f>
        <v>24062.55851</v>
      </c>
      <c r="BR838" s="4">
        <f t="shared" si="2551"/>
        <v>19490.90782</v>
      </c>
      <c r="BS838" s="4">
        <f t="shared" si="2551"/>
        <v>20745.74762</v>
      </c>
      <c r="BT838" s="4">
        <f t="shared" si="2551"/>
        <v>21237.85687</v>
      </c>
      <c r="BU838" s="4">
        <f t="shared" si="45"/>
        <v>59374.69331</v>
      </c>
      <c r="BV838" s="36">
        <f t="shared" si="46"/>
        <v>6.819849797</v>
      </c>
    </row>
    <row r="839" ht="15.0" customHeight="1">
      <c r="A839" s="2">
        <v>838.0</v>
      </c>
      <c r="B839" s="3">
        <f t="shared" si="4"/>
        <v>0.3614530444</v>
      </c>
      <c r="C839" s="4">
        <f>IF(B839&lt;=('Ejercicio 3 - TIR'!$D$13-'Ejercicio 3 - TIR'!$C$13)/('Ejercicio 3 - TIR'!$E$13-'Ejercicio 3 - TIR'!$C$13),'Ejercicio 3 - TIR'!$C$13+SQRT(('Ejercicio 3 - TIR'!$E$13-'Ejercicio 3 - TIR'!$C$13)*('Ejercicio 3 - TIR'!$D$13-'Ejercicio 3 - TIR'!$C$13)*B839),'Ejercicio 3 - TIR'!$E$13-SQRT(('Ejercicio 3 - TIR'!$E$13-'Ejercicio 3 - TIR'!$C$13)*('Ejercicio 3 - TIR'!$E$13-'Ejercicio 3 - TIR'!$D$13)*(1-B839)))</f>
        <v>72318.66429</v>
      </c>
      <c r="D839" s="3">
        <f t="shared" si="5"/>
        <v>0.4927126857</v>
      </c>
      <c r="E839" s="4">
        <f>IF(D839&lt;=('Ejercicio 3 - TIR'!$D$14-'Ejercicio 3 - TIR'!$C$14)/('Ejercicio 3 - TIR'!$E$14-'Ejercicio 3 - TIR'!$C$14),'Ejercicio 3 - TIR'!$C$14+SQRT(('Ejercicio 3 - TIR'!$E$14-'Ejercicio 3 - TIR'!$C$14)*('Ejercicio 3 - TIR'!$D$14-'Ejercicio 3 - TIR'!$C$14)*D839),'Ejercicio 3 - TIR'!$E$14-SQRT(('Ejercicio 3 - TIR'!$E$14-'Ejercicio 3 - TIR'!$C$14)*('Ejercicio 3 - TIR'!$E$14-'Ejercicio 3 - TIR'!$D$14)*(1-D839)))</f>
        <v>31276.86426</v>
      </c>
      <c r="F839" s="3">
        <f t="shared" si="6"/>
        <v>0.4212497166</v>
      </c>
      <c r="G839" s="4">
        <f>IF(F839&lt;=('Ejercicio 3 - TIR'!$D$18-'Ejercicio 3 - TIR'!$C$18)/('Ejercicio 3 - TIR'!$E$18-'Ejercicio 3 - TIR'!$C$18),'Ejercicio 3 - TIR'!$C$18+SQRT(('Ejercicio 3 - TIR'!$E$18-'Ejercicio 3 - TIR'!$C$18)*('Ejercicio 3 - TIR'!$D$18-'Ejercicio 3 - TIR'!$C$18)*F839),'Ejercicio 3 - TIR'!$E$18-SQRT(('Ejercicio 3 - TIR'!$E$18-'Ejercicio 3 - TIR'!$C$18)*('Ejercicio 3 - TIR'!$E$18-'Ejercicio 3 - TIR'!$D$18)*(1-F839)))</f>
        <v>37949.05387</v>
      </c>
      <c r="H839" s="3">
        <f t="shared" si="7"/>
        <v>0.9028775909</v>
      </c>
      <c r="I839" s="4">
        <f>IF(H839&lt;=('Ejercicio 3 - TIR'!$D$18-'Ejercicio 3 - TIR'!$C$18)/('Ejercicio 3 - TIR'!$E$18-'Ejercicio 3 - TIR'!$C$18),'Ejercicio 3 - TIR'!$C$18+SQRT(('Ejercicio 3 - TIR'!$E$18-'Ejercicio 3 - TIR'!$C$18)*('Ejercicio 3 - TIR'!$D$18-'Ejercicio 3 - TIR'!$C$18)*H839),'Ejercicio 3 - TIR'!$E$18-SQRT(('Ejercicio 3 - TIR'!$E$18-'Ejercicio 3 - TIR'!$C$18)*('Ejercicio 3 - TIR'!$E$18-'Ejercicio 3 - TIR'!$D$18)*(1-H839)))</f>
        <v>42301.07787</v>
      </c>
      <c r="J839" s="3">
        <f t="shared" si="8"/>
        <v>0.9632511502</v>
      </c>
      <c r="K839" s="4">
        <f>IF(J839&lt;=('Ejercicio 3 - TIR'!$D$18-'Ejercicio 3 - TIR'!$C$18)/('Ejercicio 3 - TIR'!$E$18-'Ejercicio 3 - TIR'!$C$18),'Ejercicio 3 - TIR'!$C$18+SQRT(('Ejercicio 3 - TIR'!$E$18-'Ejercicio 3 - TIR'!$C$18)*('Ejercicio 3 - TIR'!$D$18-'Ejercicio 3 - TIR'!$C$18)*J839),'Ejercicio 3 - TIR'!$E$18-SQRT(('Ejercicio 3 - TIR'!$E$18-'Ejercicio 3 - TIR'!$C$18)*('Ejercicio 3 - TIR'!$E$18-'Ejercicio 3 - TIR'!$D$18)*(1-J839)))</f>
        <v>43339.83021</v>
      </c>
      <c r="L839" s="3">
        <f t="shared" si="9"/>
        <v>0.4010279536</v>
      </c>
      <c r="M839" s="4">
        <f>IF(L839&lt;=('Ejercicio 3 - TIR'!$D$18-'Ejercicio 3 - TIR'!$C$18)/('Ejercicio 3 - TIR'!$E$18-'Ejercicio 3 - TIR'!$C$18),'Ejercicio 3 - TIR'!$C$18+SQRT(('Ejercicio 3 - TIR'!$E$18-'Ejercicio 3 - TIR'!$C$18)*('Ejercicio 3 - TIR'!$D$18-'Ejercicio 3 - TIR'!$C$18)*L839),'Ejercicio 3 - TIR'!$E$18-SQRT(('Ejercicio 3 - TIR'!$E$18-'Ejercicio 3 - TIR'!$C$18)*('Ejercicio 3 - TIR'!$E$18-'Ejercicio 3 - TIR'!$D$18)*(1-L839)))</f>
        <v>37755.91342</v>
      </c>
      <c r="N839" s="3">
        <f t="shared" si="10"/>
        <v>0.5782001945</v>
      </c>
      <c r="O839" s="4">
        <f>IF(N839&lt;=('Ejercicio 3 - TIR'!$D$18-'Ejercicio 3 - TIR'!$C$18)/('Ejercicio 3 - TIR'!$E$18-'Ejercicio 3 - TIR'!$C$18),'Ejercicio 3 - TIR'!$C$18+SQRT(('Ejercicio 3 - TIR'!$E$18-'Ejercicio 3 - TIR'!$C$18)*('Ejercicio 3 - TIR'!$D$18-'Ejercicio 3 - TIR'!$C$18)*N839),'Ejercicio 3 - TIR'!$E$18-SQRT(('Ejercicio 3 - TIR'!$E$18-'Ejercicio 3 - TIR'!$C$18)*('Ejercicio 3 - TIR'!$E$18-'Ejercicio 3 - TIR'!$D$18)*(1-N839)))</f>
        <v>39312.89585</v>
      </c>
      <c r="P839" s="3">
        <f t="shared" si="11"/>
        <v>0.9780656479</v>
      </c>
      <c r="Q839" s="7">
        <f>IF(P839&lt;=('Ejercicio 3 - TIR'!$D$22-'Ejercicio 3 - TIR'!$C$22)/('Ejercicio 3 - TIR'!$E$22-'Ejercicio 3 - TIR'!$C$22),'Ejercicio 3 - TIR'!$C$22+SQRT(('Ejercicio 3 - TIR'!$E$22-'Ejercicio 3 - TIR'!$C$22)*('Ejercicio 3 - TIR'!$D$22-'Ejercicio 3 - TIR'!$C$22)*P839),'Ejercicio 3 - TIR'!$E$22-SQRT(('Ejercicio 3 - TIR'!$E$22-'Ejercicio 3 - TIR'!$C$22)*('Ejercicio 3 - TIR'!$E$22-'Ejercicio 3 - TIR'!$D$22)*(1-P839)))</f>
        <v>0.1737165428</v>
      </c>
      <c r="R839" s="3">
        <f t="shared" si="12"/>
        <v>0.2613065852</v>
      </c>
      <c r="S839" s="7">
        <f>IF(R839&lt;=('Ejercicio 3 - TIR'!$D$23-'Ejercicio 3 - TIR'!$C$23)/('Ejercicio 3 - TIR'!$E$23-'Ejercicio 3 - TIR'!$C$23),'Ejercicio 3 - TIR'!$C$23+SQRT(('Ejercicio 3 - TIR'!$E$23-'Ejercicio 3 - TIR'!$C$23)*('Ejercicio 3 - TIR'!$D$23-'Ejercicio 3 - TIR'!$C$23)*R839),'Ejercicio 3 - TIR'!$E$23-SQRT(('Ejercicio 3 - TIR'!$E$23-'Ejercicio 3 - TIR'!$C$23)*('Ejercicio 3 - TIR'!$E$23-'Ejercicio 3 - TIR'!$D$23)*(1-R839)))</f>
        <v>0.1416875968</v>
      </c>
      <c r="T839" s="3">
        <f t="shared" si="13"/>
        <v>0.800645391</v>
      </c>
      <c r="U839" s="7">
        <f>IF(T839&lt;=('Ejercicio 3 - TIR'!$D$24-'Ejercicio 3 - TIR'!$C$24)/('Ejercicio 3 - TIR'!$E$24-'Ejercicio 3 - TIR'!$C$24),'Ejercicio 3 - TIR'!$C$24+SQRT(('Ejercicio 3 - TIR'!$E$24-'Ejercicio 3 - TIR'!$C$24)*('Ejercicio 3 - TIR'!$D$24-'Ejercicio 3 - TIR'!$C$24)*T839),'Ejercicio 3 - TIR'!$E$24-SQRT(('Ejercicio 3 - TIR'!$E$24-'Ejercicio 3 - TIR'!$C$24)*('Ejercicio 3 - TIR'!$E$24-'Ejercicio 3 - TIR'!$D$24)*(1-T839)))</f>
        <v>0.1963738936</v>
      </c>
      <c r="V839" s="3">
        <f t="shared" si="14"/>
        <v>0.9245454536</v>
      </c>
      <c r="W839" s="7">
        <f>IF(V839&lt;=('Ejercicio 3 - TIR'!$D$25-'Ejercicio 3 - TIR'!$C$25)/('Ejercicio 3 - TIR'!$E$25-'Ejercicio 3 - TIR'!$C$25),'Ejercicio 3 - TIR'!$C$25+SQRT(('Ejercicio 3 - TIR'!$E$25-'Ejercicio 3 - TIR'!$C$25)*('Ejercicio 3 - TIR'!$D$25-'Ejercicio 3 - TIR'!$C$25)*V839),'Ejercicio 3 - TIR'!$E$25-SQRT(('Ejercicio 3 - TIR'!$E$25-'Ejercicio 3 - TIR'!$C$25)*('Ejercicio 3 - TIR'!$E$25-'Ejercicio 3 - TIR'!$D$25)*(1-V839)))</f>
        <v>0.2337491258</v>
      </c>
      <c r="X839" s="3">
        <f t="shared" si="15"/>
        <v>0.3504264727</v>
      </c>
      <c r="Y839" s="7">
        <f>IF(X839&lt;=('Ejercicio 3 - TIR'!$D$26-'Ejercicio 3 - TIR'!$C$26)/('Ejercicio 3 - TIR'!$E$26-'Ejercicio 3 - TIR'!$C$26),'Ejercicio 3 - TIR'!$C$26+SQRT(('Ejercicio 3 - TIR'!$E$26-'Ejercicio 3 - TIR'!$C$26)*('Ejercicio 3 - TIR'!$D$26-'Ejercicio 3 - TIR'!$C$26)*X839),'Ejercicio 3 - TIR'!$E$26-SQRT(('Ejercicio 3 - TIR'!$E$26-'Ejercicio 3 - TIR'!$C$26)*('Ejercicio 3 - TIR'!$E$26-'Ejercicio 3 - TIR'!$D$26)*(1-X839)))</f>
        <v>0.220774186</v>
      </c>
      <c r="Z839" s="3">
        <f t="shared" si="16"/>
        <v>1.173716543</v>
      </c>
      <c r="AA839" s="3">
        <f t="shared" si="17"/>
        <v>1.340017619</v>
      </c>
      <c r="AB839" s="3">
        <f t="shared" si="18"/>
        <v>1.603162096</v>
      </c>
      <c r="AC839" s="3">
        <f t="shared" si="19"/>
        <v>1.977899835</v>
      </c>
      <c r="AD839" s="3">
        <f t="shared" si="20"/>
        <v>2.414569061</v>
      </c>
      <c r="AE839" s="2">
        <f t="shared" si="21"/>
        <v>5433.30873</v>
      </c>
      <c r="AF839" s="2">
        <f t="shared" si="22"/>
        <v>6203.141187</v>
      </c>
      <c r="AG839" s="2">
        <f t="shared" si="23"/>
        <v>7421.276174</v>
      </c>
      <c r="AH839" s="2">
        <f t="shared" si="24"/>
        <v>9155.992992</v>
      </c>
      <c r="AI839" s="2">
        <f t="shared" si="25"/>
        <v>11177.39989</v>
      </c>
      <c r="AJ839" s="4">
        <f t="shared" si="26"/>
        <v>44541.43232</v>
      </c>
      <c r="AK839" s="4">
        <f t="shared" si="27"/>
        <v>56684.18965</v>
      </c>
      <c r="AL839" s="4">
        <f t="shared" si="28"/>
        <v>69480.77306</v>
      </c>
      <c r="AM839" s="4">
        <f t="shared" si="29"/>
        <v>74677.41493</v>
      </c>
      <c r="AN839" s="4">
        <f t="shared" si="30"/>
        <v>94923.70202</v>
      </c>
      <c r="AO839" s="4">
        <f>C839/'Ejercicio 3 - TIR'!$D$7</f>
        <v>14463.73286</v>
      </c>
      <c r="AP839" s="4">
        <f t="shared" si="31"/>
        <v>30077.69946</v>
      </c>
      <c r="AQ839" s="4">
        <f t="shared" si="32"/>
        <v>42220.45679</v>
      </c>
      <c r="AR839" s="4">
        <f t="shared" si="33"/>
        <v>55017.0402</v>
      </c>
      <c r="AS839" s="4">
        <f t="shared" si="34"/>
        <v>60213.68207</v>
      </c>
      <c r="AT839" s="4">
        <f t="shared" si="35"/>
        <v>80459.96917</v>
      </c>
      <c r="AU839" s="4">
        <f>AP839*'Ejercicio 3 - TIR'!$D$5</f>
        <v>15038.84973</v>
      </c>
      <c r="AV839" s="4">
        <f>AQ839*'Ejercicio 3 - TIR'!$D$5</f>
        <v>21110.22839</v>
      </c>
      <c r="AW839" s="4">
        <f>AR839*'Ejercicio 3 - TIR'!$D$5</f>
        <v>27508.5201</v>
      </c>
      <c r="AX839" s="4">
        <f>AS839*'Ejercicio 3 - TIR'!$D$5</f>
        <v>30106.84104</v>
      </c>
      <c r="AY839" s="4">
        <f>AT839*'Ejercicio 3 - TIR'!$D$5</f>
        <v>40229.98458</v>
      </c>
      <c r="AZ839" s="4">
        <f t="shared" ref="AZ839:BD839" si="2552">AJ839-AU839-AE839</f>
        <v>24069.27386</v>
      </c>
      <c r="BA839" s="4">
        <f t="shared" si="2552"/>
        <v>29370.82007</v>
      </c>
      <c r="BB839" s="4">
        <f t="shared" si="2552"/>
        <v>34550.97678</v>
      </c>
      <c r="BC839" s="4">
        <f t="shared" si="2552"/>
        <v>35414.5809</v>
      </c>
      <c r="BD839" s="4">
        <f t="shared" si="2552"/>
        <v>43516.31755</v>
      </c>
      <c r="BE839" s="4">
        <f t="shared" ref="BE839:BI839" si="2553">AZ839/Z839</f>
        <v>20506.88814</v>
      </c>
      <c r="BF839" s="4">
        <f t="shared" si="2553"/>
        <v>21918.23424</v>
      </c>
      <c r="BG839" s="4">
        <f t="shared" si="2553"/>
        <v>21551.76751</v>
      </c>
      <c r="BH839" s="4">
        <f t="shared" si="2553"/>
        <v>17905.14377</v>
      </c>
      <c r="BI839" s="4">
        <f t="shared" si="2553"/>
        <v>18022.39507</v>
      </c>
      <c r="BJ839" s="4">
        <f t="shared" si="38"/>
        <v>75520.14876</v>
      </c>
      <c r="BK839" s="4">
        <f t="shared" si="39"/>
        <v>34923.68186</v>
      </c>
      <c r="BL839" s="4">
        <f t="shared" si="40"/>
        <v>110443.8306</v>
      </c>
      <c r="BM839" s="4">
        <f>BK839*'Ejercicio 3 - TIR'!$D$5</f>
        <v>17461.84093</v>
      </c>
      <c r="BN839" s="4">
        <f t="shared" si="41"/>
        <v>92981.9897</v>
      </c>
      <c r="BO839" s="4">
        <f t="shared" si="42"/>
        <v>38508.73069</v>
      </c>
      <c r="BP839" s="4">
        <f t="shared" si="43"/>
        <v>-103595.5285</v>
      </c>
      <c r="BQ839" s="4">
        <f t="shared" ref="BQ839:BT839" si="2554">BE839</f>
        <v>20506.88814</v>
      </c>
      <c r="BR839" s="4">
        <f t="shared" si="2554"/>
        <v>21918.23424</v>
      </c>
      <c r="BS839" s="4">
        <f t="shared" si="2554"/>
        <v>21551.76751</v>
      </c>
      <c r="BT839" s="4">
        <f t="shared" si="2554"/>
        <v>17905.14377</v>
      </c>
      <c r="BU839" s="4">
        <f t="shared" si="45"/>
        <v>56531.12576</v>
      </c>
      <c r="BV839" s="36">
        <f t="shared" si="46"/>
        <v>8.914909249</v>
      </c>
    </row>
    <row r="840" ht="15.0" customHeight="1">
      <c r="A840" s="2">
        <v>839.0</v>
      </c>
      <c r="B840" s="3">
        <f t="shared" si="4"/>
        <v>0.9100919826</v>
      </c>
      <c r="C840" s="4">
        <f>IF(B840&lt;=('Ejercicio 3 - TIR'!$D$13-'Ejercicio 3 - TIR'!$C$13)/('Ejercicio 3 - TIR'!$E$13-'Ejercicio 3 - TIR'!$C$13),'Ejercicio 3 - TIR'!$C$13+SQRT(('Ejercicio 3 - TIR'!$E$13-'Ejercicio 3 - TIR'!$C$13)*('Ejercicio 3 - TIR'!$D$13-'Ejercicio 3 - TIR'!$C$13)*B840),'Ejercicio 3 - TIR'!$E$13-SQRT(('Ejercicio 3 - TIR'!$E$13-'Ejercicio 3 - TIR'!$C$13)*('Ejercicio 3 - TIR'!$E$13-'Ejercicio 3 - TIR'!$D$13)*(1-B840)))</f>
        <v>89613.00713</v>
      </c>
      <c r="D840" s="3">
        <f t="shared" si="5"/>
        <v>0.5274579485</v>
      </c>
      <c r="E840" s="4">
        <f>IF(D840&lt;=('Ejercicio 3 - TIR'!$D$14-'Ejercicio 3 - TIR'!$C$14)/('Ejercicio 3 - TIR'!$E$14-'Ejercicio 3 - TIR'!$C$14),'Ejercicio 3 - TIR'!$C$14+SQRT(('Ejercicio 3 - TIR'!$E$14-'Ejercicio 3 - TIR'!$C$14)*('Ejercicio 3 - TIR'!$D$14-'Ejercicio 3 - TIR'!$C$14)*D840),'Ejercicio 3 - TIR'!$E$14-SQRT(('Ejercicio 3 - TIR'!$E$14-'Ejercicio 3 - TIR'!$C$14)*('Ejercicio 3 - TIR'!$E$14-'Ejercicio 3 - TIR'!$D$14)*(1-D840)))</f>
        <v>31580.89626</v>
      </c>
      <c r="F840" s="3">
        <f t="shared" si="6"/>
        <v>0.2541524959</v>
      </c>
      <c r="G840" s="4">
        <f>IF(F840&lt;=('Ejercicio 3 - TIR'!$D$18-'Ejercicio 3 - TIR'!$C$18)/('Ejercicio 3 - TIR'!$E$18-'Ejercicio 3 - TIR'!$C$18),'Ejercicio 3 - TIR'!$C$18+SQRT(('Ejercicio 3 - TIR'!$E$18-'Ejercicio 3 - TIR'!$C$18)*('Ejercicio 3 - TIR'!$D$18-'Ejercicio 3 - TIR'!$C$18)*F840),'Ejercicio 3 - TIR'!$E$18-SQRT(('Ejercicio 3 - TIR'!$E$18-'Ejercicio 3 - TIR'!$C$18)*('Ejercicio 3 - TIR'!$E$18-'Ejercicio 3 - TIR'!$D$18)*(1-F840)))</f>
        <v>36174.37239</v>
      </c>
      <c r="H840" s="3">
        <f t="shared" si="7"/>
        <v>0.8804882602</v>
      </c>
      <c r="I840" s="4">
        <f>IF(H840&lt;=('Ejercicio 3 - TIR'!$D$18-'Ejercicio 3 - TIR'!$C$18)/('Ejercicio 3 - TIR'!$E$18-'Ejercicio 3 - TIR'!$C$18),'Ejercicio 3 - TIR'!$C$18+SQRT(('Ejercicio 3 - TIR'!$E$18-'Ejercicio 3 - TIR'!$C$18)*('Ejercicio 3 - TIR'!$D$18-'Ejercicio 3 - TIR'!$C$18)*H840),'Ejercicio 3 - TIR'!$E$18-SQRT(('Ejercicio 3 - TIR'!$E$18-'Ejercicio 3 - TIR'!$C$18)*('Ejercicio 3 - TIR'!$E$18-'Ejercicio 3 - TIR'!$D$18)*(1-H840)))</f>
        <v>42006.10947</v>
      </c>
      <c r="J840" s="3">
        <f t="shared" si="8"/>
        <v>0.1676676669</v>
      </c>
      <c r="K840" s="4">
        <f>IF(J840&lt;=('Ejercicio 3 - TIR'!$D$18-'Ejercicio 3 - TIR'!$C$18)/('Ejercicio 3 - TIR'!$E$18-'Ejercicio 3 - TIR'!$C$18),'Ejercicio 3 - TIR'!$C$18+SQRT(('Ejercicio 3 - TIR'!$E$18-'Ejercicio 3 - TIR'!$C$18)*('Ejercicio 3 - TIR'!$D$18-'Ejercicio 3 - TIR'!$C$18)*J840),'Ejercicio 3 - TIR'!$E$18-SQRT(('Ejercicio 3 - TIR'!$E$18-'Ejercicio 3 - TIR'!$C$18)*('Ejercicio 3 - TIR'!$E$18-'Ejercicio 3 - TIR'!$D$18)*(1-J840)))</f>
        <v>35014.99253</v>
      </c>
      <c r="L840" s="3">
        <f t="shared" si="9"/>
        <v>0.7729949204</v>
      </c>
      <c r="M840" s="4">
        <f>IF(L840&lt;=('Ejercicio 3 - TIR'!$D$18-'Ejercicio 3 - TIR'!$C$18)/('Ejercicio 3 - TIR'!$E$18-'Ejercicio 3 - TIR'!$C$18),'Ejercicio 3 - TIR'!$C$18+SQRT(('Ejercicio 3 - TIR'!$E$18-'Ejercicio 3 - TIR'!$C$18)*('Ejercicio 3 - TIR'!$D$18-'Ejercicio 3 - TIR'!$C$18)*L840),'Ejercicio 3 - TIR'!$E$18-SQRT(('Ejercicio 3 - TIR'!$E$18-'Ejercicio 3 - TIR'!$C$18)*('Ejercicio 3 - TIR'!$E$18-'Ejercicio 3 - TIR'!$D$18)*(1-L840)))</f>
        <v>40873.81763</v>
      </c>
      <c r="N840" s="3">
        <f t="shared" si="10"/>
        <v>0.4842308676</v>
      </c>
      <c r="O840" s="4">
        <f>IF(N840&lt;=('Ejercicio 3 - TIR'!$D$18-'Ejercicio 3 - TIR'!$C$18)/('Ejercicio 3 - TIR'!$E$18-'Ejercicio 3 - TIR'!$C$18),'Ejercicio 3 - TIR'!$C$18+SQRT(('Ejercicio 3 - TIR'!$E$18-'Ejercicio 3 - TIR'!$C$18)*('Ejercicio 3 - TIR'!$D$18-'Ejercicio 3 - TIR'!$C$18)*N840),'Ejercicio 3 - TIR'!$E$18-SQRT(('Ejercicio 3 - TIR'!$E$18-'Ejercicio 3 - TIR'!$C$18)*('Ejercicio 3 - TIR'!$E$18-'Ejercicio 3 - TIR'!$D$18)*(1-N840)))</f>
        <v>38522.59527</v>
      </c>
      <c r="P840" s="3">
        <f t="shared" si="11"/>
        <v>0.2123099001</v>
      </c>
      <c r="Q840" s="7">
        <f>IF(P840&lt;=('Ejercicio 3 - TIR'!$D$22-'Ejercicio 3 - TIR'!$C$22)/('Ejercicio 3 - TIR'!$E$22-'Ejercicio 3 - TIR'!$C$22),'Ejercicio 3 - TIR'!$C$22+SQRT(('Ejercicio 3 - TIR'!$E$22-'Ejercicio 3 - TIR'!$C$22)*('Ejercicio 3 - TIR'!$D$22-'Ejercicio 3 - TIR'!$C$22)*P840),'Ejercicio 3 - TIR'!$E$22-SQRT(('Ejercicio 3 - TIR'!$E$22-'Ejercicio 3 - TIR'!$C$22)*('Ejercicio 3 - TIR'!$E$22-'Ejercicio 3 - TIR'!$D$22)*(1-P840)))</f>
        <v>0.1395488573</v>
      </c>
      <c r="R840" s="3">
        <f t="shared" si="12"/>
        <v>0.4416372332</v>
      </c>
      <c r="S840" s="7">
        <f>IF(R840&lt;=('Ejercicio 3 - TIR'!$D$23-'Ejercicio 3 - TIR'!$C$23)/('Ejercicio 3 - TIR'!$E$23-'Ejercicio 3 - TIR'!$C$23),'Ejercicio 3 - TIR'!$C$23+SQRT(('Ejercicio 3 - TIR'!$E$23-'Ejercicio 3 - TIR'!$C$23)*('Ejercicio 3 - TIR'!$D$23-'Ejercicio 3 - TIR'!$C$23)*R840),'Ejercicio 3 - TIR'!$E$23-SQRT(('Ejercicio 3 - TIR'!$E$23-'Ejercicio 3 - TIR'!$C$23)*('Ejercicio 3 - TIR'!$E$23-'Ejercicio 3 - TIR'!$D$23)*(1-R840)))</f>
        <v>0.1481948048</v>
      </c>
      <c r="T840" s="3">
        <f t="shared" si="13"/>
        <v>0.08718558591</v>
      </c>
      <c r="U840" s="7">
        <f>IF(T840&lt;=('Ejercicio 3 - TIR'!$D$24-'Ejercicio 3 - TIR'!$C$24)/('Ejercicio 3 - TIR'!$E$24-'Ejercicio 3 - TIR'!$C$24),'Ejercicio 3 - TIR'!$C$24+SQRT(('Ejercicio 3 - TIR'!$E$24-'Ejercicio 3 - TIR'!$C$24)*('Ejercicio 3 - TIR'!$D$24-'Ejercicio 3 - TIR'!$C$24)*T840),'Ejercicio 3 - TIR'!$E$24-SQRT(('Ejercicio 3 - TIR'!$E$24-'Ejercicio 3 - TIR'!$C$24)*('Ejercicio 3 - TIR'!$E$24-'Ejercicio 3 - TIR'!$D$24)*(1-T840)))</f>
        <v>0.1635310654</v>
      </c>
      <c r="V840" s="3">
        <f t="shared" si="14"/>
        <v>0.9576099478</v>
      </c>
      <c r="W840" s="7">
        <f>IF(V840&lt;=('Ejercicio 3 - TIR'!$D$25-'Ejercicio 3 - TIR'!$C$25)/('Ejercicio 3 - TIR'!$E$25-'Ejercicio 3 - TIR'!$C$25),'Ejercicio 3 - TIR'!$C$25+SQRT(('Ejercicio 3 - TIR'!$E$25-'Ejercicio 3 - TIR'!$C$25)*('Ejercicio 3 - TIR'!$D$25-'Ejercicio 3 - TIR'!$C$25)*V840),'Ejercicio 3 - TIR'!$E$25-SQRT(('Ejercicio 3 - TIR'!$E$25-'Ejercicio 3 - TIR'!$C$25)*('Ejercicio 3 - TIR'!$E$25-'Ejercicio 3 - TIR'!$D$25)*(1-V840)))</f>
        <v>0.2378194753</v>
      </c>
      <c r="X840" s="3">
        <f t="shared" si="15"/>
        <v>0.2735991235</v>
      </c>
      <c r="Y840" s="7">
        <f>IF(X840&lt;=('Ejercicio 3 - TIR'!$D$26-'Ejercicio 3 - TIR'!$C$26)/('Ejercicio 3 - TIR'!$E$26-'Ejercicio 3 - TIR'!$C$26),'Ejercicio 3 - TIR'!$C$26+SQRT(('Ejercicio 3 - TIR'!$E$26-'Ejercicio 3 - TIR'!$C$26)*('Ejercicio 3 - TIR'!$D$26-'Ejercicio 3 - TIR'!$C$26)*X840),'Ejercicio 3 - TIR'!$E$26-SQRT(('Ejercicio 3 - TIR'!$E$26-'Ejercicio 3 - TIR'!$C$26)*('Ejercicio 3 - TIR'!$E$26-'Ejercicio 3 - TIR'!$D$26)*(1-X840)))</f>
        <v>0.2171793604</v>
      </c>
      <c r="Z840" s="3">
        <f t="shared" si="16"/>
        <v>1.139548857</v>
      </c>
      <c r="AA840" s="3">
        <f t="shared" si="17"/>
        <v>1.308424078</v>
      </c>
      <c r="AB840" s="3">
        <f t="shared" si="18"/>
        <v>1.522392061</v>
      </c>
      <c r="AC840" s="3">
        <f t="shared" si="19"/>
        <v>1.884446542</v>
      </c>
      <c r="AD840" s="3">
        <f t="shared" si="20"/>
        <v>2.293709437</v>
      </c>
      <c r="AE840" s="2">
        <f t="shared" si="21"/>
        <v>4407.077985</v>
      </c>
      <c r="AF840" s="2">
        <f t="shared" si="22"/>
        <v>5060.184047</v>
      </c>
      <c r="AG840" s="2">
        <f t="shared" si="23"/>
        <v>5887.681335</v>
      </c>
      <c r="AH840" s="2">
        <f t="shared" si="24"/>
        <v>7287.886621</v>
      </c>
      <c r="AI840" s="2">
        <f t="shared" si="25"/>
        <v>8870.665176</v>
      </c>
      <c r="AJ840" s="4">
        <f t="shared" si="26"/>
        <v>41222.46472</v>
      </c>
      <c r="AK840" s="4">
        <f t="shared" si="27"/>
        <v>54961.80505</v>
      </c>
      <c r="AL840" s="4">
        <f t="shared" si="28"/>
        <v>53306.54664</v>
      </c>
      <c r="AM840" s="4">
        <f t="shared" si="29"/>
        <v>77024.5243</v>
      </c>
      <c r="AN840" s="4">
        <f t="shared" si="30"/>
        <v>88359.64031</v>
      </c>
      <c r="AO840" s="4">
        <f>C840/'Ejercicio 3 - TIR'!$D$7</f>
        <v>17922.60143</v>
      </c>
      <c r="AP840" s="4">
        <f t="shared" si="31"/>
        <v>23299.86329</v>
      </c>
      <c r="AQ840" s="4">
        <f t="shared" si="32"/>
        <v>37039.20362</v>
      </c>
      <c r="AR840" s="4">
        <f t="shared" si="33"/>
        <v>35383.94522</v>
      </c>
      <c r="AS840" s="4">
        <f t="shared" si="34"/>
        <v>59101.92287</v>
      </c>
      <c r="AT840" s="4">
        <f t="shared" si="35"/>
        <v>70437.03889</v>
      </c>
      <c r="AU840" s="4">
        <f>AP840*'Ejercicio 3 - TIR'!$D$5</f>
        <v>11649.93165</v>
      </c>
      <c r="AV840" s="4">
        <f>AQ840*'Ejercicio 3 - TIR'!$D$5</f>
        <v>18519.60181</v>
      </c>
      <c r="AW840" s="4">
        <f>AR840*'Ejercicio 3 - TIR'!$D$5</f>
        <v>17691.97261</v>
      </c>
      <c r="AX840" s="4">
        <f>AS840*'Ejercicio 3 - TIR'!$D$5</f>
        <v>29550.96144</v>
      </c>
      <c r="AY840" s="4">
        <f>AT840*'Ejercicio 3 - TIR'!$D$5</f>
        <v>35218.51944</v>
      </c>
      <c r="AZ840" s="4">
        <f t="shared" ref="AZ840:BD840" si="2555">AJ840-AU840-AE840</f>
        <v>25165.45509</v>
      </c>
      <c r="BA840" s="4">
        <f t="shared" si="2555"/>
        <v>31382.01919</v>
      </c>
      <c r="BB840" s="4">
        <f t="shared" si="2555"/>
        <v>29726.8927</v>
      </c>
      <c r="BC840" s="4">
        <f t="shared" si="2555"/>
        <v>40185.67624</v>
      </c>
      <c r="BD840" s="4">
        <f t="shared" si="2555"/>
        <v>44270.45569</v>
      </c>
      <c r="BE840" s="4">
        <f t="shared" ref="BE840:BI840" si="2556">AZ840/Z840</f>
        <v>22083.69999</v>
      </c>
      <c r="BF840" s="4">
        <f t="shared" si="2556"/>
        <v>23984.59316</v>
      </c>
      <c r="BG840" s="4">
        <f t="shared" si="2556"/>
        <v>19526.43702</v>
      </c>
      <c r="BH840" s="4">
        <f t="shared" si="2556"/>
        <v>21324.92238</v>
      </c>
      <c r="BI840" s="4">
        <f t="shared" si="2556"/>
        <v>19300.81246</v>
      </c>
      <c r="BJ840" s="4">
        <f t="shared" si="38"/>
        <v>72437.39979</v>
      </c>
      <c r="BK840" s="4">
        <f t="shared" si="39"/>
        <v>41109.24003</v>
      </c>
      <c r="BL840" s="4">
        <f t="shared" si="40"/>
        <v>113546.6398</v>
      </c>
      <c r="BM840" s="4">
        <f>BK840*'Ejercicio 3 - TIR'!$D$5</f>
        <v>20554.62001</v>
      </c>
      <c r="BN840" s="4">
        <f t="shared" si="41"/>
        <v>92992.01981</v>
      </c>
      <c r="BO840" s="4">
        <f t="shared" si="42"/>
        <v>40542.19698</v>
      </c>
      <c r="BP840" s="4">
        <f t="shared" si="43"/>
        <v>-121193.9034</v>
      </c>
      <c r="BQ840" s="4">
        <f t="shared" ref="BQ840:BT840" si="2557">BE840</f>
        <v>22083.69999</v>
      </c>
      <c r="BR840" s="4">
        <f t="shared" si="2557"/>
        <v>23984.59316</v>
      </c>
      <c r="BS840" s="4">
        <f t="shared" si="2557"/>
        <v>19526.43702</v>
      </c>
      <c r="BT840" s="4">
        <f t="shared" si="2557"/>
        <v>21324.92238</v>
      </c>
      <c r="BU840" s="4">
        <f t="shared" si="45"/>
        <v>59843.00944</v>
      </c>
      <c r="BV840" s="36">
        <f t="shared" si="46"/>
        <v>5.736648081</v>
      </c>
    </row>
    <row r="841" ht="15.0" customHeight="1">
      <c r="A841" s="2">
        <v>840.0</v>
      </c>
      <c r="B841" s="3">
        <f t="shared" si="4"/>
        <v>0.6607217189</v>
      </c>
      <c r="C841" s="4">
        <f>IF(B841&lt;=('Ejercicio 3 - TIR'!$D$13-'Ejercicio 3 - TIR'!$C$13)/('Ejercicio 3 - TIR'!$E$13-'Ejercicio 3 - TIR'!$C$13),'Ejercicio 3 - TIR'!$C$13+SQRT(('Ejercicio 3 - TIR'!$E$13-'Ejercicio 3 - TIR'!$C$13)*('Ejercicio 3 - TIR'!$D$13-'Ejercicio 3 - TIR'!$C$13)*B841),'Ejercicio 3 - TIR'!$E$13-SQRT(('Ejercicio 3 - TIR'!$E$13-'Ejercicio 3 - TIR'!$C$13)*('Ejercicio 3 - TIR'!$E$13-'Ejercicio 3 - TIR'!$D$13)*(1-B841)))</f>
        <v>79822.43976</v>
      </c>
      <c r="D841" s="3">
        <f t="shared" si="5"/>
        <v>0.4149650241</v>
      </c>
      <c r="E841" s="4">
        <f>IF(D841&lt;=('Ejercicio 3 - TIR'!$D$14-'Ejercicio 3 - TIR'!$C$14)/('Ejercicio 3 - TIR'!$E$14-'Ejercicio 3 - TIR'!$C$14),'Ejercicio 3 - TIR'!$C$14+SQRT(('Ejercicio 3 - TIR'!$E$14-'Ejercicio 3 - TIR'!$C$14)*('Ejercicio 3 - TIR'!$D$14-'Ejercicio 3 - TIR'!$C$14)*D841),'Ejercicio 3 - TIR'!$E$14-SQRT(('Ejercicio 3 - TIR'!$E$14-'Ejercicio 3 - TIR'!$C$14)*('Ejercicio 3 - TIR'!$E$14-'Ejercicio 3 - TIR'!$D$14)*(1-D841)))</f>
        <v>30632.22298</v>
      </c>
      <c r="F841" s="3">
        <f t="shared" si="6"/>
        <v>0.615176549</v>
      </c>
      <c r="G841" s="4">
        <f>IF(F841&lt;=('Ejercicio 3 - TIR'!$D$18-'Ejercicio 3 - TIR'!$C$18)/('Ejercicio 3 - TIR'!$E$18-'Ejercicio 3 - TIR'!$C$18),'Ejercicio 3 - TIR'!$C$18+SQRT(('Ejercicio 3 - TIR'!$E$18-'Ejercicio 3 - TIR'!$C$18)*('Ejercicio 3 - TIR'!$D$18-'Ejercicio 3 - TIR'!$C$18)*F841),'Ejercicio 3 - TIR'!$E$18-SQRT(('Ejercicio 3 - TIR'!$E$18-'Ejercicio 3 - TIR'!$C$18)*('Ejercicio 3 - TIR'!$E$18-'Ejercicio 3 - TIR'!$D$18)*(1-F841)))</f>
        <v>39606.06487</v>
      </c>
      <c r="H841" s="3">
        <f t="shared" si="7"/>
        <v>0.1676495425</v>
      </c>
      <c r="I841" s="4">
        <f>IF(H841&lt;=('Ejercicio 3 - TIR'!$D$18-'Ejercicio 3 - TIR'!$C$18)/('Ejercicio 3 - TIR'!$E$18-'Ejercicio 3 - TIR'!$C$18),'Ejercicio 3 - TIR'!$C$18+SQRT(('Ejercicio 3 - TIR'!$E$18-'Ejercicio 3 - TIR'!$C$18)*('Ejercicio 3 - TIR'!$D$18-'Ejercicio 3 - TIR'!$C$18)*H841),'Ejercicio 3 - TIR'!$E$18-SQRT(('Ejercicio 3 - TIR'!$E$18-'Ejercicio 3 - TIR'!$C$18)*('Ejercicio 3 - TIR'!$E$18-'Ejercicio 3 - TIR'!$D$18)*(1-H841)))</f>
        <v>35014.72147</v>
      </c>
      <c r="J841" s="3">
        <f t="shared" si="8"/>
        <v>0.9938019727</v>
      </c>
      <c r="K841" s="4">
        <f>IF(J841&lt;=('Ejercicio 3 - TIR'!$D$18-'Ejercicio 3 - TIR'!$C$18)/('Ejercicio 3 - TIR'!$E$18-'Ejercicio 3 - TIR'!$C$18),'Ejercicio 3 - TIR'!$C$18+SQRT(('Ejercicio 3 - TIR'!$E$18-'Ejercicio 3 - TIR'!$C$18)*('Ejercicio 3 - TIR'!$D$18-'Ejercicio 3 - TIR'!$C$18)*J841),'Ejercicio 3 - TIR'!$E$18-SQRT(('Ejercicio 3 - TIR'!$E$18-'Ejercicio 3 - TIR'!$C$18)*('Ejercicio 3 - TIR'!$E$18-'Ejercicio 3 - TIR'!$D$18)*(1-J841)))</f>
        <v>44318.19941</v>
      </c>
      <c r="L841" s="3">
        <f t="shared" si="9"/>
        <v>0.7199071373</v>
      </c>
      <c r="M841" s="4">
        <f>IF(L841&lt;=('Ejercicio 3 - TIR'!$D$18-'Ejercicio 3 - TIR'!$C$18)/('Ejercicio 3 - TIR'!$E$18-'Ejercicio 3 - TIR'!$C$18),'Ejercicio 3 - TIR'!$C$18+SQRT(('Ejercicio 3 - TIR'!$E$18-'Ejercicio 3 - TIR'!$C$18)*('Ejercicio 3 - TIR'!$D$18-'Ejercicio 3 - TIR'!$C$18)*L841),'Ejercicio 3 - TIR'!$E$18-SQRT(('Ejercicio 3 - TIR'!$E$18-'Ejercicio 3 - TIR'!$C$18)*('Ejercicio 3 - TIR'!$E$18-'Ejercicio 3 - TIR'!$D$18)*(1-L841)))</f>
        <v>40416.66446</v>
      </c>
      <c r="N841" s="3">
        <f t="shared" si="10"/>
        <v>0.2330962853</v>
      </c>
      <c r="O841" s="4">
        <f>IF(N841&lt;=('Ejercicio 3 - TIR'!$D$18-'Ejercicio 3 - TIR'!$C$18)/('Ejercicio 3 - TIR'!$E$18-'Ejercicio 3 - TIR'!$C$18),'Ejercicio 3 - TIR'!$C$18+SQRT(('Ejercicio 3 - TIR'!$E$18-'Ejercicio 3 - TIR'!$C$18)*('Ejercicio 3 - TIR'!$D$18-'Ejercicio 3 - TIR'!$C$18)*N841),'Ejercicio 3 - TIR'!$E$18-SQRT(('Ejercicio 3 - TIR'!$E$18-'Ejercicio 3 - TIR'!$C$18)*('Ejercicio 3 - TIR'!$E$18-'Ejercicio 3 - TIR'!$D$18)*(1-N841)))</f>
        <v>35913.07389</v>
      </c>
      <c r="P841" s="3">
        <f t="shared" si="11"/>
        <v>0.2716019579</v>
      </c>
      <c r="Q841" s="7">
        <f>IF(P841&lt;=('Ejercicio 3 - TIR'!$D$22-'Ejercicio 3 - TIR'!$C$22)/('Ejercicio 3 - TIR'!$E$22-'Ejercicio 3 - TIR'!$C$22),'Ejercicio 3 - TIR'!$C$22+SQRT(('Ejercicio 3 - TIR'!$E$22-'Ejercicio 3 - TIR'!$C$22)*('Ejercicio 3 - TIR'!$D$22-'Ejercicio 3 - TIR'!$C$22)*P841),'Ejercicio 3 - TIR'!$E$22-SQRT(('Ejercicio 3 - TIR'!$E$22-'Ejercicio 3 - TIR'!$C$22)*('Ejercicio 3 - TIR'!$E$22-'Ejercicio 3 - TIR'!$D$22)*(1-P841)))</f>
        <v>0.1421107106</v>
      </c>
      <c r="R841" s="3">
        <f t="shared" si="12"/>
        <v>0.4672107932</v>
      </c>
      <c r="S841" s="7">
        <f>IF(R841&lt;=('Ejercicio 3 - TIR'!$D$23-'Ejercicio 3 - TIR'!$C$23)/('Ejercicio 3 - TIR'!$E$23-'Ejercicio 3 - TIR'!$C$23),'Ejercicio 3 - TIR'!$C$23+SQRT(('Ejercicio 3 - TIR'!$E$23-'Ejercicio 3 - TIR'!$C$23)*('Ejercicio 3 - TIR'!$D$23-'Ejercicio 3 - TIR'!$C$23)*R841),'Ejercicio 3 - TIR'!$E$23-SQRT(('Ejercicio 3 - TIR'!$E$23-'Ejercicio 3 - TIR'!$C$23)*('Ejercicio 3 - TIR'!$E$23-'Ejercicio 3 - TIR'!$D$23)*(1-R841)))</f>
        <v>0.1489996453</v>
      </c>
      <c r="T841" s="3">
        <f t="shared" si="13"/>
        <v>0.5078946017</v>
      </c>
      <c r="U841" s="7">
        <f>IF(T841&lt;=('Ejercicio 3 - TIR'!$D$24-'Ejercicio 3 - TIR'!$C$24)/('Ejercicio 3 - TIR'!$E$24-'Ejercicio 3 - TIR'!$C$24),'Ejercicio 3 - TIR'!$C$24+SQRT(('Ejercicio 3 - TIR'!$E$24-'Ejercicio 3 - TIR'!$C$24)*('Ejercicio 3 - TIR'!$D$24-'Ejercicio 3 - TIR'!$C$24)*T841),'Ejercicio 3 - TIR'!$E$24-SQRT(('Ejercicio 3 - TIR'!$E$24-'Ejercicio 3 - TIR'!$C$24)*('Ejercicio 3 - TIR'!$E$24-'Ejercicio 3 - TIR'!$D$24)*(1-T841)))</f>
        <v>0.1828799904</v>
      </c>
      <c r="V841" s="3">
        <f t="shared" si="14"/>
        <v>0.3385882976</v>
      </c>
      <c r="W841" s="7">
        <f>IF(V841&lt;=('Ejercicio 3 - TIR'!$D$25-'Ejercicio 3 - TIR'!$C$25)/('Ejercicio 3 - TIR'!$E$25-'Ejercicio 3 - TIR'!$C$25),'Ejercicio 3 - TIR'!$C$25+SQRT(('Ejercicio 3 - TIR'!$E$25-'Ejercicio 3 - TIR'!$C$25)*('Ejercicio 3 - TIR'!$D$25-'Ejercicio 3 - TIR'!$C$25)*V841),'Ejercicio 3 - TIR'!$E$25-SQRT(('Ejercicio 3 - TIR'!$E$25-'Ejercicio 3 - TIR'!$C$25)*('Ejercicio 3 - TIR'!$E$25-'Ejercicio 3 - TIR'!$D$25)*(1-V841)))</f>
        <v>0.2018861667</v>
      </c>
      <c r="X841" s="3">
        <f t="shared" si="15"/>
        <v>0.5680837417</v>
      </c>
      <c r="Y841" s="7">
        <f>IF(X841&lt;=('Ejercicio 3 - TIR'!$D$26-'Ejercicio 3 - TIR'!$C$26)/('Ejercicio 3 - TIR'!$E$26-'Ejercicio 3 - TIR'!$C$26),'Ejercicio 3 - TIR'!$C$26+SQRT(('Ejercicio 3 - TIR'!$E$26-'Ejercicio 3 - TIR'!$C$26)*('Ejercicio 3 - TIR'!$D$26-'Ejercicio 3 - TIR'!$C$26)*X841),'Ejercicio 3 - TIR'!$E$26-SQRT(('Ejercicio 3 - TIR'!$E$26-'Ejercicio 3 - TIR'!$C$26)*('Ejercicio 3 - TIR'!$E$26-'Ejercicio 3 - TIR'!$D$26)*(1-X841)))</f>
        <v>0.2317056132</v>
      </c>
      <c r="Z841" s="3">
        <f t="shared" si="16"/>
        <v>1.142110711</v>
      </c>
      <c r="AA841" s="3">
        <f t="shared" si="17"/>
        <v>1.312284801</v>
      </c>
      <c r="AB841" s="3">
        <f t="shared" si="18"/>
        <v>1.552275433</v>
      </c>
      <c r="AC841" s="3">
        <f t="shared" si="19"/>
        <v>1.86565837</v>
      </c>
      <c r="AD841" s="3">
        <f t="shared" si="20"/>
        <v>2.297941887</v>
      </c>
      <c r="AE841" s="2">
        <f t="shared" si="21"/>
        <v>4353.166975</v>
      </c>
      <c r="AF841" s="2">
        <f t="shared" si="22"/>
        <v>5001.78731</v>
      </c>
      <c r="AG841" s="2">
        <f t="shared" si="23"/>
        <v>5916.514125</v>
      </c>
      <c r="AH841" s="2">
        <f t="shared" si="24"/>
        <v>7110.976482</v>
      </c>
      <c r="AI841" s="2">
        <f t="shared" si="25"/>
        <v>8758.629648</v>
      </c>
      <c r="AJ841" s="4">
        <f t="shared" si="26"/>
        <v>45234.5109</v>
      </c>
      <c r="AK841" s="4">
        <f t="shared" si="27"/>
        <v>45949.28681</v>
      </c>
      <c r="AL841" s="4">
        <f t="shared" si="28"/>
        <v>68794.05219</v>
      </c>
      <c r="AM841" s="4">
        <f t="shared" si="29"/>
        <v>75403.68833</v>
      </c>
      <c r="AN841" s="4">
        <f t="shared" si="30"/>
        <v>82526.15677</v>
      </c>
      <c r="AO841" s="4">
        <f>C841/'Ejercicio 3 - TIR'!$D$7</f>
        <v>15964.48795</v>
      </c>
      <c r="AP841" s="4">
        <f t="shared" si="31"/>
        <v>29270.02295</v>
      </c>
      <c r="AQ841" s="4">
        <f t="shared" si="32"/>
        <v>29984.79885</v>
      </c>
      <c r="AR841" s="4">
        <f t="shared" si="33"/>
        <v>52829.56424</v>
      </c>
      <c r="AS841" s="4">
        <f t="shared" si="34"/>
        <v>59439.20038</v>
      </c>
      <c r="AT841" s="4">
        <f t="shared" si="35"/>
        <v>66561.66882</v>
      </c>
      <c r="AU841" s="4">
        <f>AP841*'Ejercicio 3 - TIR'!$D$5</f>
        <v>14635.01147</v>
      </c>
      <c r="AV841" s="4">
        <f>AQ841*'Ejercicio 3 - TIR'!$D$5</f>
        <v>14992.39943</v>
      </c>
      <c r="AW841" s="4">
        <f>AR841*'Ejercicio 3 - TIR'!$D$5</f>
        <v>26414.78212</v>
      </c>
      <c r="AX841" s="4">
        <f>AS841*'Ejercicio 3 - TIR'!$D$5</f>
        <v>29719.60019</v>
      </c>
      <c r="AY841" s="4">
        <f>AT841*'Ejercicio 3 - TIR'!$D$5</f>
        <v>33280.83441</v>
      </c>
      <c r="AZ841" s="4">
        <f t="shared" ref="AZ841:BD841" si="2558">AJ841-AU841-AE841</f>
        <v>26246.33245</v>
      </c>
      <c r="BA841" s="4">
        <f t="shared" si="2558"/>
        <v>25955.10007</v>
      </c>
      <c r="BB841" s="4">
        <f t="shared" si="2558"/>
        <v>36462.75594</v>
      </c>
      <c r="BC841" s="4">
        <f t="shared" si="2558"/>
        <v>38573.11166</v>
      </c>
      <c r="BD841" s="4">
        <f t="shared" si="2558"/>
        <v>40486.69271</v>
      </c>
      <c r="BE841" s="4">
        <f t="shared" ref="BE841:BI841" si="2559">AZ841/Z841</f>
        <v>22980.55014</v>
      </c>
      <c r="BF841" s="4">
        <f t="shared" si="2559"/>
        <v>19778.55725</v>
      </c>
      <c r="BG841" s="4">
        <f t="shared" si="2559"/>
        <v>23489.87503</v>
      </c>
      <c r="BH841" s="4">
        <f t="shared" si="2559"/>
        <v>20675.33493</v>
      </c>
      <c r="BI841" s="4">
        <f t="shared" si="2559"/>
        <v>17618.67563</v>
      </c>
      <c r="BJ841" s="4">
        <f t="shared" si="38"/>
        <v>70391.06826</v>
      </c>
      <c r="BK841" s="4">
        <f t="shared" si="39"/>
        <v>36685.46556</v>
      </c>
      <c r="BL841" s="4">
        <f t="shared" si="40"/>
        <v>107076.5338</v>
      </c>
      <c r="BM841" s="4">
        <f>BK841*'Ejercicio 3 - TIR'!$D$5</f>
        <v>18342.73278</v>
      </c>
      <c r="BN841" s="4">
        <f t="shared" si="41"/>
        <v>88733.80104</v>
      </c>
      <c r="BO841" s="4">
        <f t="shared" si="42"/>
        <v>38614.46695</v>
      </c>
      <c r="BP841" s="4">
        <f t="shared" si="43"/>
        <v>-110454.6627</v>
      </c>
      <c r="BQ841" s="4">
        <f t="shared" ref="BQ841:BT841" si="2560">BE841</f>
        <v>22980.55014</v>
      </c>
      <c r="BR841" s="4">
        <f t="shared" si="2560"/>
        <v>19778.55725</v>
      </c>
      <c r="BS841" s="4">
        <f t="shared" si="2560"/>
        <v>23489.87503</v>
      </c>
      <c r="BT841" s="4">
        <f t="shared" si="2560"/>
        <v>20675.33493</v>
      </c>
      <c r="BU841" s="4">
        <f t="shared" si="45"/>
        <v>56233.14258</v>
      </c>
      <c r="BV841" s="36">
        <f t="shared" si="46"/>
        <v>7.96907097</v>
      </c>
    </row>
    <row r="842" ht="15.0" customHeight="1">
      <c r="A842" s="2">
        <v>841.0</v>
      </c>
      <c r="B842" s="3">
        <f t="shared" si="4"/>
        <v>0.6424425659</v>
      </c>
      <c r="C842" s="4">
        <f>IF(B842&lt;=('Ejercicio 3 - TIR'!$D$13-'Ejercicio 3 - TIR'!$C$13)/('Ejercicio 3 - TIR'!$E$13-'Ejercicio 3 - TIR'!$C$13),'Ejercicio 3 - TIR'!$C$13+SQRT(('Ejercicio 3 - TIR'!$E$13-'Ejercicio 3 - TIR'!$C$13)*('Ejercicio 3 - TIR'!$D$13-'Ejercicio 3 - TIR'!$C$13)*B842),'Ejercicio 3 - TIR'!$E$13-SQRT(('Ejercicio 3 - TIR'!$E$13-'Ejercicio 3 - TIR'!$C$13)*('Ejercicio 3 - TIR'!$E$13-'Ejercicio 3 - TIR'!$D$13)*(1-B842)))</f>
        <v>79286.02112</v>
      </c>
      <c r="D842" s="3">
        <f t="shared" si="5"/>
        <v>0.5721747698</v>
      </c>
      <c r="E842" s="4">
        <f>IF(D842&lt;=('Ejercicio 3 - TIR'!$D$14-'Ejercicio 3 - TIR'!$C$14)/('Ejercicio 3 - TIR'!$E$14-'Ejercicio 3 - TIR'!$C$14),'Ejercicio 3 - TIR'!$C$14+SQRT(('Ejercicio 3 - TIR'!$E$14-'Ejercicio 3 - TIR'!$C$14)*('Ejercicio 3 - TIR'!$D$14-'Ejercicio 3 - TIR'!$C$14)*D842),'Ejercicio 3 - TIR'!$E$14-SQRT(('Ejercicio 3 - TIR'!$E$14-'Ejercicio 3 - TIR'!$C$14)*('Ejercicio 3 - TIR'!$E$14-'Ejercicio 3 - TIR'!$D$14)*(1-D842)))</f>
        <v>31989.14583</v>
      </c>
      <c r="F842" s="3">
        <f t="shared" si="6"/>
        <v>0.3023786105</v>
      </c>
      <c r="G842" s="4">
        <f>IF(F842&lt;=('Ejercicio 3 - TIR'!$D$18-'Ejercicio 3 - TIR'!$C$18)/('Ejercicio 3 - TIR'!$E$18-'Ejercicio 3 - TIR'!$C$18),'Ejercicio 3 - TIR'!$C$18+SQRT(('Ejercicio 3 - TIR'!$E$18-'Ejercicio 3 - TIR'!$C$18)*('Ejercicio 3 - TIR'!$D$18-'Ejercicio 3 - TIR'!$C$18)*F842),'Ejercicio 3 - TIR'!$E$18-SQRT(('Ejercicio 3 - TIR'!$E$18-'Ejercicio 3 - TIR'!$C$18)*('Ejercicio 3 - TIR'!$E$18-'Ejercicio 3 - TIR'!$D$18)*(1-F842)))</f>
        <v>36734.7451</v>
      </c>
      <c r="H842" s="3">
        <f t="shared" si="7"/>
        <v>0.2847794256</v>
      </c>
      <c r="I842" s="4">
        <f>IF(H842&lt;=('Ejercicio 3 - TIR'!$D$18-'Ejercicio 3 - TIR'!$C$18)/('Ejercicio 3 - TIR'!$E$18-'Ejercicio 3 - TIR'!$C$18),'Ejercicio 3 - TIR'!$C$18+SQRT(('Ejercicio 3 - TIR'!$E$18-'Ejercicio 3 - TIR'!$C$18)*('Ejercicio 3 - TIR'!$D$18-'Ejercicio 3 - TIR'!$C$18)*H842),'Ejercicio 3 - TIR'!$E$18-SQRT(('Ejercicio 3 - TIR'!$E$18-'Ejercicio 3 - TIR'!$C$18)*('Ejercicio 3 - TIR'!$E$18-'Ejercicio 3 - TIR'!$D$18)*(1-H842)))</f>
        <v>36535.81776</v>
      </c>
      <c r="J842" s="3">
        <f t="shared" si="8"/>
        <v>0.6221606903</v>
      </c>
      <c r="K842" s="4">
        <f>IF(J842&lt;=('Ejercicio 3 - TIR'!$D$18-'Ejercicio 3 - TIR'!$C$18)/('Ejercicio 3 - TIR'!$E$18-'Ejercicio 3 - TIR'!$C$18),'Ejercicio 3 - TIR'!$C$18+SQRT(('Ejercicio 3 - TIR'!$E$18-'Ejercicio 3 - TIR'!$C$18)*('Ejercicio 3 - TIR'!$D$18-'Ejercicio 3 - TIR'!$C$18)*J842),'Ejercicio 3 - TIR'!$E$18-SQRT(('Ejercicio 3 - TIR'!$E$18-'Ejercicio 3 - TIR'!$C$18)*('Ejercicio 3 - TIR'!$E$18-'Ejercicio 3 - TIR'!$D$18)*(1-J842)))</f>
        <v>39660.44013</v>
      </c>
      <c r="L842" s="3">
        <f t="shared" si="9"/>
        <v>0.2005310083</v>
      </c>
      <c r="M842" s="4">
        <f>IF(L842&lt;=('Ejercicio 3 - TIR'!$D$18-'Ejercicio 3 - TIR'!$C$18)/('Ejercicio 3 - TIR'!$E$18-'Ejercicio 3 - TIR'!$C$18),'Ejercicio 3 - TIR'!$C$18+SQRT(('Ejercicio 3 - TIR'!$E$18-'Ejercicio 3 - TIR'!$C$18)*('Ejercicio 3 - TIR'!$D$18-'Ejercicio 3 - TIR'!$C$18)*L842),'Ejercicio 3 - TIR'!$E$18-SQRT(('Ejercicio 3 - TIR'!$E$18-'Ejercicio 3 - TIR'!$C$18)*('Ejercicio 3 - TIR'!$E$18-'Ejercicio 3 - TIR'!$D$18)*(1-L842)))</f>
        <v>35484.49189</v>
      </c>
      <c r="N842" s="3">
        <f t="shared" si="10"/>
        <v>0.4360980215</v>
      </c>
      <c r="O842" s="4">
        <f>IF(N842&lt;=('Ejercicio 3 - TIR'!$D$18-'Ejercicio 3 - TIR'!$C$18)/('Ejercicio 3 - TIR'!$E$18-'Ejercicio 3 - TIR'!$C$18),'Ejercicio 3 - TIR'!$C$18+SQRT(('Ejercicio 3 - TIR'!$E$18-'Ejercicio 3 - TIR'!$C$18)*('Ejercicio 3 - TIR'!$D$18-'Ejercicio 3 - TIR'!$C$18)*N842),'Ejercicio 3 - TIR'!$E$18-SQRT(('Ejercicio 3 - TIR'!$E$18-'Ejercicio 3 - TIR'!$C$18)*('Ejercicio 3 - TIR'!$E$18-'Ejercicio 3 - TIR'!$D$18)*(1-N842)))</f>
        <v>38087.93566</v>
      </c>
      <c r="P842" s="3">
        <f t="shared" si="11"/>
        <v>0.2737682767</v>
      </c>
      <c r="Q842" s="7">
        <f>IF(P842&lt;=('Ejercicio 3 - TIR'!$D$22-'Ejercicio 3 - TIR'!$C$22)/('Ejercicio 3 - TIR'!$E$22-'Ejercicio 3 - TIR'!$C$22),'Ejercicio 3 - TIR'!$C$22+SQRT(('Ejercicio 3 - TIR'!$E$22-'Ejercicio 3 - TIR'!$C$22)*('Ejercicio 3 - TIR'!$D$22-'Ejercicio 3 - TIR'!$C$22)*P842),'Ejercicio 3 - TIR'!$E$22-SQRT(('Ejercicio 3 - TIR'!$E$22-'Ejercicio 3 - TIR'!$C$22)*('Ejercicio 3 - TIR'!$E$22-'Ejercicio 3 - TIR'!$D$22)*(1-P842)))</f>
        <v>0.1421987139</v>
      </c>
      <c r="R842" s="3">
        <f t="shared" si="12"/>
        <v>0.3238918391</v>
      </c>
      <c r="S842" s="7">
        <f>IF(R842&lt;=('Ejercicio 3 - TIR'!$D$23-'Ejercicio 3 - TIR'!$C$23)/('Ejercicio 3 - TIR'!$E$23-'Ejercicio 3 - TIR'!$C$23),'Ejercicio 3 - TIR'!$C$23+SQRT(('Ejercicio 3 - TIR'!$E$23-'Ejercicio 3 - TIR'!$C$23)*('Ejercicio 3 - TIR'!$D$23-'Ejercicio 3 - TIR'!$C$23)*R842),'Ejercicio 3 - TIR'!$E$23-SQRT(('Ejercicio 3 - TIR'!$E$23-'Ejercicio 3 - TIR'!$C$23)*('Ejercicio 3 - TIR'!$E$23-'Ejercicio 3 - TIR'!$D$23)*(1-R842)))</f>
        <v>0.1441455029</v>
      </c>
      <c r="T842" s="3">
        <f t="shared" si="13"/>
        <v>0.2739700135</v>
      </c>
      <c r="U842" s="7">
        <f>IF(T842&lt;=('Ejercicio 3 - TIR'!$D$24-'Ejercicio 3 - TIR'!$C$24)/('Ejercicio 3 - TIR'!$E$24-'Ejercicio 3 - TIR'!$C$24),'Ejercicio 3 - TIR'!$C$24+SQRT(('Ejercicio 3 - TIR'!$E$24-'Ejercicio 3 - TIR'!$C$24)*('Ejercicio 3 - TIR'!$D$24-'Ejercicio 3 - TIR'!$C$24)*T842),'Ejercicio 3 - TIR'!$E$24-SQRT(('Ejercicio 3 - TIR'!$E$24-'Ejercicio 3 - TIR'!$C$24)*('Ejercicio 3 - TIR'!$E$24-'Ejercicio 3 - TIR'!$D$24)*(1-T842)))</f>
        <v>0.1739861841</v>
      </c>
      <c r="V842" s="3">
        <f t="shared" si="14"/>
        <v>0.962045448</v>
      </c>
      <c r="W842" s="7">
        <f>IF(V842&lt;=('Ejercicio 3 - TIR'!$D$25-'Ejercicio 3 - TIR'!$C$25)/('Ejercicio 3 - TIR'!$E$25-'Ejercicio 3 - TIR'!$C$25),'Ejercicio 3 - TIR'!$C$25+SQRT(('Ejercicio 3 - TIR'!$E$25-'Ejercicio 3 - TIR'!$C$25)*('Ejercicio 3 - TIR'!$D$25-'Ejercicio 3 - TIR'!$C$25)*V842),'Ejercicio 3 - TIR'!$E$25-SQRT(('Ejercicio 3 - TIR'!$E$25-'Ejercicio 3 - TIR'!$C$25)*('Ejercicio 3 - TIR'!$E$25-'Ejercicio 3 - TIR'!$D$25)*(1-V842)))</f>
        <v>0.2384743359</v>
      </c>
      <c r="X842" s="3">
        <f t="shared" si="15"/>
        <v>0.7484930166</v>
      </c>
      <c r="Y842" s="7">
        <f>IF(X842&lt;=('Ejercicio 3 - TIR'!$D$26-'Ejercicio 3 - TIR'!$C$26)/('Ejercicio 3 - TIR'!$E$26-'Ejercicio 3 - TIR'!$C$26),'Ejercicio 3 - TIR'!$C$26+SQRT(('Ejercicio 3 - TIR'!$E$26-'Ejercicio 3 - TIR'!$C$26)*('Ejercicio 3 - TIR'!$D$26-'Ejercicio 3 - TIR'!$C$26)*X842),'Ejercicio 3 - TIR'!$E$26-SQRT(('Ejercicio 3 - TIR'!$E$26-'Ejercicio 3 - TIR'!$C$26)*('Ejercicio 3 - TIR'!$E$26-'Ejercicio 3 - TIR'!$D$26)*(1-X842)))</f>
        <v>0.24314708</v>
      </c>
      <c r="Z842" s="3">
        <f t="shared" si="16"/>
        <v>1.142198714</v>
      </c>
      <c r="AA842" s="3">
        <f t="shared" si="17"/>
        <v>1.306841522</v>
      </c>
      <c r="AB842" s="3">
        <f t="shared" si="18"/>
        <v>1.534213892</v>
      </c>
      <c r="AC842" s="3">
        <f t="shared" si="19"/>
        <v>1.900084531</v>
      </c>
      <c r="AD842" s="3">
        <f t="shared" si="20"/>
        <v>2.362084536</v>
      </c>
      <c r="AE842" s="2">
        <f t="shared" si="21"/>
        <v>4548.815395</v>
      </c>
      <c r="AF842" s="2">
        <f t="shared" si="22"/>
        <v>5204.506678</v>
      </c>
      <c r="AG842" s="2">
        <f t="shared" si="23"/>
        <v>6110.018935</v>
      </c>
      <c r="AH842" s="2">
        <f t="shared" si="24"/>
        <v>7567.101643</v>
      </c>
      <c r="AI842" s="2">
        <f t="shared" si="25"/>
        <v>9407.020312</v>
      </c>
      <c r="AJ842" s="4">
        <f t="shared" si="26"/>
        <v>41958.37861</v>
      </c>
      <c r="AK842" s="4">
        <f t="shared" si="27"/>
        <v>47746.52369</v>
      </c>
      <c r="AL842" s="4">
        <f t="shared" si="28"/>
        <v>60847.5982</v>
      </c>
      <c r="AM842" s="4">
        <f t="shared" si="29"/>
        <v>67423.5341</v>
      </c>
      <c r="AN842" s="4">
        <f t="shared" si="30"/>
        <v>89966.92383</v>
      </c>
      <c r="AO842" s="4">
        <f>C842/'Ejercicio 3 - TIR'!$D$7</f>
        <v>15857.20422</v>
      </c>
      <c r="AP842" s="4">
        <f t="shared" si="31"/>
        <v>26101.17438</v>
      </c>
      <c r="AQ842" s="4">
        <f t="shared" si="32"/>
        <v>31889.31947</v>
      </c>
      <c r="AR842" s="4">
        <f t="shared" si="33"/>
        <v>44990.39397</v>
      </c>
      <c r="AS842" s="4">
        <f t="shared" si="34"/>
        <v>51566.32988</v>
      </c>
      <c r="AT842" s="4">
        <f t="shared" si="35"/>
        <v>74109.7196</v>
      </c>
      <c r="AU842" s="4">
        <f>AP842*'Ejercicio 3 - TIR'!$D$5</f>
        <v>13050.58719</v>
      </c>
      <c r="AV842" s="4">
        <f>AQ842*'Ejercicio 3 - TIR'!$D$5</f>
        <v>15944.65973</v>
      </c>
      <c r="AW842" s="4">
        <f>AR842*'Ejercicio 3 - TIR'!$D$5</f>
        <v>22495.19699</v>
      </c>
      <c r="AX842" s="4">
        <f>AS842*'Ejercicio 3 - TIR'!$D$5</f>
        <v>25783.16494</v>
      </c>
      <c r="AY842" s="4">
        <f>AT842*'Ejercicio 3 - TIR'!$D$5</f>
        <v>37054.8598</v>
      </c>
      <c r="AZ842" s="4">
        <f t="shared" ref="AZ842:BD842" si="2561">AJ842-AU842-AE842</f>
        <v>24358.97602</v>
      </c>
      <c r="BA842" s="4">
        <f t="shared" si="2561"/>
        <v>26597.35728</v>
      </c>
      <c r="BB842" s="4">
        <f t="shared" si="2561"/>
        <v>32242.38227</v>
      </c>
      <c r="BC842" s="4">
        <f t="shared" si="2561"/>
        <v>34073.26752</v>
      </c>
      <c r="BD842" s="4">
        <f t="shared" si="2561"/>
        <v>43505.04371</v>
      </c>
      <c r="BE842" s="4">
        <f t="shared" ref="BE842:BI842" si="2562">AZ842/Z842</f>
        <v>21326.39069</v>
      </c>
      <c r="BF842" s="4">
        <f t="shared" si="2562"/>
        <v>20352.39685</v>
      </c>
      <c r="BG842" s="4">
        <f t="shared" si="2562"/>
        <v>21015.57185</v>
      </c>
      <c r="BH842" s="4">
        <f t="shared" si="2562"/>
        <v>17932.50088</v>
      </c>
      <c r="BI842" s="4">
        <f t="shared" si="2562"/>
        <v>18418.07228</v>
      </c>
      <c r="BJ842" s="4">
        <f t="shared" si="38"/>
        <v>75561.06668</v>
      </c>
      <c r="BK842" s="4">
        <f t="shared" si="39"/>
        <v>37456.05688</v>
      </c>
      <c r="BL842" s="4">
        <f t="shared" si="40"/>
        <v>113017.1236</v>
      </c>
      <c r="BM842" s="4">
        <f>BK842*'Ejercicio 3 - TIR'!$D$5</f>
        <v>18728.02844</v>
      </c>
      <c r="BN842" s="4">
        <f t="shared" si="41"/>
        <v>94289.09512</v>
      </c>
      <c r="BO842" s="4">
        <f t="shared" si="42"/>
        <v>39917.74794</v>
      </c>
      <c r="BP842" s="4">
        <f t="shared" si="43"/>
        <v>-111275.167</v>
      </c>
      <c r="BQ842" s="4">
        <f t="shared" ref="BQ842:BT842" si="2563">BE842</f>
        <v>21326.39069</v>
      </c>
      <c r="BR842" s="4">
        <f t="shared" si="2563"/>
        <v>20352.39685</v>
      </c>
      <c r="BS842" s="4">
        <f t="shared" si="2563"/>
        <v>21015.57185</v>
      </c>
      <c r="BT842" s="4">
        <f t="shared" si="2563"/>
        <v>17932.50088</v>
      </c>
      <c r="BU842" s="4">
        <f t="shared" si="45"/>
        <v>58335.82022</v>
      </c>
      <c r="BV842" s="36">
        <f t="shared" si="46"/>
        <v>6.672791785</v>
      </c>
    </row>
    <row r="843" ht="15.0" customHeight="1">
      <c r="A843" s="2">
        <v>842.0</v>
      </c>
      <c r="B843" s="3">
        <f t="shared" si="4"/>
        <v>0.7672410939</v>
      </c>
      <c r="C843" s="4">
        <f>IF(B843&lt;=('Ejercicio 3 - TIR'!$D$13-'Ejercicio 3 - TIR'!$C$13)/('Ejercicio 3 - TIR'!$E$13-'Ejercicio 3 - TIR'!$C$13),'Ejercicio 3 - TIR'!$C$13+SQRT(('Ejercicio 3 - TIR'!$E$13-'Ejercicio 3 - TIR'!$C$13)*('Ejercicio 3 - TIR'!$D$13-'Ejercicio 3 - TIR'!$C$13)*B843),'Ejercicio 3 - TIR'!$E$13-SQRT(('Ejercicio 3 - TIR'!$E$13-'Ejercicio 3 - TIR'!$C$13)*('Ejercicio 3 - TIR'!$E$13-'Ejercicio 3 - TIR'!$D$13)*(1-B843)))</f>
        <v>83287.40932</v>
      </c>
      <c r="D843" s="3">
        <f t="shared" si="5"/>
        <v>0.275292485</v>
      </c>
      <c r="E843" s="4">
        <f>IF(D843&lt;=('Ejercicio 3 - TIR'!$D$14-'Ejercicio 3 - TIR'!$C$14)/('Ejercicio 3 - TIR'!$E$14-'Ejercicio 3 - TIR'!$C$14),'Ejercicio 3 - TIR'!$C$14+SQRT(('Ejercicio 3 - TIR'!$E$14-'Ejercicio 3 - TIR'!$C$14)*('Ejercicio 3 - TIR'!$D$14-'Ejercicio 3 - TIR'!$C$14)*D843),'Ejercicio 3 - TIR'!$E$14-SQRT(('Ejercicio 3 - TIR'!$E$14-'Ejercicio 3 - TIR'!$C$14)*('Ejercicio 3 - TIR'!$E$14-'Ejercicio 3 - TIR'!$D$14)*(1-D843)))</f>
        <v>29543.89</v>
      </c>
      <c r="F843" s="3">
        <f t="shared" si="6"/>
        <v>0.7187529693</v>
      </c>
      <c r="G843" s="4">
        <f>IF(F843&lt;=('Ejercicio 3 - TIR'!$D$18-'Ejercicio 3 - TIR'!$C$18)/('Ejercicio 3 - TIR'!$E$18-'Ejercicio 3 - TIR'!$C$18),'Ejercicio 3 - TIR'!$C$18+SQRT(('Ejercicio 3 - TIR'!$E$18-'Ejercicio 3 - TIR'!$C$18)*('Ejercicio 3 - TIR'!$D$18-'Ejercicio 3 - TIR'!$C$18)*F843),'Ejercicio 3 - TIR'!$E$18-SQRT(('Ejercicio 3 - TIR'!$E$18-'Ejercicio 3 - TIR'!$C$18)*('Ejercicio 3 - TIR'!$E$18-'Ejercicio 3 - TIR'!$D$18)*(1-F843)))</f>
        <v>40407.23098</v>
      </c>
      <c r="H843" s="3">
        <f t="shared" si="7"/>
        <v>0.1139871659</v>
      </c>
      <c r="I843" s="4">
        <f>IF(H843&lt;=('Ejercicio 3 - TIR'!$D$18-'Ejercicio 3 - TIR'!$C$18)/('Ejercicio 3 - TIR'!$E$18-'Ejercicio 3 - TIR'!$C$18),'Ejercicio 3 - TIR'!$C$18+SQRT(('Ejercicio 3 - TIR'!$E$18-'Ejercicio 3 - TIR'!$C$18)*('Ejercicio 3 - TIR'!$D$18-'Ejercicio 3 - TIR'!$C$18)*H843),'Ejercicio 3 - TIR'!$E$18-SQRT(('Ejercicio 3 - TIR'!$E$18-'Ejercicio 3 - TIR'!$C$18)*('Ejercicio 3 - TIR'!$E$18-'Ejercicio 3 - TIR'!$D$18)*(1-H843)))</f>
        <v>34134.98185</v>
      </c>
      <c r="J843" s="3">
        <f t="shared" si="8"/>
        <v>0.641244469</v>
      </c>
      <c r="K843" s="4">
        <f>IF(J843&lt;=('Ejercicio 3 - TIR'!$D$18-'Ejercicio 3 - TIR'!$C$18)/('Ejercicio 3 - TIR'!$E$18-'Ejercicio 3 - TIR'!$C$18),'Ejercicio 3 - TIR'!$C$18+SQRT(('Ejercicio 3 - TIR'!$E$18-'Ejercicio 3 - TIR'!$C$18)*('Ejercicio 3 - TIR'!$D$18-'Ejercicio 3 - TIR'!$C$18)*J843),'Ejercicio 3 - TIR'!$E$18-SQRT(('Ejercicio 3 - TIR'!$E$18-'Ejercicio 3 - TIR'!$C$18)*('Ejercicio 3 - TIR'!$E$18-'Ejercicio 3 - TIR'!$D$18)*(1-J843)))</f>
        <v>39807.48033</v>
      </c>
      <c r="L843" s="3">
        <f t="shared" si="9"/>
        <v>0.8693475398</v>
      </c>
      <c r="M843" s="4">
        <f>IF(L843&lt;=('Ejercicio 3 - TIR'!$D$18-'Ejercicio 3 - TIR'!$C$18)/('Ejercicio 3 - TIR'!$E$18-'Ejercicio 3 - TIR'!$C$18),'Ejercicio 3 - TIR'!$C$18+SQRT(('Ejercicio 3 - TIR'!$E$18-'Ejercicio 3 - TIR'!$C$18)*('Ejercicio 3 - TIR'!$D$18-'Ejercicio 3 - TIR'!$C$18)*L843),'Ejercicio 3 - TIR'!$E$18-SQRT(('Ejercicio 3 - TIR'!$E$18-'Ejercicio 3 - TIR'!$C$18)*('Ejercicio 3 - TIR'!$E$18-'Ejercicio 3 - TIR'!$D$18)*(1-L843)))</f>
        <v>41869.67501</v>
      </c>
      <c r="N843" s="3">
        <f t="shared" si="10"/>
        <v>0.441379434</v>
      </c>
      <c r="O843" s="4">
        <f>IF(N843&lt;=('Ejercicio 3 - TIR'!$D$18-'Ejercicio 3 - TIR'!$C$18)/('Ejercicio 3 - TIR'!$E$18-'Ejercicio 3 - TIR'!$C$18),'Ejercicio 3 - TIR'!$C$18+SQRT(('Ejercicio 3 - TIR'!$E$18-'Ejercicio 3 - TIR'!$C$18)*('Ejercicio 3 - TIR'!$D$18-'Ejercicio 3 - TIR'!$C$18)*N843),'Ejercicio 3 - TIR'!$E$18-SQRT(('Ejercicio 3 - TIR'!$E$18-'Ejercicio 3 - TIR'!$C$18)*('Ejercicio 3 - TIR'!$E$18-'Ejercicio 3 - TIR'!$D$18)*(1-N843)))</f>
        <v>38136.76318</v>
      </c>
      <c r="P843" s="3">
        <f t="shared" si="11"/>
        <v>0.07683794287</v>
      </c>
      <c r="Q843" s="7">
        <f>IF(P843&lt;=('Ejercicio 3 - TIR'!$D$22-'Ejercicio 3 - TIR'!$C$22)/('Ejercicio 3 - TIR'!$E$22-'Ejercicio 3 - TIR'!$C$22),'Ejercicio 3 - TIR'!$C$22+SQRT(('Ejercicio 3 - TIR'!$E$22-'Ejercicio 3 - TIR'!$C$22)*('Ejercicio 3 - TIR'!$D$22-'Ejercicio 3 - TIR'!$C$22)*P843),'Ejercicio 3 - TIR'!$E$22-SQRT(('Ejercicio 3 - TIR'!$E$22-'Ejercicio 3 - TIR'!$C$22)*('Ejercicio 3 - TIR'!$E$22-'Ejercicio 3 - TIR'!$D$22)*(1-P843)))</f>
        <v>0.1317604548</v>
      </c>
      <c r="R843" s="3">
        <f t="shared" si="12"/>
        <v>0.9957259323</v>
      </c>
      <c r="S843" s="7">
        <f>IF(R843&lt;=('Ejercicio 3 - TIR'!$D$23-'Ejercicio 3 - TIR'!$C$23)/('Ejercicio 3 - TIR'!$E$23-'Ejercicio 3 - TIR'!$C$23),'Ejercicio 3 - TIR'!$C$23+SQRT(('Ejercicio 3 - TIR'!$E$23-'Ejercicio 3 - TIR'!$C$23)*('Ejercicio 3 - TIR'!$D$23-'Ejercicio 3 - TIR'!$C$23)*R843),'Ejercicio 3 - TIR'!$E$23-SQRT(('Ejercicio 3 - TIR'!$E$23-'Ejercicio 3 - TIR'!$C$23)*('Ejercicio 3 - TIR'!$E$23-'Ejercicio 3 - TIR'!$D$23)*(1-R843)))</f>
        <v>0.1772263162</v>
      </c>
      <c r="T843" s="3">
        <f t="shared" si="13"/>
        <v>0.1200465621</v>
      </c>
      <c r="U843" s="7">
        <f>IF(T843&lt;=('Ejercicio 3 - TIR'!$D$24-'Ejercicio 3 - TIR'!$C$24)/('Ejercicio 3 - TIR'!$E$24-'Ejercicio 3 - TIR'!$C$24),'Ejercicio 3 - TIR'!$C$24+SQRT(('Ejercicio 3 - TIR'!$E$24-'Ejercicio 3 - TIR'!$C$24)*('Ejercicio 3 - TIR'!$D$24-'Ejercicio 3 - TIR'!$C$24)*T843),'Ejercicio 3 - TIR'!$E$24-SQRT(('Ejercicio 3 - TIR'!$E$24-'Ejercicio 3 - TIR'!$C$24)*('Ejercicio 3 - TIR'!$E$24-'Ejercicio 3 - TIR'!$D$24)*(1-T843)))</f>
        <v>0.1658775874</v>
      </c>
      <c r="V843" s="3">
        <f t="shared" si="14"/>
        <v>0.6581719405</v>
      </c>
      <c r="W843" s="7">
        <f>IF(V843&lt;=('Ejercicio 3 - TIR'!$D$25-'Ejercicio 3 - TIR'!$C$25)/('Ejercicio 3 - TIR'!$E$25-'Ejercicio 3 - TIR'!$C$25),'Ejercicio 3 - TIR'!$C$25+SQRT(('Ejercicio 3 - TIR'!$E$25-'Ejercicio 3 - TIR'!$C$25)*('Ejercicio 3 - TIR'!$D$25-'Ejercicio 3 - TIR'!$C$25)*V843),'Ejercicio 3 - TIR'!$E$25-SQRT(('Ejercicio 3 - TIR'!$E$25-'Ejercicio 3 - TIR'!$C$25)*('Ejercicio 3 - TIR'!$E$25-'Ejercicio 3 - TIR'!$D$25)*(1-V843)))</f>
        <v>0.2154110103</v>
      </c>
      <c r="X843" s="3">
        <f t="shared" si="15"/>
        <v>0.9275542066</v>
      </c>
      <c r="Y843" s="7">
        <f>IF(X843&lt;=('Ejercicio 3 - TIR'!$D$26-'Ejercicio 3 - TIR'!$C$26)/('Ejercicio 3 - TIR'!$E$26-'Ejercicio 3 - TIR'!$C$26),'Ejercicio 3 - TIR'!$C$26+SQRT(('Ejercicio 3 - TIR'!$E$26-'Ejercicio 3 - TIR'!$C$26)*('Ejercicio 3 - TIR'!$D$26-'Ejercicio 3 - TIR'!$C$26)*X843),'Ejercicio 3 - TIR'!$E$26-SQRT(('Ejercicio 3 - TIR'!$E$26-'Ejercicio 3 - TIR'!$C$26)*('Ejercicio 3 - TIR'!$E$26-'Ejercicio 3 - TIR'!$D$26)*(1-X843)))</f>
        <v>0.2602210394</v>
      </c>
      <c r="Z843" s="3">
        <f t="shared" si="16"/>
        <v>1.131760455</v>
      </c>
      <c r="AA843" s="3">
        <f t="shared" si="17"/>
        <v>1.332338191</v>
      </c>
      <c r="AB843" s="3">
        <f t="shared" si="18"/>
        <v>1.553343236</v>
      </c>
      <c r="AC843" s="3">
        <f t="shared" si="19"/>
        <v>1.887950471</v>
      </c>
      <c r="AD843" s="3">
        <f t="shared" si="20"/>
        <v>2.379234905</v>
      </c>
      <c r="AE843" s="2">
        <f t="shared" si="21"/>
        <v>3892.716384</v>
      </c>
      <c r="AF843" s="2">
        <f t="shared" si="22"/>
        <v>4582.608168</v>
      </c>
      <c r="AG843" s="2">
        <f t="shared" si="23"/>
        <v>5342.760155</v>
      </c>
      <c r="AH843" s="2">
        <f t="shared" si="24"/>
        <v>6493.649518</v>
      </c>
      <c r="AI843" s="2">
        <f t="shared" si="25"/>
        <v>8183.433745</v>
      </c>
      <c r="AJ843" s="4">
        <f t="shared" si="26"/>
        <v>45731.30611</v>
      </c>
      <c r="AK843" s="4">
        <f t="shared" si="27"/>
        <v>45479.33997</v>
      </c>
      <c r="AL843" s="4">
        <f t="shared" si="28"/>
        <v>61834.6803</v>
      </c>
      <c r="AM843" s="4">
        <f t="shared" si="29"/>
        <v>79047.87268</v>
      </c>
      <c r="AN843" s="4">
        <f t="shared" si="30"/>
        <v>90736.31814</v>
      </c>
      <c r="AO843" s="4">
        <f>C843/'Ejercicio 3 - TIR'!$D$7</f>
        <v>16657.48186</v>
      </c>
      <c r="AP843" s="4">
        <f t="shared" si="31"/>
        <v>29073.82424</v>
      </c>
      <c r="AQ843" s="4">
        <f t="shared" si="32"/>
        <v>28821.8581</v>
      </c>
      <c r="AR843" s="4">
        <f t="shared" si="33"/>
        <v>45177.19843</v>
      </c>
      <c r="AS843" s="4">
        <f t="shared" si="34"/>
        <v>62390.39082</v>
      </c>
      <c r="AT843" s="4">
        <f t="shared" si="35"/>
        <v>74078.83628</v>
      </c>
      <c r="AU843" s="4">
        <f>AP843*'Ejercicio 3 - TIR'!$D$5</f>
        <v>14536.91212</v>
      </c>
      <c r="AV843" s="4">
        <f>AQ843*'Ejercicio 3 - TIR'!$D$5</f>
        <v>14410.92905</v>
      </c>
      <c r="AW843" s="4">
        <f>AR843*'Ejercicio 3 - TIR'!$D$5</f>
        <v>22588.59922</v>
      </c>
      <c r="AX843" s="4">
        <f>AS843*'Ejercicio 3 - TIR'!$D$5</f>
        <v>31195.19541</v>
      </c>
      <c r="AY843" s="4">
        <f>AT843*'Ejercicio 3 - TIR'!$D$5</f>
        <v>37039.41814</v>
      </c>
      <c r="AZ843" s="4">
        <f t="shared" ref="AZ843:BD843" si="2564">AJ843-AU843-AE843</f>
        <v>27301.6776</v>
      </c>
      <c r="BA843" s="4">
        <f t="shared" si="2564"/>
        <v>26485.80275</v>
      </c>
      <c r="BB843" s="4">
        <f t="shared" si="2564"/>
        <v>33903.32092</v>
      </c>
      <c r="BC843" s="4">
        <f t="shared" si="2564"/>
        <v>41359.02776</v>
      </c>
      <c r="BD843" s="4">
        <f t="shared" si="2564"/>
        <v>45513.46626</v>
      </c>
      <c r="BE843" s="4">
        <f t="shared" ref="BE843:BI843" si="2565">AZ843/Z843</f>
        <v>24123.19452</v>
      </c>
      <c r="BF843" s="4">
        <f t="shared" si="2565"/>
        <v>19879.18903</v>
      </c>
      <c r="BG843" s="4">
        <f t="shared" si="2565"/>
        <v>21826.03313</v>
      </c>
      <c r="BH843" s="4">
        <f t="shared" si="2565"/>
        <v>21906.83939</v>
      </c>
      <c r="BI843" s="4">
        <f t="shared" si="2565"/>
        <v>19129.45466</v>
      </c>
      <c r="BJ843" s="4">
        <f t="shared" si="38"/>
        <v>70291.85434</v>
      </c>
      <c r="BK843" s="4">
        <f t="shared" si="39"/>
        <v>39632.06229</v>
      </c>
      <c r="BL843" s="4">
        <f t="shared" si="40"/>
        <v>109923.9166</v>
      </c>
      <c r="BM843" s="4">
        <f>BK843*'Ejercicio 3 - TIR'!$D$5</f>
        <v>19816.03114</v>
      </c>
      <c r="BN843" s="4">
        <f t="shared" si="41"/>
        <v>90107.88548</v>
      </c>
      <c r="BO843" s="4">
        <f t="shared" si="42"/>
        <v>37872.63094</v>
      </c>
      <c r="BP843" s="4">
        <f t="shared" si="43"/>
        <v>-112831.2993</v>
      </c>
      <c r="BQ843" s="4">
        <f t="shared" ref="BQ843:BT843" si="2566">BE843</f>
        <v>24123.19452</v>
      </c>
      <c r="BR843" s="4">
        <f t="shared" si="2566"/>
        <v>19879.18903</v>
      </c>
      <c r="BS843" s="4">
        <f t="shared" si="2566"/>
        <v>21826.03313</v>
      </c>
      <c r="BT843" s="4">
        <f t="shared" si="2566"/>
        <v>21906.83939</v>
      </c>
      <c r="BU843" s="4">
        <f t="shared" si="45"/>
        <v>57002.0856</v>
      </c>
      <c r="BV843" s="36">
        <f t="shared" si="46"/>
        <v>7.641202744</v>
      </c>
    </row>
    <row r="844" ht="15.0" customHeight="1">
      <c r="A844" s="2">
        <v>843.0</v>
      </c>
      <c r="B844" s="3">
        <f t="shared" si="4"/>
        <v>0.3939979437</v>
      </c>
      <c r="C844" s="4">
        <f>IF(B844&lt;=('Ejercicio 3 - TIR'!$D$13-'Ejercicio 3 - TIR'!$C$13)/('Ejercicio 3 - TIR'!$E$13-'Ejercicio 3 - TIR'!$C$13),'Ejercicio 3 - TIR'!$C$13+SQRT(('Ejercicio 3 - TIR'!$E$13-'Ejercicio 3 - TIR'!$C$13)*('Ejercicio 3 - TIR'!$D$13-'Ejercicio 3 - TIR'!$C$13)*B844),'Ejercicio 3 - TIR'!$E$13-SQRT(('Ejercicio 3 - TIR'!$E$13-'Ejercicio 3 - TIR'!$C$13)*('Ejercicio 3 - TIR'!$E$13-'Ejercicio 3 - TIR'!$D$13)*(1-B844)))</f>
        <v>73033.30818</v>
      </c>
      <c r="D844" s="3">
        <f t="shared" si="5"/>
        <v>0.83907392</v>
      </c>
      <c r="E844" s="4">
        <f>IF(D844&lt;=('Ejercicio 3 - TIR'!$D$14-'Ejercicio 3 - TIR'!$C$14)/('Ejercicio 3 - TIR'!$E$14-'Ejercicio 3 - TIR'!$C$14),'Ejercicio 3 - TIR'!$C$14+SQRT(('Ejercicio 3 - TIR'!$E$14-'Ejercicio 3 - TIR'!$C$14)*('Ejercicio 3 - TIR'!$D$14-'Ejercicio 3 - TIR'!$C$14)*D844),'Ejercicio 3 - TIR'!$E$14-SQRT(('Ejercicio 3 - TIR'!$E$14-'Ejercicio 3 - TIR'!$C$14)*('Ejercicio 3 - TIR'!$E$14-'Ejercicio 3 - TIR'!$D$14)*(1-D844)))</f>
        <v>35086.86332</v>
      </c>
      <c r="F844" s="3">
        <f t="shared" si="6"/>
        <v>0.1617691231</v>
      </c>
      <c r="G844" s="4">
        <f>IF(F844&lt;=('Ejercicio 3 - TIR'!$D$18-'Ejercicio 3 - TIR'!$C$18)/('Ejercicio 3 - TIR'!$E$18-'Ejercicio 3 - TIR'!$C$18),'Ejercicio 3 - TIR'!$C$18+SQRT(('Ejercicio 3 - TIR'!$E$18-'Ejercicio 3 - TIR'!$C$18)*('Ejercicio 3 - TIR'!$D$18-'Ejercicio 3 - TIR'!$C$18)*F844),'Ejercicio 3 - TIR'!$E$18-SQRT(('Ejercicio 3 - TIR'!$E$18-'Ejercicio 3 - TIR'!$C$18)*('Ejercicio 3 - TIR'!$E$18-'Ejercicio 3 - TIR'!$D$18)*(1-F844)))</f>
        <v>34925.98908</v>
      </c>
      <c r="H844" s="3">
        <f t="shared" si="7"/>
        <v>0.91174898</v>
      </c>
      <c r="I844" s="4">
        <f>IF(H844&lt;=('Ejercicio 3 - TIR'!$D$18-'Ejercicio 3 - TIR'!$C$18)/('Ejercicio 3 - TIR'!$E$18-'Ejercicio 3 - TIR'!$C$18),'Ejercicio 3 - TIR'!$C$18+SQRT(('Ejercicio 3 - TIR'!$E$18-'Ejercicio 3 - TIR'!$C$18)*('Ejercicio 3 - TIR'!$D$18-'Ejercicio 3 - TIR'!$C$18)*H844),'Ejercicio 3 - TIR'!$E$18-SQRT(('Ejercicio 3 - TIR'!$E$18-'Ejercicio 3 - TIR'!$C$18)*('Ejercicio 3 - TIR'!$E$18-'Ejercicio 3 - TIR'!$D$18)*(1-H844)))</f>
        <v>42427.29199</v>
      </c>
      <c r="J844" s="3">
        <f t="shared" si="8"/>
        <v>0.2353511628</v>
      </c>
      <c r="K844" s="4">
        <f>IF(J844&lt;=('Ejercicio 3 - TIR'!$D$18-'Ejercicio 3 - TIR'!$C$18)/('Ejercicio 3 - TIR'!$E$18-'Ejercicio 3 - TIR'!$C$18),'Ejercicio 3 - TIR'!$C$18+SQRT(('Ejercicio 3 - TIR'!$E$18-'Ejercicio 3 - TIR'!$C$18)*('Ejercicio 3 - TIR'!$D$18-'Ejercicio 3 - TIR'!$C$18)*J844),'Ejercicio 3 - TIR'!$E$18-SQRT(('Ejercicio 3 - TIR'!$E$18-'Ejercicio 3 - TIR'!$C$18)*('Ejercicio 3 - TIR'!$E$18-'Ejercicio 3 - TIR'!$D$18)*(1-J844)))</f>
        <v>35941.60537</v>
      </c>
      <c r="L844" s="3">
        <f t="shared" si="9"/>
        <v>0.6705180655</v>
      </c>
      <c r="M844" s="4">
        <f>IF(L844&lt;=('Ejercicio 3 - TIR'!$D$18-'Ejercicio 3 - TIR'!$C$18)/('Ejercicio 3 - TIR'!$E$18-'Ejercicio 3 - TIR'!$C$18),'Ejercicio 3 - TIR'!$C$18+SQRT(('Ejercicio 3 - TIR'!$E$18-'Ejercicio 3 - TIR'!$C$18)*('Ejercicio 3 - TIR'!$D$18-'Ejercicio 3 - TIR'!$C$18)*L844),'Ejercicio 3 - TIR'!$E$18-SQRT(('Ejercicio 3 - TIR'!$E$18-'Ejercicio 3 - TIR'!$C$18)*('Ejercicio 3 - TIR'!$E$18-'Ejercicio 3 - TIR'!$D$18)*(1-L844)))</f>
        <v>40028.96941</v>
      </c>
      <c r="N844" s="3">
        <f t="shared" si="10"/>
        <v>0.5028253016</v>
      </c>
      <c r="O844" s="4">
        <f>IF(N844&lt;=('Ejercicio 3 - TIR'!$D$18-'Ejercicio 3 - TIR'!$C$18)/('Ejercicio 3 - TIR'!$E$18-'Ejercicio 3 - TIR'!$C$18),'Ejercicio 3 - TIR'!$C$18+SQRT(('Ejercicio 3 - TIR'!$E$18-'Ejercicio 3 - TIR'!$C$18)*('Ejercicio 3 - TIR'!$D$18-'Ejercicio 3 - TIR'!$C$18)*N844),'Ejercicio 3 - TIR'!$E$18-SQRT(('Ejercicio 3 - TIR'!$E$18-'Ejercicio 3 - TIR'!$C$18)*('Ejercicio 3 - TIR'!$E$18-'Ejercicio 3 - TIR'!$D$18)*(1-N844)))</f>
        <v>38684.6874</v>
      </c>
      <c r="P844" s="3">
        <f t="shared" si="11"/>
        <v>0.506825208</v>
      </c>
      <c r="Q844" s="7">
        <f>IF(P844&lt;=('Ejercicio 3 - TIR'!$D$22-'Ejercicio 3 - TIR'!$C$22)/('Ejercicio 3 - TIR'!$E$22-'Ejercicio 3 - TIR'!$C$22),'Ejercicio 3 - TIR'!$C$22+SQRT(('Ejercicio 3 - TIR'!$E$22-'Ejercicio 3 - TIR'!$C$22)*('Ejercicio 3 - TIR'!$D$22-'Ejercicio 3 - TIR'!$C$22)*P844),'Ejercicio 3 - TIR'!$E$22-SQRT(('Ejercicio 3 - TIR'!$E$22-'Ejercicio 3 - TIR'!$C$22)*('Ejercicio 3 - TIR'!$E$22-'Ejercicio 3 - TIR'!$D$22)*(1-P844)))</f>
        <v>0.1502054598</v>
      </c>
      <c r="R844" s="3">
        <f t="shared" si="12"/>
        <v>0.146924061</v>
      </c>
      <c r="S844" s="7">
        <f>IF(R844&lt;=('Ejercicio 3 - TIR'!$D$23-'Ejercicio 3 - TIR'!$C$23)/('Ejercicio 3 - TIR'!$E$23-'Ejercicio 3 - TIR'!$C$23),'Ejercicio 3 - TIR'!$C$23+SQRT(('Ejercicio 3 - TIR'!$E$23-'Ejercicio 3 - TIR'!$C$23)*('Ejercicio 3 - TIR'!$D$23-'Ejercicio 3 - TIR'!$C$23)*R844),'Ejercicio 3 - TIR'!$E$23-SQRT(('Ejercicio 3 - TIR'!$E$23-'Ejercicio 3 - TIR'!$C$23)*('Ejercicio 3 - TIR'!$E$23-'Ejercicio 3 - TIR'!$D$23)*(1-R844)))</f>
        <v>0.1362623279</v>
      </c>
      <c r="T844" s="3">
        <f t="shared" si="13"/>
        <v>0.5620116713</v>
      </c>
      <c r="U844" s="7">
        <f>IF(T844&lt;=('Ejercicio 3 - TIR'!$D$24-'Ejercicio 3 - TIR'!$C$24)/('Ejercicio 3 - TIR'!$E$24-'Ejercicio 3 - TIR'!$C$24),'Ejercicio 3 - TIR'!$C$24+SQRT(('Ejercicio 3 - TIR'!$E$24-'Ejercicio 3 - TIR'!$C$24)*('Ejercicio 3 - TIR'!$D$24-'Ejercicio 3 - TIR'!$C$24)*T844),'Ejercicio 3 - TIR'!$E$24-SQRT(('Ejercicio 3 - TIR'!$E$24-'Ejercicio 3 - TIR'!$C$24)*('Ejercicio 3 - TIR'!$E$24-'Ejercicio 3 - TIR'!$D$24)*(1-T844)))</f>
        <v>0.1849804723</v>
      </c>
      <c r="V844" s="3">
        <f t="shared" si="14"/>
        <v>0.9080622354</v>
      </c>
      <c r="W844" s="7">
        <f>IF(V844&lt;=('Ejercicio 3 - TIR'!$D$25-'Ejercicio 3 - TIR'!$C$25)/('Ejercicio 3 - TIR'!$E$25-'Ejercicio 3 - TIR'!$C$25),'Ejercicio 3 - TIR'!$C$25+SQRT(('Ejercicio 3 - TIR'!$E$25-'Ejercicio 3 - TIR'!$C$25)*('Ejercicio 3 - TIR'!$D$25-'Ejercicio 3 - TIR'!$C$25)*V844),'Ejercicio 3 - TIR'!$E$25-SQRT(('Ejercicio 3 - TIR'!$E$25-'Ejercicio 3 - TIR'!$C$25)*('Ejercicio 3 - TIR'!$E$25-'Ejercicio 3 - TIR'!$D$25)*(1-V844)))</f>
        <v>0.232061712</v>
      </c>
      <c r="X844" s="3">
        <f t="shared" si="15"/>
        <v>0.8829251157</v>
      </c>
      <c r="Y844" s="7">
        <f>IF(X844&lt;=('Ejercicio 3 - TIR'!$D$26-'Ejercicio 3 - TIR'!$C$26)/('Ejercicio 3 - TIR'!$E$26-'Ejercicio 3 - TIR'!$C$26),'Ejercicio 3 - TIR'!$C$26+SQRT(('Ejercicio 3 - TIR'!$E$26-'Ejercicio 3 - TIR'!$C$26)*('Ejercicio 3 - TIR'!$D$26-'Ejercicio 3 - TIR'!$C$26)*X844),'Ejercicio 3 - TIR'!$E$26-SQRT(('Ejercicio 3 - TIR'!$E$26-'Ejercicio 3 - TIR'!$C$26)*('Ejercicio 3 - TIR'!$E$26-'Ejercicio 3 - TIR'!$D$26)*(1-X844)))</f>
        <v>0.2548563253</v>
      </c>
      <c r="Z844" s="3">
        <f t="shared" si="16"/>
        <v>1.15020546</v>
      </c>
      <c r="AA844" s="3">
        <f t="shared" si="17"/>
        <v>1.306935133</v>
      </c>
      <c r="AB844" s="3">
        <f t="shared" si="18"/>
        <v>1.548692612</v>
      </c>
      <c r="AC844" s="3">
        <f t="shared" si="19"/>
        <v>1.90808487</v>
      </c>
      <c r="AD844" s="3">
        <f t="shared" si="20"/>
        <v>2.394372369</v>
      </c>
      <c r="AE844" s="2">
        <f t="shared" si="21"/>
        <v>5270.238439</v>
      </c>
      <c r="AF844" s="2">
        <f t="shared" si="22"/>
        <v>5988.373397</v>
      </c>
      <c r="AG844" s="2">
        <f t="shared" si="23"/>
        <v>7096.105536</v>
      </c>
      <c r="AH844" s="2">
        <f t="shared" si="24"/>
        <v>8742.839936</v>
      </c>
      <c r="AI844" s="2">
        <f t="shared" si="25"/>
        <v>10971.00799</v>
      </c>
      <c r="AJ844" s="4">
        <f t="shared" si="26"/>
        <v>40172.06333</v>
      </c>
      <c r="AK844" s="4">
        <f t="shared" si="27"/>
        <v>55449.71852</v>
      </c>
      <c r="AL844" s="4">
        <f t="shared" si="28"/>
        <v>55662.49869</v>
      </c>
      <c r="AM844" s="4">
        <f t="shared" si="29"/>
        <v>76378.67092</v>
      </c>
      <c r="AN844" s="4">
        <f t="shared" si="30"/>
        <v>92625.54661</v>
      </c>
      <c r="AO844" s="4">
        <f>C844/'Ejercicio 3 - TIR'!$D$7</f>
        <v>14606.66164</v>
      </c>
      <c r="AP844" s="4">
        <f t="shared" si="31"/>
        <v>25565.4017</v>
      </c>
      <c r="AQ844" s="4">
        <f t="shared" si="32"/>
        <v>40843.05688</v>
      </c>
      <c r="AR844" s="4">
        <f t="shared" si="33"/>
        <v>41055.83706</v>
      </c>
      <c r="AS844" s="4">
        <f t="shared" si="34"/>
        <v>61772.00928</v>
      </c>
      <c r="AT844" s="4">
        <f t="shared" si="35"/>
        <v>78018.88498</v>
      </c>
      <c r="AU844" s="4">
        <f>AP844*'Ejercicio 3 - TIR'!$D$5</f>
        <v>12782.70085</v>
      </c>
      <c r="AV844" s="4">
        <f>AQ844*'Ejercicio 3 - TIR'!$D$5</f>
        <v>20421.52844</v>
      </c>
      <c r="AW844" s="4">
        <f>AR844*'Ejercicio 3 - TIR'!$D$5</f>
        <v>20527.91853</v>
      </c>
      <c r="AX844" s="4">
        <f>AS844*'Ejercicio 3 - TIR'!$D$5</f>
        <v>30886.00464</v>
      </c>
      <c r="AY844" s="4">
        <f>AT844*'Ejercicio 3 - TIR'!$D$5</f>
        <v>39009.44249</v>
      </c>
      <c r="AZ844" s="4">
        <f t="shared" ref="AZ844:BD844" si="2567">AJ844-AU844-AE844</f>
        <v>22119.12405</v>
      </c>
      <c r="BA844" s="4">
        <f t="shared" si="2567"/>
        <v>29039.81668</v>
      </c>
      <c r="BB844" s="4">
        <f t="shared" si="2567"/>
        <v>28038.47463</v>
      </c>
      <c r="BC844" s="4">
        <f t="shared" si="2567"/>
        <v>36749.82634</v>
      </c>
      <c r="BD844" s="4">
        <f t="shared" si="2567"/>
        <v>42645.09613</v>
      </c>
      <c r="BE844" s="4">
        <f t="shared" ref="BE844:BI844" si="2568">AZ844/Z844</f>
        <v>19230.58516</v>
      </c>
      <c r="BF844" s="4">
        <f t="shared" si="2568"/>
        <v>22219.78424</v>
      </c>
      <c r="BG844" s="4">
        <f t="shared" si="2568"/>
        <v>18104.60928</v>
      </c>
      <c r="BH844" s="4">
        <f t="shared" si="2568"/>
        <v>19260.05856</v>
      </c>
      <c r="BI844" s="4">
        <f t="shared" si="2568"/>
        <v>17810.55306</v>
      </c>
      <c r="BJ844" s="4">
        <f t="shared" si="38"/>
        <v>84011.01606</v>
      </c>
      <c r="BK844" s="4">
        <f t="shared" si="39"/>
        <v>34973.78702</v>
      </c>
      <c r="BL844" s="4">
        <f t="shared" si="40"/>
        <v>118984.8031</v>
      </c>
      <c r="BM844" s="4">
        <f>BK844*'Ejercicio 3 - TIR'!$D$5</f>
        <v>17486.89351</v>
      </c>
      <c r="BN844" s="4">
        <f t="shared" si="41"/>
        <v>101497.9096</v>
      </c>
      <c r="BO844" s="4">
        <f t="shared" si="42"/>
        <v>42390.19414</v>
      </c>
      <c r="BP844" s="4">
        <f t="shared" si="43"/>
        <v>-108120.1715</v>
      </c>
      <c r="BQ844" s="4">
        <f t="shared" ref="BQ844:BT844" si="2569">BE844</f>
        <v>19230.58516</v>
      </c>
      <c r="BR844" s="4">
        <f t="shared" si="2569"/>
        <v>22219.78424</v>
      </c>
      <c r="BS844" s="4">
        <f t="shared" si="2569"/>
        <v>18104.60928</v>
      </c>
      <c r="BT844" s="4">
        <f t="shared" si="2569"/>
        <v>19260.05856</v>
      </c>
      <c r="BU844" s="4">
        <f t="shared" si="45"/>
        <v>60200.74721</v>
      </c>
      <c r="BV844" s="36">
        <f t="shared" si="46"/>
        <v>7.478078795</v>
      </c>
    </row>
    <row r="845" ht="15.0" customHeight="1">
      <c r="A845" s="2">
        <v>844.0</v>
      </c>
      <c r="B845" s="3">
        <f t="shared" si="4"/>
        <v>0.9469306969</v>
      </c>
      <c r="C845" s="4">
        <f>IF(B845&lt;=('Ejercicio 3 - TIR'!$D$13-'Ejercicio 3 - TIR'!$C$13)/('Ejercicio 3 - TIR'!$E$13-'Ejercicio 3 - TIR'!$C$13),'Ejercicio 3 - TIR'!$C$13+SQRT(('Ejercicio 3 - TIR'!$E$13-'Ejercicio 3 - TIR'!$C$13)*('Ejercicio 3 - TIR'!$D$13-'Ejercicio 3 - TIR'!$C$13)*B845),'Ejercicio 3 - TIR'!$E$13-SQRT(('Ejercicio 3 - TIR'!$E$13-'Ejercicio 3 - TIR'!$C$13)*('Ejercicio 3 - TIR'!$E$13-'Ejercicio 3 - TIR'!$D$13)*(1-B845)))</f>
        <v>92019.82683</v>
      </c>
      <c r="D845" s="3">
        <f t="shared" si="5"/>
        <v>0.7206395564</v>
      </c>
      <c r="E845" s="4">
        <f>IF(D845&lt;=('Ejercicio 3 - TIR'!$D$14-'Ejercicio 3 - TIR'!$C$14)/('Ejercicio 3 - TIR'!$E$14-'Ejercicio 3 - TIR'!$C$14),'Ejercicio 3 - TIR'!$C$14+SQRT(('Ejercicio 3 - TIR'!$E$14-'Ejercicio 3 - TIR'!$C$14)*('Ejercicio 3 - TIR'!$D$14-'Ejercicio 3 - TIR'!$C$14)*D845),'Ejercicio 3 - TIR'!$E$14-SQRT(('Ejercicio 3 - TIR'!$E$14-'Ejercicio 3 - TIR'!$C$14)*('Ejercicio 3 - TIR'!$E$14-'Ejercicio 3 - TIR'!$D$14)*(1-D845)))</f>
        <v>33526.66496</v>
      </c>
      <c r="F845" s="3">
        <f t="shared" si="6"/>
        <v>0.2676780003</v>
      </c>
      <c r="G845" s="4">
        <f>IF(F845&lt;=('Ejercicio 3 - TIR'!$D$18-'Ejercicio 3 - TIR'!$C$18)/('Ejercicio 3 - TIR'!$E$18-'Ejercicio 3 - TIR'!$C$18),'Ejercicio 3 - TIR'!$C$18+SQRT(('Ejercicio 3 - TIR'!$E$18-'Ejercicio 3 - TIR'!$C$18)*('Ejercicio 3 - TIR'!$D$18-'Ejercicio 3 - TIR'!$C$18)*F845),'Ejercicio 3 - TIR'!$E$18-SQRT(('Ejercicio 3 - TIR'!$E$18-'Ejercicio 3 - TIR'!$C$18)*('Ejercicio 3 - TIR'!$E$18-'Ejercicio 3 - TIR'!$D$18)*(1-F845)))</f>
        <v>36336.53691</v>
      </c>
      <c r="H845" s="3">
        <f t="shared" si="7"/>
        <v>0.1850856301</v>
      </c>
      <c r="I845" s="4">
        <f>IF(H845&lt;=('Ejercicio 3 - TIR'!$D$18-'Ejercicio 3 - TIR'!$C$18)/('Ejercicio 3 - TIR'!$E$18-'Ejercicio 3 - TIR'!$C$18),'Ejercicio 3 - TIR'!$C$18+SQRT(('Ejercicio 3 - TIR'!$E$18-'Ejercicio 3 - TIR'!$C$18)*('Ejercicio 3 - TIR'!$D$18-'Ejercicio 3 - TIR'!$C$18)*H845),'Ejercicio 3 - TIR'!$E$18-SQRT(('Ejercicio 3 - TIR'!$E$18-'Ejercicio 3 - TIR'!$C$18)*('Ejercicio 3 - TIR'!$E$18-'Ejercicio 3 - TIR'!$D$18)*(1-H845)))</f>
        <v>35269.04588</v>
      </c>
      <c r="J845" s="3">
        <f t="shared" si="8"/>
        <v>0.7953620111</v>
      </c>
      <c r="K845" s="4">
        <f>IF(J845&lt;=('Ejercicio 3 - TIR'!$D$18-'Ejercicio 3 - TIR'!$C$18)/('Ejercicio 3 - TIR'!$E$18-'Ejercicio 3 - TIR'!$C$18),'Ejercicio 3 - TIR'!$C$18+SQRT(('Ejercicio 3 - TIR'!$E$18-'Ejercicio 3 - TIR'!$C$18)*('Ejercicio 3 - TIR'!$D$18-'Ejercicio 3 - TIR'!$C$18)*J845),'Ejercicio 3 - TIR'!$E$18-SQRT(('Ejercicio 3 - TIR'!$E$18-'Ejercicio 3 - TIR'!$C$18)*('Ejercicio 3 - TIR'!$E$18-'Ejercicio 3 - TIR'!$D$18)*(1-J845)))</f>
        <v>41082.36689</v>
      </c>
      <c r="L845" s="3">
        <f t="shared" si="9"/>
        <v>0.6412204547</v>
      </c>
      <c r="M845" s="4">
        <f>IF(L845&lt;=('Ejercicio 3 - TIR'!$D$18-'Ejercicio 3 - TIR'!$C$18)/('Ejercicio 3 - TIR'!$E$18-'Ejercicio 3 - TIR'!$C$18),'Ejercicio 3 - TIR'!$C$18+SQRT(('Ejercicio 3 - TIR'!$E$18-'Ejercicio 3 - TIR'!$C$18)*('Ejercicio 3 - TIR'!$D$18-'Ejercicio 3 - TIR'!$C$18)*L845),'Ejercicio 3 - TIR'!$E$18-SQRT(('Ejercicio 3 - TIR'!$E$18-'Ejercicio 3 - TIR'!$C$18)*('Ejercicio 3 - TIR'!$E$18-'Ejercicio 3 - TIR'!$D$18)*(1-L845)))</f>
        <v>39807.29668</v>
      </c>
      <c r="N845" s="3">
        <f t="shared" si="10"/>
        <v>0.3016920189</v>
      </c>
      <c r="O845" s="4">
        <f>IF(N845&lt;=('Ejercicio 3 - TIR'!$D$18-'Ejercicio 3 - TIR'!$C$18)/('Ejercicio 3 - TIR'!$E$18-'Ejercicio 3 - TIR'!$C$18),'Ejercicio 3 - TIR'!$C$18+SQRT(('Ejercicio 3 - TIR'!$E$18-'Ejercicio 3 - TIR'!$C$18)*('Ejercicio 3 - TIR'!$D$18-'Ejercicio 3 - TIR'!$C$18)*N845),'Ejercicio 3 - TIR'!$E$18-SQRT(('Ejercicio 3 - TIR'!$E$18-'Ejercicio 3 - TIR'!$C$18)*('Ejercicio 3 - TIR'!$E$18-'Ejercicio 3 - TIR'!$D$18)*(1-N845)))</f>
        <v>36727.09468</v>
      </c>
      <c r="P845" s="3">
        <f t="shared" si="11"/>
        <v>0.07254824254</v>
      </c>
      <c r="Q845" s="7">
        <f>IF(P845&lt;=('Ejercicio 3 - TIR'!$D$22-'Ejercicio 3 - TIR'!$C$22)/('Ejercicio 3 - TIR'!$E$22-'Ejercicio 3 - TIR'!$C$22),'Ejercicio 3 - TIR'!$C$22+SQRT(('Ejercicio 3 - TIR'!$E$22-'Ejercicio 3 - TIR'!$C$22)*('Ejercicio 3 - TIR'!$D$22-'Ejercicio 3 - TIR'!$C$22)*P845),'Ejercicio 3 - TIR'!$E$22-SQRT(('Ejercicio 3 - TIR'!$E$22-'Ejercicio 3 - TIR'!$C$22)*('Ejercicio 3 - TIR'!$E$22-'Ejercicio 3 - TIR'!$D$22)*(1-P845)))</f>
        <v>0.1314274598</v>
      </c>
      <c r="R845" s="3">
        <f t="shared" si="12"/>
        <v>0.3040115771</v>
      </c>
      <c r="S845" s="7">
        <f>IF(R845&lt;=('Ejercicio 3 - TIR'!$D$23-'Ejercicio 3 - TIR'!$C$23)/('Ejercicio 3 - TIR'!$E$23-'Ejercicio 3 - TIR'!$C$23),'Ejercicio 3 - TIR'!$C$23+SQRT(('Ejercicio 3 - TIR'!$E$23-'Ejercicio 3 - TIR'!$C$23)*('Ejercicio 3 - TIR'!$D$23-'Ejercicio 3 - TIR'!$C$23)*R845),'Ejercicio 3 - TIR'!$E$23-SQRT(('Ejercicio 3 - TIR'!$E$23-'Ejercicio 3 - TIR'!$C$23)*('Ejercicio 3 - TIR'!$E$23-'Ejercicio 3 - TIR'!$D$23)*(1-R845)))</f>
        <v>0.1433927518</v>
      </c>
      <c r="T845" s="3">
        <f t="shared" si="13"/>
        <v>0.4387220532</v>
      </c>
      <c r="U845" s="7">
        <f>IF(T845&lt;=('Ejercicio 3 - TIR'!$D$24-'Ejercicio 3 - TIR'!$C$24)/('Ejercicio 3 - TIR'!$E$24-'Ejercicio 3 - TIR'!$C$24),'Ejercicio 3 - TIR'!$C$24+SQRT(('Ejercicio 3 - TIR'!$E$24-'Ejercicio 3 - TIR'!$C$24)*('Ejercicio 3 - TIR'!$D$24-'Ejercicio 3 - TIR'!$C$24)*T845),'Ejercicio 3 - TIR'!$E$24-SQRT(('Ejercicio 3 - TIR'!$E$24-'Ejercicio 3 - TIR'!$C$24)*('Ejercicio 3 - TIR'!$E$24-'Ejercicio 3 - TIR'!$D$24)*(1-T845)))</f>
        <v>0.1803568638</v>
      </c>
      <c r="V845" s="3">
        <f t="shared" si="14"/>
        <v>0.04292918461</v>
      </c>
      <c r="W845" s="7">
        <f>IF(V845&lt;=('Ejercicio 3 - TIR'!$D$25-'Ejercicio 3 - TIR'!$C$25)/('Ejercicio 3 - TIR'!$E$25-'Ejercicio 3 - TIR'!$C$25),'Ejercicio 3 - TIR'!$C$25+SQRT(('Ejercicio 3 - TIR'!$E$25-'Ejercicio 3 - TIR'!$C$25)*('Ejercicio 3 - TIR'!$D$25-'Ejercicio 3 - TIR'!$C$25)*V845),'Ejercicio 3 - TIR'!$E$25-SQRT(('Ejercicio 3 - TIR'!$E$25-'Ejercicio 3 - TIR'!$C$25)*('Ejercicio 3 - TIR'!$E$25-'Ejercicio 3 - TIR'!$D$25)*(1-V845)))</f>
        <v>0.1877524743</v>
      </c>
      <c r="X845" s="3">
        <f t="shared" si="15"/>
        <v>0.3738775486</v>
      </c>
      <c r="Y845" s="7">
        <f>IF(X845&lt;=('Ejercicio 3 - TIR'!$D$26-'Ejercicio 3 - TIR'!$C$26)/('Ejercicio 3 - TIR'!$E$26-'Ejercicio 3 - TIR'!$C$26),'Ejercicio 3 - TIR'!$C$26+SQRT(('Ejercicio 3 - TIR'!$E$26-'Ejercicio 3 - TIR'!$C$26)*('Ejercicio 3 - TIR'!$D$26-'Ejercicio 3 - TIR'!$C$26)*X845),'Ejercicio 3 - TIR'!$E$26-SQRT(('Ejercicio 3 - TIR'!$E$26-'Ejercicio 3 - TIR'!$C$26)*('Ejercicio 3 - TIR'!$E$26-'Ejercicio 3 - TIR'!$D$26)*(1-X845)))</f>
        <v>0.2218531064</v>
      </c>
      <c r="Z845" s="3">
        <f t="shared" si="16"/>
        <v>1.13142746</v>
      </c>
      <c r="AA845" s="3">
        <f t="shared" si="17"/>
        <v>1.293665957</v>
      </c>
      <c r="AB845" s="3">
        <f t="shared" si="18"/>
        <v>1.526987491</v>
      </c>
      <c r="AC845" s="3">
        <f t="shared" si="19"/>
        <v>1.813683171</v>
      </c>
      <c r="AD845" s="3">
        <f t="shared" si="20"/>
        <v>2.216054417</v>
      </c>
      <c r="AE845" s="2">
        <f t="shared" si="21"/>
        <v>4406.32441</v>
      </c>
      <c r="AF845" s="2">
        <f t="shared" si="22"/>
        <v>5038.159393</v>
      </c>
      <c r="AG845" s="2">
        <f t="shared" si="23"/>
        <v>5946.82602</v>
      </c>
      <c r="AH845" s="2">
        <f t="shared" si="24"/>
        <v>7063.357319</v>
      </c>
      <c r="AI845" s="2">
        <f t="shared" si="25"/>
        <v>8630.385082</v>
      </c>
      <c r="AJ845" s="4">
        <f t="shared" si="26"/>
        <v>41112.15566</v>
      </c>
      <c r="AK845" s="4">
        <f t="shared" si="27"/>
        <v>45626.36398</v>
      </c>
      <c r="AL845" s="4">
        <f t="shared" si="28"/>
        <v>62732.26036</v>
      </c>
      <c r="AM845" s="4">
        <f t="shared" si="29"/>
        <v>72197.82408</v>
      </c>
      <c r="AN845" s="4">
        <f t="shared" si="30"/>
        <v>81389.24038</v>
      </c>
      <c r="AO845" s="4">
        <f>C845/'Ejercicio 3 - TIR'!$D$7</f>
        <v>18403.96537</v>
      </c>
      <c r="AP845" s="4">
        <f t="shared" si="31"/>
        <v>22708.19029</v>
      </c>
      <c r="AQ845" s="4">
        <f t="shared" si="32"/>
        <v>27222.39862</v>
      </c>
      <c r="AR845" s="4">
        <f t="shared" si="33"/>
        <v>44328.295</v>
      </c>
      <c r="AS845" s="4">
        <f t="shared" si="34"/>
        <v>53793.85872</v>
      </c>
      <c r="AT845" s="4">
        <f t="shared" si="35"/>
        <v>62985.27501</v>
      </c>
      <c r="AU845" s="4">
        <f>AP845*'Ejercicio 3 - TIR'!$D$5</f>
        <v>11354.09514</v>
      </c>
      <c r="AV845" s="4">
        <f>AQ845*'Ejercicio 3 - TIR'!$D$5</f>
        <v>13611.19931</v>
      </c>
      <c r="AW845" s="4">
        <f>AR845*'Ejercicio 3 - TIR'!$D$5</f>
        <v>22164.1475</v>
      </c>
      <c r="AX845" s="4">
        <f>AS845*'Ejercicio 3 - TIR'!$D$5</f>
        <v>26896.92936</v>
      </c>
      <c r="AY845" s="4">
        <f>AT845*'Ejercicio 3 - TIR'!$D$5</f>
        <v>31492.63751</v>
      </c>
      <c r="AZ845" s="4">
        <f t="shared" ref="AZ845:BD845" si="2570">AJ845-AU845-AE845</f>
        <v>25351.7361</v>
      </c>
      <c r="BA845" s="4">
        <f t="shared" si="2570"/>
        <v>26977.00528</v>
      </c>
      <c r="BB845" s="4">
        <f t="shared" si="2570"/>
        <v>34621.28685</v>
      </c>
      <c r="BC845" s="4">
        <f t="shared" si="2570"/>
        <v>38237.53741</v>
      </c>
      <c r="BD845" s="4">
        <f t="shared" si="2570"/>
        <v>41266.21779</v>
      </c>
      <c r="BE845" s="4">
        <f t="shared" ref="BE845:BI845" si="2571">AZ845/Z845</f>
        <v>22406.85948</v>
      </c>
      <c r="BF845" s="4">
        <f t="shared" si="2571"/>
        <v>20853.14616</v>
      </c>
      <c r="BG845" s="4">
        <f t="shared" si="2571"/>
        <v>22672.93415</v>
      </c>
      <c r="BH845" s="4">
        <f t="shared" si="2571"/>
        <v>21082.80984</v>
      </c>
      <c r="BI845" s="4">
        <f t="shared" si="2571"/>
        <v>18621.48216</v>
      </c>
      <c r="BJ845" s="4">
        <f t="shared" si="38"/>
        <v>74296.91396</v>
      </c>
      <c r="BK845" s="4">
        <f t="shared" si="39"/>
        <v>40784.18874</v>
      </c>
      <c r="BL845" s="4">
        <f t="shared" si="40"/>
        <v>115081.1027</v>
      </c>
      <c r="BM845" s="4">
        <f>BK845*'Ejercicio 3 - TIR'!$D$5</f>
        <v>20392.09437</v>
      </c>
      <c r="BN845" s="4">
        <f t="shared" si="41"/>
        <v>94689.00833</v>
      </c>
      <c r="BO845" s="4">
        <f t="shared" si="42"/>
        <v>42728.64764</v>
      </c>
      <c r="BP845" s="4">
        <f t="shared" si="43"/>
        <v>-125546.4918</v>
      </c>
      <c r="BQ845" s="4">
        <f t="shared" ref="BQ845:BT845" si="2572">BE845</f>
        <v>22406.85948</v>
      </c>
      <c r="BR845" s="4">
        <f t="shared" si="2572"/>
        <v>20853.14616</v>
      </c>
      <c r="BS845" s="4">
        <f t="shared" si="2572"/>
        <v>22672.93415</v>
      </c>
      <c r="BT845" s="4">
        <f t="shared" si="2572"/>
        <v>21082.80984</v>
      </c>
      <c r="BU845" s="4">
        <f t="shared" si="45"/>
        <v>61350.12981</v>
      </c>
      <c r="BV845" s="36">
        <f t="shared" si="46"/>
        <v>4.928391059</v>
      </c>
    </row>
    <row r="846" ht="15.0" customHeight="1">
      <c r="A846" s="2">
        <v>845.0</v>
      </c>
      <c r="B846" s="3">
        <f t="shared" si="4"/>
        <v>0.2993842169</v>
      </c>
      <c r="C846" s="4">
        <f>IF(B846&lt;=('Ejercicio 3 - TIR'!$D$13-'Ejercicio 3 - TIR'!$C$13)/('Ejercicio 3 - TIR'!$E$13-'Ejercicio 3 - TIR'!$C$13),'Ejercicio 3 - TIR'!$C$13+SQRT(('Ejercicio 3 - TIR'!$E$13-'Ejercicio 3 - TIR'!$C$13)*('Ejercicio 3 - TIR'!$D$13-'Ejercicio 3 - TIR'!$C$13)*B846),'Ejercicio 3 - TIR'!$E$13-SQRT(('Ejercicio 3 - TIR'!$E$13-'Ejercicio 3 - TIR'!$C$13)*('Ejercicio 3 - TIR'!$E$13-'Ejercicio 3 - TIR'!$D$13)*(1-B846)))</f>
        <v>71004.50139</v>
      </c>
      <c r="D846" s="3">
        <f t="shared" si="5"/>
        <v>0.2190893605</v>
      </c>
      <c r="E846" s="4">
        <f>IF(D846&lt;=('Ejercicio 3 - TIR'!$D$14-'Ejercicio 3 - TIR'!$C$14)/('Ejercicio 3 - TIR'!$E$14-'Ejercicio 3 - TIR'!$C$14),'Ejercicio 3 - TIR'!$C$14+SQRT(('Ejercicio 3 - TIR'!$E$14-'Ejercicio 3 - TIR'!$C$14)*('Ejercicio 3 - TIR'!$D$14-'Ejercicio 3 - TIR'!$C$14)*D846),'Ejercicio 3 - TIR'!$E$14-SQRT(('Ejercicio 3 - TIR'!$E$14-'Ejercicio 3 - TIR'!$C$14)*('Ejercicio 3 - TIR'!$E$14-'Ejercicio 3 - TIR'!$D$14)*(1-D846)))</f>
        <v>29053.60359</v>
      </c>
      <c r="F846" s="3">
        <f t="shared" si="6"/>
        <v>0.6725539024</v>
      </c>
      <c r="G846" s="4">
        <f>IF(F846&lt;=('Ejercicio 3 - TIR'!$D$18-'Ejercicio 3 - TIR'!$C$18)/('Ejercicio 3 - TIR'!$E$18-'Ejercicio 3 - TIR'!$C$18),'Ejercicio 3 - TIR'!$C$18+SQRT(('Ejercicio 3 - TIR'!$E$18-'Ejercicio 3 - TIR'!$C$18)*('Ejercicio 3 - TIR'!$D$18-'Ejercicio 3 - TIR'!$C$18)*F846),'Ejercicio 3 - TIR'!$E$18-SQRT(('Ejercicio 3 - TIR'!$E$18-'Ejercicio 3 - TIR'!$C$18)*('Ejercicio 3 - TIR'!$E$18-'Ejercicio 3 - TIR'!$D$18)*(1-F846)))</f>
        <v>40044.35097</v>
      </c>
      <c r="H846" s="3">
        <f t="shared" si="7"/>
        <v>0.5910968045</v>
      </c>
      <c r="I846" s="4">
        <f>IF(H846&lt;=('Ejercicio 3 - TIR'!$D$18-'Ejercicio 3 - TIR'!$C$18)/('Ejercicio 3 - TIR'!$E$18-'Ejercicio 3 - TIR'!$C$18),'Ejercicio 3 - TIR'!$C$18+SQRT(('Ejercicio 3 - TIR'!$E$18-'Ejercicio 3 - TIR'!$C$18)*('Ejercicio 3 - TIR'!$D$18-'Ejercicio 3 - TIR'!$C$18)*H846),'Ejercicio 3 - TIR'!$E$18-SQRT(('Ejercicio 3 - TIR'!$E$18-'Ejercicio 3 - TIR'!$C$18)*('Ejercicio 3 - TIR'!$E$18-'Ejercicio 3 - TIR'!$D$18)*(1-H846)))</f>
        <v>39416.18398</v>
      </c>
      <c r="J846" s="3">
        <f t="shared" si="8"/>
        <v>0.6005490185</v>
      </c>
      <c r="K846" s="4">
        <f>IF(J846&lt;=('Ejercicio 3 - TIR'!$D$18-'Ejercicio 3 - TIR'!$C$18)/('Ejercicio 3 - TIR'!$E$18-'Ejercicio 3 - TIR'!$C$18),'Ejercicio 3 - TIR'!$C$18+SQRT(('Ejercicio 3 - TIR'!$E$18-'Ejercicio 3 - TIR'!$C$18)*('Ejercicio 3 - TIR'!$D$18-'Ejercicio 3 - TIR'!$C$18)*J846),'Ejercicio 3 - TIR'!$E$18-SQRT(('Ejercicio 3 - TIR'!$E$18-'Ejercicio 3 - TIR'!$C$18)*('Ejercicio 3 - TIR'!$E$18-'Ejercicio 3 - TIR'!$D$18)*(1-J846)))</f>
        <v>39491.17236</v>
      </c>
      <c r="L846" s="3">
        <f t="shared" si="9"/>
        <v>0.5402305196</v>
      </c>
      <c r="M846" s="4">
        <f>IF(L846&lt;=('Ejercicio 3 - TIR'!$D$18-'Ejercicio 3 - TIR'!$C$18)/('Ejercicio 3 - TIR'!$E$18-'Ejercicio 3 - TIR'!$C$18),'Ejercicio 3 - TIR'!$C$18+SQRT(('Ejercicio 3 - TIR'!$E$18-'Ejercicio 3 - TIR'!$C$18)*('Ejercicio 3 - TIR'!$D$18-'Ejercicio 3 - TIR'!$C$18)*L846),'Ejercicio 3 - TIR'!$E$18-SQRT(('Ejercicio 3 - TIR'!$E$18-'Ejercicio 3 - TIR'!$C$18)*('Ejercicio 3 - TIR'!$E$18-'Ejercicio 3 - TIR'!$D$18)*(1-L846)))</f>
        <v>39001.92079</v>
      </c>
      <c r="N846" s="3">
        <f t="shared" si="10"/>
        <v>0.3799377772</v>
      </c>
      <c r="O846" s="4">
        <f>IF(N846&lt;=('Ejercicio 3 - TIR'!$D$18-'Ejercicio 3 - TIR'!$C$18)/('Ejercicio 3 - TIR'!$E$18-'Ejercicio 3 - TIR'!$C$18),'Ejercicio 3 - TIR'!$C$18+SQRT(('Ejercicio 3 - TIR'!$E$18-'Ejercicio 3 - TIR'!$C$18)*('Ejercicio 3 - TIR'!$D$18-'Ejercicio 3 - TIR'!$C$18)*N846),'Ejercicio 3 - TIR'!$E$18-SQRT(('Ejercicio 3 - TIR'!$E$18-'Ejercicio 3 - TIR'!$C$18)*('Ejercicio 3 - TIR'!$E$18-'Ejercicio 3 - TIR'!$D$18)*(1-N846)))</f>
        <v>37549.21629</v>
      </c>
      <c r="P846" s="3">
        <f t="shared" si="11"/>
        <v>0.5466601912</v>
      </c>
      <c r="Q846" s="7">
        <f>IF(P846&lt;=('Ejercicio 3 - TIR'!$D$22-'Ejercicio 3 - TIR'!$C$22)/('Ejercicio 3 - TIR'!$E$22-'Ejercicio 3 - TIR'!$C$22),'Ejercicio 3 - TIR'!$C$22+SQRT(('Ejercicio 3 - TIR'!$E$22-'Ejercicio 3 - TIR'!$C$22)*('Ejercicio 3 - TIR'!$D$22-'Ejercicio 3 - TIR'!$C$22)*P846),'Ejercicio 3 - TIR'!$E$22-SQRT(('Ejercicio 3 - TIR'!$E$22-'Ejercicio 3 - TIR'!$C$22)*('Ejercicio 3 - TIR'!$E$22-'Ejercicio 3 - TIR'!$D$22)*(1-P846)))</f>
        <v>0.1514340823</v>
      </c>
      <c r="R846" s="3">
        <f t="shared" si="12"/>
        <v>0.9227442239</v>
      </c>
      <c r="S846" s="7">
        <f>IF(R846&lt;=('Ejercicio 3 - TIR'!$D$23-'Ejercicio 3 - TIR'!$C$23)/('Ejercicio 3 - TIR'!$E$23-'Ejercicio 3 - TIR'!$C$23),'Ejercicio 3 - TIR'!$C$23+SQRT(('Ejercicio 3 - TIR'!$E$23-'Ejercicio 3 - TIR'!$C$23)*('Ejercicio 3 - TIR'!$D$23-'Ejercicio 3 - TIR'!$C$23)*R846),'Ejercicio 3 - TIR'!$E$23-SQRT(('Ejercicio 3 - TIR'!$E$23-'Ejercicio 3 - TIR'!$C$23)*('Ejercicio 3 - TIR'!$E$23-'Ejercicio 3 - TIR'!$D$23)*(1-R846)))</f>
        <v>0.1682076128</v>
      </c>
      <c r="T846" s="3">
        <f t="shared" si="13"/>
        <v>0.02722413674</v>
      </c>
      <c r="U846" s="7">
        <f>IF(T846&lt;=('Ejercicio 3 - TIR'!$D$24-'Ejercicio 3 - TIR'!$C$24)/('Ejercicio 3 - TIR'!$E$24-'Ejercicio 3 - TIR'!$C$24),'Ejercicio 3 - TIR'!$C$24+SQRT(('Ejercicio 3 - TIR'!$E$24-'Ejercicio 3 - TIR'!$C$24)*('Ejercicio 3 - TIR'!$D$24-'Ejercicio 3 - TIR'!$C$24)*T846),'Ejercicio 3 - TIR'!$E$24-SQRT(('Ejercicio 3 - TIR'!$E$24-'Ejercicio 3 - TIR'!$C$24)*('Ejercicio 3 - TIR'!$E$24-'Ejercicio 3 - TIR'!$D$24)*(1-T846)))</f>
        <v>0.15756113</v>
      </c>
      <c r="V846" s="3">
        <f t="shared" si="14"/>
        <v>0.1420378746</v>
      </c>
      <c r="W846" s="7">
        <f>IF(V846&lt;=('Ejercicio 3 - TIR'!$D$25-'Ejercicio 3 - TIR'!$C$25)/('Ejercicio 3 - TIR'!$E$25-'Ejercicio 3 - TIR'!$C$25),'Ejercicio 3 - TIR'!$C$25+SQRT(('Ejercicio 3 - TIR'!$E$25-'Ejercicio 3 - TIR'!$C$25)*('Ejercicio 3 - TIR'!$D$25-'Ejercicio 3 - TIR'!$C$25)*V846),'Ejercicio 3 - TIR'!$E$25-SQRT(('Ejercicio 3 - TIR'!$E$25-'Ejercicio 3 - TIR'!$C$25)*('Ejercicio 3 - TIR'!$E$25-'Ejercicio 3 - TIR'!$D$25)*(1-V846)))</f>
        <v>0.1941015256</v>
      </c>
      <c r="X846" s="3">
        <f t="shared" si="15"/>
        <v>0.3948470301</v>
      </c>
      <c r="Y846" s="7">
        <f>IF(X846&lt;=('Ejercicio 3 - TIR'!$D$26-'Ejercicio 3 - TIR'!$C$26)/('Ejercicio 3 - TIR'!$E$26-'Ejercicio 3 - TIR'!$C$26),'Ejercicio 3 - TIR'!$C$26+SQRT(('Ejercicio 3 - TIR'!$E$26-'Ejercicio 3 - TIR'!$C$26)*('Ejercicio 3 - TIR'!$D$26-'Ejercicio 3 - TIR'!$C$26)*X846),'Ejercicio 3 - TIR'!$E$26-SQRT(('Ejercicio 3 - TIR'!$E$26-'Ejercicio 3 - TIR'!$C$26)*('Ejercicio 3 - TIR'!$E$26-'Ejercicio 3 - TIR'!$D$26)*(1-X846)))</f>
        <v>0.2228350979</v>
      </c>
      <c r="Z846" s="3">
        <f t="shared" si="16"/>
        <v>1.151434082</v>
      </c>
      <c r="AA846" s="3">
        <f t="shared" si="17"/>
        <v>1.34511406</v>
      </c>
      <c r="AB846" s="3">
        <f t="shared" si="18"/>
        <v>1.557051752</v>
      </c>
      <c r="AC846" s="3">
        <f t="shared" si="19"/>
        <v>1.859277872</v>
      </c>
      <c r="AD846" s="3">
        <f t="shared" si="20"/>
        <v>2.273590239</v>
      </c>
      <c r="AE846" s="2">
        <f t="shared" si="21"/>
        <v>4399.705796</v>
      </c>
      <c r="AF846" s="2">
        <f t="shared" si="22"/>
        <v>5139.769804</v>
      </c>
      <c r="AG846" s="2">
        <f t="shared" si="23"/>
        <v>5949.597743</v>
      </c>
      <c r="AH846" s="2">
        <f t="shared" si="24"/>
        <v>7104.423741</v>
      </c>
      <c r="AI846" s="2">
        <f t="shared" si="25"/>
        <v>8687.538701</v>
      </c>
      <c r="AJ846" s="4">
        <f t="shared" si="26"/>
        <v>46108.43051</v>
      </c>
      <c r="AK846" s="4">
        <f t="shared" si="27"/>
        <v>53019.26328</v>
      </c>
      <c r="AL846" s="4">
        <f t="shared" si="28"/>
        <v>61489.79911</v>
      </c>
      <c r="AM846" s="4">
        <f t="shared" si="29"/>
        <v>72515.40831</v>
      </c>
      <c r="AN846" s="4">
        <f t="shared" si="30"/>
        <v>85371.53164</v>
      </c>
      <c r="AO846" s="4">
        <f>C846/'Ejercicio 3 - TIR'!$D$7</f>
        <v>14200.90028</v>
      </c>
      <c r="AP846" s="4">
        <f t="shared" si="31"/>
        <v>31907.53023</v>
      </c>
      <c r="AQ846" s="4">
        <f t="shared" si="32"/>
        <v>38818.363</v>
      </c>
      <c r="AR846" s="4">
        <f t="shared" si="33"/>
        <v>47288.89883</v>
      </c>
      <c r="AS846" s="4">
        <f t="shared" si="34"/>
        <v>58314.50803</v>
      </c>
      <c r="AT846" s="4">
        <f t="shared" si="35"/>
        <v>71170.63136</v>
      </c>
      <c r="AU846" s="4">
        <f>AP846*'Ejercicio 3 - TIR'!$D$5</f>
        <v>15953.76512</v>
      </c>
      <c r="AV846" s="4">
        <f>AQ846*'Ejercicio 3 - TIR'!$D$5</f>
        <v>19409.1815</v>
      </c>
      <c r="AW846" s="4">
        <f>AR846*'Ejercicio 3 - TIR'!$D$5</f>
        <v>23644.44941</v>
      </c>
      <c r="AX846" s="4">
        <f>AS846*'Ejercicio 3 - TIR'!$D$5</f>
        <v>29157.25401</v>
      </c>
      <c r="AY846" s="4">
        <f>AT846*'Ejercicio 3 - TIR'!$D$5</f>
        <v>35585.31568</v>
      </c>
      <c r="AZ846" s="4">
        <f t="shared" ref="AZ846:BD846" si="2573">AJ846-AU846-AE846</f>
        <v>25754.9596</v>
      </c>
      <c r="BA846" s="4">
        <f t="shared" si="2573"/>
        <v>28470.31197</v>
      </c>
      <c r="BB846" s="4">
        <f t="shared" si="2573"/>
        <v>31895.75195</v>
      </c>
      <c r="BC846" s="4">
        <f t="shared" si="2573"/>
        <v>36253.73055</v>
      </c>
      <c r="BD846" s="4">
        <f t="shared" si="2573"/>
        <v>41098.67726</v>
      </c>
      <c r="BE846" s="4">
        <f t="shared" ref="BE846:BI846" si="2574">AZ846/Z846</f>
        <v>22367.72386</v>
      </c>
      <c r="BF846" s="4">
        <f t="shared" si="2574"/>
        <v>21165.72327</v>
      </c>
      <c r="BG846" s="4">
        <f t="shared" si="2574"/>
        <v>20484.70895</v>
      </c>
      <c r="BH846" s="4">
        <f t="shared" si="2574"/>
        <v>19498.82322</v>
      </c>
      <c r="BI846" s="4">
        <f t="shared" si="2574"/>
        <v>18076.55423</v>
      </c>
      <c r="BJ846" s="4">
        <f t="shared" si="38"/>
        <v>66055.98952</v>
      </c>
      <c r="BK846" s="4">
        <f t="shared" si="39"/>
        <v>32287.02826</v>
      </c>
      <c r="BL846" s="4">
        <f t="shared" si="40"/>
        <v>98343.01778</v>
      </c>
      <c r="BM846" s="4">
        <f>BK846*'Ejercicio 3 - TIR'!$D$5</f>
        <v>16143.51413</v>
      </c>
      <c r="BN846" s="4">
        <f t="shared" si="41"/>
        <v>82199.50365</v>
      </c>
      <c r="BO846" s="4">
        <f t="shared" si="42"/>
        <v>36154.05373</v>
      </c>
      <c r="BP846" s="4">
        <f t="shared" si="43"/>
        <v>-100058.105</v>
      </c>
      <c r="BQ846" s="4">
        <f t="shared" ref="BQ846:BT846" si="2575">BE846</f>
        <v>22367.72386</v>
      </c>
      <c r="BR846" s="4">
        <f t="shared" si="2575"/>
        <v>21165.72327</v>
      </c>
      <c r="BS846" s="4">
        <f t="shared" si="2575"/>
        <v>20484.70895</v>
      </c>
      <c r="BT846" s="4">
        <f t="shared" si="2575"/>
        <v>19498.82322</v>
      </c>
      <c r="BU846" s="4">
        <f t="shared" si="45"/>
        <v>54230.60796</v>
      </c>
      <c r="BV846" s="36">
        <f t="shared" si="46"/>
        <v>10.05108406</v>
      </c>
    </row>
    <row r="847" ht="15.0" customHeight="1">
      <c r="A847" s="2">
        <v>846.0</v>
      </c>
      <c r="B847" s="3">
        <f t="shared" si="4"/>
        <v>0.7206314434</v>
      </c>
      <c r="C847" s="4">
        <f>IF(B847&lt;=('Ejercicio 3 - TIR'!$D$13-'Ejercicio 3 - TIR'!$C$13)/('Ejercicio 3 - TIR'!$E$13-'Ejercicio 3 - TIR'!$C$13),'Ejercicio 3 - TIR'!$C$13+SQRT(('Ejercicio 3 - TIR'!$E$13-'Ejercicio 3 - TIR'!$C$13)*('Ejercicio 3 - TIR'!$D$13-'Ejercicio 3 - TIR'!$C$13)*B847),'Ejercicio 3 - TIR'!$E$13-SQRT(('Ejercicio 3 - TIR'!$E$13-'Ejercicio 3 - TIR'!$C$13)*('Ejercicio 3 - TIR'!$E$13-'Ejercicio 3 - TIR'!$D$13)*(1-B847)))</f>
        <v>81690.37772</v>
      </c>
      <c r="D847" s="3">
        <f t="shared" si="5"/>
        <v>0.1765264923</v>
      </c>
      <c r="E847" s="4">
        <f>IF(D847&lt;=('Ejercicio 3 - TIR'!$D$14-'Ejercicio 3 - TIR'!$C$14)/('Ejercicio 3 - TIR'!$E$14-'Ejercicio 3 - TIR'!$C$14),'Ejercicio 3 - TIR'!$C$14+SQRT(('Ejercicio 3 - TIR'!$E$14-'Ejercicio 3 - TIR'!$C$14)*('Ejercicio 3 - TIR'!$D$14-'Ejercicio 3 - TIR'!$C$14)*D847),'Ejercicio 3 - TIR'!$E$14-SQRT(('Ejercicio 3 - TIR'!$E$14-'Ejercicio 3 - TIR'!$C$14)*('Ejercicio 3 - TIR'!$E$14-'Ejercicio 3 - TIR'!$D$14)*(1-D847)))</f>
        <v>28638.61058</v>
      </c>
      <c r="F847" s="3">
        <f t="shared" si="6"/>
        <v>0.7490623868</v>
      </c>
      <c r="G847" s="4">
        <f>IF(F847&lt;=('Ejercicio 3 - TIR'!$D$18-'Ejercicio 3 - TIR'!$C$18)/('Ejercicio 3 - TIR'!$E$18-'Ejercicio 3 - TIR'!$C$18),'Ejercicio 3 - TIR'!$C$18+SQRT(('Ejercicio 3 - TIR'!$E$18-'Ejercicio 3 - TIR'!$C$18)*('Ejercicio 3 - TIR'!$D$18-'Ejercicio 3 - TIR'!$C$18)*F847),'Ejercicio 3 - TIR'!$E$18-SQRT(('Ejercicio 3 - TIR'!$E$18-'Ejercicio 3 - TIR'!$C$18)*('Ejercicio 3 - TIR'!$E$18-'Ejercicio 3 - TIR'!$D$18)*(1-F847)))</f>
        <v>40661.76061</v>
      </c>
      <c r="H847" s="3">
        <f t="shared" si="7"/>
        <v>0.8374833657</v>
      </c>
      <c r="I847" s="4">
        <f>IF(H847&lt;=('Ejercicio 3 - TIR'!$D$18-'Ejercicio 3 - TIR'!$C$18)/('Ejercicio 3 - TIR'!$E$18-'Ejercicio 3 - TIR'!$C$18),'Ejercicio 3 - TIR'!$C$18+SQRT(('Ejercicio 3 - TIR'!$E$18-'Ejercicio 3 - TIR'!$C$18)*('Ejercicio 3 - TIR'!$D$18-'Ejercicio 3 - TIR'!$C$18)*H847),'Ejercicio 3 - TIR'!$E$18-SQRT(('Ejercicio 3 - TIR'!$E$18-'Ejercicio 3 - TIR'!$C$18)*('Ejercicio 3 - TIR'!$E$18-'Ejercicio 3 - TIR'!$D$18)*(1-H847)))</f>
        <v>41508.76131</v>
      </c>
      <c r="J847" s="3">
        <f t="shared" si="8"/>
        <v>0.8090113419</v>
      </c>
      <c r="K847" s="4">
        <f>IF(J847&lt;=('Ejercicio 3 - TIR'!$D$18-'Ejercicio 3 - TIR'!$C$18)/('Ejercicio 3 - TIR'!$E$18-'Ejercicio 3 - TIR'!$C$18),'Ejercicio 3 - TIR'!$C$18+SQRT(('Ejercicio 3 - TIR'!$E$18-'Ejercicio 3 - TIR'!$C$18)*('Ejercicio 3 - TIR'!$D$18-'Ejercicio 3 - TIR'!$C$18)*J847),'Ejercicio 3 - TIR'!$E$18-SQRT(('Ejercicio 3 - TIR'!$E$18-'Ejercicio 3 - TIR'!$C$18)*('Ejercicio 3 - TIR'!$E$18-'Ejercicio 3 - TIR'!$D$18)*(1-J847)))</f>
        <v>41215.2742</v>
      </c>
      <c r="L847" s="3">
        <f t="shared" si="9"/>
        <v>0.07299119025</v>
      </c>
      <c r="M847" s="4">
        <f>IF(L847&lt;=('Ejercicio 3 - TIR'!$D$18-'Ejercicio 3 - TIR'!$C$18)/('Ejercicio 3 - TIR'!$E$18-'Ejercicio 3 - TIR'!$C$18),'Ejercicio 3 - TIR'!$C$18+SQRT(('Ejercicio 3 - TIR'!$E$18-'Ejercicio 3 - TIR'!$C$18)*('Ejercicio 3 - TIR'!$D$18-'Ejercicio 3 - TIR'!$C$18)*L847),'Ejercicio 3 - TIR'!$E$18-SQRT(('Ejercicio 3 - TIR'!$E$18-'Ejercicio 3 - TIR'!$C$18)*('Ejercicio 3 - TIR'!$E$18-'Ejercicio 3 - TIR'!$D$18)*(1-L847)))</f>
        <v>33308.87874</v>
      </c>
      <c r="N847" s="3">
        <f t="shared" si="10"/>
        <v>0.8523627338</v>
      </c>
      <c r="O847" s="4">
        <f>IF(N847&lt;=('Ejercicio 3 - TIR'!$D$18-'Ejercicio 3 - TIR'!$C$18)/('Ejercicio 3 - TIR'!$E$18-'Ejercicio 3 - TIR'!$C$18),'Ejercicio 3 - TIR'!$C$18+SQRT(('Ejercicio 3 - TIR'!$E$18-'Ejercicio 3 - TIR'!$C$18)*('Ejercicio 3 - TIR'!$D$18-'Ejercicio 3 - TIR'!$C$18)*N847),'Ejercicio 3 - TIR'!$E$18-SQRT(('Ejercicio 3 - TIR'!$E$18-'Ejercicio 3 - TIR'!$C$18)*('Ejercicio 3 - TIR'!$E$18-'Ejercicio 3 - TIR'!$D$18)*(1-N847)))</f>
        <v>41672.41905</v>
      </c>
      <c r="P847" s="3">
        <f t="shared" si="11"/>
        <v>0.8829281211</v>
      </c>
      <c r="Q847" s="7">
        <f>IF(P847&lt;=('Ejercicio 3 - TIR'!$D$22-'Ejercicio 3 - TIR'!$C$22)/('Ejercicio 3 - TIR'!$E$22-'Ejercicio 3 - TIR'!$C$22),'Ejercicio 3 - TIR'!$C$22+SQRT(('Ejercicio 3 - TIR'!$E$22-'Ejercicio 3 - TIR'!$C$22)*('Ejercicio 3 - TIR'!$D$22-'Ejercicio 3 - TIR'!$C$22)*P847),'Ejercicio 3 - TIR'!$E$22-SQRT(('Ejercicio 3 - TIR'!$E$22-'Ejercicio 3 - TIR'!$C$22)*('Ejercicio 3 - TIR'!$E$22-'Ejercicio 3 - TIR'!$D$22)*(1-P847)))</f>
        <v>0.165483479</v>
      </c>
      <c r="R847" s="3">
        <f t="shared" si="12"/>
        <v>0.5208834548</v>
      </c>
      <c r="S847" s="7">
        <f>IF(R847&lt;=('Ejercicio 3 - TIR'!$D$23-'Ejercicio 3 - TIR'!$C$23)/('Ejercicio 3 - TIR'!$E$23-'Ejercicio 3 - TIR'!$C$23),'Ejercicio 3 - TIR'!$C$23+SQRT(('Ejercicio 3 - TIR'!$E$23-'Ejercicio 3 - TIR'!$C$23)*('Ejercicio 3 - TIR'!$D$23-'Ejercicio 3 - TIR'!$C$23)*R847),'Ejercicio 3 - TIR'!$E$23-SQRT(('Ejercicio 3 - TIR'!$E$23-'Ejercicio 3 - TIR'!$C$23)*('Ejercicio 3 - TIR'!$E$23-'Ejercicio 3 - TIR'!$D$23)*(1-R847)))</f>
        <v>0.1506331857</v>
      </c>
      <c r="T847" s="3">
        <f t="shared" si="13"/>
        <v>0.9890830877</v>
      </c>
      <c r="U847" s="7">
        <f>IF(T847&lt;=('Ejercicio 3 - TIR'!$D$24-'Ejercicio 3 - TIR'!$C$24)/('Ejercicio 3 - TIR'!$E$24-'Ejercicio 3 - TIR'!$C$24),'Ejercicio 3 - TIR'!$C$24+SQRT(('Ejercicio 3 - TIR'!$E$24-'Ejercicio 3 - TIR'!$C$24)*('Ejercicio 3 - TIR'!$D$24-'Ejercicio 3 - TIR'!$C$24)*T847),'Ejercicio 3 - TIR'!$E$24-SQRT(('Ejercicio 3 - TIR'!$E$24-'Ejercicio 3 - TIR'!$C$24)*('Ejercicio 3 - TIR'!$E$24-'Ejercicio 3 - TIR'!$D$24)*(1-T847)))</f>
        <v>0.2144712249</v>
      </c>
      <c r="V847" s="3">
        <f t="shared" si="14"/>
        <v>0.7425059299</v>
      </c>
      <c r="W847" s="7">
        <f>IF(V847&lt;=('Ejercicio 3 - TIR'!$D$25-'Ejercicio 3 - TIR'!$C$25)/('Ejercicio 3 - TIR'!$E$25-'Ejercicio 3 - TIR'!$C$25),'Ejercicio 3 - TIR'!$C$25+SQRT(('Ejercicio 3 - TIR'!$E$25-'Ejercicio 3 - TIR'!$C$25)*('Ejercicio 3 - TIR'!$D$25-'Ejercicio 3 - TIR'!$C$25)*V847),'Ejercicio 3 - TIR'!$E$25-SQRT(('Ejercicio 3 - TIR'!$E$25-'Ejercicio 3 - TIR'!$C$25)*('Ejercicio 3 - TIR'!$E$25-'Ejercicio 3 - TIR'!$D$25)*(1-V847)))</f>
        <v>0.2199795196</v>
      </c>
      <c r="X847" s="3">
        <f t="shared" si="15"/>
        <v>0.1833917901</v>
      </c>
      <c r="Y847" s="7">
        <f>IF(X847&lt;=('Ejercicio 3 - TIR'!$D$26-'Ejercicio 3 - TIR'!$C$26)/('Ejercicio 3 - TIR'!$E$26-'Ejercicio 3 - TIR'!$C$26),'Ejercicio 3 - TIR'!$C$26+SQRT(('Ejercicio 3 - TIR'!$E$26-'Ejercicio 3 - TIR'!$C$26)*('Ejercicio 3 - TIR'!$D$26-'Ejercicio 3 - TIR'!$C$26)*X847),'Ejercicio 3 - TIR'!$E$26-SQRT(('Ejercicio 3 - TIR'!$E$26-'Ejercicio 3 - TIR'!$C$26)*('Ejercicio 3 - TIR'!$E$26-'Ejercicio 3 - TIR'!$D$26)*(1-X847)))</f>
        <v>0.2122521422</v>
      </c>
      <c r="Z847" s="3">
        <f t="shared" si="16"/>
        <v>1.165483479</v>
      </c>
      <c r="AA847" s="3">
        <f t="shared" si="17"/>
        <v>1.341043968</v>
      </c>
      <c r="AB847" s="3">
        <f t="shared" si="18"/>
        <v>1.628659311</v>
      </c>
      <c r="AC847" s="3">
        <f t="shared" si="19"/>
        <v>1.986931004</v>
      </c>
      <c r="AD847" s="3">
        <f t="shared" si="20"/>
        <v>2.408661366</v>
      </c>
      <c r="AE847" s="2">
        <f t="shared" si="21"/>
        <v>4739.216912</v>
      </c>
      <c r="AF847" s="2">
        <f t="shared" si="22"/>
        <v>5453.100253</v>
      </c>
      <c r="AG847" s="2">
        <f t="shared" si="23"/>
        <v>6622.633343</v>
      </c>
      <c r="AH847" s="2">
        <f t="shared" si="24"/>
        <v>8079.477045</v>
      </c>
      <c r="AI847" s="2">
        <f t="shared" si="25"/>
        <v>9794.363355</v>
      </c>
      <c r="AJ847" s="4">
        <f t="shared" si="26"/>
        <v>47390.61022</v>
      </c>
      <c r="AK847" s="4">
        <f t="shared" si="27"/>
        <v>55665.07399</v>
      </c>
      <c r="AL847" s="4">
        <f t="shared" si="28"/>
        <v>67125.64008</v>
      </c>
      <c r="AM847" s="4">
        <f t="shared" si="29"/>
        <v>66182.44387</v>
      </c>
      <c r="AN847" s="4">
        <f t="shared" si="30"/>
        <v>100374.7458</v>
      </c>
      <c r="AO847" s="4">
        <f>C847/'Ejercicio 3 - TIR'!$D$7</f>
        <v>16338.07554</v>
      </c>
      <c r="AP847" s="4">
        <f t="shared" si="31"/>
        <v>31052.53468</v>
      </c>
      <c r="AQ847" s="4">
        <f t="shared" si="32"/>
        <v>39326.99845</v>
      </c>
      <c r="AR847" s="4">
        <f t="shared" si="33"/>
        <v>50787.56453</v>
      </c>
      <c r="AS847" s="4">
        <f t="shared" si="34"/>
        <v>49844.36832</v>
      </c>
      <c r="AT847" s="4">
        <f t="shared" si="35"/>
        <v>84036.67023</v>
      </c>
      <c r="AU847" s="4">
        <f>AP847*'Ejercicio 3 - TIR'!$D$5</f>
        <v>15526.26734</v>
      </c>
      <c r="AV847" s="4">
        <f>AQ847*'Ejercicio 3 - TIR'!$D$5</f>
        <v>19663.49922</v>
      </c>
      <c r="AW847" s="4">
        <f>AR847*'Ejercicio 3 - TIR'!$D$5</f>
        <v>25393.78227</v>
      </c>
      <c r="AX847" s="4">
        <f>AS847*'Ejercicio 3 - TIR'!$D$5</f>
        <v>24922.18416</v>
      </c>
      <c r="AY847" s="4">
        <f>AT847*'Ejercicio 3 - TIR'!$D$5</f>
        <v>42018.33512</v>
      </c>
      <c r="AZ847" s="4">
        <f t="shared" ref="AZ847:BD847" si="2576">AJ847-AU847-AE847</f>
        <v>27125.12597</v>
      </c>
      <c r="BA847" s="4">
        <f t="shared" si="2576"/>
        <v>30548.47452</v>
      </c>
      <c r="BB847" s="4">
        <f t="shared" si="2576"/>
        <v>35109.22447</v>
      </c>
      <c r="BC847" s="4">
        <f t="shared" si="2576"/>
        <v>33180.78266</v>
      </c>
      <c r="BD847" s="4">
        <f t="shared" si="2576"/>
        <v>48562.04731</v>
      </c>
      <c r="BE847" s="4">
        <f t="shared" ref="BE847:BI847" si="2577">AZ847/Z847</f>
        <v>23273.71126</v>
      </c>
      <c r="BF847" s="4">
        <f t="shared" si="2577"/>
        <v>22779.62187</v>
      </c>
      <c r="BG847" s="4">
        <f t="shared" si="2577"/>
        <v>21557.13244</v>
      </c>
      <c r="BH847" s="4">
        <f t="shared" si="2577"/>
        <v>16699.51428</v>
      </c>
      <c r="BI847" s="4">
        <f t="shared" si="2577"/>
        <v>20161.42576</v>
      </c>
      <c r="BJ847" s="4">
        <f t="shared" si="38"/>
        <v>68980.71486</v>
      </c>
      <c r="BK847" s="4">
        <f t="shared" si="39"/>
        <v>39352.89135</v>
      </c>
      <c r="BL847" s="4">
        <f t="shared" si="40"/>
        <v>108333.6062</v>
      </c>
      <c r="BM847" s="4">
        <f>BK847*'Ejercicio 3 - TIR'!$D$5</f>
        <v>19676.44568</v>
      </c>
      <c r="BN847" s="4">
        <f t="shared" si="41"/>
        <v>88657.16053</v>
      </c>
      <c r="BO847" s="4">
        <f t="shared" si="42"/>
        <v>36807.64835</v>
      </c>
      <c r="BP847" s="4">
        <f t="shared" si="43"/>
        <v>-110328.9883</v>
      </c>
      <c r="BQ847" s="4">
        <f t="shared" ref="BQ847:BT847" si="2578">BE847</f>
        <v>23273.71126</v>
      </c>
      <c r="BR847" s="4">
        <f t="shared" si="2578"/>
        <v>22779.62187</v>
      </c>
      <c r="BS847" s="4">
        <f t="shared" si="2578"/>
        <v>21557.13244</v>
      </c>
      <c r="BT847" s="4">
        <f t="shared" si="2578"/>
        <v>16699.51428</v>
      </c>
      <c r="BU847" s="4">
        <f t="shared" si="45"/>
        <v>56969.07411</v>
      </c>
      <c r="BV847" s="36">
        <f t="shared" si="46"/>
        <v>7.67088606</v>
      </c>
    </row>
    <row r="848" ht="15.0" customHeight="1">
      <c r="A848" s="2">
        <v>847.0</v>
      </c>
      <c r="B848" s="3">
        <f t="shared" si="4"/>
        <v>0.7156507623</v>
      </c>
      <c r="C848" s="4">
        <f>IF(B848&lt;=('Ejercicio 3 - TIR'!$D$13-'Ejercicio 3 - TIR'!$C$13)/('Ejercicio 3 - TIR'!$E$13-'Ejercicio 3 - TIR'!$C$13),'Ejercicio 3 - TIR'!$C$13+SQRT(('Ejercicio 3 - TIR'!$E$13-'Ejercicio 3 - TIR'!$C$13)*('Ejercicio 3 - TIR'!$D$13-'Ejercicio 3 - TIR'!$C$13)*B848),'Ejercicio 3 - TIR'!$E$13-SQRT(('Ejercicio 3 - TIR'!$E$13-'Ejercicio 3 - TIR'!$C$13)*('Ejercicio 3 - TIR'!$E$13-'Ejercicio 3 - TIR'!$D$13)*(1-B848)))</f>
        <v>81527.88357</v>
      </c>
      <c r="D848" s="3">
        <f t="shared" si="5"/>
        <v>0.434741273</v>
      </c>
      <c r="E848" s="4">
        <f>IF(D848&lt;=('Ejercicio 3 - TIR'!$D$14-'Ejercicio 3 - TIR'!$C$14)/('Ejercicio 3 - TIR'!$E$14-'Ejercicio 3 - TIR'!$C$14),'Ejercicio 3 - TIR'!$C$14+SQRT(('Ejercicio 3 - TIR'!$E$14-'Ejercicio 3 - TIR'!$C$14)*('Ejercicio 3 - TIR'!$D$14-'Ejercicio 3 - TIR'!$C$14)*D848),'Ejercicio 3 - TIR'!$E$14-SQRT(('Ejercicio 3 - TIR'!$E$14-'Ejercicio 3 - TIR'!$C$14)*('Ejercicio 3 - TIR'!$E$14-'Ejercicio 3 - TIR'!$D$14)*(1-D848)))</f>
        <v>30791.9161</v>
      </c>
      <c r="F848" s="3">
        <f t="shared" si="6"/>
        <v>0.6846875729</v>
      </c>
      <c r="G848" s="4">
        <f>IF(F848&lt;=('Ejercicio 3 - TIR'!$D$18-'Ejercicio 3 - TIR'!$C$18)/('Ejercicio 3 - TIR'!$E$18-'Ejercicio 3 - TIR'!$C$18),'Ejercicio 3 - TIR'!$C$18+SQRT(('Ejercicio 3 - TIR'!$E$18-'Ejercicio 3 - TIR'!$C$18)*('Ejercicio 3 - TIR'!$D$18-'Ejercicio 3 - TIR'!$C$18)*F848),'Ejercicio 3 - TIR'!$E$18-SQRT(('Ejercicio 3 - TIR'!$E$18-'Ejercicio 3 - TIR'!$C$18)*('Ejercicio 3 - TIR'!$E$18-'Ejercicio 3 - TIR'!$D$18)*(1-F848)))</f>
        <v>40137.03465</v>
      </c>
      <c r="H848" s="3">
        <f t="shared" si="7"/>
        <v>0.2800131646</v>
      </c>
      <c r="I848" s="4">
        <f>IF(H848&lt;=('Ejercicio 3 - TIR'!$D$18-'Ejercicio 3 - TIR'!$C$18)/('Ejercicio 3 - TIR'!$E$18-'Ejercicio 3 - TIR'!$C$18),'Ejercicio 3 - TIR'!$C$18+SQRT(('Ejercicio 3 - TIR'!$E$18-'Ejercicio 3 - TIR'!$C$18)*('Ejercicio 3 - TIR'!$D$18-'Ejercicio 3 - TIR'!$C$18)*H848),'Ejercicio 3 - TIR'!$E$18-SQRT(('Ejercicio 3 - TIR'!$E$18-'Ejercicio 3 - TIR'!$C$18)*('Ejercicio 3 - TIR'!$E$18-'Ejercicio 3 - TIR'!$D$18)*(1-H848)))</f>
        <v>36480.89305</v>
      </c>
      <c r="J848" s="3">
        <f t="shared" si="8"/>
        <v>0.5394498698</v>
      </c>
      <c r="K848" s="4">
        <f>IF(J848&lt;=('Ejercicio 3 - TIR'!$D$18-'Ejercicio 3 - TIR'!$C$18)/('Ejercicio 3 - TIR'!$E$18-'Ejercicio 3 - TIR'!$C$18),'Ejercicio 3 - TIR'!$C$18+SQRT(('Ejercicio 3 - TIR'!$E$18-'Ejercicio 3 - TIR'!$C$18)*('Ejercicio 3 - TIR'!$D$18-'Ejercicio 3 - TIR'!$C$18)*J848),'Ejercicio 3 - TIR'!$E$18-SQRT(('Ejercicio 3 - TIR'!$E$18-'Ejercicio 3 - TIR'!$C$18)*('Ejercicio 3 - TIR'!$E$18-'Ejercicio 3 - TIR'!$D$18)*(1-J848)))</f>
        <v>38995.41441</v>
      </c>
      <c r="L848" s="3">
        <f t="shared" si="9"/>
        <v>0.883207836</v>
      </c>
      <c r="M848" s="4">
        <f>IF(L848&lt;=('Ejercicio 3 - TIR'!$D$18-'Ejercicio 3 - TIR'!$C$18)/('Ejercicio 3 - TIR'!$E$18-'Ejercicio 3 - TIR'!$C$18),'Ejercicio 3 - TIR'!$C$18+SQRT(('Ejercicio 3 - TIR'!$E$18-'Ejercicio 3 - TIR'!$C$18)*('Ejercicio 3 - TIR'!$D$18-'Ejercicio 3 - TIR'!$C$18)*L848),'Ejercicio 3 - TIR'!$E$18-SQRT(('Ejercicio 3 - TIR'!$E$18-'Ejercicio 3 - TIR'!$C$18)*('Ejercicio 3 - TIR'!$E$18-'Ejercicio 3 - TIR'!$D$18)*(1-L848)))</f>
        <v>42040.36957</v>
      </c>
      <c r="N848" s="3">
        <f t="shared" si="10"/>
        <v>0.8057949521</v>
      </c>
      <c r="O848" s="4">
        <f>IF(N848&lt;=('Ejercicio 3 - TIR'!$D$18-'Ejercicio 3 - TIR'!$C$18)/('Ejercicio 3 - TIR'!$E$18-'Ejercicio 3 - TIR'!$C$18),'Ejercicio 3 - TIR'!$C$18+SQRT(('Ejercicio 3 - TIR'!$E$18-'Ejercicio 3 - TIR'!$C$18)*('Ejercicio 3 - TIR'!$D$18-'Ejercicio 3 - TIR'!$C$18)*N848),'Ejercicio 3 - TIR'!$E$18-SQRT(('Ejercicio 3 - TIR'!$E$18-'Ejercicio 3 - TIR'!$C$18)*('Ejercicio 3 - TIR'!$E$18-'Ejercicio 3 - TIR'!$D$18)*(1-N848)))</f>
        <v>41183.53847</v>
      </c>
      <c r="P848" s="3">
        <f t="shared" si="11"/>
        <v>0.4236041228</v>
      </c>
      <c r="Q848" s="7">
        <f>IF(P848&lt;=('Ejercicio 3 - TIR'!$D$22-'Ejercicio 3 - TIR'!$C$22)/('Ejercicio 3 - TIR'!$E$22-'Ejercicio 3 - TIR'!$C$22),'Ejercicio 3 - TIR'!$C$22+SQRT(('Ejercicio 3 - TIR'!$E$22-'Ejercicio 3 - TIR'!$C$22)*('Ejercicio 3 - TIR'!$D$22-'Ejercicio 3 - TIR'!$C$22)*P848),'Ejercicio 3 - TIR'!$E$22-SQRT(('Ejercicio 3 - TIR'!$E$22-'Ejercicio 3 - TIR'!$C$22)*('Ejercicio 3 - TIR'!$E$22-'Ejercicio 3 - TIR'!$D$22)*(1-P848)))</f>
        <v>0.1476131748</v>
      </c>
      <c r="R848" s="3">
        <f t="shared" si="12"/>
        <v>0.0464875957</v>
      </c>
      <c r="S848" s="7">
        <f>IF(R848&lt;=('Ejercicio 3 - TIR'!$D$23-'Ejercicio 3 - TIR'!$C$23)/('Ejercicio 3 - TIR'!$E$23-'Ejercicio 3 - TIR'!$C$23),'Ejercicio 3 - TIR'!$C$23+SQRT(('Ejercicio 3 - TIR'!$E$23-'Ejercicio 3 - TIR'!$C$23)*('Ejercicio 3 - TIR'!$D$23-'Ejercicio 3 - TIR'!$C$23)*R848),'Ejercicio 3 - TIR'!$E$23-SQRT(('Ejercicio 3 - TIR'!$E$23-'Ejercicio 3 - TIR'!$C$23)*('Ejercicio 3 - TIR'!$E$23-'Ejercicio 3 - TIR'!$D$23)*(1-R848)))</f>
        <v>0.1291475501</v>
      </c>
      <c r="T848" s="3">
        <f t="shared" si="13"/>
        <v>0.4725366504</v>
      </c>
      <c r="U848" s="7">
        <f>IF(T848&lt;=('Ejercicio 3 - TIR'!$D$24-'Ejercicio 3 - TIR'!$C$24)/('Ejercicio 3 - TIR'!$E$24-'Ejercicio 3 - TIR'!$C$24),'Ejercicio 3 - TIR'!$C$24+SQRT(('Ejercicio 3 - TIR'!$E$24-'Ejercicio 3 - TIR'!$C$24)*('Ejercicio 3 - TIR'!$D$24-'Ejercicio 3 - TIR'!$C$24)*T848),'Ejercicio 3 - TIR'!$E$24-SQRT(('Ejercicio 3 - TIR'!$E$24-'Ejercicio 3 - TIR'!$C$24)*('Ejercicio 3 - TIR'!$E$24-'Ejercicio 3 - TIR'!$D$24)*(1-T848)))</f>
        <v>0.1815695774</v>
      </c>
      <c r="V848" s="3">
        <f t="shared" si="14"/>
        <v>0.9552857166</v>
      </c>
      <c r="W848" s="7">
        <f>IF(V848&lt;=('Ejercicio 3 - TIR'!$D$25-'Ejercicio 3 - TIR'!$C$25)/('Ejercicio 3 - TIR'!$E$25-'Ejercicio 3 - TIR'!$C$25),'Ejercicio 3 - TIR'!$C$25+SQRT(('Ejercicio 3 - TIR'!$E$25-'Ejercicio 3 - TIR'!$C$25)*('Ejercicio 3 - TIR'!$D$25-'Ejercicio 3 - TIR'!$C$25)*V848),'Ejercicio 3 - TIR'!$E$25-SQRT(('Ejercicio 3 - TIR'!$E$25-'Ejercicio 3 - TIR'!$C$25)*('Ejercicio 3 - TIR'!$E$25-'Ejercicio 3 - TIR'!$D$25)*(1-V848)))</f>
        <v>0.2374900043</v>
      </c>
      <c r="X848" s="3">
        <f t="shared" si="15"/>
        <v>0.04255956446</v>
      </c>
      <c r="Y848" s="7">
        <f>IF(X848&lt;=('Ejercicio 3 - TIR'!$D$26-'Ejercicio 3 - TIR'!$C$26)/('Ejercicio 3 - TIR'!$E$26-'Ejercicio 3 - TIR'!$C$26),'Ejercicio 3 - TIR'!$C$26+SQRT(('Ejercicio 3 - TIR'!$E$26-'Ejercicio 3 - TIR'!$C$26)*('Ejercicio 3 - TIR'!$D$26-'Ejercicio 3 - TIR'!$C$26)*X848),'Ejercicio 3 - TIR'!$E$26-SQRT(('Ejercicio 3 - TIR'!$E$26-'Ejercicio 3 - TIR'!$C$26)*('Ejercicio 3 - TIR'!$E$26-'Ejercicio 3 - TIR'!$D$26)*(1-X848)))</f>
        <v>0.2007196466</v>
      </c>
      <c r="Z848" s="3">
        <f t="shared" si="16"/>
        <v>1.147613175</v>
      </c>
      <c r="AA848" s="3">
        <f t="shared" si="17"/>
        <v>1.295824605</v>
      </c>
      <c r="AB848" s="3">
        <f t="shared" si="18"/>
        <v>1.531106931</v>
      </c>
      <c r="AC848" s="3">
        <f t="shared" si="19"/>
        <v>1.894729522</v>
      </c>
      <c r="AD848" s="3">
        <f t="shared" si="20"/>
        <v>2.275038962</v>
      </c>
      <c r="AE848" s="2">
        <f t="shared" si="21"/>
        <v>4545.292493</v>
      </c>
      <c r="AF848" s="2">
        <f t="shared" si="22"/>
        <v>5132.305883</v>
      </c>
      <c r="AG848" s="2">
        <f t="shared" si="23"/>
        <v>6064.176494</v>
      </c>
      <c r="AH848" s="2">
        <f t="shared" si="24"/>
        <v>7504.357795</v>
      </c>
      <c r="AI848" s="2">
        <f t="shared" si="25"/>
        <v>9010.62984</v>
      </c>
      <c r="AJ848" s="4">
        <f t="shared" si="26"/>
        <v>46061.78976</v>
      </c>
      <c r="AK848" s="4">
        <f t="shared" si="27"/>
        <v>47272.83881</v>
      </c>
      <c r="AL848" s="4">
        <f t="shared" si="28"/>
        <v>59706.14927</v>
      </c>
      <c r="AM848" s="4">
        <f t="shared" si="29"/>
        <v>79655.12934</v>
      </c>
      <c r="AN848" s="4">
        <f t="shared" si="30"/>
        <v>93694.15463</v>
      </c>
      <c r="AO848" s="4">
        <f>C848/'Ejercicio 3 - TIR'!$D$7</f>
        <v>16305.57671</v>
      </c>
      <c r="AP848" s="4">
        <f t="shared" si="31"/>
        <v>29756.21304</v>
      </c>
      <c r="AQ848" s="4">
        <f t="shared" si="32"/>
        <v>30967.2621</v>
      </c>
      <c r="AR848" s="4">
        <f t="shared" si="33"/>
        <v>43400.57256</v>
      </c>
      <c r="AS848" s="4">
        <f t="shared" si="34"/>
        <v>63349.55263</v>
      </c>
      <c r="AT848" s="4">
        <f t="shared" si="35"/>
        <v>77388.57792</v>
      </c>
      <c r="AU848" s="4">
        <f>AP848*'Ejercicio 3 - TIR'!$D$5</f>
        <v>14878.10652</v>
      </c>
      <c r="AV848" s="4">
        <f>AQ848*'Ejercicio 3 - TIR'!$D$5</f>
        <v>15483.63105</v>
      </c>
      <c r="AW848" s="4">
        <f>AR848*'Ejercicio 3 - TIR'!$D$5</f>
        <v>21700.28628</v>
      </c>
      <c r="AX848" s="4">
        <f>AS848*'Ejercicio 3 - TIR'!$D$5</f>
        <v>31674.77631</v>
      </c>
      <c r="AY848" s="4">
        <f>AT848*'Ejercicio 3 - TIR'!$D$5</f>
        <v>38694.28896</v>
      </c>
      <c r="AZ848" s="4">
        <f t="shared" ref="AZ848:BD848" si="2579">AJ848-AU848-AE848</f>
        <v>26638.39074</v>
      </c>
      <c r="BA848" s="4">
        <f t="shared" si="2579"/>
        <v>26656.90188</v>
      </c>
      <c r="BB848" s="4">
        <f t="shared" si="2579"/>
        <v>31941.6865</v>
      </c>
      <c r="BC848" s="4">
        <f t="shared" si="2579"/>
        <v>40475.99523</v>
      </c>
      <c r="BD848" s="4">
        <f t="shared" si="2579"/>
        <v>45989.23583</v>
      </c>
      <c r="BE848" s="4">
        <f t="shared" ref="BE848:BI848" si="2580">AZ848/Z848</f>
        <v>23211.99454</v>
      </c>
      <c r="BF848" s="4">
        <f t="shared" si="2580"/>
        <v>20571.38118</v>
      </c>
      <c r="BG848" s="4">
        <f t="shared" si="2580"/>
        <v>20861.82608</v>
      </c>
      <c r="BH848" s="4">
        <f t="shared" si="2580"/>
        <v>21362.41335</v>
      </c>
      <c r="BI848" s="4">
        <f t="shared" si="2580"/>
        <v>20214.70251</v>
      </c>
      <c r="BJ848" s="4">
        <f t="shared" si="38"/>
        <v>70052.80886</v>
      </c>
      <c r="BK848" s="4">
        <f t="shared" si="39"/>
        <v>37095.82233</v>
      </c>
      <c r="BL848" s="4">
        <f t="shared" si="40"/>
        <v>107148.6312</v>
      </c>
      <c r="BM848" s="4">
        <f>BK848*'Ejercicio 3 - TIR'!$D$5</f>
        <v>18547.91117</v>
      </c>
      <c r="BN848" s="4">
        <f t="shared" si="41"/>
        <v>88600.72002</v>
      </c>
      <c r="BO848" s="4">
        <f t="shared" si="42"/>
        <v>38944.70446</v>
      </c>
      <c r="BP848" s="4">
        <f t="shared" si="43"/>
        <v>-112319.7997</v>
      </c>
      <c r="BQ848" s="4">
        <f t="shared" ref="BQ848:BT848" si="2581">BE848</f>
        <v>23211.99454</v>
      </c>
      <c r="BR848" s="4">
        <f t="shared" si="2581"/>
        <v>20571.38118</v>
      </c>
      <c r="BS848" s="4">
        <f t="shared" si="2581"/>
        <v>20861.82608</v>
      </c>
      <c r="BT848" s="4">
        <f t="shared" si="2581"/>
        <v>21362.41335</v>
      </c>
      <c r="BU848" s="4">
        <f t="shared" si="45"/>
        <v>59159.40698</v>
      </c>
      <c r="BV848" s="36">
        <f t="shared" si="46"/>
        <v>7.80710157</v>
      </c>
    </row>
    <row r="849" ht="15.0" customHeight="1">
      <c r="A849" s="2">
        <v>848.0</v>
      </c>
      <c r="B849" s="3">
        <f t="shared" si="4"/>
        <v>0.7700190129</v>
      </c>
      <c r="C849" s="4">
        <f>IF(B849&lt;=('Ejercicio 3 - TIR'!$D$13-'Ejercicio 3 - TIR'!$C$13)/('Ejercicio 3 - TIR'!$E$13-'Ejercicio 3 - TIR'!$C$13),'Ejercicio 3 - TIR'!$C$13+SQRT(('Ejercicio 3 - TIR'!$E$13-'Ejercicio 3 - TIR'!$C$13)*('Ejercicio 3 - TIR'!$D$13-'Ejercicio 3 - TIR'!$C$13)*B849),'Ejercicio 3 - TIR'!$E$13-SQRT(('Ejercicio 3 - TIR'!$E$13-'Ejercicio 3 - TIR'!$C$13)*('Ejercicio 3 - TIR'!$E$13-'Ejercicio 3 - TIR'!$D$13)*(1-B849)))</f>
        <v>83387.43895</v>
      </c>
      <c r="D849" s="3">
        <f t="shared" si="5"/>
        <v>0.03127081345</v>
      </c>
      <c r="E849" s="4">
        <f>IF(D849&lt;=('Ejercicio 3 - TIR'!$D$14-'Ejercicio 3 - TIR'!$C$14)/('Ejercicio 3 - TIR'!$E$14-'Ejercicio 3 - TIR'!$C$14),'Ejercicio 3 - TIR'!$C$14+SQRT(('Ejercicio 3 - TIR'!$E$14-'Ejercicio 3 - TIR'!$C$14)*('Ejercicio 3 - TIR'!$D$14-'Ejercicio 3 - TIR'!$C$14)*D849),'Ejercicio 3 - TIR'!$E$14-SQRT(('Ejercicio 3 - TIR'!$E$14-'Ejercicio 3 - TIR'!$C$14)*('Ejercicio 3 - TIR'!$E$14-'Ejercicio 3 - TIR'!$D$14)*(1-D849)))</f>
        <v>26531.44083</v>
      </c>
      <c r="F849" s="3">
        <f t="shared" si="6"/>
        <v>0.2349824936</v>
      </c>
      <c r="G849" s="4">
        <f>IF(F849&lt;=('Ejercicio 3 - TIR'!$D$18-'Ejercicio 3 - TIR'!$C$18)/('Ejercicio 3 - TIR'!$E$18-'Ejercicio 3 - TIR'!$C$18),'Ejercicio 3 - TIR'!$C$18+SQRT(('Ejercicio 3 - TIR'!$E$18-'Ejercicio 3 - TIR'!$C$18)*('Ejercicio 3 - TIR'!$D$18-'Ejercicio 3 - TIR'!$C$18)*F849),'Ejercicio 3 - TIR'!$E$18-SQRT(('Ejercicio 3 - TIR'!$E$18-'Ejercicio 3 - TIR'!$C$18)*('Ejercicio 3 - TIR'!$E$18-'Ejercicio 3 - TIR'!$D$18)*(1-F849)))</f>
        <v>35936.94989</v>
      </c>
      <c r="H849" s="3">
        <f t="shared" si="7"/>
        <v>0.3406269355</v>
      </c>
      <c r="I849" s="4">
        <f>IF(H849&lt;=('Ejercicio 3 - TIR'!$D$18-'Ejercicio 3 - TIR'!$C$18)/('Ejercicio 3 - TIR'!$E$18-'Ejercicio 3 - TIR'!$C$18),'Ejercicio 3 - TIR'!$C$18+SQRT(('Ejercicio 3 - TIR'!$E$18-'Ejercicio 3 - TIR'!$C$18)*('Ejercicio 3 - TIR'!$D$18-'Ejercicio 3 - TIR'!$C$18)*H849),'Ejercicio 3 - TIR'!$E$18-SQRT(('Ejercicio 3 - TIR'!$E$18-'Ejercicio 3 - TIR'!$C$18)*('Ejercicio 3 - TIR'!$E$18-'Ejercicio 3 - TIR'!$D$18)*(1-H849)))</f>
        <v>37148.00954</v>
      </c>
      <c r="J849" s="3">
        <f t="shared" si="8"/>
        <v>0.6166562887</v>
      </c>
      <c r="K849" s="4">
        <f>IF(J849&lt;=('Ejercicio 3 - TIR'!$D$18-'Ejercicio 3 - TIR'!$C$18)/('Ejercicio 3 - TIR'!$E$18-'Ejercicio 3 - TIR'!$C$18),'Ejercicio 3 - TIR'!$C$18+SQRT(('Ejercicio 3 - TIR'!$E$18-'Ejercicio 3 - TIR'!$C$18)*('Ejercicio 3 - TIR'!$D$18-'Ejercicio 3 - TIR'!$C$18)*J849),'Ejercicio 3 - TIR'!$E$18-SQRT(('Ejercicio 3 - TIR'!$E$18-'Ejercicio 3 - TIR'!$C$18)*('Ejercicio 3 - TIR'!$E$18-'Ejercicio 3 - TIR'!$D$18)*(1-J849)))</f>
        <v>39617.6111</v>
      </c>
      <c r="L849" s="3">
        <f t="shared" si="9"/>
        <v>0.3650839514</v>
      </c>
      <c r="M849" s="4">
        <f>IF(L849&lt;=('Ejercicio 3 - TIR'!$D$18-'Ejercicio 3 - TIR'!$C$18)/('Ejercicio 3 - TIR'!$E$18-'Ejercicio 3 - TIR'!$C$18),'Ejercicio 3 - TIR'!$C$18+SQRT(('Ejercicio 3 - TIR'!$E$18-'Ejercicio 3 - TIR'!$C$18)*('Ejercicio 3 - TIR'!$D$18-'Ejercicio 3 - TIR'!$C$18)*L849),'Ejercicio 3 - TIR'!$E$18-SQRT(('Ejercicio 3 - TIR'!$E$18-'Ejercicio 3 - TIR'!$C$18)*('Ejercicio 3 - TIR'!$E$18-'Ejercicio 3 - TIR'!$D$18)*(1-L849)))</f>
        <v>37400.17518</v>
      </c>
      <c r="N849" s="3">
        <f t="shared" si="10"/>
        <v>0.4849943193</v>
      </c>
      <c r="O849" s="4">
        <f>IF(N849&lt;=('Ejercicio 3 - TIR'!$D$18-'Ejercicio 3 - TIR'!$C$18)/('Ejercicio 3 - TIR'!$E$18-'Ejercicio 3 - TIR'!$C$18),'Ejercicio 3 - TIR'!$C$18+SQRT(('Ejercicio 3 - TIR'!$E$18-'Ejercicio 3 - TIR'!$C$18)*('Ejercicio 3 - TIR'!$D$18-'Ejercicio 3 - TIR'!$C$18)*N849),'Ejercicio 3 - TIR'!$E$18-SQRT(('Ejercicio 3 - TIR'!$E$18-'Ejercicio 3 - TIR'!$C$18)*('Ejercicio 3 - TIR'!$E$18-'Ejercicio 3 - TIR'!$D$18)*(1-N849)))</f>
        <v>38529.3111</v>
      </c>
      <c r="P849" s="3">
        <f t="shared" si="11"/>
        <v>0.7929497553</v>
      </c>
      <c r="Q849" s="7">
        <f>IF(P849&lt;=('Ejercicio 3 - TIR'!$D$22-'Ejercicio 3 - TIR'!$C$22)/('Ejercicio 3 - TIR'!$E$22-'Ejercicio 3 - TIR'!$C$22),'Ejercicio 3 - TIR'!$C$22+SQRT(('Ejercicio 3 - TIR'!$E$22-'Ejercicio 3 - TIR'!$C$22)*('Ejercicio 3 - TIR'!$D$22-'Ejercicio 3 - TIR'!$C$22)*P849),'Ejercicio 3 - TIR'!$E$22-SQRT(('Ejercicio 3 - TIR'!$E$22-'Ejercicio 3 - TIR'!$C$22)*('Ejercicio 3 - TIR'!$E$22-'Ejercicio 3 - TIR'!$D$22)*(1-P849)))</f>
        <v>0.1606948079</v>
      </c>
      <c r="R849" s="3">
        <f t="shared" si="12"/>
        <v>0.26826331</v>
      </c>
      <c r="S849" s="7">
        <f>IF(R849&lt;=('Ejercicio 3 - TIR'!$D$23-'Ejercicio 3 - TIR'!$C$23)/('Ejercicio 3 - TIR'!$E$23-'Ejercicio 3 - TIR'!$C$23),'Ejercicio 3 - TIR'!$C$23+SQRT(('Ejercicio 3 - TIR'!$E$23-'Ejercicio 3 - TIR'!$C$23)*('Ejercicio 3 - TIR'!$D$23-'Ejercicio 3 - TIR'!$C$23)*R849),'Ejercicio 3 - TIR'!$E$23-SQRT(('Ejercicio 3 - TIR'!$E$23-'Ejercicio 3 - TIR'!$C$23)*('Ejercicio 3 - TIR'!$E$23-'Ejercicio 3 - TIR'!$D$23)*(1-R849)))</f>
        <v>0.1419743932</v>
      </c>
      <c r="T849" s="3">
        <f t="shared" si="13"/>
        <v>0.6411056681</v>
      </c>
      <c r="U849" s="7">
        <f>IF(T849&lt;=('Ejercicio 3 - TIR'!$D$24-'Ejercicio 3 - TIR'!$C$24)/('Ejercicio 3 - TIR'!$E$24-'Ejercicio 3 - TIR'!$C$24),'Ejercicio 3 - TIR'!$C$24+SQRT(('Ejercicio 3 - TIR'!$E$24-'Ejercicio 3 - TIR'!$C$24)*('Ejercicio 3 - TIR'!$D$24-'Ejercicio 3 - TIR'!$C$24)*T849),'Ejercicio 3 - TIR'!$E$24-SQRT(('Ejercicio 3 - TIR'!$E$24-'Ejercicio 3 - TIR'!$C$24)*('Ejercicio 3 - TIR'!$E$24-'Ejercicio 3 - TIR'!$D$24)*(1-T849)))</f>
        <v>0.1882997771</v>
      </c>
      <c r="V849" s="3">
        <f t="shared" si="14"/>
        <v>0.9914156497</v>
      </c>
      <c r="W849" s="7">
        <f>IF(V849&lt;=('Ejercicio 3 - TIR'!$D$25-'Ejercicio 3 - TIR'!$C$25)/('Ejercicio 3 - TIR'!$E$25-'Ejercicio 3 - TIR'!$C$25),'Ejercicio 3 - TIR'!$C$25+SQRT(('Ejercicio 3 - TIR'!$E$25-'Ejercicio 3 - TIR'!$C$25)*('Ejercicio 3 - TIR'!$D$25-'Ejercicio 3 - TIR'!$C$25)*V849),'Ejercicio 3 - TIR'!$E$25-SQRT(('Ejercicio 3 - TIR'!$E$25-'Ejercicio 3 - TIR'!$C$25)*('Ejercicio 3 - TIR'!$E$25-'Ejercicio 3 - TIR'!$D$25)*(1-V849)))</f>
        <v>0.2445186474</v>
      </c>
      <c r="X849" s="3">
        <f t="shared" si="15"/>
        <v>0.2765824059</v>
      </c>
      <c r="Y849" s="7">
        <f>IF(X849&lt;=('Ejercicio 3 - TIR'!$D$26-'Ejercicio 3 - TIR'!$C$26)/('Ejercicio 3 - TIR'!$E$26-'Ejercicio 3 - TIR'!$C$26),'Ejercicio 3 - TIR'!$C$26+SQRT(('Ejercicio 3 - TIR'!$E$26-'Ejercicio 3 - TIR'!$C$26)*('Ejercicio 3 - TIR'!$D$26-'Ejercicio 3 - TIR'!$C$26)*X849),'Ejercicio 3 - TIR'!$E$26-SQRT(('Ejercicio 3 - TIR'!$E$26-'Ejercicio 3 - TIR'!$C$26)*('Ejercicio 3 - TIR'!$E$26-'Ejercicio 3 - TIR'!$D$26)*(1-X849)))</f>
        <v>0.2173271384</v>
      </c>
      <c r="Z849" s="3">
        <f t="shared" si="16"/>
        <v>1.160694808</v>
      </c>
      <c r="AA849" s="3">
        <f t="shared" si="17"/>
        <v>1.325483749</v>
      </c>
      <c r="AB849" s="3">
        <f t="shared" si="18"/>
        <v>1.575072044</v>
      </c>
      <c r="AC849" s="3">
        <f t="shared" si="19"/>
        <v>1.960206529</v>
      </c>
      <c r="AD849" s="3">
        <f t="shared" si="20"/>
        <v>2.386212605</v>
      </c>
      <c r="AE849" s="2">
        <f t="shared" si="21"/>
        <v>4263.464788</v>
      </c>
      <c r="AF849" s="2">
        <f t="shared" si="22"/>
        <v>4868.767615</v>
      </c>
      <c r="AG849" s="2">
        <f t="shared" si="23"/>
        <v>5785.555471</v>
      </c>
      <c r="AH849" s="2">
        <f t="shared" si="24"/>
        <v>7200.23167</v>
      </c>
      <c r="AI849" s="2">
        <f t="shared" si="25"/>
        <v>8765.037415</v>
      </c>
      <c r="AJ849" s="4">
        <f t="shared" si="26"/>
        <v>41711.83116</v>
      </c>
      <c r="AK849" s="4">
        <f t="shared" si="27"/>
        <v>49239.08295</v>
      </c>
      <c r="AL849" s="4">
        <f t="shared" si="28"/>
        <v>62400.59168</v>
      </c>
      <c r="AM849" s="4">
        <f t="shared" si="29"/>
        <v>73312.06758</v>
      </c>
      <c r="AN849" s="4">
        <f t="shared" si="30"/>
        <v>91939.12782</v>
      </c>
      <c r="AO849" s="4">
        <f>C849/'Ejercicio 3 - TIR'!$D$7</f>
        <v>16677.48779</v>
      </c>
      <c r="AP849" s="4">
        <f t="shared" si="31"/>
        <v>25034.34336</v>
      </c>
      <c r="AQ849" s="4">
        <f t="shared" si="32"/>
        <v>32561.59516</v>
      </c>
      <c r="AR849" s="4">
        <f t="shared" si="33"/>
        <v>45723.10389</v>
      </c>
      <c r="AS849" s="4">
        <f t="shared" si="34"/>
        <v>56634.57979</v>
      </c>
      <c r="AT849" s="4">
        <f t="shared" si="35"/>
        <v>75261.64003</v>
      </c>
      <c r="AU849" s="4">
        <f>AP849*'Ejercicio 3 - TIR'!$D$5</f>
        <v>12517.17168</v>
      </c>
      <c r="AV849" s="4">
        <f>AQ849*'Ejercicio 3 - TIR'!$D$5</f>
        <v>16280.79758</v>
      </c>
      <c r="AW849" s="4">
        <f>AR849*'Ejercicio 3 - TIR'!$D$5</f>
        <v>22861.55194</v>
      </c>
      <c r="AX849" s="4">
        <f>AS849*'Ejercicio 3 - TIR'!$D$5</f>
        <v>28317.2899</v>
      </c>
      <c r="AY849" s="4">
        <f>AT849*'Ejercicio 3 - TIR'!$D$5</f>
        <v>37630.82001</v>
      </c>
      <c r="AZ849" s="4">
        <f t="shared" ref="AZ849:BD849" si="2582">AJ849-AU849-AE849</f>
        <v>24931.19468</v>
      </c>
      <c r="BA849" s="4">
        <f t="shared" si="2582"/>
        <v>28089.51775</v>
      </c>
      <c r="BB849" s="4">
        <f t="shared" si="2582"/>
        <v>33753.48426</v>
      </c>
      <c r="BC849" s="4">
        <f t="shared" si="2582"/>
        <v>37794.54602</v>
      </c>
      <c r="BD849" s="4">
        <f t="shared" si="2582"/>
        <v>45543.27039</v>
      </c>
      <c r="BE849" s="4">
        <f t="shared" ref="BE849:BI849" si="2583">AZ849/Z849</f>
        <v>21479.54356</v>
      </c>
      <c r="BF849" s="4">
        <f t="shared" si="2583"/>
        <v>21191.89901</v>
      </c>
      <c r="BG849" s="4">
        <f t="shared" si="2583"/>
        <v>21429.80342</v>
      </c>
      <c r="BH849" s="4">
        <f t="shared" si="2583"/>
        <v>19280.89997</v>
      </c>
      <c r="BI849" s="4">
        <f t="shared" si="2583"/>
        <v>19086.00696</v>
      </c>
      <c r="BJ849" s="4">
        <f t="shared" si="38"/>
        <v>63309.65853</v>
      </c>
      <c r="BK849" s="4">
        <f t="shared" si="39"/>
        <v>39796.03159</v>
      </c>
      <c r="BL849" s="4">
        <f t="shared" si="40"/>
        <v>103105.6901</v>
      </c>
      <c r="BM849" s="4">
        <f>BK849*'Ejercicio 3 - TIR'!$D$5</f>
        <v>19898.01579</v>
      </c>
      <c r="BN849" s="4">
        <f t="shared" si="41"/>
        <v>83207.67433</v>
      </c>
      <c r="BO849" s="4">
        <f t="shared" si="42"/>
        <v>34870.18472</v>
      </c>
      <c r="BP849" s="4">
        <f t="shared" si="43"/>
        <v>-109918.8798</v>
      </c>
      <c r="BQ849" s="4">
        <f t="shared" ref="BQ849:BT849" si="2584">BE849</f>
        <v>21479.54356</v>
      </c>
      <c r="BR849" s="4">
        <f t="shared" si="2584"/>
        <v>21191.89901</v>
      </c>
      <c r="BS849" s="4">
        <f t="shared" si="2584"/>
        <v>21429.80342</v>
      </c>
      <c r="BT849" s="4">
        <f t="shared" si="2584"/>
        <v>19280.89997</v>
      </c>
      <c r="BU849" s="4">
        <f t="shared" si="45"/>
        <v>53956.19168</v>
      </c>
      <c r="BV849" s="36">
        <f t="shared" si="46"/>
        <v>6.80446832</v>
      </c>
    </row>
    <row r="850" ht="15.0" customHeight="1">
      <c r="A850" s="2">
        <v>849.0</v>
      </c>
      <c r="B850" s="3">
        <f t="shared" si="4"/>
        <v>0.8466126597</v>
      </c>
      <c r="C850" s="4">
        <f>IF(B850&lt;=('Ejercicio 3 - TIR'!$D$13-'Ejercicio 3 - TIR'!$C$13)/('Ejercicio 3 - TIR'!$E$13-'Ejercicio 3 - TIR'!$C$13),'Ejercicio 3 - TIR'!$C$13+SQRT(('Ejercicio 3 - TIR'!$E$13-'Ejercicio 3 - TIR'!$C$13)*('Ejercicio 3 - TIR'!$D$13-'Ejercicio 3 - TIR'!$C$13)*B850),'Ejercicio 3 - TIR'!$E$13-SQRT(('Ejercicio 3 - TIR'!$E$13-'Ejercicio 3 - TIR'!$C$13)*('Ejercicio 3 - TIR'!$E$13-'Ejercicio 3 - TIR'!$D$13)*(1-B850)))</f>
        <v>86432.95138</v>
      </c>
      <c r="D850" s="3">
        <f t="shared" si="5"/>
        <v>0.4805476694</v>
      </c>
      <c r="E850" s="4">
        <f>IF(D850&lt;=('Ejercicio 3 - TIR'!$D$14-'Ejercicio 3 - TIR'!$C$14)/('Ejercicio 3 - TIR'!$E$14-'Ejercicio 3 - TIR'!$C$14),'Ejercicio 3 - TIR'!$C$14+SQRT(('Ejercicio 3 - TIR'!$E$14-'Ejercicio 3 - TIR'!$C$14)*('Ejercicio 3 - TIR'!$D$14-'Ejercicio 3 - TIR'!$C$14)*D850),'Ejercicio 3 - TIR'!$E$14-SQRT(('Ejercicio 3 - TIR'!$E$14-'Ejercicio 3 - TIR'!$C$14)*('Ejercicio 3 - TIR'!$E$14-'Ejercicio 3 - TIR'!$D$14)*(1-D850)))</f>
        <v>31172.89121</v>
      </c>
      <c r="F850" s="3">
        <f t="shared" si="6"/>
        <v>0.09415011895</v>
      </c>
      <c r="G850" s="4">
        <f>IF(F850&lt;=('Ejercicio 3 - TIR'!$D$18-'Ejercicio 3 - TIR'!$C$18)/('Ejercicio 3 - TIR'!$E$18-'Ejercicio 3 - TIR'!$C$18),'Ejercicio 3 - TIR'!$C$18+SQRT(('Ejercicio 3 - TIR'!$E$18-'Ejercicio 3 - TIR'!$C$18)*('Ejercicio 3 - TIR'!$D$18-'Ejercicio 3 - TIR'!$C$18)*F850),'Ejercicio 3 - TIR'!$E$18-SQRT(('Ejercicio 3 - TIR'!$E$18-'Ejercicio 3 - TIR'!$C$18)*('Ejercicio 3 - TIR'!$E$18-'Ejercicio 3 - TIR'!$D$18)*(1-F850)))</f>
        <v>33757.99386</v>
      </c>
      <c r="H850" s="3">
        <f t="shared" si="7"/>
        <v>0.6438885564</v>
      </c>
      <c r="I850" s="4">
        <f>IF(H850&lt;=('Ejercicio 3 - TIR'!$D$18-'Ejercicio 3 - TIR'!$C$18)/('Ejercicio 3 - TIR'!$E$18-'Ejercicio 3 - TIR'!$C$18),'Ejercicio 3 - TIR'!$C$18+SQRT(('Ejercicio 3 - TIR'!$E$18-'Ejercicio 3 - TIR'!$C$18)*('Ejercicio 3 - TIR'!$D$18-'Ejercicio 3 - TIR'!$C$18)*H850),'Ejercicio 3 - TIR'!$E$18-SQRT(('Ejercicio 3 - TIR'!$E$18-'Ejercicio 3 - TIR'!$C$18)*('Ejercicio 3 - TIR'!$E$18-'Ejercicio 3 - TIR'!$D$18)*(1-H850)))</f>
        <v>39827.67945</v>
      </c>
      <c r="J850" s="3">
        <f t="shared" si="8"/>
        <v>0.8601010632</v>
      </c>
      <c r="K850" s="4">
        <f>IF(J850&lt;=('Ejercicio 3 - TIR'!$D$18-'Ejercicio 3 - TIR'!$C$18)/('Ejercicio 3 - TIR'!$E$18-'Ejercicio 3 - TIR'!$C$18),'Ejercicio 3 - TIR'!$C$18+SQRT(('Ejercicio 3 - TIR'!$E$18-'Ejercicio 3 - TIR'!$C$18)*('Ejercicio 3 - TIR'!$D$18-'Ejercicio 3 - TIR'!$C$18)*J850),'Ejercicio 3 - TIR'!$E$18-SQRT(('Ejercicio 3 - TIR'!$E$18-'Ejercicio 3 - TIR'!$C$18)*('Ejercicio 3 - TIR'!$E$18-'Ejercicio 3 - TIR'!$D$18)*(1-J850)))</f>
        <v>41760.79944</v>
      </c>
      <c r="L850" s="3">
        <f t="shared" si="9"/>
        <v>0.2572749339</v>
      </c>
      <c r="M850" s="4">
        <f>IF(L850&lt;=('Ejercicio 3 - TIR'!$D$18-'Ejercicio 3 - TIR'!$C$18)/('Ejercicio 3 - TIR'!$E$18-'Ejercicio 3 - TIR'!$C$18),'Ejercicio 3 - TIR'!$C$18+SQRT(('Ejercicio 3 - TIR'!$E$18-'Ejercicio 3 - TIR'!$C$18)*('Ejercicio 3 - TIR'!$D$18-'Ejercicio 3 - TIR'!$C$18)*L850),'Ejercicio 3 - TIR'!$E$18-SQRT(('Ejercicio 3 - TIR'!$E$18-'Ejercicio 3 - TIR'!$C$18)*('Ejercicio 3 - TIR'!$E$18-'Ejercicio 3 - TIR'!$D$18)*(1-L850)))</f>
        <v>36212.18481</v>
      </c>
      <c r="N850" s="3">
        <f t="shared" si="10"/>
        <v>0.8880396444</v>
      </c>
      <c r="O850" s="4">
        <f>IF(N850&lt;=('Ejercicio 3 - TIR'!$D$18-'Ejercicio 3 - TIR'!$C$18)/('Ejercicio 3 - TIR'!$E$18-'Ejercicio 3 - TIR'!$C$18),'Ejercicio 3 - TIR'!$C$18+SQRT(('Ejercicio 3 - TIR'!$E$18-'Ejercicio 3 - TIR'!$C$18)*('Ejercicio 3 - TIR'!$D$18-'Ejercicio 3 - TIR'!$C$18)*N850),'Ejercicio 3 - TIR'!$E$18-SQRT(('Ejercicio 3 - TIR'!$E$18-'Ejercicio 3 - TIR'!$C$18)*('Ejercicio 3 - TIR'!$E$18-'Ejercicio 3 - TIR'!$D$18)*(1-N850)))</f>
        <v>42102.23764</v>
      </c>
      <c r="P850" s="3">
        <f t="shared" si="11"/>
        <v>0.2275920538</v>
      </c>
      <c r="Q850" s="7">
        <f>IF(P850&lt;=('Ejercicio 3 - TIR'!$D$22-'Ejercicio 3 - TIR'!$C$22)/('Ejercicio 3 - TIR'!$E$22-'Ejercicio 3 - TIR'!$C$22),'Ejercicio 3 - TIR'!$C$22+SQRT(('Ejercicio 3 - TIR'!$E$22-'Ejercicio 3 - TIR'!$C$22)*('Ejercicio 3 - TIR'!$D$22-'Ejercicio 3 - TIR'!$C$22)*P850),'Ejercicio 3 - TIR'!$E$22-SQRT(('Ejercicio 3 - TIR'!$E$22-'Ejercicio 3 - TIR'!$C$22)*('Ejercicio 3 - TIR'!$E$22-'Ejercicio 3 - TIR'!$D$22)*(1-P850)))</f>
        <v>0.1402402</v>
      </c>
      <c r="R850" s="3">
        <f t="shared" si="12"/>
        <v>0.8252724775</v>
      </c>
      <c r="S850" s="7">
        <f>IF(R850&lt;=('Ejercicio 3 - TIR'!$D$23-'Ejercicio 3 - TIR'!$C$23)/('Ejercicio 3 - TIR'!$E$23-'Ejercicio 3 - TIR'!$C$23),'Ejercicio 3 - TIR'!$C$23+SQRT(('Ejercicio 3 - TIR'!$E$23-'Ejercicio 3 - TIR'!$C$23)*('Ejercicio 3 - TIR'!$D$23-'Ejercicio 3 - TIR'!$C$23)*R850),'Ejercicio 3 - TIR'!$E$23-SQRT(('Ejercicio 3 - TIR'!$E$23-'Ejercicio 3 - TIR'!$C$23)*('Ejercicio 3 - TIR'!$E$23-'Ejercicio 3 - TIR'!$D$23)*(1-R850)))</f>
        <v>0.1622655832</v>
      </c>
      <c r="T850" s="3">
        <f t="shared" si="13"/>
        <v>0.6100103017</v>
      </c>
      <c r="U850" s="7">
        <f>IF(T850&lt;=('Ejercicio 3 - TIR'!$D$24-'Ejercicio 3 - TIR'!$C$24)/('Ejercicio 3 - TIR'!$E$24-'Ejercicio 3 - TIR'!$C$24),'Ejercicio 3 - TIR'!$C$24+SQRT(('Ejercicio 3 - TIR'!$E$24-'Ejercicio 3 - TIR'!$C$24)*('Ejercicio 3 - TIR'!$D$24-'Ejercicio 3 - TIR'!$C$24)*T850),'Ejercicio 3 - TIR'!$E$24-SQRT(('Ejercicio 3 - TIR'!$E$24-'Ejercicio 3 - TIR'!$C$24)*('Ejercicio 3 - TIR'!$E$24-'Ejercicio 3 - TIR'!$D$24)*(1-T850)))</f>
        <v>0.1869550132</v>
      </c>
      <c r="V850" s="3">
        <f t="shared" si="14"/>
        <v>0.9863580807</v>
      </c>
      <c r="W850" s="7">
        <f>IF(V850&lt;=('Ejercicio 3 - TIR'!$D$25-'Ejercicio 3 - TIR'!$C$25)/('Ejercicio 3 - TIR'!$E$25-'Ejercicio 3 - TIR'!$C$25),'Ejercicio 3 - TIR'!$C$25+SQRT(('Ejercicio 3 - TIR'!$E$25-'Ejercicio 3 - TIR'!$C$25)*('Ejercicio 3 - TIR'!$D$25-'Ejercicio 3 - TIR'!$C$25)*V850),'Ejercicio 3 - TIR'!$E$25-SQRT(('Ejercicio 3 - TIR'!$E$25-'Ejercicio 3 - TIR'!$C$25)*('Ejercicio 3 - TIR'!$E$25-'Ejercicio 3 - TIR'!$D$25)*(1-V850)))</f>
        <v>0.2430901</v>
      </c>
      <c r="X850" s="3">
        <f t="shared" si="15"/>
        <v>0.1078326468</v>
      </c>
      <c r="Y850" s="7">
        <f>IF(X850&lt;=('Ejercicio 3 - TIR'!$D$26-'Ejercicio 3 - TIR'!$C$26)/('Ejercicio 3 - TIR'!$E$26-'Ejercicio 3 - TIR'!$C$26),'Ejercicio 3 - TIR'!$C$26+SQRT(('Ejercicio 3 - TIR'!$E$26-'Ejercicio 3 - TIR'!$C$26)*('Ejercicio 3 - TIR'!$D$26-'Ejercicio 3 - TIR'!$C$26)*X850),'Ejercicio 3 - TIR'!$E$26-SQRT(('Ejercicio 3 - TIR'!$E$26-'Ejercicio 3 - TIR'!$C$26)*('Ejercicio 3 - TIR'!$E$26-'Ejercicio 3 - TIR'!$D$26)*(1-X850)))</f>
        <v>0.2070630638</v>
      </c>
      <c r="Z850" s="3">
        <f t="shared" si="16"/>
        <v>1.1402402</v>
      </c>
      <c r="AA850" s="3">
        <f t="shared" si="17"/>
        <v>1.325261941</v>
      </c>
      <c r="AB850" s="3">
        <f t="shared" si="18"/>
        <v>1.573026305</v>
      </c>
      <c r="AC850" s="3">
        <f t="shared" si="19"/>
        <v>1.955413426</v>
      </c>
      <c r="AD850" s="3">
        <f t="shared" si="20"/>
        <v>2.360307321</v>
      </c>
      <c r="AE850" s="2">
        <f t="shared" si="21"/>
        <v>4371.692498</v>
      </c>
      <c r="AF850" s="2">
        <f t="shared" si="22"/>
        <v>5081.067731</v>
      </c>
      <c r="AG850" s="2">
        <f t="shared" si="23"/>
        <v>6030.998816</v>
      </c>
      <c r="AH850" s="2">
        <f t="shared" si="24"/>
        <v>7497.074921</v>
      </c>
      <c r="AI850" s="2">
        <f t="shared" si="25"/>
        <v>9049.442224</v>
      </c>
      <c r="AJ850" s="4">
        <f t="shared" si="26"/>
        <v>38492.22167</v>
      </c>
      <c r="AK850" s="4">
        <f t="shared" si="27"/>
        <v>52782.10778</v>
      </c>
      <c r="AL850" s="4">
        <f t="shared" si="28"/>
        <v>65690.83602</v>
      </c>
      <c r="AM850" s="4">
        <f t="shared" si="29"/>
        <v>70809.79237</v>
      </c>
      <c r="AN850" s="4">
        <f t="shared" si="30"/>
        <v>99374.21976</v>
      </c>
      <c r="AO850" s="4">
        <f>C850/'Ejercicio 3 - TIR'!$D$7</f>
        <v>17286.59028</v>
      </c>
      <c r="AP850" s="4">
        <f t="shared" si="31"/>
        <v>21205.63139</v>
      </c>
      <c r="AQ850" s="4">
        <f t="shared" si="32"/>
        <v>35495.51751</v>
      </c>
      <c r="AR850" s="4">
        <f t="shared" si="33"/>
        <v>48404.24575</v>
      </c>
      <c r="AS850" s="4">
        <f t="shared" si="34"/>
        <v>53523.2021</v>
      </c>
      <c r="AT850" s="4">
        <f t="shared" si="35"/>
        <v>82087.62949</v>
      </c>
      <c r="AU850" s="4">
        <f>AP850*'Ejercicio 3 - TIR'!$D$5</f>
        <v>10602.8157</v>
      </c>
      <c r="AV850" s="4">
        <f>AQ850*'Ejercicio 3 - TIR'!$D$5</f>
        <v>17747.75875</v>
      </c>
      <c r="AW850" s="4">
        <f>AR850*'Ejercicio 3 - TIR'!$D$5</f>
        <v>24202.12287</v>
      </c>
      <c r="AX850" s="4">
        <f>AS850*'Ejercicio 3 - TIR'!$D$5</f>
        <v>26761.60105</v>
      </c>
      <c r="AY850" s="4">
        <f>AT850*'Ejercicio 3 - TIR'!$D$5</f>
        <v>41043.81474</v>
      </c>
      <c r="AZ850" s="4">
        <f t="shared" ref="AZ850:BD850" si="2585">AJ850-AU850-AE850</f>
        <v>23517.71347</v>
      </c>
      <c r="BA850" s="4">
        <f t="shared" si="2585"/>
        <v>29953.2813</v>
      </c>
      <c r="BB850" s="4">
        <f t="shared" si="2585"/>
        <v>35457.71433</v>
      </c>
      <c r="BC850" s="4">
        <f t="shared" si="2585"/>
        <v>36551.1164</v>
      </c>
      <c r="BD850" s="4">
        <f t="shared" si="2585"/>
        <v>49280.96279</v>
      </c>
      <c r="BE850" s="4">
        <f t="shared" ref="BE850:BI850" si="2586">AZ850/Z850</f>
        <v>20625.22745</v>
      </c>
      <c r="BF850" s="4">
        <f t="shared" si="2586"/>
        <v>22601.78186</v>
      </c>
      <c r="BG850" s="4">
        <f t="shared" si="2586"/>
        <v>22541.08163</v>
      </c>
      <c r="BH850" s="4">
        <f t="shared" si="2586"/>
        <v>18692.27035</v>
      </c>
      <c r="BI850" s="4">
        <f t="shared" si="2586"/>
        <v>20879.04501</v>
      </c>
      <c r="BJ850" s="4">
        <f t="shared" si="38"/>
        <v>73577.60335</v>
      </c>
      <c r="BK850" s="4">
        <f t="shared" si="39"/>
        <v>40801.66559</v>
      </c>
      <c r="BL850" s="4">
        <f t="shared" si="40"/>
        <v>114379.2689</v>
      </c>
      <c r="BM850" s="4">
        <f>BK850*'Ejercicio 3 - TIR'!$D$5</f>
        <v>20400.8328</v>
      </c>
      <c r="BN850" s="4">
        <f t="shared" si="41"/>
        <v>93978.43615</v>
      </c>
      <c r="BO850" s="4">
        <f t="shared" si="42"/>
        <v>39816.18635</v>
      </c>
      <c r="BP850" s="4">
        <f t="shared" si="43"/>
        <v>-117605.8426</v>
      </c>
      <c r="BQ850" s="4">
        <f t="shared" ref="BQ850:BT850" si="2587">BE850</f>
        <v>20625.22745</v>
      </c>
      <c r="BR850" s="4">
        <f t="shared" si="2587"/>
        <v>22601.78186</v>
      </c>
      <c r="BS850" s="4">
        <f t="shared" si="2587"/>
        <v>22541.08163</v>
      </c>
      <c r="BT850" s="4">
        <f t="shared" si="2587"/>
        <v>18692.27035</v>
      </c>
      <c r="BU850" s="4">
        <f t="shared" si="45"/>
        <v>60695.23135</v>
      </c>
      <c r="BV850" s="36">
        <f t="shared" si="46"/>
        <v>6.279562355</v>
      </c>
    </row>
    <row r="851" ht="15.0" customHeight="1">
      <c r="A851" s="2">
        <v>850.0</v>
      </c>
      <c r="B851" s="3">
        <f t="shared" si="4"/>
        <v>0.1596239933</v>
      </c>
      <c r="C851" s="4">
        <f>IF(B851&lt;=('Ejercicio 3 - TIR'!$D$13-'Ejercicio 3 - TIR'!$C$13)/('Ejercicio 3 - TIR'!$E$13-'Ejercicio 3 - TIR'!$C$13),'Ejercicio 3 - TIR'!$C$13+SQRT(('Ejercicio 3 - TIR'!$E$13-'Ejercicio 3 - TIR'!$C$13)*('Ejercicio 3 - TIR'!$D$13-'Ejercicio 3 - TIR'!$C$13)*B851),'Ejercicio 3 - TIR'!$E$13-SQRT(('Ejercicio 3 - TIR'!$E$13-'Ejercicio 3 - TIR'!$C$13)*('Ejercicio 3 - TIR'!$E$13-'Ejercicio 3 - TIR'!$D$13)*(1-B851)))</f>
        <v>67990.5943</v>
      </c>
      <c r="D851" s="3">
        <f t="shared" si="5"/>
        <v>0.807704947</v>
      </c>
      <c r="E851" s="4">
        <f>IF(D851&lt;=('Ejercicio 3 - TIR'!$D$14-'Ejercicio 3 - TIR'!$C$14)/('Ejercicio 3 - TIR'!$E$14-'Ejercicio 3 - TIR'!$C$14),'Ejercicio 3 - TIR'!$C$14+SQRT(('Ejercicio 3 - TIR'!$E$14-'Ejercicio 3 - TIR'!$C$14)*('Ejercicio 3 - TIR'!$D$14-'Ejercicio 3 - TIR'!$C$14)*D851),'Ejercicio 3 - TIR'!$E$14-SQRT(('Ejercicio 3 - TIR'!$E$14-'Ejercicio 3 - TIR'!$C$14)*('Ejercicio 3 - TIR'!$E$14-'Ejercicio 3 - TIR'!$D$14)*(1-D851)))</f>
        <v>34629.31495</v>
      </c>
      <c r="F851" s="3">
        <f t="shared" si="6"/>
        <v>0.7228326398</v>
      </c>
      <c r="G851" s="4">
        <f>IF(F851&lt;=('Ejercicio 3 - TIR'!$D$18-'Ejercicio 3 - TIR'!$C$18)/('Ejercicio 3 - TIR'!$E$18-'Ejercicio 3 - TIR'!$C$18),'Ejercicio 3 - TIR'!$C$18+SQRT(('Ejercicio 3 - TIR'!$E$18-'Ejercicio 3 - TIR'!$C$18)*('Ejercicio 3 - TIR'!$D$18-'Ejercicio 3 - TIR'!$C$18)*F851),'Ejercicio 3 - TIR'!$E$18-SQRT(('Ejercicio 3 - TIR'!$E$18-'Ejercicio 3 - TIR'!$C$18)*('Ejercicio 3 - TIR'!$E$18-'Ejercicio 3 - TIR'!$D$18)*(1-F851)))</f>
        <v>40440.6632</v>
      </c>
      <c r="H851" s="3">
        <f t="shared" si="7"/>
        <v>0.09341789995</v>
      </c>
      <c r="I851" s="4">
        <f>IF(H851&lt;=('Ejercicio 3 - TIR'!$D$18-'Ejercicio 3 - TIR'!$C$18)/('Ejercicio 3 - TIR'!$E$18-'Ejercicio 3 - TIR'!$C$18),'Ejercicio 3 - TIR'!$C$18+SQRT(('Ejercicio 3 - TIR'!$E$18-'Ejercicio 3 - TIR'!$C$18)*('Ejercicio 3 - TIR'!$D$18-'Ejercicio 3 - TIR'!$C$18)*H851),'Ejercicio 3 - TIR'!$E$18-SQRT(('Ejercicio 3 - TIR'!$E$18-'Ejercicio 3 - TIR'!$C$18)*('Ejercicio 3 - TIR'!$E$18-'Ejercicio 3 - TIR'!$D$18)*(1-H851)))</f>
        <v>33743.35211</v>
      </c>
      <c r="J851" s="3">
        <f t="shared" si="8"/>
        <v>0.5639173491</v>
      </c>
      <c r="K851" s="4">
        <f>IF(J851&lt;=('Ejercicio 3 - TIR'!$D$18-'Ejercicio 3 - TIR'!$C$18)/('Ejercicio 3 - TIR'!$E$18-'Ejercicio 3 - TIR'!$C$18),'Ejercicio 3 - TIR'!$C$18+SQRT(('Ejercicio 3 - TIR'!$E$18-'Ejercicio 3 - TIR'!$C$18)*('Ejercicio 3 - TIR'!$D$18-'Ejercicio 3 - TIR'!$C$18)*J851),'Ejercicio 3 - TIR'!$E$18-SQRT(('Ejercicio 3 - TIR'!$E$18-'Ejercicio 3 - TIR'!$C$18)*('Ejercicio 3 - TIR'!$E$18-'Ejercicio 3 - TIR'!$D$18)*(1-J851)))</f>
        <v>39197.15186</v>
      </c>
      <c r="L851" s="3">
        <f t="shared" si="9"/>
        <v>0.6301150829</v>
      </c>
      <c r="M851" s="4">
        <f>IF(L851&lt;=('Ejercicio 3 - TIR'!$D$18-'Ejercicio 3 - TIR'!$C$18)/('Ejercicio 3 - TIR'!$E$18-'Ejercicio 3 - TIR'!$C$18),'Ejercicio 3 - TIR'!$C$18+SQRT(('Ejercicio 3 - TIR'!$E$18-'Ejercicio 3 - TIR'!$C$18)*('Ejercicio 3 - TIR'!$D$18-'Ejercicio 3 - TIR'!$C$18)*L851),'Ejercicio 3 - TIR'!$E$18-SQRT(('Ejercicio 3 - TIR'!$E$18-'Ejercicio 3 - TIR'!$C$18)*('Ejercicio 3 - TIR'!$E$18-'Ejercicio 3 - TIR'!$D$18)*(1-L851)))</f>
        <v>39721.99889</v>
      </c>
      <c r="N851" s="3">
        <f t="shared" si="10"/>
        <v>0.03055942181</v>
      </c>
      <c r="O851" s="4">
        <f>IF(N851&lt;=('Ejercicio 3 - TIR'!$D$18-'Ejercicio 3 - TIR'!$C$18)/('Ejercicio 3 - TIR'!$E$18-'Ejercicio 3 - TIR'!$C$18),'Ejercicio 3 - TIR'!$C$18+SQRT(('Ejercicio 3 - TIR'!$E$18-'Ejercicio 3 - TIR'!$C$18)*('Ejercicio 3 - TIR'!$D$18-'Ejercicio 3 - TIR'!$C$18)*N851),'Ejercicio 3 - TIR'!$E$18-SQRT(('Ejercicio 3 - TIR'!$E$18-'Ejercicio 3 - TIR'!$C$18)*('Ejercicio 3 - TIR'!$E$18-'Ejercicio 3 - TIR'!$D$18)*(1-N851)))</f>
        <v>32141.00754</v>
      </c>
      <c r="P851" s="3">
        <f t="shared" si="11"/>
        <v>0.7396229024</v>
      </c>
      <c r="Q851" s="7">
        <f>IF(P851&lt;=('Ejercicio 3 - TIR'!$D$22-'Ejercicio 3 - TIR'!$C$22)/('Ejercicio 3 - TIR'!$E$22-'Ejercicio 3 - TIR'!$C$22),'Ejercicio 3 - TIR'!$C$22+SQRT(('Ejercicio 3 - TIR'!$E$22-'Ejercicio 3 - TIR'!$C$22)*('Ejercicio 3 - TIR'!$D$22-'Ejercicio 3 - TIR'!$C$22)*P851),'Ejercicio 3 - TIR'!$E$22-SQRT(('Ejercicio 3 - TIR'!$E$22-'Ejercicio 3 - TIR'!$C$22)*('Ejercicio 3 - TIR'!$E$22-'Ejercicio 3 - TIR'!$D$22)*(1-P851)))</f>
        <v>0.1583510098</v>
      </c>
      <c r="R851" s="3">
        <f t="shared" si="12"/>
        <v>0.4176546488</v>
      </c>
      <c r="S851" s="7">
        <f>IF(R851&lt;=('Ejercicio 3 - TIR'!$D$23-'Ejercicio 3 - TIR'!$C$23)/('Ejercicio 3 - TIR'!$E$23-'Ejercicio 3 - TIR'!$C$23),'Ejercicio 3 - TIR'!$C$23+SQRT(('Ejercicio 3 - TIR'!$E$23-'Ejercicio 3 - TIR'!$C$23)*('Ejercicio 3 - TIR'!$D$23-'Ejercicio 3 - TIR'!$C$23)*R851),'Ejercicio 3 - TIR'!$E$23-SQRT(('Ejercicio 3 - TIR'!$E$23-'Ejercicio 3 - TIR'!$C$23)*('Ejercicio 3 - TIR'!$E$23-'Ejercicio 3 - TIR'!$D$23)*(1-R851)))</f>
        <v>0.1474185771</v>
      </c>
      <c r="T851" s="3">
        <f t="shared" si="13"/>
        <v>0.4236939273</v>
      </c>
      <c r="U851" s="7">
        <f>IF(T851&lt;=('Ejercicio 3 - TIR'!$D$24-'Ejercicio 3 - TIR'!$C$24)/('Ejercicio 3 - TIR'!$E$24-'Ejercicio 3 - TIR'!$C$24),'Ejercicio 3 - TIR'!$C$24+SQRT(('Ejercicio 3 - TIR'!$E$24-'Ejercicio 3 - TIR'!$C$24)*('Ejercicio 3 - TIR'!$D$24-'Ejercicio 3 - TIR'!$C$24)*T851),'Ejercicio 3 - TIR'!$E$24-SQRT(('Ejercicio 3 - TIR'!$E$24-'Ejercicio 3 - TIR'!$C$24)*('Ejercicio 3 - TIR'!$E$24-'Ejercicio 3 - TIR'!$D$24)*(1-T851)))</f>
        <v>0.179828799</v>
      </c>
      <c r="V851" s="3">
        <f t="shared" si="14"/>
        <v>0.7462132426</v>
      </c>
      <c r="W851" s="7">
        <f>IF(V851&lt;=('Ejercicio 3 - TIR'!$D$25-'Ejercicio 3 - TIR'!$C$25)/('Ejercicio 3 - TIR'!$E$25-'Ejercicio 3 - TIR'!$C$25),'Ejercicio 3 - TIR'!$C$25+SQRT(('Ejercicio 3 - TIR'!$E$25-'Ejercicio 3 - TIR'!$C$25)*('Ejercicio 3 - TIR'!$D$25-'Ejercicio 3 - TIR'!$C$25)*V851),'Ejercicio 3 - TIR'!$E$25-SQRT(('Ejercicio 3 - TIR'!$E$25-'Ejercicio 3 - TIR'!$C$25)*('Ejercicio 3 - TIR'!$E$25-'Ejercicio 3 - TIR'!$D$25)*(1-V851)))</f>
        <v>0.2201964155</v>
      </c>
      <c r="X851" s="3">
        <f t="shared" si="15"/>
        <v>0.4573601724</v>
      </c>
      <c r="Y851" s="7">
        <f>IF(X851&lt;=('Ejercicio 3 - TIR'!$D$26-'Ejercicio 3 - TIR'!$C$26)/('Ejercicio 3 - TIR'!$E$26-'Ejercicio 3 - TIR'!$C$26),'Ejercicio 3 - TIR'!$C$26+SQRT(('Ejercicio 3 - TIR'!$E$26-'Ejercicio 3 - TIR'!$C$26)*('Ejercicio 3 - TIR'!$D$26-'Ejercicio 3 - TIR'!$C$26)*X851),'Ejercicio 3 - TIR'!$E$26-SQRT(('Ejercicio 3 - TIR'!$E$26-'Ejercicio 3 - TIR'!$C$26)*('Ejercicio 3 - TIR'!$E$26-'Ejercicio 3 - TIR'!$D$26)*(1-X851)))</f>
        <v>0.2258681695</v>
      </c>
      <c r="Z851" s="3">
        <f t="shared" si="16"/>
        <v>1.15835101</v>
      </c>
      <c r="AA851" s="3">
        <f t="shared" si="17"/>
        <v>1.329113467</v>
      </c>
      <c r="AB851" s="3">
        <f t="shared" si="18"/>
        <v>1.568126346</v>
      </c>
      <c r="AC851" s="3">
        <f t="shared" si="19"/>
        <v>1.913422146</v>
      </c>
      <c r="AD851" s="3">
        <f t="shared" si="20"/>
        <v>2.345603304</v>
      </c>
      <c r="AE851" s="2">
        <f t="shared" si="21"/>
        <v>5483.586991</v>
      </c>
      <c r="AF851" s="2">
        <f t="shared" si="22"/>
        <v>6291.969583</v>
      </c>
      <c r="AG851" s="2">
        <f t="shared" si="23"/>
        <v>7423.446916</v>
      </c>
      <c r="AH851" s="2">
        <f t="shared" si="24"/>
        <v>9058.063317</v>
      </c>
      <c r="AI851" s="2">
        <f t="shared" si="25"/>
        <v>11103.9915</v>
      </c>
      <c r="AJ851" s="4">
        <f t="shared" si="26"/>
        <v>46844.48306</v>
      </c>
      <c r="AK851" s="4">
        <f t="shared" si="27"/>
        <v>44848.74372</v>
      </c>
      <c r="AL851" s="4">
        <f t="shared" si="28"/>
        <v>61466.08652</v>
      </c>
      <c r="AM851" s="4">
        <f t="shared" si="29"/>
        <v>76004.95237</v>
      </c>
      <c r="AN851" s="4">
        <f t="shared" si="30"/>
        <v>75390.05347</v>
      </c>
      <c r="AO851" s="4">
        <f>C851/'Ejercicio 3 - TIR'!$D$7</f>
        <v>13598.11886</v>
      </c>
      <c r="AP851" s="4">
        <f t="shared" si="31"/>
        <v>33246.3642</v>
      </c>
      <c r="AQ851" s="4">
        <f t="shared" si="32"/>
        <v>31250.62486</v>
      </c>
      <c r="AR851" s="4">
        <f t="shared" si="33"/>
        <v>47867.96766</v>
      </c>
      <c r="AS851" s="4">
        <f t="shared" si="34"/>
        <v>62406.83351</v>
      </c>
      <c r="AT851" s="4">
        <f t="shared" si="35"/>
        <v>61791.93461</v>
      </c>
      <c r="AU851" s="4">
        <f>AP851*'Ejercicio 3 - TIR'!$D$5</f>
        <v>16623.1821</v>
      </c>
      <c r="AV851" s="4">
        <f>AQ851*'Ejercicio 3 - TIR'!$D$5</f>
        <v>15625.31243</v>
      </c>
      <c r="AW851" s="4">
        <f>AR851*'Ejercicio 3 - TIR'!$D$5</f>
        <v>23933.98383</v>
      </c>
      <c r="AX851" s="4">
        <f>AS851*'Ejercicio 3 - TIR'!$D$5</f>
        <v>31203.41676</v>
      </c>
      <c r="AY851" s="4">
        <f>AT851*'Ejercicio 3 - TIR'!$D$5</f>
        <v>30895.96731</v>
      </c>
      <c r="AZ851" s="4">
        <f t="shared" ref="AZ851:BD851" si="2588">AJ851-AU851-AE851</f>
        <v>24737.71397</v>
      </c>
      <c r="BA851" s="4">
        <f t="shared" si="2588"/>
        <v>22931.46171</v>
      </c>
      <c r="BB851" s="4">
        <f t="shared" si="2588"/>
        <v>30108.65578</v>
      </c>
      <c r="BC851" s="4">
        <f t="shared" si="2588"/>
        <v>35743.4723</v>
      </c>
      <c r="BD851" s="4">
        <f t="shared" si="2588"/>
        <v>33390.09467</v>
      </c>
      <c r="BE851" s="4">
        <f t="shared" ref="BE851:BI851" si="2589">AZ851/Z851</f>
        <v>21355.97393</v>
      </c>
      <c r="BF851" s="4">
        <f t="shared" si="2589"/>
        <v>17253.20093</v>
      </c>
      <c r="BG851" s="4">
        <f t="shared" si="2589"/>
        <v>19200.40171</v>
      </c>
      <c r="BH851" s="4">
        <f t="shared" si="2589"/>
        <v>18680.39019</v>
      </c>
      <c r="BI851" s="4">
        <f t="shared" si="2589"/>
        <v>14235.18402</v>
      </c>
      <c r="BJ851" s="4">
        <f t="shared" si="38"/>
        <v>81226.63556</v>
      </c>
      <c r="BK851" s="4">
        <f t="shared" si="39"/>
        <v>31895.79253</v>
      </c>
      <c r="BL851" s="4">
        <f t="shared" si="40"/>
        <v>113122.4281</v>
      </c>
      <c r="BM851" s="4">
        <f>BK851*'Ejercicio 3 - TIR'!$D$5</f>
        <v>15947.89626</v>
      </c>
      <c r="BN851" s="4">
        <f t="shared" si="41"/>
        <v>97174.53182</v>
      </c>
      <c r="BO851" s="4">
        <f t="shared" si="42"/>
        <v>41428.37438</v>
      </c>
      <c r="BP851" s="4">
        <f t="shared" si="43"/>
        <v>-102619.9093</v>
      </c>
      <c r="BQ851" s="4">
        <f t="shared" ref="BQ851:BT851" si="2590">BE851</f>
        <v>21355.97393</v>
      </c>
      <c r="BR851" s="4">
        <f t="shared" si="2590"/>
        <v>17253.20093</v>
      </c>
      <c r="BS851" s="4">
        <f t="shared" si="2590"/>
        <v>19200.40171</v>
      </c>
      <c r="BT851" s="4">
        <f t="shared" si="2590"/>
        <v>18680.39019</v>
      </c>
      <c r="BU851" s="4">
        <f t="shared" si="45"/>
        <v>55663.5584</v>
      </c>
      <c r="BV851" s="36">
        <f t="shared" si="46"/>
        <v>7.622255769</v>
      </c>
    </row>
    <row r="852" ht="15.0" customHeight="1">
      <c r="A852" s="2">
        <v>851.0</v>
      </c>
      <c r="B852" s="3">
        <f t="shared" si="4"/>
        <v>0.135277096</v>
      </c>
      <c r="C852" s="4">
        <f>IF(B852&lt;=('Ejercicio 3 - TIR'!$D$13-'Ejercicio 3 - TIR'!$C$13)/('Ejercicio 3 - TIR'!$E$13-'Ejercicio 3 - TIR'!$C$13),'Ejercicio 3 - TIR'!$C$13+SQRT(('Ejercicio 3 - TIR'!$E$13-'Ejercicio 3 - TIR'!$C$13)*('Ejercicio 3 - TIR'!$D$13-'Ejercicio 3 - TIR'!$C$13)*B852),'Ejercicio 3 - TIR'!$E$13-SQRT(('Ejercicio 3 - TIR'!$E$13-'Ejercicio 3 - TIR'!$C$13)*('Ejercicio 3 - TIR'!$E$13-'Ejercicio 3 - TIR'!$D$13)*(1-B852)))</f>
        <v>67356.00696</v>
      </c>
      <c r="D852" s="3">
        <f t="shared" si="5"/>
        <v>0.0847503411</v>
      </c>
      <c r="E852" s="4">
        <f>IF(D852&lt;=('Ejercicio 3 - TIR'!$D$14-'Ejercicio 3 - TIR'!$C$14)/('Ejercicio 3 - TIR'!$E$14-'Ejercicio 3 - TIR'!$C$14),'Ejercicio 3 - TIR'!$C$14+SQRT(('Ejercicio 3 - TIR'!$E$14-'Ejercicio 3 - TIR'!$C$14)*('Ejercicio 3 - TIR'!$D$14-'Ejercicio 3 - TIR'!$C$14)*D852),'Ejercicio 3 - TIR'!$E$14-SQRT(('Ejercicio 3 - TIR'!$E$14-'Ejercicio 3 - TIR'!$C$14)*('Ejercicio 3 - TIR'!$E$14-'Ejercicio 3 - TIR'!$D$14)*(1-D852)))</f>
        <v>27521.16552</v>
      </c>
      <c r="F852" s="3">
        <f t="shared" si="6"/>
        <v>0.8408641978</v>
      </c>
      <c r="G852" s="4">
        <f>IF(F852&lt;=('Ejercicio 3 - TIR'!$D$18-'Ejercicio 3 - TIR'!$C$18)/('Ejercicio 3 - TIR'!$E$18-'Ejercicio 3 - TIR'!$C$18),'Ejercicio 3 - TIR'!$C$18+SQRT(('Ejercicio 3 - TIR'!$E$18-'Ejercicio 3 - TIR'!$C$18)*('Ejercicio 3 - TIR'!$D$18-'Ejercicio 3 - TIR'!$C$18)*F852),'Ejercicio 3 - TIR'!$E$18-SQRT(('Ejercicio 3 - TIR'!$E$18-'Ejercicio 3 - TIR'!$C$18)*('Ejercicio 3 - TIR'!$E$18-'Ejercicio 3 - TIR'!$D$18)*(1-F852)))</f>
        <v>41545.26627</v>
      </c>
      <c r="H852" s="3">
        <f t="shared" si="7"/>
        <v>0.7377350071</v>
      </c>
      <c r="I852" s="4">
        <f>IF(H852&lt;=('Ejercicio 3 - TIR'!$D$18-'Ejercicio 3 - TIR'!$C$18)/('Ejercicio 3 - TIR'!$E$18-'Ejercicio 3 - TIR'!$C$18),'Ejercicio 3 - TIR'!$C$18+SQRT(('Ejercicio 3 - TIR'!$E$18-'Ejercicio 3 - TIR'!$C$18)*('Ejercicio 3 - TIR'!$D$18-'Ejercicio 3 - TIR'!$C$18)*H852),'Ejercicio 3 - TIR'!$E$18-SQRT(('Ejercicio 3 - TIR'!$E$18-'Ejercicio 3 - TIR'!$C$18)*('Ejercicio 3 - TIR'!$E$18-'Ejercicio 3 - TIR'!$D$18)*(1-H852)))</f>
        <v>40564.92678</v>
      </c>
      <c r="J852" s="3">
        <f t="shared" si="8"/>
        <v>0.3151840155</v>
      </c>
      <c r="K852" s="4">
        <f>IF(J852&lt;=('Ejercicio 3 - TIR'!$D$18-'Ejercicio 3 - TIR'!$C$18)/('Ejercicio 3 - TIR'!$E$18-'Ejercicio 3 - TIR'!$C$18),'Ejercicio 3 - TIR'!$C$18+SQRT(('Ejercicio 3 - TIR'!$E$18-'Ejercicio 3 - TIR'!$C$18)*('Ejercicio 3 - TIR'!$D$18-'Ejercicio 3 - TIR'!$C$18)*J852),'Ejercicio 3 - TIR'!$E$18-SQRT(('Ejercicio 3 - TIR'!$E$18-'Ejercicio 3 - TIR'!$C$18)*('Ejercicio 3 - TIR'!$E$18-'Ejercicio 3 - TIR'!$D$18)*(1-J852)))</f>
        <v>36875.87102</v>
      </c>
      <c r="L852" s="3">
        <f t="shared" si="9"/>
        <v>0.7447122956</v>
      </c>
      <c r="M852" s="4">
        <f>IF(L852&lt;=('Ejercicio 3 - TIR'!$D$18-'Ejercicio 3 - TIR'!$C$18)/('Ejercicio 3 - TIR'!$E$18-'Ejercicio 3 - TIR'!$C$18),'Ejercicio 3 - TIR'!$C$18+SQRT(('Ejercicio 3 - TIR'!$E$18-'Ejercicio 3 - TIR'!$C$18)*('Ejercicio 3 - TIR'!$D$18-'Ejercicio 3 - TIR'!$C$18)*L852),'Ejercicio 3 - TIR'!$E$18-SQRT(('Ejercicio 3 - TIR'!$E$18-'Ejercicio 3 - TIR'!$C$18)*('Ejercicio 3 - TIR'!$E$18-'Ejercicio 3 - TIR'!$D$18)*(1-L852)))</f>
        <v>40624.31973</v>
      </c>
      <c r="N852" s="3">
        <f t="shared" si="10"/>
        <v>0.007977966507</v>
      </c>
      <c r="O852" s="4">
        <f>IF(N852&lt;=('Ejercicio 3 - TIR'!$D$18-'Ejercicio 3 - TIR'!$C$18)/('Ejercicio 3 - TIR'!$E$18-'Ejercicio 3 - TIR'!$C$18),'Ejercicio 3 - TIR'!$C$18+SQRT(('Ejercicio 3 - TIR'!$E$18-'Ejercicio 3 - TIR'!$C$18)*('Ejercicio 3 - TIR'!$D$18-'Ejercicio 3 - TIR'!$C$18)*N852),'Ejercicio 3 - TIR'!$E$18-SQRT(('Ejercicio 3 - TIR'!$E$18-'Ejercicio 3 - TIR'!$C$18)*('Ejercicio 3 - TIR'!$E$18-'Ejercicio 3 - TIR'!$D$18)*(1-N852)))</f>
        <v>31093.93554</v>
      </c>
      <c r="P852" s="3">
        <f t="shared" si="11"/>
        <v>0.4019947226</v>
      </c>
      <c r="Q852" s="7">
        <f>IF(P852&lt;=('Ejercicio 3 - TIR'!$D$22-'Ejercicio 3 - TIR'!$C$22)/('Ejercicio 3 - TIR'!$E$22-'Ejercicio 3 - TIR'!$C$22),'Ejercicio 3 - TIR'!$C$22+SQRT(('Ejercicio 3 - TIR'!$E$22-'Ejercicio 3 - TIR'!$C$22)*('Ejercicio 3 - TIR'!$D$22-'Ejercicio 3 - TIR'!$C$22)*P852),'Ejercicio 3 - TIR'!$E$22-SQRT(('Ejercicio 3 - TIR'!$E$22-'Ejercicio 3 - TIR'!$C$22)*('Ejercicio 3 - TIR'!$E$22-'Ejercicio 3 - TIR'!$D$22)*(1-P852)))</f>
        <v>0.1468996376</v>
      </c>
      <c r="R852" s="3">
        <f t="shared" si="12"/>
        <v>0.1952702121</v>
      </c>
      <c r="S852" s="7">
        <f>IF(R852&lt;=('Ejercicio 3 - TIR'!$D$23-'Ejercicio 3 - TIR'!$C$23)/('Ejercicio 3 - TIR'!$E$23-'Ejercicio 3 - TIR'!$C$23),'Ejercicio 3 - TIR'!$C$23+SQRT(('Ejercicio 3 - TIR'!$E$23-'Ejercicio 3 - TIR'!$C$23)*('Ejercicio 3 - TIR'!$D$23-'Ejercicio 3 - TIR'!$C$23)*R852),'Ejercicio 3 - TIR'!$E$23-SQRT(('Ejercicio 3 - TIR'!$E$23-'Ejercicio 3 - TIR'!$C$23)*('Ejercicio 3 - TIR'!$E$23-'Ejercicio 3 - TIR'!$D$23)*(1-R852)))</f>
        <v>0.1387479701</v>
      </c>
      <c r="T852" s="3">
        <f t="shared" si="13"/>
        <v>0.5091031948</v>
      </c>
      <c r="U852" s="7">
        <f>IF(T852&lt;=('Ejercicio 3 - TIR'!$D$24-'Ejercicio 3 - TIR'!$C$24)/('Ejercicio 3 - TIR'!$E$24-'Ejercicio 3 - TIR'!$C$24),'Ejercicio 3 - TIR'!$C$24+SQRT(('Ejercicio 3 - TIR'!$E$24-'Ejercicio 3 - TIR'!$C$24)*('Ejercicio 3 - TIR'!$D$24-'Ejercicio 3 - TIR'!$C$24)*T852),'Ejercicio 3 - TIR'!$E$24-SQRT(('Ejercicio 3 - TIR'!$E$24-'Ejercicio 3 - TIR'!$C$24)*('Ejercicio 3 - TIR'!$E$24-'Ejercicio 3 - TIR'!$D$24)*(1-T852)))</f>
        <v>0.1829256011</v>
      </c>
      <c r="V852" s="3">
        <f t="shared" si="14"/>
        <v>0.7482580394</v>
      </c>
      <c r="W852" s="7">
        <f>IF(V852&lt;=('Ejercicio 3 - TIR'!$D$25-'Ejercicio 3 - TIR'!$C$25)/('Ejercicio 3 - TIR'!$E$25-'Ejercicio 3 - TIR'!$C$25),'Ejercicio 3 - TIR'!$C$25+SQRT(('Ejercicio 3 - TIR'!$E$25-'Ejercicio 3 - TIR'!$C$25)*('Ejercicio 3 - TIR'!$D$25-'Ejercicio 3 - TIR'!$C$25)*V852),'Ejercicio 3 - TIR'!$E$25-SQRT(('Ejercicio 3 - TIR'!$E$25-'Ejercicio 3 - TIR'!$C$25)*('Ejercicio 3 - TIR'!$E$25-'Ejercicio 3 - TIR'!$D$25)*(1-V852)))</f>
        <v>0.2203167242</v>
      </c>
      <c r="X852" s="3">
        <f t="shared" si="15"/>
        <v>0.1552355449</v>
      </c>
      <c r="Y852" s="7">
        <f>IF(X852&lt;=('Ejercicio 3 - TIR'!$D$26-'Ejercicio 3 - TIR'!$C$26)/('Ejercicio 3 - TIR'!$E$26-'Ejercicio 3 - TIR'!$C$26),'Ejercicio 3 - TIR'!$C$26+SQRT(('Ejercicio 3 - TIR'!$E$26-'Ejercicio 3 - TIR'!$C$26)*('Ejercicio 3 - TIR'!$D$26-'Ejercicio 3 - TIR'!$C$26)*X852),'Ejercicio 3 - TIR'!$E$26-SQRT(('Ejercicio 3 - TIR'!$E$26-'Ejercicio 3 - TIR'!$C$26)*('Ejercicio 3 - TIR'!$E$26-'Ejercicio 3 - TIR'!$D$26)*(1-X852)))</f>
        <v>0.2104728105</v>
      </c>
      <c r="Z852" s="3">
        <f t="shared" si="16"/>
        <v>1.146899638</v>
      </c>
      <c r="AA852" s="3">
        <f t="shared" si="17"/>
        <v>1.306029634</v>
      </c>
      <c r="AB852" s="3">
        <f t="shared" si="18"/>
        <v>1.54493589</v>
      </c>
      <c r="AC852" s="3">
        <f t="shared" si="19"/>
        <v>1.885311104</v>
      </c>
      <c r="AD852" s="3">
        <f t="shared" si="20"/>
        <v>2.282117831</v>
      </c>
      <c r="AE852" s="2">
        <f t="shared" si="21"/>
        <v>4042.84924</v>
      </c>
      <c r="AF852" s="2">
        <f t="shared" si="22"/>
        <v>4603.786365</v>
      </c>
      <c r="AG852" s="2">
        <f t="shared" si="23"/>
        <v>5445.936754</v>
      </c>
      <c r="AH852" s="2">
        <f t="shared" si="24"/>
        <v>6645.767699</v>
      </c>
      <c r="AI852" s="2">
        <f t="shared" si="25"/>
        <v>8044.521105</v>
      </c>
      <c r="AJ852" s="4">
        <f t="shared" si="26"/>
        <v>47648.25082</v>
      </c>
      <c r="AK852" s="4">
        <f t="shared" si="27"/>
        <v>52978.99648</v>
      </c>
      <c r="AL852" s="4">
        <f t="shared" si="28"/>
        <v>56970.85662</v>
      </c>
      <c r="AM852" s="4">
        <f t="shared" si="29"/>
        <v>76589.48109</v>
      </c>
      <c r="AN852" s="4">
        <f t="shared" si="30"/>
        <v>70960.02475</v>
      </c>
      <c r="AO852" s="4">
        <f>C852/'Ejercicio 3 - TIR'!$D$7</f>
        <v>13471.20139</v>
      </c>
      <c r="AP852" s="4">
        <f t="shared" si="31"/>
        <v>34177.04943</v>
      </c>
      <c r="AQ852" s="4">
        <f t="shared" si="32"/>
        <v>39507.79509</v>
      </c>
      <c r="AR852" s="4">
        <f t="shared" si="33"/>
        <v>43499.65523</v>
      </c>
      <c r="AS852" s="4">
        <f t="shared" si="34"/>
        <v>63118.2797</v>
      </c>
      <c r="AT852" s="4">
        <f t="shared" si="35"/>
        <v>57488.82336</v>
      </c>
      <c r="AU852" s="4">
        <f>AP852*'Ejercicio 3 - TIR'!$D$5</f>
        <v>17088.52472</v>
      </c>
      <c r="AV852" s="4">
        <f>AQ852*'Ejercicio 3 - TIR'!$D$5</f>
        <v>19753.89755</v>
      </c>
      <c r="AW852" s="4">
        <f>AR852*'Ejercicio 3 - TIR'!$D$5</f>
        <v>21749.82761</v>
      </c>
      <c r="AX852" s="4">
        <f>AS852*'Ejercicio 3 - TIR'!$D$5</f>
        <v>31559.13985</v>
      </c>
      <c r="AY852" s="4">
        <f>AT852*'Ejercicio 3 - TIR'!$D$5</f>
        <v>28744.41168</v>
      </c>
      <c r="AZ852" s="4">
        <f t="shared" ref="AZ852:BD852" si="2591">AJ852-AU852-AE852</f>
        <v>26516.87687</v>
      </c>
      <c r="BA852" s="4">
        <f t="shared" si="2591"/>
        <v>28621.31257</v>
      </c>
      <c r="BB852" s="4">
        <f t="shared" si="2591"/>
        <v>29775.09225</v>
      </c>
      <c r="BC852" s="4">
        <f t="shared" si="2591"/>
        <v>38384.57354</v>
      </c>
      <c r="BD852" s="4">
        <f t="shared" si="2591"/>
        <v>34171.09197</v>
      </c>
      <c r="BE852" s="4">
        <f t="shared" ref="BE852:BI852" si="2592">AZ852/Z852</f>
        <v>23120.48587</v>
      </c>
      <c r="BF852" s="4">
        <f t="shared" si="2592"/>
        <v>21914.74973</v>
      </c>
      <c r="BG852" s="4">
        <f t="shared" si="2592"/>
        <v>19272.70409</v>
      </c>
      <c r="BH852" s="4">
        <f t="shared" si="2592"/>
        <v>20359.80876</v>
      </c>
      <c r="BI852" s="4">
        <f t="shared" si="2592"/>
        <v>14973.41263</v>
      </c>
      <c r="BJ852" s="4">
        <f t="shared" si="38"/>
        <v>62806.54257</v>
      </c>
      <c r="BK852" s="4">
        <f t="shared" si="39"/>
        <v>30742.8689</v>
      </c>
      <c r="BL852" s="4">
        <f t="shared" si="40"/>
        <v>93549.41148</v>
      </c>
      <c r="BM852" s="4">
        <f>BK852*'Ejercicio 3 - TIR'!$D$5</f>
        <v>15371.43445</v>
      </c>
      <c r="BN852" s="4">
        <f t="shared" si="41"/>
        <v>78177.97702</v>
      </c>
      <c r="BO852" s="4">
        <f t="shared" si="42"/>
        <v>34256.76622</v>
      </c>
      <c r="BP852" s="4">
        <f t="shared" si="43"/>
        <v>-94877.17248</v>
      </c>
      <c r="BQ852" s="4">
        <f t="shared" ref="BQ852:BT852" si="2593">BE852</f>
        <v>23120.48587</v>
      </c>
      <c r="BR852" s="4">
        <f t="shared" si="2593"/>
        <v>21914.74973</v>
      </c>
      <c r="BS852" s="4">
        <f t="shared" si="2593"/>
        <v>19272.70409</v>
      </c>
      <c r="BT852" s="4">
        <f t="shared" si="2593"/>
        <v>20359.80876</v>
      </c>
      <c r="BU852" s="4">
        <f t="shared" si="45"/>
        <v>49230.17885</v>
      </c>
      <c r="BV852" s="36">
        <f t="shared" si="46"/>
        <v>11.17100383</v>
      </c>
    </row>
    <row r="853" ht="15.0" customHeight="1">
      <c r="A853" s="2">
        <v>852.0</v>
      </c>
      <c r="B853" s="3">
        <f t="shared" si="4"/>
        <v>0.5966327176</v>
      </c>
      <c r="C853" s="4">
        <f>IF(B853&lt;=('Ejercicio 3 - TIR'!$D$13-'Ejercicio 3 - TIR'!$C$13)/('Ejercicio 3 - TIR'!$E$13-'Ejercicio 3 - TIR'!$C$13),'Ejercicio 3 - TIR'!$C$13+SQRT(('Ejercicio 3 - TIR'!$E$13-'Ejercicio 3 - TIR'!$C$13)*('Ejercicio 3 - TIR'!$D$13-'Ejercicio 3 - TIR'!$C$13)*B853),'Ejercicio 3 - TIR'!$E$13-SQRT(('Ejercicio 3 - TIR'!$E$13-'Ejercicio 3 - TIR'!$C$13)*('Ejercicio 3 - TIR'!$E$13-'Ejercicio 3 - TIR'!$D$13)*(1-B853)))</f>
        <v>77999.07414</v>
      </c>
      <c r="D853" s="3">
        <f t="shared" si="5"/>
        <v>0.2308779344</v>
      </c>
      <c r="E853" s="4">
        <f>IF(D853&lt;=('Ejercicio 3 - TIR'!$D$14-'Ejercicio 3 - TIR'!$C$14)/('Ejercicio 3 - TIR'!$E$14-'Ejercicio 3 - TIR'!$C$14),'Ejercicio 3 - TIR'!$C$14+SQRT(('Ejercicio 3 - TIR'!$E$14-'Ejercicio 3 - TIR'!$C$14)*('Ejercicio 3 - TIR'!$D$14-'Ejercicio 3 - TIR'!$C$14)*D853),'Ejercicio 3 - TIR'!$E$14-SQRT(('Ejercicio 3 - TIR'!$E$14-'Ejercicio 3 - TIR'!$C$14)*('Ejercicio 3 - TIR'!$E$14-'Ejercicio 3 - TIR'!$D$14)*(1-D853)))</f>
        <v>29161.2312</v>
      </c>
      <c r="F853" s="3">
        <f t="shared" si="6"/>
        <v>0.278753295</v>
      </c>
      <c r="G853" s="4">
        <f>IF(F853&lt;=('Ejercicio 3 - TIR'!$D$18-'Ejercicio 3 - TIR'!$C$18)/('Ejercicio 3 - TIR'!$E$18-'Ejercicio 3 - TIR'!$C$18),'Ejercicio 3 - TIR'!$C$18+SQRT(('Ejercicio 3 - TIR'!$E$18-'Ejercicio 3 - TIR'!$C$18)*('Ejercicio 3 - TIR'!$D$18-'Ejercicio 3 - TIR'!$C$18)*F853),'Ejercicio 3 - TIR'!$E$18-SQRT(('Ejercicio 3 - TIR'!$E$18-'Ejercicio 3 - TIR'!$C$18)*('Ejercicio 3 - TIR'!$E$18-'Ejercicio 3 - TIR'!$D$18)*(1-F853)))</f>
        <v>36466.2968</v>
      </c>
      <c r="H853" s="3">
        <f t="shared" si="7"/>
        <v>0.4302857463</v>
      </c>
      <c r="I853" s="4">
        <f>IF(H853&lt;=('Ejercicio 3 - TIR'!$D$18-'Ejercicio 3 - TIR'!$C$18)/('Ejercicio 3 - TIR'!$E$18-'Ejercicio 3 - TIR'!$C$18),'Ejercicio 3 - TIR'!$C$18+SQRT(('Ejercicio 3 - TIR'!$E$18-'Ejercicio 3 - TIR'!$C$18)*('Ejercicio 3 - TIR'!$D$18-'Ejercicio 3 - TIR'!$C$18)*H853),'Ejercicio 3 - TIR'!$E$18-SQRT(('Ejercicio 3 - TIR'!$E$18-'Ejercicio 3 - TIR'!$C$18)*('Ejercicio 3 - TIR'!$E$18-'Ejercicio 3 - TIR'!$D$18)*(1-H853)))</f>
        <v>38033.85723</v>
      </c>
      <c r="J853" s="3">
        <f t="shared" si="8"/>
        <v>0.1729235822</v>
      </c>
      <c r="K853" s="4">
        <f>IF(J853&lt;=('Ejercicio 3 - TIR'!$D$18-'Ejercicio 3 - TIR'!$C$18)/('Ejercicio 3 - TIR'!$E$18-'Ejercicio 3 - TIR'!$C$18),'Ejercicio 3 - TIR'!$C$18+SQRT(('Ejercicio 3 - TIR'!$E$18-'Ejercicio 3 - TIR'!$C$18)*('Ejercicio 3 - TIR'!$D$18-'Ejercicio 3 - TIR'!$C$18)*J853),'Ejercicio 3 - TIR'!$E$18-SQRT(('Ejercicio 3 - TIR'!$E$18-'Ejercicio 3 - TIR'!$C$18)*('Ejercicio 3 - TIR'!$E$18-'Ejercicio 3 - TIR'!$D$18)*(1-J853)))</f>
        <v>35092.98904</v>
      </c>
      <c r="L853" s="3">
        <f t="shared" si="9"/>
        <v>0.01450071075</v>
      </c>
      <c r="M853" s="4">
        <f>IF(L853&lt;=('Ejercicio 3 - TIR'!$D$18-'Ejercicio 3 - TIR'!$C$18)/('Ejercicio 3 - TIR'!$E$18-'Ejercicio 3 - TIR'!$C$18),'Ejercicio 3 - TIR'!$C$18+SQRT(('Ejercicio 3 - TIR'!$E$18-'Ejercicio 3 - TIR'!$C$18)*('Ejercicio 3 - TIR'!$D$18-'Ejercicio 3 - TIR'!$C$18)*L853),'Ejercicio 3 - TIR'!$E$18-SQRT(('Ejercicio 3 - TIR'!$E$18-'Ejercicio 3 - TIR'!$C$18)*('Ejercicio 3 - TIR'!$E$18-'Ejercicio 3 - TIR'!$D$18)*(1-L853)))</f>
        <v>31474.82426</v>
      </c>
      <c r="N853" s="3">
        <f t="shared" si="10"/>
        <v>0.1252073553</v>
      </c>
      <c r="O853" s="4">
        <f>IF(N853&lt;=('Ejercicio 3 - TIR'!$D$18-'Ejercicio 3 - TIR'!$C$18)/('Ejercicio 3 - TIR'!$E$18-'Ejercicio 3 - TIR'!$C$18),'Ejercicio 3 - TIR'!$C$18+SQRT(('Ejercicio 3 - TIR'!$E$18-'Ejercicio 3 - TIR'!$C$18)*('Ejercicio 3 - TIR'!$D$18-'Ejercicio 3 - TIR'!$C$18)*N853),'Ejercicio 3 - TIR'!$E$18-SQRT(('Ejercicio 3 - TIR'!$E$18-'Ejercicio 3 - TIR'!$C$18)*('Ejercicio 3 - TIR'!$E$18-'Ejercicio 3 - TIR'!$D$18)*(1-N853)))</f>
        <v>34333.71703</v>
      </c>
      <c r="P853" s="3">
        <f t="shared" si="11"/>
        <v>0.691535714</v>
      </c>
      <c r="Q853" s="7">
        <f>IF(P853&lt;=('Ejercicio 3 - TIR'!$D$22-'Ejercicio 3 - TIR'!$C$22)/('Ejercicio 3 - TIR'!$E$22-'Ejercicio 3 - TIR'!$C$22),'Ejercicio 3 - TIR'!$C$22+SQRT(('Ejercicio 3 - TIR'!$E$22-'Ejercicio 3 - TIR'!$C$22)*('Ejercicio 3 - TIR'!$D$22-'Ejercicio 3 - TIR'!$C$22)*P853),'Ejercicio 3 - TIR'!$E$22-SQRT(('Ejercicio 3 - TIR'!$E$22-'Ejercicio 3 - TIR'!$C$22)*('Ejercicio 3 - TIR'!$E$22-'Ejercicio 3 - TIR'!$D$22)*(1-P853)))</f>
        <v>0.1564365598</v>
      </c>
      <c r="R853" s="3">
        <f t="shared" si="12"/>
        <v>0.5251695556</v>
      </c>
      <c r="S853" s="7">
        <f>IF(R853&lt;=('Ejercicio 3 - TIR'!$D$23-'Ejercicio 3 - TIR'!$C$23)/('Ejercicio 3 - TIR'!$E$23-'Ejercicio 3 - TIR'!$C$23),'Ejercicio 3 - TIR'!$C$23+SQRT(('Ejercicio 3 - TIR'!$E$23-'Ejercicio 3 - TIR'!$C$23)*('Ejercicio 3 - TIR'!$D$23-'Ejercicio 3 - TIR'!$C$23)*R853),'Ejercicio 3 - TIR'!$E$23-SQRT(('Ejercicio 3 - TIR'!$E$23-'Ejercicio 3 - TIR'!$C$23)*('Ejercicio 3 - TIR'!$E$23-'Ejercicio 3 - TIR'!$D$23)*(1-R853)))</f>
        <v>0.1507648362</v>
      </c>
      <c r="T853" s="3">
        <f t="shared" si="13"/>
        <v>0.7197864611</v>
      </c>
      <c r="U853" s="7">
        <f>IF(T853&lt;=('Ejercicio 3 - TIR'!$D$24-'Ejercicio 3 - TIR'!$C$24)/('Ejercicio 3 - TIR'!$E$24-'Ejercicio 3 - TIR'!$C$24),'Ejercicio 3 - TIR'!$C$24+SQRT(('Ejercicio 3 - TIR'!$E$24-'Ejercicio 3 - TIR'!$C$24)*('Ejercicio 3 - TIR'!$D$24-'Ejercicio 3 - TIR'!$C$24)*T853),'Ejercicio 3 - TIR'!$E$24-SQRT(('Ejercicio 3 - TIR'!$E$24-'Ejercicio 3 - TIR'!$C$24)*('Ejercicio 3 - TIR'!$E$24-'Ejercicio 3 - TIR'!$D$24)*(1-T853)))</f>
        <v>0.1919893251</v>
      </c>
      <c r="V853" s="3">
        <f t="shared" si="14"/>
        <v>0.3987412204</v>
      </c>
      <c r="W853" s="7">
        <f>IF(V853&lt;=('Ejercicio 3 - TIR'!$D$25-'Ejercicio 3 - TIR'!$C$25)/('Ejercicio 3 - TIR'!$E$25-'Ejercicio 3 - TIR'!$C$25),'Ejercicio 3 - TIR'!$C$25+SQRT(('Ejercicio 3 - TIR'!$E$25-'Ejercicio 3 - TIR'!$C$25)*('Ejercicio 3 - TIR'!$D$25-'Ejercicio 3 - TIR'!$C$25)*V853),'Ejercicio 3 - TIR'!$E$25-SQRT(('Ejercicio 3 - TIR'!$E$25-'Ejercicio 3 - TIR'!$C$25)*('Ejercicio 3 - TIR'!$E$25-'Ejercicio 3 - TIR'!$D$25)*(1-V853)))</f>
        <v>0.2041261978</v>
      </c>
      <c r="X853" s="3">
        <f t="shared" si="15"/>
        <v>0.8465996383</v>
      </c>
      <c r="Y853" s="7">
        <f>IF(X853&lt;=('Ejercicio 3 - TIR'!$D$26-'Ejercicio 3 - TIR'!$C$26)/('Ejercicio 3 - TIR'!$E$26-'Ejercicio 3 - TIR'!$C$26),'Ejercicio 3 - TIR'!$C$26+SQRT(('Ejercicio 3 - TIR'!$E$26-'Ejercicio 3 - TIR'!$C$26)*('Ejercicio 3 - TIR'!$D$26-'Ejercicio 3 - TIR'!$C$26)*X853),'Ejercicio 3 - TIR'!$E$26-SQRT(('Ejercicio 3 - TIR'!$E$26-'Ejercicio 3 - TIR'!$C$26)*('Ejercicio 3 - TIR'!$E$26-'Ejercicio 3 - TIR'!$D$26)*(1-X853)))</f>
        <v>0.2512187222</v>
      </c>
      <c r="Z853" s="3">
        <f t="shared" si="16"/>
        <v>1.15643656</v>
      </c>
      <c r="AA853" s="3">
        <f t="shared" si="17"/>
        <v>1.330786528</v>
      </c>
      <c r="AB853" s="3">
        <f t="shared" si="18"/>
        <v>1.586283336</v>
      </c>
      <c r="AC853" s="3">
        <f t="shared" si="19"/>
        <v>1.910085322</v>
      </c>
      <c r="AD853" s="3">
        <f t="shared" si="20"/>
        <v>2.389934515</v>
      </c>
      <c r="AE853" s="2">
        <f t="shared" si="21"/>
        <v>4561.882688</v>
      </c>
      <c r="AF853" s="2">
        <f t="shared" si="22"/>
        <v>5249.654184</v>
      </c>
      <c r="AG853" s="2">
        <f t="shared" si="23"/>
        <v>6257.531748</v>
      </c>
      <c r="AH853" s="2">
        <f t="shared" si="24"/>
        <v>7534.857911</v>
      </c>
      <c r="AI853" s="2">
        <f t="shared" si="25"/>
        <v>9427.755287</v>
      </c>
      <c r="AJ853" s="4">
        <f t="shared" si="26"/>
        <v>42170.95881</v>
      </c>
      <c r="AK853" s="4">
        <f t="shared" si="27"/>
        <v>50614.94482</v>
      </c>
      <c r="AL853" s="4">
        <f t="shared" si="28"/>
        <v>55667.42371</v>
      </c>
      <c r="AM853" s="4">
        <f t="shared" si="29"/>
        <v>60119.59983</v>
      </c>
      <c r="AN853" s="4">
        <f t="shared" si="30"/>
        <v>82055.33537</v>
      </c>
      <c r="AO853" s="4">
        <f>C853/'Ejercicio 3 - TIR'!$D$7</f>
        <v>15599.81483</v>
      </c>
      <c r="AP853" s="4">
        <f t="shared" si="31"/>
        <v>26571.14399</v>
      </c>
      <c r="AQ853" s="4">
        <f t="shared" si="32"/>
        <v>35015.12999</v>
      </c>
      <c r="AR853" s="4">
        <f t="shared" si="33"/>
        <v>40067.60888</v>
      </c>
      <c r="AS853" s="4">
        <f t="shared" si="34"/>
        <v>44519.785</v>
      </c>
      <c r="AT853" s="4">
        <f t="shared" si="35"/>
        <v>66455.52055</v>
      </c>
      <c r="AU853" s="4">
        <f>AP853*'Ejercicio 3 - TIR'!$D$5</f>
        <v>13285.57199</v>
      </c>
      <c r="AV853" s="4">
        <f>AQ853*'Ejercicio 3 - TIR'!$D$5</f>
        <v>17507.565</v>
      </c>
      <c r="AW853" s="4">
        <f>AR853*'Ejercicio 3 - TIR'!$D$5</f>
        <v>20033.80444</v>
      </c>
      <c r="AX853" s="4">
        <f>AS853*'Ejercicio 3 - TIR'!$D$5</f>
        <v>22259.8925</v>
      </c>
      <c r="AY853" s="4">
        <f>AT853*'Ejercicio 3 - TIR'!$D$5</f>
        <v>33227.76027</v>
      </c>
      <c r="AZ853" s="4">
        <f t="shared" ref="AZ853:BD853" si="2594">AJ853-AU853-AE853</f>
        <v>24323.50413</v>
      </c>
      <c r="BA853" s="4">
        <f t="shared" si="2594"/>
        <v>27857.72564</v>
      </c>
      <c r="BB853" s="4">
        <f t="shared" si="2594"/>
        <v>29376.08752</v>
      </c>
      <c r="BC853" s="4">
        <f t="shared" si="2594"/>
        <v>30324.84942</v>
      </c>
      <c r="BD853" s="4">
        <f t="shared" si="2594"/>
        <v>39399.81981</v>
      </c>
      <c r="BE853" s="4">
        <f t="shared" ref="BE853:BI853" si="2595">AZ853/Z853</f>
        <v>21033.15044</v>
      </c>
      <c r="BF853" s="4">
        <f t="shared" si="2595"/>
        <v>20933.27896</v>
      </c>
      <c r="BG853" s="4">
        <f t="shared" si="2595"/>
        <v>18518.81493</v>
      </c>
      <c r="BH853" s="4">
        <f t="shared" si="2595"/>
        <v>15876.17531</v>
      </c>
      <c r="BI853" s="4">
        <f t="shared" si="2595"/>
        <v>16485.73196</v>
      </c>
      <c r="BJ853" s="4">
        <f t="shared" si="38"/>
        <v>69693.43295</v>
      </c>
      <c r="BK853" s="4">
        <f t="shared" si="39"/>
        <v>37282.53589</v>
      </c>
      <c r="BL853" s="4">
        <f t="shared" si="40"/>
        <v>106975.9688</v>
      </c>
      <c r="BM853" s="4">
        <f>BK853*'Ejercicio 3 - TIR'!$D$5</f>
        <v>18641.26795</v>
      </c>
      <c r="BN853" s="4">
        <f t="shared" si="41"/>
        <v>88334.7009</v>
      </c>
      <c r="BO853" s="4">
        <f t="shared" si="42"/>
        <v>36961.13861</v>
      </c>
      <c r="BP853" s="4">
        <f t="shared" si="43"/>
        <v>-107160.3053</v>
      </c>
      <c r="BQ853" s="4">
        <f t="shared" ref="BQ853:BT853" si="2596">BE853</f>
        <v>21033.15044</v>
      </c>
      <c r="BR853" s="4">
        <f t="shared" si="2596"/>
        <v>20933.27896</v>
      </c>
      <c r="BS853" s="4">
        <f t="shared" si="2596"/>
        <v>18518.81493</v>
      </c>
      <c r="BT853" s="4">
        <f t="shared" si="2596"/>
        <v>15876.17531</v>
      </c>
      <c r="BU853" s="4">
        <f t="shared" si="45"/>
        <v>53446.87057</v>
      </c>
      <c r="BV853" s="36">
        <f t="shared" si="46"/>
        <v>5.813732785</v>
      </c>
    </row>
    <row r="854" ht="15.0" customHeight="1">
      <c r="A854" s="2">
        <v>853.0</v>
      </c>
      <c r="B854" s="3">
        <f t="shared" si="4"/>
        <v>0.186107181</v>
      </c>
      <c r="C854" s="4">
        <f>IF(B854&lt;=('Ejercicio 3 - TIR'!$D$13-'Ejercicio 3 - TIR'!$C$13)/('Ejercicio 3 - TIR'!$E$13-'Ejercicio 3 - TIR'!$C$13),'Ejercicio 3 - TIR'!$C$13+SQRT(('Ejercicio 3 - TIR'!$E$13-'Ejercicio 3 - TIR'!$C$13)*('Ejercicio 3 - TIR'!$D$13-'Ejercicio 3 - TIR'!$C$13)*B854),'Ejercicio 3 - TIR'!$E$13-SQRT(('Ejercicio 3 - TIR'!$E$13-'Ejercicio 3 - TIR'!$C$13)*('Ejercicio 3 - TIR'!$E$13-'Ejercicio 3 - TIR'!$D$13)*(1-B854)))</f>
        <v>68628.0283</v>
      </c>
      <c r="D854" s="3">
        <f t="shared" si="5"/>
        <v>0.811697835</v>
      </c>
      <c r="E854" s="4">
        <f>IF(D854&lt;=('Ejercicio 3 - TIR'!$D$14-'Ejercicio 3 - TIR'!$C$14)/('Ejercicio 3 - TIR'!$E$14-'Ejercicio 3 - TIR'!$C$14),'Ejercicio 3 - TIR'!$C$14+SQRT(('Ejercicio 3 - TIR'!$E$14-'Ejercicio 3 - TIR'!$C$14)*('Ejercicio 3 - TIR'!$D$14-'Ejercicio 3 - TIR'!$C$14)*D854),'Ejercicio 3 - TIR'!$E$14-SQRT(('Ejercicio 3 - TIR'!$E$14-'Ejercicio 3 - TIR'!$C$14)*('Ejercicio 3 - TIR'!$E$14-'Ejercicio 3 - TIR'!$D$14)*(1-D854)))</f>
        <v>34685.36692</v>
      </c>
      <c r="F854" s="3">
        <f t="shared" si="6"/>
        <v>0.9477016236</v>
      </c>
      <c r="G854" s="4">
        <f>IF(F854&lt;=('Ejercicio 3 - TIR'!$D$18-'Ejercicio 3 - TIR'!$C$18)/('Ejercicio 3 - TIR'!$E$18-'Ejercicio 3 - TIR'!$C$18),'Ejercicio 3 - TIR'!$C$18+SQRT(('Ejercicio 3 - TIR'!$E$18-'Ejercicio 3 - TIR'!$C$18)*('Ejercicio 3 - TIR'!$D$18-'Ejercicio 3 - TIR'!$C$18)*F854),'Ejercicio 3 - TIR'!$E$18-SQRT(('Ejercicio 3 - TIR'!$E$18-'Ejercicio 3 - TIR'!$C$18)*('Ejercicio 3 - TIR'!$E$18-'Ejercicio 3 - TIR'!$D$18)*(1-F854)))</f>
        <v>43019.50051</v>
      </c>
      <c r="H854" s="3">
        <f t="shared" si="7"/>
        <v>0.1179584683</v>
      </c>
      <c r="I854" s="4">
        <f>IF(H854&lt;=('Ejercicio 3 - TIR'!$D$18-'Ejercicio 3 - TIR'!$C$18)/('Ejercicio 3 - TIR'!$E$18-'Ejercicio 3 - TIR'!$C$18),'Ejercicio 3 - TIR'!$C$18+SQRT(('Ejercicio 3 - TIR'!$E$18-'Ejercicio 3 - TIR'!$C$18)*('Ejercicio 3 - TIR'!$D$18-'Ejercicio 3 - TIR'!$C$18)*H854),'Ejercicio 3 - TIR'!$E$18-SQRT(('Ejercicio 3 - TIR'!$E$18-'Ejercicio 3 - TIR'!$C$18)*('Ejercicio 3 - TIR'!$E$18-'Ejercicio 3 - TIR'!$D$18)*(1-H854)))</f>
        <v>34206.39635</v>
      </c>
      <c r="J854" s="3">
        <f t="shared" si="8"/>
        <v>0.3179588171</v>
      </c>
      <c r="K854" s="4">
        <f>IF(J854&lt;=('Ejercicio 3 - TIR'!$D$18-'Ejercicio 3 - TIR'!$C$18)/('Ejercicio 3 - TIR'!$E$18-'Ejercicio 3 - TIR'!$C$18),'Ejercicio 3 - TIR'!$C$18+SQRT(('Ejercicio 3 - TIR'!$E$18-'Ejercicio 3 - TIR'!$C$18)*('Ejercicio 3 - TIR'!$D$18-'Ejercicio 3 - TIR'!$C$18)*J854),'Ejercicio 3 - TIR'!$E$18-SQRT(('Ejercicio 3 - TIR'!$E$18-'Ejercicio 3 - TIR'!$C$18)*('Ejercicio 3 - TIR'!$E$18-'Ejercicio 3 - TIR'!$D$18)*(1-J854)))</f>
        <v>36906.07143</v>
      </c>
      <c r="L854" s="3">
        <f t="shared" si="9"/>
        <v>0.2146681972</v>
      </c>
      <c r="M854" s="4">
        <f>IF(L854&lt;=('Ejercicio 3 - TIR'!$D$18-'Ejercicio 3 - TIR'!$C$18)/('Ejercicio 3 - TIR'!$E$18-'Ejercicio 3 - TIR'!$C$18),'Ejercicio 3 - TIR'!$C$18+SQRT(('Ejercicio 3 - TIR'!$E$18-'Ejercicio 3 - TIR'!$C$18)*('Ejercicio 3 - TIR'!$D$18-'Ejercicio 3 - TIR'!$C$18)*L854),'Ejercicio 3 - TIR'!$E$18-SQRT(('Ejercicio 3 - TIR'!$E$18-'Ejercicio 3 - TIR'!$C$18)*('Ejercicio 3 - TIR'!$E$18-'Ejercicio 3 - TIR'!$D$18)*(1-L854)))</f>
        <v>35674.52461</v>
      </c>
      <c r="N854" s="3">
        <f t="shared" si="10"/>
        <v>0.998267777</v>
      </c>
      <c r="O854" s="4">
        <f>IF(N854&lt;=('Ejercicio 3 - TIR'!$D$18-'Ejercicio 3 - TIR'!$C$18)/('Ejercicio 3 - TIR'!$E$18-'Ejercicio 3 - TIR'!$C$18),'Ejercicio 3 - TIR'!$C$18+SQRT(('Ejercicio 3 - TIR'!$E$18-'Ejercicio 3 - TIR'!$C$18)*('Ejercicio 3 - TIR'!$D$18-'Ejercicio 3 - TIR'!$C$18)*N854),'Ejercicio 3 - TIR'!$E$18-SQRT(('Ejercicio 3 - TIR'!$E$18-'Ejercicio 3 - TIR'!$C$18)*('Ejercicio 3 - TIR'!$E$18-'Ejercicio 3 - TIR'!$D$18)*(1-N854)))</f>
        <v>44639.56037</v>
      </c>
      <c r="P854" s="3">
        <f t="shared" si="11"/>
        <v>0.6475307188</v>
      </c>
      <c r="Q854" s="7">
        <f>IF(P854&lt;=('Ejercicio 3 - TIR'!$D$22-'Ejercicio 3 - TIR'!$C$22)/('Ejercicio 3 - TIR'!$E$22-'Ejercicio 3 - TIR'!$C$22),'Ejercicio 3 - TIR'!$C$22+SQRT(('Ejercicio 3 - TIR'!$E$22-'Ejercicio 3 - TIR'!$C$22)*('Ejercicio 3 - TIR'!$D$22-'Ejercicio 3 - TIR'!$C$22)*P854),'Ejercicio 3 - TIR'!$E$22-SQRT(('Ejercicio 3 - TIR'!$E$22-'Ejercicio 3 - TIR'!$C$22)*('Ejercicio 3 - TIR'!$E$22-'Ejercicio 3 - TIR'!$D$22)*(1-P854)))</f>
        <v>0.1548118142</v>
      </c>
      <c r="R854" s="3">
        <f t="shared" si="12"/>
        <v>0.6205520606</v>
      </c>
      <c r="S854" s="7">
        <f>IF(R854&lt;=('Ejercicio 3 - TIR'!$D$23-'Ejercicio 3 - TIR'!$C$23)/('Ejercicio 3 - TIR'!$E$23-'Ejercicio 3 - TIR'!$C$23),'Ejercicio 3 - TIR'!$C$23+SQRT(('Ejercicio 3 - TIR'!$E$23-'Ejercicio 3 - TIR'!$C$23)*('Ejercicio 3 - TIR'!$D$23-'Ejercicio 3 - TIR'!$C$23)*R854),'Ejercicio 3 - TIR'!$E$23-SQRT(('Ejercicio 3 - TIR'!$E$23-'Ejercicio 3 - TIR'!$C$23)*('Ejercicio 3 - TIR'!$E$23-'Ejercicio 3 - TIR'!$D$23)*(1-R854)))</f>
        <v>0.153865611</v>
      </c>
      <c r="T854" s="3">
        <f t="shared" si="13"/>
        <v>0.2325517507</v>
      </c>
      <c r="U854" s="7">
        <f>IF(T854&lt;=('Ejercicio 3 - TIR'!$D$24-'Ejercicio 3 - TIR'!$C$24)/('Ejercicio 3 - TIR'!$E$24-'Ejercicio 3 - TIR'!$C$24),'Ejercicio 3 - TIR'!$C$24+SQRT(('Ejercicio 3 - TIR'!$E$24-'Ejercicio 3 - TIR'!$C$24)*('Ejercicio 3 - TIR'!$D$24-'Ejercicio 3 - TIR'!$C$24)*T854),'Ejercicio 3 - TIR'!$E$24-SQRT(('Ejercicio 3 - TIR'!$E$24-'Ejercicio 3 - TIR'!$C$24)*('Ejercicio 3 - TIR'!$E$24-'Ejercicio 3 - TIR'!$D$24)*(1-T854)))</f>
        <v>0.1720988388</v>
      </c>
      <c r="V854" s="3">
        <f t="shared" si="14"/>
        <v>0.2324688513</v>
      </c>
      <c r="W854" s="7">
        <f>IF(V854&lt;=('Ejercicio 3 - TIR'!$D$25-'Ejercicio 3 - TIR'!$C$25)/('Ejercicio 3 - TIR'!$E$25-'Ejercicio 3 - TIR'!$C$25),'Ejercicio 3 - TIR'!$C$25+SQRT(('Ejercicio 3 - TIR'!$E$25-'Ejercicio 3 - TIR'!$C$25)*('Ejercicio 3 - TIR'!$D$25-'Ejercicio 3 - TIR'!$C$25)*V854),'Ejercicio 3 - TIR'!$E$25-SQRT(('Ejercicio 3 - TIR'!$E$25-'Ejercicio 3 - TIR'!$C$25)*('Ejercicio 3 - TIR'!$E$25-'Ejercicio 3 - TIR'!$D$25)*(1-V854)))</f>
        <v>0.19804041</v>
      </c>
      <c r="X854" s="3">
        <f t="shared" si="15"/>
        <v>0.3400662122</v>
      </c>
      <c r="Y854" s="7">
        <f>IF(X854&lt;=('Ejercicio 3 - TIR'!$D$26-'Ejercicio 3 - TIR'!$C$26)/('Ejercicio 3 - TIR'!$E$26-'Ejercicio 3 - TIR'!$C$26),'Ejercicio 3 - TIR'!$C$26+SQRT(('Ejercicio 3 - TIR'!$E$26-'Ejercicio 3 - TIR'!$C$26)*('Ejercicio 3 - TIR'!$D$26-'Ejercicio 3 - TIR'!$C$26)*X854),'Ejercicio 3 - TIR'!$E$26-SQRT(('Ejercicio 3 - TIR'!$E$26-'Ejercicio 3 - TIR'!$C$26)*('Ejercicio 3 - TIR'!$E$26-'Ejercicio 3 - TIR'!$D$26)*(1-X854)))</f>
        <v>0.2203037484</v>
      </c>
      <c r="Z854" s="3">
        <f t="shared" si="16"/>
        <v>1.154811814</v>
      </c>
      <c r="AA854" s="3">
        <f t="shared" si="17"/>
        <v>1.332497639</v>
      </c>
      <c r="AB854" s="3">
        <f t="shared" si="18"/>
        <v>1.561818936</v>
      </c>
      <c r="AC854" s="3">
        <f t="shared" si="19"/>
        <v>1.871122198</v>
      </c>
      <c r="AD854" s="3">
        <f t="shared" si="20"/>
        <v>2.283337432</v>
      </c>
      <c r="AE854" s="2">
        <f t="shared" si="21"/>
        <v>5369.704578</v>
      </c>
      <c r="AF854" s="2">
        <f t="shared" si="22"/>
        <v>6195.917454</v>
      </c>
      <c r="AG854" s="2">
        <f t="shared" si="23"/>
        <v>7262.227653</v>
      </c>
      <c r="AH854" s="2">
        <f t="shared" si="24"/>
        <v>8700.442194</v>
      </c>
      <c r="AI854" s="2">
        <f t="shared" si="25"/>
        <v>10617.18222</v>
      </c>
      <c r="AJ854" s="4">
        <f t="shared" si="26"/>
        <v>49679.42743</v>
      </c>
      <c r="AK854" s="4">
        <f t="shared" si="27"/>
        <v>45579.94239</v>
      </c>
      <c r="AL854" s="4">
        <f t="shared" si="28"/>
        <v>57640.60121</v>
      </c>
      <c r="AM854" s="4">
        <f t="shared" si="29"/>
        <v>66751.39492</v>
      </c>
      <c r="AN854" s="4">
        <f t="shared" si="30"/>
        <v>101927.1792</v>
      </c>
      <c r="AO854" s="4">
        <f>C854/'Ejercicio 3 - TIR'!$D$7</f>
        <v>13725.60566</v>
      </c>
      <c r="AP854" s="4">
        <f t="shared" si="31"/>
        <v>35953.82177</v>
      </c>
      <c r="AQ854" s="4">
        <f t="shared" si="32"/>
        <v>31854.33673</v>
      </c>
      <c r="AR854" s="4">
        <f t="shared" si="33"/>
        <v>43914.99555</v>
      </c>
      <c r="AS854" s="4">
        <f t="shared" si="34"/>
        <v>53025.78926</v>
      </c>
      <c r="AT854" s="4">
        <f t="shared" si="35"/>
        <v>88201.57351</v>
      </c>
      <c r="AU854" s="4">
        <f>AP854*'Ejercicio 3 - TIR'!$D$5</f>
        <v>17976.91088</v>
      </c>
      <c r="AV854" s="4">
        <f>AQ854*'Ejercicio 3 - TIR'!$D$5</f>
        <v>15927.16836</v>
      </c>
      <c r="AW854" s="4">
        <f>AR854*'Ejercicio 3 - TIR'!$D$5</f>
        <v>21957.49777</v>
      </c>
      <c r="AX854" s="4">
        <f>AS854*'Ejercicio 3 - TIR'!$D$5</f>
        <v>26512.89463</v>
      </c>
      <c r="AY854" s="4">
        <f>AT854*'Ejercicio 3 - TIR'!$D$5</f>
        <v>44100.78675</v>
      </c>
      <c r="AZ854" s="4">
        <f t="shared" ref="AZ854:BD854" si="2597">AJ854-AU854-AE854</f>
        <v>26332.81197</v>
      </c>
      <c r="BA854" s="4">
        <f t="shared" si="2597"/>
        <v>23456.85657</v>
      </c>
      <c r="BB854" s="4">
        <f t="shared" si="2597"/>
        <v>28420.87578</v>
      </c>
      <c r="BC854" s="4">
        <f t="shared" si="2597"/>
        <v>31538.05809</v>
      </c>
      <c r="BD854" s="4">
        <f t="shared" si="2597"/>
        <v>47209.21019</v>
      </c>
      <c r="BE854" s="4">
        <f t="shared" ref="BE854:BI854" si="2598">AZ854/Z854</f>
        <v>22802.68667</v>
      </c>
      <c r="BF854" s="4">
        <f t="shared" si="2598"/>
        <v>17603.67589</v>
      </c>
      <c r="BG854" s="4">
        <f t="shared" si="2598"/>
        <v>18197.29235</v>
      </c>
      <c r="BH854" s="4">
        <f t="shared" si="2598"/>
        <v>16855.15683</v>
      </c>
      <c r="BI854" s="4">
        <f t="shared" si="2598"/>
        <v>20675.52939</v>
      </c>
      <c r="BJ854" s="4">
        <f t="shared" si="38"/>
        <v>79198.39665</v>
      </c>
      <c r="BK854" s="4">
        <f t="shared" si="39"/>
        <v>31340.18919</v>
      </c>
      <c r="BL854" s="4">
        <f t="shared" si="40"/>
        <v>110538.5858</v>
      </c>
      <c r="BM854" s="4">
        <f>BK854*'Ejercicio 3 - TIR'!$D$5</f>
        <v>15670.09459</v>
      </c>
      <c r="BN854" s="4">
        <f t="shared" si="41"/>
        <v>94868.49124</v>
      </c>
      <c r="BO854" s="4">
        <f t="shared" si="42"/>
        <v>41548.16975</v>
      </c>
      <c r="BP854" s="4">
        <f t="shared" si="43"/>
        <v>-103313.3952</v>
      </c>
      <c r="BQ854" s="4">
        <f t="shared" ref="BQ854:BT854" si="2599">BE854</f>
        <v>22802.68667</v>
      </c>
      <c r="BR854" s="4">
        <f t="shared" si="2599"/>
        <v>17603.67589</v>
      </c>
      <c r="BS854" s="4">
        <f t="shared" si="2599"/>
        <v>18197.29235</v>
      </c>
      <c r="BT854" s="4">
        <f t="shared" si="2599"/>
        <v>16855.15683</v>
      </c>
      <c r="BU854" s="4">
        <f t="shared" si="45"/>
        <v>62223.69914</v>
      </c>
      <c r="BV854" s="36">
        <f t="shared" si="46"/>
        <v>8.639361845</v>
      </c>
    </row>
    <row r="855" ht="15.0" customHeight="1">
      <c r="A855" s="2">
        <v>854.0</v>
      </c>
      <c r="B855" s="3">
        <f t="shared" si="4"/>
        <v>0.3010688156</v>
      </c>
      <c r="C855" s="4">
        <f>IF(B855&lt;=('Ejercicio 3 - TIR'!$D$13-'Ejercicio 3 - TIR'!$C$13)/('Ejercicio 3 - TIR'!$E$13-'Ejercicio 3 - TIR'!$C$13),'Ejercicio 3 - TIR'!$C$13+SQRT(('Ejercicio 3 - TIR'!$E$13-'Ejercicio 3 - TIR'!$C$13)*('Ejercicio 3 - TIR'!$D$13-'Ejercicio 3 - TIR'!$C$13)*B855),'Ejercicio 3 - TIR'!$E$13-SQRT(('Ejercicio 3 - TIR'!$E$13-'Ejercicio 3 - TIR'!$C$13)*('Ejercicio 3 - TIR'!$E$13-'Ejercicio 3 - TIR'!$D$13)*(1-B855)))</f>
        <v>71039.38155</v>
      </c>
      <c r="D855" s="3">
        <f t="shared" si="5"/>
        <v>0.2409485516</v>
      </c>
      <c r="E855" s="4">
        <f>IF(D855&lt;=('Ejercicio 3 - TIR'!$D$14-'Ejercicio 3 - TIR'!$C$14)/('Ejercicio 3 - TIR'!$E$14-'Ejercicio 3 - TIR'!$C$14),'Ejercicio 3 - TIR'!$C$14+SQRT(('Ejercicio 3 - TIR'!$E$14-'Ejercicio 3 - TIR'!$C$14)*('Ejercicio 3 - TIR'!$D$14-'Ejercicio 3 - TIR'!$C$14)*D855),'Ejercicio 3 - TIR'!$E$14-SQRT(('Ejercicio 3 - TIR'!$E$14-'Ejercicio 3 - TIR'!$C$14)*('Ejercicio 3 - TIR'!$E$14-'Ejercicio 3 - TIR'!$D$14)*(1-D855)))</f>
        <v>29251.01651</v>
      </c>
      <c r="F855" s="3">
        <f t="shared" si="6"/>
        <v>0.2765530286</v>
      </c>
      <c r="G855" s="4">
        <f>IF(F855&lt;=('Ejercicio 3 - TIR'!$D$18-'Ejercicio 3 - TIR'!$C$18)/('Ejercicio 3 - TIR'!$E$18-'Ejercicio 3 - TIR'!$C$18),'Ejercicio 3 - TIR'!$C$18+SQRT(('Ejercicio 3 - TIR'!$E$18-'Ejercicio 3 - TIR'!$C$18)*('Ejercicio 3 - TIR'!$D$18-'Ejercicio 3 - TIR'!$C$18)*F855),'Ejercicio 3 - TIR'!$E$18-SQRT(('Ejercicio 3 - TIR'!$E$18-'Ejercicio 3 - TIR'!$C$18)*('Ejercicio 3 - TIR'!$E$18-'Ejercicio 3 - TIR'!$D$18)*(1-F855)))</f>
        <v>36440.72622</v>
      </c>
      <c r="H855" s="3">
        <f t="shared" si="7"/>
        <v>0.9065156182</v>
      </c>
      <c r="I855" s="4">
        <f>IF(H855&lt;=('Ejercicio 3 - TIR'!$D$18-'Ejercicio 3 - TIR'!$C$18)/('Ejercicio 3 - TIR'!$E$18-'Ejercicio 3 - TIR'!$C$18),'Ejercicio 3 - TIR'!$C$18+SQRT(('Ejercicio 3 - TIR'!$E$18-'Ejercicio 3 - TIR'!$C$18)*('Ejercicio 3 - TIR'!$D$18-'Ejercicio 3 - TIR'!$C$18)*H855),'Ejercicio 3 - TIR'!$E$18-SQRT(('Ejercicio 3 - TIR'!$E$18-'Ejercicio 3 - TIR'!$C$18)*('Ejercicio 3 - TIR'!$E$18-'Ejercicio 3 - TIR'!$D$18)*(1-H855)))</f>
        <v>42352.10864</v>
      </c>
      <c r="J855" s="3">
        <f t="shared" si="8"/>
        <v>0.6721095598</v>
      </c>
      <c r="K855" s="4">
        <f>IF(J855&lt;=('Ejercicio 3 - TIR'!$D$18-'Ejercicio 3 - TIR'!$C$18)/('Ejercicio 3 - TIR'!$E$18-'Ejercicio 3 - TIR'!$C$18),'Ejercicio 3 - TIR'!$C$18+SQRT(('Ejercicio 3 - TIR'!$E$18-'Ejercicio 3 - TIR'!$C$18)*('Ejercicio 3 - TIR'!$D$18-'Ejercicio 3 - TIR'!$C$18)*J855),'Ejercicio 3 - TIR'!$E$18-SQRT(('Ejercicio 3 - TIR'!$E$18-'Ejercicio 3 - TIR'!$C$18)*('Ejercicio 3 - TIR'!$E$18-'Ejercicio 3 - TIR'!$D$18)*(1-J855)))</f>
        <v>40040.98971</v>
      </c>
      <c r="L855" s="3">
        <f t="shared" si="9"/>
        <v>0.6890959066</v>
      </c>
      <c r="M855" s="4">
        <f>IF(L855&lt;=('Ejercicio 3 - TIR'!$D$18-'Ejercicio 3 - TIR'!$C$18)/('Ejercicio 3 - TIR'!$E$18-'Ejercicio 3 - TIR'!$C$18),'Ejercicio 3 - TIR'!$C$18+SQRT(('Ejercicio 3 - TIR'!$E$18-'Ejercicio 3 - TIR'!$C$18)*('Ejercicio 3 - TIR'!$D$18-'Ejercicio 3 - TIR'!$C$18)*L855),'Ejercicio 3 - TIR'!$E$18-SQRT(('Ejercicio 3 - TIR'!$E$18-'Ejercicio 3 - TIR'!$C$18)*('Ejercicio 3 - TIR'!$E$18-'Ejercicio 3 - TIR'!$D$18)*(1-L855)))</f>
        <v>40171.14848</v>
      </c>
      <c r="N855" s="3">
        <f t="shared" si="10"/>
        <v>0.5370544034</v>
      </c>
      <c r="O855" s="4">
        <f>IF(N855&lt;=('Ejercicio 3 - TIR'!$D$18-'Ejercicio 3 - TIR'!$C$18)/('Ejercicio 3 - TIR'!$E$18-'Ejercicio 3 - TIR'!$C$18),'Ejercicio 3 - TIR'!$C$18+SQRT(('Ejercicio 3 - TIR'!$E$18-'Ejercicio 3 - TIR'!$C$18)*('Ejercicio 3 - TIR'!$D$18-'Ejercicio 3 - TIR'!$C$18)*N855),'Ejercicio 3 - TIR'!$E$18-SQRT(('Ejercicio 3 - TIR'!$E$18-'Ejercicio 3 - TIR'!$C$18)*('Ejercicio 3 - TIR'!$E$18-'Ejercicio 3 - TIR'!$D$18)*(1-N855)))</f>
        <v>38975.4198</v>
      </c>
      <c r="P855" s="3">
        <f t="shared" si="11"/>
        <v>0.4866659581</v>
      </c>
      <c r="Q855" s="7">
        <f>IF(P855&lt;=('Ejercicio 3 - TIR'!$D$22-'Ejercicio 3 - TIR'!$C$22)/('Ejercicio 3 - TIR'!$E$22-'Ejercicio 3 - TIR'!$C$22),'Ejercicio 3 - TIR'!$C$22+SQRT(('Ejercicio 3 - TIR'!$E$22-'Ejercicio 3 - TIR'!$C$22)*('Ejercicio 3 - TIR'!$D$22-'Ejercicio 3 - TIR'!$C$22)*P855),'Ejercicio 3 - TIR'!$E$22-SQRT(('Ejercicio 3 - TIR'!$E$22-'Ejercicio 3 - TIR'!$C$22)*('Ejercicio 3 - TIR'!$E$22-'Ejercicio 3 - TIR'!$D$22)*(1-P855)))</f>
        <v>0.1495972756</v>
      </c>
      <c r="R855" s="3">
        <f t="shared" si="12"/>
        <v>0.2954156943</v>
      </c>
      <c r="S855" s="7">
        <f>IF(R855&lt;=('Ejercicio 3 - TIR'!$D$23-'Ejercicio 3 - TIR'!$C$23)/('Ejercicio 3 - TIR'!$E$23-'Ejercicio 3 - TIR'!$C$23),'Ejercicio 3 - TIR'!$C$23+SQRT(('Ejercicio 3 - TIR'!$E$23-'Ejercicio 3 - TIR'!$C$23)*('Ejercicio 3 - TIR'!$D$23-'Ejercicio 3 - TIR'!$C$23)*R855),'Ejercicio 3 - TIR'!$E$23-SQRT(('Ejercicio 3 - TIR'!$E$23-'Ejercicio 3 - TIR'!$C$23)*('Ejercicio 3 - TIR'!$E$23-'Ejercicio 3 - TIR'!$D$23)*(1-R855)))</f>
        <v>0.1430596672</v>
      </c>
      <c r="T855" s="3">
        <f t="shared" si="13"/>
        <v>0.05218491018</v>
      </c>
      <c r="U855" s="7">
        <f>IF(T855&lt;=('Ejercicio 3 - TIR'!$D$24-'Ejercicio 3 - TIR'!$C$24)/('Ejercicio 3 - TIR'!$E$24-'Ejercicio 3 - TIR'!$C$24),'Ejercicio 3 - TIR'!$C$24+SQRT(('Ejercicio 3 - TIR'!$E$24-'Ejercicio 3 - TIR'!$C$24)*('Ejercicio 3 - TIR'!$D$24-'Ejercicio 3 - TIR'!$C$24)*T855),'Ejercicio 3 - TIR'!$E$24-SQRT(('Ejercicio 3 - TIR'!$E$24-'Ejercicio 3 - TIR'!$C$24)*('Ejercicio 3 - TIR'!$E$24-'Ejercicio 3 - TIR'!$D$24)*(1-T855)))</f>
        <v>0.1604684436</v>
      </c>
      <c r="V855" s="3">
        <f t="shared" si="14"/>
        <v>0.8012011937</v>
      </c>
      <c r="W855" s="7">
        <f>IF(V855&lt;=('Ejercicio 3 - TIR'!$D$25-'Ejercicio 3 - TIR'!$C$25)/('Ejercicio 3 - TIR'!$E$25-'Ejercicio 3 - TIR'!$C$25),'Ejercicio 3 - TIR'!$C$25+SQRT(('Ejercicio 3 - TIR'!$E$25-'Ejercicio 3 - TIR'!$C$25)*('Ejercicio 3 - TIR'!$D$25-'Ejercicio 3 - TIR'!$C$25)*V855),'Ejercicio 3 - TIR'!$E$25-SQRT(('Ejercicio 3 - TIR'!$E$25-'Ejercicio 3 - TIR'!$C$25)*('Ejercicio 3 - TIR'!$E$25-'Ejercicio 3 - TIR'!$D$25)*(1-V855)))</f>
        <v>0.223622058</v>
      </c>
      <c r="X855" s="3">
        <f t="shared" si="15"/>
        <v>0.9258150109</v>
      </c>
      <c r="Y855" s="7">
        <f>IF(X855&lt;=('Ejercicio 3 - TIR'!$D$26-'Ejercicio 3 - TIR'!$C$26)/('Ejercicio 3 - TIR'!$E$26-'Ejercicio 3 - TIR'!$C$26),'Ejercicio 3 - TIR'!$C$26+SQRT(('Ejercicio 3 - TIR'!$E$26-'Ejercicio 3 - TIR'!$C$26)*('Ejercicio 3 - TIR'!$D$26-'Ejercicio 3 - TIR'!$C$26)*X855),'Ejercicio 3 - TIR'!$E$26-SQRT(('Ejercicio 3 - TIR'!$E$26-'Ejercicio 3 - TIR'!$C$26)*('Ejercicio 3 - TIR'!$E$26-'Ejercicio 3 - TIR'!$D$26)*(1-X855)))</f>
        <v>0.2599850321</v>
      </c>
      <c r="Z855" s="3">
        <f t="shared" si="16"/>
        <v>1.149597276</v>
      </c>
      <c r="AA855" s="3">
        <f t="shared" si="17"/>
        <v>1.314058279</v>
      </c>
      <c r="AB855" s="3">
        <f t="shared" si="18"/>
        <v>1.524923166</v>
      </c>
      <c r="AC855" s="3">
        <f t="shared" si="19"/>
        <v>1.865929623</v>
      </c>
      <c r="AD855" s="3">
        <f t="shared" si="20"/>
        <v>2.351043396</v>
      </c>
      <c r="AE855" s="2">
        <f t="shared" si="21"/>
        <v>4375.872379</v>
      </c>
      <c r="AF855" s="2">
        <f t="shared" si="22"/>
        <v>5001.883225</v>
      </c>
      <c r="AG855" s="2">
        <f t="shared" si="23"/>
        <v>5804.527642</v>
      </c>
      <c r="AH855" s="2">
        <f t="shared" si="24"/>
        <v>7102.548059</v>
      </c>
      <c r="AI855" s="2">
        <f t="shared" si="25"/>
        <v>8949.104244</v>
      </c>
      <c r="AJ855" s="4">
        <f t="shared" si="26"/>
        <v>41892.15959</v>
      </c>
      <c r="AK855" s="4">
        <f t="shared" si="27"/>
        <v>55653.13901</v>
      </c>
      <c r="AL855" s="4">
        <f t="shared" si="28"/>
        <v>61059.43281</v>
      </c>
      <c r="AM855" s="4">
        <f t="shared" si="29"/>
        <v>74956.53593</v>
      </c>
      <c r="AN855" s="4">
        <f t="shared" si="30"/>
        <v>91632.90331</v>
      </c>
      <c r="AO855" s="4">
        <f>C855/'Ejercicio 3 - TIR'!$D$7</f>
        <v>14207.87631</v>
      </c>
      <c r="AP855" s="4">
        <f t="shared" si="31"/>
        <v>27684.28328</v>
      </c>
      <c r="AQ855" s="4">
        <f t="shared" si="32"/>
        <v>41445.2627</v>
      </c>
      <c r="AR855" s="4">
        <f t="shared" si="33"/>
        <v>46851.5565</v>
      </c>
      <c r="AS855" s="4">
        <f t="shared" si="34"/>
        <v>60748.65962</v>
      </c>
      <c r="AT855" s="4">
        <f t="shared" si="35"/>
        <v>77425.027</v>
      </c>
      <c r="AU855" s="4">
        <f>AP855*'Ejercicio 3 - TIR'!$D$5</f>
        <v>13842.14164</v>
      </c>
      <c r="AV855" s="4">
        <f>AQ855*'Ejercicio 3 - TIR'!$D$5</f>
        <v>20722.63135</v>
      </c>
      <c r="AW855" s="4">
        <f>AR855*'Ejercicio 3 - TIR'!$D$5</f>
        <v>23425.77825</v>
      </c>
      <c r="AX855" s="4">
        <f>AS855*'Ejercicio 3 - TIR'!$D$5</f>
        <v>30374.32981</v>
      </c>
      <c r="AY855" s="4">
        <f>AT855*'Ejercicio 3 - TIR'!$D$5</f>
        <v>38712.5135</v>
      </c>
      <c r="AZ855" s="4">
        <f t="shared" ref="AZ855:BD855" si="2600">AJ855-AU855-AE855</f>
        <v>23674.14557</v>
      </c>
      <c r="BA855" s="4">
        <f t="shared" si="2600"/>
        <v>29928.62443</v>
      </c>
      <c r="BB855" s="4">
        <f t="shared" si="2600"/>
        <v>31829.12692</v>
      </c>
      <c r="BC855" s="4">
        <f t="shared" si="2600"/>
        <v>37479.65806</v>
      </c>
      <c r="BD855" s="4">
        <f t="shared" si="2600"/>
        <v>43971.28556</v>
      </c>
      <c r="BE855" s="4">
        <f t="shared" ref="BE855:BI855" si="2601">AZ855/Z855</f>
        <v>20593.42526</v>
      </c>
      <c r="BF855" s="4">
        <f t="shared" si="2601"/>
        <v>22775.72076</v>
      </c>
      <c r="BG855" s="4">
        <f t="shared" si="2601"/>
        <v>20872.61026</v>
      </c>
      <c r="BH855" s="4">
        <f t="shared" si="2601"/>
        <v>20086.31923</v>
      </c>
      <c r="BI855" s="4">
        <f t="shared" si="2601"/>
        <v>18702.8813</v>
      </c>
      <c r="BJ855" s="4">
        <f t="shared" si="38"/>
        <v>68770.40919</v>
      </c>
      <c r="BK855" s="4">
        <f t="shared" si="39"/>
        <v>33403.33376</v>
      </c>
      <c r="BL855" s="4">
        <f t="shared" si="40"/>
        <v>102173.743</v>
      </c>
      <c r="BM855" s="4">
        <f>BK855*'Ejercicio 3 - TIR'!$D$5</f>
        <v>16701.66688</v>
      </c>
      <c r="BN855" s="4">
        <f t="shared" si="41"/>
        <v>85472.07607</v>
      </c>
      <c r="BO855" s="4">
        <f t="shared" si="42"/>
        <v>36354.95467</v>
      </c>
      <c r="BP855" s="4">
        <f t="shared" si="43"/>
        <v>-100290.3981</v>
      </c>
      <c r="BQ855" s="4">
        <f t="shared" ref="BQ855:BT855" si="2602">BE855</f>
        <v>20593.42526</v>
      </c>
      <c r="BR855" s="4">
        <f t="shared" si="2602"/>
        <v>22775.72076</v>
      </c>
      <c r="BS855" s="4">
        <f t="shared" si="2602"/>
        <v>20872.61026</v>
      </c>
      <c r="BT855" s="4">
        <f t="shared" si="2602"/>
        <v>20086.31923</v>
      </c>
      <c r="BU855" s="4">
        <f t="shared" si="45"/>
        <v>55057.83597</v>
      </c>
      <c r="BV855" s="36">
        <f t="shared" si="46"/>
        <v>10.28297038</v>
      </c>
    </row>
    <row r="856" ht="15.0" customHeight="1">
      <c r="A856" s="2">
        <v>855.0</v>
      </c>
      <c r="B856" s="3">
        <f t="shared" si="4"/>
        <v>0.6951888809</v>
      </c>
      <c r="C856" s="4">
        <f>IF(B856&lt;=('Ejercicio 3 - TIR'!$D$13-'Ejercicio 3 - TIR'!$C$13)/('Ejercicio 3 - TIR'!$E$13-'Ejercicio 3 - TIR'!$C$13),'Ejercicio 3 - TIR'!$C$13+SQRT(('Ejercicio 3 - TIR'!$E$13-'Ejercicio 3 - TIR'!$C$13)*('Ejercicio 3 - TIR'!$D$13-'Ejercicio 3 - TIR'!$C$13)*B856),'Ejercicio 3 - TIR'!$E$13-SQRT(('Ejercicio 3 - TIR'!$E$13-'Ejercicio 3 - TIR'!$C$13)*('Ejercicio 3 - TIR'!$E$13-'Ejercicio 3 - TIR'!$D$13)*(1-B856)))</f>
        <v>80874.79823</v>
      </c>
      <c r="D856" s="3">
        <f t="shared" si="5"/>
        <v>0.4440078959</v>
      </c>
      <c r="E856" s="4">
        <f>IF(D856&lt;=('Ejercicio 3 - TIR'!$D$14-'Ejercicio 3 - TIR'!$C$14)/('Ejercicio 3 - TIR'!$E$14-'Ejercicio 3 - TIR'!$C$14),'Ejercicio 3 - TIR'!$C$14+SQRT(('Ejercicio 3 - TIR'!$E$14-'Ejercicio 3 - TIR'!$C$14)*('Ejercicio 3 - TIR'!$D$14-'Ejercicio 3 - TIR'!$C$14)*D856),'Ejercicio 3 - TIR'!$E$14-SQRT(('Ejercicio 3 - TIR'!$E$14-'Ejercicio 3 - TIR'!$C$14)*('Ejercicio 3 - TIR'!$E$14-'Ejercicio 3 - TIR'!$D$14)*(1-D856)))</f>
        <v>30867.7048</v>
      </c>
      <c r="F856" s="3">
        <f t="shared" si="6"/>
        <v>0.3939211688</v>
      </c>
      <c r="G856" s="4">
        <f>IF(F856&lt;=('Ejercicio 3 - TIR'!$D$18-'Ejercicio 3 - TIR'!$C$18)/('Ejercicio 3 - TIR'!$E$18-'Ejercicio 3 - TIR'!$C$18),'Ejercicio 3 - TIR'!$C$18+SQRT(('Ejercicio 3 - TIR'!$E$18-'Ejercicio 3 - TIR'!$C$18)*('Ejercicio 3 - TIR'!$D$18-'Ejercicio 3 - TIR'!$C$18)*F856),'Ejercicio 3 - TIR'!$E$18-SQRT(('Ejercicio 3 - TIR'!$E$18-'Ejercicio 3 - TIR'!$C$18)*('Ejercicio 3 - TIR'!$E$18-'Ejercicio 3 - TIR'!$D$18)*(1-F856)))</f>
        <v>37686.88333</v>
      </c>
      <c r="H856" s="3">
        <f t="shared" si="7"/>
        <v>0.5127094729</v>
      </c>
      <c r="I856" s="4">
        <f>IF(H856&lt;=('Ejercicio 3 - TIR'!$D$18-'Ejercicio 3 - TIR'!$C$18)/('Ejercicio 3 - TIR'!$E$18-'Ejercicio 3 - TIR'!$C$18),'Ejercicio 3 - TIR'!$C$18+SQRT(('Ejercicio 3 - TIR'!$E$18-'Ejercicio 3 - TIR'!$C$18)*('Ejercicio 3 - TIR'!$D$18-'Ejercicio 3 - TIR'!$C$18)*H856),'Ejercicio 3 - TIR'!$E$18-SQRT(('Ejercicio 3 - TIR'!$E$18-'Ejercicio 3 - TIR'!$C$18)*('Ejercicio 3 - TIR'!$E$18-'Ejercicio 3 - TIR'!$D$18)*(1-H856)))</f>
        <v>38769.6306</v>
      </c>
      <c r="J856" s="3">
        <f t="shared" si="8"/>
        <v>0.2471477411</v>
      </c>
      <c r="K856" s="4">
        <f>IF(J856&lt;=('Ejercicio 3 - TIR'!$D$18-'Ejercicio 3 - TIR'!$C$18)/('Ejercicio 3 - TIR'!$E$18-'Ejercicio 3 - TIR'!$C$18),'Ejercicio 3 - TIR'!$C$18+SQRT(('Ejercicio 3 - TIR'!$E$18-'Ejercicio 3 - TIR'!$C$18)*('Ejercicio 3 - TIR'!$D$18-'Ejercicio 3 - TIR'!$C$18)*J856),'Ejercicio 3 - TIR'!$E$18-SQRT(('Ejercicio 3 - TIR'!$E$18-'Ejercicio 3 - TIR'!$C$18)*('Ejercicio 3 - TIR'!$E$18-'Ejercicio 3 - TIR'!$D$18)*(1-J856)))</f>
        <v>36088.69125</v>
      </c>
      <c r="L856" s="3">
        <f t="shared" si="9"/>
        <v>0.8978018911</v>
      </c>
      <c r="M856" s="4">
        <f>IF(L856&lt;=('Ejercicio 3 - TIR'!$D$18-'Ejercicio 3 - TIR'!$C$18)/('Ejercicio 3 - TIR'!$E$18-'Ejercicio 3 - TIR'!$C$18),'Ejercicio 3 - TIR'!$C$18+SQRT(('Ejercicio 3 - TIR'!$E$18-'Ejercicio 3 - TIR'!$C$18)*('Ejercicio 3 - TIR'!$D$18-'Ejercicio 3 - TIR'!$C$18)*L856),'Ejercicio 3 - TIR'!$E$18-SQRT(('Ejercicio 3 - TIR'!$E$18-'Ejercicio 3 - TIR'!$C$18)*('Ejercicio 3 - TIR'!$E$18-'Ejercicio 3 - TIR'!$D$18)*(1-L856)))</f>
        <v>42231.45197</v>
      </c>
      <c r="N856" s="3">
        <f t="shared" si="10"/>
        <v>0.685781332</v>
      </c>
      <c r="O856" s="4">
        <f>IF(N856&lt;=('Ejercicio 3 - TIR'!$D$18-'Ejercicio 3 - TIR'!$C$18)/('Ejercicio 3 - TIR'!$E$18-'Ejercicio 3 - TIR'!$C$18),'Ejercicio 3 - TIR'!$C$18+SQRT(('Ejercicio 3 - TIR'!$E$18-'Ejercicio 3 - TIR'!$C$18)*('Ejercicio 3 - TIR'!$D$18-'Ejercicio 3 - TIR'!$C$18)*N856),'Ejercicio 3 - TIR'!$E$18-SQRT(('Ejercicio 3 - TIR'!$E$18-'Ejercicio 3 - TIR'!$C$18)*('Ejercicio 3 - TIR'!$E$18-'Ejercicio 3 - TIR'!$D$18)*(1-N856)))</f>
        <v>40145.47633</v>
      </c>
      <c r="P856" s="3">
        <f t="shared" si="11"/>
        <v>0.4606656274</v>
      </c>
      <c r="Q856" s="7">
        <f>IF(P856&lt;=('Ejercicio 3 - TIR'!$D$22-'Ejercicio 3 - TIR'!$C$22)/('Ejercicio 3 - TIR'!$E$22-'Ejercicio 3 - TIR'!$C$22),'Ejercicio 3 - TIR'!$C$22+SQRT(('Ejercicio 3 - TIR'!$E$22-'Ejercicio 3 - TIR'!$C$22)*('Ejercicio 3 - TIR'!$D$22-'Ejercicio 3 - TIR'!$C$22)*P856),'Ejercicio 3 - TIR'!$E$22-SQRT(('Ejercicio 3 - TIR'!$E$22-'Ejercicio 3 - TIR'!$C$22)*('Ejercicio 3 - TIR'!$E$22-'Ejercicio 3 - TIR'!$D$22)*(1-P856)))</f>
        <v>0.1487958005</v>
      </c>
      <c r="R856" s="3">
        <f t="shared" si="12"/>
        <v>0.2488243877</v>
      </c>
      <c r="S856" s="7">
        <f>IF(R856&lt;=('Ejercicio 3 - TIR'!$D$23-'Ejercicio 3 - TIR'!$C$23)/('Ejercicio 3 - TIR'!$E$23-'Ejercicio 3 - TIR'!$C$23),'Ejercicio 3 - TIR'!$C$23+SQRT(('Ejercicio 3 - TIR'!$E$23-'Ejercicio 3 - TIR'!$C$23)*('Ejercicio 3 - TIR'!$D$23-'Ejercicio 3 - TIR'!$C$23)*R856),'Ejercicio 3 - TIR'!$E$23-SQRT(('Ejercicio 3 - TIR'!$E$23-'Ejercicio 3 - TIR'!$C$23)*('Ejercicio 3 - TIR'!$E$23-'Ejercicio 3 - TIR'!$D$23)*(1-R856)))</f>
        <v>0.1411632677</v>
      </c>
      <c r="T856" s="3">
        <f t="shared" si="13"/>
        <v>0.09134881371</v>
      </c>
      <c r="U856" s="7">
        <f>IF(T856&lt;=('Ejercicio 3 - TIR'!$D$24-'Ejercicio 3 - TIR'!$C$24)/('Ejercicio 3 - TIR'!$E$24-'Ejercicio 3 - TIR'!$C$24),'Ejercicio 3 - TIR'!$C$24+SQRT(('Ejercicio 3 - TIR'!$E$24-'Ejercicio 3 - TIR'!$C$24)*('Ejercicio 3 - TIR'!$D$24-'Ejercicio 3 - TIR'!$C$24)*T856),'Ejercicio 3 - TIR'!$E$24-SQRT(('Ejercicio 3 - TIR'!$E$24-'Ejercicio 3 - TIR'!$C$24)*('Ejercicio 3 - TIR'!$E$24-'Ejercicio 3 - TIR'!$D$24)*(1-T856)))</f>
        <v>0.1638503613</v>
      </c>
      <c r="V856" s="3">
        <f t="shared" si="14"/>
        <v>0.8708140321</v>
      </c>
      <c r="W856" s="7">
        <f>IF(V856&lt;=('Ejercicio 3 - TIR'!$D$25-'Ejercicio 3 - TIR'!$C$25)/('Ejercicio 3 - TIR'!$E$25-'Ejercicio 3 - TIR'!$C$25),'Ejercicio 3 - TIR'!$C$25+SQRT(('Ejercicio 3 - TIR'!$E$25-'Ejercicio 3 - TIR'!$C$25)*('Ejercicio 3 - TIR'!$D$25-'Ejercicio 3 - TIR'!$C$25)*V856),'Ejercicio 3 - TIR'!$E$25-SQRT(('Ejercicio 3 - TIR'!$E$25-'Ejercicio 3 - TIR'!$C$25)*('Ejercicio 3 - TIR'!$E$25-'Ejercicio 3 - TIR'!$D$25)*(1-V856)))</f>
        <v>0.2287361601</v>
      </c>
      <c r="X856" s="3">
        <f t="shared" si="15"/>
        <v>0.07609048756</v>
      </c>
      <c r="Y856" s="7">
        <f>IF(X856&lt;=('Ejercicio 3 - TIR'!$D$26-'Ejercicio 3 - TIR'!$C$26)/('Ejercicio 3 - TIR'!$E$26-'Ejercicio 3 - TIR'!$C$26),'Ejercicio 3 - TIR'!$C$26+SQRT(('Ejercicio 3 - TIR'!$E$26-'Ejercicio 3 - TIR'!$C$26)*('Ejercicio 3 - TIR'!$D$26-'Ejercicio 3 - TIR'!$C$26)*X856),'Ejercicio 3 - TIR'!$E$26-SQRT(('Ejercicio 3 - TIR'!$E$26-'Ejercicio 3 - TIR'!$C$26)*('Ejercicio 3 - TIR'!$E$26-'Ejercicio 3 - TIR'!$D$26)*(1-X856)))</f>
        <v>0.2043333289</v>
      </c>
      <c r="Z856" s="3">
        <f t="shared" si="16"/>
        <v>1.148795801</v>
      </c>
      <c r="AA856" s="3">
        <f t="shared" si="17"/>
        <v>1.31096357</v>
      </c>
      <c r="AB856" s="3">
        <f t="shared" si="18"/>
        <v>1.525765424</v>
      </c>
      <c r="AC856" s="3">
        <f t="shared" si="19"/>
        <v>1.874763149</v>
      </c>
      <c r="AD856" s="3">
        <f t="shared" si="20"/>
        <v>2.257839743</v>
      </c>
      <c r="AE856" s="2">
        <f t="shared" si="21"/>
        <v>4592.984847</v>
      </c>
      <c r="AF856" s="2">
        <f t="shared" si="22"/>
        <v>5241.345596</v>
      </c>
      <c r="AG856" s="2">
        <f t="shared" si="23"/>
        <v>6100.141966</v>
      </c>
      <c r="AH856" s="2">
        <f t="shared" si="24"/>
        <v>7495.465015</v>
      </c>
      <c r="AI856" s="2">
        <f t="shared" si="25"/>
        <v>9027.038333</v>
      </c>
      <c r="AJ856" s="4">
        <f t="shared" si="26"/>
        <v>43294.5333</v>
      </c>
      <c r="AK856" s="4">
        <f t="shared" si="27"/>
        <v>50825.57333</v>
      </c>
      <c r="AL856" s="4">
        <f t="shared" si="28"/>
        <v>55062.87732</v>
      </c>
      <c r="AM856" s="4">
        <f t="shared" si="29"/>
        <v>79173.96987</v>
      </c>
      <c r="AN856" s="4">
        <f t="shared" si="30"/>
        <v>90642.05197</v>
      </c>
      <c r="AO856" s="4">
        <f>C856/'Ejercicio 3 - TIR'!$D$7</f>
        <v>16174.95965</v>
      </c>
      <c r="AP856" s="4">
        <f t="shared" si="31"/>
        <v>27119.57366</v>
      </c>
      <c r="AQ856" s="4">
        <f t="shared" si="32"/>
        <v>34650.61368</v>
      </c>
      <c r="AR856" s="4">
        <f t="shared" si="33"/>
        <v>38887.91767</v>
      </c>
      <c r="AS856" s="4">
        <f t="shared" si="34"/>
        <v>62999.01023</v>
      </c>
      <c r="AT856" s="4">
        <f t="shared" si="35"/>
        <v>74467.09232</v>
      </c>
      <c r="AU856" s="4">
        <f>AP856*'Ejercicio 3 - TIR'!$D$5</f>
        <v>13559.78683</v>
      </c>
      <c r="AV856" s="4">
        <f>AQ856*'Ejercicio 3 - TIR'!$D$5</f>
        <v>17325.30684</v>
      </c>
      <c r="AW856" s="4">
        <f>AR856*'Ejercicio 3 - TIR'!$D$5</f>
        <v>19443.95884</v>
      </c>
      <c r="AX856" s="4">
        <f>AS856*'Ejercicio 3 - TIR'!$D$5</f>
        <v>31499.50511</v>
      </c>
      <c r="AY856" s="4">
        <f>AT856*'Ejercicio 3 - TIR'!$D$5</f>
        <v>37233.54616</v>
      </c>
      <c r="AZ856" s="4">
        <f t="shared" ref="AZ856:BD856" si="2603">AJ856-AU856-AE856</f>
        <v>25141.76163</v>
      </c>
      <c r="BA856" s="4">
        <f t="shared" si="2603"/>
        <v>28258.92089</v>
      </c>
      <c r="BB856" s="4">
        <f t="shared" si="2603"/>
        <v>29518.77652</v>
      </c>
      <c r="BC856" s="4">
        <f t="shared" si="2603"/>
        <v>40178.99974</v>
      </c>
      <c r="BD856" s="4">
        <f t="shared" si="2603"/>
        <v>44381.46747</v>
      </c>
      <c r="BE856" s="4">
        <f t="shared" ref="BE856:BI856" si="2604">AZ856/Z856</f>
        <v>21885.31819</v>
      </c>
      <c r="BF856" s="4">
        <f t="shared" si="2604"/>
        <v>21555.83995</v>
      </c>
      <c r="BG856" s="4">
        <f t="shared" si="2604"/>
        <v>19346.86423</v>
      </c>
      <c r="BH856" s="4">
        <f t="shared" si="2604"/>
        <v>21431.50711</v>
      </c>
      <c r="BI856" s="4">
        <f t="shared" si="2604"/>
        <v>19656.60654</v>
      </c>
      <c r="BJ856" s="4">
        <f t="shared" si="38"/>
        <v>69694.33069</v>
      </c>
      <c r="BK856" s="4">
        <f t="shared" si="39"/>
        <v>36520.46674</v>
      </c>
      <c r="BL856" s="4">
        <f t="shared" si="40"/>
        <v>106214.7974</v>
      </c>
      <c r="BM856" s="4">
        <f>BK856*'Ejercicio 3 - TIR'!$D$5</f>
        <v>18260.23337</v>
      </c>
      <c r="BN856" s="4">
        <f t="shared" si="41"/>
        <v>87954.56406</v>
      </c>
      <c r="BO856" s="4">
        <f t="shared" si="42"/>
        <v>38955.18462</v>
      </c>
      <c r="BP856" s="4">
        <f t="shared" si="43"/>
        <v>-111742.503</v>
      </c>
      <c r="BQ856" s="4">
        <f t="shared" ref="BQ856:BT856" si="2605">BE856</f>
        <v>21885.31819</v>
      </c>
      <c r="BR856" s="4">
        <f t="shared" si="2605"/>
        <v>21555.83995</v>
      </c>
      <c r="BS856" s="4">
        <f t="shared" si="2605"/>
        <v>19346.86423</v>
      </c>
      <c r="BT856" s="4">
        <f t="shared" si="2605"/>
        <v>21431.50711</v>
      </c>
      <c r="BU856" s="4">
        <f t="shared" si="45"/>
        <v>58611.79117</v>
      </c>
      <c r="BV856" s="36">
        <f t="shared" si="46"/>
        <v>7.418485024</v>
      </c>
    </row>
    <row r="857" ht="15.0" customHeight="1">
      <c r="A857" s="2">
        <v>856.0</v>
      </c>
      <c r="B857" s="3">
        <f t="shared" si="4"/>
        <v>0.03152343787</v>
      </c>
      <c r="C857" s="4">
        <f>IF(B857&lt;=('Ejercicio 3 - TIR'!$D$13-'Ejercicio 3 - TIR'!$C$13)/('Ejercicio 3 - TIR'!$E$13-'Ejercicio 3 - TIR'!$C$13),'Ejercicio 3 - TIR'!$C$13+SQRT(('Ejercicio 3 - TIR'!$E$13-'Ejercicio 3 - TIR'!$C$13)*('Ejercicio 3 - TIR'!$D$13-'Ejercicio 3 - TIR'!$C$13)*B857),'Ejercicio 3 - TIR'!$E$13-SQRT(('Ejercicio 3 - TIR'!$E$13-'Ejercicio 3 - TIR'!$C$13)*('Ejercicio 3 - TIR'!$E$13-'Ejercicio 3 - TIR'!$D$13)*(1-B857)))</f>
        <v>63550.9682</v>
      </c>
      <c r="D857" s="3">
        <f t="shared" si="5"/>
        <v>0.7120606431</v>
      </c>
      <c r="E857" s="4">
        <f>IF(D857&lt;=('Ejercicio 3 - TIR'!$D$14-'Ejercicio 3 - TIR'!$C$14)/('Ejercicio 3 - TIR'!$E$14-'Ejercicio 3 - TIR'!$C$14),'Ejercicio 3 - TIR'!$C$14+SQRT(('Ejercicio 3 - TIR'!$E$14-'Ejercicio 3 - TIR'!$C$14)*('Ejercicio 3 - TIR'!$D$14-'Ejercicio 3 - TIR'!$C$14)*D857),'Ejercicio 3 - TIR'!$E$14-SQRT(('Ejercicio 3 - TIR'!$E$14-'Ejercicio 3 - TIR'!$C$14)*('Ejercicio 3 - TIR'!$E$14-'Ejercicio 3 - TIR'!$D$14)*(1-D857)))</f>
        <v>33428.02134</v>
      </c>
      <c r="F857" s="3">
        <f t="shared" si="6"/>
        <v>0.4907627819</v>
      </c>
      <c r="G857" s="4">
        <f>IF(F857&lt;=('Ejercicio 3 - TIR'!$D$18-'Ejercicio 3 - TIR'!$C$18)/('Ejercicio 3 - TIR'!$E$18-'Ejercicio 3 - TIR'!$C$18),'Ejercicio 3 - TIR'!$C$18+SQRT(('Ejercicio 3 - TIR'!$E$18-'Ejercicio 3 - TIR'!$C$18)*('Ejercicio 3 - TIR'!$D$18-'Ejercicio 3 - TIR'!$C$18)*F857),'Ejercicio 3 - TIR'!$E$18-SQRT(('Ejercicio 3 - TIR'!$E$18-'Ejercicio 3 - TIR'!$C$18)*('Ejercicio 3 - TIR'!$E$18-'Ejercicio 3 - TIR'!$D$18)*(1-F857)))</f>
        <v>38579.88446</v>
      </c>
      <c r="H857" s="3">
        <f t="shared" si="7"/>
        <v>0.2890451412</v>
      </c>
      <c r="I857" s="4">
        <f>IF(H857&lt;=('Ejercicio 3 - TIR'!$D$18-'Ejercicio 3 - TIR'!$C$18)/('Ejercicio 3 - TIR'!$E$18-'Ejercicio 3 - TIR'!$C$18),'Ejercicio 3 - TIR'!$C$18+SQRT(('Ejercicio 3 - TIR'!$E$18-'Ejercicio 3 - TIR'!$C$18)*('Ejercicio 3 - TIR'!$D$18-'Ejercicio 3 - TIR'!$C$18)*H857),'Ejercicio 3 - TIR'!$E$18-SQRT(('Ejercicio 3 - TIR'!$E$18-'Ejercicio 3 - TIR'!$C$18)*('Ejercicio 3 - TIR'!$E$18-'Ejercicio 3 - TIR'!$D$18)*(1-H857)))</f>
        <v>36584.58588</v>
      </c>
      <c r="J857" s="3">
        <f t="shared" si="8"/>
        <v>0.1414720782</v>
      </c>
      <c r="K857" s="4">
        <f>IF(J857&lt;=('Ejercicio 3 - TIR'!$D$18-'Ejercicio 3 - TIR'!$C$18)/('Ejercicio 3 - TIR'!$E$18-'Ejercicio 3 - TIR'!$C$18),'Ejercicio 3 - TIR'!$C$18+SQRT(('Ejercicio 3 - TIR'!$E$18-'Ejercicio 3 - TIR'!$C$18)*('Ejercicio 3 - TIR'!$D$18-'Ejercicio 3 - TIR'!$C$18)*J857),'Ejercicio 3 - TIR'!$E$18-SQRT(('Ejercicio 3 - TIR'!$E$18-'Ejercicio 3 - TIR'!$C$18)*('Ejercicio 3 - TIR'!$E$18-'Ejercicio 3 - TIR'!$D$18)*(1-J857)))</f>
        <v>34606.60523</v>
      </c>
      <c r="L857" s="3">
        <f t="shared" si="9"/>
        <v>0.02940857081</v>
      </c>
      <c r="M857" s="4">
        <f>IF(L857&lt;=('Ejercicio 3 - TIR'!$D$18-'Ejercicio 3 - TIR'!$C$18)/('Ejercicio 3 - TIR'!$E$18-'Ejercicio 3 - TIR'!$C$18),'Ejercicio 3 - TIR'!$C$18+SQRT(('Ejercicio 3 - TIR'!$E$18-'Ejercicio 3 - TIR'!$C$18)*('Ejercicio 3 - TIR'!$D$18-'Ejercicio 3 - TIR'!$C$18)*L857),'Ejercicio 3 - TIR'!$E$18-SQRT(('Ejercicio 3 - TIR'!$E$18-'Ejercicio 3 - TIR'!$C$18)*('Ejercicio 3 - TIR'!$E$18-'Ejercicio 3 - TIR'!$D$18)*(1-L857)))</f>
        <v>32100.30608</v>
      </c>
      <c r="N857" s="3">
        <f t="shared" si="10"/>
        <v>0.7762561482</v>
      </c>
      <c r="O857" s="4">
        <f>IF(N857&lt;=('Ejercicio 3 - TIR'!$D$18-'Ejercicio 3 - TIR'!$C$18)/('Ejercicio 3 - TIR'!$E$18-'Ejercicio 3 - TIR'!$C$18),'Ejercicio 3 - TIR'!$C$18+SQRT(('Ejercicio 3 - TIR'!$E$18-'Ejercicio 3 - TIR'!$C$18)*('Ejercicio 3 - TIR'!$D$18-'Ejercicio 3 - TIR'!$C$18)*N857),'Ejercicio 3 - TIR'!$E$18-SQRT(('Ejercicio 3 - TIR'!$E$18-'Ejercicio 3 - TIR'!$C$18)*('Ejercicio 3 - TIR'!$E$18-'Ejercicio 3 - TIR'!$D$18)*(1-N857)))</f>
        <v>40903.56388</v>
      </c>
      <c r="P857" s="3">
        <f t="shared" si="11"/>
        <v>0.672242292</v>
      </c>
      <c r="Q857" s="7">
        <f>IF(P857&lt;=('Ejercicio 3 - TIR'!$D$22-'Ejercicio 3 - TIR'!$C$22)/('Ejercicio 3 - TIR'!$E$22-'Ejercicio 3 - TIR'!$C$22),'Ejercicio 3 - TIR'!$C$22+SQRT(('Ejercicio 3 - TIR'!$E$22-'Ejercicio 3 - TIR'!$C$22)*('Ejercicio 3 - TIR'!$D$22-'Ejercicio 3 - TIR'!$C$22)*P857),'Ejercicio 3 - TIR'!$E$22-SQRT(('Ejercicio 3 - TIR'!$E$22-'Ejercicio 3 - TIR'!$C$22)*('Ejercicio 3 - TIR'!$E$22-'Ejercicio 3 - TIR'!$D$22)*(1-P857)))</f>
        <v>0.155710828</v>
      </c>
      <c r="R857" s="3">
        <f t="shared" si="12"/>
        <v>0.7467314623</v>
      </c>
      <c r="S857" s="7">
        <f>IF(R857&lt;=('Ejercicio 3 - TIR'!$D$23-'Ejercicio 3 - TIR'!$C$23)/('Ejercicio 3 - TIR'!$E$23-'Ejercicio 3 - TIR'!$C$23),'Ejercicio 3 - TIR'!$C$23+SQRT(('Ejercicio 3 - TIR'!$E$23-'Ejercicio 3 - TIR'!$C$23)*('Ejercicio 3 - TIR'!$D$23-'Ejercicio 3 - TIR'!$C$23)*R857),'Ejercicio 3 - TIR'!$E$23-SQRT(('Ejercicio 3 - TIR'!$E$23-'Ejercicio 3 - TIR'!$C$23)*('Ejercicio 3 - TIR'!$E$23-'Ejercicio 3 - TIR'!$D$23)*(1-R857)))</f>
        <v>0.1586485746</v>
      </c>
      <c r="T857" s="3">
        <f t="shared" si="13"/>
        <v>0.8560272039</v>
      </c>
      <c r="U857" s="7">
        <f>IF(T857&lt;=('Ejercicio 3 - TIR'!$D$24-'Ejercicio 3 - TIR'!$C$24)/('Ejercicio 3 - TIR'!$E$24-'Ejercicio 3 - TIR'!$C$24),'Ejercicio 3 - TIR'!$C$24+SQRT(('Ejercicio 3 - TIR'!$E$24-'Ejercicio 3 - TIR'!$C$24)*('Ejercicio 3 - TIR'!$D$24-'Ejercicio 3 - TIR'!$C$24)*T857),'Ejercicio 3 - TIR'!$E$24-SQRT(('Ejercicio 3 - TIR'!$E$24-'Ejercicio 3 - TIR'!$C$24)*('Ejercicio 3 - TIR'!$E$24-'Ejercicio 3 - TIR'!$D$24)*(1-T857)))</f>
        <v>0.1999220562</v>
      </c>
      <c r="V857" s="3">
        <f t="shared" si="14"/>
        <v>0.004633405202</v>
      </c>
      <c r="W857" s="7">
        <f>IF(V857&lt;=('Ejercicio 3 - TIR'!$D$25-'Ejercicio 3 - TIR'!$C$25)/('Ejercicio 3 - TIR'!$E$25-'Ejercicio 3 - TIR'!$C$25),'Ejercicio 3 - TIR'!$C$25+SQRT(('Ejercicio 3 - TIR'!$E$25-'Ejercicio 3 - TIR'!$C$25)*('Ejercicio 3 - TIR'!$D$25-'Ejercicio 3 - TIR'!$C$25)*V857),'Ejercicio 3 - TIR'!$E$25-SQRT(('Ejercicio 3 - TIR'!$E$25-'Ejercicio 3 - TIR'!$C$25)*('Ejercicio 3 - TIR'!$E$25-'Ejercicio 3 - TIR'!$D$25)*(1-V857)))</f>
        <v>0.1825469133</v>
      </c>
      <c r="X857" s="3">
        <f t="shared" si="15"/>
        <v>0.5679440234</v>
      </c>
      <c r="Y857" s="7">
        <f>IF(X857&lt;=('Ejercicio 3 - TIR'!$D$26-'Ejercicio 3 - TIR'!$C$26)/('Ejercicio 3 - TIR'!$E$26-'Ejercicio 3 - TIR'!$C$26),'Ejercicio 3 - TIR'!$C$26+SQRT(('Ejercicio 3 - TIR'!$E$26-'Ejercicio 3 - TIR'!$C$26)*('Ejercicio 3 - TIR'!$D$26-'Ejercicio 3 - TIR'!$C$26)*X857),'Ejercicio 3 - TIR'!$E$26-SQRT(('Ejercicio 3 - TIR'!$E$26-'Ejercicio 3 - TIR'!$C$26)*('Ejercicio 3 - TIR'!$E$26-'Ejercicio 3 - TIR'!$D$26)*(1-X857)))</f>
        <v>0.2316978026</v>
      </c>
      <c r="Z857" s="3">
        <f t="shared" si="16"/>
        <v>1.155710828</v>
      </c>
      <c r="AA857" s="3">
        <f t="shared" si="17"/>
        <v>1.339062704</v>
      </c>
      <c r="AB857" s="3">
        <f t="shared" si="18"/>
        <v>1.606770873</v>
      </c>
      <c r="AC857" s="3">
        <f t="shared" si="19"/>
        <v>1.900081936</v>
      </c>
      <c r="AD857" s="3">
        <f t="shared" si="20"/>
        <v>2.340326745</v>
      </c>
      <c r="AE857" s="2">
        <f t="shared" si="21"/>
        <v>5205.104882</v>
      </c>
      <c r="AF857" s="2">
        <f t="shared" si="22"/>
        <v>6030.887352</v>
      </c>
      <c r="AG857" s="2">
        <f t="shared" si="23"/>
        <v>7236.594752</v>
      </c>
      <c r="AH857" s="2">
        <f t="shared" si="24"/>
        <v>8557.612787</v>
      </c>
      <c r="AI857" s="2">
        <f t="shared" si="25"/>
        <v>10540.39287</v>
      </c>
      <c r="AJ857" s="4">
        <f t="shared" si="26"/>
        <v>44587.19021</v>
      </c>
      <c r="AK857" s="4">
        <f t="shared" si="27"/>
        <v>48989.05447</v>
      </c>
      <c r="AL857" s="4">
        <f t="shared" si="28"/>
        <v>55604.88528</v>
      </c>
      <c r="AM857" s="4">
        <f t="shared" si="29"/>
        <v>60993.21171</v>
      </c>
      <c r="AN857" s="4">
        <f t="shared" si="30"/>
        <v>95727.70451</v>
      </c>
      <c r="AO857" s="4">
        <f>C857/'Ejercicio 3 - TIR'!$D$7</f>
        <v>12710.19364</v>
      </c>
      <c r="AP857" s="4">
        <f t="shared" si="31"/>
        <v>31876.99657</v>
      </c>
      <c r="AQ857" s="4">
        <f t="shared" si="32"/>
        <v>36278.86083</v>
      </c>
      <c r="AR857" s="4">
        <f t="shared" si="33"/>
        <v>42894.69164</v>
      </c>
      <c r="AS857" s="4">
        <f t="shared" si="34"/>
        <v>48283.01807</v>
      </c>
      <c r="AT857" s="4">
        <f t="shared" si="35"/>
        <v>83017.51087</v>
      </c>
      <c r="AU857" s="4">
        <f>AP857*'Ejercicio 3 - TIR'!$D$5</f>
        <v>15938.49829</v>
      </c>
      <c r="AV857" s="4">
        <f>AQ857*'Ejercicio 3 - TIR'!$D$5</f>
        <v>18139.43042</v>
      </c>
      <c r="AW857" s="4">
        <f>AR857*'Ejercicio 3 - TIR'!$D$5</f>
        <v>21447.34582</v>
      </c>
      <c r="AX857" s="4">
        <f>AS857*'Ejercicio 3 - TIR'!$D$5</f>
        <v>24141.50903</v>
      </c>
      <c r="AY857" s="4">
        <f>AT857*'Ejercicio 3 - TIR'!$D$5</f>
        <v>41508.75544</v>
      </c>
      <c r="AZ857" s="4">
        <f t="shared" ref="AZ857:BD857" si="2606">AJ857-AU857-AE857</f>
        <v>23443.58704</v>
      </c>
      <c r="BA857" s="4">
        <f t="shared" si="2606"/>
        <v>24818.7367</v>
      </c>
      <c r="BB857" s="4">
        <f t="shared" si="2606"/>
        <v>26920.94471</v>
      </c>
      <c r="BC857" s="4">
        <f t="shared" si="2606"/>
        <v>28294.08989</v>
      </c>
      <c r="BD857" s="4">
        <f t="shared" si="2606"/>
        <v>43678.55621</v>
      </c>
      <c r="BE857" s="4">
        <f t="shared" ref="BE857:BI857" si="2607">AZ857/Z857</f>
        <v>20284.99385</v>
      </c>
      <c r="BF857" s="4">
        <f t="shared" si="2607"/>
        <v>18534.40966</v>
      </c>
      <c r="BG857" s="4">
        <f t="shared" si="2607"/>
        <v>16754.68803</v>
      </c>
      <c r="BH857" s="4">
        <f t="shared" si="2607"/>
        <v>14890.9841</v>
      </c>
      <c r="BI857" s="4">
        <f t="shared" si="2607"/>
        <v>18663.4436</v>
      </c>
      <c r="BJ857" s="4">
        <f t="shared" si="38"/>
        <v>78232.49237</v>
      </c>
      <c r="BK857" s="4">
        <f t="shared" si="39"/>
        <v>29746.00611</v>
      </c>
      <c r="BL857" s="4">
        <f t="shared" si="40"/>
        <v>107978.4985</v>
      </c>
      <c r="BM857" s="4">
        <f>BK857*'Ejercicio 3 - TIR'!$D$5</f>
        <v>14873.00305</v>
      </c>
      <c r="BN857" s="4">
        <f t="shared" si="41"/>
        <v>93105.49542</v>
      </c>
      <c r="BO857" s="4">
        <f t="shared" si="42"/>
        <v>39783.11816</v>
      </c>
      <c r="BP857" s="4">
        <f t="shared" si="43"/>
        <v>-96978.98954</v>
      </c>
      <c r="BQ857" s="4">
        <f t="shared" ref="BQ857:BT857" si="2608">BE857</f>
        <v>20284.99385</v>
      </c>
      <c r="BR857" s="4">
        <f t="shared" si="2608"/>
        <v>18534.40966</v>
      </c>
      <c r="BS857" s="4">
        <f t="shared" si="2608"/>
        <v>16754.68803</v>
      </c>
      <c r="BT857" s="4">
        <f t="shared" si="2608"/>
        <v>14890.9841</v>
      </c>
      <c r="BU857" s="4">
        <f t="shared" si="45"/>
        <v>58446.56176</v>
      </c>
      <c r="BV857" s="36">
        <f t="shared" si="46"/>
        <v>8.564148382</v>
      </c>
    </row>
    <row r="858" ht="15.0" customHeight="1">
      <c r="A858" s="2">
        <v>857.0</v>
      </c>
      <c r="B858" s="3">
        <f t="shared" si="4"/>
        <v>0.7614511993</v>
      </c>
      <c r="C858" s="4">
        <f>IF(B858&lt;=('Ejercicio 3 - TIR'!$D$13-'Ejercicio 3 - TIR'!$C$13)/('Ejercicio 3 - TIR'!$E$13-'Ejercicio 3 - TIR'!$C$13),'Ejercicio 3 - TIR'!$C$13+SQRT(('Ejercicio 3 - TIR'!$E$13-'Ejercicio 3 - TIR'!$C$13)*('Ejercicio 3 - TIR'!$D$13-'Ejercicio 3 - TIR'!$C$13)*B858),'Ejercicio 3 - TIR'!$E$13-SQRT(('Ejercicio 3 - TIR'!$E$13-'Ejercicio 3 - TIR'!$C$13)*('Ejercicio 3 - TIR'!$E$13-'Ejercicio 3 - TIR'!$D$13)*(1-B858)))</f>
        <v>83080.82269</v>
      </c>
      <c r="D858" s="3">
        <f t="shared" si="5"/>
        <v>0.6501516768</v>
      </c>
      <c r="E858" s="4">
        <f>IF(D858&lt;=('Ejercicio 3 - TIR'!$D$14-'Ejercicio 3 - TIR'!$C$14)/('Ejercicio 3 - TIR'!$E$14-'Ejercicio 3 - TIR'!$C$14),'Ejercicio 3 - TIR'!$C$14+SQRT(('Ejercicio 3 - TIR'!$E$14-'Ejercicio 3 - TIR'!$C$14)*('Ejercicio 3 - TIR'!$D$14-'Ejercicio 3 - TIR'!$C$14)*D858),'Ejercicio 3 - TIR'!$E$14-SQRT(('Ejercicio 3 - TIR'!$E$14-'Ejercicio 3 - TIR'!$C$14)*('Ejercicio 3 - TIR'!$E$14-'Ejercicio 3 - TIR'!$D$14)*(1-D858)))</f>
        <v>32755.8818</v>
      </c>
      <c r="F858" s="3">
        <f t="shared" si="6"/>
        <v>0.0949616134</v>
      </c>
      <c r="G858" s="4">
        <f>IF(F858&lt;=('Ejercicio 3 - TIR'!$D$18-'Ejercicio 3 - TIR'!$C$18)/('Ejercicio 3 - TIR'!$E$18-'Ejercicio 3 - TIR'!$C$18),'Ejercicio 3 - TIR'!$C$18+SQRT(('Ejercicio 3 - TIR'!$E$18-'Ejercicio 3 - TIR'!$C$18)*('Ejercicio 3 - TIR'!$D$18-'Ejercicio 3 - TIR'!$C$18)*F858),'Ejercicio 3 - TIR'!$E$18-SQRT(('Ejercicio 3 - TIR'!$E$18-'Ejercicio 3 - TIR'!$C$18)*('Ejercicio 3 - TIR'!$E$18-'Ejercicio 3 - TIR'!$D$18)*(1-F858)))</f>
        <v>33774.15448</v>
      </c>
      <c r="H858" s="3">
        <f t="shared" si="7"/>
        <v>0.4103061442</v>
      </c>
      <c r="I858" s="4">
        <f>IF(H858&lt;=('Ejercicio 3 - TIR'!$D$18-'Ejercicio 3 - TIR'!$C$18)/('Ejercicio 3 - TIR'!$E$18-'Ejercicio 3 - TIR'!$C$18),'Ejercicio 3 - TIR'!$C$18+SQRT(('Ejercicio 3 - TIR'!$E$18-'Ejercicio 3 - TIR'!$C$18)*('Ejercicio 3 - TIR'!$D$18-'Ejercicio 3 - TIR'!$C$18)*H858),'Ejercicio 3 - TIR'!$E$18-SQRT(('Ejercicio 3 - TIR'!$E$18-'Ejercicio 3 - TIR'!$C$18)*('Ejercicio 3 - TIR'!$E$18-'Ejercicio 3 - TIR'!$D$18)*(1-H858)))</f>
        <v>37845.12088</v>
      </c>
      <c r="J858" s="3">
        <f t="shared" si="8"/>
        <v>0.7966101054</v>
      </c>
      <c r="K858" s="4">
        <f>IF(J858&lt;=('Ejercicio 3 - TIR'!$D$18-'Ejercicio 3 - TIR'!$C$18)/('Ejercicio 3 - TIR'!$E$18-'Ejercicio 3 - TIR'!$C$18),'Ejercicio 3 - TIR'!$C$18+SQRT(('Ejercicio 3 - TIR'!$E$18-'Ejercicio 3 - TIR'!$C$18)*('Ejercicio 3 - TIR'!$D$18-'Ejercicio 3 - TIR'!$C$18)*J858),'Ejercicio 3 - TIR'!$E$18-SQRT(('Ejercicio 3 - TIR'!$E$18-'Ejercicio 3 - TIR'!$C$18)*('Ejercicio 3 - TIR'!$E$18-'Ejercicio 3 - TIR'!$D$18)*(1-J858)))</f>
        <v>41094.33205</v>
      </c>
      <c r="L858" s="3">
        <f t="shared" si="9"/>
        <v>0.02165920442</v>
      </c>
      <c r="M858" s="4">
        <f>IF(L858&lt;=('Ejercicio 3 - TIR'!$D$18-'Ejercicio 3 - TIR'!$C$18)/('Ejercicio 3 - TIR'!$E$18-'Ejercicio 3 - TIR'!$C$18),'Ejercicio 3 - TIR'!$C$18+SQRT(('Ejercicio 3 - TIR'!$E$18-'Ejercicio 3 - TIR'!$C$18)*('Ejercicio 3 - TIR'!$D$18-'Ejercicio 3 - TIR'!$C$18)*L858),'Ejercicio 3 - TIR'!$E$18-SQRT(('Ejercicio 3 - TIR'!$E$18-'Ejercicio 3 - TIR'!$C$18)*('Ejercicio 3 - TIR'!$E$18-'Ejercicio 3 - TIR'!$D$18)*(1-L858)))</f>
        <v>31802.46516</v>
      </c>
      <c r="N858" s="3">
        <f t="shared" si="10"/>
        <v>0.224580866</v>
      </c>
      <c r="O858" s="4">
        <f>IF(N858&lt;=('Ejercicio 3 - TIR'!$D$18-'Ejercicio 3 - TIR'!$C$18)/('Ejercicio 3 - TIR'!$E$18-'Ejercicio 3 - TIR'!$C$18),'Ejercicio 3 - TIR'!$C$18+SQRT(('Ejercicio 3 - TIR'!$E$18-'Ejercicio 3 - TIR'!$C$18)*('Ejercicio 3 - TIR'!$D$18-'Ejercicio 3 - TIR'!$C$18)*N858),'Ejercicio 3 - TIR'!$E$18-SQRT(('Ejercicio 3 - TIR'!$E$18-'Ejercicio 3 - TIR'!$C$18)*('Ejercicio 3 - TIR'!$E$18-'Ejercicio 3 - TIR'!$D$18)*(1-N858)))</f>
        <v>35804.0615</v>
      </c>
      <c r="P858" s="3">
        <f t="shared" si="11"/>
        <v>0.9791634741</v>
      </c>
      <c r="Q858" s="7">
        <f>IF(P858&lt;=('Ejercicio 3 - TIR'!$D$22-'Ejercicio 3 - TIR'!$C$22)/('Ejercicio 3 - TIR'!$E$22-'Ejercicio 3 - TIR'!$C$22),'Ejercicio 3 - TIR'!$C$22+SQRT(('Ejercicio 3 - TIR'!$E$22-'Ejercicio 3 - TIR'!$C$22)*('Ejercicio 3 - TIR'!$D$22-'Ejercicio 3 - TIR'!$C$22)*P858),'Ejercicio 3 - TIR'!$E$22-SQRT(('Ejercicio 3 - TIR'!$E$22-'Ejercicio 3 - TIR'!$C$22)*('Ejercicio 3 - TIR'!$E$22-'Ejercicio 3 - TIR'!$D$22)*(1-P858)))</f>
        <v>0.1738758064</v>
      </c>
      <c r="R858" s="3">
        <f t="shared" si="12"/>
        <v>0.003232656771</v>
      </c>
      <c r="S858" s="7">
        <f>IF(R858&lt;=('Ejercicio 3 - TIR'!$D$23-'Ejercicio 3 - TIR'!$C$23)/('Ejercicio 3 - TIR'!$E$23-'Ejercicio 3 - TIR'!$C$23),'Ejercicio 3 - TIR'!$C$23+SQRT(('Ejercicio 3 - TIR'!$E$23-'Ejercicio 3 - TIR'!$C$23)*('Ejercicio 3 - TIR'!$D$23-'Ejercicio 3 - TIR'!$C$23)*R858),'Ejercicio 3 - TIR'!$E$23-SQRT(('Ejercicio 3 - TIR'!$E$23-'Ejercicio 3 - TIR'!$C$23)*('Ejercicio 3 - TIR'!$E$23-'Ejercicio 3 - TIR'!$D$23)*(1-R858)))</f>
        <v>0.1224122152</v>
      </c>
      <c r="T858" s="3">
        <f t="shared" si="13"/>
        <v>0.1508034907</v>
      </c>
      <c r="U858" s="7">
        <f>IF(T858&lt;=('Ejercicio 3 - TIR'!$D$24-'Ejercicio 3 - TIR'!$C$24)/('Ejercicio 3 - TIR'!$E$24-'Ejercicio 3 - TIR'!$C$24),'Ejercicio 3 - TIR'!$C$24+SQRT(('Ejercicio 3 - TIR'!$E$24-'Ejercicio 3 - TIR'!$C$24)*('Ejercicio 3 - TIR'!$D$24-'Ejercicio 3 - TIR'!$C$24)*T858),'Ejercicio 3 - TIR'!$E$24-SQRT(('Ejercicio 3 - TIR'!$E$24-'Ejercicio 3 - TIR'!$C$24)*('Ejercicio 3 - TIR'!$E$24-'Ejercicio 3 - TIR'!$D$24)*(1-T858)))</f>
        <v>0.167795711</v>
      </c>
      <c r="V858" s="3">
        <f t="shared" si="14"/>
        <v>0.5737274126</v>
      </c>
      <c r="W858" s="7">
        <f>IF(V858&lt;=('Ejercicio 3 - TIR'!$D$25-'Ejercicio 3 - TIR'!$C$25)/('Ejercicio 3 - TIR'!$E$25-'Ejercicio 3 - TIR'!$C$25),'Ejercicio 3 - TIR'!$C$25+SQRT(('Ejercicio 3 - TIR'!$E$25-'Ejercicio 3 - TIR'!$C$25)*('Ejercicio 3 - TIR'!$D$25-'Ejercicio 3 - TIR'!$C$25)*V858),'Ejercicio 3 - TIR'!$E$25-SQRT(('Ejercicio 3 - TIR'!$E$25-'Ejercicio 3 - TIR'!$C$25)*('Ejercicio 3 - TIR'!$E$25-'Ejercicio 3 - TIR'!$D$25)*(1-V858)))</f>
        <v>0.2113741789</v>
      </c>
      <c r="X858" s="3">
        <f t="shared" si="15"/>
        <v>0.1895523946</v>
      </c>
      <c r="Y858" s="7">
        <f>IF(X858&lt;=('Ejercicio 3 - TIR'!$D$26-'Ejercicio 3 - TIR'!$C$26)/('Ejercicio 3 - TIR'!$E$26-'Ejercicio 3 - TIR'!$C$26),'Ejercicio 3 - TIR'!$C$26+SQRT(('Ejercicio 3 - TIR'!$E$26-'Ejercicio 3 - TIR'!$C$26)*('Ejercicio 3 - TIR'!$D$26-'Ejercicio 3 - TIR'!$C$26)*X858),'Ejercicio 3 - TIR'!$E$26-SQRT(('Ejercicio 3 - TIR'!$E$26-'Ejercicio 3 - TIR'!$C$26)*('Ejercicio 3 - TIR'!$E$26-'Ejercicio 3 - TIR'!$D$26)*(1-X858)))</f>
        <v>0.2126228085</v>
      </c>
      <c r="Z858" s="3">
        <f t="shared" si="16"/>
        <v>1.173875806</v>
      </c>
      <c r="AA858" s="3">
        <f t="shared" si="17"/>
        <v>1.317572544</v>
      </c>
      <c r="AB858" s="3">
        <f t="shared" si="18"/>
        <v>1.538655566</v>
      </c>
      <c r="AC858" s="3">
        <f t="shared" si="19"/>
        <v>1.863887623</v>
      </c>
      <c r="AD858" s="3">
        <f t="shared" si="20"/>
        <v>2.260192644</v>
      </c>
      <c r="AE858" s="2">
        <f t="shared" si="21"/>
        <v>5695.455364</v>
      </c>
      <c r="AF858" s="2">
        <f t="shared" si="22"/>
        <v>6392.648672</v>
      </c>
      <c r="AG858" s="2">
        <f t="shared" si="23"/>
        <v>7465.307701</v>
      </c>
      <c r="AH858" s="2">
        <f t="shared" si="24"/>
        <v>9043.280986</v>
      </c>
      <c r="AI858" s="2">
        <f t="shared" si="25"/>
        <v>10966.08879</v>
      </c>
      <c r="AJ858" s="4">
        <f t="shared" si="26"/>
        <v>39646.66282</v>
      </c>
      <c r="AK858" s="4">
        <f t="shared" si="27"/>
        <v>49863.69221</v>
      </c>
      <c r="AL858" s="4">
        <f t="shared" si="28"/>
        <v>63230.02275</v>
      </c>
      <c r="AM858" s="4">
        <f t="shared" si="29"/>
        <v>59276.2212</v>
      </c>
      <c r="AN858" s="4">
        <f t="shared" si="30"/>
        <v>80924.07644</v>
      </c>
      <c r="AO858" s="4">
        <f>C858/'Ejercicio 3 - TIR'!$D$7</f>
        <v>16616.16454</v>
      </c>
      <c r="AP858" s="4">
        <f t="shared" si="31"/>
        <v>23030.49828</v>
      </c>
      <c r="AQ858" s="4">
        <f t="shared" si="32"/>
        <v>33247.52767</v>
      </c>
      <c r="AR858" s="4">
        <f t="shared" si="33"/>
        <v>46613.85822</v>
      </c>
      <c r="AS858" s="4">
        <f t="shared" si="34"/>
        <v>42660.05666</v>
      </c>
      <c r="AT858" s="4">
        <f t="shared" si="35"/>
        <v>64307.9119</v>
      </c>
      <c r="AU858" s="4">
        <f>AP858*'Ejercicio 3 - TIR'!$D$5</f>
        <v>11515.24914</v>
      </c>
      <c r="AV858" s="4">
        <f>AQ858*'Ejercicio 3 - TIR'!$D$5</f>
        <v>16623.76383</v>
      </c>
      <c r="AW858" s="4">
        <f>AR858*'Ejercicio 3 - TIR'!$D$5</f>
        <v>23306.92911</v>
      </c>
      <c r="AX858" s="4">
        <f>AS858*'Ejercicio 3 - TIR'!$D$5</f>
        <v>21330.02833</v>
      </c>
      <c r="AY858" s="4">
        <f>AT858*'Ejercicio 3 - TIR'!$D$5</f>
        <v>32153.95595</v>
      </c>
      <c r="AZ858" s="4">
        <f t="shared" ref="AZ858:BD858" si="2609">AJ858-AU858-AE858</f>
        <v>22435.95832</v>
      </c>
      <c r="BA858" s="4">
        <f t="shared" si="2609"/>
        <v>26847.2797</v>
      </c>
      <c r="BB858" s="4">
        <f t="shared" si="2609"/>
        <v>32457.78595</v>
      </c>
      <c r="BC858" s="4">
        <f t="shared" si="2609"/>
        <v>28902.91188</v>
      </c>
      <c r="BD858" s="4">
        <f t="shared" si="2609"/>
        <v>37804.0317</v>
      </c>
      <c r="BE858" s="4">
        <f t="shared" ref="BE858:BI858" si="2610">AZ858/Z858</f>
        <v>19112.7189</v>
      </c>
      <c r="BF858" s="4">
        <f t="shared" si="2610"/>
        <v>20376.31994</v>
      </c>
      <c r="BG858" s="4">
        <f t="shared" si="2610"/>
        <v>21094.90042</v>
      </c>
      <c r="BH858" s="4">
        <f t="shared" si="2610"/>
        <v>15506.78889</v>
      </c>
      <c r="BI858" s="4">
        <f t="shared" si="2610"/>
        <v>16726.02192</v>
      </c>
      <c r="BJ858" s="4">
        <f t="shared" si="38"/>
        <v>74034.6031</v>
      </c>
      <c r="BK858" s="4">
        <f t="shared" si="39"/>
        <v>37555.73287</v>
      </c>
      <c r="BL858" s="4">
        <f t="shared" si="40"/>
        <v>111590.336</v>
      </c>
      <c r="BM858" s="4">
        <f>BK858*'Ejercicio 3 - TIR'!$D$5</f>
        <v>18777.86643</v>
      </c>
      <c r="BN858" s="4">
        <f t="shared" si="41"/>
        <v>92812.46953</v>
      </c>
      <c r="BO858" s="4">
        <f t="shared" si="42"/>
        <v>41063.96407</v>
      </c>
      <c r="BP858" s="4">
        <f t="shared" si="43"/>
        <v>-115836.7045</v>
      </c>
      <c r="BQ858" s="4">
        <f t="shared" ref="BQ858:BT858" si="2611">BE858</f>
        <v>19112.7189</v>
      </c>
      <c r="BR858" s="4">
        <f t="shared" si="2611"/>
        <v>20376.31994</v>
      </c>
      <c r="BS858" s="4">
        <f t="shared" si="2611"/>
        <v>21094.90042</v>
      </c>
      <c r="BT858" s="4">
        <f t="shared" si="2611"/>
        <v>15506.78889</v>
      </c>
      <c r="BU858" s="4">
        <f t="shared" si="45"/>
        <v>57789.98599</v>
      </c>
      <c r="BV858" s="36">
        <f t="shared" si="46"/>
        <v>4.230476065</v>
      </c>
    </row>
    <row r="859" ht="15.0" customHeight="1">
      <c r="A859" s="2">
        <v>858.0</v>
      </c>
      <c r="B859" s="3">
        <f t="shared" si="4"/>
        <v>0.2114778982</v>
      </c>
      <c r="C859" s="4">
        <f>IF(B859&lt;=('Ejercicio 3 - TIR'!$D$13-'Ejercicio 3 - TIR'!$C$13)/('Ejercicio 3 - TIR'!$E$13-'Ejercicio 3 - TIR'!$C$13),'Ejercicio 3 - TIR'!$C$13+SQRT(('Ejercicio 3 - TIR'!$E$13-'Ejercicio 3 - TIR'!$C$13)*('Ejercicio 3 - TIR'!$D$13-'Ejercicio 3 - TIR'!$C$13)*B859),'Ejercicio 3 - TIR'!$E$13-SQRT(('Ejercicio 3 - TIR'!$E$13-'Ejercicio 3 - TIR'!$C$13)*('Ejercicio 3 - TIR'!$E$13-'Ejercicio 3 - TIR'!$D$13)*(1-B859)))</f>
        <v>69197.34523</v>
      </c>
      <c r="D859" s="3">
        <f t="shared" si="5"/>
        <v>0.4135982721</v>
      </c>
      <c r="E859" s="4">
        <f>IF(D859&lt;=('Ejercicio 3 - TIR'!$D$14-'Ejercicio 3 - TIR'!$C$14)/('Ejercicio 3 - TIR'!$E$14-'Ejercicio 3 - TIR'!$C$14),'Ejercicio 3 - TIR'!$C$14+SQRT(('Ejercicio 3 - TIR'!$E$14-'Ejercicio 3 - TIR'!$C$14)*('Ejercicio 3 - TIR'!$D$14-'Ejercicio 3 - TIR'!$C$14)*D859),'Ejercicio 3 - TIR'!$E$14-SQRT(('Ejercicio 3 - TIR'!$E$14-'Ejercicio 3 - TIR'!$C$14)*('Ejercicio 3 - TIR'!$E$14-'Ejercicio 3 - TIR'!$D$14)*(1-D859)))</f>
        <v>30621.28691</v>
      </c>
      <c r="F859" s="3">
        <f t="shared" si="6"/>
        <v>0.2194265058</v>
      </c>
      <c r="G859" s="4">
        <f>IF(F859&lt;=('Ejercicio 3 - TIR'!$D$18-'Ejercicio 3 - TIR'!$C$18)/('Ejercicio 3 - TIR'!$E$18-'Ejercicio 3 - TIR'!$C$18),'Ejercicio 3 - TIR'!$C$18+SQRT(('Ejercicio 3 - TIR'!$E$18-'Ejercicio 3 - TIR'!$C$18)*('Ejercicio 3 - TIR'!$D$18-'Ejercicio 3 - TIR'!$C$18)*F859),'Ejercicio 3 - TIR'!$E$18-SQRT(('Ejercicio 3 - TIR'!$E$18-'Ejercicio 3 - TIR'!$C$18)*('Ejercicio 3 - TIR'!$E$18-'Ejercicio 3 - TIR'!$D$18)*(1-F859)))</f>
        <v>35737.07032</v>
      </c>
      <c r="H859" s="3">
        <f t="shared" si="7"/>
        <v>0.8028914627</v>
      </c>
      <c r="I859" s="4">
        <f>IF(H859&lt;=('Ejercicio 3 - TIR'!$D$18-'Ejercicio 3 - TIR'!$C$18)/('Ejercicio 3 - TIR'!$E$18-'Ejercicio 3 - TIR'!$C$18),'Ejercicio 3 - TIR'!$C$18+SQRT(('Ejercicio 3 - TIR'!$E$18-'Ejercicio 3 - TIR'!$C$18)*('Ejercicio 3 - TIR'!$D$18-'Ejercicio 3 - TIR'!$C$18)*H859),'Ejercicio 3 - TIR'!$E$18-SQRT(('Ejercicio 3 - TIR'!$E$18-'Ejercicio 3 - TIR'!$C$18)*('Ejercicio 3 - TIR'!$E$18-'Ejercicio 3 - TIR'!$D$18)*(1-H859)))</f>
        <v>41155.11505</v>
      </c>
      <c r="J859" s="3">
        <f t="shared" si="8"/>
        <v>0.6208577194</v>
      </c>
      <c r="K859" s="4">
        <f>IF(J859&lt;=('Ejercicio 3 - TIR'!$D$18-'Ejercicio 3 - TIR'!$C$18)/('Ejercicio 3 - TIR'!$E$18-'Ejercicio 3 - TIR'!$C$18),'Ejercicio 3 - TIR'!$C$18+SQRT(('Ejercicio 3 - TIR'!$E$18-'Ejercicio 3 - TIR'!$C$18)*('Ejercicio 3 - TIR'!$D$18-'Ejercicio 3 - TIR'!$C$18)*J859),'Ejercicio 3 - TIR'!$E$18-SQRT(('Ejercicio 3 - TIR'!$E$18-'Ejercicio 3 - TIR'!$C$18)*('Ejercicio 3 - TIR'!$E$18-'Ejercicio 3 - TIR'!$D$18)*(1-J859)))</f>
        <v>39650.31906</v>
      </c>
      <c r="L859" s="3">
        <f t="shared" si="9"/>
        <v>0.2407194908</v>
      </c>
      <c r="M859" s="4">
        <f>IF(L859&lt;=('Ejercicio 3 - TIR'!$D$18-'Ejercicio 3 - TIR'!$C$18)/('Ejercicio 3 - TIR'!$E$18-'Ejercicio 3 - TIR'!$C$18),'Ejercicio 3 - TIR'!$C$18+SQRT(('Ejercicio 3 - TIR'!$E$18-'Ejercicio 3 - TIR'!$C$18)*('Ejercicio 3 - TIR'!$D$18-'Ejercicio 3 - TIR'!$C$18)*L859),'Ejercicio 3 - TIR'!$E$18-SQRT(('Ejercicio 3 - TIR'!$E$18-'Ejercicio 3 - TIR'!$C$18)*('Ejercicio 3 - TIR'!$E$18-'Ejercicio 3 - TIR'!$D$18)*(1-L859)))</f>
        <v>36008.9869</v>
      </c>
      <c r="N859" s="3">
        <f t="shared" si="10"/>
        <v>0.9493053191</v>
      </c>
      <c r="O859" s="4">
        <f>IF(N859&lt;=('Ejercicio 3 - TIR'!$D$18-'Ejercicio 3 - TIR'!$C$18)/('Ejercicio 3 - TIR'!$E$18-'Ejercicio 3 - TIR'!$C$18),'Ejercicio 3 - TIR'!$C$18+SQRT(('Ejercicio 3 - TIR'!$E$18-'Ejercicio 3 - TIR'!$C$18)*('Ejercicio 3 - TIR'!$D$18-'Ejercicio 3 - TIR'!$C$18)*N859),'Ejercicio 3 - TIR'!$E$18-SQRT(('Ejercicio 3 - TIR'!$E$18-'Ejercicio 3 - TIR'!$C$18)*('Ejercicio 3 - TIR'!$E$18-'Ejercicio 3 - TIR'!$D$18)*(1-N859)))</f>
        <v>43050.10229</v>
      </c>
      <c r="P859" s="3">
        <f t="shared" si="11"/>
        <v>0.4985627932</v>
      </c>
      <c r="Q859" s="7">
        <f>IF(P859&lt;=('Ejercicio 3 - TIR'!$D$22-'Ejercicio 3 - TIR'!$C$22)/('Ejercicio 3 - TIR'!$E$22-'Ejercicio 3 - TIR'!$C$22),'Ejercicio 3 - TIR'!$C$22+SQRT(('Ejercicio 3 - TIR'!$E$22-'Ejercicio 3 - TIR'!$C$22)*('Ejercicio 3 - TIR'!$D$22-'Ejercicio 3 - TIR'!$C$22)*P859),'Ejercicio 3 - TIR'!$E$22-SQRT(('Ejercicio 3 - TIR'!$E$22-'Ejercicio 3 - TIR'!$C$22)*('Ejercicio 3 - TIR'!$E$22-'Ejercicio 3 - TIR'!$D$22)*(1-P859)))</f>
        <v>0.1499568528</v>
      </c>
      <c r="R859" s="3">
        <f t="shared" si="12"/>
        <v>0.5934916621</v>
      </c>
      <c r="S859" s="7">
        <f>IF(R859&lt;=('Ejercicio 3 - TIR'!$D$23-'Ejercicio 3 - TIR'!$C$23)/('Ejercicio 3 - TIR'!$E$23-'Ejercicio 3 - TIR'!$C$23),'Ejercicio 3 - TIR'!$C$23+SQRT(('Ejercicio 3 - TIR'!$E$23-'Ejercicio 3 - TIR'!$C$23)*('Ejercicio 3 - TIR'!$D$23-'Ejercicio 3 - TIR'!$C$23)*R859),'Ejercicio 3 - TIR'!$E$23-SQRT(('Ejercicio 3 - TIR'!$E$23-'Ejercicio 3 - TIR'!$C$23)*('Ejercicio 3 - TIR'!$E$23-'Ejercicio 3 - TIR'!$D$23)*(1-R859)))</f>
        <v>0.1529497688</v>
      </c>
      <c r="T859" s="3">
        <f t="shared" si="13"/>
        <v>0.9777943487</v>
      </c>
      <c r="U859" s="7">
        <f>IF(T859&lt;=('Ejercicio 3 - TIR'!$D$24-'Ejercicio 3 - TIR'!$C$24)/('Ejercicio 3 - TIR'!$E$24-'Ejercicio 3 - TIR'!$C$24),'Ejercicio 3 - TIR'!$C$24+SQRT(('Ejercicio 3 - TIR'!$E$24-'Ejercicio 3 - TIR'!$C$24)*('Ejercicio 3 - TIR'!$D$24-'Ejercicio 3 - TIR'!$C$24)*T859),'Ejercicio 3 - TIR'!$E$24-SQRT(('Ejercicio 3 - TIR'!$E$24-'Ejercicio 3 - TIR'!$C$24)*('Ejercicio 3 - TIR'!$E$24-'Ejercicio 3 - TIR'!$D$24)*(1-T859)))</f>
        <v>0.2121148352</v>
      </c>
      <c r="V859" s="3">
        <f t="shared" si="14"/>
        <v>0.2227122788</v>
      </c>
      <c r="W859" s="7">
        <f>IF(V859&lt;=('Ejercicio 3 - TIR'!$D$25-'Ejercicio 3 - TIR'!$C$25)/('Ejercicio 3 - TIR'!$E$25-'Ejercicio 3 - TIR'!$C$25),'Ejercicio 3 - TIR'!$C$25+SQRT(('Ejercicio 3 - TIR'!$E$25-'Ejercicio 3 - TIR'!$C$25)*('Ejercicio 3 - TIR'!$D$25-'Ejercicio 3 - TIR'!$C$25)*V859),'Ejercicio 3 - TIR'!$E$25-SQRT(('Ejercicio 3 - TIR'!$E$25-'Ejercicio 3 - TIR'!$C$25)*('Ejercicio 3 - TIR'!$E$25-'Ejercicio 3 - TIR'!$D$25)*(1-V859)))</f>
        <v>0.1976577799</v>
      </c>
      <c r="X859" s="3">
        <f t="shared" si="15"/>
        <v>0.5745173676</v>
      </c>
      <c r="Y859" s="7">
        <f>IF(X859&lt;=('Ejercicio 3 - TIR'!$D$26-'Ejercicio 3 - TIR'!$C$26)/('Ejercicio 3 - TIR'!$E$26-'Ejercicio 3 - TIR'!$C$26),'Ejercicio 3 - TIR'!$C$26+SQRT(('Ejercicio 3 - TIR'!$E$26-'Ejercicio 3 - TIR'!$C$26)*('Ejercicio 3 - TIR'!$D$26-'Ejercicio 3 - TIR'!$C$26)*X859),'Ejercicio 3 - TIR'!$E$26-SQRT(('Ejercicio 3 - TIR'!$E$26-'Ejercicio 3 - TIR'!$C$26)*('Ejercicio 3 - TIR'!$E$26-'Ejercicio 3 - TIR'!$D$26)*(1-X859)))</f>
        <v>0.2320666482</v>
      </c>
      <c r="Z859" s="3">
        <f t="shared" si="16"/>
        <v>1.149956853</v>
      </c>
      <c r="AA859" s="3">
        <f t="shared" si="17"/>
        <v>1.325842488</v>
      </c>
      <c r="AB859" s="3">
        <f t="shared" si="18"/>
        <v>1.607073348</v>
      </c>
      <c r="AC859" s="3">
        <f t="shared" si="19"/>
        <v>1.924723898</v>
      </c>
      <c r="AD859" s="3">
        <f t="shared" si="20"/>
        <v>2.371388122</v>
      </c>
      <c r="AE859" s="2">
        <f t="shared" si="21"/>
        <v>4591.871813</v>
      </c>
      <c r="AF859" s="2">
        <f t="shared" si="22"/>
        <v>5294.197545</v>
      </c>
      <c r="AG859" s="2">
        <f t="shared" si="23"/>
        <v>6417.175385</v>
      </c>
      <c r="AH859" s="2">
        <f t="shared" si="24"/>
        <v>7685.580025</v>
      </c>
      <c r="AI859" s="2">
        <f t="shared" si="25"/>
        <v>9469.146821</v>
      </c>
      <c r="AJ859" s="4">
        <f t="shared" si="26"/>
        <v>41096.08891</v>
      </c>
      <c r="AK859" s="4">
        <f t="shared" si="27"/>
        <v>54565.20011</v>
      </c>
      <c r="AL859" s="4">
        <f t="shared" si="28"/>
        <v>63720.97101</v>
      </c>
      <c r="AM859" s="4">
        <f t="shared" si="29"/>
        <v>69307.35765</v>
      </c>
      <c r="AN859" s="4">
        <f t="shared" si="30"/>
        <v>102088.5012</v>
      </c>
      <c r="AO859" s="4">
        <f>C859/'Ejercicio 3 - TIR'!$D$7</f>
        <v>13839.46905</v>
      </c>
      <c r="AP859" s="4">
        <f t="shared" si="31"/>
        <v>27256.61987</v>
      </c>
      <c r="AQ859" s="4">
        <f t="shared" si="32"/>
        <v>40725.73106</v>
      </c>
      <c r="AR859" s="4">
        <f t="shared" si="33"/>
        <v>49881.50196</v>
      </c>
      <c r="AS859" s="4">
        <f t="shared" si="34"/>
        <v>55467.88861</v>
      </c>
      <c r="AT859" s="4">
        <f t="shared" si="35"/>
        <v>88249.03219</v>
      </c>
      <c r="AU859" s="4">
        <f>AP859*'Ejercicio 3 - TIR'!$D$5</f>
        <v>13628.30993</v>
      </c>
      <c r="AV859" s="4">
        <f>AQ859*'Ejercicio 3 - TIR'!$D$5</f>
        <v>20362.86553</v>
      </c>
      <c r="AW859" s="4">
        <f>AR859*'Ejercicio 3 - TIR'!$D$5</f>
        <v>24940.75098</v>
      </c>
      <c r="AX859" s="4">
        <f>AS859*'Ejercicio 3 - TIR'!$D$5</f>
        <v>27733.9443</v>
      </c>
      <c r="AY859" s="4">
        <f>AT859*'Ejercicio 3 - TIR'!$D$5</f>
        <v>44124.5161</v>
      </c>
      <c r="AZ859" s="4">
        <f t="shared" ref="AZ859:BD859" si="2612">AJ859-AU859-AE859</f>
        <v>22875.90717</v>
      </c>
      <c r="BA859" s="4">
        <f t="shared" si="2612"/>
        <v>28908.13703</v>
      </c>
      <c r="BB859" s="4">
        <f t="shared" si="2612"/>
        <v>32363.04464</v>
      </c>
      <c r="BC859" s="4">
        <f t="shared" si="2612"/>
        <v>33887.83332</v>
      </c>
      <c r="BD859" s="4">
        <f t="shared" si="2612"/>
        <v>48494.83832</v>
      </c>
      <c r="BE859" s="4">
        <f t="shared" ref="BE859:BI859" si="2613">AZ859/Z859</f>
        <v>19892.83955</v>
      </c>
      <c r="BF859" s="4">
        <f t="shared" si="2613"/>
        <v>21803.59832</v>
      </c>
      <c r="BG859" s="4">
        <f t="shared" si="2613"/>
        <v>20137.87652</v>
      </c>
      <c r="BH859" s="4">
        <f t="shared" si="2613"/>
        <v>17606.59456</v>
      </c>
      <c r="BI859" s="4">
        <f t="shared" si="2613"/>
        <v>20449.97943</v>
      </c>
      <c r="BJ859" s="4">
        <f t="shared" si="38"/>
        <v>72614.95607</v>
      </c>
      <c r="BK859" s="4">
        <f t="shared" si="39"/>
        <v>32818.75251</v>
      </c>
      <c r="BL859" s="4">
        <f t="shared" si="40"/>
        <v>105433.7086</v>
      </c>
      <c r="BM859" s="4">
        <f>BK859*'Ejercicio 3 - TIR'!$D$5</f>
        <v>16409.37626</v>
      </c>
      <c r="BN859" s="4">
        <f t="shared" si="41"/>
        <v>89024.33233</v>
      </c>
      <c r="BO859" s="4">
        <f t="shared" si="42"/>
        <v>37541.02144</v>
      </c>
      <c r="BP859" s="4">
        <f t="shared" si="43"/>
        <v>-99818.63214</v>
      </c>
      <c r="BQ859" s="4">
        <f t="shared" ref="BQ859:BT859" si="2614">BE859</f>
        <v>19892.83955</v>
      </c>
      <c r="BR859" s="4">
        <f t="shared" si="2614"/>
        <v>21803.59832</v>
      </c>
      <c r="BS859" s="4">
        <f t="shared" si="2614"/>
        <v>20137.87652</v>
      </c>
      <c r="BT859" s="4">
        <f t="shared" si="2614"/>
        <v>17606.59456</v>
      </c>
      <c r="BU859" s="4">
        <f t="shared" si="45"/>
        <v>57991.00087</v>
      </c>
      <c r="BV859" s="36">
        <f t="shared" si="46"/>
        <v>9.815644856</v>
      </c>
    </row>
    <row r="860" ht="15.0" customHeight="1">
      <c r="A860" s="2">
        <v>859.0</v>
      </c>
      <c r="B860" s="3">
        <f t="shared" si="4"/>
        <v>0.6206725362</v>
      </c>
      <c r="C860" s="4">
        <f>IF(B860&lt;=('Ejercicio 3 - TIR'!$D$13-'Ejercicio 3 - TIR'!$C$13)/('Ejercicio 3 - TIR'!$E$13-'Ejercicio 3 - TIR'!$C$13),'Ejercicio 3 - TIR'!$C$13+SQRT(('Ejercicio 3 - TIR'!$E$13-'Ejercicio 3 - TIR'!$C$13)*('Ejercicio 3 - TIR'!$D$13-'Ejercicio 3 - TIR'!$C$13)*B860),'Ejercicio 3 - TIR'!$E$13-SQRT(('Ejercicio 3 - TIR'!$E$13-'Ejercicio 3 - TIR'!$C$13)*('Ejercicio 3 - TIR'!$E$13-'Ejercicio 3 - TIR'!$D$13)*(1-B860)))</f>
        <v>78664.7485</v>
      </c>
      <c r="D860" s="3">
        <f t="shared" si="5"/>
        <v>0.9385887399</v>
      </c>
      <c r="E860" s="4">
        <f>IF(D860&lt;=('Ejercicio 3 - TIR'!$D$14-'Ejercicio 3 - TIR'!$C$14)/('Ejercicio 3 - TIR'!$E$14-'Ejercicio 3 - TIR'!$C$14),'Ejercicio 3 - TIR'!$C$14+SQRT(('Ejercicio 3 - TIR'!$E$14-'Ejercicio 3 - TIR'!$C$14)*('Ejercicio 3 - TIR'!$D$14-'Ejercicio 3 - TIR'!$C$14)*D860),'Ejercicio 3 - TIR'!$E$14-SQRT(('Ejercicio 3 - TIR'!$E$14-'Ejercicio 3 - TIR'!$C$14)*('Ejercicio 3 - TIR'!$E$14-'Ejercicio 3 - TIR'!$D$14)*(1-D860)))</f>
        <v>36964.92356</v>
      </c>
      <c r="F860" s="3">
        <f t="shared" si="6"/>
        <v>0.473529423</v>
      </c>
      <c r="G860" s="4">
        <f>IF(F860&lt;=('Ejercicio 3 - TIR'!$D$18-'Ejercicio 3 - TIR'!$C$18)/('Ejercicio 3 - TIR'!$E$18-'Ejercicio 3 - TIR'!$C$18),'Ejercicio 3 - TIR'!$C$18+SQRT(('Ejercicio 3 - TIR'!$E$18-'Ejercicio 3 - TIR'!$C$18)*('Ejercicio 3 - TIR'!$D$18-'Ejercicio 3 - TIR'!$C$18)*F860),'Ejercicio 3 - TIR'!$E$18-SQRT(('Ejercicio 3 - TIR'!$E$18-'Ejercicio 3 - TIR'!$C$18)*('Ejercicio 3 - TIR'!$E$18-'Ejercicio 3 - TIR'!$D$18)*(1-F860)))</f>
        <v>38427.89496</v>
      </c>
      <c r="H860" s="3">
        <f t="shared" si="7"/>
        <v>0.2463931763</v>
      </c>
      <c r="I860" s="4">
        <f>IF(H860&lt;=('Ejercicio 3 - TIR'!$D$18-'Ejercicio 3 - TIR'!$C$18)/('Ejercicio 3 - TIR'!$E$18-'Ejercicio 3 - TIR'!$C$18),'Ejercicio 3 - TIR'!$C$18+SQRT(('Ejercicio 3 - TIR'!$E$18-'Ejercicio 3 - TIR'!$C$18)*('Ejercicio 3 - TIR'!$D$18-'Ejercicio 3 - TIR'!$C$18)*H860),'Ejercicio 3 - TIR'!$E$18-SQRT(('Ejercicio 3 - TIR'!$E$18-'Ejercicio 3 - TIR'!$C$18)*('Ejercicio 3 - TIR'!$E$18-'Ejercicio 3 - TIR'!$D$18)*(1-H860)))</f>
        <v>36079.38948</v>
      </c>
      <c r="J860" s="3">
        <f t="shared" si="8"/>
        <v>0.1456116008</v>
      </c>
      <c r="K860" s="4">
        <f>IF(J860&lt;=('Ejercicio 3 - TIR'!$D$18-'Ejercicio 3 - TIR'!$C$18)/('Ejercicio 3 - TIR'!$E$18-'Ejercicio 3 - TIR'!$C$18),'Ejercicio 3 - TIR'!$C$18+SQRT(('Ejercicio 3 - TIR'!$E$18-'Ejercicio 3 - TIR'!$C$18)*('Ejercicio 3 - TIR'!$D$18-'Ejercicio 3 - TIR'!$C$18)*J860),'Ejercicio 3 - TIR'!$E$18-SQRT(('Ejercicio 3 - TIR'!$E$18-'Ejercicio 3 - TIR'!$C$18)*('Ejercicio 3 - TIR'!$E$18-'Ejercicio 3 - TIR'!$D$18)*(1-J860)))</f>
        <v>34673.51475</v>
      </c>
      <c r="L860" s="3">
        <f t="shared" si="9"/>
        <v>0.46463537</v>
      </c>
      <c r="M860" s="4">
        <f>IF(L860&lt;=('Ejercicio 3 - TIR'!$D$18-'Ejercicio 3 - TIR'!$C$18)/('Ejercicio 3 - TIR'!$E$18-'Ejercicio 3 - TIR'!$C$18),'Ejercicio 3 - TIR'!$C$18+SQRT(('Ejercicio 3 - TIR'!$E$18-'Ejercicio 3 - TIR'!$C$18)*('Ejercicio 3 - TIR'!$D$18-'Ejercicio 3 - TIR'!$C$18)*L860),'Ejercicio 3 - TIR'!$E$18-SQRT(('Ejercicio 3 - TIR'!$E$18-'Ejercicio 3 - TIR'!$C$18)*('Ejercicio 3 - TIR'!$E$18-'Ejercicio 3 - TIR'!$D$18)*(1-L860)))</f>
        <v>38348.37143</v>
      </c>
      <c r="N860" s="3">
        <f t="shared" si="10"/>
        <v>0.6333289152</v>
      </c>
      <c r="O860" s="4">
        <f>IF(N860&lt;=('Ejercicio 3 - TIR'!$D$18-'Ejercicio 3 - TIR'!$C$18)/('Ejercicio 3 - TIR'!$E$18-'Ejercicio 3 - TIR'!$C$18),'Ejercicio 3 - TIR'!$C$18+SQRT(('Ejercicio 3 - TIR'!$E$18-'Ejercicio 3 - TIR'!$C$18)*('Ejercicio 3 - TIR'!$D$18-'Ejercicio 3 - TIR'!$C$18)*N860),'Ejercicio 3 - TIR'!$E$18-SQRT(('Ejercicio 3 - TIR'!$E$18-'Ejercicio 3 - TIR'!$C$18)*('Ejercicio 3 - TIR'!$E$18-'Ejercicio 3 - TIR'!$D$18)*(1-N860)))</f>
        <v>39746.76035</v>
      </c>
      <c r="P860" s="3">
        <f t="shared" si="11"/>
        <v>0.4674928185</v>
      </c>
      <c r="Q860" s="7">
        <f>IF(P860&lt;=('Ejercicio 3 - TIR'!$D$22-'Ejercicio 3 - TIR'!$C$22)/('Ejercicio 3 - TIR'!$E$22-'Ejercicio 3 - TIR'!$C$22),'Ejercicio 3 - TIR'!$C$22+SQRT(('Ejercicio 3 - TIR'!$E$22-'Ejercicio 3 - TIR'!$C$22)*('Ejercicio 3 - TIR'!$D$22-'Ejercicio 3 - TIR'!$C$22)*P860),'Ejercicio 3 - TIR'!$E$22-SQRT(('Ejercicio 3 - TIR'!$E$22-'Ejercicio 3 - TIR'!$C$22)*('Ejercicio 3 - TIR'!$E$22-'Ejercicio 3 - TIR'!$D$22)*(1-P860)))</f>
        <v>0.1490083966</v>
      </c>
      <c r="R860" s="3">
        <f t="shared" si="12"/>
        <v>0.5107319708</v>
      </c>
      <c r="S860" s="7">
        <f>IF(R860&lt;=('Ejercicio 3 - TIR'!$D$23-'Ejercicio 3 - TIR'!$C$23)/('Ejercicio 3 - TIR'!$E$23-'Ejercicio 3 - TIR'!$C$23),'Ejercicio 3 - TIR'!$C$23+SQRT(('Ejercicio 3 - TIR'!$E$23-'Ejercicio 3 - TIR'!$C$23)*('Ejercicio 3 - TIR'!$D$23-'Ejercicio 3 - TIR'!$C$23)*R860),'Ejercicio 3 - TIR'!$E$23-SQRT(('Ejercicio 3 - TIR'!$E$23-'Ejercicio 3 - TIR'!$C$23)*('Ejercicio 3 - TIR'!$E$23-'Ejercicio 3 - TIR'!$D$23)*(1-R860)))</f>
        <v>0.1503237055</v>
      </c>
      <c r="T860" s="3">
        <f t="shared" si="13"/>
        <v>0.2928891517</v>
      </c>
      <c r="U860" s="7">
        <f>IF(T860&lt;=('Ejercicio 3 - TIR'!$D$24-'Ejercicio 3 - TIR'!$C$24)/('Ejercicio 3 - TIR'!$E$24-'Ejercicio 3 - TIR'!$C$24),'Ejercicio 3 - TIR'!$C$24+SQRT(('Ejercicio 3 - TIR'!$E$24-'Ejercicio 3 - TIR'!$C$24)*('Ejercicio 3 - TIR'!$D$24-'Ejercicio 3 - TIR'!$C$24)*T860),'Ejercicio 3 - TIR'!$E$24-SQRT(('Ejercicio 3 - TIR'!$E$24-'Ejercicio 3 - TIR'!$C$24)*('Ejercicio 3 - TIR'!$E$24-'Ejercicio 3 - TIR'!$D$24)*(1-T860)))</f>
        <v>0.1748005488</v>
      </c>
      <c r="V860" s="3">
        <f t="shared" si="14"/>
        <v>0.5792619036</v>
      </c>
      <c r="W860" s="7">
        <f>IF(V860&lt;=('Ejercicio 3 - TIR'!$D$25-'Ejercicio 3 - TIR'!$C$25)/('Ejercicio 3 - TIR'!$E$25-'Ejercicio 3 - TIR'!$C$25),'Ejercicio 3 - TIR'!$C$25+SQRT(('Ejercicio 3 - TIR'!$E$25-'Ejercicio 3 - TIR'!$C$25)*('Ejercicio 3 - TIR'!$D$25-'Ejercicio 3 - TIR'!$C$25)*V860),'Ejercicio 3 - TIR'!$E$25-SQRT(('Ejercicio 3 - TIR'!$E$25-'Ejercicio 3 - TIR'!$C$25)*('Ejercicio 3 - TIR'!$E$25-'Ejercicio 3 - TIR'!$D$25)*(1-V860)))</f>
        <v>0.2116257464</v>
      </c>
      <c r="X860" s="3">
        <f t="shared" si="15"/>
        <v>0.9348220514</v>
      </c>
      <c r="Y860" s="7">
        <f>IF(X860&lt;=('Ejercicio 3 - TIR'!$D$26-'Ejercicio 3 - TIR'!$C$26)/('Ejercicio 3 - TIR'!$E$26-'Ejercicio 3 - TIR'!$C$26),'Ejercicio 3 - TIR'!$C$26+SQRT(('Ejercicio 3 - TIR'!$E$26-'Ejercicio 3 - TIR'!$C$26)*('Ejercicio 3 - TIR'!$D$26-'Ejercicio 3 - TIR'!$C$26)*X860),'Ejercicio 3 - TIR'!$E$26-SQRT(('Ejercicio 3 - TIR'!$E$26-'Ejercicio 3 - TIR'!$C$26)*('Ejercicio 3 - TIR'!$E$26-'Ejercicio 3 - TIR'!$D$26)*(1-X860)))</f>
        <v>0.2612393784</v>
      </c>
      <c r="Z860" s="3">
        <f t="shared" si="16"/>
        <v>1.149008397</v>
      </c>
      <c r="AA860" s="3">
        <f t="shared" si="17"/>
        <v>1.321731596</v>
      </c>
      <c r="AB860" s="3">
        <f t="shared" si="18"/>
        <v>1.552771005</v>
      </c>
      <c r="AC860" s="3">
        <f t="shared" si="19"/>
        <v>1.881377328</v>
      </c>
      <c r="AD860" s="3">
        <f t="shared" si="20"/>
        <v>2.372867171</v>
      </c>
      <c r="AE860" s="2">
        <f t="shared" si="21"/>
        <v>5508.08399</v>
      </c>
      <c r="AF860" s="2">
        <f t="shared" si="22"/>
        <v>6336.079585</v>
      </c>
      <c r="AG860" s="2">
        <f t="shared" si="23"/>
        <v>7443.629774</v>
      </c>
      <c r="AH860" s="2">
        <f t="shared" si="24"/>
        <v>9018.893481</v>
      </c>
      <c r="AI860" s="2">
        <f t="shared" si="25"/>
        <v>11374.98361</v>
      </c>
      <c r="AJ860" s="4">
        <f t="shared" si="26"/>
        <v>44153.97397</v>
      </c>
      <c r="AK860" s="4">
        <f t="shared" si="27"/>
        <v>47687.26906</v>
      </c>
      <c r="AL860" s="4">
        <f t="shared" si="28"/>
        <v>53840.02834</v>
      </c>
      <c r="AM860" s="4">
        <f t="shared" si="29"/>
        <v>72147.75656</v>
      </c>
      <c r="AN860" s="4">
        <f t="shared" si="30"/>
        <v>94313.7828</v>
      </c>
      <c r="AO860" s="4">
        <f>C860/'Ejercicio 3 - TIR'!$D$7</f>
        <v>15732.9497</v>
      </c>
      <c r="AP860" s="4">
        <f t="shared" si="31"/>
        <v>28421.02427</v>
      </c>
      <c r="AQ860" s="4">
        <f t="shared" si="32"/>
        <v>31954.31936</v>
      </c>
      <c r="AR860" s="4">
        <f t="shared" si="33"/>
        <v>38107.07864</v>
      </c>
      <c r="AS860" s="4">
        <f t="shared" si="34"/>
        <v>56414.80686</v>
      </c>
      <c r="AT860" s="4">
        <f t="shared" si="35"/>
        <v>78580.8331</v>
      </c>
      <c r="AU860" s="4">
        <f>AP860*'Ejercicio 3 - TIR'!$D$5</f>
        <v>14210.51214</v>
      </c>
      <c r="AV860" s="4">
        <f>AQ860*'Ejercicio 3 - TIR'!$D$5</f>
        <v>15977.15968</v>
      </c>
      <c r="AW860" s="4">
        <f>AR860*'Ejercicio 3 - TIR'!$D$5</f>
        <v>19053.53932</v>
      </c>
      <c r="AX860" s="4">
        <f>AS860*'Ejercicio 3 - TIR'!$D$5</f>
        <v>28207.40343</v>
      </c>
      <c r="AY860" s="4">
        <f>AT860*'Ejercicio 3 - TIR'!$D$5</f>
        <v>39290.41655</v>
      </c>
      <c r="AZ860" s="4">
        <f t="shared" ref="AZ860:BD860" si="2615">AJ860-AU860-AE860</f>
        <v>24435.37785</v>
      </c>
      <c r="BA860" s="4">
        <f t="shared" si="2615"/>
        <v>25374.02979</v>
      </c>
      <c r="BB860" s="4">
        <f t="shared" si="2615"/>
        <v>27342.85925</v>
      </c>
      <c r="BC860" s="4">
        <f t="shared" si="2615"/>
        <v>34921.45965</v>
      </c>
      <c r="BD860" s="4">
        <f t="shared" si="2615"/>
        <v>43648.38264</v>
      </c>
      <c r="BE860" s="4">
        <f t="shared" ref="BE860:BI860" si="2616">AZ860/Z860</f>
        <v>21266.49198</v>
      </c>
      <c r="BF860" s="4">
        <f t="shared" si="2616"/>
        <v>19197.56618</v>
      </c>
      <c r="BG860" s="4">
        <f t="shared" si="2616"/>
        <v>17609.07382</v>
      </c>
      <c r="BH860" s="4">
        <f t="shared" si="2616"/>
        <v>18561.64584</v>
      </c>
      <c r="BI860" s="4">
        <f t="shared" si="2616"/>
        <v>18394.7855</v>
      </c>
      <c r="BJ860" s="4">
        <f t="shared" si="38"/>
        <v>87712.8536</v>
      </c>
      <c r="BK860" s="4">
        <f t="shared" si="39"/>
        <v>37332.19985</v>
      </c>
      <c r="BL860" s="4">
        <f t="shared" si="40"/>
        <v>125045.0535</v>
      </c>
      <c r="BM860" s="4">
        <f>BK860*'Ejercicio 3 - TIR'!$D$5</f>
        <v>18666.09993</v>
      </c>
      <c r="BN860" s="4">
        <f t="shared" si="41"/>
        <v>106378.9535</v>
      </c>
      <c r="BO860" s="4">
        <f t="shared" si="42"/>
        <v>44831.39841</v>
      </c>
      <c r="BP860" s="4">
        <f t="shared" si="43"/>
        <v>-115629.6721</v>
      </c>
      <c r="BQ860" s="4">
        <f t="shared" ref="BQ860:BT860" si="2617">BE860</f>
        <v>21266.49198</v>
      </c>
      <c r="BR860" s="4">
        <f t="shared" si="2617"/>
        <v>19197.56618</v>
      </c>
      <c r="BS860" s="4">
        <f t="shared" si="2617"/>
        <v>17609.07382</v>
      </c>
      <c r="BT860" s="4">
        <f t="shared" si="2617"/>
        <v>18561.64584</v>
      </c>
      <c r="BU860" s="4">
        <f t="shared" si="45"/>
        <v>63226.18391</v>
      </c>
      <c r="BV860" s="36">
        <f t="shared" si="46"/>
        <v>5.534761356</v>
      </c>
    </row>
    <row r="861" ht="15.0" customHeight="1">
      <c r="A861" s="2">
        <v>860.0</v>
      </c>
      <c r="B861" s="3">
        <f t="shared" si="4"/>
        <v>0.874734575</v>
      </c>
      <c r="C861" s="4">
        <f>IF(B861&lt;=('Ejercicio 3 - TIR'!$D$13-'Ejercicio 3 - TIR'!$C$13)/('Ejercicio 3 - TIR'!$E$13-'Ejercicio 3 - TIR'!$C$13),'Ejercicio 3 - TIR'!$C$13+SQRT(('Ejercicio 3 - TIR'!$E$13-'Ejercicio 3 - TIR'!$C$13)*('Ejercicio 3 - TIR'!$D$13-'Ejercicio 3 - TIR'!$C$13)*B861),'Ejercicio 3 - TIR'!$E$13-SQRT(('Ejercicio 3 - TIR'!$E$13-'Ejercicio 3 - TIR'!$C$13)*('Ejercicio 3 - TIR'!$E$13-'Ejercicio 3 - TIR'!$D$13)*(1-B861)))</f>
        <v>87739.55507</v>
      </c>
      <c r="D861" s="3">
        <f t="shared" si="5"/>
        <v>0.7236421626</v>
      </c>
      <c r="E861" s="4">
        <f>IF(D861&lt;=('Ejercicio 3 - TIR'!$D$14-'Ejercicio 3 - TIR'!$C$14)/('Ejercicio 3 - TIR'!$E$14-'Ejercicio 3 - TIR'!$C$14),'Ejercicio 3 - TIR'!$C$14+SQRT(('Ejercicio 3 - TIR'!$E$14-'Ejercicio 3 - TIR'!$C$14)*('Ejercicio 3 - TIR'!$D$14-'Ejercicio 3 - TIR'!$C$14)*D861),'Ejercicio 3 - TIR'!$E$14-SQRT(('Ejercicio 3 - TIR'!$E$14-'Ejercicio 3 - TIR'!$C$14)*('Ejercicio 3 - TIR'!$E$14-'Ejercicio 3 - TIR'!$D$14)*(1-D861)))</f>
        <v>33561.54711</v>
      </c>
      <c r="F861" s="3">
        <f t="shared" si="6"/>
        <v>0.3012315255</v>
      </c>
      <c r="G861" s="4">
        <f>IF(F861&lt;=('Ejercicio 3 - TIR'!$D$18-'Ejercicio 3 - TIR'!$C$18)/('Ejercicio 3 - TIR'!$E$18-'Ejercicio 3 - TIR'!$C$18),'Ejercicio 3 - TIR'!$C$18+SQRT(('Ejercicio 3 - TIR'!$E$18-'Ejercicio 3 - TIR'!$C$18)*('Ejercicio 3 - TIR'!$D$18-'Ejercicio 3 - TIR'!$C$18)*F861),'Ejercicio 3 - TIR'!$E$18-SQRT(('Ejercicio 3 - TIR'!$E$18-'Ejercicio 3 - TIR'!$C$18)*('Ejercicio 3 - TIR'!$E$18-'Ejercicio 3 - TIR'!$D$18)*(1-F861)))</f>
        <v>36721.9587</v>
      </c>
      <c r="H861" s="3">
        <f t="shared" si="7"/>
        <v>0.1035706382</v>
      </c>
      <c r="I861" s="4">
        <f>IF(H861&lt;=('Ejercicio 3 - TIR'!$D$18-'Ejercicio 3 - TIR'!$C$18)/('Ejercicio 3 - TIR'!$E$18-'Ejercicio 3 - TIR'!$C$18),'Ejercicio 3 - TIR'!$C$18+SQRT(('Ejercicio 3 - TIR'!$E$18-'Ejercicio 3 - TIR'!$C$18)*('Ejercicio 3 - TIR'!$D$18-'Ejercicio 3 - TIR'!$C$18)*H861),'Ejercicio 3 - TIR'!$E$18-SQRT(('Ejercicio 3 - TIR'!$E$18-'Ejercicio 3 - TIR'!$C$18)*('Ejercicio 3 - TIR'!$E$18-'Ejercicio 3 - TIR'!$D$18)*(1-H861)))</f>
        <v>33941.52201</v>
      </c>
      <c r="J861" s="3">
        <f t="shared" si="8"/>
        <v>0.1958782806</v>
      </c>
      <c r="K861" s="4">
        <f>IF(J861&lt;=('Ejercicio 3 - TIR'!$D$18-'Ejercicio 3 - TIR'!$C$18)/('Ejercicio 3 - TIR'!$E$18-'Ejercicio 3 - TIR'!$C$18),'Ejercicio 3 - TIR'!$C$18+SQRT(('Ejercicio 3 - TIR'!$E$18-'Ejercicio 3 - TIR'!$C$18)*('Ejercicio 3 - TIR'!$D$18-'Ejercicio 3 - TIR'!$C$18)*J861),'Ejercicio 3 - TIR'!$E$18-SQRT(('Ejercicio 3 - TIR'!$E$18-'Ejercicio 3 - TIR'!$C$18)*('Ejercicio 3 - TIR'!$E$18-'Ejercicio 3 - TIR'!$D$18)*(1-J861)))</f>
        <v>35420.49279</v>
      </c>
      <c r="L861" s="3">
        <f t="shared" si="9"/>
        <v>0.6129176001</v>
      </c>
      <c r="M861" s="4">
        <f>IF(L861&lt;=('Ejercicio 3 - TIR'!$D$18-'Ejercicio 3 - TIR'!$C$18)/('Ejercicio 3 - TIR'!$E$18-'Ejercicio 3 - TIR'!$C$18),'Ejercicio 3 - TIR'!$C$18+SQRT(('Ejercicio 3 - TIR'!$E$18-'Ejercicio 3 - TIR'!$C$18)*('Ejercicio 3 - TIR'!$D$18-'Ejercicio 3 - TIR'!$C$18)*L861),'Ejercicio 3 - TIR'!$E$18-SQRT(('Ejercicio 3 - TIR'!$E$18-'Ejercicio 3 - TIR'!$C$18)*('Ejercicio 3 - TIR'!$E$18-'Ejercicio 3 - TIR'!$D$18)*(1-L861)))</f>
        <v>39588.41176</v>
      </c>
      <c r="N861" s="3">
        <f t="shared" si="10"/>
        <v>0.5260520867</v>
      </c>
      <c r="O861" s="4">
        <f>IF(N861&lt;=('Ejercicio 3 - TIR'!$D$18-'Ejercicio 3 - TIR'!$C$18)/('Ejercicio 3 - TIR'!$E$18-'Ejercicio 3 - TIR'!$C$18),'Ejercicio 3 - TIR'!$C$18+SQRT(('Ejercicio 3 - TIR'!$E$18-'Ejercicio 3 - TIR'!$C$18)*('Ejercicio 3 - TIR'!$D$18-'Ejercicio 3 - TIR'!$C$18)*N861),'Ejercicio 3 - TIR'!$E$18-SQRT(('Ejercicio 3 - TIR'!$E$18-'Ejercicio 3 - TIR'!$C$18)*('Ejercicio 3 - TIR'!$E$18-'Ejercicio 3 - TIR'!$D$18)*(1-N861)))</f>
        <v>38883.00698</v>
      </c>
      <c r="P861" s="3">
        <f t="shared" si="11"/>
        <v>0.2199330348</v>
      </c>
      <c r="Q861" s="7">
        <f>IF(P861&lt;=('Ejercicio 3 - TIR'!$D$22-'Ejercicio 3 - TIR'!$C$22)/('Ejercicio 3 - TIR'!$E$22-'Ejercicio 3 - TIR'!$C$22),'Ejercicio 3 - TIR'!$C$22+SQRT(('Ejercicio 3 - TIR'!$E$22-'Ejercicio 3 - TIR'!$C$22)*('Ejercicio 3 - TIR'!$D$22-'Ejercicio 3 - TIR'!$C$22)*P861),'Ejercicio 3 - TIR'!$E$22-SQRT(('Ejercicio 3 - TIR'!$E$22-'Ejercicio 3 - TIR'!$C$22)*('Ejercicio 3 - TIR'!$E$22-'Ejercicio 3 - TIR'!$D$22)*(1-P861)))</f>
        <v>0.1398967199</v>
      </c>
      <c r="R861" s="3">
        <f t="shared" si="12"/>
        <v>0.171787182</v>
      </c>
      <c r="S861" s="7">
        <f>IF(R861&lt;=('Ejercicio 3 - TIR'!$D$23-'Ejercicio 3 - TIR'!$C$23)/('Ejercicio 3 - TIR'!$E$23-'Ejercicio 3 - TIR'!$C$23),'Ejercicio 3 - TIR'!$C$23+SQRT(('Ejercicio 3 - TIR'!$E$23-'Ejercicio 3 - TIR'!$C$23)*('Ejercicio 3 - TIR'!$D$23-'Ejercicio 3 - TIR'!$C$23)*R861),'Ejercicio 3 - TIR'!$E$23-SQRT(('Ejercicio 3 - TIR'!$E$23-'Ejercicio 3 - TIR'!$C$23)*('Ejercicio 3 - TIR'!$E$23-'Ejercicio 3 - TIR'!$D$23)*(1-R861)))</f>
        <v>0.137584565</v>
      </c>
      <c r="T861" s="3">
        <f t="shared" si="13"/>
        <v>0.7762728737</v>
      </c>
      <c r="U861" s="7">
        <f>IF(T861&lt;=('Ejercicio 3 - TIR'!$D$24-'Ejercicio 3 - TIR'!$C$24)/('Ejercicio 3 - TIR'!$E$24-'Ejercicio 3 - TIR'!$C$24),'Ejercicio 3 - TIR'!$C$24+SQRT(('Ejercicio 3 - TIR'!$E$24-'Ejercicio 3 - TIR'!$C$24)*('Ejercicio 3 - TIR'!$D$24-'Ejercicio 3 - TIR'!$C$24)*T861),'Ejercicio 3 - TIR'!$E$24-SQRT(('Ejercicio 3 - TIR'!$E$24-'Ejercicio 3 - TIR'!$C$24)*('Ejercicio 3 - TIR'!$E$24-'Ejercicio 3 - TIR'!$D$24)*(1-T861)))</f>
        <v>0.1949712974</v>
      </c>
      <c r="V861" s="3">
        <f t="shared" si="14"/>
        <v>0.5088742124</v>
      </c>
      <c r="W861" s="7">
        <f>IF(V861&lt;=('Ejercicio 3 - TIR'!$D$25-'Ejercicio 3 - TIR'!$C$25)/('Ejercicio 3 - TIR'!$E$25-'Ejercicio 3 - TIR'!$C$25),'Ejercicio 3 - TIR'!$C$25+SQRT(('Ejercicio 3 - TIR'!$E$25-'Ejercicio 3 - TIR'!$C$25)*('Ejercicio 3 - TIR'!$D$25-'Ejercicio 3 - TIR'!$C$25)*V861),'Ejercicio 3 - TIR'!$E$25-SQRT(('Ejercicio 3 - TIR'!$E$25-'Ejercicio 3 - TIR'!$C$25)*('Ejercicio 3 - TIR'!$E$25-'Ejercicio 3 - TIR'!$D$25)*(1-V861)))</f>
        <v>0.2085398956</v>
      </c>
      <c r="X861" s="3">
        <f t="shared" si="15"/>
        <v>0.5708013681</v>
      </c>
      <c r="Y861" s="7">
        <f>IF(X861&lt;=('Ejercicio 3 - TIR'!$D$26-'Ejercicio 3 - TIR'!$C$26)/('Ejercicio 3 - TIR'!$E$26-'Ejercicio 3 - TIR'!$C$26),'Ejercicio 3 - TIR'!$C$26+SQRT(('Ejercicio 3 - TIR'!$E$26-'Ejercicio 3 - TIR'!$C$26)*('Ejercicio 3 - TIR'!$D$26-'Ejercicio 3 - TIR'!$C$26)*X861),'Ejercicio 3 - TIR'!$E$26-SQRT(('Ejercicio 3 - TIR'!$E$26-'Ejercicio 3 - TIR'!$C$26)*('Ejercicio 3 - TIR'!$E$26-'Ejercicio 3 - TIR'!$D$26)*(1-X861)))</f>
        <v>0.2318577876</v>
      </c>
      <c r="Z861" s="3">
        <f t="shared" si="16"/>
        <v>1.13989672</v>
      </c>
      <c r="AA861" s="3">
        <f t="shared" si="17"/>
        <v>1.296728914</v>
      </c>
      <c r="AB861" s="3">
        <f t="shared" si="18"/>
        <v>1.549553833</v>
      </c>
      <c r="AC861" s="3">
        <f t="shared" si="19"/>
        <v>1.872697628</v>
      </c>
      <c r="AD861" s="3">
        <f t="shared" si="20"/>
        <v>2.306897157</v>
      </c>
      <c r="AE861" s="2">
        <f t="shared" si="21"/>
        <v>4695.150355</v>
      </c>
      <c r="AF861" s="2">
        <f t="shared" si="22"/>
        <v>5341.130575</v>
      </c>
      <c r="AG861" s="2">
        <f t="shared" si="23"/>
        <v>6382.497733</v>
      </c>
      <c r="AH861" s="2">
        <f t="shared" si="24"/>
        <v>7713.503144</v>
      </c>
      <c r="AI861" s="2">
        <f t="shared" si="25"/>
        <v>9501.938917</v>
      </c>
      <c r="AJ861" s="4">
        <f t="shared" si="26"/>
        <v>41859.24028</v>
      </c>
      <c r="AK861" s="4">
        <f t="shared" si="27"/>
        <v>44012.95298</v>
      </c>
      <c r="AL861" s="4">
        <f t="shared" si="28"/>
        <v>54885.96037</v>
      </c>
      <c r="AM861" s="4">
        <f t="shared" si="29"/>
        <v>74137.12478</v>
      </c>
      <c r="AN861" s="4">
        <f t="shared" si="30"/>
        <v>89699.09824</v>
      </c>
      <c r="AO861" s="4">
        <f>C861/'Ejercicio 3 - TIR'!$D$7</f>
        <v>17547.91101</v>
      </c>
      <c r="AP861" s="4">
        <f t="shared" si="31"/>
        <v>24311.32926</v>
      </c>
      <c r="AQ861" s="4">
        <f t="shared" si="32"/>
        <v>26465.04197</v>
      </c>
      <c r="AR861" s="4">
        <f t="shared" si="33"/>
        <v>37338.04936</v>
      </c>
      <c r="AS861" s="4">
        <f t="shared" si="34"/>
        <v>56589.21377</v>
      </c>
      <c r="AT861" s="4">
        <f t="shared" si="35"/>
        <v>72151.18723</v>
      </c>
      <c r="AU861" s="4">
        <f>AP861*'Ejercicio 3 - TIR'!$D$5</f>
        <v>12155.66463</v>
      </c>
      <c r="AV861" s="4">
        <f>AQ861*'Ejercicio 3 - TIR'!$D$5</f>
        <v>13232.52098</v>
      </c>
      <c r="AW861" s="4">
        <f>AR861*'Ejercicio 3 - TIR'!$D$5</f>
        <v>18669.02468</v>
      </c>
      <c r="AX861" s="4">
        <f>AS861*'Ejercicio 3 - TIR'!$D$5</f>
        <v>28294.60688</v>
      </c>
      <c r="AY861" s="4">
        <f>AT861*'Ejercicio 3 - TIR'!$D$5</f>
        <v>36075.59361</v>
      </c>
      <c r="AZ861" s="4">
        <f t="shared" ref="AZ861:BD861" si="2618">AJ861-AU861-AE861</f>
        <v>25008.42529</v>
      </c>
      <c r="BA861" s="4">
        <f t="shared" si="2618"/>
        <v>25439.30142</v>
      </c>
      <c r="BB861" s="4">
        <f t="shared" si="2618"/>
        <v>29834.43796</v>
      </c>
      <c r="BC861" s="4">
        <f t="shared" si="2618"/>
        <v>38129.01475</v>
      </c>
      <c r="BD861" s="4">
        <f t="shared" si="2618"/>
        <v>44121.56571</v>
      </c>
      <c r="BE861" s="4">
        <f t="shared" ref="BE861:BI861" si="2619">AZ861/Z861</f>
        <v>21939.20278</v>
      </c>
      <c r="BF861" s="4">
        <f t="shared" si="2619"/>
        <v>19618.05674</v>
      </c>
      <c r="BG861" s="4">
        <f t="shared" si="2619"/>
        <v>19253.56662</v>
      </c>
      <c r="BH861" s="4">
        <f t="shared" si="2619"/>
        <v>20360.47581</v>
      </c>
      <c r="BI861" s="4">
        <f t="shared" si="2619"/>
        <v>19125.93528</v>
      </c>
      <c r="BJ861" s="4">
        <f t="shared" si="38"/>
        <v>77423.0376</v>
      </c>
      <c r="BK861" s="4">
        <f t="shared" si="39"/>
        <v>40481.22602</v>
      </c>
      <c r="BL861" s="4">
        <f t="shared" si="40"/>
        <v>117904.2636</v>
      </c>
      <c r="BM861" s="4">
        <f>BK861*'Ejercicio 3 - TIR'!$D$5</f>
        <v>20240.61301</v>
      </c>
      <c r="BN861" s="4">
        <f t="shared" si="41"/>
        <v>97663.65061</v>
      </c>
      <c r="BO861" s="4">
        <f t="shared" si="42"/>
        <v>42335.50262</v>
      </c>
      <c r="BP861" s="4">
        <f t="shared" si="43"/>
        <v>-121301.1022</v>
      </c>
      <c r="BQ861" s="4">
        <f t="shared" ref="BQ861:BT861" si="2620">BE861</f>
        <v>21939.20278</v>
      </c>
      <c r="BR861" s="4">
        <f t="shared" si="2620"/>
        <v>19618.05674</v>
      </c>
      <c r="BS861" s="4">
        <f t="shared" si="2620"/>
        <v>19253.56662</v>
      </c>
      <c r="BT861" s="4">
        <f t="shared" si="2620"/>
        <v>20360.47581</v>
      </c>
      <c r="BU861" s="4">
        <f t="shared" si="45"/>
        <v>61461.43789</v>
      </c>
      <c r="BV861" s="36">
        <f t="shared" si="46"/>
        <v>4.729703208</v>
      </c>
    </row>
    <row r="862" ht="15.0" customHeight="1">
      <c r="A862" s="2">
        <v>861.0</v>
      </c>
      <c r="B862" s="3">
        <f t="shared" si="4"/>
        <v>0.1464393941</v>
      </c>
      <c r="C862" s="4">
        <f>IF(B862&lt;=('Ejercicio 3 - TIR'!$D$13-'Ejercicio 3 - TIR'!$C$13)/('Ejercicio 3 - TIR'!$E$13-'Ejercicio 3 - TIR'!$C$13),'Ejercicio 3 - TIR'!$C$13+SQRT(('Ejercicio 3 - TIR'!$E$13-'Ejercicio 3 - TIR'!$C$13)*('Ejercicio 3 - TIR'!$D$13-'Ejercicio 3 - TIR'!$C$13)*B862),'Ejercicio 3 - TIR'!$E$13-SQRT(('Ejercicio 3 - TIR'!$E$13-'Ejercicio 3 - TIR'!$C$13)*('Ejercicio 3 - TIR'!$E$13-'Ejercicio 3 - TIR'!$D$13)*(1-B862)))</f>
        <v>67653.4801</v>
      </c>
      <c r="D862" s="3">
        <f t="shared" si="5"/>
        <v>0.07188874964</v>
      </c>
      <c r="E862" s="4">
        <f>IF(D862&lt;=('Ejercicio 3 - TIR'!$D$14-'Ejercicio 3 - TIR'!$C$14)/('Ejercicio 3 - TIR'!$E$14-'Ejercicio 3 - TIR'!$C$14),'Ejercicio 3 - TIR'!$C$14+SQRT(('Ejercicio 3 - TIR'!$E$14-'Ejercicio 3 - TIR'!$C$14)*('Ejercicio 3 - TIR'!$D$14-'Ejercicio 3 - TIR'!$C$14)*D862),'Ejercicio 3 - TIR'!$E$14-SQRT(('Ejercicio 3 - TIR'!$E$14-'Ejercicio 3 - TIR'!$C$14)*('Ejercicio 3 - TIR'!$E$14-'Ejercicio 3 - TIR'!$D$14)*(1-D862)))</f>
        <v>27321.99402</v>
      </c>
      <c r="F862" s="3">
        <f t="shared" si="6"/>
        <v>0.2897251723</v>
      </c>
      <c r="G862" s="4">
        <f>IF(F862&lt;=('Ejercicio 3 - TIR'!$D$18-'Ejercicio 3 - TIR'!$C$18)/('Ejercicio 3 - TIR'!$E$18-'Ejercicio 3 - TIR'!$C$18),'Ejercicio 3 - TIR'!$C$18+SQRT(('Ejercicio 3 - TIR'!$E$18-'Ejercicio 3 - TIR'!$C$18)*('Ejercicio 3 - TIR'!$D$18-'Ejercicio 3 - TIR'!$C$18)*F862),'Ejercicio 3 - TIR'!$E$18-SQRT(('Ejercicio 3 - TIR'!$E$18-'Ejercicio 3 - TIR'!$C$18)*('Ejercicio 3 - TIR'!$E$18-'Ejercicio 3 - TIR'!$D$18)*(1-F862)))</f>
        <v>36592.32704</v>
      </c>
      <c r="H862" s="3">
        <f t="shared" si="7"/>
        <v>0.2044287867</v>
      </c>
      <c r="I862" s="4">
        <f>IF(H862&lt;=('Ejercicio 3 - TIR'!$D$18-'Ejercicio 3 - TIR'!$C$18)/('Ejercicio 3 - TIR'!$E$18-'Ejercicio 3 - TIR'!$C$18),'Ejercicio 3 - TIR'!$C$18+SQRT(('Ejercicio 3 - TIR'!$E$18-'Ejercicio 3 - TIR'!$C$18)*('Ejercicio 3 - TIR'!$D$18-'Ejercicio 3 - TIR'!$C$18)*H862),'Ejercicio 3 - TIR'!$E$18-SQRT(('Ejercicio 3 - TIR'!$E$18-'Ejercicio 3 - TIR'!$C$18)*('Ejercicio 3 - TIR'!$E$18-'Ejercicio 3 - TIR'!$D$18)*(1-H862)))</f>
        <v>35537.53718</v>
      </c>
      <c r="J862" s="3">
        <f t="shared" si="8"/>
        <v>0.3511659059</v>
      </c>
      <c r="K862" s="4">
        <f>IF(J862&lt;=('Ejercicio 3 - TIR'!$D$18-'Ejercicio 3 - TIR'!$C$18)/('Ejercicio 3 - TIR'!$E$18-'Ejercicio 3 - TIR'!$C$18),'Ejercicio 3 - TIR'!$C$18+SQRT(('Ejercicio 3 - TIR'!$E$18-'Ejercicio 3 - TIR'!$C$18)*('Ejercicio 3 - TIR'!$D$18-'Ejercicio 3 - TIR'!$C$18)*J862),'Ejercicio 3 - TIR'!$E$18-SQRT(('Ejercicio 3 - TIR'!$E$18-'Ejercicio 3 - TIR'!$C$18)*('Ejercicio 3 - TIR'!$E$18-'Ejercicio 3 - TIR'!$D$18)*(1-J862)))</f>
        <v>37257.74661</v>
      </c>
      <c r="L862" s="3">
        <f t="shared" si="9"/>
        <v>0.4444295287</v>
      </c>
      <c r="M862" s="4">
        <f>IF(L862&lt;=('Ejercicio 3 - TIR'!$D$18-'Ejercicio 3 - TIR'!$C$18)/('Ejercicio 3 - TIR'!$E$18-'Ejercicio 3 - TIR'!$C$18),'Ejercicio 3 - TIR'!$C$18+SQRT(('Ejercicio 3 - TIR'!$E$18-'Ejercicio 3 - TIR'!$C$18)*('Ejercicio 3 - TIR'!$D$18-'Ejercicio 3 - TIR'!$C$18)*L862),'Ejercicio 3 - TIR'!$E$18-SQRT(('Ejercicio 3 - TIR'!$E$18-'Ejercicio 3 - TIR'!$C$18)*('Ejercicio 3 - TIR'!$E$18-'Ejercicio 3 - TIR'!$D$18)*(1-L862)))</f>
        <v>38164.8288</v>
      </c>
      <c r="N862" s="3">
        <f t="shared" si="10"/>
        <v>0.5825020808</v>
      </c>
      <c r="O862" s="4">
        <f>IF(N862&lt;=('Ejercicio 3 - TIR'!$D$18-'Ejercicio 3 - TIR'!$C$18)/('Ejercicio 3 - TIR'!$E$18-'Ejercicio 3 - TIR'!$C$18),'Ejercicio 3 - TIR'!$C$18+SQRT(('Ejercicio 3 - TIR'!$E$18-'Ejercicio 3 - TIR'!$C$18)*('Ejercicio 3 - TIR'!$D$18-'Ejercicio 3 - TIR'!$C$18)*N862),'Ejercicio 3 - TIR'!$E$18-SQRT(('Ejercicio 3 - TIR'!$E$18-'Ejercicio 3 - TIR'!$C$18)*('Ejercicio 3 - TIR'!$E$18-'Ejercicio 3 - TIR'!$D$18)*(1-N862)))</f>
        <v>39347.47624</v>
      </c>
      <c r="P862" s="3">
        <f t="shared" si="11"/>
        <v>0.1194601465</v>
      </c>
      <c r="Q862" s="7">
        <f>IF(P862&lt;=('Ejercicio 3 - TIR'!$D$22-'Ejercicio 3 - TIR'!$C$22)/('Ejercicio 3 - TIR'!$E$22-'Ejercicio 3 - TIR'!$C$22),'Ejercicio 3 - TIR'!$C$22+SQRT(('Ejercicio 3 - TIR'!$E$22-'Ejercicio 3 - TIR'!$C$22)*('Ejercicio 3 - TIR'!$D$22-'Ejercicio 3 - TIR'!$C$22)*P862),'Ejercicio 3 - TIR'!$E$22-SQRT(('Ejercicio 3 - TIR'!$E$22-'Ejercicio 3 - TIR'!$C$22)*('Ejercicio 3 - TIR'!$E$22-'Ejercicio 3 - TIR'!$D$22)*(1-P862)))</f>
        <v>0.1346638421</v>
      </c>
      <c r="R862" s="3">
        <f t="shared" si="12"/>
        <v>0.9664390608</v>
      </c>
      <c r="S862" s="7">
        <f>IF(R862&lt;=('Ejercicio 3 - TIR'!$D$23-'Ejercicio 3 - TIR'!$C$23)/('Ejercicio 3 - TIR'!$E$23-'Ejercicio 3 - TIR'!$C$23),'Ejercicio 3 - TIR'!$C$23+SQRT(('Ejercicio 3 - TIR'!$E$23-'Ejercicio 3 - TIR'!$C$23)*('Ejercicio 3 - TIR'!$D$23-'Ejercicio 3 - TIR'!$C$23)*R862),'Ejercicio 3 - TIR'!$E$23-SQRT(('Ejercicio 3 - TIR'!$E$23-'Ejercicio 3 - TIR'!$C$23)*('Ejercicio 3 - TIR'!$E$23-'Ejercicio 3 - TIR'!$D$23)*(1-R862)))</f>
        <v>0.1722276329</v>
      </c>
      <c r="T862" s="3">
        <f t="shared" si="13"/>
        <v>0.3338768471</v>
      </c>
      <c r="U862" s="7">
        <f>IF(T862&lt;=('Ejercicio 3 - TIR'!$D$24-'Ejercicio 3 - TIR'!$C$24)/('Ejercicio 3 - TIR'!$E$24-'Ejercicio 3 - TIR'!$C$24),'Ejercicio 3 - TIR'!$C$24+SQRT(('Ejercicio 3 - TIR'!$E$24-'Ejercicio 3 - TIR'!$C$24)*('Ejercicio 3 - TIR'!$D$24-'Ejercicio 3 - TIR'!$C$24)*T862),'Ejercicio 3 - TIR'!$E$24-SQRT(('Ejercicio 3 - TIR'!$E$24-'Ejercicio 3 - TIR'!$C$24)*('Ejercicio 3 - TIR'!$E$24-'Ejercicio 3 - TIR'!$D$24)*(1-T862)))</f>
        <v>0.1764790744</v>
      </c>
      <c r="V862" s="3">
        <f t="shared" si="14"/>
        <v>0.1764555134</v>
      </c>
      <c r="W862" s="7">
        <f>IF(V862&lt;=('Ejercicio 3 - TIR'!$D$25-'Ejercicio 3 - TIR'!$C$25)/('Ejercicio 3 - TIR'!$E$25-'Ejercicio 3 - TIR'!$C$25),'Ejercicio 3 - TIR'!$C$25+SQRT(('Ejercicio 3 - TIR'!$E$25-'Ejercicio 3 - TIR'!$C$25)*('Ejercicio 3 - TIR'!$D$25-'Ejercicio 3 - TIR'!$C$25)*V862),'Ejercicio 3 - TIR'!$E$25-SQRT(('Ejercicio 3 - TIR'!$E$25-'Ejercicio 3 - TIR'!$C$25)*('Ejercicio 3 - TIR'!$E$25-'Ejercicio 3 - TIR'!$D$25)*(1-V862)))</f>
        <v>0.1957174336</v>
      </c>
      <c r="X862" s="3">
        <f t="shared" si="15"/>
        <v>0.8524593312</v>
      </c>
      <c r="Y862" s="7">
        <f>IF(X862&lt;=('Ejercicio 3 - TIR'!$D$26-'Ejercicio 3 - TIR'!$C$26)/('Ejercicio 3 - TIR'!$E$26-'Ejercicio 3 - TIR'!$C$26),'Ejercicio 3 - TIR'!$C$26+SQRT(('Ejercicio 3 - TIR'!$E$26-'Ejercicio 3 - TIR'!$C$26)*('Ejercicio 3 - TIR'!$D$26-'Ejercicio 3 - TIR'!$C$26)*X862),'Ejercicio 3 - TIR'!$E$26-SQRT(('Ejercicio 3 - TIR'!$E$26-'Ejercicio 3 - TIR'!$C$26)*('Ejercicio 3 - TIR'!$E$26-'Ejercicio 3 - TIR'!$D$26)*(1-X862)))</f>
        <v>0.2517737779</v>
      </c>
      <c r="Z862" s="3">
        <f t="shared" si="16"/>
        <v>1.134663842</v>
      </c>
      <c r="AA862" s="3">
        <f t="shared" si="17"/>
        <v>1.33008431</v>
      </c>
      <c r="AB862" s="3">
        <f t="shared" si="18"/>
        <v>1.564816357</v>
      </c>
      <c r="AC862" s="3">
        <f t="shared" si="19"/>
        <v>1.871078199</v>
      </c>
      <c r="AD862" s="3">
        <f t="shared" si="20"/>
        <v>2.342166626</v>
      </c>
      <c r="AE862" s="2">
        <f t="shared" si="21"/>
        <v>3679.284687</v>
      </c>
      <c r="AF862" s="2">
        <f t="shared" si="22"/>
        <v>4312.959179</v>
      </c>
      <c r="AG862" s="2">
        <f t="shared" si="23"/>
        <v>5074.106223</v>
      </c>
      <c r="AH862" s="2">
        <f t="shared" si="24"/>
        <v>6067.197271</v>
      </c>
      <c r="AI862" s="2">
        <f t="shared" si="25"/>
        <v>7594.758449</v>
      </c>
      <c r="AJ862" s="4">
        <f t="shared" si="26"/>
        <v>41519.99039</v>
      </c>
      <c r="AK862" s="4">
        <f t="shared" si="27"/>
        <v>47267.92061</v>
      </c>
      <c r="AL862" s="4">
        <f t="shared" si="28"/>
        <v>58301.53134</v>
      </c>
      <c r="AM862" s="4">
        <f t="shared" si="29"/>
        <v>71409.37913</v>
      </c>
      <c r="AN862" s="4">
        <f t="shared" si="30"/>
        <v>92158.34568</v>
      </c>
      <c r="AO862" s="4">
        <f>C862/'Ejercicio 3 - TIR'!$D$7</f>
        <v>13530.69602</v>
      </c>
      <c r="AP862" s="4">
        <f t="shared" si="31"/>
        <v>27989.29437</v>
      </c>
      <c r="AQ862" s="4">
        <f t="shared" si="32"/>
        <v>33737.22459</v>
      </c>
      <c r="AR862" s="4">
        <f t="shared" si="33"/>
        <v>44770.83532</v>
      </c>
      <c r="AS862" s="4">
        <f t="shared" si="34"/>
        <v>57878.68311</v>
      </c>
      <c r="AT862" s="4">
        <f t="shared" si="35"/>
        <v>78627.64966</v>
      </c>
      <c r="AU862" s="4">
        <f>AP862*'Ejercicio 3 - TIR'!$D$5</f>
        <v>13994.64719</v>
      </c>
      <c r="AV862" s="4">
        <f>AQ862*'Ejercicio 3 - TIR'!$D$5</f>
        <v>16868.61229</v>
      </c>
      <c r="AW862" s="4">
        <f>AR862*'Ejercicio 3 - TIR'!$D$5</f>
        <v>22385.41766</v>
      </c>
      <c r="AX862" s="4">
        <f>AS862*'Ejercicio 3 - TIR'!$D$5</f>
        <v>28939.34156</v>
      </c>
      <c r="AY862" s="4">
        <f>AT862*'Ejercicio 3 - TIR'!$D$5</f>
        <v>39313.82483</v>
      </c>
      <c r="AZ862" s="4">
        <f t="shared" ref="AZ862:BD862" si="2621">AJ862-AU862-AE862</f>
        <v>23846.05852</v>
      </c>
      <c r="BA862" s="4">
        <f t="shared" si="2621"/>
        <v>26086.34913</v>
      </c>
      <c r="BB862" s="4">
        <f t="shared" si="2621"/>
        <v>30842.00746</v>
      </c>
      <c r="BC862" s="4">
        <f t="shared" si="2621"/>
        <v>36402.84031</v>
      </c>
      <c r="BD862" s="4">
        <f t="shared" si="2621"/>
        <v>45249.7624</v>
      </c>
      <c r="BE862" s="4">
        <f t="shared" ref="BE862:BI862" si="2622">AZ862/Z862</f>
        <v>21015.96758</v>
      </c>
      <c r="BF862" s="4">
        <f t="shared" si="2622"/>
        <v>19612.55309</v>
      </c>
      <c r="BG862" s="4">
        <f t="shared" si="2622"/>
        <v>19709.66581</v>
      </c>
      <c r="BH862" s="4">
        <f t="shared" si="2622"/>
        <v>19455.5419</v>
      </c>
      <c r="BI862" s="4">
        <f t="shared" si="2622"/>
        <v>19319.6171</v>
      </c>
      <c r="BJ862" s="4">
        <f t="shared" si="38"/>
        <v>63992.66255</v>
      </c>
      <c r="BK862" s="4">
        <f t="shared" si="39"/>
        <v>31691.14464</v>
      </c>
      <c r="BL862" s="4">
        <f t="shared" si="40"/>
        <v>95683.80719</v>
      </c>
      <c r="BM862" s="4">
        <f>BK862*'Ejercicio 3 - TIR'!$D$5</f>
        <v>15845.57232</v>
      </c>
      <c r="BN862" s="4">
        <f t="shared" si="41"/>
        <v>79838.23487</v>
      </c>
      <c r="BO862" s="4">
        <f t="shared" si="42"/>
        <v>34087.34203</v>
      </c>
      <c r="BP862" s="4">
        <f t="shared" si="43"/>
        <v>-94975.47412</v>
      </c>
      <c r="BQ862" s="4">
        <f t="shared" ref="BQ862:BT862" si="2623">BE862</f>
        <v>21015.96758</v>
      </c>
      <c r="BR862" s="4">
        <f t="shared" si="2623"/>
        <v>19612.55309</v>
      </c>
      <c r="BS862" s="4">
        <f t="shared" si="2623"/>
        <v>19709.66581</v>
      </c>
      <c r="BT862" s="4">
        <f t="shared" si="2623"/>
        <v>19455.5419</v>
      </c>
      <c r="BU862" s="4">
        <f t="shared" si="45"/>
        <v>53406.95913</v>
      </c>
      <c r="BV862" s="36">
        <f t="shared" si="46"/>
        <v>10.5649302</v>
      </c>
    </row>
    <row r="863" ht="15.0" customHeight="1">
      <c r="A863" s="2">
        <v>862.0</v>
      </c>
      <c r="B863" s="3">
        <f t="shared" si="4"/>
        <v>0.132453624</v>
      </c>
      <c r="C863" s="4">
        <f>IF(B863&lt;=('Ejercicio 3 - TIR'!$D$13-'Ejercicio 3 - TIR'!$C$13)/('Ejercicio 3 - TIR'!$E$13-'Ejercicio 3 - TIR'!$C$13),'Ejercicio 3 - TIR'!$C$13+SQRT(('Ejercicio 3 - TIR'!$E$13-'Ejercicio 3 - TIR'!$C$13)*('Ejercicio 3 - TIR'!$D$13-'Ejercicio 3 - TIR'!$C$13)*B863),'Ejercicio 3 - TIR'!$E$13-SQRT(('Ejercicio 3 - TIR'!$E$13-'Ejercicio 3 - TIR'!$C$13)*('Ejercicio 3 - TIR'!$E$13-'Ejercicio 3 - TIR'!$D$13)*(1-B863)))</f>
        <v>67278.83573</v>
      </c>
      <c r="D863" s="3">
        <f t="shared" si="5"/>
        <v>0.8001005328</v>
      </c>
      <c r="E863" s="4">
        <f>IF(D863&lt;=('Ejercicio 3 - TIR'!$D$14-'Ejercicio 3 - TIR'!$C$14)/('Ejercicio 3 - TIR'!$E$14-'Ejercicio 3 - TIR'!$C$14),'Ejercicio 3 - TIR'!$C$14+SQRT(('Ejercicio 3 - TIR'!$E$14-'Ejercicio 3 - TIR'!$C$14)*('Ejercicio 3 - TIR'!$D$14-'Ejercicio 3 - TIR'!$C$14)*D863),'Ejercicio 3 - TIR'!$E$14-SQRT(('Ejercicio 3 - TIR'!$E$14-'Ejercicio 3 - TIR'!$C$14)*('Ejercicio 3 - TIR'!$E$14-'Ejercicio 3 - TIR'!$D$14)*(1-D863)))</f>
        <v>34524.1512</v>
      </c>
      <c r="F863" s="3">
        <f t="shared" si="6"/>
        <v>0.0645287696</v>
      </c>
      <c r="G863" s="4">
        <f>IF(F863&lt;=('Ejercicio 3 - TIR'!$D$18-'Ejercicio 3 - TIR'!$C$18)/('Ejercicio 3 - TIR'!$E$18-'Ejercicio 3 - TIR'!$C$18),'Ejercicio 3 - TIR'!$C$18+SQRT(('Ejercicio 3 - TIR'!$E$18-'Ejercicio 3 - TIR'!$C$18)*('Ejercicio 3 - TIR'!$D$18-'Ejercicio 3 - TIR'!$C$18)*F863),'Ejercicio 3 - TIR'!$E$18-SQRT(('Ejercicio 3 - TIR'!$E$18-'Ejercicio 3 - TIR'!$C$18)*('Ejercicio 3 - TIR'!$E$18-'Ejercicio 3 - TIR'!$D$18)*(1-F863)))</f>
        <v>33111.15982</v>
      </c>
      <c r="H863" s="3">
        <f t="shared" si="7"/>
        <v>0.3617382287</v>
      </c>
      <c r="I863" s="4">
        <f>IF(H863&lt;=('Ejercicio 3 - TIR'!$D$18-'Ejercicio 3 - TIR'!$C$18)/('Ejercicio 3 - TIR'!$E$18-'Ejercicio 3 - TIR'!$C$18),'Ejercicio 3 - TIR'!$C$18+SQRT(('Ejercicio 3 - TIR'!$E$18-'Ejercicio 3 - TIR'!$C$18)*('Ejercicio 3 - TIR'!$D$18-'Ejercicio 3 - TIR'!$C$18)*H863),'Ejercicio 3 - TIR'!$E$18-SQRT(('Ejercicio 3 - TIR'!$E$18-'Ejercicio 3 - TIR'!$C$18)*('Ejercicio 3 - TIR'!$E$18-'Ejercicio 3 - TIR'!$D$18)*(1-H863)))</f>
        <v>37366.18859</v>
      </c>
      <c r="J863" s="3">
        <f t="shared" si="8"/>
        <v>0.5004630354</v>
      </c>
      <c r="K863" s="4">
        <f>IF(J863&lt;=('Ejercicio 3 - TIR'!$D$18-'Ejercicio 3 - TIR'!$C$18)/('Ejercicio 3 - TIR'!$E$18-'Ejercicio 3 - TIR'!$C$18),'Ejercicio 3 - TIR'!$C$18+SQRT(('Ejercicio 3 - TIR'!$E$18-'Ejercicio 3 - TIR'!$C$18)*('Ejercicio 3 - TIR'!$D$18-'Ejercicio 3 - TIR'!$C$18)*J863),'Ejercicio 3 - TIR'!$E$18-SQRT(('Ejercicio 3 - TIR'!$E$18-'Ejercicio 3 - TIR'!$C$18)*('Ejercicio 3 - TIR'!$E$18-'Ejercicio 3 - TIR'!$D$18)*(1-J863)))</f>
        <v>38664.26311</v>
      </c>
      <c r="L863" s="3">
        <f t="shared" si="9"/>
        <v>0.2884407852</v>
      </c>
      <c r="M863" s="4">
        <f>IF(L863&lt;=('Ejercicio 3 - TIR'!$D$18-'Ejercicio 3 - TIR'!$C$18)/('Ejercicio 3 - TIR'!$E$18-'Ejercicio 3 - TIR'!$C$18),'Ejercicio 3 - TIR'!$C$18+SQRT(('Ejercicio 3 - TIR'!$E$18-'Ejercicio 3 - TIR'!$C$18)*('Ejercicio 3 - TIR'!$D$18-'Ejercicio 3 - TIR'!$C$18)*L863),'Ejercicio 3 - TIR'!$E$18-SQRT(('Ejercicio 3 - TIR'!$E$18-'Ejercicio 3 - TIR'!$C$18)*('Ejercicio 3 - TIR'!$E$18-'Ejercicio 3 - TIR'!$D$18)*(1-L863)))</f>
        <v>36577.69852</v>
      </c>
      <c r="N863" s="3">
        <f t="shared" si="10"/>
        <v>0.4263212094</v>
      </c>
      <c r="O863" s="4">
        <f>IF(N863&lt;=('Ejercicio 3 - TIR'!$D$18-'Ejercicio 3 - TIR'!$C$18)/('Ejercicio 3 - TIR'!$E$18-'Ejercicio 3 - TIR'!$C$18),'Ejercicio 3 - TIR'!$C$18+SQRT(('Ejercicio 3 - TIR'!$E$18-'Ejercicio 3 - TIR'!$C$18)*('Ejercicio 3 - TIR'!$D$18-'Ejercicio 3 - TIR'!$C$18)*N863),'Ejercicio 3 - TIR'!$E$18-SQRT(('Ejercicio 3 - TIR'!$E$18-'Ejercicio 3 - TIR'!$C$18)*('Ejercicio 3 - TIR'!$E$18-'Ejercicio 3 - TIR'!$D$18)*(1-N863)))</f>
        <v>37996.76068</v>
      </c>
      <c r="P863" s="3">
        <f t="shared" si="11"/>
        <v>0.3996824574</v>
      </c>
      <c r="Q863" s="7">
        <f>IF(P863&lt;=('Ejercicio 3 - TIR'!$D$22-'Ejercicio 3 - TIR'!$C$22)/('Ejercicio 3 - TIR'!$E$22-'Ejercicio 3 - TIR'!$C$22),'Ejercicio 3 - TIR'!$C$22+SQRT(('Ejercicio 3 - TIR'!$E$22-'Ejercicio 3 - TIR'!$C$22)*('Ejercicio 3 - TIR'!$D$22-'Ejercicio 3 - TIR'!$C$22)*P863),'Ejercicio 3 - TIR'!$E$22-SQRT(('Ejercicio 3 - TIR'!$E$22-'Ejercicio 3 - TIR'!$C$22)*('Ejercicio 3 - TIR'!$E$22-'Ejercicio 3 - TIR'!$D$22)*(1-P863)))</f>
        <v>0.1468221629</v>
      </c>
      <c r="R863" s="3">
        <f t="shared" si="12"/>
        <v>0.349624148</v>
      </c>
      <c r="S863" s="7">
        <f>IF(R863&lt;=('Ejercicio 3 - TIR'!$D$23-'Ejercicio 3 - TIR'!$C$23)/('Ejercicio 3 - TIR'!$E$23-'Ejercicio 3 - TIR'!$C$23),'Ejercicio 3 - TIR'!$C$23+SQRT(('Ejercicio 3 - TIR'!$E$23-'Ejercicio 3 - TIR'!$C$23)*('Ejercicio 3 - TIR'!$D$23-'Ejercicio 3 - TIR'!$C$23)*R863),'Ejercicio 3 - TIR'!$E$23-SQRT(('Ejercicio 3 - TIR'!$E$23-'Ejercicio 3 - TIR'!$C$23)*('Ejercicio 3 - TIR'!$E$23-'Ejercicio 3 - TIR'!$D$23)*(1-R863)))</f>
        <v>0.1450863203</v>
      </c>
      <c r="T863" s="3">
        <f t="shared" si="13"/>
        <v>0.1524060149</v>
      </c>
      <c r="U863" s="7">
        <f>IF(T863&lt;=('Ejercicio 3 - TIR'!$D$24-'Ejercicio 3 - TIR'!$C$24)/('Ejercicio 3 - TIR'!$E$24-'Ejercicio 3 - TIR'!$C$24),'Ejercicio 3 - TIR'!$C$24+SQRT(('Ejercicio 3 - TIR'!$E$24-'Ejercicio 3 - TIR'!$C$24)*('Ejercicio 3 - TIR'!$D$24-'Ejercicio 3 - TIR'!$C$24)*T863),'Ejercicio 3 - TIR'!$E$24-SQRT(('Ejercicio 3 - TIR'!$E$24-'Ejercicio 3 - TIR'!$C$24)*('Ejercicio 3 - TIR'!$E$24-'Ejercicio 3 - TIR'!$D$24)*(1-T863)))</f>
        <v>0.1678900148</v>
      </c>
      <c r="V863" s="3">
        <f t="shared" si="14"/>
        <v>0.1886003662</v>
      </c>
      <c r="W863" s="7">
        <f>IF(V863&lt;=('Ejercicio 3 - TIR'!$D$25-'Ejercicio 3 - TIR'!$C$25)/('Ejercicio 3 - TIR'!$E$25-'Ejercicio 3 - TIR'!$C$25),'Ejercicio 3 - TIR'!$C$25+SQRT(('Ejercicio 3 - TIR'!$E$25-'Ejercicio 3 - TIR'!$C$25)*('Ejercicio 3 - TIR'!$D$25-'Ejercicio 3 - TIR'!$C$25)*V863),'Ejercicio 3 - TIR'!$E$25-SQRT(('Ejercicio 3 - TIR'!$E$25-'Ejercicio 3 - TIR'!$C$25)*('Ejercicio 3 - TIR'!$E$25-'Ejercicio 3 - TIR'!$D$25)*(1-V863)))</f>
        <v>0.1962493235</v>
      </c>
      <c r="X863" s="3">
        <f t="shared" si="15"/>
        <v>0.5322277133</v>
      </c>
      <c r="Y863" s="7">
        <f>IF(X863&lt;=('Ejercicio 3 - TIR'!$D$26-'Ejercicio 3 - TIR'!$C$26)/('Ejercicio 3 - TIR'!$E$26-'Ejercicio 3 - TIR'!$C$26),'Ejercicio 3 - TIR'!$C$26+SQRT(('Ejercicio 3 - TIR'!$E$26-'Ejercicio 3 - TIR'!$C$26)*('Ejercicio 3 - TIR'!$D$26-'Ejercicio 3 - TIR'!$C$26)*X863),'Ejercicio 3 - TIR'!$E$26-SQRT(('Ejercicio 3 - TIR'!$E$26-'Ejercicio 3 - TIR'!$C$26)*('Ejercicio 3 - TIR'!$E$26-'Ejercicio 3 - TIR'!$D$26)*(1-X863)))</f>
        <v>0.2297409675</v>
      </c>
      <c r="Z863" s="3">
        <f t="shared" si="16"/>
        <v>1.146822163</v>
      </c>
      <c r="AA863" s="3">
        <f t="shared" si="17"/>
        <v>1.313210371</v>
      </c>
      <c r="AB863" s="3">
        <f t="shared" si="18"/>
        <v>1.533685279</v>
      </c>
      <c r="AC863" s="3">
        <f t="shared" si="19"/>
        <v>1.834669978</v>
      </c>
      <c r="AD863" s="3">
        <f t="shared" si="20"/>
        <v>2.256168833</v>
      </c>
      <c r="AE863" s="2">
        <f t="shared" si="21"/>
        <v>5068.910552</v>
      </c>
      <c r="AF863" s="2">
        <f t="shared" si="22"/>
        <v>5804.340132</v>
      </c>
      <c r="AG863" s="2">
        <f t="shared" si="23"/>
        <v>6778.830883</v>
      </c>
      <c r="AH863" s="2">
        <f t="shared" si="24"/>
        <v>8109.171857</v>
      </c>
      <c r="AI863" s="2">
        <f t="shared" si="25"/>
        <v>9972.180846</v>
      </c>
      <c r="AJ863" s="4">
        <f t="shared" si="26"/>
        <v>37972.61192</v>
      </c>
      <c r="AK863" s="4">
        <f t="shared" si="27"/>
        <v>49069.66636</v>
      </c>
      <c r="AL863" s="4">
        <f t="shared" si="28"/>
        <v>59298.81117</v>
      </c>
      <c r="AM863" s="4">
        <f t="shared" si="29"/>
        <v>67108.00532</v>
      </c>
      <c r="AN863" s="4">
        <f t="shared" si="30"/>
        <v>85727.10722</v>
      </c>
      <c r="AO863" s="4">
        <f>C863/'Ejercicio 3 - TIR'!$D$7</f>
        <v>13455.76715</v>
      </c>
      <c r="AP863" s="4">
        <f t="shared" si="31"/>
        <v>24516.84478</v>
      </c>
      <c r="AQ863" s="4">
        <f t="shared" si="32"/>
        <v>35613.89922</v>
      </c>
      <c r="AR863" s="4">
        <f t="shared" si="33"/>
        <v>45843.04402</v>
      </c>
      <c r="AS863" s="4">
        <f t="shared" si="34"/>
        <v>53652.23817</v>
      </c>
      <c r="AT863" s="4">
        <f t="shared" si="35"/>
        <v>72271.34007</v>
      </c>
      <c r="AU863" s="4">
        <f>AP863*'Ejercicio 3 - TIR'!$D$5</f>
        <v>12258.42239</v>
      </c>
      <c r="AV863" s="4">
        <f>AQ863*'Ejercicio 3 - TIR'!$D$5</f>
        <v>17806.94961</v>
      </c>
      <c r="AW863" s="4">
        <f>AR863*'Ejercicio 3 - TIR'!$D$5</f>
        <v>22921.52201</v>
      </c>
      <c r="AX863" s="4">
        <f>AS863*'Ejercicio 3 - TIR'!$D$5</f>
        <v>26826.11909</v>
      </c>
      <c r="AY863" s="4">
        <f>AT863*'Ejercicio 3 - TIR'!$D$5</f>
        <v>36135.67004</v>
      </c>
      <c r="AZ863" s="4">
        <f t="shared" ref="AZ863:BD863" si="2624">AJ863-AU863-AE863</f>
        <v>20645.27898</v>
      </c>
      <c r="BA863" s="4">
        <f t="shared" si="2624"/>
        <v>25458.37662</v>
      </c>
      <c r="BB863" s="4">
        <f t="shared" si="2624"/>
        <v>29598.45827</v>
      </c>
      <c r="BC863" s="4">
        <f t="shared" si="2624"/>
        <v>32172.71438</v>
      </c>
      <c r="BD863" s="4">
        <f t="shared" si="2624"/>
        <v>39619.25634</v>
      </c>
      <c r="BE863" s="4">
        <f t="shared" ref="BE863:BI863" si="2625">AZ863/Z863</f>
        <v>18002.16254</v>
      </c>
      <c r="BF863" s="4">
        <f t="shared" si="2625"/>
        <v>19386.3658</v>
      </c>
      <c r="BG863" s="4">
        <f t="shared" si="2625"/>
        <v>19298.91268</v>
      </c>
      <c r="BH863" s="4">
        <f t="shared" si="2625"/>
        <v>17535.96819</v>
      </c>
      <c r="BI863" s="4">
        <f t="shared" si="2625"/>
        <v>17560.41292</v>
      </c>
      <c r="BJ863" s="4">
        <f t="shared" si="38"/>
        <v>77892.31394</v>
      </c>
      <c r="BK863" s="4">
        <f t="shared" si="39"/>
        <v>30358.48246</v>
      </c>
      <c r="BL863" s="4">
        <f t="shared" si="40"/>
        <v>108250.7964</v>
      </c>
      <c r="BM863" s="4">
        <f>BK863*'Ejercicio 3 - TIR'!$D$5</f>
        <v>15179.24123</v>
      </c>
      <c r="BN863" s="4">
        <f t="shared" si="41"/>
        <v>93071.55517</v>
      </c>
      <c r="BO863" s="4">
        <f t="shared" si="42"/>
        <v>41252.03477</v>
      </c>
      <c r="BP863" s="4">
        <f t="shared" si="43"/>
        <v>-101802.9869</v>
      </c>
      <c r="BQ863" s="4">
        <f t="shared" ref="BQ863:BT863" si="2626">BE863</f>
        <v>18002.16254</v>
      </c>
      <c r="BR863" s="4">
        <f t="shared" si="2626"/>
        <v>19386.3658</v>
      </c>
      <c r="BS863" s="4">
        <f t="shared" si="2626"/>
        <v>19298.91268</v>
      </c>
      <c r="BT863" s="4">
        <f t="shared" si="2626"/>
        <v>17535.96819</v>
      </c>
      <c r="BU863" s="4">
        <f t="shared" si="45"/>
        <v>58812.4477</v>
      </c>
      <c r="BV863" s="36">
        <f t="shared" si="46"/>
        <v>7.914004695</v>
      </c>
    </row>
    <row r="864" ht="15.0" customHeight="1">
      <c r="A864" s="2">
        <v>863.0</v>
      </c>
      <c r="B864" s="3">
        <f t="shared" si="4"/>
        <v>0.774483141</v>
      </c>
      <c r="C864" s="4">
        <f>IF(B864&lt;=('Ejercicio 3 - TIR'!$D$13-'Ejercicio 3 - TIR'!$C$13)/('Ejercicio 3 - TIR'!$E$13-'Ejercicio 3 - TIR'!$C$13),'Ejercicio 3 - TIR'!$C$13+SQRT(('Ejercicio 3 - TIR'!$E$13-'Ejercicio 3 - TIR'!$C$13)*('Ejercicio 3 - TIR'!$D$13-'Ejercicio 3 - TIR'!$C$13)*B864),'Ejercicio 3 - TIR'!$E$13-SQRT(('Ejercicio 3 - TIR'!$E$13-'Ejercicio 3 - TIR'!$C$13)*('Ejercicio 3 - TIR'!$E$13-'Ejercicio 3 - TIR'!$D$13)*(1-B864)))</f>
        <v>83549.46108</v>
      </c>
      <c r="D864" s="3">
        <f t="shared" si="5"/>
        <v>0.5268763544</v>
      </c>
      <c r="E864" s="4">
        <f>IF(D864&lt;=('Ejercicio 3 - TIR'!$D$14-'Ejercicio 3 - TIR'!$C$14)/('Ejercicio 3 - TIR'!$E$14-'Ejercicio 3 - TIR'!$C$14),'Ejercicio 3 - TIR'!$C$14+SQRT(('Ejercicio 3 - TIR'!$E$14-'Ejercicio 3 - TIR'!$C$14)*('Ejercicio 3 - TIR'!$D$14-'Ejercicio 3 - TIR'!$C$14)*D864),'Ejercicio 3 - TIR'!$E$14-SQRT(('Ejercicio 3 - TIR'!$E$14-'Ejercicio 3 - TIR'!$C$14)*('Ejercicio 3 - TIR'!$E$14-'Ejercicio 3 - TIR'!$D$14)*(1-D864)))</f>
        <v>31575.71683</v>
      </c>
      <c r="F864" s="3">
        <f t="shared" si="6"/>
        <v>0.3015208859</v>
      </c>
      <c r="G864" s="4">
        <f>IF(F864&lt;=('Ejercicio 3 - TIR'!$D$18-'Ejercicio 3 - TIR'!$C$18)/('Ejercicio 3 - TIR'!$E$18-'Ejercicio 3 - TIR'!$C$18),'Ejercicio 3 - TIR'!$C$18+SQRT(('Ejercicio 3 - TIR'!$E$18-'Ejercicio 3 - TIR'!$C$18)*('Ejercicio 3 - TIR'!$D$18-'Ejercicio 3 - TIR'!$C$18)*F864),'Ejercicio 3 - TIR'!$E$18-SQRT(('Ejercicio 3 - TIR'!$E$18-'Ejercicio 3 - TIR'!$C$18)*('Ejercicio 3 - TIR'!$E$18-'Ejercicio 3 - TIR'!$D$18)*(1-F864)))</f>
        <v>36725.18646</v>
      </c>
      <c r="H864" s="3">
        <f t="shared" si="7"/>
        <v>0.4292508045</v>
      </c>
      <c r="I864" s="4">
        <f>IF(H864&lt;=('Ejercicio 3 - TIR'!$D$18-'Ejercicio 3 - TIR'!$C$18)/('Ejercicio 3 - TIR'!$E$18-'Ejercicio 3 - TIR'!$C$18),'Ejercicio 3 - TIR'!$C$18+SQRT(('Ejercicio 3 - TIR'!$E$18-'Ejercicio 3 - TIR'!$C$18)*('Ejercicio 3 - TIR'!$D$18-'Ejercicio 3 - TIR'!$C$18)*H864),'Ejercicio 3 - TIR'!$E$18-SQRT(('Ejercicio 3 - TIR'!$E$18-'Ejercicio 3 - TIR'!$C$18)*('Ejercicio 3 - TIR'!$E$18-'Ejercicio 3 - TIR'!$D$18)*(1-H864)))</f>
        <v>38024.18972</v>
      </c>
      <c r="J864" s="3">
        <f t="shared" si="8"/>
        <v>0.4213035773</v>
      </c>
      <c r="K864" s="4">
        <f>IF(J864&lt;=('Ejercicio 3 - TIR'!$D$18-'Ejercicio 3 - TIR'!$C$18)/('Ejercicio 3 - TIR'!$E$18-'Ejercicio 3 - TIR'!$C$18),'Ejercicio 3 - TIR'!$C$18+SQRT(('Ejercicio 3 - TIR'!$E$18-'Ejercicio 3 - TIR'!$C$18)*('Ejercicio 3 - TIR'!$D$18-'Ejercicio 3 - TIR'!$C$18)*J864),'Ejercicio 3 - TIR'!$E$18-SQRT(('Ejercicio 3 - TIR'!$E$18-'Ejercicio 3 - TIR'!$C$18)*('Ejercicio 3 - TIR'!$E$18-'Ejercicio 3 - TIR'!$D$18)*(1-J864)))</f>
        <v>37949.56204</v>
      </c>
      <c r="L864" s="3">
        <f t="shared" si="9"/>
        <v>0.9771126901</v>
      </c>
      <c r="M864" s="4">
        <f>IF(L864&lt;=('Ejercicio 3 - TIR'!$D$18-'Ejercicio 3 - TIR'!$C$18)/('Ejercicio 3 - TIR'!$E$18-'Ejercicio 3 - TIR'!$C$18),'Ejercicio 3 - TIR'!$C$18+SQRT(('Ejercicio 3 - TIR'!$E$18-'Ejercicio 3 - TIR'!$C$18)*('Ejercicio 3 - TIR'!$D$18-'Ejercicio 3 - TIR'!$C$18)*L864),'Ejercicio 3 - TIR'!$E$18-SQRT(('Ejercicio 3 - TIR'!$E$18-'Ejercicio 3 - TIR'!$C$18)*('Ejercicio 3 - TIR'!$E$18-'Ejercicio 3 - TIR'!$D$18)*(1-L864)))</f>
        <v>43689.82893</v>
      </c>
      <c r="N864" s="3">
        <f t="shared" si="10"/>
        <v>0.250461839</v>
      </c>
      <c r="O864" s="4">
        <f>IF(N864&lt;=('Ejercicio 3 - TIR'!$D$18-'Ejercicio 3 - TIR'!$C$18)/('Ejercicio 3 - TIR'!$E$18-'Ejercicio 3 - TIR'!$C$18),'Ejercicio 3 - TIR'!$C$18+SQRT(('Ejercicio 3 - TIR'!$E$18-'Ejercicio 3 - TIR'!$C$18)*('Ejercicio 3 - TIR'!$D$18-'Ejercicio 3 - TIR'!$C$18)*N864),'Ejercicio 3 - TIR'!$E$18-SQRT(('Ejercicio 3 - TIR'!$E$18-'Ejercicio 3 - TIR'!$C$18)*('Ejercicio 3 - TIR'!$E$18-'Ejercicio 3 - TIR'!$D$18)*(1-N864)))</f>
        <v>36129.3781</v>
      </c>
      <c r="P864" s="3">
        <f t="shared" si="11"/>
        <v>0.07321987734</v>
      </c>
      <c r="Q864" s="7">
        <f>IF(P864&lt;=('Ejercicio 3 - TIR'!$D$22-'Ejercicio 3 - TIR'!$C$22)/('Ejercicio 3 - TIR'!$E$22-'Ejercicio 3 - TIR'!$C$22),'Ejercicio 3 - TIR'!$C$22+SQRT(('Ejercicio 3 - TIR'!$E$22-'Ejercicio 3 - TIR'!$C$22)*('Ejercicio 3 - TIR'!$D$22-'Ejercicio 3 - TIR'!$C$22)*P864),'Ejercicio 3 - TIR'!$E$22-SQRT(('Ejercicio 3 - TIR'!$E$22-'Ejercicio 3 - TIR'!$C$22)*('Ejercicio 3 - TIR'!$E$22-'Ejercicio 3 - TIR'!$D$22)*(1-P864)))</f>
        <v>0.1314802343</v>
      </c>
      <c r="R864" s="3">
        <f t="shared" si="12"/>
        <v>0.08587488855</v>
      </c>
      <c r="S864" s="7">
        <f>IF(R864&lt;=('Ejercicio 3 - TIR'!$D$23-'Ejercicio 3 - TIR'!$C$23)/('Ejercicio 3 - TIR'!$E$23-'Ejercicio 3 - TIR'!$C$23),'Ejercicio 3 - TIR'!$C$23+SQRT(('Ejercicio 3 - TIR'!$E$23-'Ejercicio 3 - TIR'!$C$23)*('Ejercicio 3 - TIR'!$D$23-'Ejercicio 3 - TIR'!$C$23)*R864),'Ejercicio 3 - TIR'!$E$23-SQRT(('Ejercicio 3 - TIR'!$E$23-'Ejercicio 3 - TIR'!$C$23)*('Ejercicio 3 - TIR'!$E$23-'Ejercicio 3 - TIR'!$D$23)*(1-R864)))</f>
        <v>0.1324328114</v>
      </c>
      <c r="T864" s="3">
        <f t="shared" si="13"/>
        <v>0.9740864727</v>
      </c>
      <c r="U864" s="7">
        <f>IF(T864&lt;=('Ejercicio 3 - TIR'!$D$24-'Ejercicio 3 - TIR'!$C$24)/('Ejercicio 3 - TIR'!$E$24-'Ejercicio 3 - TIR'!$C$24),'Ejercicio 3 - TIR'!$C$24+SQRT(('Ejercicio 3 - TIR'!$E$24-'Ejercicio 3 - TIR'!$C$24)*('Ejercicio 3 - TIR'!$D$24-'Ejercicio 3 - TIR'!$C$24)*T864),'Ejercicio 3 - TIR'!$E$24-SQRT(('Ejercicio 3 - TIR'!$E$24-'Ejercicio 3 - TIR'!$C$24)*('Ejercicio 3 - TIR'!$E$24-'Ejercicio 3 - TIR'!$D$24)*(1-T864)))</f>
        <v>0.2114819089</v>
      </c>
      <c r="V864" s="3">
        <f t="shared" si="14"/>
        <v>0.2604748175</v>
      </c>
      <c r="W864" s="7">
        <f>IF(V864&lt;=('Ejercicio 3 - TIR'!$D$25-'Ejercicio 3 - TIR'!$C$25)/('Ejercicio 3 - TIR'!$E$25-'Ejercicio 3 - TIR'!$C$25),'Ejercicio 3 - TIR'!$C$25+SQRT(('Ejercicio 3 - TIR'!$E$25-'Ejercicio 3 - TIR'!$C$25)*('Ejercicio 3 - TIR'!$D$25-'Ejercicio 3 - TIR'!$C$25)*V864),'Ejercicio 3 - TIR'!$E$25-SQRT(('Ejercicio 3 - TIR'!$E$25-'Ejercicio 3 - TIR'!$C$25)*('Ejercicio 3 - TIR'!$E$25-'Ejercicio 3 - TIR'!$D$25)*(1-V864)))</f>
        <v>0.1990961971</v>
      </c>
      <c r="X864" s="3">
        <f t="shared" si="15"/>
        <v>0.3508652927</v>
      </c>
      <c r="Y864" s="7">
        <f>IF(X864&lt;=('Ejercicio 3 - TIR'!$D$26-'Ejercicio 3 - TIR'!$C$26)/('Ejercicio 3 - TIR'!$E$26-'Ejercicio 3 - TIR'!$C$26),'Ejercicio 3 - TIR'!$C$26+SQRT(('Ejercicio 3 - TIR'!$E$26-'Ejercicio 3 - TIR'!$C$26)*('Ejercicio 3 - TIR'!$D$26-'Ejercicio 3 - TIR'!$C$26)*X864),'Ejercicio 3 - TIR'!$E$26-SQRT(('Ejercicio 3 - TIR'!$E$26-'Ejercicio 3 - TIR'!$C$26)*('Ejercicio 3 - TIR'!$E$26-'Ejercicio 3 - TIR'!$D$26)*(1-X864)))</f>
        <v>0.2207941944</v>
      </c>
      <c r="Z864" s="3">
        <f t="shared" si="16"/>
        <v>1.131480234</v>
      </c>
      <c r="AA864" s="3">
        <f t="shared" si="17"/>
        <v>1.281325343</v>
      </c>
      <c r="AB864" s="3">
        <f t="shared" si="18"/>
        <v>1.552302472</v>
      </c>
      <c r="AC864" s="3">
        <f t="shared" si="19"/>
        <v>1.861359991</v>
      </c>
      <c r="AD864" s="3">
        <f t="shared" si="20"/>
        <v>2.272337471</v>
      </c>
      <c r="AE864" s="2">
        <f t="shared" si="21"/>
        <v>4151.582647</v>
      </c>
      <c r="AF864" s="2">
        <f t="shared" si="22"/>
        <v>4701.388409</v>
      </c>
      <c r="AG864" s="2">
        <f t="shared" si="23"/>
        <v>5695.647004</v>
      </c>
      <c r="AH864" s="2">
        <f t="shared" si="24"/>
        <v>6829.628663</v>
      </c>
      <c r="AI864" s="2">
        <f t="shared" si="25"/>
        <v>8337.571021</v>
      </c>
      <c r="AJ864" s="4">
        <f t="shared" si="26"/>
        <v>41553.82258</v>
      </c>
      <c r="AK864" s="4">
        <f t="shared" si="27"/>
        <v>48721.35793</v>
      </c>
      <c r="AL864" s="4">
        <f t="shared" si="28"/>
        <v>58909.19897</v>
      </c>
      <c r="AM864" s="4">
        <f t="shared" si="29"/>
        <v>81322.49958</v>
      </c>
      <c r="AN864" s="4">
        <f t="shared" si="30"/>
        <v>82098.13964</v>
      </c>
      <c r="AO864" s="4">
        <f>C864/'Ejercicio 3 - TIR'!$D$7</f>
        <v>16709.89222</v>
      </c>
      <c r="AP864" s="4">
        <f t="shared" si="31"/>
        <v>24843.93036</v>
      </c>
      <c r="AQ864" s="4">
        <f t="shared" si="32"/>
        <v>32011.46571</v>
      </c>
      <c r="AR864" s="4">
        <f t="shared" si="33"/>
        <v>42199.30675</v>
      </c>
      <c r="AS864" s="4">
        <f t="shared" si="34"/>
        <v>64612.60737</v>
      </c>
      <c r="AT864" s="4">
        <f t="shared" si="35"/>
        <v>65388.24743</v>
      </c>
      <c r="AU864" s="4">
        <f>AP864*'Ejercicio 3 - TIR'!$D$5</f>
        <v>12421.96518</v>
      </c>
      <c r="AV864" s="4">
        <f>AQ864*'Ejercicio 3 - TIR'!$D$5</f>
        <v>16005.73286</v>
      </c>
      <c r="AW864" s="4">
        <f>AR864*'Ejercicio 3 - TIR'!$D$5</f>
        <v>21099.65338</v>
      </c>
      <c r="AX864" s="4">
        <f>AS864*'Ejercicio 3 - TIR'!$D$5</f>
        <v>32306.30368</v>
      </c>
      <c r="AY864" s="4">
        <f>AT864*'Ejercicio 3 - TIR'!$D$5</f>
        <v>32694.12371</v>
      </c>
      <c r="AZ864" s="4">
        <f t="shared" ref="AZ864:BD864" si="2627">AJ864-AU864-AE864</f>
        <v>24980.27475</v>
      </c>
      <c r="BA864" s="4">
        <f t="shared" si="2627"/>
        <v>28014.23666</v>
      </c>
      <c r="BB864" s="4">
        <f t="shared" si="2627"/>
        <v>32113.89859</v>
      </c>
      <c r="BC864" s="4">
        <f t="shared" si="2627"/>
        <v>42186.56724</v>
      </c>
      <c r="BD864" s="4">
        <f t="shared" si="2627"/>
        <v>41066.44491</v>
      </c>
      <c r="BE864" s="4">
        <f t="shared" ref="BE864:BI864" si="2628">AZ864/Z864</f>
        <v>22077.51757</v>
      </c>
      <c r="BF864" s="4">
        <f t="shared" si="2628"/>
        <v>21863.48442</v>
      </c>
      <c r="BG864" s="4">
        <f t="shared" si="2628"/>
        <v>20687.91306</v>
      </c>
      <c r="BH864" s="4">
        <f t="shared" si="2628"/>
        <v>22664.37843</v>
      </c>
      <c r="BI864" s="4">
        <f t="shared" si="2628"/>
        <v>18072.3354</v>
      </c>
      <c r="BJ864" s="4">
        <f t="shared" si="38"/>
        <v>71750.68453</v>
      </c>
      <c r="BK864" s="4">
        <f t="shared" si="39"/>
        <v>37970.51422</v>
      </c>
      <c r="BL864" s="4">
        <f t="shared" si="40"/>
        <v>109721.1987</v>
      </c>
      <c r="BM864" s="4">
        <f>BK864*'Ejercicio 3 - TIR'!$D$5</f>
        <v>18985.25711</v>
      </c>
      <c r="BN864" s="4">
        <f t="shared" si="41"/>
        <v>90735.94164</v>
      </c>
      <c r="BO864" s="4">
        <f t="shared" si="42"/>
        <v>39930.66294</v>
      </c>
      <c r="BP864" s="4">
        <f t="shared" si="43"/>
        <v>-115125.1779</v>
      </c>
      <c r="BQ864" s="4">
        <f t="shared" ref="BQ864:BT864" si="2629">BE864</f>
        <v>22077.51757</v>
      </c>
      <c r="BR864" s="4">
        <f t="shared" si="2629"/>
        <v>21863.48442</v>
      </c>
      <c r="BS864" s="4">
        <f t="shared" si="2629"/>
        <v>20687.91306</v>
      </c>
      <c r="BT864" s="4">
        <f t="shared" si="2629"/>
        <v>22664.37843</v>
      </c>
      <c r="BU864" s="4">
        <f t="shared" si="45"/>
        <v>58002.99834</v>
      </c>
      <c r="BV864" s="36">
        <f t="shared" si="46"/>
        <v>7.038292962</v>
      </c>
    </row>
    <row r="865" ht="15.0" customHeight="1">
      <c r="A865" s="2">
        <v>864.0</v>
      </c>
      <c r="B865" s="3">
        <f t="shared" si="4"/>
        <v>0.03632465402</v>
      </c>
      <c r="C865" s="4">
        <f>IF(B865&lt;=('Ejercicio 3 - TIR'!$D$13-'Ejercicio 3 - TIR'!$C$13)/('Ejercicio 3 - TIR'!$E$13-'Ejercicio 3 - TIR'!$C$13),'Ejercicio 3 - TIR'!$C$13+SQRT(('Ejercicio 3 - TIR'!$E$13-'Ejercicio 3 - TIR'!$C$13)*('Ejercicio 3 - TIR'!$D$13-'Ejercicio 3 - TIR'!$C$13)*B865),'Ejercicio 3 - TIR'!$E$13-SQRT(('Ejercicio 3 - TIR'!$E$13-'Ejercicio 3 - TIR'!$C$13)*('Ejercicio 3 - TIR'!$E$13-'Ejercicio 3 - TIR'!$D$13)*(1-B865)))</f>
        <v>63811.80556</v>
      </c>
      <c r="D865" s="3">
        <f t="shared" si="5"/>
        <v>0.4979075239</v>
      </c>
      <c r="E865" s="4">
        <f>IF(D865&lt;=('Ejercicio 3 - TIR'!$D$14-'Ejercicio 3 - TIR'!$C$14)/('Ejercicio 3 - TIR'!$E$14-'Ejercicio 3 - TIR'!$C$14),'Ejercicio 3 - TIR'!$C$14+SQRT(('Ejercicio 3 - TIR'!$E$14-'Ejercicio 3 - TIR'!$C$14)*('Ejercicio 3 - TIR'!$D$14-'Ejercicio 3 - TIR'!$C$14)*D865),'Ejercicio 3 - TIR'!$E$14-SQRT(('Ejercicio 3 - TIR'!$E$14-'Ejercicio 3 - TIR'!$C$14)*('Ejercicio 3 - TIR'!$E$14-'Ejercicio 3 - TIR'!$D$14)*(1-D865)))</f>
        <v>31321.64351</v>
      </c>
      <c r="F865" s="3">
        <f t="shared" si="6"/>
        <v>0.2552269232</v>
      </c>
      <c r="G865" s="4">
        <f>IF(F865&lt;=('Ejercicio 3 - TIR'!$D$18-'Ejercicio 3 - TIR'!$C$18)/('Ejercicio 3 - TIR'!$E$18-'Ejercicio 3 - TIR'!$C$18),'Ejercicio 3 - TIR'!$C$18+SQRT(('Ejercicio 3 - TIR'!$E$18-'Ejercicio 3 - TIR'!$C$18)*('Ejercicio 3 - TIR'!$D$18-'Ejercicio 3 - TIR'!$C$18)*F865),'Ejercicio 3 - TIR'!$E$18-SQRT(('Ejercicio 3 - TIR'!$E$18-'Ejercicio 3 - TIR'!$C$18)*('Ejercicio 3 - TIR'!$E$18-'Ejercicio 3 - TIR'!$D$18)*(1-F865)))</f>
        <v>36187.40968</v>
      </c>
      <c r="H865" s="3">
        <f t="shared" si="7"/>
        <v>0.2978522597</v>
      </c>
      <c r="I865" s="4">
        <f>IF(H865&lt;=('Ejercicio 3 - TIR'!$D$18-'Ejercicio 3 - TIR'!$C$18)/('Ejercicio 3 - TIR'!$E$18-'Ejercicio 3 - TIR'!$C$18),'Ejercicio 3 - TIR'!$C$18+SQRT(('Ejercicio 3 - TIR'!$E$18-'Ejercicio 3 - TIR'!$C$18)*('Ejercicio 3 - TIR'!$D$18-'Ejercicio 3 - TIR'!$C$18)*H865),'Ejercicio 3 - TIR'!$E$18-SQRT(('Ejercicio 3 - TIR'!$E$18-'Ejercicio 3 - TIR'!$C$18)*('Ejercicio 3 - TIR'!$E$18-'Ejercicio 3 - TIR'!$D$18)*(1-H865)))</f>
        <v>36684.14833</v>
      </c>
      <c r="J865" s="3">
        <f t="shared" si="8"/>
        <v>0.9843928793</v>
      </c>
      <c r="K865" s="4">
        <f>IF(J865&lt;=('Ejercicio 3 - TIR'!$D$18-'Ejercicio 3 - TIR'!$C$18)/('Ejercicio 3 - TIR'!$E$18-'Ejercicio 3 - TIR'!$C$18),'Ejercicio 3 - TIR'!$C$18+SQRT(('Ejercicio 3 - TIR'!$E$18-'Ejercicio 3 - TIR'!$C$18)*('Ejercicio 3 - TIR'!$D$18-'Ejercicio 3 - TIR'!$C$18)*J865),'Ejercicio 3 - TIR'!$E$18-SQRT(('Ejercicio 3 - TIR'!$E$18-'Ejercicio 3 - TIR'!$C$18)*('Ejercicio 3 - TIR'!$E$18-'Ejercicio 3 - TIR'!$D$18)*(1-J865)))</f>
        <v>43918.08778</v>
      </c>
      <c r="L865" s="3">
        <f t="shared" si="9"/>
        <v>0.8094381285</v>
      </c>
      <c r="M865" s="4">
        <f>IF(L865&lt;=('Ejercicio 3 - TIR'!$D$18-'Ejercicio 3 - TIR'!$C$18)/('Ejercicio 3 - TIR'!$E$18-'Ejercicio 3 - TIR'!$C$18),'Ejercicio 3 - TIR'!$C$18+SQRT(('Ejercicio 3 - TIR'!$E$18-'Ejercicio 3 - TIR'!$C$18)*('Ejercicio 3 - TIR'!$D$18-'Ejercicio 3 - TIR'!$C$18)*L865),'Ejercicio 3 - TIR'!$E$18-SQRT(('Ejercicio 3 - TIR'!$E$18-'Ejercicio 3 - TIR'!$C$18)*('Ejercicio 3 - TIR'!$E$18-'Ejercicio 3 - TIR'!$D$18)*(1-L865)))</f>
        <v>41219.50528</v>
      </c>
      <c r="N865" s="3">
        <f t="shared" si="10"/>
        <v>0.7047382768</v>
      </c>
      <c r="O865" s="4">
        <f>IF(N865&lt;=('Ejercicio 3 - TIR'!$D$18-'Ejercicio 3 - TIR'!$C$18)/('Ejercicio 3 - TIR'!$E$18-'Ejercicio 3 - TIR'!$C$18),'Ejercicio 3 - TIR'!$C$18+SQRT(('Ejercicio 3 - TIR'!$E$18-'Ejercicio 3 - TIR'!$C$18)*('Ejercicio 3 - TIR'!$D$18-'Ejercicio 3 - TIR'!$C$18)*N865),'Ejercicio 3 - TIR'!$E$18-SQRT(('Ejercicio 3 - TIR'!$E$18-'Ejercicio 3 - TIR'!$C$18)*('Ejercicio 3 - TIR'!$E$18-'Ejercicio 3 - TIR'!$D$18)*(1-N865)))</f>
        <v>40294.19197</v>
      </c>
      <c r="P865" s="3">
        <f t="shared" si="11"/>
        <v>0.2925947025</v>
      </c>
      <c r="Q865" s="7">
        <f>IF(P865&lt;=('Ejercicio 3 - TIR'!$D$22-'Ejercicio 3 - TIR'!$C$22)/('Ejercicio 3 - TIR'!$E$22-'Ejercicio 3 - TIR'!$C$22),'Ejercicio 3 - TIR'!$C$22+SQRT(('Ejercicio 3 - TIR'!$E$22-'Ejercicio 3 - TIR'!$C$22)*('Ejercicio 3 - TIR'!$D$22-'Ejercicio 3 - TIR'!$C$22)*P865),'Ejercicio 3 - TIR'!$E$22-SQRT(('Ejercicio 3 - TIR'!$E$22-'Ejercicio 3 - TIR'!$C$22)*('Ejercicio 3 - TIR'!$E$22-'Ejercicio 3 - TIR'!$D$22)*(1-P865)))</f>
        <v>0.142949302</v>
      </c>
      <c r="R865" s="3">
        <f t="shared" si="12"/>
        <v>0.7594285492</v>
      </c>
      <c r="S865" s="7">
        <f>IF(R865&lt;=('Ejercicio 3 - TIR'!$D$23-'Ejercicio 3 - TIR'!$C$23)/('Ejercicio 3 - TIR'!$E$23-'Ejercicio 3 - TIR'!$C$23),'Ejercicio 3 - TIR'!$C$23+SQRT(('Ejercicio 3 - TIR'!$E$23-'Ejercicio 3 - TIR'!$C$23)*('Ejercicio 3 - TIR'!$D$23-'Ejercicio 3 - TIR'!$C$23)*R865),'Ejercicio 3 - TIR'!$E$23-SQRT(('Ejercicio 3 - TIR'!$E$23-'Ejercicio 3 - TIR'!$C$23)*('Ejercicio 3 - TIR'!$E$23-'Ejercicio 3 - TIR'!$D$23)*(1-R865)))</f>
        <v>0.1591906605</v>
      </c>
      <c r="T865" s="3">
        <f t="shared" si="13"/>
        <v>0.2674961134</v>
      </c>
      <c r="U865" s="7">
        <f>IF(T865&lt;=('Ejercicio 3 - TIR'!$D$24-'Ejercicio 3 - TIR'!$C$24)/('Ejercicio 3 - TIR'!$E$24-'Ejercicio 3 - TIR'!$C$24),'Ejercicio 3 - TIR'!$C$24+SQRT(('Ejercicio 3 - TIR'!$E$24-'Ejercicio 3 - TIR'!$C$24)*('Ejercicio 3 - TIR'!$D$24-'Ejercicio 3 - TIR'!$C$24)*T865),'Ejercicio 3 - TIR'!$E$24-SQRT(('Ejercicio 3 - TIR'!$E$24-'Ejercicio 3 - TIR'!$C$24)*('Ejercicio 3 - TIR'!$E$24-'Ejercicio 3 - TIR'!$D$24)*(1-T865)))</f>
        <v>0.1737010936</v>
      </c>
      <c r="V865" s="3">
        <f t="shared" si="14"/>
        <v>0.07272022357</v>
      </c>
      <c r="W865" s="7">
        <f>IF(V865&lt;=('Ejercicio 3 - TIR'!$D$25-'Ejercicio 3 - TIR'!$C$25)/('Ejercicio 3 - TIR'!$E$25-'Ejercicio 3 - TIR'!$C$25),'Ejercicio 3 - TIR'!$C$25+SQRT(('Ejercicio 3 - TIR'!$E$25-'Ejercicio 3 - TIR'!$C$25)*('Ejercicio 3 - TIR'!$D$25-'Ejercicio 3 - TIR'!$C$25)*V865),'Ejercicio 3 - TIR'!$E$25-SQRT(('Ejercicio 3 - TIR'!$E$25-'Ejercicio 3 - TIR'!$C$25)*('Ejercicio 3 - TIR'!$E$25-'Ejercicio 3 - TIR'!$D$25)*(1-V865)))</f>
        <v>0.1900900106</v>
      </c>
      <c r="X865" s="3">
        <f t="shared" si="15"/>
        <v>0.766605788</v>
      </c>
      <c r="Y865" s="7">
        <f>IF(X865&lt;=('Ejercicio 3 - TIR'!$D$26-'Ejercicio 3 - TIR'!$C$26)/('Ejercicio 3 - TIR'!$E$26-'Ejercicio 3 - TIR'!$C$26),'Ejercicio 3 - TIR'!$C$26+SQRT(('Ejercicio 3 - TIR'!$E$26-'Ejercicio 3 - TIR'!$C$26)*('Ejercicio 3 - TIR'!$D$26-'Ejercicio 3 - TIR'!$C$26)*X865),'Ejercicio 3 - TIR'!$E$26-SQRT(('Ejercicio 3 - TIR'!$E$26-'Ejercicio 3 - TIR'!$C$26)*('Ejercicio 3 - TIR'!$E$26-'Ejercicio 3 - TIR'!$D$26)*(1-X865)))</f>
        <v>0.2444988909</v>
      </c>
      <c r="Z865" s="3">
        <f t="shared" si="16"/>
        <v>1.142949302</v>
      </c>
      <c r="AA865" s="3">
        <f t="shared" si="17"/>
        <v>1.324896156</v>
      </c>
      <c r="AB865" s="3">
        <f t="shared" si="18"/>
        <v>1.555032068</v>
      </c>
      <c r="AC865" s="3">
        <f t="shared" si="19"/>
        <v>1.85062813</v>
      </c>
      <c r="AD865" s="3">
        <f t="shared" si="20"/>
        <v>2.303104655</v>
      </c>
      <c r="AE865" s="2">
        <f t="shared" si="21"/>
        <v>4477.407078</v>
      </c>
      <c r="AF865" s="2">
        <f t="shared" si="22"/>
        <v>5190.168468</v>
      </c>
      <c r="AG865" s="2">
        <f t="shared" si="23"/>
        <v>6091.706407</v>
      </c>
      <c r="AH865" s="2">
        <f t="shared" si="24"/>
        <v>7249.678943</v>
      </c>
      <c r="AI865" s="2">
        <f t="shared" si="25"/>
        <v>9022.217404</v>
      </c>
      <c r="AJ865" s="4">
        <f t="shared" si="26"/>
        <v>41360.37463</v>
      </c>
      <c r="AK865" s="4">
        <f t="shared" si="27"/>
        <v>48602.68713</v>
      </c>
      <c r="AL865" s="4">
        <f t="shared" si="28"/>
        <v>68294.03485</v>
      </c>
      <c r="AM865" s="4">
        <f t="shared" si="29"/>
        <v>76281.97596</v>
      </c>
      <c r="AN865" s="4">
        <f t="shared" si="30"/>
        <v>92801.74109</v>
      </c>
      <c r="AO865" s="4">
        <f>C865/'Ejercicio 3 - TIR'!$D$7</f>
        <v>12762.36111</v>
      </c>
      <c r="AP865" s="4">
        <f t="shared" si="31"/>
        <v>28598.01352</v>
      </c>
      <c r="AQ865" s="4">
        <f t="shared" si="32"/>
        <v>35840.32601</v>
      </c>
      <c r="AR865" s="4">
        <f t="shared" si="33"/>
        <v>55531.67373</v>
      </c>
      <c r="AS865" s="4">
        <f t="shared" si="34"/>
        <v>63519.61485</v>
      </c>
      <c r="AT865" s="4">
        <f t="shared" si="35"/>
        <v>80039.37998</v>
      </c>
      <c r="AU865" s="4">
        <f>AP865*'Ejercicio 3 - TIR'!$D$5</f>
        <v>14299.00676</v>
      </c>
      <c r="AV865" s="4">
        <f>AQ865*'Ejercicio 3 - TIR'!$D$5</f>
        <v>17920.16301</v>
      </c>
      <c r="AW865" s="4">
        <f>AR865*'Ejercicio 3 - TIR'!$D$5</f>
        <v>27765.83687</v>
      </c>
      <c r="AX865" s="4">
        <f>AS865*'Ejercicio 3 - TIR'!$D$5</f>
        <v>31759.80742</v>
      </c>
      <c r="AY865" s="4">
        <f>AT865*'Ejercicio 3 - TIR'!$D$5</f>
        <v>40019.68999</v>
      </c>
      <c r="AZ865" s="4">
        <f t="shared" ref="AZ865:BD865" si="2630">AJ865-AU865-AE865</f>
        <v>22583.96079</v>
      </c>
      <c r="BA865" s="4">
        <f t="shared" si="2630"/>
        <v>25492.35565</v>
      </c>
      <c r="BB865" s="4">
        <f t="shared" si="2630"/>
        <v>34436.49157</v>
      </c>
      <c r="BC865" s="4">
        <f t="shared" si="2630"/>
        <v>37272.48959</v>
      </c>
      <c r="BD865" s="4">
        <f t="shared" si="2630"/>
        <v>43759.8337</v>
      </c>
      <c r="BE865" s="4">
        <f t="shared" ref="BE865:BI865" si="2631">AZ865/Z865</f>
        <v>19759.37231</v>
      </c>
      <c r="BF865" s="4">
        <f t="shared" si="2631"/>
        <v>19241.02167</v>
      </c>
      <c r="BG865" s="4">
        <f t="shared" si="2631"/>
        <v>22145.19706</v>
      </c>
      <c r="BH865" s="4">
        <f t="shared" si="2631"/>
        <v>20140.45339</v>
      </c>
      <c r="BI865" s="4">
        <f t="shared" si="2631"/>
        <v>19000.36701</v>
      </c>
      <c r="BJ865" s="4">
        <f t="shared" si="38"/>
        <v>72137.02296</v>
      </c>
      <c r="BK865" s="4">
        <f t="shared" si="39"/>
        <v>29393.05328</v>
      </c>
      <c r="BL865" s="4">
        <f t="shared" si="40"/>
        <v>101530.0762</v>
      </c>
      <c r="BM865" s="4">
        <f>BK865*'Ejercicio 3 - TIR'!$D$5</f>
        <v>14696.52664</v>
      </c>
      <c r="BN865" s="4">
        <f t="shared" si="41"/>
        <v>86833.54961</v>
      </c>
      <c r="BO865" s="4">
        <f t="shared" si="42"/>
        <v>37702.82406</v>
      </c>
      <c r="BP865" s="4">
        <f t="shared" si="43"/>
        <v>-95133.44906</v>
      </c>
      <c r="BQ865" s="4">
        <f t="shared" ref="BQ865:BT865" si="2632">BE865</f>
        <v>19759.37231</v>
      </c>
      <c r="BR865" s="4">
        <f t="shared" si="2632"/>
        <v>19241.02167</v>
      </c>
      <c r="BS865" s="4">
        <f t="shared" si="2632"/>
        <v>22145.19706</v>
      </c>
      <c r="BT865" s="4">
        <f t="shared" si="2632"/>
        <v>20140.45339</v>
      </c>
      <c r="BU865" s="4">
        <f t="shared" si="45"/>
        <v>56703.19107</v>
      </c>
      <c r="BV865" s="36">
        <f t="shared" si="46"/>
        <v>11.49066304</v>
      </c>
    </row>
    <row r="866" ht="15.0" customHeight="1">
      <c r="A866" s="2">
        <v>865.0</v>
      </c>
      <c r="B866" s="3">
        <f t="shared" si="4"/>
        <v>0.9705082618</v>
      </c>
      <c r="C866" s="4">
        <f>IF(B866&lt;=('Ejercicio 3 - TIR'!$D$13-'Ejercicio 3 - TIR'!$C$13)/('Ejercicio 3 - TIR'!$E$13-'Ejercicio 3 - TIR'!$C$13),'Ejercicio 3 - TIR'!$C$13+SQRT(('Ejercicio 3 - TIR'!$E$13-'Ejercicio 3 - TIR'!$C$13)*('Ejercicio 3 - TIR'!$D$13-'Ejercicio 3 - TIR'!$C$13)*B866),'Ejercicio 3 - TIR'!$E$13-SQRT(('Ejercicio 3 - TIR'!$E$13-'Ejercicio 3 - TIR'!$C$13)*('Ejercicio 3 - TIR'!$E$13-'Ejercicio 3 - TIR'!$D$13)*(1-B866)))</f>
        <v>94051.0433</v>
      </c>
      <c r="D866" s="3">
        <f t="shared" si="5"/>
        <v>0.06883494766</v>
      </c>
      <c r="E866" s="4">
        <f>IF(D866&lt;=('Ejercicio 3 - TIR'!$D$14-'Ejercicio 3 - TIR'!$C$14)/('Ejercicio 3 - TIR'!$E$14-'Ejercicio 3 - TIR'!$C$14),'Ejercicio 3 - TIR'!$C$14+SQRT(('Ejercicio 3 - TIR'!$E$14-'Ejercicio 3 - TIR'!$C$14)*('Ejercicio 3 - TIR'!$D$14-'Ejercicio 3 - TIR'!$C$14)*D866),'Ejercicio 3 - TIR'!$E$14-SQRT(('Ejercicio 3 - TIR'!$E$14-'Ejercicio 3 - TIR'!$C$14)*('Ejercicio 3 - TIR'!$E$14-'Ejercicio 3 - TIR'!$D$14)*(1-D866)))</f>
        <v>27272.1402</v>
      </c>
      <c r="F866" s="3">
        <f t="shared" si="6"/>
        <v>0.4678343782</v>
      </c>
      <c r="G866" s="4">
        <f>IF(F866&lt;=('Ejercicio 3 - TIR'!$D$18-'Ejercicio 3 - TIR'!$C$18)/('Ejercicio 3 - TIR'!$E$18-'Ejercicio 3 - TIR'!$C$18),'Ejercicio 3 - TIR'!$C$18+SQRT(('Ejercicio 3 - TIR'!$E$18-'Ejercicio 3 - TIR'!$C$18)*('Ejercicio 3 - TIR'!$D$18-'Ejercicio 3 - TIR'!$C$18)*F866),'Ejercicio 3 - TIR'!$E$18-SQRT(('Ejercicio 3 - TIR'!$E$18-'Ejercicio 3 - TIR'!$C$18)*('Ejercicio 3 - TIR'!$E$18-'Ejercicio 3 - TIR'!$D$18)*(1-F866)))</f>
        <v>38377.06134</v>
      </c>
      <c r="H866" s="3">
        <f t="shared" si="7"/>
        <v>0.8939682456</v>
      </c>
      <c r="I866" s="4">
        <f>IF(H866&lt;=('Ejercicio 3 - TIR'!$D$18-'Ejercicio 3 - TIR'!$C$18)/('Ejercicio 3 - TIR'!$E$18-'Ejercicio 3 - TIR'!$C$18),'Ejercicio 3 - TIR'!$C$18+SQRT(('Ejercicio 3 - TIR'!$E$18-'Ejercicio 3 - TIR'!$C$18)*('Ejercicio 3 - TIR'!$D$18-'Ejercicio 3 - TIR'!$C$18)*H866),'Ejercicio 3 - TIR'!$E$18-SQRT(('Ejercicio 3 - TIR'!$E$18-'Ejercicio 3 - TIR'!$C$18)*('Ejercicio 3 - TIR'!$E$18-'Ejercicio 3 - TIR'!$D$18)*(1-H866)))</f>
        <v>42180.00327</v>
      </c>
      <c r="J866" s="3">
        <f t="shared" si="8"/>
        <v>0.9088032289</v>
      </c>
      <c r="K866" s="4">
        <f>IF(J866&lt;=('Ejercicio 3 - TIR'!$D$18-'Ejercicio 3 - TIR'!$C$18)/('Ejercicio 3 - TIR'!$E$18-'Ejercicio 3 - TIR'!$C$18),'Ejercicio 3 - TIR'!$C$18+SQRT(('Ejercicio 3 - TIR'!$E$18-'Ejercicio 3 - TIR'!$C$18)*('Ejercicio 3 - TIR'!$D$18-'Ejercicio 3 - TIR'!$C$18)*J866),'Ejercicio 3 - TIR'!$E$18-SQRT(('Ejercicio 3 - TIR'!$E$18-'Ejercicio 3 - TIR'!$C$18)*('Ejercicio 3 - TIR'!$E$18-'Ejercicio 3 - TIR'!$D$18)*(1-J866)))</f>
        <v>42384.70693</v>
      </c>
      <c r="L866" s="3">
        <f t="shared" si="9"/>
        <v>0.8044224509</v>
      </c>
      <c r="M866" s="4">
        <f>IF(L866&lt;=('Ejercicio 3 - TIR'!$D$18-'Ejercicio 3 - TIR'!$C$18)/('Ejercicio 3 - TIR'!$E$18-'Ejercicio 3 - TIR'!$C$18),'Ejercicio 3 - TIR'!$C$18+SQRT(('Ejercicio 3 - TIR'!$E$18-'Ejercicio 3 - TIR'!$C$18)*('Ejercicio 3 - TIR'!$D$18-'Ejercicio 3 - TIR'!$C$18)*L866),'Ejercicio 3 - TIR'!$E$18-SQRT(('Ejercicio 3 - TIR'!$E$18-'Ejercicio 3 - TIR'!$C$18)*('Ejercicio 3 - TIR'!$E$18-'Ejercicio 3 - TIR'!$D$18)*(1-L866)))</f>
        <v>41170.07622</v>
      </c>
      <c r="N866" s="3">
        <f t="shared" si="10"/>
        <v>0.2503628398</v>
      </c>
      <c r="O866" s="4">
        <f>IF(N866&lt;=('Ejercicio 3 - TIR'!$D$18-'Ejercicio 3 - TIR'!$C$18)/('Ejercicio 3 - TIR'!$E$18-'Ejercicio 3 - TIR'!$C$18),'Ejercicio 3 - TIR'!$C$18+SQRT(('Ejercicio 3 - TIR'!$E$18-'Ejercicio 3 - TIR'!$C$18)*('Ejercicio 3 - TIR'!$D$18-'Ejercicio 3 - TIR'!$C$18)*N866),'Ejercicio 3 - TIR'!$E$18-SQRT(('Ejercicio 3 - TIR'!$E$18-'Ejercicio 3 - TIR'!$C$18)*('Ejercicio 3 - TIR'!$E$18-'Ejercicio 3 - TIR'!$D$18)*(1-N866)))</f>
        <v>36128.16661</v>
      </c>
      <c r="P866" s="3">
        <f t="shared" si="11"/>
        <v>0.5787971412</v>
      </c>
      <c r="Q866" s="7">
        <f>IF(P866&lt;=('Ejercicio 3 - TIR'!$D$22-'Ejercicio 3 - TIR'!$C$22)/('Ejercicio 3 - TIR'!$E$22-'Ejercicio 3 - TIR'!$C$22),'Ejercicio 3 - TIR'!$C$22+SQRT(('Ejercicio 3 - TIR'!$E$22-'Ejercicio 3 - TIR'!$C$22)*('Ejercicio 3 - TIR'!$D$22-'Ejercicio 3 - TIR'!$C$22)*P866),'Ejercicio 3 - TIR'!$E$22-SQRT(('Ejercicio 3 - TIR'!$E$22-'Ejercicio 3 - TIR'!$C$22)*('Ejercicio 3 - TIR'!$E$22-'Ejercicio 3 - TIR'!$D$22)*(1-P866)))</f>
        <v>0.1524652012</v>
      </c>
      <c r="R866" s="3">
        <f t="shared" si="12"/>
        <v>0.8446793138</v>
      </c>
      <c r="S866" s="7">
        <f>IF(R866&lt;=('Ejercicio 3 - TIR'!$D$23-'Ejercicio 3 - TIR'!$C$23)/('Ejercicio 3 - TIR'!$E$23-'Ejercicio 3 - TIR'!$C$23),'Ejercicio 3 - TIR'!$C$23+SQRT(('Ejercicio 3 - TIR'!$E$23-'Ejercicio 3 - TIR'!$C$23)*('Ejercicio 3 - TIR'!$D$23-'Ejercicio 3 - TIR'!$C$23)*R866),'Ejercicio 3 - TIR'!$E$23-SQRT(('Ejercicio 3 - TIR'!$E$23-'Ejercicio 3 - TIR'!$C$23)*('Ejercicio 3 - TIR'!$E$23-'Ejercicio 3 - TIR'!$D$23)*(1-R866)))</f>
        <v>0.1632794368</v>
      </c>
      <c r="T866" s="3">
        <f t="shared" si="13"/>
        <v>0.04757203067</v>
      </c>
      <c r="U866" s="7">
        <f>IF(T866&lt;=('Ejercicio 3 - TIR'!$D$24-'Ejercicio 3 - TIR'!$C$24)/('Ejercicio 3 - TIR'!$E$24-'Ejercicio 3 - TIR'!$C$24),'Ejercicio 3 - TIR'!$C$24+SQRT(('Ejercicio 3 - TIR'!$E$24-'Ejercicio 3 - TIR'!$C$24)*('Ejercicio 3 - TIR'!$D$24-'Ejercicio 3 - TIR'!$C$24)*T866),'Ejercicio 3 - TIR'!$E$24-SQRT(('Ejercicio 3 - TIR'!$E$24-'Ejercicio 3 - TIR'!$C$24)*('Ejercicio 3 - TIR'!$E$24-'Ejercicio 3 - TIR'!$D$24)*(1-T866)))</f>
        <v>0.159995062</v>
      </c>
      <c r="V866" s="3">
        <f t="shared" si="14"/>
        <v>0.1518750132</v>
      </c>
      <c r="W866" s="7">
        <f>IF(V866&lt;=('Ejercicio 3 - TIR'!$D$25-'Ejercicio 3 - TIR'!$C$25)/('Ejercicio 3 - TIR'!$E$25-'Ejercicio 3 - TIR'!$C$25),'Ejercicio 3 - TIR'!$C$25+SQRT(('Ejercicio 3 - TIR'!$E$25-'Ejercicio 3 - TIR'!$C$25)*('Ejercicio 3 - TIR'!$D$25-'Ejercicio 3 - TIR'!$C$25)*V866),'Ejercicio 3 - TIR'!$E$25-SQRT(('Ejercicio 3 - TIR'!$E$25-'Ejercicio 3 - TIR'!$C$25)*('Ejercicio 3 - TIR'!$E$25-'Ejercicio 3 - TIR'!$D$25)*(1-V866)))</f>
        <v>0.1945816672</v>
      </c>
      <c r="X866" s="3">
        <f t="shared" si="15"/>
        <v>0.7921731208</v>
      </c>
      <c r="Y866" s="7">
        <f>IF(X866&lt;=('Ejercicio 3 - TIR'!$D$26-'Ejercicio 3 - TIR'!$C$26)/('Ejercicio 3 - TIR'!$E$26-'Ejercicio 3 - TIR'!$C$26),'Ejercicio 3 - TIR'!$C$26+SQRT(('Ejercicio 3 - TIR'!$E$26-'Ejercicio 3 - TIR'!$C$26)*('Ejercicio 3 - TIR'!$D$26-'Ejercicio 3 - TIR'!$C$26)*X866),'Ejercicio 3 - TIR'!$E$26-SQRT(('Ejercicio 3 - TIR'!$E$26-'Ejercicio 3 - TIR'!$C$26)*('Ejercicio 3 - TIR'!$E$26-'Ejercicio 3 - TIR'!$D$26)*(1-X866)))</f>
        <v>0.2464997739</v>
      </c>
      <c r="Z866" s="3">
        <f t="shared" si="16"/>
        <v>1.152465201</v>
      </c>
      <c r="AA866" s="3">
        <f t="shared" si="17"/>
        <v>1.34063907</v>
      </c>
      <c r="AB866" s="3">
        <f t="shared" si="18"/>
        <v>1.555134701</v>
      </c>
      <c r="AC866" s="3">
        <f t="shared" si="19"/>
        <v>1.857735404</v>
      </c>
      <c r="AD866" s="3">
        <f t="shared" si="20"/>
        <v>2.315666761</v>
      </c>
      <c r="AE866" s="2">
        <f t="shared" si="21"/>
        <v>4158.052342</v>
      </c>
      <c r="AF866" s="2">
        <f t="shared" si="22"/>
        <v>4836.976786</v>
      </c>
      <c r="AG866" s="2">
        <f t="shared" si="23"/>
        <v>5610.869187</v>
      </c>
      <c r="AH866" s="2">
        <f t="shared" si="24"/>
        <v>6702.641468</v>
      </c>
      <c r="AI866" s="2">
        <f t="shared" si="25"/>
        <v>8354.841074</v>
      </c>
      <c r="AJ866" s="4">
        <f t="shared" si="26"/>
        <v>44228.22772</v>
      </c>
      <c r="AK866" s="4">
        <f t="shared" si="27"/>
        <v>56548.16036</v>
      </c>
      <c r="AL866" s="4">
        <f t="shared" si="28"/>
        <v>65913.92855</v>
      </c>
      <c r="AM866" s="4">
        <f t="shared" si="29"/>
        <v>76483.10818</v>
      </c>
      <c r="AN866" s="4">
        <f t="shared" si="30"/>
        <v>83660.79456</v>
      </c>
      <c r="AO866" s="4">
        <f>C866/'Ejercicio 3 - TIR'!$D$7</f>
        <v>18810.20866</v>
      </c>
      <c r="AP866" s="4">
        <f t="shared" si="31"/>
        <v>25418.01906</v>
      </c>
      <c r="AQ866" s="4">
        <f t="shared" si="32"/>
        <v>37737.95169</v>
      </c>
      <c r="AR866" s="4">
        <f t="shared" si="33"/>
        <v>47103.71989</v>
      </c>
      <c r="AS866" s="4">
        <f t="shared" si="34"/>
        <v>57672.89952</v>
      </c>
      <c r="AT866" s="4">
        <f t="shared" si="35"/>
        <v>64850.5859</v>
      </c>
      <c r="AU866" s="4">
        <f>AP866*'Ejercicio 3 - TIR'!$D$5</f>
        <v>12709.00953</v>
      </c>
      <c r="AV866" s="4">
        <f>AQ866*'Ejercicio 3 - TIR'!$D$5</f>
        <v>18868.97585</v>
      </c>
      <c r="AW866" s="4">
        <f>AR866*'Ejercicio 3 - TIR'!$D$5</f>
        <v>23551.85995</v>
      </c>
      <c r="AX866" s="4">
        <f>AS866*'Ejercicio 3 - TIR'!$D$5</f>
        <v>28836.44976</v>
      </c>
      <c r="AY866" s="4">
        <f>AT866*'Ejercicio 3 - TIR'!$D$5</f>
        <v>32425.29295</v>
      </c>
      <c r="AZ866" s="4">
        <f t="shared" ref="AZ866:BD866" si="2633">AJ866-AU866-AE866</f>
        <v>27361.16585</v>
      </c>
      <c r="BA866" s="4">
        <f t="shared" si="2633"/>
        <v>32842.20772</v>
      </c>
      <c r="BB866" s="4">
        <f t="shared" si="2633"/>
        <v>36751.19942</v>
      </c>
      <c r="BC866" s="4">
        <f t="shared" si="2633"/>
        <v>40944.01695</v>
      </c>
      <c r="BD866" s="4">
        <f t="shared" si="2633"/>
        <v>42880.66054</v>
      </c>
      <c r="BE866" s="4">
        <f t="shared" ref="BE866:BI866" si="2634">AZ866/Z866</f>
        <v>23741.42475</v>
      </c>
      <c r="BF866" s="4">
        <f t="shared" si="2634"/>
        <v>24497.42698</v>
      </c>
      <c r="BG866" s="4">
        <f t="shared" si="2634"/>
        <v>23632.16472</v>
      </c>
      <c r="BH866" s="4">
        <f t="shared" si="2634"/>
        <v>22039.74627</v>
      </c>
      <c r="BI866" s="4">
        <f t="shared" si="2634"/>
        <v>18517.63011</v>
      </c>
      <c r="BJ866" s="4">
        <f t="shared" si="38"/>
        <v>63153.18856</v>
      </c>
      <c r="BK866" s="4">
        <f t="shared" si="39"/>
        <v>43558.17497</v>
      </c>
      <c r="BL866" s="4">
        <f t="shared" si="40"/>
        <v>106711.3635</v>
      </c>
      <c r="BM866" s="4">
        <f>BK866*'Ejercicio 3 - TIR'!$D$5</f>
        <v>21779.08748</v>
      </c>
      <c r="BN866" s="4">
        <f t="shared" si="41"/>
        <v>84932.27605</v>
      </c>
      <c r="BO866" s="4">
        <f t="shared" si="42"/>
        <v>36677.24453</v>
      </c>
      <c r="BP866" s="4">
        <f t="shared" si="43"/>
        <v>-121323.1835</v>
      </c>
      <c r="BQ866" s="4">
        <f t="shared" ref="BQ866:BT866" si="2635">BE866</f>
        <v>23741.42475</v>
      </c>
      <c r="BR866" s="4">
        <f t="shared" si="2635"/>
        <v>24497.42698</v>
      </c>
      <c r="BS866" s="4">
        <f t="shared" si="2635"/>
        <v>23632.16472</v>
      </c>
      <c r="BT866" s="4">
        <f t="shared" si="2635"/>
        <v>22039.74627</v>
      </c>
      <c r="BU866" s="4">
        <f t="shared" si="45"/>
        <v>55194.87463</v>
      </c>
      <c r="BV866" s="36">
        <f t="shared" si="46"/>
        <v>6.378526119</v>
      </c>
    </row>
    <row r="867" ht="15.0" customHeight="1">
      <c r="A867" s="2">
        <v>866.0</v>
      </c>
      <c r="B867" s="3">
        <f t="shared" si="4"/>
        <v>0.440647392</v>
      </c>
      <c r="C867" s="4">
        <f>IF(B867&lt;=('Ejercicio 3 - TIR'!$D$13-'Ejercicio 3 - TIR'!$C$13)/('Ejercicio 3 - TIR'!$E$13-'Ejercicio 3 - TIR'!$C$13),'Ejercicio 3 - TIR'!$C$13+SQRT(('Ejercicio 3 - TIR'!$E$13-'Ejercicio 3 - TIR'!$C$13)*('Ejercicio 3 - TIR'!$D$13-'Ejercicio 3 - TIR'!$C$13)*B867),'Ejercicio 3 - TIR'!$E$13-SQRT(('Ejercicio 3 - TIR'!$E$13-'Ejercicio 3 - TIR'!$C$13)*('Ejercicio 3 - TIR'!$E$13-'Ejercicio 3 - TIR'!$D$13)*(1-B867)))</f>
        <v>74092.02575</v>
      </c>
      <c r="D867" s="3">
        <f t="shared" si="5"/>
        <v>0.8465349483</v>
      </c>
      <c r="E867" s="4">
        <f>IF(D867&lt;=('Ejercicio 3 - TIR'!$D$14-'Ejercicio 3 - TIR'!$C$14)/('Ejercicio 3 - TIR'!$E$14-'Ejercicio 3 - TIR'!$C$14),'Ejercicio 3 - TIR'!$C$14+SQRT(('Ejercicio 3 - TIR'!$E$14-'Ejercicio 3 - TIR'!$C$14)*('Ejercicio 3 - TIR'!$D$14-'Ejercicio 3 - TIR'!$C$14)*D867),'Ejercicio 3 - TIR'!$E$14-SQRT(('Ejercicio 3 - TIR'!$E$14-'Ejercicio 3 - TIR'!$C$14)*('Ejercicio 3 - TIR'!$E$14-'Ejercicio 3 - TIR'!$D$14)*(1-D867)))</f>
        <v>35202.10903</v>
      </c>
      <c r="F867" s="3">
        <f t="shared" si="6"/>
        <v>0.5796289863</v>
      </c>
      <c r="G867" s="4">
        <f>IF(F867&lt;=('Ejercicio 3 - TIR'!$D$18-'Ejercicio 3 - TIR'!$C$18)/('Ejercicio 3 - TIR'!$E$18-'Ejercicio 3 - TIR'!$C$18),'Ejercicio 3 - TIR'!$C$18+SQRT(('Ejercicio 3 - TIR'!$E$18-'Ejercicio 3 - TIR'!$C$18)*('Ejercicio 3 - TIR'!$D$18-'Ejercicio 3 - TIR'!$C$18)*F867),'Ejercicio 3 - TIR'!$E$18-SQRT(('Ejercicio 3 - TIR'!$E$18-'Ejercicio 3 - TIR'!$C$18)*('Ejercicio 3 - TIR'!$E$18-'Ejercicio 3 - TIR'!$D$18)*(1-F867)))</f>
        <v>39324.39531</v>
      </c>
      <c r="H867" s="3">
        <f t="shared" si="7"/>
        <v>0.9226015898</v>
      </c>
      <c r="I867" s="4">
        <f>IF(H867&lt;=('Ejercicio 3 - TIR'!$D$18-'Ejercicio 3 - TIR'!$C$18)/('Ejercicio 3 - TIR'!$E$18-'Ejercicio 3 - TIR'!$C$18),'Ejercicio 3 - TIR'!$C$18+SQRT(('Ejercicio 3 - TIR'!$E$18-'Ejercicio 3 - TIR'!$C$18)*('Ejercicio 3 - TIR'!$D$18-'Ejercicio 3 - TIR'!$C$18)*H867),'Ejercicio 3 - TIR'!$E$18-SQRT(('Ejercicio 3 - TIR'!$E$18-'Ejercicio 3 - TIR'!$C$18)*('Ejercicio 3 - TIR'!$E$18-'Ejercicio 3 - TIR'!$D$18)*(1-H867)))</f>
        <v>42590.66798</v>
      </c>
      <c r="J867" s="3">
        <f t="shared" si="8"/>
        <v>0.8065858563</v>
      </c>
      <c r="K867" s="4">
        <f>IF(J867&lt;=('Ejercicio 3 - TIR'!$D$18-'Ejercicio 3 - TIR'!$C$18)/('Ejercicio 3 - TIR'!$E$18-'Ejercicio 3 - TIR'!$C$18),'Ejercicio 3 - TIR'!$C$18+SQRT(('Ejercicio 3 - TIR'!$E$18-'Ejercicio 3 - TIR'!$C$18)*('Ejercicio 3 - TIR'!$D$18-'Ejercicio 3 - TIR'!$C$18)*J867),'Ejercicio 3 - TIR'!$E$18-SQRT(('Ejercicio 3 - TIR'!$E$18-'Ejercicio 3 - TIR'!$C$18)*('Ejercicio 3 - TIR'!$E$18-'Ejercicio 3 - TIR'!$D$18)*(1-J867)))</f>
        <v>41191.31771</v>
      </c>
      <c r="L867" s="3">
        <f t="shared" si="9"/>
        <v>0.08280043487</v>
      </c>
      <c r="M867" s="4">
        <f>IF(L867&lt;=('Ejercicio 3 - TIR'!$D$18-'Ejercicio 3 - TIR'!$C$18)/('Ejercicio 3 - TIR'!$E$18-'Ejercicio 3 - TIR'!$C$18),'Ejercicio 3 - TIR'!$C$18+SQRT(('Ejercicio 3 - TIR'!$E$18-'Ejercicio 3 - TIR'!$C$18)*('Ejercicio 3 - TIR'!$D$18-'Ejercicio 3 - TIR'!$C$18)*L867),'Ejercicio 3 - TIR'!$E$18-SQRT(('Ejercicio 3 - TIR'!$E$18-'Ejercicio 3 - TIR'!$C$18)*('Ejercicio 3 - TIR'!$E$18-'Ejercicio 3 - TIR'!$D$18)*(1-L867)))</f>
        <v>33524.21129</v>
      </c>
      <c r="N867" s="3">
        <f t="shared" si="10"/>
        <v>0.6106414312</v>
      </c>
      <c r="O867" s="4">
        <f>IF(N867&lt;=('Ejercicio 3 - TIR'!$D$18-'Ejercicio 3 - TIR'!$C$18)/('Ejercicio 3 - TIR'!$E$18-'Ejercicio 3 - TIR'!$C$18),'Ejercicio 3 - TIR'!$C$18+SQRT(('Ejercicio 3 - TIR'!$E$18-'Ejercicio 3 - TIR'!$C$18)*('Ejercicio 3 - TIR'!$D$18-'Ejercicio 3 - TIR'!$C$18)*N867),'Ejercicio 3 - TIR'!$E$18-SQRT(('Ejercicio 3 - TIR'!$E$18-'Ejercicio 3 - TIR'!$C$18)*('Ejercicio 3 - TIR'!$E$18-'Ejercicio 3 - TIR'!$D$18)*(1-N867)))</f>
        <v>39570.59114</v>
      </c>
      <c r="P867" s="3">
        <f t="shared" si="11"/>
        <v>0.2677101706</v>
      </c>
      <c r="Q867" s="7">
        <f>IF(P867&lt;=('Ejercicio 3 - TIR'!$D$22-'Ejercicio 3 - TIR'!$C$22)/('Ejercicio 3 - TIR'!$E$22-'Ejercicio 3 - TIR'!$C$22),'Ejercicio 3 - TIR'!$C$22+SQRT(('Ejercicio 3 - TIR'!$E$22-'Ejercicio 3 - TIR'!$C$22)*('Ejercicio 3 - TIR'!$D$22-'Ejercicio 3 - TIR'!$C$22)*P867),'Ejercicio 3 - TIR'!$E$22-SQRT(('Ejercicio 3 - TIR'!$E$22-'Ejercicio 3 - TIR'!$C$22)*('Ejercicio 3 - TIR'!$E$22-'Ejercicio 3 - TIR'!$D$22)*(1-P867)))</f>
        <v>0.1419517267</v>
      </c>
      <c r="R867" s="3">
        <f t="shared" si="12"/>
        <v>0.237246012</v>
      </c>
      <c r="S867" s="7">
        <f>IF(R867&lt;=('Ejercicio 3 - TIR'!$D$23-'Ejercicio 3 - TIR'!$C$23)/('Ejercicio 3 - TIR'!$E$23-'Ejercicio 3 - TIR'!$C$23),'Ejercicio 3 - TIR'!$C$23+SQRT(('Ejercicio 3 - TIR'!$E$23-'Ejercicio 3 - TIR'!$C$23)*('Ejercicio 3 - TIR'!$D$23-'Ejercicio 3 - TIR'!$C$23)*R867),'Ejercicio 3 - TIR'!$E$23-SQRT(('Ejercicio 3 - TIR'!$E$23-'Ejercicio 3 - TIR'!$C$23)*('Ejercicio 3 - TIR'!$E$23-'Ejercicio 3 - TIR'!$D$23)*(1-R867)))</f>
        <v>0.1406650144</v>
      </c>
      <c r="T867" s="3">
        <f t="shared" si="13"/>
        <v>0.1784325005</v>
      </c>
      <c r="U867" s="7">
        <f>IF(T867&lt;=('Ejercicio 3 - TIR'!$D$24-'Ejercicio 3 - TIR'!$C$24)/('Ejercicio 3 - TIR'!$E$24-'Ejercicio 3 - TIR'!$C$24),'Ejercicio 3 - TIR'!$C$24+SQRT(('Ejercicio 3 - TIR'!$E$24-'Ejercicio 3 - TIR'!$C$24)*('Ejercicio 3 - TIR'!$D$24-'Ejercicio 3 - TIR'!$C$24)*T867),'Ejercicio 3 - TIR'!$E$24-SQRT(('Ejercicio 3 - TIR'!$E$24-'Ejercicio 3 - TIR'!$C$24)*('Ejercicio 3 - TIR'!$E$24-'Ejercicio 3 - TIR'!$D$24)*(1-T867)))</f>
        <v>0.1693573823</v>
      </c>
      <c r="V867" s="3">
        <f t="shared" si="14"/>
        <v>0.1350457919</v>
      </c>
      <c r="W867" s="7">
        <f>IF(V867&lt;=('Ejercicio 3 - TIR'!$D$25-'Ejercicio 3 - TIR'!$C$25)/('Ejercicio 3 - TIR'!$E$25-'Ejercicio 3 - TIR'!$C$25),'Ejercicio 3 - TIR'!$C$25+SQRT(('Ejercicio 3 - TIR'!$E$25-'Ejercicio 3 - TIR'!$C$25)*('Ejercicio 3 - TIR'!$D$25-'Ejercicio 3 - TIR'!$C$25)*V867),'Ejercicio 3 - TIR'!$E$25-SQRT(('Ejercicio 3 - TIR'!$E$25-'Ejercicio 3 - TIR'!$C$25)*('Ejercicio 3 - TIR'!$E$25-'Ejercicio 3 - TIR'!$D$25)*(1-V867)))</f>
        <v>0.1937500585</v>
      </c>
      <c r="X867" s="3">
        <f t="shared" si="15"/>
        <v>0.2879142835</v>
      </c>
      <c r="Y867" s="7">
        <f>IF(X867&lt;=('Ejercicio 3 - TIR'!$D$26-'Ejercicio 3 - TIR'!$C$26)/('Ejercicio 3 - TIR'!$E$26-'Ejercicio 3 - TIR'!$C$26),'Ejercicio 3 - TIR'!$C$26+SQRT(('Ejercicio 3 - TIR'!$E$26-'Ejercicio 3 - TIR'!$C$26)*('Ejercicio 3 - TIR'!$D$26-'Ejercicio 3 - TIR'!$C$26)*X867),'Ejercicio 3 - TIR'!$E$26-SQRT(('Ejercicio 3 - TIR'!$E$26-'Ejercicio 3 - TIR'!$C$26)*('Ejercicio 3 - TIR'!$E$26-'Ejercicio 3 - TIR'!$D$26)*(1-X867)))</f>
        <v>0.2178813301</v>
      </c>
      <c r="Z867" s="3">
        <f t="shared" si="16"/>
        <v>1.141951727</v>
      </c>
      <c r="AA867" s="3">
        <f t="shared" si="17"/>
        <v>1.302584383</v>
      </c>
      <c r="AB867" s="3">
        <f t="shared" si="18"/>
        <v>1.523186664</v>
      </c>
      <c r="AC867" s="3">
        <f t="shared" si="19"/>
        <v>1.81830417</v>
      </c>
      <c r="AD867" s="3">
        <f t="shared" si="20"/>
        <v>2.2144787</v>
      </c>
      <c r="AE867" s="2">
        <f t="shared" si="21"/>
        <v>4997.000162</v>
      </c>
      <c r="AF867" s="2">
        <f t="shared" si="22"/>
        <v>5699.903262</v>
      </c>
      <c r="AG867" s="2">
        <f t="shared" si="23"/>
        <v>6665.223958</v>
      </c>
      <c r="AH867" s="2">
        <f t="shared" si="24"/>
        <v>7956.61149</v>
      </c>
      <c r="AI867" s="2">
        <f t="shared" si="25"/>
        <v>9690.208584</v>
      </c>
      <c r="AJ867" s="4">
        <f t="shared" si="26"/>
        <v>44906.56113</v>
      </c>
      <c r="AK867" s="4">
        <f t="shared" si="27"/>
        <v>55477.93897</v>
      </c>
      <c r="AL867" s="4">
        <f t="shared" si="28"/>
        <v>62742.06582</v>
      </c>
      <c r="AM867" s="4">
        <f t="shared" si="29"/>
        <v>60957.21317</v>
      </c>
      <c r="AN867" s="4">
        <f t="shared" si="30"/>
        <v>87628.23123</v>
      </c>
      <c r="AO867" s="4">
        <f>C867/'Ejercicio 3 - TIR'!$D$7</f>
        <v>14818.40515</v>
      </c>
      <c r="AP867" s="4">
        <f t="shared" si="31"/>
        <v>30088.15598</v>
      </c>
      <c r="AQ867" s="4">
        <f t="shared" si="32"/>
        <v>40659.53382</v>
      </c>
      <c r="AR867" s="4">
        <f t="shared" si="33"/>
        <v>47923.66067</v>
      </c>
      <c r="AS867" s="4">
        <f t="shared" si="34"/>
        <v>46138.80802</v>
      </c>
      <c r="AT867" s="4">
        <f t="shared" si="35"/>
        <v>72809.82608</v>
      </c>
      <c r="AU867" s="4">
        <f>AP867*'Ejercicio 3 - TIR'!$D$5</f>
        <v>15044.07799</v>
      </c>
      <c r="AV867" s="4">
        <f>AQ867*'Ejercicio 3 - TIR'!$D$5</f>
        <v>20329.76691</v>
      </c>
      <c r="AW867" s="4">
        <f>AR867*'Ejercicio 3 - TIR'!$D$5</f>
        <v>23961.83033</v>
      </c>
      <c r="AX867" s="4">
        <f>AS867*'Ejercicio 3 - TIR'!$D$5</f>
        <v>23069.40401</v>
      </c>
      <c r="AY867" s="4">
        <f>AT867*'Ejercicio 3 - TIR'!$D$5</f>
        <v>36404.91304</v>
      </c>
      <c r="AZ867" s="4">
        <f t="shared" ref="AZ867:BD867" si="2636">AJ867-AU867-AE867</f>
        <v>24865.48298</v>
      </c>
      <c r="BA867" s="4">
        <f t="shared" si="2636"/>
        <v>29448.2688</v>
      </c>
      <c r="BB867" s="4">
        <f t="shared" si="2636"/>
        <v>32115.01153</v>
      </c>
      <c r="BC867" s="4">
        <f t="shared" si="2636"/>
        <v>29931.19767</v>
      </c>
      <c r="BD867" s="4">
        <f t="shared" si="2636"/>
        <v>41533.10961</v>
      </c>
      <c r="BE867" s="4">
        <f t="shared" ref="BE867:BI867" si="2637">AZ867/Z867</f>
        <v>21774.54825</v>
      </c>
      <c r="BF867" s="4">
        <f t="shared" si="2637"/>
        <v>22607.57091</v>
      </c>
      <c r="BG867" s="4">
        <f t="shared" si="2637"/>
        <v>21084.09447</v>
      </c>
      <c r="BH867" s="4">
        <f t="shared" si="2637"/>
        <v>16461.051</v>
      </c>
      <c r="BI867" s="4">
        <f t="shared" si="2637"/>
        <v>18755.2536</v>
      </c>
      <c r="BJ867" s="4">
        <f t="shared" si="38"/>
        <v>77954.32066</v>
      </c>
      <c r="BK867" s="4">
        <f t="shared" si="39"/>
        <v>32815.04258</v>
      </c>
      <c r="BL867" s="4">
        <f t="shared" si="40"/>
        <v>110769.3632</v>
      </c>
      <c r="BM867" s="4">
        <f>BK867*'Ejercicio 3 - TIR'!$D$5</f>
        <v>16407.52129</v>
      </c>
      <c r="BN867" s="4">
        <f t="shared" si="41"/>
        <v>94361.84195</v>
      </c>
      <c r="BO867" s="4">
        <f t="shared" si="42"/>
        <v>42611.31161</v>
      </c>
      <c r="BP867" s="4">
        <f t="shared" si="43"/>
        <v>-109294.1348</v>
      </c>
      <c r="BQ867" s="4">
        <f t="shared" ref="BQ867:BT867" si="2638">BE867</f>
        <v>21774.54825</v>
      </c>
      <c r="BR867" s="4">
        <f t="shared" si="2638"/>
        <v>22607.57091</v>
      </c>
      <c r="BS867" s="4">
        <f t="shared" si="2638"/>
        <v>21084.09447</v>
      </c>
      <c r="BT867" s="4">
        <f t="shared" si="2638"/>
        <v>16461.051</v>
      </c>
      <c r="BU867" s="4">
        <f t="shared" si="45"/>
        <v>61366.5652</v>
      </c>
      <c r="BV867" s="36">
        <f t="shared" si="46"/>
        <v>8.252494909</v>
      </c>
    </row>
    <row r="868" ht="15.0" customHeight="1">
      <c r="A868" s="2">
        <v>867.0</v>
      </c>
      <c r="B868" s="3">
        <f t="shared" si="4"/>
        <v>0.1339685684</v>
      </c>
      <c r="C868" s="4">
        <f>IF(B868&lt;=('Ejercicio 3 - TIR'!$D$13-'Ejercicio 3 - TIR'!$C$13)/('Ejercicio 3 - TIR'!$E$13-'Ejercicio 3 - TIR'!$C$13),'Ejercicio 3 - TIR'!$C$13+SQRT(('Ejercicio 3 - TIR'!$E$13-'Ejercicio 3 - TIR'!$C$13)*('Ejercicio 3 - TIR'!$D$13-'Ejercicio 3 - TIR'!$C$13)*B868),'Ejercicio 3 - TIR'!$E$13-SQRT(('Ejercicio 3 - TIR'!$E$13-'Ejercicio 3 - TIR'!$C$13)*('Ejercicio 3 - TIR'!$E$13-'Ejercicio 3 - TIR'!$D$13)*(1-B868)))</f>
        <v>67320.34339</v>
      </c>
      <c r="D868" s="3">
        <f t="shared" si="5"/>
        <v>0.9039264872</v>
      </c>
      <c r="E868" s="4">
        <f>IF(D868&lt;=('Ejercicio 3 - TIR'!$D$14-'Ejercicio 3 - TIR'!$C$14)/('Ejercicio 3 - TIR'!$E$14-'Ejercicio 3 - TIR'!$C$14),'Ejercicio 3 - TIR'!$C$14+SQRT(('Ejercicio 3 - TIR'!$E$14-'Ejercicio 3 - TIR'!$C$14)*('Ejercicio 3 - TIR'!$D$14-'Ejercicio 3 - TIR'!$C$14)*D868),'Ejercicio 3 - TIR'!$E$14-SQRT(('Ejercicio 3 - TIR'!$E$14-'Ejercicio 3 - TIR'!$C$14)*('Ejercicio 3 - TIR'!$E$14-'Ejercicio 3 - TIR'!$D$14)*(1-D868)))</f>
        <v>36203.81416</v>
      </c>
      <c r="F868" s="3">
        <f t="shared" si="6"/>
        <v>0.3169731567</v>
      </c>
      <c r="G868" s="4">
        <f>IF(F868&lt;=('Ejercicio 3 - TIR'!$D$18-'Ejercicio 3 - TIR'!$C$18)/('Ejercicio 3 - TIR'!$E$18-'Ejercicio 3 - TIR'!$C$18),'Ejercicio 3 - TIR'!$C$18+SQRT(('Ejercicio 3 - TIR'!$E$18-'Ejercicio 3 - TIR'!$C$18)*('Ejercicio 3 - TIR'!$D$18-'Ejercicio 3 - TIR'!$C$18)*F868),'Ejercicio 3 - TIR'!$E$18-SQRT(('Ejercicio 3 - TIR'!$E$18-'Ejercicio 3 - TIR'!$C$18)*('Ejercicio 3 - TIR'!$E$18-'Ejercicio 3 - TIR'!$D$18)*(1-F868)))</f>
        <v>36895.35884</v>
      </c>
      <c r="H868" s="3">
        <f t="shared" si="7"/>
        <v>0.4759797323</v>
      </c>
      <c r="I868" s="4">
        <f>IF(H868&lt;=('Ejercicio 3 - TIR'!$D$18-'Ejercicio 3 - TIR'!$C$18)/('Ejercicio 3 - TIR'!$E$18-'Ejercicio 3 - TIR'!$C$18),'Ejercicio 3 - TIR'!$C$18+SQRT(('Ejercicio 3 - TIR'!$E$18-'Ejercicio 3 - TIR'!$C$18)*('Ejercicio 3 - TIR'!$D$18-'Ejercicio 3 - TIR'!$C$18)*H868),'Ejercicio 3 - TIR'!$E$18-SQRT(('Ejercicio 3 - TIR'!$E$18-'Ejercicio 3 - TIR'!$C$18)*('Ejercicio 3 - TIR'!$E$18-'Ejercicio 3 - TIR'!$D$18)*(1-H868)))</f>
        <v>38449.67217</v>
      </c>
      <c r="J868" s="3">
        <f t="shared" si="8"/>
        <v>0.4761300122</v>
      </c>
      <c r="K868" s="4">
        <f>IF(J868&lt;=('Ejercicio 3 - TIR'!$D$18-'Ejercicio 3 - TIR'!$C$18)/('Ejercicio 3 - TIR'!$E$18-'Ejercicio 3 - TIR'!$C$18),'Ejercicio 3 - TIR'!$C$18+SQRT(('Ejercicio 3 - TIR'!$E$18-'Ejercicio 3 - TIR'!$C$18)*('Ejercicio 3 - TIR'!$D$18-'Ejercicio 3 - TIR'!$C$18)*J868),'Ejercicio 3 - TIR'!$E$18-SQRT(('Ejercicio 3 - TIR'!$E$18-'Ejercicio 3 - TIR'!$C$18)*('Ejercicio 3 - TIR'!$E$18-'Ejercicio 3 - TIR'!$D$18)*(1-J868)))</f>
        <v>38451.00597</v>
      </c>
      <c r="L868" s="3">
        <f t="shared" si="9"/>
        <v>0.2843865999</v>
      </c>
      <c r="M868" s="4">
        <f>IF(L868&lt;=('Ejercicio 3 - TIR'!$D$18-'Ejercicio 3 - TIR'!$C$18)/('Ejercicio 3 - TIR'!$E$18-'Ejercicio 3 - TIR'!$C$18),'Ejercicio 3 - TIR'!$C$18+SQRT(('Ejercicio 3 - TIR'!$E$18-'Ejercicio 3 - TIR'!$C$18)*('Ejercicio 3 - TIR'!$D$18-'Ejercicio 3 - TIR'!$C$18)*L868),'Ejercicio 3 - TIR'!$E$18-SQRT(('Ejercicio 3 - TIR'!$E$18-'Ejercicio 3 - TIR'!$C$18)*('Ejercicio 3 - TIR'!$E$18-'Ejercicio 3 - TIR'!$D$18)*(1-L868)))</f>
        <v>36531.30844</v>
      </c>
      <c r="N868" s="3">
        <f t="shared" si="10"/>
        <v>0.5042717521</v>
      </c>
      <c r="O868" s="4">
        <f>IF(N868&lt;=('Ejercicio 3 - TIR'!$D$18-'Ejercicio 3 - TIR'!$C$18)/('Ejercicio 3 - TIR'!$E$18-'Ejercicio 3 - TIR'!$C$18),'Ejercicio 3 - TIR'!$C$18+SQRT(('Ejercicio 3 - TIR'!$E$18-'Ejercicio 3 - TIR'!$C$18)*('Ejercicio 3 - TIR'!$D$18-'Ejercicio 3 - TIR'!$C$18)*N868),'Ejercicio 3 - TIR'!$E$18-SQRT(('Ejercicio 3 - TIR'!$E$18-'Ejercicio 3 - TIR'!$C$18)*('Ejercicio 3 - TIR'!$E$18-'Ejercicio 3 - TIR'!$D$18)*(1-N868)))</f>
        <v>38697.16982</v>
      </c>
      <c r="P868" s="3">
        <f t="shared" si="11"/>
        <v>0.1001822148</v>
      </c>
      <c r="Q868" s="7">
        <f>IF(P868&lt;=('Ejercicio 3 - TIR'!$D$22-'Ejercicio 3 - TIR'!$C$22)/('Ejercicio 3 - TIR'!$E$22-'Ejercicio 3 - TIR'!$C$22),'Ejercicio 3 - TIR'!$C$22+SQRT(('Ejercicio 3 - TIR'!$E$22-'Ejercicio 3 - TIR'!$C$22)*('Ejercicio 3 - TIR'!$D$22-'Ejercicio 3 - TIR'!$C$22)*P868),'Ejercicio 3 - TIR'!$E$22-SQRT(('Ejercicio 3 - TIR'!$E$22-'Ejercicio 3 - TIR'!$C$22)*('Ejercicio 3 - TIR'!$E$22-'Ejercicio 3 - TIR'!$D$22)*(1-P868)))</f>
        <v>0.1334286256</v>
      </c>
      <c r="R868" s="3">
        <f t="shared" si="12"/>
        <v>0.405456282</v>
      </c>
      <c r="S868" s="7">
        <f>IF(R868&lt;=('Ejercicio 3 - TIR'!$D$23-'Ejercicio 3 - TIR'!$C$23)/('Ejercicio 3 - TIR'!$E$23-'Ejercicio 3 - TIR'!$C$23),'Ejercicio 3 - TIR'!$C$23+SQRT(('Ejercicio 3 - TIR'!$E$23-'Ejercicio 3 - TIR'!$C$23)*('Ejercicio 3 - TIR'!$D$23-'Ejercicio 3 - TIR'!$C$23)*R868),'Ejercicio 3 - TIR'!$E$23-SQRT(('Ejercicio 3 - TIR'!$E$23-'Ejercicio 3 - TIR'!$C$23)*('Ejercicio 3 - TIR'!$E$23-'Ejercicio 3 - TIR'!$D$23)*(1-R868)))</f>
        <v>0.1470152051</v>
      </c>
      <c r="T868" s="3">
        <f t="shared" si="13"/>
        <v>0.988412133</v>
      </c>
      <c r="U868" s="7">
        <f>IF(T868&lt;=('Ejercicio 3 - TIR'!$D$24-'Ejercicio 3 - TIR'!$C$24)/('Ejercicio 3 - TIR'!$E$24-'Ejercicio 3 - TIR'!$C$24),'Ejercicio 3 - TIR'!$C$24+SQRT(('Ejercicio 3 - TIR'!$E$24-'Ejercicio 3 - TIR'!$C$24)*('Ejercicio 3 - TIR'!$D$24-'Ejercicio 3 - TIR'!$C$24)*T868),'Ejercicio 3 - TIR'!$E$24-SQRT(('Ejercicio 3 - TIR'!$E$24-'Ejercicio 3 - TIR'!$C$24)*('Ejercicio 3 - TIR'!$E$24-'Ejercicio 3 - TIR'!$D$24)*(1-T868)))</f>
        <v>0.2143038585</v>
      </c>
      <c r="V868" s="3">
        <f t="shared" si="14"/>
        <v>0.2005760759</v>
      </c>
      <c r="W868" s="7">
        <f>IF(V868&lt;=('Ejercicio 3 - TIR'!$D$25-'Ejercicio 3 - TIR'!$C$25)/('Ejercicio 3 - TIR'!$E$25-'Ejercicio 3 - TIR'!$C$25),'Ejercicio 3 - TIR'!$C$25+SQRT(('Ejercicio 3 - TIR'!$E$25-'Ejercicio 3 - TIR'!$C$25)*('Ejercicio 3 - TIR'!$D$25-'Ejercicio 3 - TIR'!$C$25)*V868),'Ejercicio 3 - TIR'!$E$25-SQRT(('Ejercicio 3 - TIR'!$E$25-'Ejercicio 3 - TIR'!$C$25)*('Ejercicio 3 - TIR'!$E$25-'Ejercicio 3 - TIR'!$D$25)*(1-V868)))</f>
        <v>0.1967572822</v>
      </c>
      <c r="X868" s="3">
        <f t="shared" si="15"/>
        <v>0.4813195408</v>
      </c>
      <c r="Y868" s="7">
        <f>IF(X868&lt;=('Ejercicio 3 - TIR'!$D$26-'Ejercicio 3 - TIR'!$C$26)/('Ejercicio 3 - TIR'!$E$26-'Ejercicio 3 - TIR'!$C$26),'Ejercicio 3 - TIR'!$C$26+SQRT(('Ejercicio 3 - TIR'!$E$26-'Ejercicio 3 - TIR'!$C$26)*('Ejercicio 3 - TIR'!$D$26-'Ejercicio 3 - TIR'!$C$26)*X868),'Ejercicio 3 - TIR'!$E$26-SQRT(('Ejercicio 3 - TIR'!$E$26-'Ejercicio 3 - TIR'!$C$26)*('Ejercicio 3 - TIR'!$E$26-'Ejercicio 3 - TIR'!$D$26)*(1-X868)))</f>
        <v>0.2270767114</v>
      </c>
      <c r="Z868" s="3">
        <f t="shared" si="16"/>
        <v>1.133428626</v>
      </c>
      <c r="AA868" s="3">
        <f t="shared" si="17"/>
        <v>1.300059868</v>
      </c>
      <c r="AB868" s="3">
        <f t="shared" si="18"/>
        <v>1.578667713</v>
      </c>
      <c r="AC868" s="3">
        <f t="shared" si="19"/>
        <v>1.889282082</v>
      </c>
      <c r="AD868" s="3">
        <f t="shared" si="20"/>
        <v>2.318294044</v>
      </c>
      <c r="AE868" s="2">
        <f t="shared" si="21"/>
        <v>4830.625166</v>
      </c>
      <c r="AF868" s="2">
        <f t="shared" si="22"/>
        <v>5540.800516</v>
      </c>
      <c r="AG868" s="2">
        <f t="shared" si="23"/>
        <v>6728.215446</v>
      </c>
      <c r="AH868" s="2">
        <f t="shared" si="24"/>
        <v>8052.040831</v>
      </c>
      <c r="AI868" s="2">
        <f t="shared" si="25"/>
        <v>9880.471783</v>
      </c>
      <c r="AJ868" s="4">
        <f t="shared" si="26"/>
        <v>41818.25586</v>
      </c>
      <c r="AK868" s="4">
        <f t="shared" si="27"/>
        <v>49986.87571</v>
      </c>
      <c r="AL868" s="4">
        <f t="shared" si="28"/>
        <v>60701.36167</v>
      </c>
      <c r="AM868" s="4">
        <f t="shared" si="29"/>
        <v>69017.94648</v>
      </c>
      <c r="AN868" s="4">
        <f t="shared" si="30"/>
        <v>89711.41832</v>
      </c>
      <c r="AO868" s="4">
        <f>C868/'Ejercicio 3 - TIR'!$D$7</f>
        <v>13464.06868</v>
      </c>
      <c r="AP868" s="4">
        <f t="shared" si="31"/>
        <v>28354.18718</v>
      </c>
      <c r="AQ868" s="4">
        <f t="shared" si="32"/>
        <v>36522.80703</v>
      </c>
      <c r="AR868" s="4">
        <f t="shared" si="33"/>
        <v>47237.29299</v>
      </c>
      <c r="AS868" s="4">
        <f t="shared" si="34"/>
        <v>55553.87781</v>
      </c>
      <c r="AT868" s="4">
        <f t="shared" si="35"/>
        <v>76247.34964</v>
      </c>
      <c r="AU868" s="4">
        <f>AP868*'Ejercicio 3 - TIR'!$D$5</f>
        <v>14177.09359</v>
      </c>
      <c r="AV868" s="4">
        <f>AQ868*'Ejercicio 3 - TIR'!$D$5</f>
        <v>18261.40352</v>
      </c>
      <c r="AW868" s="4">
        <f>AR868*'Ejercicio 3 - TIR'!$D$5</f>
        <v>23618.64649</v>
      </c>
      <c r="AX868" s="4">
        <f>AS868*'Ejercicio 3 - TIR'!$D$5</f>
        <v>27776.9389</v>
      </c>
      <c r="AY868" s="4">
        <f>AT868*'Ejercicio 3 - TIR'!$D$5</f>
        <v>38123.67482</v>
      </c>
      <c r="AZ868" s="4">
        <f t="shared" ref="AZ868:BD868" si="2639">AJ868-AU868-AE868</f>
        <v>22810.5371</v>
      </c>
      <c r="BA868" s="4">
        <f t="shared" si="2639"/>
        <v>26184.67168</v>
      </c>
      <c r="BB868" s="4">
        <f t="shared" si="2639"/>
        <v>30354.49973</v>
      </c>
      <c r="BC868" s="4">
        <f t="shared" si="2639"/>
        <v>33188.96675</v>
      </c>
      <c r="BD868" s="4">
        <f t="shared" si="2639"/>
        <v>41707.27171</v>
      </c>
      <c r="BE868" s="4">
        <f t="shared" ref="BE868:BI868" si="2640">AZ868/Z868</f>
        <v>20125.25234</v>
      </c>
      <c r="BF868" s="4">
        <f t="shared" si="2640"/>
        <v>20141.1276</v>
      </c>
      <c r="BG868" s="4">
        <f t="shared" si="2640"/>
        <v>19227.92204</v>
      </c>
      <c r="BH868" s="4">
        <f t="shared" si="2640"/>
        <v>17566.97269</v>
      </c>
      <c r="BI868" s="4">
        <f t="shared" si="2640"/>
        <v>17990.50117</v>
      </c>
      <c r="BJ868" s="4">
        <f t="shared" si="38"/>
        <v>83931.08675</v>
      </c>
      <c r="BK868" s="4">
        <f t="shared" si="39"/>
        <v>31213.67023</v>
      </c>
      <c r="BL868" s="4">
        <f t="shared" si="40"/>
        <v>115144.757</v>
      </c>
      <c r="BM868" s="4">
        <f>BK868*'Ejercicio 3 - TIR'!$D$5</f>
        <v>15606.83511</v>
      </c>
      <c r="BN868" s="4">
        <f t="shared" si="41"/>
        <v>99537.92187</v>
      </c>
      <c r="BO868" s="4">
        <f t="shared" si="42"/>
        <v>42935.8485</v>
      </c>
      <c r="BP868" s="4">
        <f t="shared" si="43"/>
        <v>-103524.1576</v>
      </c>
      <c r="BQ868" s="4">
        <f t="shared" ref="BQ868:BT868" si="2641">BE868</f>
        <v>20125.25234</v>
      </c>
      <c r="BR868" s="4">
        <f t="shared" si="2641"/>
        <v>20141.1276</v>
      </c>
      <c r="BS868" s="4">
        <f t="shared" si="2641"/>
        <v>19227.92204</v>
      </c>
      <c r="BT868" s="4">
        <f t="shared" si="2641"/>
        <v>17566.97269</v>
      </c>
      <c r="BU868" s="4">
        <f t="shared" si="45"/>
        <v>60926.34967</v>
      </c>
      <c r="BV868" s="36">
        <f t="shared" si="46"/>
        <v>8.618276261</v>
      </c>
    </row>
    <row r="869" ht="15.0" customHeight="1">
      <c r="A869" s="2">
        <v>868.0</v>
      </c>
      <c r="B869" s="3">
        <f t="shared" si="4"/>
        <v>0.7593421905</v>
      </c>
      <c r="C869" s="4">
        <f>IF(B869&lt;=('Ejercicio 3 - TIR'!$D$13-'Ejercicio 3 - TIR'!$C$13)/('Ejercicio 3 - TIR'!$E$13-'Ejercicio 3 - TIR'!$C$13),'Ejercicio 3 - TIR'!$C$13+SQRT(('Ejercicio 3 - TIR'!$E$13-'Ejercicio 3 - TIR'!$C$13)*('Ejercicio 3 - TIR'!$D$13-'Ejercicio 3 - TIR'!$C$13)*B869),'Ejercicio 3 - TIR'!$E$13-SQRT(('Ejercicio 3 - TIR'!$E$13-'Ejercicio 3 - TIR'!$C$13)*('Ejercicio 3 - TIR'!$E$13-'Ejercicio 3 - TIR'!$D$13)*(1-B869)))</f>
        <v>83006.19609</v>
      </c>
      <c r="D869" s="3">
        <f t="shared" si="5"/>
        <v>0.5671357217</v>
      </c>
      <c r="E869" s="4">
        <f>IF(D869&lt;=('Ejercicio 3 - TIR'!$D$14-'Ejercicio 3 - TIR'!$C$14)/('Ejercicio 3 - TIR'!$E$14-'Ejercicio 3 - TIR'!$C$14),'Ejercicio 3 - TIR'!$C$14+SQRT(('Ejercicio 3 - TIR'!$E$14-'Ejercicio 3 - TIR'!$C$14)*('Ejercicio 3 - TIR'!$D$14-'Ejercicio 3 - TIR'!$C$14)*D869),'Ejercicio 3 - TIR'!$E$14-SQRT(('Ejercicio 3 - TIR'!$E$14-'Ejercicio 3 - TIR'!$C$14)*('Ejercicio 3 - TIR'!$E$14-'Ejercicio 3 - TIR'!$D$14)*(1-D869)))</f>
        <v>31942.10687</v>
      </c>
      <c r="F869" s="3">
        <f t="shared" si="6"/>
        <v>0.05080447666</v>
      </c>
      <c r="G869" s="4">
        <f>IF(F869&lt;=('Ejercicio 3 - TIR'!$D$18-'Ejercicio 3 - TIR'!$C$18)/('Ejercicio 3 - TIR'!$E$18-'Ejercicio 3 - TIR'!$C$18),'Ejercicio 3 - TIR'!$C$18+SQRT(('Ejercicio 3 - TIR'!$E$18-'Ejercicio 3 - TIR'!$C$18)*('Ejercicio 3 - TIR'!$D$18-'Ejercicio 3 - TIR'!$C$18)*F869),'Ejercicio 3 - TIR'!$E$18-SQRT(('Ejercicio 3 - TIR'!$E$18-'Ejercicio 3 - TIR'!$C$18)*('Ejercicio 3 - TIR'!$E$18-'Ejercicio 3 - TIR'!$D$18)*(1-F869)))</f>
        <v>32760.55638</v>
      </c>
      <c r="H869" s="3">
        <f t="shared" si="7"/>
        <v>0.6944442728</v>
      </c>
      <c r="I869" s="4">
        <f>IF(H869&lt;=('Ejercicio 3 - TIR'!$D$18-'Ejercicio 3 - TIR'!$C$18)/('Ejercicio 3 - TIR'!$E$18-'Ejercicio 3 - TIR'!$C$18),'Ejercicio 3 - TIR'!$C$18+SQRT(('Ejercicio 3 - TIR'!$E$18-'Ejercicio 3 - TIR'!$C$18)*('Ejercicio 3 - TIR'!$D$18-'Ejercicio 3 - TIR'!$C$18)*H869),'Ejercicio 3 - TIR'!$E$18-SQRT(('Ejercicio 3 - TIR'!$E$18-'Ejercicio 3 - TIR'!$C$18)*('Ejercicio 3 - TIR'!$E$18-'Ejercicio 3 - TIR'!$D$18)*(1-H869)))</f>
        <v>40212.86312</v>
      </c>
      <c r="J869" s="3">
        <f t="shared" si="8"/>
        <v>0.08920556603</v>
      </c>
      <c r="K869" s="4">
        <f>IF(J869&lt;=('Ejercicio 3 - TIR'!$D$18-'Ejercicio 3 - TIR'!$C$18)/('Ejercicio 3 - TIR'!$E$18-'Ejercicio 3 - TIR'!$C$18),'Ejercicio 3 - TIR'!$C$18+SQRT(('Ejercicio 3 - TIR'!$E$18-'Ejercicio 3 - TIR'!$C$18)*('Ejercicio 3 - TIR'!$D$18-'Ejercicio 3 - TIR'!$C$18)*J869),'Ejercicio 3 - TIR'!$E$18-SQRT(('Ejercicio 3 - TIR'!$E$18-'Ejercicio 3 - TIR'!$C$18)*('Ejercicio 3 - TIR'!$E$18-'Ejercicio 3 - TIR'!$D$18)*(1-J869)))</f>
        <v>33657.98235</v>
      </c>
      <c r="L869" s="3">
        <f t="shared" si="9"/>
        <v>0.7103348735</v>
      </c>
      <c r="M869" s="4">
        <f>IF(L869&lt;=('Ejercicio 3 - TIR'!$D$18-'Ejercicio 3 - TIR'!$C$18)/('Ejercicio 3 - TIR'!$E$18-'Ejercicio 3 - TIR'!$C$18),'Ejercicio 3 - TIR'!$C$18+SQRT(('Ejercicio 3 - TIR'!$E$18-'Ejercicio 3 - TIR'!$C$18)*('Ejercicio 3 - TIR'!$D$18-'Ejercicio 3 - TIR'!$C$18)*L869),'Ejercicio 3 - TIR'!$E$18-SQRT(('Ejercicio 3 - TIR'!$E$18-'Ejercicio 3 - TIR'!$C$18)*('Ejercicio 3 - TIR'!$E$18-'Ejercicio 3 - TIR'!$D$18)*(1-L869)))</f>
        <v>40339.00392</v>
      </c>
      <c r="N869" s="3">
        <f t="shared" si="10"/>
        <v>0.05853495139</v>
      </c>
      <c r="O869" s="4">
        <f>IF(N869&lt;=('Ejercicio 3 - TIR'!$D$18-'Ejercicio 3 - TIR'!$C$18)/('Ejercicio 3 - TIR'!$E$18-'Ejercicio 3 - TIR'!$C$18),'Ejercicio 3 - TIR'!$C$18+SQRT(('Ejercicio 3 - TIR'!$E$18-'Ejercicio 3 - TIR'!$C$18)*('Ejercicio 3 - TIR'!$D$18-'Ejercicio 3 - TIR'!$C$18)*N869),'Ejercicio 3 - TIR'!$E$18-SQRT(('Ejercicio 3 - TIR'!$E$18-'Ejercicio 3 - TIR'!$C$18)*('Ejercicio 3 - TIR'!$E$18-'Ejercicio 3 - TIR'!$D$18)*(1-N869)))</f>
        <v>32963.14743</v>
      </c>
      <c r="P869" s="3">
        <f t="shared" si="11"/>
        <v>0.9586128867</v>
      </c>
      <c r="Q869" s="7">
        <f>IF(P869&lt;=('Ejercicio 3 - TIR'!$D$22-'Ejercicio 3 - TIR'!$C$22)/('Ejercicio 3 - TIR'!$E$22-'Ejercicio 3 - TIR'!$C$22),'Ejercicio 3 - TIR'!$C$22+SQRT(('Ejercicio 3 - TIR'!$E$22-'Ejercicio 3 - TIR'!$C$22)*('Ejercicio 3 - TIR'!$D$22-'Ejercicio 3 - TIR'!$C$22)*P869),'Ejercicio 3 - TIR'!$E$22-SQRT(('Ejercicio 3 - TIR'!$E$22-'Ejercicio 3 - TIR'!$C$22)*('Ejercicio 3 - TIR'!$E$22-'Ejercicio 3 - TIR'!$D$22)*(1-P869)))</f>
        <v>0.1713688469</v>
      </c>
      <c r="R869" s="3">
        <f t="shared" si="12"/>
        <v>0.05838407395</v>
      </c>
      <c r="S869" s="7">
        <f>IF(R869&lt;=('Ejercicio 3 - TIR'!$D$23-'Ejercicio 3 - TIR'!$C$23)/('Ejercicio 3 - TIR'!$E$23-'Ejercicio 3 - TIR'!$C$23),'Ejercicio 3 - TIR'!$C$23+SQRT(('Ejercicio 3 - TIR'!$E$23-'Ejercicio 3 - TIR'!$C$23)*('Ejercicio 3 - TIR'!$D$23-'Ejercicio 3 - TIR'!$C$23)*R869),'Ejercicio 3 - TIR'!$E$23-SQRT(('Ejercicio 3 - TIR'!$E$23-'Ejercicio 3 - TIR'!$C$23)*('Ejercicio 3 - TIR'!$E$23-'Ejercicio 3 - TIR'!$D$23)*(1-R869)))</f>
        <v>0.1302514064</v>
      </c>
      <c r="T869" s="3">
        <f t="shared" si="13"/>
        <v>0.8208017345</v>
      </c>
      <c r="U869" s="7">
        <f>IF(T869&lt;=('Ejercicio 3 - TIR'!$D$24-'Ejercicio 3 - TIR'!$C$24)/('Ejercicio 3 - TIR'!$E$24-'Ejercicio 3 - TIR'!$C$24),'Ejercicio 3 - TIR'!$C$24+SQRT(('Ejercicio 3 - TIR'!$E$24-'Ejercicio 3 - TIR'!$C$24)*('Ejercicio 3 - TIR'!$D$24-'Ejercicio 3 - TIR'!$C$24)*T869),'Ejercicio 3 - TIR'!$E$24-SQRT(('Ejercicio 3 - TIR'!$E$24-'Ejercicio 3 - TIR'!$C$24)*('Ejercicio 3 - TIR'!$E$24-'Ejercicio 3 - TIR'!$D$24)*(1-T869)))</f>
        <v>0.1976001084</v>
      </c>
      <c r="V869" s="3">
        <f t="shared" si="14"/>
        <v>0.5522800003</v>
      </c>
      <c r="W869" s="7">
        <f>IF(V869&lt;=('Ejercicio 3 - TIR'!$D$25-'Ejercicio 3 - TIR'!$C$25)/('Ejercicio 3 - TIR'!$E$25-'Ejercicio 3 - TIR'!$C$25),'Ejercicio 3 - TIR'!$C$25+SQRT(('Ejercicio 3 - TIR'!$E$25-'Ejercicio 3 - TIR'!$C$25)*('Ejercicio 3 - TIR'!$D$25-'Ejercicio 3 - TIR'!$C$25)*V869),'Ejercicio 3 - TIR'!$E$25-SQRT(('Ejercicio 3 - TIR'!$E$25-'Ejercicio 3 - TIR'!$C$25)*('Ejercicio 3 - TIR'!$E$25-'Ejercicio 3 - TIR'!$D$25)*(1-V869)))</f>
        <v>0.2104143966</v>
      </c>
      <c r="X869" s="3">
        <f t="shared" si="15"/>
        <v>0.2601797522</v>
      </c>
      <c r="Y869" s="7">
        <f>IF(X869&lt;=('Ejercicio 3 - TIR'!$D$26-'Ejercicio 3 - TIR'!$C$26)/('Ejercicio 3 - TIR'!$E$26-'Ejercicio 3 - TIR'!$C$26),'Ejercicio 3 - TIR'!$C$26+SQRT(('Ejercicio 3 - TIR'!$E$26-'Ejercicio 3 - TIR'!$C$26)*('Ejercicio 3 - TIR'!$D$26-'Ejercicio 3 - TIR'!$C$26)*X869),'Ejercicio 3 - TIR'!$E$26-SQRT(('Ejercicio 3 - TIR'!$E$26-'Ejercicio 3 - TIR'!$C$26)*('Ejercicio 3 - TIR'!$E$26-'Ejercicio 3 - TIR'!$D$26)*(1-X869)))</f>
        <v>0.2165044398</v>
      </c>
      <c r="Z869" s="3">
        <f t="shared" si="16"/>
        <v>1.171368847</v>
      </c>
      <c r="AA869" s="3">
        <f t="shared" si="17"/>
        <v>1.323941287</v>
      </c>
      <c r="AB869" s="3">
        <f t="shared" si="18"/>
        <v>1.585552228</v>
      </c>
      <c r="AC869" s="3">
        <f t="shared" si="19"/>
        <v>1.919175244</v>
      </c>
      <c r="AD869" s="3">
        <f t="shared" si="20"/>
        <v>2.334685205</v>
      </c>
      <c r="AE869" s="2">
        <f t="shared" si="21"/>
        <v>5473.882021</v>
      </c>
      <c r="AF869" s="2">
        <f t="shared" si="22"/>
        <v>6186.862853</v>
      </c>
      <c r="AG869" s="2">
        <f t="shared" si="23"/>
        <v>7409.387623</v>
      </c>
      <c r="AH869" s="2">
        <f t="shared" si="24"/>
        <v>8968.429449</v>
      </c>
      <c r="AI869" s="2">
        <f t="shared" si="25"/>
        <v>10910.13424</v>
      </c>
      <c r="AJ869" s="4">
        <f t="shared" si="26"/>
        <v>38374.69514</v>
      </c>
      <c r="AK869" s="4">
        <f t="shared" si="27"/>
        <v>53239.46973</v>
      </c>
      <c r="AL869" s="4">
        <f t="shared" si="28"/>
        <v>53366.48892</v>
      </c>
      <c r="AM869" s="4">
        <f t="shared" si="29"/>
        <v>77417.61767</v>
      </c>
      <c r="AN869" s="4">
        <f t="shared" si="30"/>
        <v>76958.57262</v>
      </c>
      <c r="AO869" s="4">
        <f>C869/'Ejercicio 3 - TIR'!$D$7</f>
        <v>16601.23922</v>
      </c>
      <c r="AP869" s="4">
        <f t="shared" si="31"/>
        <v>21773.45593</v>
      </c>
      <c r="AQ869" s="4">
        <f t="shared" si="32"/>
        <v>36638.23051</v>
      </c>
      <c r="AR869" s="4">
        <f t="shared" si="33"/>
        <v>36765.24971</v>
      </c>
      <c r="AS869" s="4">
        <f t="shared" si="34"/>
        <v>60816.37846</v>
      </c>
      <c r="AT869" s="4">
        <f t="shared" si="35"/>
        <v>60357.3334</v>
      </c>
      <c r="AU869" s="4">
        <f>AP869*'Ejercicio 3 - TIR'!$D$5</f>
        <v>10886.72796</v>
      </c>
      <c r="AV869" s="4">
        <f>AQ869*'Ejercicio 3 - TIR'!$D$5</f>
        <v>18319.11526</v>
      </c>
      <c r="AW869" s="4">
        <f>AR869*'Ejercicio 3 - TIR'!$D$5</f>
        <v>18382.62485</v>
      </c>
      <c r="AX869" s="4">
        <f>AS869*'Ejercicio 3 - TIR'!$D$5</f>
        <v>30408.18923</v>
      </c>
      <c r="AY869" s="4">
        <f>AT869*'Ejercicio 3 - TIR'!$D$5</f>
        <v>30178.6667</v>
      </c>
      <c r="AZ869" s="4">
        <f t="shared" ref="AZ869:BD869" si="2642">AJ869-AU869-AE869</f>
        <v>22014.08516</v>
      </c>
      <c r="BA869" s="4">
        <f t="shared" si="2642"/>
        <v>28733.49162</v>
      </c>
      <c r="BB869" s="4">
        <f t="shared" si="2642"/>
        <v>27574.47645</v>
      </c>
      <c r="BC869" s="4">
        <f t="shared" si="2642"/>
        <v>38040.999</v>
      </c>
      <c r="BD869" s="4">
        <f t="shared" si="2642"/>
        <v>35869.77167</v>
      </c>
      <c r="BE869" s="4">
        <f t="shared" ref="BE869:BI869" si="2643">AZ869/Z869</f>
        <v>18793.4699</v>
      </c>
      <c r="BF869" s="4">
        <f t="shared" si="2643"/>
        <v>21702.99538</v>
      </c>
      <c r="BG869" s="4">
        <f t="shared" si="2643"/>
        <v>17391.08681</v>
      </c>
      <c r="BH869" s="4">
        <f t="shared" si="2643"/>
        <v>19821.53486</v>
      </c>
      <c r="BI869" s="4">
        <f t="shared" si="2643"/>
        <v>15363.85788</v>
      </c>
      <c r="BJ869" s="4">
        <f t="shared" si="38"/>
        <v>74574.76431</v>
      </c>
      <c r="BK869" s="4">
        <f t="shared" si="39"/>
        <v>38758.66758</v>
      </c>
      <c r="BL869" s="4">
        <f t="shared" si="40"/>
        <v>113333.4319</v>
      </c>
      <c r="BM869" s="4">
        <f>BK869*'Ejercicio 3 - TIR'!$D$5</f>
        <v>19379.33379</v>
      </c>
      <c r="BN869" s="4">
        <f t="shared" si="41"/>
        <v>93954.0981</v>
      </c>
      <c r="BO869" s="4">
        <f t="shared" si="42"/>
        <v>40242.72648</v>
      </c>
      <c r="BP869" s="4">
        <f t="shared" si="43"/>
        <v>-114948.303</v>
      </c>
      <c r="BQ869" s="4">
        <f t="shared" ref="BQ869:BT869" si="2644">BE869</f>
        <v>18793.4699</v>
      </c>
      <c r="BR869" s="4">
        <f t="shared" si="2644"/>
        <v>21702.99538</v>
      </c>
      <c r="BS869" s="4">
        <f t="shared" si="2644"/>
        <v>17391.08681</v>
      </c>
      <c r="BT869" s="4">
        <f t="shared" si="2644"/>
        <v>19821.53486</v>
      </c>
      <c r="BU869" s="4">
        <f t="shared" si="45"/>
        <v>55606.58435</v>
      </c>
      <c r="BV869" s="36">
        <f t="shared" si="46"/>
        <v>4.339209118</v>
      </c>
    </row>
    <row r="870" ht="15.0" customHeight="1">
      <c r="A870" s="2">
        <v>869.0</v>
      </c>
      <c r="B870" s="3">
        <f t="shared" si="4"/>
        <v>0.3340967997</v>
      </c>
      <c r="C870" s="4">
        <f>IF(B870&lt;=('Ejercicio 3 - TIR'!$D$13-'Ejercicio 3 - TIR'!$C$13)/('Ejercicio 3 - TIR'!$E$13-'Ejercicio 3 - TIR'!$C$13),'Ejercicio 3 - TIR'!$C$13+SQRT(('Ejercicio 3 - TIR'!$E$13-'Ejercicio 3 - TIR'!$C$13)*('Ejercicio 3 - TIR'!$D$13-'Ejercicio 3 - TIR'!$C$13)*B870),'Ejercicio 3 - TIR'!$E$13-SQRT(('Ejercicio 3 - TIR'!$E$13-'Ejercicio 3 - TIR'!$C$13)*('Ejercicio 3 - TIR'!$E$13-'Ejercicio 3 - TIR'!$D$13)*(1-B870)))</f>
        <v>71731.92896</v>
      </c>
      <c r="D870" s="3">
        <f t="shared" si="5"/>
        <v>0.2945817523</v>
      </c>
      <c r="E870" s="4">
        <f>IF(D870&lt;=('Ejercicio 3 - TIR'!$D$14-'Ejercicio 3 - TIR'!$C$14)/('Ejercicio 3 - TIR'!$E$14-'Ejercicio 3 - TIR'!$C$14),'Ejercicio 3 - TIR'!$C$14+SQRT(('Ejercicio 3 - TIR'!$E$14-'Ejercicio 3 - TIR'!$C$14)*('Ejercicio 3 - TIR'!$D$14-'Ejercicio 3 - TIR'!$C$14)*D870),'Ejercicio 3 - TIR'!$E$14-SQRT(('Ejercicio 3 - TIR'!$E$14-'Ejercicio 3 - TIR'!$C$14)*('Ejercicio 3 - TIR'!$E$14-'Ejercicio 3 - TIR'!$D$14)*(1-D870)))</f>
        <v>29700.38631</v>
      </c>
      <c r="F870" s="3">
        <f t="shared" si="6"/>
        <v>0.5811904897</v>
      </c>
      <c r="G870" s="4">
        <f>IF(F870&lt;=('Ejercicio 3 - TIR'!$D$18-'Ejercicio 3 - TIR'!$C$18)/('Ejercicio 3 - TIR'!$E$18-'Ejercicio 3 - TIR'!$C$18),'Ejercicio 3 - TIR'!$C$18+SQRT(('Ejercicio 3 - TIR'!$E$18-'Ejercicio 3 - TIR'!$C$18)*('Ejercicio 3 - TIR'!$D$18-'Ejercicio 3 - TIR'!$C$18)*F870),'Ejercicio 3 - TIR'!$E$18-SQRT(('Ejercicio 3 - TIR'!$E$18-'Ejercicio 3 - TIR'!$C$18)*('Ejercicio 3 - TIR'!$E$18-'Ejercicio 3 - TIR'!$D$18)*(1-F870)))</f>
        <v>39336.94669</v>
      </c>
      <c r="H870" s="3">
        <f t="shared" si="7"/>
        <v>0.4738886579</v>
      </c>
      <c r="I870" s="4">
        <f>IF(H870&lt;=('Ejercicio 3 - TIR'!$D$18-'Ejercicio 3 - TIR'!$C$18)/('Ejercicio 3 - TIR'!$E$18-'Ejercicio 3 - TIR'!$C$18),'Ejercicio 3 - TIR'!$C$18+SQRT(('Ejercicio 3 - TIR'!$E$18-'Ejercicio 3 - TIR'!$C$18)*('Ejercicio 3 - TIR'!$D$18-'Ejercicio 3 - TIR'!$C$18)*H870),'Ejercicio 3 - TIR'!$E$18-SQRT(('Ejercicio 3 - TIR'!$E$18-'Ejercicio 3 - TIR'!$C$18)*('Ejercicio 3 - TIR'!$E$18-'Ejercicio 3 - TIR'!$D$18)*(1-H870)))</f>
        <v>38431.09119</v>
      </c>
      <c r="J870" s="3">
        <f t="shared" si="8"/>
        <v>0.8969171439</v>
      </c>
      <c r="K870" s="4">
        <f>IF(J870&lt;=('Ejercicio 3 - TIR'!$D$18-'Ejercicio 3 - TIR'!$C$18)/('Ejercicio 3 - TIR'!$E$18-'Ejercicio 3 - TIR'!$C$18),'Ejercicio 3 - TIR'!$C$18+SQRT(('Ejercicio 3 - TIR'!$E$18-'Ejercicio 3 - TIR'!$C$18)*('Ejercicio 3 - TIR'!$D$18-'Ejercicio 3 - TIR'!$C$18)*J870),'Ejercicio 3 - TIR'!$E$18-SQRT(('Ejercicio 3 - TIR'!$E$18-'Ejercicio 3 - TIR'!$C$18)*('Ejercicio 3 - TIR'!$E$18-'Ejercicio 3 - TIR'!$D$18)*(1-J870)))</f>
        <v>42219.49389</v>
      </c>
      <c r="L870" s="3">
        <f t="shared" si="9"/>
        <v>0.234216925</v>
      </c>
      <c r="M870" s="4">
        <f>IF(L870&lt;=('Ejercicio 3 - TIR'!$D$18-'Ejercicio 3 - TIR'!$C$18)/('Ejercicio 3 - TIR'!$E$18-'Ejercicio 3 - TIR'!$C$18),'Ejercicio 3 - TIR'!$C$18+SQRT(('Ejercicio 3 - TIR'!$E$18-'Ejercicio 3 - TIR'!$C$18)*('Ejercicio 3 - TIR'!$D$18-'Ejercicio 3 - TIR'!$C$18)*L870),'Ejercicio 3 - TIR'!$E$18-SQRT(('Ejercicio 3 - TIR'!$E$18-'Ejercicio 3 - TIR'!$C$18)*('Ejercicio 3 - TIR'!$E$18-'Ejercicio 3 - TIR'!$D$18)*(1-L870)))</f>
        <v>35927.27077</v>
      </c>
      <c r="N870" s="3">
        <f t="shared" si="10"/>
        <v>0.05458305702</v>
      </c>
      <c r="O870" s="4">
        <f>IF(N870&lt;=('Ejercicio 3 - TIR'!$D$18-'Ejercicio 3 - TIR'!$C$18)/('Ejercicio 3 - TIR'!$E$18-'Ejercicio 3 - TIR'!$C$18),'Ejercicio 3 - TIR'!$C$18+SQRT(('Ejercicio 3 - TIR'!$E$18-'Ejercicio 3 - TIR'!$C$18)*('Ejercicio 3 - TIR'!$D$18-'Ejercicio 3 - TIR'!$C$18)*N870),'Ejercicio 3 - TIR'!$E$18-SQRT(('Ejercicio 3 - TIR'!$E$18-'Ejercicio 3 - TIR'!$C$18)*('Ejercicio 3 - TIR'!$E$18-'Ejercicio 3 - TIR'!$D$18)*(1-N870)))</f>
        <v>32861.37354</v>
      </c>
      <c r="P870" s="3">
        <f t="shared" si="11"/>
        <v>0.008266260083</v>
      </c>
      <c r="Q870" s="7">
        <f>IF(P870&lt;=('Ejercicio 3 - TIR'!$D$22-'Ejercicio 3 - TIR'!$C$22)/('Ejercicio 3 - TIR'!$E$22-'Ejercicio 3 - TIR'!$C$22),'Ejercicio 3 - TIR'!$C$22+SQRT(('Ejercicio 3 - TIR'!$E$22-'Ejercicio 3 - TIR'!$C$22)*('Ejercicio 3 - TIR'!$D$22-'Ejercicio 3 - TIR'!$C$22)*P870),'Ejercicio 3 - TIR'!$E$22-SQRT(('Ejercicio 3 - TIR'!$E$22-'Ejercicio 3 - TIR'!$C$22)*('Ejercicio 3 - TIR'!$E$22-'Ejercicio 3 - TIR'!$D$22)*(1-P870)))</f>
        <v>0.1238573654</v>
      </c>
      <c r="R870" s="3">
        <f t="shared" si="12"/>
        <v>0.4067412365</v>
      </c>
      <c r="S870" s="7">
        <f>IF(R870&lt;=('Ejercicio 3 - TIR'!$D$23-'Ejercicio 3 - TIR'!$C$23)/('Ejercicio 3 - TIR'!$E$23-'Ejercicio 3 - TIR'!$C$23),'Ejercicio 3 - TIR'!$C$23+SQRT(('Ejercicio 3 - TIR'!$E$23-'Ejercicio 3 - TIR'!$C$23)*('Ejercicio 3 - TIR'!$D$23-'Ejercicio 3 - TIR'!$C$23)*R870),'Ejercicio 3 - TIR'!$E$23-SQRT(('Ejercicio 3 - TIR'!$E$23-'Ejercicio 3 - TIR'!$C$23)*('Ejercicio 3 - TIR'!$E$23-'Ejercicio 3 - TIR'!$D$23)*(1-R870)))</f>
        <v>0.147057979</v>
      </c>
      <c r="T870" s="3">
        <f t="shared" si="13"/>
        <v>0.2473599792</v>
      </c>
      <c r="U870" s="7">
        <f>IF(T870&lt;=('Ejercicio 3 - TIR'!$D$24-'Ejercicio 3 - TIR'!$C$24)/('Ejercicio 3 - TIR'!$E$24-'Ejercicio 3 - TIR'!$C$24),'Ejercicio 3 - TIR'!$C$24+SQRT(('Ejercicio 3 - TIR'!$E$24-'Ejercicio 3 - TIR'!$C$24)*('Ejercicio 3 - TIR'!$D$24-'Ejercicio 3 - TIR'!$C$24)*T870),'Ejercicio 3 - TIR'!$E$24-SQRT(('Ejercicio 3 - TIR'!$E$24-'Ejercicio 3 - TIR'!$C$24)*('Ejercicio 3 - TIR'!$E$24-'Ejercicio 3 - TIR'!$D$24)*(1-T870)))</f>
        <v>0.1727915764</v>
      </c>
      <c r="V870" s="3">
        <f t="shared" si="14"/>
        <v>0.6946092574</v>
      </c>
      <c r="W870" s="7">
        <f>IF(V870&lt;=('Ejercicio 3 - TIR'!$D$25-'Ejercicio 3 - TIR'!$C$25)/('Ejercicio 3 - TIR'!$E$25-'Ejercicio 3 - TIR'!$C$25),'Ejercicio 3 - TIR'!$C$25+SQRT(('Ejercicio 3 - TIR'!$E$25-'Ejercicio 3 - TIR'!$C$25)*('Ejercicio 3 - TIR'!$D$25-'Ejercicio 3 - TIR'!$C$25)*V870),'Ejercicio 3 - TIR'!$E$25-SQRT(('Ejercicio 3 - TIR'!$E$25-'Ejercicio 3 - TIR'!$C$25)*('Ejercicio 3 - TIR'!$E$25-'Ejercicio 3 - TIR'!$D$25)*(1-V870)))</f>
        <v>0.2173064594</v>
      </c>
      <c r="X870" s="3">
        <f t="shared" si="15"/>
        <v>0.2796908285</v>
      </c>
      <c r="Y870" s="7">
        <f>IF(X870&lt;=('Ejercicio 3 - TIR'!$D$26-'Ejercicio 3 - TIR'!$C$26)/('Ejercicio 3 - TIR'!$E$26-'Ejercicio 3 - TIR'!$C$26),'Ejercicio 3 - TIR'!$C$26+SQRT(('Ejercicio 3 - TIR'!$E$26-'Ejercicio 3 - TIR'!$C$26)*('Ejercicio 3 - TIR'!$D$26-'Ejercicio 3 - TIR'!$C$26)*X870),'Ejercicio 3 - TIR'!$E$26-SQRT(('Ejercicio 3 - TIR'!$E$26-'Ejercicio 3 - TIR'!$C$26)*('Ejercicio 3 - TIR'!$E$26-'Ejercicio 3 - TIR'!$D$26)*(1-X870)))</f>
        <v>0.21748027</v>
      </c>
      <c r="Z870" s="3">
        <f t="shared" si="16"/>
        <v>1.123857365</v>
      </c>
      <c r="AA870" s="3">
        <f t="shared" si="17"/>
        <v>1.289129558</v>
      </c>
      <c r="AB870" s="3">
        <f t="shared" si="18"/>
        <v>1.511880287</v>
      </c>
      <c r="AC870" s="3">
        <f t="shared" si="19"/>
        <v>1.840421639</v>
      </c>
      <c r="AD870" s="3">
        <f t="shared" si="20"/>
        <v>2.240677034</v>
      </c>
      <c r="AE870" s="2">
        <f t="shared" si="21"/>
        <v>3678.6116</v>
      </c>
      <c r="AF870" s="2">
        <f t="shared" si="22"/>
        <v>4219.580788</v>
      </c>
      <c r="AG870" s="2">
        <f t="shared" si="23"/>
        <v>4948.688804</v>
      </c>
      <c r="AH870" s="2">
        <f t="shared" si="24"/>
        <v>6024.070846</v>
      </c>
      <c r="AI870" s="2">
        <f t="shared" si="25"/>
        <v>7334.1874</v>
      </c>
      <c r="AJ870" s="4">
        <f t="shared" si="26"/>
        <v>44209.11727</v>
      </c>
      <c r="AK870" s="4">
        <f t="shared" si="27"/>
        <v>49542.65561</v>
      </c>
      <c r="AL870" s="4">
        <f t="shared" si="28"/>
        <v>63830.82054</v>
      </c>
      <c r="AM870" s="4">
        <f t="shared" si="29"/>
        <v>66121.32655</v>
      </c>
      <c r="AN870" s="4">
        <f t="shared" si="30"/>
        <v>73631.725</v>
      </c>
      <c r="AO870" s="4">
        <f>C870/'Ejercicio 3 - TIR'!$D$7</f>
        <v>14346.38579</v>
      </c>
      <c r="AP870" s="4">
        <f t="shared" si="31"/>
        <v>29862.73148</v>
      </c>
      <c r="AQ870" s="4">
        <f t="shared" si="32"/>
        <v>35196.26982</v>
      </c>
      <c r="AR870" s="4">
        <f t="shared" si="33"/>
        <v>49484.43475</v>
      </c>
      <c r="AS870" s="4">
        <f t="shared" si="34"/>
        <v>51774.94076</v>
      </c>
      <c r="AT870" s="4">
        <f t="shared" si="35"/>
        <v>59285.33921</v>
      </c>
      <c r="AU870" s="4">
        <f>AP870*'Ejercicio 3 - TIR'!$D$5</f>
        <v>14931.36574</v>
      </c>
      <c r="AV870" s="4">
        <f>AQ870*'Ejercicio 3 - TIR'!$D$5</f>
        <v>17598.13491</v>
      </c>
      <c r="AW870" s="4">
        <f>AR870*'Ejercicio 3 - TIR'!$D$5</f>
        <v>24742.21737</v>
      </c>
      <c r="AX870" s="4">
        <f>AS870*'Ejercicio 3 - TIR'!$D$5</f>
        <v>25887.47038</v>
      </c>
      <c r="AY870" s="4">
        <f>AT870*'Ejercicio 3 - TIR'!$D$5</f>
        <v>29642.6696</v>
      </c>
      <c r="AZ870" s="4">
        <f t="shared" ref="AZ870:BD870" si="2645">AJ870-AU870-AE870</f>
        <v>25599.13993</v>
      </c>
      <c r="BA870" s="4">
        <f t="shared" si="2645"/>
        <v>27724.93991</v>
      </c>
      <c r="BB870" s="4">
        <f t="shared" si="2645"/>
        <v>34139.91436</v>
      </c>
      <c r="BC870" s="4">
        <f t="shared" si="2645"/>
        <v>34209.78532</v>
      </c>
      <c r="BD870" s="4">
        <f t="shared" si="2645"/>
        <v>36654.86799</v>
      </c>
      <c r="BE870" s="4">
        <f t="shared" ref="BE870:BI870" si="2646">AZ870/Z870</f>
        <v>22777.92602</v>
      </c>
      <c r="BF870" s="4">
        <f t="shared" si="2646"/>
        <v>21506.71338</v>
      </c>
      <c r="BG870" s="4">
        <f t="shared" si="2646"/>
        <v>22581.09631</v>
      </c>
      <c r="BH870" s="4">
        <f t="shared" si="2646"/>
        <v>18588.01516</v>
      </c>
      <c r="BI870" s="4">
        <f t="shared" si="2646"/>
        <v>16358.83594</v>
      </c>
      <c r="BJ870" s="4">
        <f t="shared" si="38"/>
        <v>66548.97349</v>
      </c>
      <c r="BK870" s="4">
        <f t="shared" si="39"/>
        <v>32145.61716</v>
      </c>
      <c r="BL870" s="4">
        <f t="shared" si="40"/>
        <v>98694.59065</v>
      </c>
      <c r="BM870" s="4">
        <f>BK870*'Ejercicio 3 - TIR'!$D$5</f>
        <v>16072.80858</v>
      </c>
      <c r="BN870" s="4">
        <f t="shared" si="41"/>
        <v>82621.78207</v>
      </c>
      <c r="BO870" s="4">
        <f t="shared" si="42"/>
        <v>36873.5792</v>
      </c>
      <c r="BP870" s="4">
        <f t="shared" si="43"/>
        <v>-101432.3153</v>
      </c>
      <c r="BQ870" s="4">
        <f t="shared" ref="BQ870:BT870" si="2647">BE870</f>
        <v>22777.92602</v>
      </c>
      <c r="BR870" s="4">
        <f t="shared" si="2647"/>
        <v>21506.71338</v>
      </c>
      <c r="BS870" s="4">
        <f t="shared" si="2647"/>
        <v>22581.09631</v>
      </c>
      <c r="BT870" s="4">
        <f t="shared" si="2647"/>
        <v>18588.01516</v>
      </c>
      <c r="BU870" s="4">
        <f t="shared" si="45"/>
        <v>53232.41514</v>
      </c>
      <c r="BV870" s="36">
        <f t="shared" si="46"/>
        <v>9.919671026</v>
      </c>
    </row>
    <row r="871" ht="15.0" customHeight="1">
      <c r="A871" s="2">
        <v>870.0</v>
      </c>
      <c r="B871" s="3">
        <f t="shared" si="4"/>
        <v>0.2715756556</v>
      </c>
      <c r="C871" s="4">
        <f>IF(B871&lt;=('Ejercicio 3 - TIR'!$D$13-'Ejercicio 3 - TIR'!$C$13)/('Ejercicio 3 - TIR'!$E$13-'Ejercicio 3 - TIR'!$C$13),'Ejercicio 3 - TIR'!$C$13+SQRT(('Ejercicio 3 - TIR'!$E$13-'Ejercicio 3 - TIR'!$C$13)*('Ejercicio 3 - TIR'!$D$13-'Ejercicio 3 - TIR'!$C$13)*B871),'Ejercicio 3 - TIR'!$E$13-SQRT(('Ejercicio 3 - TIR'!$E$13-'Ejercicio 3 - TIR'!$C$13)*('Ejercicio 3 - TIR'!$E$13-'Ejercicio 3 - TIR'!$D$13)*(1-B871)))</f>
        <v>70434.66196</v>
      </c>
      <c r="D871" s="3">
        <f t="shared" si="5"/>
        <v>0.9998470222</v>
      </c>
      <c r="E871" s="4">
        <f>IF(D871&lt;=('Ejercicio 3 - TIR'!$D$14-'Ejercicio 3 - TIR'!$C$14)/('Ejercicio 3 - TIR'!$E$14-'Ejercicio 3 - TIR'!$C$14),'Ejercicio 3 - TIR'!$C$14+SQRT(('Ejercicio 3 - TIR'!$E$14-'Ejercicio 3 - TIR'!$C$14)*('Ejercicio 3 - TIR'!$D$14-'Ejercicio 3 - TIR'!$C$14)*D871),'Ejercicio 3 - TIR'!$E$14-SQRT(('Ejercicio 3 - TIR'!$E$14-'Ejercicio 3 - TIR'!$C$14)*('Ejercicio 3 - TIR'!$E$14-'Ejercicio 3 - TIR'!$D$14)*(1-D871)))</f>
        <v>39848.51843</v>
      </c>
      <c r="F871" s="3">
        <f t="shared" si="6"/>
        <v>0.1174688156</v>
      </c>
      <c r="G871" s="4">
        <f>IF(F871&lt;=('Ejercicio 3 - TIR'!$D$18-'Ejercicio 3 - TIR'!$C$18)/('Ejercicio 3 - TIR'!$E$18-'Ejercicio 3 - TIR'!$C$18),'Ejercicio 3 - TIR'!$C$18+SQRT(('Ejercicio 3 - TIR'!$E$18-'Ejercicio 3 - TIR'!$C$18)*('Ejercicio 3 - TIR'!$D$18-'Ejercicio 3 - TIR'!$C$18)*F871),'Ejercicio 3 - TIR'!$E$18-SQRT(('Ejercicio 3 - TIR'!$E$18-'Ejercicio 3 - TIR'!$C$18)*('Ejercicio 3 - TIR'!$E$18-'Ejercicio 3 - TIR'!$D$18)*(1-F871)))</f>
        <v>34197.65677</v>
      </c>
      <c r="H871" s="3">
        <f t="shared" si="7"/>
        <v>0.2607726598</v>
      </c>
      <c r="I871" s="4">
        <f>IF(H871&lt;=('Ejercicio 3 - TIR'!$D$18-'Ejercicio 3 - TIR'!$C$18)/('Ejercicio 3 - TIR'!$E$18-'Ejercicio 3 - TIR'!$C$18),'Ejercicio 3 - TIR'!$C$18+SQRT(('Ejercicio 3 - TIR'!$E$18-'Ejercicio 3 - TIR'!$C$18)*('Ejercicio 3 - TIR'!$D$18-'Ejercicio 3 - TIR'!$C$18)*H871),'Ejercicio 3 - TIR'!$E$18-SQRT(('Ejercicio 3 - TIR'!$E$18-'Ejercicio 3 - TIR'!$C$18)*('Ejercicio 3 - TIR'!$E$18-'Ejercicio 3 - TIR'!$D$18)*(1-H871)))</f>
        <v>36254.27046</v>
      </c>
      <c r="J871" s="3">
        <f t="shared" si="8"/>
        <v>0.153257073</v>
      </c>
      <c r="K871" s="4">
        <f>IF(J871&lt;=('Ejercicio 3 - TIR'!$D$18-'Ejercicio 3 - TIR'!$C$18)/('Ejercicio 3 - TIR'!$E$18-'Ejercicio 3 - TIR'!$C$18),'Ejercicio 3 - TIR'!$C$18+SQRT(('Ejercicio 3 - TIR'!$E$18-'Ejercicio 3 - TIR'!$C$18)*('Ejercicio 3 - TIR'!$D$18-'Ejercicio 3 - TIR'!$C$18)*J871),'Ejercicio 3 - TIR'!$E$18-SQRT(('Ejercicio 3 - TIR'!$E$18-'Ejercicio 3 - TIR'!$C$18)*('Ejercicio 3 - TIR'!$E$18-'Ejercicio 3 - TIR'!$D$18)*(1-J871)))</f>
        <v>34794.63877</v>
      </c>
      <c r="L871" s="3">
        <f t="shared" si="9"/>
        <v>0.7129970368</v>
      </c>
      <c r="M871" s="4">
        <f>IF(L871&lt;=('Ejercicio 3 - TIR'!$D$18-'Ejercicio 3 - TIR'!$C$18)/('Ejercicio 3 - TIR'!$E$18-'Ejercicio 3 - TIR'!$C$18),'Ejercicio 3 - TIR'!$C$18+SQRT(('Ejercicio 3 - TIR'!$E$18-'Ejercicio 3 - TIR'!$C$18)*('Ejercicio 3 - TIR'!$D$18-'Ejercicio 3 - TIR'!$C$18)*L871),'Ejercicio 3 - TIR'!$E$18-SQRT(('Ejercicio 3 - TIR'!$E$18-'Ejercicio 3 - TIR'!$C$18)*('Ejercicio 3 - TIR'!$E$18-'Ejercicio 3 - TIR'!$D$18)*(1-L871)))</f>
        <v>40360.47176</v>
      </c>
      <c r="N871" s="3">
        <f t="shared" si="10"/>
        <v>0.5878487863</v>
      </c>
      <c r="O871" s="4">
        <f>IF(N871&lt;=('Ejercicio 3 - TIR'!$D$18-'Ejercicio 3 - TIR'!$C$18)/('Ejercicio 3 - TIR'!$E$18-'Ejercicio 3 - TIR'!$C$18),'Ejercicio 3 - TIR'!$C$18+SQRT(('Ejercicio 3 - TIR'!$E$18-'Ejercicio 3 - TIR'!$C$18)*('Ejercicio 3 - TIR'!$D$18-'Ejercicio 3 - TIR'!$C$18)*N871),'Ejercicio 3 - TIR'!$E$18-SQRT(('Ejercicio 3 - TIR'!$E$18-'Ejercicio 3 - TIR'!$C$18)*('Ejercicio 3 - TIR'!$E$18-'Ejercicio 3 - TIR'!$D$18)*(1-N871)))</f>
        <v>39390.27784</v>
      </c>
      <c r="P871" s="3">
        <f t="shared" si="11"/>
        <v>0.5989188436</v>
      </c>
      <c r="Q871" s="7">
        <f>IF(P871&lt;=('Ejercicio 3 - TIR'!$D$22-'Ejercicio 3 - TIR'!$C$22)/('Ejercicio 3 - TIR'!$E$22-'Ejercicio 3 - TIR'!$C$22),'Ejercicio 3 - TIR'!$C$22+SQRT(('Ejercicio 3 - TIR'!$E$22-'Ejercicio 3 - TIR'!$C$22)*('Ejercicio 3 - TIR'!$D$22-'Ejercicio 3 - TIR'!$C$22)*P871),'Ejercicio 3 - TIR'!$E$22-SQRT(('Ejercicio 3 - TIR'!$E$22-'Ejercicio 3 - TIR'!$C$22)*('Ejercicio 3 - TIR'!$E$22-'Ejercicio 3 - TIR'!$D$22)*(1-P871)))</f>
        <v>0.1531309457</v>
      </c>
      <c r="R871" s="3">
        <f t="shared" si="12"/>
        <v>0.8227660985</v>
      </c>
      <c r="S871" s="7">
        <f>IF(R871&lt;=('Ejercicio 3 - TIR'!$D$23-'Ejercicio 3 - TIR'!$C$23)/('Ejercicio 3 - TIR'!$E$23-'Ejercicio 3 - TIR'!$C$23),'Ejercicio 3 - TIR'!$C$23+SQRT(('Ejercicio 3 - TIR'!$E$23-'Ejercicio 3 - TIR'!$C$23)*('Ejercicio 3 - TIR'!$D$23-'Ejercicio 3 - TIR'!$C$23)*R871),'Ejercicio 3 - TIR'!$E$23-SQRT(('Ejercicio 3 - TIR'!$E$23-'Ejercicio 3 - TIR'!$C$23)*('Ejercicio 3 - TIR'!$E$23-'Ejercicio 3 - TIR'!$D$23)*(1-R871)))</f>
        <v>0.1621388404</v>
      </c>
      <c r="T871" s="3">
        <f t="shared" si="13"/>
        <v>0.2928053122</v>
      </c>
      <c r="U871" s="7">
        <f>IF(T871&lt;=('Ejercicio 3 - TIR'!$D$24-'Ejercicio 3 - TIR'!$C$24)/('Ejercicio 3 - TIR'!$E$24-'Ejercicio 3 - TIR'!$C$24),'Ejercicio 3 - TIR'!$C$24+SQRT(('Ejercicio 3 - TIR'!$E$24-'Ejercicio 3 - TIR'!$C$24)*('Ejercicio 3 - TIR'!$D$24-'Ejercicio 3 - TIR'!$C$24)*T871),'Ejercicio 3 - TIR'!$E$24-SQRT(('Ejercicio 3 - TIR'!$E$24-'Ejercicio 3 - TIR'!$C$24)*('Ejercicio 3 - TIR'!$E$24-'Ejercicio 3 - TIR'!$D$24)*(1-T871)))</f>
        <v>0.1747969989</v>
      </c>
      <c r="V871" s="3">
        <f t="shared" si="14"/>
        <v>0.5503811684</v>
      </c>
      <c r="W871" s="7">
        <f>IF(V871&lt;=('Ejercicio 3 - TIR'!$D$25-'Ejercicio 3 - TIR'!$C$25)/('Ejercicio 3 - TIR'!$E$25-'Ejercicio 3 - TIR'!$C$25),'Ejercicio 3 - TIR'!$C$25+SQRT(('Ejercicio 3 - TIR'!$E$25-'Ejercicio 3 - TIR'!$C$25)*('Ejercicio 3 - TIR'!$D$25-'Ejercicio 3 - TIR'!$C$25)*V871),'Ejercicio 3 - TIR'!$E$25-SQRT(('Ejercicio 3 - TIR'!$E$25-'Ejercicio 3 - TIR'!$C$25)*('Ejercicio 3 - TIR'!$E$25-'Ejercicio 3 - TIR'!$D$25)*(1-V871)))</f>
        <v>0.2103305418</v>
      </c>
      <c r="X871" s="3">
        <f t="shared" si="15"/>
        <v>0.5259814789</v>
      </c>
      <c r="Y871" s="7">
        <f>IF(X871&lt;=('Ejercicio 3 - TIR'!$D$26-'Ejercicio 3 - TIR'!$C$26)/('Ejercicio 3 - TIR'!$E$26-'Ejercicio 3 - TIR'!$C$26),'Ejercicio 3 - TIR'!$C$26+SQRT(('Ejercicio 3 - TIR'!$E$26-'Ejercicio 3 - TIR'!$C$26)*('Ejercicio 3 - TIR'!$D$26-'Ejercicio 3 - TIR'!$C$26)*X871),'Ejercicio 3 - TIR'!$E$26-SQRT(('Ejercicio 3 - TIR'!$E$26-'Ejercicio 3 - TIR'!$C$26)*('Ejercicio 3 - TIR'!$E$26-'Ejercicio 3 - TIR'!$D$26)*(1-X871)))</f>
        <v>0.229406522</v>
      </c>
      <c r="Z871" s="3">
        <f t="shared" si="16"/>
        <v>1.153130946</v>
      </c>
      <c r="AA871" s="3">
        <f t="shared" si="17"/>
        <v>1.34009826</v>
      </c>
      <c r="AB871" s="3">
        <f t="shared" si="18"/>
        <v>1.574343414</v>
      </c>
      <c r="AC871" s="3">
        <f t="shared" si="19"/>
        <v>1.905475917</v>
      </c>
      <c r="AD871" s="3">
        <f t="shared" si="20"/>
        <v>2.34260452</v>
      </c>
      <c r="AE871" s="2">
        <f t="shared" si="21"/>
        <v>6102.04131</v>
      </c>
      <c r="AF871" s="2">
        <f t="shared" si="22"/>
        <v>7091.419212</v>
      </c>
      <c r="AG871" s="2">
        <f t="shared" si="23"/>
        <v>8330.978008</v>
      </c>
      <c r="AH871" s="2">
        <f t="shared" si="24"/>
        <v>10083.23713</v>
      </c>
      <c r="AI871" s="2">
        <f t="shared" si="25"/>
        <v>12396.39749</v>
      </c>
      <c r="AJ871" s="4">
        <f t="shared" si="26"/>
        <v>39434.37629</v>
      </c>
      <c r="AK871" s="4">
        <f t="shared" si="27"/>
        <v>48584.28476</v>
      </c>
      <c r="AL871" s="4">
        <f t="shared" si="28"/>
        <v>54778.7104</v>
      </c>
      <c r="AM871" s="4">
        <f t="shared" si="29"/>
        <v>76905.90696</v>
      </c>
      <c r="AN871" s="4">
        <f t="shared" si="30"/>
        <v>92275.84293</v>
      </c>
      <c r="AO871" s="4">
        <f>C871/'Ejercicio 3 - TIR'!$D$7</f>
        <v>14086.93239</v>
      </c>
      <c r="AP871" s="4">
        <f t="shared" si="31"/>
        <v>25347.44389</v>
      </c>
      <c r="AQ871" s="4">
        <f t="shared" si="32"/>
        <v>34497.35237</v>
      </c>
      <c r="AR871" s="4">
        <f t="shared" si="33"/>
        <v>40691.778</v>
      </c>
      <c r="AS871" s="4">
        <f t="shared" si="34"/>
        <v>62818.97457</v>
      </c>
      <c r="AT871" s="4">
        <f t="shared" si="35"/>
        <v>78188.91054</v>
      </c>
      <c r="AU871" s="4">
        <f>AP871*'Ejercicio 3 - TIR'!$D$5</f>
        <v>12673.72195</v>
      </c>
      <c r="AV871" s="4">
        <f>AQ871*'Ejercicio 3 - TIR'!$D$5</f>
        <v>17248.67618</v>
      </c>
      <c r="AW871" s="4">
        <f>AR871*'Ejercicio 3 - TIR'!$D$5</f>
        <v>20345.889</v>
      </c>
      <c r="AX871" s="4">
        <f>AS871*'Ejercicio 3 - TIR'!$D$5</f>
        <v>31409.48729</v>
      </c>
      <c r="AY871" s="4">
        <f>AT871*'Ejercicio 3 - TIR'!$D$5</f>
        <v>39094.45527</v>
      </c>
      <c r="AZ871" s="4">
        <f t="shared" ref="AZ871:BD871" si="2648">AJ871-AU871-AE871</f>
        <v>20658.61303</v>
      </c>
      <c r="BA871" s="4">
        <f t="shared" si="2648"/>
        <v>24244.18936</v>
      </c>
      <c r="BB871" s="4">
        <f t="shared" si="2648"/>
        <v>26101.84339</v>
      </c>
      <c r="BC871" s="4">
        <f t="shared" si="2648"/>
        <v>35413.18255</v>
      </c>
      <c r="BD871" s="4">
        <f t="shared" si="2648"/>
        <v>40784.99018</v>
      </c>
      <c r="BE871" s="4">
        <f t="shared" ref="BE871:BI871" si="2649">AZ871/Z871</f>
        <v>17915.236</v>
      </c>
      <c r="BF871" s="4">
        <f t="shared" si="2649"/>
        <v>18091.35202</v>
      </c>
      <c r="BG871" s="4">
        <f t="shared" si="2649"/>
        <v>16579.51064</v>
      </c>
      <c r="BH871" s="4">
        <f t="shared" si="2649"/>
        <v>18584.95415</v>
      </c>
      <c r="BI871" s="4">
        <f t="shared" si="2649"/>
        <v>17410.10479</v>
      </c>
      <c r="BJ871" s="4">
        <f t="shared" si="38"/>
        <v>93349.3194</v>
      </c>
      <c r="BK871" s="4">
        <f t="shared" si="39"/>
        <v>33000.1115</v>
      </c>
      <c r="BL871" s="4">
        <f t="shared" si="40"/>
        <v>126349.4309</v>
      </c>
      <c r="BM871" s="4">
        <f>BK871*'Ejercicio 3 - TIR'!$D$5</f>
        <v>16500.05575</v>
      </c>
      <c r="BN871" s="4">
        <f t="shared" si="41"/>
        <v>109849.3752</v>
      </c>
      <c r="BO871" s="4">
        <f t="shared" si="42"/>
        <v>46891.98462</v>
      </c>
      <c r="BP871" s="4">
        <f t="shared" si="43"/>
        <v>-110283.1804</v>
      </c>
      <c r="BQ871" s="4">
        <f t="shared" ref="BQ871:BT871" si="2650">BE871</f>
        <v>17915.236</v>
      </c>
      <c r="BR871" s="4">
        <f t="shared" si="2650"/>
        <v>18091.35202</v>
      </c>
      <c r="BS871" s="4">
        <f t="shared" si="2650"/>
        <v>16579.51064</v>
      </c>
      <c r="BT871" s="4">
        <f t="shared" si="2650"/>
        <v>18584.95415</v>
      </c>
      <c r="BU871" s="4">
        <f t="shared" si="45"/>
        <v>64302.08941</v>
      </c>
      <c r="BV871" s="36">
        <f t="shared" si="46"/>
        <v>5.840537067</v>
      </c>
    </row>
    <row r="872" ht="15.0" customHeight="1">
      <c r="A872" s="2">
        <v>871.0</v>
      </c>
      <c r="B872" s="3">
        <f t="shared" si="4"/>
        <v>0.4483243758</v>
      </c>
      <c r="C872" s="4">
        <f>IF(B872&lt;=('Ejercicio 3 - TIR'!$D$13-'Ejercicio 3 - TIR'!$C$13)/('Ejercicio 3 - TIR'!$E$13-'Ejercicio 3 - TIR'!$C$13),'Ejercicio 3 - TIR'!$C$13+SQRT(('Ejercicio 3 - TIR'!$E$13-'Ejercicio 3 - TIR'!$C$13)*('Ejercicio 3 - TIR'!$D$13-'Ejercicio 3 - TIR'!$C$13)*B872),'Ejercicio 3 - TIR'!$E$13-SQRT(('Ejercicio 3 - TIR'!$E$13-'Ejercicio 3 - TIR'!$C$13)*('Ejercicio 3 - TIR'!$E$13-'Ejercicio 3 - TIR'!$D$13)*(1-B872)))</f>
        <v>74270.43045</v>
      </c>
      <c r="D872" s="3">
        <f t="shared" si="5"/>
        <v>0.5936643981</v>
      </c>
      <c r="E872" s="4">
        <f>IF(D872&lt;=('Ejercicio 3 - TIR'!$D$14-'Ejercicio 3 - TIR'!$C$14)/('Ejercicio 3 - TIR'!$E$14-'Ejercicio 3 - TIR'!$C$14),'Ejercicio 3 - TIR'!$C$14+SQRT(('Ejercicio 3 - TIR'!$E$14-'Ejercicio 3 - TIR'!$C$14)*('Ejercicio 3 - TIR'!$D$14-'Ejercicio 3 - TIR'!$C$14)*D872),'Ejercicio 3 - TIR'!$E$14-SQRT(('Ejercicio 3 - TIR'!$E$14-'Ejercicio 3 - TIR'!$C$14)*('Ejercicio 3 - TIR'!$E$14-'Ejercicio 3 - TIR'!$D$14)*(1-D872)))</f>
        <v>32192.93011</v>
      </c>
      <c r="F872" s="3">
        <f t="shared" si="6"/>
        <v>0.5569865687</v>
      </c>
      <c r="G872" s="4">
        <f>IF(F872&lt;=('Ejercicio 3 - TIR'!$D$18-'Ejercicio 3 - TIR'!$C$18)/('Ejercicio 3 - TIR'!$E$18-'Ejercicio 3 - TIR'!$C$18),'Ejercicio 3 - TIR'!$C$18+SQRT(('Ejercicio 3 - TIR'!$E$18-'Ejercicio 3 - TIR'!$C$18)*('Ejercicio 3 - TIR'!$D$18-'Ejercicio 3 - TIR'!$C$18)*F872),'Ejercicio 3 - TIR'!$E$18-SQRT(('Ejercicio 3 - TIR'!$E$18-'Ejercicio 3 - TIR'!$C$18)*('Ejercicio 3 - TIR'!$E$18-'Ejercicio 3 - TIR'!$D$18)*(1-F872)))</f>
        <v>39140.4587</v>
      </c>
      <c r="H872" s="3">
        <f t="shared" si="7"/>
        <v>0.8344423915</v>
      </c>
      <c r="I872" s="4">
        <f>IF(H872&lt;=('Ejercicio 3 - TIR'!$D$18-'Ejercicio 3 - TIR'!$C$18)/('Ejercicio 3 - TIR'!$E$18-'Ejercicio 3 - TIR'!$C$18),'Ejercicio 3 - TIR'!$C$18+SQRT(('Ejercicio 3 - TIR'!$E$18-'Ejercicio 3 - TIR'!$C$18)*('Ejercicio 3 - TIR'!$D$18-'Ejercicio 3 - TIR'!$C$18)*H872),'Ejercicio 3 - TIR'!$E$18-SQRT(('Ejercicio 3 - TIR'!$E$18-'Ejercicio 3 - TIR'!$C$18)*('Ejercicio 3 - TIR'!$E$18-'Ejercicio 3 - TIR'!$D$18)*(1-H872)))</f>
        <v>41476.24907</v>
      </c>
      <c r="J872" s="3">
        <f t="shared" si="8"/>
        <v>0.06577592801</v>
      </c>
      <c r="K872" s="4">
        <f>IF(J872&lt;=('Ejercicio 3 - TIR'!$D$18-'Ejercicio 3 - TIR'!$C$18)/('Ejercicio 3 - TIR'!$E$18-'Ejercicio 3 - TIR'!$C$18),'Ejercicio 3 - TIR'!$C$18+SQRT(('Ejercicio 3 - TIR'!$E$18-'Ejercicio 3 - TIR'!$C$18)*('Ejercicio 3 - TIR'!$D$18-'Ejercicio 3 - TIR'!$C$18)*J872),'Ejercicio 3 - TIR'!$E$18-SQRT(('Ejercicio 3 - TIR'!$E$18-'Ejercicio 3 - TIR'!$C$18)*('Ejercicio 3 - TIR'!$E$18-'Ejercicio 3 - TIR'!$D$18)*(1-J872)))</f>
        <v>33141.0809</v>
      </c>
      <c r="L872" s="3">
        <f t="shared" si="9"/>
        <v>0.2805807553</v>
      </c>
      <c r="M872" s="4">
        <f>IF(L872&lt;=('Ejercicio 3 - TIR'!$D$18-'Ejercicio 3 - TIR'!$C$18)/('Ejercicio 3 - TIR'!$E$18-'Ejercicio 3 - TIR'!$C$18),'Ejercicio 3 - TIR'!$C$18+SQRT(('Ejercicio 3 - TIR'!$E$18-'Ejercicio 3 - TIR'!$C$18)*('Ejercicio 3 - TIR'!$D$18-'Ejercicio 3 - TIR'!$C$18)*L872),'Ejercicio 3 - TIR'!$E$18-SQRT(('Ejercicio 3 - TIR'!$E$18-'Ejercicio 3 - TIR'!$C$18)*('Ejercicio 3 - TIR'!$E$18-'Ejercicio 3 - TIR'!$D$18)*(1-L872)))</f>
        <v>36487.45815</v>
      </c>
      <c r="N872" s="3">
        <f t="shared" si="10"/>
        <v>0.2193247147</v>
      </c>
      <c r="O872" s="4">
        <f>IF(N872&lt;=('Ejercicio 3 - TIR'!$D$18-'Ejercicio 3 - TIR'!$C$18)/('Ejercicio 3 - TIR'!$E$18-'Ejercicio 3 - TIR'!$C$18),'Ejercicio 3 - TIR'!$C$18+SQRT(('Ejercicio 3 - TIR'!$E$18-'Ejercicio 3 - TIR'!$C$18)*('Ejercicio 3 - TIR'!$D$18-'Ejercicio 3 - TIR'!$C$18)*N872),'Ejercicio 3 - TIR'!$E$18-SQRT(('Ejercicio 3 - TIR'!$E$18-'Ejercicio 3 - TIR'!$C$18)*('Ejercicio 3 - TIR'!$E$18-'Ejercicio 3 - TIR'!$D$18)*(1-N872)))</f>
        <v>35735.73946</v>
      </c>
      <c r="P872" s="3">
        <f t="shared" si="11"/>
        <v>0.1783617363</v>
      </c>
      <c r="Q872" s="7">
        <f>IF(P872&lt;=('Ejercicio 3 - TIR'!$D$22-'Ejercicio 3 - TIR'!$C$22)/('Ejercicio 3 - TIR'!$E$22-'Ejercicio 3 - TIR'!$C$22),'Ejercicio 3 - TIR'!$C$22+SQRT(('Ejercicio 3 - TIR'!$E$22-'Ejercicio 3 - TIR'!$C$22)*('Ejercicio 3 - TIR'!$D$22-'Ejercicio 3 - TIR'!$C$22)*P872),'Ejercicio 3 - TIR'!$E$22-SQRT(('Ejercicio 3 - TIR'!$E$22-'Ejercicio 3 - TIR'!$C$22)*('Ejercicio 3 - TIR'!$E$22-'Ejercicio 3 - TIR'!$D$22)*(1-P872)))</f>
        <v>0.1379178996</v>
      </c>
      <c r="R872" s="3">
        <f t="shared" si="12"/>
        <v>0.07814904761</v>
      </c>
      <c r="S872" s="7">
        <f>IF(R872&lt;=('Ejercicio 3 - TIR'!$D$23-'Ejercicio 3 - TIR'!$C$23)/('Ejercicio 3 - TIR'!$E$23-'Ejercicio 3 - TIR'!$C$23),'Ejercicio 3 - TIR'!$C$23+SQRT(('Ejercicio 3 - TIR'!$E$23-'Ejercicio 3 - TIR'!$C$23)*('Ejercicio 3 - TIR'!$D$23-'Ejercicio 3 - TIR'!$C$23)*R872),'Ejercicio 3 - TIR'!$E$23-SQRT(('Ejercicio 3 - TIR'!$E$23-'Ejercicio 3 - TIR'!$C$23)*('Ejercicio 3 - TIR'!$E$23-'Ejercicio 3 - TIR'!$D$23)*(1-R872)))</f>
        <v>0.1318603662</v>
      </c>
      <c r="T872" s="3">
        <f t="shared" si="13"/>
        <v>0.7038888032</v>
      </c>
      <c r="U872" s="7">
        <f>IF(T872&lt;=('Ejercicio 3 - TIR'!$D$24-'Ejercicio 3 - TIR'!$C$24)/('Ejercicio 3 - TIR'!$E$24-'Ejercicio 3 - TIR'!$C$24),'Ejercicio 3 - TIR'!$C$24+SQRT(('Ejercicio 3 - TIR'!$E$24-'Ejercicio 3 - TIR'!$C$24)*('Ejercicio 3 - TIR'!$D$24-'Ejercicio 3 - TIR'!$C$24)*T872),'Ejercicio 3 - TIR'!$E$24-SQRT(('Ejercicio 3 - TIR'!$E$24-'Ejercicio 3 - TIR'!$C$24)*('Ejercicio 3 - TIR'!$E$24-'Ejercicio 3 - TIR'!$D$24)*(1-T872)))</f>
        <v>0.1912057063</v>
      </c>
      <c r="V872" s="3">
        <f t="shared" si="14"/>
        <v>0.3178127352</v>
      </c>
      <c r="W872" s="7">
        <f>IF(V872&lt;=('Ejercicio 3 - TIR'!$D$25-'Ejercicio 3 - TIR'!$C$25)/('Ejercicio 3 - TIR'!$E$25-'Ejercicio 3 - TIR'!$C$25),'Ejercicio 3 - TIR'!$C$25+SQRT(('Ejercicio 3 - TIR'!$E$25-'Ejercicio 3 - TIR'!$C$25)*('Ejercicio 3 - TIR'!$D$25-'Ejercicio 3 - TIR'!$C$25)*V872),'Ejercicio 3 - TIR'!$E$25-SQRT(('Ejercicio 3 - TIR'!$E$25-'Ejercicio 3 - TIR'!$C$25)*('Ejercicio 3 - TIR'!$E$25-'Ejercicio 3 - TIR'!$D$25)*(1-V872)))</f>
        <v>0.2011363588</v>
      </c>
      <c r="X872" s="3">
        <f t="shared" si="15"/>
        <v>0.09232863196</v>
      </c>
      <c r="Y872" s="7">
        <f>IF(X872&lt;=('Ejercicio 3 - TIR'!$D$26-'Ejercicio 3 - TIR'!$C$26)/('Ejercicio 3 - TIR'!$E$26-'Ejercicio 3 - TIR'!$C$26),'Ejercicio 3 - TIR'!$C$26+SQRT(('Ejercicio 3 - TIR'!$E$26-'Ejercicio 3 - TIR'!$C$26)*('Ejercicio 3 - TIR'!$D$26-'Ejercicio 3 - TIR'!$C$26)*X872),'Ejercicio 3 - TIR'!$E$26-SQRT(('Ejercicio 3 - TIR'!$E$26-'Ejercicio 3 - TIR'!$C$26)*('Ejercicio 3 - TIR'!$E$26-'Ejercicio 3 - TIR'!$D$26)*(1-X872)))</f>
        <v>0.2057888349</v>
      </c>
      <c r="Z872" s="3">
        <f t="shared" si="16"/>
        <v>1.1379179</v>
      </c>
      <c r="AA872" s="3">
        <f t="shared" si="17"/>
        <v>1.28796417</v>
      </c>
      <c r="AB872" s="3">
        <f t="shared" si="18"/>
        <v>1.534230269</v>
      </c>
      <c r="AC872" s="3">
        <f t="shared" si="19"/>
        <v>1.842819759</v>
      </c>
      <c r="AD872" s="3">
        <f t="shared" si="20"/>
        <v>2.222051491</v>
      </c>
      <c r="AE872" s="2">
        <f t="shared" si="21"/>
        <v>4439.981302</v>
      </c>
      <c r="AF872" s="2">
        <f t="shared" si="22"/>
        <v>5025.438862</v>
      </c>
      <c r="AG872" s="2">
        <f t="shared" si="23"/>
        <v>5986.331449</v>
      </c>
      <c r="AH872" s="2">
        <f t="shared" si="24"/>
        <v>7190.40036</v>
      </c>
      <c r="AI872" s="2">
        <f t="shared" si="25"/>
        <v>8670.104472</v>
      </c>
      <c r="AJ872" s="4">
        <f t="shared" si="26"/>
        <v>44538.62856</v>
      </c>
      <c r="AK872" s="4">
        <f t="shared" si="27"/>
        <v>53419.92273</v>
      </c>
      <c r="AL872" s="4">
        <f t="shared" si="28"/>
        <v>50846.04947</v>
      </c>
      <c r="AM872" s="4">
        <f t="shared" si="29"/>
        <v>67239.80886</v>
      </c>
      <c r="AN872" s="4">
        <f t="shared" si="30"/>
        <v>79406.65314</v>
      </c>
      <c r="AO872" s="4">
        <f>C872/'Ejercicio 3 - TIR'!$D$7</f>
        <v>14854.08609</v>
      </c>
      <c r="AP872" s="4">
        <f t="shared" si="31"/>
        <v>29684.54247</v>
      </c>
      <c r="AQ872" s="4">
        <f t="shared" si="32"/>
        <v>38565.83663</v>
      </c>
      <c r="AR872" s="4">
        <f t="shared" si="33"/>
        <v>35991.96338</v>
      </c>
      <c r="AS872" s="4">
        <f t="shared" si="34"/>
        <v>52385.72276</v>
      </c>
      <c r="AT872" s="4">
        <f t="shared" si="35"/>
        <v>64552.56705</v>
      </c>
      <c r="AU872" s="4">
        <f>AP872*'Ejercicio 3 - TIR'!$D$5</f>
        <v>14842.27123</v>
      </c>
      <c r="AV872" s="4">
        <f>AQ872*'Ejercicio 3 - TIR'!$D$5</f>
        <v>19282.91832</v>
      </c>
      <c r="AW872" s="4">
        <f>AR872*'Ejercicio 3 - TIR'!$D$5</f>
        <v>17995.98169</v>
      </c>
      <c r="AX872" s="4">
        <f>AS872*'Ejercicio 3 - TIR'!$D$5</f>
        <v>26192.86138</v>
      </c>
      <c r="AY872" s="4">
        <f>AT872*'Ejercicio 3 - TIR'!$D$5</f>
        <v>32276.28353</v>
      </c>
      <c r="AZ872" s="4">
        <f t="shared" ref="AZ872:BD872" si="2651">AJ872-AU872-AE872</f>
        <v>25256.37602</v>
      </c>
      <c r="BA872" s="4">
        <f t="shared" si="2651"/>
        <v>29111.56555</v>
      </c>
      <c r="BB872" s="4">
        <f t="shared" si="2651"/>
        <v>26863.73633</v>
      </c>
      <c r="BC872" s="4">
        <f t="shared" si="2651"/>
        <v>33856.54711</v>
      </c>
      <c r="BD872" s="4">
        <f t="shared" si="2651"/>
        <v>38460.26514</v>
      </c>
      <c r="BE872" s="4">
        <f t="shared" ref="BE872:BI872" si="2652">AZ872/Z872</f>
        <v>22195.25331</v>
      </c>
      <c r="BF872" s="4">
        <f t="shared" si="2652"/>
        <v>22602.77593</v>
      </c>
      <c r="BG872" s="4">
        <f t="shared" si="2652"/>
        <v>17509.58567</v>
      </c>
      <c r="BH872" s="4">
        <f t="shared" si="2652"/>
        <v>18372.14244</v>
      </c>
      <c r="BI872" s="4">
        <f t="shared" si="2652"/>
        <v>17308.44911</v>
      </c>
      <c r="BJ872" s="4">
        <f t="shared" si="38"/>
        <v>71534.34833</v>
      </c>
      <c r="BK872" s="4">
        <f t="shared" si="39"/>
        <v>33006.54414</v>
      </c>
      <c r="BL872" s="4">
        <f t="shared" si="40"/>
        <v>104540.8925</v>
      </c>
      <c r="BM872" s="4">
        <f>BK872*'Ejercicio 3 - TIR'!$D$5</f>
        <v>16503.27207</v>
      </c>
      <c r="BN872" s="4">
        <f t="shared" si="41"/>
        <v>88037.6204</v>
      </c>
      <c r="BO872" s="4">
        <f t="shared" si="42"/>
        <v>39619.97315</v>
      </c>
      <c r="BP872" s="4">
        <f t="shared" si="43"/>
        <v>-106463.3606</v>
      </c>
      <c r="BQ872" s="4">
        <f t="shared" ref="BQ872:BT872" si="2653">BE872</f>
        <v>22195.25331</v>
      </c>
      <c r="BR872" s="4">
        <f t="shared" si="2653"/>
        <v>22602.77593</v>
      </c>
      <c r="BS872" s="4">
        <f t="shared" si="2653"/>
        <v>17509.58567</v>
      </c>
      <c r="BT872" s="4">
        <f t="shared" si="2653"/>
        <v>18372.14244</v>
      </c>
      <c r="BU872" s="4">
        <f t="shared" si="45"/>
        <v>56928.42226</v>
      </c>
      <c r="BV872" s="36">
        <f t="shared" si="46"/>
        <v>7.880891087</v>
      </c>
    </row>
    <row r="873" ht="15.0" customHeight="1">
      <c r="A873" s="2">
        <v>872.0</v>
      </c>
      <c r="B873" s="3">
        <f t="shared" si="4"/>
        <v>0.89180503</v>
      </c>
      <c r="C873" s="4">
        <f>IF(B873&lt;=('Ejercicio 3 - TIR'!$D$13-'Ejercicio 3 - TIR'!$C$13)/('Ejercicio 3 - TIR'!$E$13-'Ejercicio 3 - TIR'!$C$13),'Ejercicio 3 - TIR'!$C$13+SQRT(('Ejercicio 3 - TIR'!$E$13-'Ejercicio 3 - TIR'!$C$13)*('Ejercicio 3 - TIR'!$D$13-'Ejercicio 3 - TIR'!$C$13)*B873),'Ejercicio 3 - TIR'!$E$13-SQRT(('Ejercicio 3 - TIR'!$E$13-'Ejercicio 3 - TIR'!$C$13)*('Ejercicio 3 - TIR'!$E$13-'Ejercicio 3 - TIR'!$D$13)*(1-B873)))</f>
        <v>88605.52924</v>
      </c>
      <c r="D873" s="3">
        <f t="shared" si="5"/>
        <v>0.1566632842</v>
      </c>
      <c r="E873" s="4">
        <f>IF(D873&lt;=('Ejercicio 3 - TIR'!$D$14-'Ejercicio 3 - TIR'!$C$14)/('Ejercicio 3 - TIR'!$E$14-'Ejercicio 3 - TIR'!$C$14),'Ejercicio 3 - TIR'!$C$14+SQRT(('Ejercicio 3 - TIR'!$E$14-'Ejercicio 3 - TIR'!$C$14)*('Ejercicio 3 - TIR'!$D$14-'Ejercicio 3 - TIR'!$C$14)*D873),'Ejercicio 3 - TIR'!$E$14-SQRT(('Ejercicio 3 - TIR'!$E$14-'Ejercicio 3 - TIR'!$C$14)*('Ejercicio 3 - TIR'!$E$14-'Ejercicio 3 - TIR'!$D$14)*(1-D873)))</f>
        <v>28427.7903</v>
      </c>
      <c r="F873" s="3">
        <f t="shared" si="6"/>
        <v>0.9976135941</v>
      </c>
      <c r="G873" s="4">
        <f>IF(F873&lt;=('Ejercicio 3 - TIR'!$D$18-'Ejercicio 3 - TIR'!$C$18)/('Ejercicio 3 - TIR'!$E$18-'Ejercicio 3 - TIR'!$C$18),'Ejercicio 3 - TIR'!$C$18+SQRT(('Ejercicio 3 - TIR'!$E$18-'Ejercicio 3 - TIR'!$C$18)*('Ejercicio 3 - TIR'!$D$18-'Ejercicio 3 - TIR'!$C$18)*F873),'Ejercicio 3 - TIR'!$E$18-SQRT(('Ejercicio 3 - TIR'!$E$18-'Ejercicio 3 - TIR'!$C$18)*('Ejercicio 3 - TIR'!$E$18-'Ejercicio 3 - TIR'!$D$18)*(1-F873)))</f>
        <v>44576.9392</v>
      </c>
      <c r="H873" s="3">
        <f t="shared" si="7"/>
        <v>0.5065086676</v>
      </c>
      <c r="I873" s="4">
        <f>IF(H873&lt;=('Ejercicio 3 - TIR'!$D$18-'Ejercicio 3 - TIR'!$C$18)/('Ejercicio 3 - TIR'!$E$18-'Ejercicio 3 - TIR'!$C$18),'Ejercicio 3 - TIR'!$C$18+SQRT(('Ejercicio 3 - TIR'!$E$18-'Ejercicio 3 - TIR'!$C$18)*('Ejercicio 3 - TIR'!$D$18-'Ejercicio 3 - TIR'!$C$18)*H873),'Ejercicio 3 - TIR'!$E$18-SQRT(('Ejercicio 3 - TIR'!$E$18-'Ejercicio 3 - TIR'!$C$18)*('Ejercicio 3 - TIR'!$E$18-'Ejercicio 3 - TIR'!$D$18)*(1-H873)))</f>
        <v>38716.4385</v>
      </c>
      <c r="J873" s="3">
        <f t="shared" si="8"/>
        <v>0.04325940825</v>
      </c>
      <c r="K873" s="4">
        <f>IF(J873&lt;=('Ejercicio 3 - TIR'!$D$18-'Ejercicio 3 - TIR'!$C$18)/('Ejercicio 3 - TIR'!$E$18-'Ejercicio 3 - TIR'!$C$18),'Ejercicio 3 - TIR'!$C$18+SQRT(('Ejercicio 3 - TIR'!$E$18-'Ejercicio 3 - TIR'!$C$18)*('Ejercicio 3 - TIR'!$D$18-'Ejercicio 3 - TIR'!$C$18)*J873),'Ejercicio 3 - TIR'!$E$18-SQRT(('Ejercicio 3 - TIR'!$E$18-'Ejercicio 3 - TIR'!$C$18)*('Ejercicio 3 - TIR'!$E$18-'Ejercicio 3 - TIR'!$D$18)*(1-J873)))</f>
        <v>32547.33414</v>
      </c>
      <c r="L873" s="3">
        <f t="shared" si="9"/>
        <v>0.5102823656</v>
      </c>
      <c r="M873" s="4">
        <f>IF(L873&lt;=('Ejercicio 3 - TIR'!$D$18-'Ejercicio 3 - TIR'!$C$18)/('Ejercicio 3 - TIR'!$E$18-'Ejercicio 3 - TIR'!$C$18),'Ejercicio 3 - TIR'!$C$18+SQRT(('Ejercicio 3 - TIR'!$E$18-'Ejercicio 3 - TIR'!$C$18)*('Ejercicio 3 - TIR'!$D$18-'Ejercicio 3 - TIR'!$C$18)*L873),'Ejercicio 3 - TIR'!$E$18-SQRT(('Ejercicio 3 - TIR'!$E$18-'Ejercicio 3 - TIR'!$C$18)*('Ejercicio 3 - TIR'!$E$18-'Ejercicio 3 - TIR'!$D$18)*(1-L873)))</f>
        <v>38748.84877</v>
      </c>
      <c r="N873" s="3">
        <f t="shared" si="10"/>
        <v>0.8838441303</v>
      </c>
      <c r="O873" s="4">
        <f>IF(N873&lt;=('Ejercicio 3 - TIR'!$D$18-'Ejercicio 3 - TIR'!$C$18)/('Ejercicio 3 - TIR'!$E$18-'Ejercicio 3 - TIR'!$C$18),'Ejercicio 3 - TIR'!$C$18+SQRT(('Ejercicio 3 - TIR'!$E$18-'Ejercicio 3 - TIR'!$C$18)*('Ejercicio 3 - TIR'!$D$18-'Ejercicio 3 - TIR'!$C$18)*N873),'Ejercicio 3 - TIR'!$E$18-SQRT(('Ejercicio 3 - TIR'!$E$18-'Ejercicio 3 - TIR'!$C$18)*('Ejercicio 3 - TIR'!$E$18-'Ejercicio 3 - TIR'!$D$18)*(1-N873)))</f>
        <v>42048.44275</v>
      </c>
      <c r="P873" s="3">
        <f t="shared" si="11"/>
        <v>0.1702715019</v>
      </c>
      <c r="Q873" s="7">
        <f>IF(P873&lt;=('Ejercicio 3 - TIR'!$D$22-'Ejercicio 3 - TIR'!$C$22)/('Ejercicio 3 - TIR'!$E$22-'Ejercicio 3 - TIR'!$C$22),'Ejercicio 3 - TIR'!$C$22+SQRT(('Ejercicio 3 - TIR'!$E$22-'Ejercicio 3 - TIR'!$C$22)*('Ejercicio 3 - TIR'!$D$22-'Ejercicio 3 - TIR'!$C$22)*P873),'Ejercicio 3 - TIR'!$E$22-SQRT(('Ejercicio 3 - TIR'!$E$22-'Ejercicio 3 - TIR'!$C$22)*('Ejercicio 3 - TIR'!$E$22-'Ejercicio 3 - TIR'!$D$22)*(1-P873)))</f>
        <v>0.1375068188</v>
      </c>
      <c r="R873" s="3">
        <f t="shared" si="12"/>
        <v>0.2049960698</v>
      </c>
      <c r="S873" s="7">
        <f>IF(R873&lt;=('Ejercicio 3 - TIR'!$D$23-'Ejercicio 3 - TIR'!$C$23)/('Ejercicio 3 - TIR'!$E$23-'Ejercicio 3 - TIR'!$C$23),'Ejercicio 3 - TIR'!$C$23+SQRT(('Ejercicio 3 - TIR'!$E$23-'Ejercicio 3 - TIR'!$C$23)*('Ejercicio 3 - TIR'!$D$23-'Ejercicio 3 - TIR'!$C$23)*R873),'Ejercicio 3 - TIR'!$E$23-SQRT(('Ejercicio 3 - TIR'!$E$23-'Ejercicio 3 - TIR'!$C$23)*('Ejercicio 3 - TIR'!$E$23-'Ejercicio 3 - TIR'!$D$23)*(1-R873)))</f>
        <v>0.1392091886</v>
      </c>
      <c r="T873" s="3">
        <f t="shared" si="13"/>
        <v>0.9624020426</v>
      </c>
      <c r="U873" s="7">
        <f>IF(T873&lt;=('Ejercicio 3 - TIR'!$D$24-'Ejercicio 3 - TIR'!$C$24)/('Ejercicio 3 - TIR'!$E$24-'Ejercicio 3 - TIR'!$C$24),'Ejercicio 3 - TIR'!$C$24+SQRT(('Ejercicio 3 - TIR'!$E$24-'Ejercicio 3 - TIR'!$C$24)*('Ejercicio 3 - TIR'!$D$24-'Ejercicio 3 - TIR'!$C$24)*T873),'Ejercicio 3 - TIR'!$E$24-SQRT(('Ejercicio 3 - TIR'!$E$24-'Ejercicio 3 - TIR'!$C$24)*('Ejercicio 3 - TIR'!$E$24-'Ejercicio 3 - TIR'!$D$24)*(1-T873)))</f>
        <v>0.2097396744</v>
      </c>
      <c r="V873" s="3">
        <f t="shared" si="14"/>
        <v>0.2944460484</v>
      </c>
      <c r="W873" s="7">
        <f>IF(V873&lt;=('Ejercicio 3 - TIR'!$D$25-'Ejercicio 3 - TIR'!$C$25)/('Ejercicio 3 - TIR'!$E$25-'Ejercicio 3 - TIR'!$C$25),'Ejercicio 3 - TIR'!$C$25+SQRT(('Ejercicio 3 - TIR'!$E$25-'Ejercicio 3 - TIR'!$C$25)*('Ejercicio 3 - TIR'!$D$25-'Ejercicio 3 - TIR'!$C$25)*V873),'Ejercicio 3 - TIR'!$E$25-SQRT(('Ejercicio 3 - TIR'!$E$25-'Ejercicio 3 - TIR'!$C$25)*('Ejercicio 3 - TIR'!$E$25-'Ejercicio 3 - TIR'!$D$25)*(1-V873)))</f>
        <v>0.2003065514</v>
      </c>
      <c r="X873" s="3">
        <f t="shared" si="15"/>
        <v>0.2660176887</v>
      </c>
      <c r="Y873" s="7">
        <f>IF(X873&lt;=('Ejercicio 3 - TIR'!$D$26-'Ejercicio 3 - TIR'!$C$26)/('Ejercicio 3 - TIR'!$E$26-'Ejercicio 3 - TIR'!$C$26),'Ejercicio 3 - TIR'!$C$26+SQRT(('Ejercicio 3 - TIR'!$E$26-'Ejercicio 3 - TIR'!$C$26)*('Ejercicio 3 - TIR'!$D$26-'Ejercicio 3 - TIR'!$C$26)*X873),'Ejercicio 3 - TIR'!$E$26-SQRT(('Ejercicio 3 - TIR'!$E$26-'Ejercicio 3 - TIR'!$C$26)*('Ejercicio 3 - TIR'!$E$26-'Ejercicio 3 - TIR'!$D$26)*(1-X873)))</f>
        <v>0.2168001448</v>
      </c>
      <c r="Z873" s="3">
        <f t="shared" si="16"/>
        <v>1.137506819</v>
      </c>
      <c r="AA873" s="3">
        <f t="shared" si="17"/>
        <v>1.29585822</v>
      </c>
      <c r="AB873" s="3">
        <f t="shared" si="18"/>
        <v>1.567651101</v>
      </c>
      <c r="AC873" s="3">
        <f t="shared" si="19"/>
        <v>1.881661887</v>
      </c>
      <c r="AD873" s="3">
        <f t="shared" si="20"/>
        <v>2.289606457</v>
      </c>
      <c r="AE873" s="2">
        <f t="shared" si="21"/>
        <v>3909.015008</v>
      </c>
      <c r="AF873" s="2">
        <f t="shared" si="22"/>
        <v>4453.185816</v>
      </c>
      <c r="AG873" s="2">
        <f t="shared" si="23"/>
        <v>5387.195559</v>
      </c>
      <c r="AH873" s="2">
        <f t="shared" si="24"/>
        <v>6466.286123</v>
      </c>
      <c r="AI873" s="2">
        <f t="shared" si="25"/>
        <v>7868.177891</v>
      </c>
      <c r="AJ873" s="4">
        <f t="shared" si="26"/>
        <v>50706.57229</v>
      </c>
      <c r="AK873" s="4">
        <f t="shared" si="27"/>
        <v>50171.01508</v>
      </c>
      <c r="AL873" s="4">
        <f t="shared" si="28"/>
        <v>51022.86421</v>
      </c>
      <c r="AM873" s="4">
        <f t="shared" si="29"/>
        <v>72912.2319</v>
      </c>
      <c r="AN873" s="4">
        <f t="shared" si="30"/>
        <v>96274.386</v>
      </c>
      <c r="AO873" s="4">
        <f>C873/'Ejercicio 3 - TIR'!$D$7</f>
        <v>17721.10585</v>
      </c>
      <c r="AP873" s="4">
        <f t="shared" si="31"/>
        <v>32985.46645</v>
      </c>
      <c r="AQ873" s="4">
        <f t="shared" si="32"/>
        <v>32449.90923</v>
      </c>
      <c r="AR873" s="4">
        <f t="shared" si="33"/>
        <v>33301.75836</v>
      </c>
      <c r="AS873" s="4">
        <f t="shared" si="34"/>
        <v>55191.12606</v>
      </c>
      <c r="AT873" s="4">
        <f t="shared" si="35"/>
        <v>78553.28015</v>
      </c>
      <c r="AU873" s="4">
        <f>AP873*'Ejercicio 3 - TIR'!$D$5</f>
        <v>16492.73322</v>
      </c>
      <c r="AV873" s="4">
        <f>AQ873*'Ejercicio 3 - TIR'!$D$5</f>
        <v>16224.95462</v>
      </c>
      <c r="AW873" s="4">
        <f>AR873*'Ejercicio 3 - TIR'!$D$5</f>
        <v>16650.87918</v>
      </c>
      <c r="AX873" s="4">
        <f>AS873*'Ejercicio 3 - TIR'!$D$5</f>
        <v>27595.56303</v>
      </c>
      <c r="AY873" s="4">
        <f>AT873*'Ejercicio 3 - TIR'!$D$5</f>
        <v>39276.64008</v>
      </c>
      <c r="AZ873" s="4">
        <f t="shared" ref="AZ873:BD873" si="2654">AJ873-AU873-AE873</f>
        <v>30304.82406</v>
      </c>
      <c r="BA873" s="4">
        <f t="shared" si="2654"/>
        <v>29492.87465</v>
      </c>
      <c r="BB873" s="4">
        <f t="shared" si="2654"/>
        <v>28984.78947</v>
      </c>
      <c r="BC873" s="4">
        <f t="shared" si="2654"/>
        <v>38850.38275</v>
      </c>
      <c r="BD873" s="4">
        <f t="shared" si="2654"/>
        <v>49129.56803</v>
      </c>
      <c r="BE873" s="4">
        <f t="shared" ref="BE873:BI873" si="2655">AZ873/Z873</f>
        <v>26641.44387</v>
      </c>
      <c r="BF873" s="4">
        <f t="shared" si="2655"/>
        <v>22759.33755</v>
      </c>
      <c r="BG873" s="4">
        <f t="shared" si="2655"/>
        <v>18489.31146</v>
      </c>
      <c r="BH873" s="4">
        <f t="shared" si="2655"/>
        <v>20646.84576</v>
      </c>
      <c r="BI873" s="4">
        <f t="shared" si="2655"/>
        <v>21457.6474</v>
      </c>
      <c r="BJ873" s="4">
        <f t="shared" si="38"/>
        <v>65088.45221</v>
      </c>
      <c r="BK873" s="4">
        <f t="shared" si="39"/>
        <v>40574.35837</v>
      </c>
      <c r="BL873" s="4">
        <f t="shared" si="40"/>
        <v>105662.8106</v>
      </c>
      <c r="BM873" s="4">
        <f>BK873*'Ejercicio 3 - TIR'!$D$5</f>
        <v>20287.17918</v>
      </c>
      <c r="BN873" s="4">
        <f t="shared" si="41"/>
        <v>85375.63139</v>
      </c>
      <c r="BO873" s="4">
        <f t="shared" si="42"/>
        <v>37288.34322</v>
      </c>
      <c r="BP873" s="4">
        <f t="shared" si="43"/>
        <v>-117033.3195</v>
      </c>
      <c r="BQ873" s="4">
        <f t="shared" ref="BQ873:BT873" si="2656">BE873</f>
        <v>26641.44387</v>
      </c>
      <c r="BR873" s="4">
        <f t="shared" si="2656"/>
        <v>22759.33755</v>
      </c>
      <c r="BS873" s="4">
        <f t="shared" si="2656"/>
        <v>18489.31146</v>
      </c>
      <c r="BT873" s="4">
        <f t="shared" si="2656"/>
        <v>20646.84576</v>
      </c>
      <c r="BU873" s="4">
        <f t="shared" si="45"/>
        <v>58745.99062</v>
      </c>
      <c r="BV873" s="36">
        <f t="shared" si="46"/>
        <v>7.132876577</v>
      </c>
    </row>
    <row r="874" ht="15.0" customHeight="1">
      <c r="A874" s="2">
        <v>873.0</v>
      </c>
      <c r="B874" s="3">
        <f t="shared" si="4"/>
        <v>0.8211457032</v>
      </c>
      <c r="C874" s="4">
        <f>IF(B874&lt;=('Ejercicio 3 - TIR'!$D$13-'Ejercicio 3 - TIR'!$C$13)/('Ejercicio 3 - TIR'!$E$13-'Ejercicio 3 - TIR'!$C$13),'Ejercicio 3 - TIR'!$C$13+SQRT(('Ejercicio 3 - TIR'!$E$13-'Ejercicio 3 - TIR'!$C$13)*('Ejercicio 3 - TIR'!$D$13-'Ejercicio 3 - TIR'!$C$13)*B874),'Ejercicio 3 - TIR'!$E$13-SQRT(('Ejercicio 3 - TIR'!$E$13-'Ejercicio 3 - TIR'!$C$13)*('Ejercicio 3 - TIR'!$E$13-'Ejercicio 3 - TIR'!$D$13)*(1-B874)))</f>
        <v>85349.90935</v>
      </c>
      <c r="D874" s="3">
        <f t="shared" si="5"/>
        <v>0.7663136433</v>
      </c>
      <c r="E874" s="4">
        <f>IF(D874&lt;=('Ejercicio 3 - TIR'!$D$14-'Ejercicio 3 - TIR'!$C$14)/('Ejercicio 3 - TIR'!$E$14-'Ejercicio 3 - TIR'!$C$14),'Ejercicio 3 - TIR'!$C$14+SQRT(('Ejercicio 3 - TIR'!$E$14-'Ejercicio 3 - TIR'!$C$14)*('Ejercicio 3 - TIR'!$D$14-'Ejercicio 3 - TIR'!$C$14)*D874),'Ejercicio 3 - TIR'!$E$14-SQRT(('Ejercicio 3 - TIR'!$E$14-'Ejercicio 3 - TIR'!$C$14)*('Ejercicio 3 - TIR'!$E$14-'Ejercicio 3 - TIR'!$D$14)*(1-D874)))</f>
        <v>34079.44652</v>
      </c>
      <c r="F874" s="3">
        <f t="shared" si="6"/>
        <v>0.9697006302</v>
      </c>
      <c r="G874" s="4">
        <f>IF(F874&lt;=('Ejercicio 3 - TIR'!$D$18-'Ejercicio 3 - TIR'!$C$18)/('Ejercicio 3 - TIR'!$E$18-'Ejercicio 3 - TIR'!$C$18),'Ejercicio 3 - TIR'!$C$18+SQRT(('Ejercicio 3 - TIR'!$E$18-'Ejercicio 3 - TIR'!$C$18)*('Ejercicio 3 - TIR'!$D$18-'Ejercicio 3 - TIR'!$C$18)*F874),'Ejercicio 3 - TIR'!$E$18-SQRT(('Ejercicio 3 - TIR'!$E$18-'Ejercicio 3 - TIR'!$C$18)*('Ejercicio 3 - TIR'!$E$18-'Ejercicio 3 - TIR'!$D$18)*(1-F874)))</f>
        <v>43492.53433</v>
      </c>
      <c r="H874" s="3">
        <f t="shared" si="7"/>
        <v>0.5239703647</v>
      </c>
      <c r="I874" s="4">
        <f>IF(H874&lt;=('Ejercicio 3 - TIR'!$D$18-'Ejercicio 3 - TIR'!$C$18)/('Ejercicio 3 - TIR'!$E$18-'Ejercicio 3 - TIR'!$C$18),'Ejercicio 3 - TIR'!$C$18+SQRT(('Ejercicio 3 - TIR'!$E$18-'Ejercicio 3 - TIR'!$C$18)*('Ejercicio 3 - TIR'!$D$18-'Ejercicio 3 - TIR'!$C$18)*H874),'Ejercicio 3 - TIR'!$E$18-SQRT(('Ejercicio 3 - TIR'!$E$18-'Ejercicio 3 - TIR'!$C$18)*('Ejercicio 3 - TIR'!$E$18-'Ejercicio 3 - TIR'!$D$18)*(1-H874)))</f>
        <v>38865.4134</v>
      </c>
      <c r="J874" s="3">
        <f t="shared" si="8"/>
        <v>0.2406281972</v>
      </c>
      <c r="K874" s="4">
        <f>IF(J874&lt;=('Ejercicio 3 - TIR'!$D$18-'Ejercicio 3 - TIR'!$C$18)/('Ejercicio 3 - TIR'!$E$18-'Ejercicio 3 - TIR'!$C$18),'Ejercicio 3 - TIR'!$C$18+SQRT(('Ejercicio 3 - TIR'!$E$18-'Ejercicio 3 - TIR'!$C$18)*('Ejercicio 3 - TIR'!$D$18-'Ejercicio 3 - TIR'!$C$18)*J874),'Ejercicio 3 - TIR'!$E$18-SQRT(('Ejercicio 3 - TIR'!$E$18-'Ejercicio 3 - TIR'!$C$18)*('Ejercicio 3 - TIR'!$E$18-'Ejercicio 3 - TIR'!$D$18)*(1-J874)))</f>
        <v>36007.84733</v>
      </c>
      <c r="L874" s="3">
        <f t="shared" si="9"/>
        <v>0.05245154554</v>
      </c>
      <c r="M874" s="4">
        <f>IF(L874&lt;=('Ejercicio 3 - TIR'!$D$18-'Ejercicio 3 - TIR'!$C$18)/('Ejercicio 3 - TIR'!$E$18-'Ejercicio 3 - TIR'!$C$18),'Ejercicio 3 - TIR'!$C$18+SQRT(('Ejercicio 3 - TIR'!$E$18-'Ejercicio 3 - TIR'!$C$18)*('Ejercicio 3 - TIR'!$D$18-'Ejercicio 3 - TIR'!$C$18)*L874),'Ejercicio 3 - TIR'!$E$18-SQRT(('Ejercicio 3 - TIR'!$E$18-'Ejercicio 3 - TIR'!$C$18)*('Ejercicio 3 - TIR'!$E$18-'Ejercicio 3 - TIR'!$D$18)*(1-L874)))</f>
        <v>32804.94774</v>
      </c>
      <c r="N874" s="3">
        <f t="shared" si="10"/>
        <v>0.04635260021</v>
      </c>
      <c r="O874" s="4">
        <f>IF(N874&lt;=('Ejercicio 3 - TIR'!$D$18-'Ejercicio 3 - TIR'!$C$18)/('Ejercicio 3 - TIR'!$E$18-'Ejercicio 3 - TIR'!$C$18),'Ejercicio 3 - TIR'!$C$18+SQRT(('Ejercicio 3 - TIR'!$E$18-'Ejercicio 3 - TIR'!$C$18)*('Ejercicio 3 - TIR'!$D$18-'Ejercicio 3 - TIR'!$C$18)*N874),'Ejercicio 3 - TIR'!$E$18-SQRT(('Ejercicio 3 - TIR'!$E$18-'Ejercicio 3 - TIR'!$C$18)*('Ejercicio 3 - TIR'!$E$18-'Ejercicio 3 - TIR'!$D$18)*(1-N874)))</f>
        <v>32636.83333</v>
      </c>
      <c r="P874" s="3">
        <f t="shared" si="11"/>
        <v>0.7633918626</v>
      </c>
      <c r="Q874" s="7">
        <f>IF(P874&lt;=('Ejercicio 3 - TIR'!$D$22-'Ejercicio 3 - TIR'!$C$22)/('Ejercicio 3 - TIR'!$E$22-'Ejercicio 3 - TIR'!$C$22),'Ejercicio 3 - TIR'!$C$22+SQRT(('Ejercicio 3 - TIR'!$E$22-'Ejercicio 3 - TIR'!$C$22)*('Ejercicio 3 - TIR'!$D$22-'Ejercicio 3 - TIR'!$C$22)*P874),'Ejercicio 3 - TIR'!$E$22-SQRT(('Ejercicio 3 - TIR'!$E$22-'Ejercicio 3 - TIR'!$C$22)*('Ejercicio 3 - TIR'!$E$22-'Ejercicio 3 - TIR'!$D$22)*(1-P874)))</f>
        <v>0.1593627849</v>
      </c>
      <c r="R874" s="3">
        <f t="shared" si="12"/>
        <v>0.6526613216</v>
      </c>
      <c r="S874" s="7">
        <f>IF(R874&lt;=('Ejercicio 3 - TIR'!$D$23-'Ejercicio 3 - TIR'!$C$23)/('Ejercicio 3 - TIR'!$E$23-'Ejercicio 3 - TIR'!$C$23),'Ejercicio 3 - TIR'!$C$23+SQRT(('Ejercicio 3 - TIR'!$E$23-'Ejercicio 3 - TIR'!$C$23)*('Ejercicio 3 - TIR'!$D$23-'Ejercicio 3 - TIR'!$C$23)*R874),'Ejercicio 3 - TIR'!$E$23-SQRT(('Ejercicio 3 - TIR'!$E$23-'Ejercicio 3 - TIR'!$C$23)*('Ejercicio 3 - TIR'!$E$23-'Ejercicio 3 - TIR'!$D$23)*(1-R874)))</f>
        <v>0.1549958079</v>
      </c>
      <c r="T874" s="3">
        <f t="shared" si="13"/>
        <v>0.815755942</v>
      </c>
      <c r="U874" s="7">
        <f>IF(T874&lt;=('Ejercicio 3 - TIR'!$D$24-'Ejercicio 3 - TIR'!$C$24)/('Ejercicio 3 - TIR'!$E$24-'Ejercicio 3 - TIR'!$C$24),'Ejercicio 3 - TIR'!$C$24+SQRT(('Ejercicio 3 - TIR'!$E$24-'Ejercicio 3 - TIR'!$C$24)*('Ejercicio 3 - TIR'!$D$24-'Ejercicio 3 - TIR'!$C$24)*T874),'Ejercicio 3 - TIR'!$E$24-SQRT(('Ejercicio 3 - TIR'!$E$24-'Ejercicio 3 - TIR'!$C$24)*('Ejercicio 3 - TIR'!$E$24-'Ejercicio 3 - TIR'!$D$24)*(1-T874)))</f>
        <v>0.1972869341</v>
      </c>
      <c r="V874" s="3">
        <f t="shared" si="14"/>
        <v>0.4285524714</v>
      </c>
      <c r="W874" s="7">
        <f>IF(V874&lt;=('Ejercicio 3 - TIR'!$D$25-'Ejercicio 3 - TIR'!$C$25)/('Ejercicio 3 - TIR'!$E$25-'Ejercicio 3 - TIR'!$C$25),'Ejercicio 3 - TIR'!$C$25+SQRT(('Ejercicio 3 - TIR'!$E$25-'Ejercicio 3 - TIR'!$C$25)*('Ejercicio 3 - TIR'!$D$25-'Ejercicio 3 - TIR'!$C$25)*V874),'Ejercicio 3 - TIR'!$E$25-SQRT(('Ejercicio 3 - TIR'!$E$25-'Ejercicio 3 - TIR'!$C$25)*('Ejercicio 3 - TIR'!$E$25-'Ejercicio 3 - TIR'!$D$25)*(1-V874)))</f>
        <v>0.2052778986</v>
      </c>
      <c r="X874" s="3">
        <f t="shared" si="15"/>
        <v>0.4770138574</v>
      </c>
      <c r="Y874" s="7">
        <f>IF(X874&lt;=('Ejercicio 3 - TIR'!$D$26-'Ejercicio 3 - TIR'!$C$26)/('Ejercicio 3 - TIR'!$E$26-'Ejercicio 3 - TIR'!$C$26),'Ejercicio 3 - TIR'!$C$26+SQRT(('Ejercicio 3 - TIR'!$E$26-'Ejercicio 3 - TIR'!$C$26)*('Ejercicio 3 - TIR'!$D$26-'Ejercicio 3 - TIR'!$C$26)*X874),'Ejercicio 3 - TIR'!$E$26-SQRT(('Ejercicio 3 - TIR'!$E$26-'Ejercicio 3 - TIR'!$C$26)*('Ejercicio 3 - TIR'!$E$26-'Ejercicio 3 - TIR'!$D$26)*(1-X874)))</f>
        <v>0.2268575013</v>
      </c>
      <c r="Z874" s="3">
        <f t="shared" si="16"/>
        <v>1.159362785</v>
      </c>
      <c r="AA874" s="3">
        <f t="shared" si="17"/>
        <v>1.339059156</v>
      </c>
      <c r="AB874" s="3">
        <f t="shared" si="18"/>
        <v>1.603238032</v>
      </c>
      <c r="AC874" s="3">
        <f t="shared" si="19"/>
        <v>1.932347366</v>
      </c>
      <c r="AD874" s="3">
        <f t="shared" si="20"/>
        <v>2.370714861</v>
      </c>
      <c r="AE874" s="2">
        <f t="shared" si="21"/>
        <v>5430.995505</v>
      </c>
      <c r="AF874" s="2">
        <f t="shared" si="22"/>
        <v>6272.777041</v>
      </c>
      <c r="AG874" s="2">
        <f t="shared" si="23"/>
        <v>7510.313992</v>
      </c>
      <c r="AH874" s="2">
        <f t="shared" si="24"/>
        <v>9052.015467</v>
      </c>
      <c r="AI874" s="2">
        <f t="shared" si="25"/>
        <v>11105.53308</v>
      </c>
      <c r="AJ874" s="4">
        <f t="shared" si="26"/>
        <v>50423.62573</v>
      </c>
      <c r="AK874" s="4">
        <f t="shared" si="27"/>
        <v>52043.08768</v>
      </c>
      <c r="AL874" s="4">
        <f t="shared" si="28"/>
        <v>57729.15029</v>
      </c>
      <c r="AM874" s="4">
        <f t="shared" si="29"/>
        <v>63390.55437</v>
      </c>
      <c r="AN874" s="4">
        <f t="shared" si="30"/>
        <v>77372.62581</v>
      </c>
      <c r="AO874" s="4">
        <f>C874/'Ejercicio 3 - TIR'!$D$7</f>
        <v>17069.98187</v>
      </c>
      <c r="AP874" s="4">
        <f t="shared" si="31"/>
        <v>33353.64386</v>
      </c>
      <c r="AQ874" s="4">
        <f t="shared" si="32"/>
        <v>34973.10581</v>
      </c>
      <c r="AR874" s="4">
        <f t="shared" si="33"/>
        <v>40659.16842</v>
      </c>
      <c r="AS874" s="4">
        <f t="shared" si="34"/>
        <v>46320.5725</v>
      </c>
      <c r="AT874" s="4">
        <f t="shared" si="35"/>
        <v>60302.64394</v>
      </c>
      <c r="AU874" s="4">
        <f>AP874*'Ejercicio 3 - TIR'!$D$5</f>
        <v>16676.82193</v>
      </c>
      <c r="AV874" s="4">
        <f>AQ874*'Ejercicio 3 - TIR'!$D$5</f>
        <v>17486.5529</v>
      </c>
      <c r="AW874" s="4">
        <f>AR874*'Ejercicio 3 - TIR'!$D$5</f>
        <v>20329.58421</v>
      </c>
      <c r="AX874" s="4">
        <f>AS874*'Ejercicio 3 - TIR'!$D$5</f>
        <v>23160.28625</v>
      </c>
      <c r="AY874" s="4">
        <f>AT874*'Ejercicio 3 - TIR'!$D$5</f>
        <v>30151.32197</v>
      </c>
      <c r="AZ874" s="4">
        <f t="shared" ref="AZ874:BD874" si="2657">AJ874-AU874-AE874</f>
        <v>28315.80829</v>
      </c>
      <c r="BA874" s="4">
        <f t="shared" si="2657"/>
        <v>28283.75773</v>
      </c>
      <c r="BB874" s="4">
        <f t="shared" si="2657"/>
        <v>29889.25209</v>
      </c>
      <c r="BC874" s="4">
        <f t="shared" si="2657"/>
        <v>31178.25265</v>
      </c>
      <c r="BD874" s="4">
        <f t="shared" si="2657"/>
        <v>36115.77076</v>
      </c>
      <c r="BE874" s="4">
        <f t="shared" ref="BE874:BI874" si="2658">AZ874/Z874</f>
        <v>24423.59601</v>
      </c>
      <c r="BF874" s="4">
        <f t="shared" si="2658"/>
        <v>21122.11219</v>
      </c>
      <c r="BG874" s="4">
        <f t="shared" si="2658"/>
        <v>18643.0533</v>
      </c>
      <c r="BH874" s="4">
        <f t="shared" si="2658"/>
        <v>16134.91094</v>
      </c>
      <c r="BI874" s="4">
        <f t="shared" si="2658"/>
        <v>15234.12678</v>
      </c>
      <c r="BJ874" s="4">
        <f t="shared" si="38"/>
        <v>80792.65033</v>
      </c>
      <c r="BK874" s="4">
        <f t="shared" si="39"/>
        <v>40468.0597</v>
      </c>
      <c r="BL874" s="4">
        <f t="shared" si="40"/>
        <v>121260.71</v>
      </c>
      <c r="BM874" s="4">
        <f>BK874*'Ejercicio 3 - TIR'!$D$5</f>
        <v>20234.02985</v>
      </c>
      <c r="BN874" s="4">
        <f t="shared" si="41"/>
        <v>101026.6802</v>
      </c>
      <c r="BO874" s="4">
        <f t="shared" si="42"/>
        <v>42614.43746</v>
      </c>
      <c r="BP874" s="4">
        <f t="shared" si="43"/>
        <v>-119429.3559</v>
      </c>
      <c r="BQ874" s="4">
        <f t="shared" ref="BQ874:BT874" si="2659">BE874</f>
        <v>24423.59601</v>
      </c>
      <c r="BR874" s="4">
        <f t="shared" si="2659"/>
        <v>21122.11219</v>
      </c>
      <c r="BS874" s="4">
        <f t="shared" si="2659"/>
        <v>18643.0533</v>
      </c>
      <c r="BT874" s="4">
        <f t="shared" si="2659"/>
        <v>16134.91094</v>
      </c>
      <c r="BU874" s="4">
        <f t="shared" si="45"/>
        <v>57848.56424</v>
      </c>
      <c r="BV874" s="36">
        <f t="shared" si="46"/>
        <v>4.387796727</v>
      </c>
    </row>
    <row r="875" ht="15.0" customHeight="1">
      <c r="A875" s="2">
        <v>874.0</v>
      </c>
      <c r="B875" s="3">
        <f t="shared" si="4"/>
        <v>0.5172848851</v>
      </c>
      <c r="C875" s="4">
        <f>IF(B875&lt;=('Ejercicio 3 - TIR'!$D$13-'Ejercicio 3 - TIR'!$C$13)/('Ejercicio 3 - TIR'!$E$13-'Ejercicio 3 - TIR'!$C$13),'Ejercicio 3 - TIR'!$C$13+SQRT(('Ejercicio 3 - TIR'!$E$13-'Ejercicio 3 - TIR'!$C$13)*('Ejercicio 3 - TIR'!$D$13-'Ejercicio 3 - TIR'!$C$13)*B875),'Ejercicio 3 - TIR'!$E$13-SQRT(('Ejercicio 3 - TIR'!$E$13-'Ejercicio 3 - TIR'!$C$13)*('Ejercicio 3 - TIR'!$E$13-'Ejercicio 3 - TIR'!$D$13)*(1-B875)))</f>
        <v>75932.21784</v>
      </c>
      <c r="D875" s="3">
        <f t="shared" si="5"/>
        <v>0.03201101302</v>
      </c>
      <c r="E875" s="4">
        <f>IF(D875&lt;=('Ejercicio 3 - TIR'!$D$14-'Ejercicio 3 - TIR'!$C$14)/('Ejercicio 3 - TIR'!$E$14-'Ejercicio 3 - TIR'!$C$14),'Ejercicio 3 - TIR'!$C$14+SQRT(('Ejercicio 3 - TIR'!$E$14-'Ejercicio 3 - TIR'!$C$14)*('Ejercicio 3 - TIR'!$D$14-'Ejercicio 3 - TIR'!$C$14)*D875),'Ejercicio 3 - TIR'!$E$14-SQRT(('Ejercicio 3 - TIR'!$E$14-'Ejercicio 3 - TIR'!$C$14)*('Ejercicio 3 - TIR'!$E$14-'Ejercicio 3 - TIR'!$D$14)*(1-D875)))</f>
        <v>26549.4599</v>
      </c>
      <c r="F875" s="3">
        <f t="shared" si="6"/>
        <v>0.5409594528</v>
      </c>
      <c r="G875" s="4">
        <f>IF(F875&lt;=('Ejercicio 3 - TIR'!$D$18-'Ejercicio 3 - TIR'!$C$18)/('Ejercicio 3 - TIR'!$E$18-'Ejercicio 3 - TIR'!$C$18),'Ejercicio 3 - TIR'!$C$18+SQRT(('Ejercicio 3 - TIR'!$E$18-'Ejercicio 3 - TIR'!$C$18)*('Ejercicio 3 - TIR'!$D$18-'Ejercicio 3 - TIR'!$C$18)*F875),'Ejercicio 3 - TIR'!$E$18-SQRT(('Ejercicio 3 - TIR'!$E$18-'Ejercicio 3 - TIR'!$C$18)*('Ejercicio 3 - TIR'!$E$18-'Ejercicio 3 - TIR'!$D$18)*(1-F875)))</f>
        <v>39007.99189</v>
      </c>
      <c r="H875" s="3">
        <f t="shared" si="7"/>
        <v>0.2864929148</v>
      </c>
      <c r="I875" s="4">
        <f>IF(H875&lt;=('Ejercicio 3 - TIR'!$D$18-'Ejercicio 3 - TIR'!$C$18)/('Ejercicio 3 - TIR'!$E$18-'Ejercicio 3 - TIR'!$C$18),'Ejercicio 3 - TIR'!$C$18+SQRT(('Ejercicio 3 - TIR'!$E$18-'Ejercicio 3 - TIR'!$C$18)*('Ejercicio 3 - TIR'!$D$18-'Ejercicio 3 - TIR'!$C$18)*H875),'Ejercicio 3 - TIR'!$E$18-SQRT(('Ejercicio 3 - TIR'!$E$18-'Ejercicio 3 - TIR'!$C$18)*('Ejercicio 3 - TIR'!$E$18-'Ejercicio 3 - TIR'!$D$18)*(1-H875)))</f>
        <v>36555.45095</v>
      </c>
      <c r="J875" s="3">
        <f t="shared" si="8"/>
        <v>0.3175018871</v>
      </c>
      <c r="K875" s="4">
        <f>IF(J875&lt;=('Ejercicio 3 - TIR'!$D$18-'Ejercicio 3 - TIR'!$C$18)/('Ejercicio 3 - TIR'!$E$18-'Ejercicio 3 - TIR'!$C$18),'Ejercicio 3 - TIR'!$C$18+SQRT(('Ejercicio 3 - TIR'!$E$18-'Ejercicio 3 - TIR'!$C$18)*('Ejercicio 3 - TIR'!$D$18-'Ejercicio 3 - TIR'!$C$18)*J875),'Ejercicio 3 - TIR'!$E$18-SQRT(('Ejercicio 3 - TIR'!$E$18-'Ejercicio 3 - TIR'!$C$18)*('Ejercicio 3 - TIR'!$E$18-'Ejercicio 3 - TIR'!$D$18)*(1-J875)))</f>
        <v>36901.10738</v>
      </c>
      <c r="L875" s="3">
        <f t="shared" si="9"/>
        <v>0.9667785948</v>
      </c>
      <c r="M875" s="4">
        <f>IF(L875&lt;=('Ejercicio 3 - TIR'!$D$18-'Ejercicio 3 - TIR'!$C$18)/('Ejercicio 3 - TIR'!$E$18-'Ejercicio 3 - TIR'!$C$18),'Ejercicio 3 - TIR'!$C$18+SQRT(('Ejercicio 3 - TIR'!$E$18-'Ejercicio 3 - TIR'!$C$18)*('Ejercicio 3 - TIR'!$D$18-'Ejercicio 3 - TIR'!$C$18)*L875),'Ejercicio 3 - TIR'!$E$18-SQRT(('Ejercicio 3 - TIR'!$E$18-'Ejercicio 3 - TIR'!$C$18)*('Ejercicio 3 - TIR'!$E$18-'Ejercicio 3 - TIR'!$D$18)*(1-L875)))</f>
        <v>43421.51801</v>
      </c>
      <c r="N875" s="3">
        <f t="shared" si="10"/>
        <v>0.4300148161</v>
      </c>
      <c r="O875" s="4">
        <f>IF(N875&lt;=('Ejercicio 3 - TIR'!$D$18-'Ejercicio 3 - TIR'!$C$18)/('Ejercicio 3 - TIR'!$E$18-'Ejercicio 3 - TIR'!$C$18),'Ejercicio 3 - TIR'!$C$18+SQRT(('Ejercicio 3 - TIR'!$E$18-'Ejercicio 3 - TIR'!$C$18)*('Ejercicio 3 - TIR'!$D$18-'Ejercicio 3 - TIR'!$C$18)*N875),'Ejercicio 3 - TIR'!$E$18-SQRT(('Ejercicio 3 - TIR'!$E$18-'Ejercicio 3 - TIR'!$C$18)*('Ejercicio 3 - TIR'!$E$18-'Ejercicio 3 - TIR'!$D$18)*(1-N875)))</f>
        <v>38031.32756</v>
      </c>
      <c r="P875" s="3">
        <f t="shared" si="11"/>
        <v>0.3018915514</v>
      </c>
      <c r="Q875" s="7">
        <f>IF(P875&lt;=('Ejercicio 3 - TIR'!$D$22-'Ejercicio 3 - TIR'!$C$22)/('Ejercicio 3 - TIR'!$E$22-'Ejercicio 3 - TIR'!$C$22),'Ejercicio 3 - TIR'!$C$22+SQRT(('Ejercicio 3 - TIR'!$E$22-'Ejercicio 3 - TIR'!$C$22)*('Ejercicio 3 - TIR'!$D$22-'Ejercicio 3 - TIR'!$C$22)*P875),'Ejercicio 3 - TIR'!$E$22-SQRT(('Ejercicio 3 - TIR'!$E$22-'Ejercicio 3 - TIR'!$C$22)*('Ejercicio 3 - TIR'!$E$22-'Ejercicio 3 - TIR'!$D$22)*(1-P875)))</f>
        <v>0.1433110444</v>
      </c>
      <c r="R875" s="3">
        <f t="shared" si="12"/>
        <v>0.1747301944</v>
      </c>
      <c r="S875" s="7">
        <f>IF(R875&lt;=('Ejercicio 3 - TIR'!$D$23-'Ejercicio 3 - TIR'!$C$23)/('Ejercicio 3 - TIR'!$E$23-'Ejercicio 3 - TIR'!$C$23),'Ejercicio 3 - TIR'!$C$23+SQRT(('Ejercicio 3 - TIR'!$E$23-'Ejercicio 3 - TIR'!$C$23)*('Ejercicio 3 - TIR'!$D$23-'Ejercicio 3 - TIR'!$C$23)*R875),'Ejercicio 3 - TIR'!$E$23-SQRT(('Ejercicio 3 - TIR'!$E$23-'Ejercicio 3 - TIR'!$C$23)*('Ejercicio 3 - TIR'!$E$23-'Ejercicio 3 - TIR'!$D$23)*(1-R875)))</f>
        <v>0.1377345524</v>
      </c>
      <c r="T875" s="3">
        <f t="shared" si="13"/>
        <v>0.6551730004</v>
      </c>
      <c r="U875" s="7">
        <f>IF(T875&lt;=('Ejercicio 3 - TIR'!$D$24-'Ejercicio 3 - TIR'!$C$24)/('Ejercicio 3 - TIR'!$E$24-'Ejercicio 3 - TIR'!$C$24),'Ejercicio 3 - TIR'!$C$24+SQRT(('Ejercicio 3 - TIR'!$E$24-'Ejercicio 3 - TIR'!$C$24)*('Ejercicio 3 - TIR'!$D$24-'Ejercicio 3 - TIR'!$C$24)*T875),'Ejercicio 3 - TIR'!$E$24-SQRT(('Ejercicio 3 - TIR'!$E$24-'Ejercicio 3 - TIR'!$C$24)*('Ejercicio 3 - TIR'!$E$24-'Ejercicio 3 - TIR'!$D$24)*(1-T875)))</f>
        <v>0.1889272531</v>
      </c>
      <c r="V875" s="3">
        <f t="shared" si="14"/>
        <v>0.404362523</v>
      </c>
      <c r="W875" s="7">
        <f>IF(V875&lt;=('Ejercicio 3 - TIR'!$D$25-'Ejercicio 3 - TIR'!$C$25)/('Ejercicio 3 - TIR'!$E$25-'Ejercicio 3 - TIR'!$C$25),'Ejercicio 3 - TIR'!$C$25+SQRT(('Ejercicio 3 - TIR'!$E$25-'Ejercicio 3 - TIR'!$C$25)*('Ejercicio 3 - TIR'!$D$25-'Ejercicio 3 - TIR'!$C$25)*V875),'Ejercicio 3 - TIR'!$E$25-SQRT(('Ejercicio 3 - TIR'!$E$25-'Ejercicio 3 - TIR'!$C$25)*('Ejercicio 3 - TIR'!$E$25-'Ejercicio 3 - TIR'!$D$25)*(1-V875)))</f>
        <v>0.2043411436</v>
      </c>
      <c r="X875" s="3">
        <f t="shared" si="15"/>
        <v>0.05708810395</v>
      </c>
      <c r="Y875" s="7">
        <f>IF(X875&lt;=('Ejercicio 3 - TIR'!$D$26-'Ejercicio 3 - TIR'!$C$26)/('Ejercicio 3 - TIR'!$E$26-'Ejercicio 3 - TIR'!$C$26),'Ejercicio 3 - TIR'!$C$26+SQRT(('Ejercicio 3 - TIR'!$E$26-'Ejercicio 3 - TIR'!$C$26)*('Ejercicio 3 - TIR'!$D$26-'Ejercicio 3 - TIR'!$C$26)*X875),'Ejercicio 3 - TIR'!$E$26-SQRT(('Ejercicio 3 - TIR'!$E$26-'Ejercicio 3 - TIR'!$C$26)*('Ejercicio 3 - TIR'!$E$26-'Ejercicio 3 - TIR'!$D$26)*(1-X875)))</f>
        <v>0.2024152278</v>
      </c>
      <c r="Z875" s="3">
        <f t="shared" si="16"/>
        <v>1.143311044</v>
      </c>
      <c r="AA875" s="3">
        <f t="shared" si="17"/>
        <v>1.300784479</v>
      </c>
      <c r="AB875" s="3">
        <f t="shared" si="18"/>
        <v>1.546538118</v>
      </c>
      <c r="AC875" s="3">
        <f t="shared" si="19"/>
        <v>1.862559486</v>
      </c>
      <c r="AD875" s="3">
        <f t="shared" si="20"/>
        <v>2.239569888</v>
      </c>
      <c r="AE875" s="2">
        <f t="shared" si="21"/>
        <v>3804.830827</v>
      </c>
      <c r="AF875" s="2">
        <f t="shared" si="22"/>
        <v>4328.887498</v>
      </c>
      <c r="AG875" s="2">
        <f t="shared" si="23"/>
        <v>5146.732322</v>
      </c>
      <c r="AH875" s="2">
        <f t="shared" si="24"/>
        <v>6198.421491</v>
      </c>
      <c r="AI875" s="2">
        <f t="shared" si="25"/>
        <v>7453.076389</v>
      </c>
      <c r="AJ875" s="4">
        <f t="shared" si="26"/>
        <v>44598.26795</v>
      </c>
      <c r="AK875" s="4">
        <f t="shared" si="27"/>
        <v>47550.76324</v>
      </c>
      <c r="AL875" s="4">
        <f t="shared" si="28"/>
        <v>57068.96916</v>
      </c>
      <c r="AM875" s="4">
        <f t="shared" si="29"/>
        <v>80875.16025</v>
      </c>
      <c r="AN875" s="4">
        <f t="shared" si="30"/>
        <v>85173.81602</v>
      </c>
      <c r="AO875" s="4">
        <f>C875/'Ejercicio 3 - TIR'!$D$7</f>
        <v>15186.44357</v>
      </c>
      <c r="AP875" s="4">
        <f t="shared" si="31"/>
        <v>29411.82438</v>
      </c>
      <c r="AQ875" s="4">
        <f t="shared" si="32"/>
        <v>32364.31967</v>
      </c>
      <c r="AR875" s="4">
        <f t="shared" si="33"/>
        <v>41882.52559</v>
      </c>
      <c r="AS875" s="4">
        <f t="shared" si="34"/>
        <v>65688.71668</v>
      </c>
      <c r="AT875" s="4">
        <f t="shared" si="35"/>
        <v>69987.37245</v>
      </c>
      <c r="AU875" s="4">
        <f>AP875*'Ejercicio 3 - TIR'!$D$5</f>
        <v>14705.91219</v>
      </c>
      <c r="AV875" s="4">
        <f>AQ875*'Ejercicio 3 - TIR'!$D$5</f>
        <v>16182.15984</v>
      </c>
      <c r="AW875" s="4">
        <f>AR875*'Ejercicio 3 - TIR'!$D$5</f>
        <v>20941.2628</v>
      </c>
      <c r="AX875" s="4">
        <f>AS875*'Ejercicio 3 - TIR'!$D$5</f>
        <v>32844.35834</v>
      </c>
      <c r="AY875" s="4">
        <f>AT875*'Ejercicio 3 - TIR'!$D$5</f>
        <v>34993.68622</v>
      </c>
      <c r="AZ875" s="4">
        <f t="shared" ref="AZ875:BD875" si="2660">AJ875-AU875-AE875</f>
        <v>26087.52493</v>
      </c>
      <c r="BA875" s="4">
        <f t="shared" si="2660"/>
        <v>27039.71591</v>
      </c>
      <c r="BB875" s="4">
        <f t="shared" si="2660"/>
        <v>30980.97404</v>
      </c>
      <c r="BC875" s="4">
        <f t="shared" si="2660"/>
        <v>41832.38042</v>
      </c>
      <c r="BD875" s="4">
        <f t="shared" si="2660"/>
        <v>42727.0534</v>
      </c>
      <c r="BE875" s="4">
        <f t="shared" ref="BE875:BI875" si="2661">AZ875/Z875</f>
        <v>22817.52202</v>
      </c>
      <c r="BF875" s="4">
        <f t="shared" si="2661"/>
        <v>20787.2375</v>
      </c>
      <c r="BG875" s="4">
        <f t="shared" si="2661"/>
        <v>20032.46715</v>
      </c>
      <c r="BH875" s="4">
        <f t="shared" si="2661"/>
        <v>22459.62115</v>
      </c>
      <c r="BI875" s="4">
        <f t="shared" si="2661"/>
        <v>19078.24071</v>
      </c>
      <c r="BJ875" s="4">
        <f t="shared" si="38"/>
        <v>59459.37094</v>
      </c>
      <c r="BK875" s="4">
        <f t="shared" si="39"/>
        <v>34011.10173</v>
      </c>
      <c r="BL875" s="4">
        <f t="shared" si="40"/>
        <v>93470.47266</v>
      </c>
      <c r="BM875" s="4">
        <f>BK875*'Ejercicio 3 - TIR'!$D$5</f>
        <v>17005.55086</v>
      </c>
      <c r="BN875" s="4">
        <f t="shared" si="41"/>
        <v>76464.9218</v>
      </c>
      <c r="BO875" s="4">
        <f t="shared" si="42"/>
        <v>34142.68168</v>
      </c>
      <c r="BP875" s="4">
        <f t="shared" si="43"/>
        <v>-102481.6777</v>
      </c>
      <c r="BQ875" s="4">
        <f t="shared" ref="BQ875:BT875" si="2662">BE875</f>
        <v>22817.52202</v>
      </c>
      <c r="BR875" s="4">
        <f t="shared" si="2662"/>
        <v>20787.2375</v>
      </c>
      <c r="BS875" s="4">
        <f t="shared" si="2662"/>
        <v>20032.46715</v>
      </c>
      <c r="BT875" s="4">
        <f t="shared" si="2662"/>
        <v>22459.62115</v>
      </c>
      <c r="BU875" s="4">
        <f t="shared" si="45"/>
        <v>53220.92239</v>
      </c>
      <c r="BV875" s="36">
        <f t="shared" si="46"/>
        <v>9.625570341</v>
      </c>
    </row>
    <row r="876" ht="15.0" customHeight="1">
      <c r="A876" s="2">
        <v>875.0</v>
      </c>
      <c r="B876" s="3">
        <f t="shared" si="4"/>
        <v>0.2032075056</v>
      </c>
      <c r="C876" s="4">
        <f>IF(B876&lt;=('Ejercicio 3 - TIR'!$D$13-'Ejercicio 3 - TIR'!$C$13)/('Ejercicio 3 - TIR'!$E$13-'Ejercicio 3 - TIR'!$C$13),'Ejercicio 3 - TIR'!$C$13+SQRT(('Ejercicio 3 - TIR'!$E$13-'Ejercicio 3 - TIR'!$C$13)*('Ejercicio 3 - TIR'!$D$13-'Ejercicio 3 - TIR'!$C$13)*B876),'Ejercicio 3 - TIR'!$E$13-SQRT(('Ejercicio 3 - TIR'!$E$13-'Ejercicio 3 - TIR'!$C$13)*('Ejercicio 3 - TIR'!$E$13-'Ejercicio 3 - TIR'!$D$13)*(1-B876)))</f>
        <v>69015.70864</v>
      </c>
      <c r="D876" s="3">
        <f t="shared" si="5"/>
        <v>0.03075278935</v>
      </c>
      <c r="E876" s="4">
        <f>IF(D876&lt;=('Ejercicio 3 - TIR'!$D$14-'Ejercicio 3 - TIR'!$C$14)/('Ejercicio 3 - TIR'!$E$14-'Ejercicio 3 - TIR'!$C$14),'Ejercicio 3 - TIR'!$C$14+SQRT(('Ejercicio 3 - TIR'!$E$14-'Ejercicio 3 - TIR'!$C$14)*('Ejercicio 3 - TIR'!$D$14-'Ejercicio 3 - TIR'!$C$14)*D876),'Ejercicio 3 - TIR'!$E$14-SQRT(('Ejercicio 3 - TIR'!$E$14-'Ejercicio 3 - TIR'!$C$14)*('Ejercicio 3 - TIR'!$E$14-'Ejercicio 3 - TIR'!$D$14)*(1-D876)))</f>
        <v>26518.70313</v>
      </c>
      <c r="F876" s="3">
        <f t="shared" si="6"/>
        <v>0.494600442</v>
      </c>
      <c r="G876" s="4">
        <f>IF(F876&lt;=('Ejercicio 3 - TIR'!$D$18-'Ejercicio 3 - TIR'!$C$18)/('Ejercicio 3 - TIR'!$E$18-'Ejercicio 3 - TIR'!$C$18),'Ejercicio 3 - TIR'!$C$18+SQRT(('Ejercicio 3 - TIR'!$E$18-'Ejercicio 3 - TIR'!$C$18)*('Ejercicio 3 - TIR'!$D$18-'Ejercicio 3 - TIR'!$C$18)*F876),'Ejercicio 3 - TIR'!$E$18-SQRT(('Ejercicio 3 - TIR'!$E$18-'Ejercicio 3 - TIR'!$C$18)*('Ejercicio 3 - TIR'!$E$18-'Ejercicio 3 - TIR'!$D$18)*(1-F876)))</f>
        <v>38613.36556</v>
      </c>
      <c r="H876" s="3">
        <f t="shared" si="7"/>
        <v>0.5543619704</v>
      </c>
      <c r="I876" s="4">
        <f>IF(H876&lt;=('Ejercicio 3 - TIR'!$D$18-'Ejercicio 3 - TIR'!$C$18)/('Ejercicio 3 - TIR'!$E$18-'Ejercicio 3 - TIR'!$C$18),'Ejercicio 3 - TIR'!$C$18+SQRT(('Ejercicio 3 - TIR'!$E$18-'Ejercicio 3 - TIR'!$C$18)*('Ejercicio 3 - TIR'!$D$18-'Ejercicio 3 - TIR'!$C$18)*H876),'Ejercicio 3 - TIR'!$E$18-SQRT(('Ejercicio 3 - TIR'!$E$18-'Ejercicio 3 - TIR'!$C$18)*('Ejercicio 3 - TIR'!$E$18-'Ejercicio 3 - TIR'!$D$18)*(1-H876)))</f>
        <v>39118.89772</v>
      </c>
      <c r="J876" s="3">
        <f t="shared" si="8"/>
        <v>0.4098492309</v>
      </c>
      <c r="K876" s="4">
        <f>IF(J876&lt;=('Ejercicio 3 - TIR'!$D$18-'Ejercicio 3 - TIR'!$C$18)/('Ejercicio 3 - TIR'!$E$18-'Ejercicio 3 - TIR'!$C$18),'Ejercicio 3 - TIR'!$C$18+SQRT(('Ejercicio 3 - TIR'!$E$18-'Ejercicio 3 - TIR'!$C$18)*('Ejercicio 3 - TIR'!$D$18-'Ejercicio 3 - TIR'!$C$18)*J876),'Ejercicio 3 - TIR'!$E$18-SQRT(('Ejercicio 3 - TIR'!$E$18-'Ejercicio 3 - TIR'!$C$18)*('Ejercicio 3 - TIR'!$E$18-'Ejercicio 3 - TIR'!$D$18)*(1-J876)))</f>
        <v>37840.75154</v>
      </c>
      <c r="L876" s="3">
        <f t="shared" si="9"/>
        <v>0.7029891425</v>
      </c>
      <c r="M876" s="4">
        <f>IF(L876&lt;=('Ejercicio 3 - TIR'!$D$18-'Ejercicio 3 - TIR'!$C$18)/('Ejercicio 3 - TIR'!$E$18-'Ejercicio 3 - TIR'!$C$18),'Ejercicio 3 - TIR'!$C$18+SQRT(('Ejercicio 3 - TIR'!$E$18-'Ejercicio 3 - TIR'!$C$18)*('Ejercicio 3 - TIR'!$D$18-'Ejercicio 3 - TIR'!$C$18)*L876),'Ejercicio 3 - TIR'!$E$18-SQRT(('Ejercicio 3 - TIR'!$E$18-'Ejercicio 3 - TIR'!$C$18)*('Ejercicio 3 - TIR'!$E$18-'Ejercicio 3 - TIR'!$D$18)*(1-L876)))</f>
        <v>40280.27392</v>
      </c>
      <c r="N876" s="3">
        <f t="shared" si="10"/>
        <v>0.5464596568</v>
      </c>
      <c r="O876" s="4">
        <f>IF(N876&lt;=('Ejercicio 3 - TIR'!$D$18-'Ejercicio 3 - TIR'!$C$18)/('Ejercicio 3 - TIR'!$E$18-'Ejercicio 3 - TIR'!$C$18),'Ejercicio 3 - TIR'!$C$18+SQRT(('Ejercicio 3 - TIR'!$E$18-'Ejercicio 3 - TIR'!$C$18)*('Ejercicio 3 - TIR'!$D$18-'Ejercicio 3 - TIR'!$C$18)*N876),'Ejercicio 3 - TIR'!$E$18-SQRT(('Ejercicio 3 - TIR'!$E$18-'Ejercicio 3 - TIR'!$C$18)*('Ejercicio 3 - TIR'!$E$18-'Ejercicio 3 - TIR'!$D$18)*(1-N876)))</f>
        <v>39053.67044</v>
      </c>
      <c r="P876" s="3">
        <f t="shared" si="11"/>
        <v>0.2032657499</v>
      </c>
      <c r="Q876" s="7">
        <f>IF(P876&lt;=('Ejercicio 3 - TIR'!$D$22-'Ejercicio 3 - TIR'!$C$22)/('Ejercicio 3 - TIR'!$E$22-'Ejercicio 3 - TIR'!$C$22),'Ejercicio 3 - TIR'!$C$22+SQRT(('Ejercicio 3 - TIR'!$E$22-'Ejercicio 3 - TIR'!$C$22)*('Ejercicio 3 - TIR'!$D$22-'Ejercicio 3 - TIR'!$C$22)*P876),'Ejercicio 3 - TIR'!$E$22-SQRT(('Ejercicio 3 - TIR'!$E$22-'Ejercicio 3 - TIR'!$C$22)*('Ejercicio 3 - TIR'!$E$22-'Ejercicio 3 - TIR'!$D$22)*(1-P876)))</f>
        <v>0.1391279468</v>
      </c>
      <c r="R876" s="3">
        <f t="shared" si="12"/>
        <v>0.4914739604</v>
      </c>
      <c r="S876" s="7">
        <f>IF(R876&lt;=('Ejercicio 3 - TIR'!$D$23-'Ejercicio 3 - TIR'!$C$23)/('Ejercicio 3 - TIR'!$E$23-'Ejercicio 3 - TIR'!$C$23),'Ejercicio 3 - TIR'!$C$23+SQRT(('Ejercicio 3 - TIR'!$E$23-'Ejercicio 3 - TIR'!$C$23)*('Ejercicio 3 - TIR'!$D$23-'Ejercicio 3 - TIR'!$C$23)*R876),'Ejercicio 3 - TIR'!$E$23-SQRT(('Ejercicio 3 - TIR'!$E$23-'Ejercicio 3 - TIR'!$C$23)*('Ejercicio 3 - TIR'!$E$23-'Ejercicio 3 - TIR'!$D$23)*(1-R876)))</f>
        <v>0.149743119</v>
      </c>
      <c r="T876" s="3">
        <f t="shared" si="13"/>
        <v>0.2383245158</v>
      </c>
      <c r="U876" s="7">
        <f>IF(T876&lt;=('Ejercicio 3 - TIR'!$D$24-'Ejercicio 3 - TIR'!$C$24)/('Ejercicio 3 - TIR'!$E$24-'Ejercicio 3 - TIR'!$C$24),'Ejercicio 3 - TIR'!$C$24+SQRT(('Ejercicio 3 - TIR'!$E$24-'Ejercicio 3 - TIR'!$C$24)*('Ejercicio 3 - TIR'!$D$24-'Ejercicio 3 - TIR'!$C$24)*T876),'Ejercicio 3 - TIR'!$E$24-SQRT(('Ejercicio 3 - TIR'!$E$24-'Ejercicio 3 - TIR'!$C$24)*('Ejercicio 3 - TIR'!$E$24-'Ejercicio 3 - TIR'!$D$24)*(1-T876)))</f>
        <v>0.1723714435</v>
      </c>
      <c r="V876" s="3">
        <f t="shared" si="14"/>
        <v>0.3579394894</v>
      </c>
      <c r="W876" s="7">
        <f>IF(V876&lt;=('Ejercicio 3 - TIR'!$D$25-'Ejercicio 3 - TIR'!$C$25)/('Ejercicio 3 - TIR'!$E$25-'Ejercicio 3 - TIR'!$C$25),'Ejercicio 3 - TIR'!$C$25+SQRT(('Ejercicio 3 - TIR'!$E$25-'Ejercicio 3 - TIR'!$C$25)*('Ejercicio 3 - TIR'!$D$25-'Ejercicio 3 - TIR'!$C$25)*V876),'Ejercicio 3 - TIR'!$E$25-SQRT(('Ejercicio 3 - TIR'!$E$25-'Ejercicio 3 - TIR'!$C$25)*('Ejercicio 3 - TIR'!$E$25-'Ejercicio 3 - TIR'!$D$25)*(1-V876)))</f>
        <v>0.2025952346</v>
      </c>
      <c r="X876" s="3">
        <f t="shared" si="15"/>
        <v>0.3768460512</v>
      </c>
      <c r="Y876" s="7">
        <f>IF(X876&lt;=('Ejercicio 3 - TIR'!$D$26-'Ejercicio 3 - TIR'!$C$26)/('Ejercicio 3 - TIR'!$E$26-'Ejercicio 3 - TIR'!$C$26),'Ejercicio 3 - TIR'!$C$26+SQRT(('Ejercicio 3 - TIR'!$E$26-'Ejercicio 3 - TIR'!$C$26)*('Ejercicio 3 - TIR'!$D$26-'Ejercicio 3 - TIR'!$C$26)*X876),'Ejercicio 3 - TIR'!$E$26-SQRT(('Ejercicio 3 - TIR'!$E$26-'Ejercicio 3 - TIR'!$C$26)*('Ejercicio 3 - TIR'!$E$26-'Ejercicio 3 - TIR'!$D$26)*(1-X876)))</f>
        <v>0.22199111</v>
      </c>
      <c r="Z876" s="3">
        <f t="shared" si="16"/>
        <v>1.139127947</v>
      </c>
      <c r="AA876" s="3">
        <f t="shared" si="17"/>
        <v>1.309704519</v>
      </c>
      <c r="AB876" s="3">
        <f t="shared" si="18"/>
        <v>1.535460177</v>
      </c>
      <c r="AC876" s="3">
        <f t="shared" si="19"/>
        <v>1.846537092</v>
      </c>
      <c r="AD876" s="3">
        <f t="shared" si="20"/>
        <v>2.25645191</v>
      </c>
      <c r="AE876" s="2">
        <f t="shared" si="21"/>
        <v>3689.492719</v>
      </c>
      <c r="AF876" s="2">
        <f t="shared" si="22"/>
        <v>4241.968867</v>
      </c>
      <c r="AG876" s="2">
        <f t="shared" si="23"/>
        <v>4973.163163</v>
      </c>
      <c r="AH876" s="2">
        <f t="shared" si="24"/>
        <v>5980.702321</v>
      </c>
      <c r="AI876" s="2">
        <f t="shared" si="25"/>
        <v>7308.365067</v>
      </c>
      <c r="AJ876" s="4">
        <f t="shared" si="26"/>
        <v>43985.56383</v>
      </c>
      <c r="AK876" s="4">
        <f t="shared" si="27"/>
        <v>51234.1971</v>
      </c>
      <c r="AL876" s="4">
        <f t="shared" si="28"/>
        <v>58102.96705</v>
      </c>
      <c r="AM876" s="4">
        <f t="shared" si="29"/>
        <v>74379.01985</v>
      </c>
      <c r="AN876" s="4">
        <f t="shared" si="30"/>
        <v>88122.72928</v>
      </c>
      <c r="AO876" s="4">
        <f>C876/'Ejercicio 3 - TIR'!$D$7</f>
        <v>13803.14173</v>
      </c>
      <c r="AP876" s="4">
        <f t="shared" si="31"/>
        <v>30182.4221</v>
      </c>
      <c r="AQ876" s="4">
        <f t="shared" si="32"/>
        <v>37431.05537</v>
      </c>
      <c r="AR876" s="4">
        <f t="shared" si="33"/>
        <v>44299.82532</v>
      </c>
      <c r="AS876" s="4">
        <f t="shared" si="34"/>
        <v>60575.87812</v>
      </c>
      <c r="AT876" s="4">
        <f t="shared" si="35"/>
        <v>74319.58755</v>
      </c>
      <c r="AU876" s="4">
        <f>AP876*'Ejercicio 3 - TIR'!$D$5</f>
        <v>15091.21105</v>
      </c>
      <c r="AV876" s="4">
        <f>AQ876*'Ejercicio 3 - TIR'!$D$5</f>
        <v>18715.52769</v>
      </c>
      <c r="AW876" s="4">
        <f>AR876*'Ejercicio 3 - TIR'!$D$5</f>
        <v>22149.91266</v>
      </c>
      <c r="AX876" s="4">
        <f>AS876*'Ejercicio 3 - TIR'!$D$5</f>
        <v>30287.93906</v>
      </c>
      <c r="AY876" s="4">
        <f>AT876*'Ejercicio 3 - TIR'!$D$5</f>
        <v>37159.79377</v>
      </c>
      <c r="AZ876" s="4">
        <f t="shared" ref="AZ876:BD876" si="2663">AJ876-AU876-AE876</f>
        <v>25204.86006</v>
      </c>
      <c r="BA876" s="4">
        <f t="shared" si="2663"/>
        <v>28276.70055</v>
      </c>
      <c r="BB876" s="4">
        <f t="shared" si="2663"/>
        <v>30979.89122</v>
      </c>
      <c r="BC876" s="4">
        <f t="shared" si="2663"/>
        <v>38110.37847</v>
      </c>
      <c r="BD876" s="4">
        <f t="shared" si="2663"/>
        <v>43654.57043</v>
      </c>
      <c r="BE876" s="4">
        <f t="shared" ref="BE876:BI876" si="2664">AZ876/Z876</f>
        <v>22126.4522</v>
      </c>
      <c r="BF876" s="4">
        <f t="shared" si="2664"/>
        <v>21590.13743</v>
      </c>
      <c r="BG876" s="4">
        <f t="shared" si="2664"/>
        <v>20176.29092</v>
      </c>
      <c r="BH876" s="4">
        <f t="shared" si="2664"/>
        <v>20638.83723</v>
      </c>
      <c r="BI876" s="4">
        <f t="shared" si="2664"/>
        <v>19346.55476</v>
      </c>
      <c r="BJ876" s="4">
        <f t="shared" si="38"/>
        <v>59838.17834</v>
      </c>
      <c r="BK876" s="4">
        <f t="shared" si="39"/>
        <v>31146.12552</v>
      </c>
      <c r="BL876" s="4">
        <f t="shared" si="40"/>
        <v>90984.30385</v>
      </c>
      <c r="BM876" s="4">
        <f>BK876*'Ejercicio 3 - TIR'!$D$5</f>
        <v>15573.06276</v>
      </c>
      <c r="BN876" s="4">
        <f t="shared" si="41"/>
        <v>75411.2411</v>
      </c>
      <c r="BO876" s="4">
        <f t="shared" si="42"/>
        <v>33420.274</v>
      </c>
      <c r="BP876" s="4">
        <f t="shared" si="43"/>
        <v>-95534.41177</v>
      </c>
      <c r="BQ876" s="4">
        <f t="shared" ref="BQ876:BT876" si="2665">BE876</f>
        <v>22126.4522</v>
      </c>
      <c r="BR876" s="4">
        <f t="shared" si="2665"/>
        <v>21590.13743</v>
      </c>
      <c r="BS876" s="4">
        <f t="shared" si="2665"/>
        <v>20176.29092</v>
      </c>
      <c r="BT876" s="4">
        <f t="shared" si="2665"/>
        <v>20638.83723</v>
      </c>
      <c r="BU876" s="4">
        <f t="shared" si="45"/>
        <v>52766.82875</v>
      </c>
      <c r="BV876" s="36">
        <f t="shared" si="46"/>
        <v>11.57448033</v>
      </c>
    </row>
    <row r="877" ht="15.0" customHeight="1">
      <c r="A877" s="2">
        <v>876.0</v>
      </c>
      <c r="B877" s="3">
        <f t="shared" si="4"/>
        <v>0.2697264831</v>
      </c>
      <c r="C877" s="4">
        <f>IF(B877&lt;=('Ejercicio 3 - TIR'!$D$13-'Ejercicio 3 - TIR'!$C$13)/('Ejercicio 3 - TIR'!$E$13-'Ejercicio 3 - TIR'!$C$13),'Ejercicio 3 - TIR'!$C$13+SQRT(('Ejercicio 3 - TIR'!$E$13-'Ejercicio 3 - TIR'!$C$13)*('Ejercicio 3 - TIR'!$D$13-'Ejercicio 3 - TIR'!$C$13)*B877),'Ejercicio 3 - TIR'!$E$13-SQRT(('Ejercicio 3 - TIR'!$E$13-'Ejercicio 3 - TIR'!$C$13)*('Ejercicio 3 - TIR'!$E$13-'Ejercicio 3 - TIR'!$D$13)*(1-B877)))</f>
        <v>70397.15858</v>
      </c>
      <c r="D877" s="3">
        <f t="shared" si="5"/>
        <v>0.05050591545</v>
      </c>
      <c r="E877" s="4">
        <f>IF(D877&lt;=('Ejercicio 3 - TIR'!$D$14-'Ejercicio 3 - TIR'!$C$14)/('Ejercicio 3 - TIR'!$E$14-'Ejercicio 3 - TIR'!$C$14),'Ejercicio 3 - TIR'!$C$14+SQRT(('Ejercicio 3 - TIR'!$E$14-'Ejercicio 3 - TIR'!$C$14)*('Ejercicio 3 - TIR'!$D$14-'Ejercicio 3 - TIR'!$C$14)*D877),'Ejercicio 3 - TIR'!$E$14-SQRT(('Ejercicio 3 - TIR'!$E$14-'Ejercicio 3 - TIR'!$C$14)*('Ejercicio 3 - TIR'!$E$14-'Ejercicio 3 - TIR'!$D$14)*(1-D877)))</f>
        <v>26946.26403</v>
      </c>
      <c r="F877" s="3">
        <f t="shared" si="6"/>
        <v>0.750978921</v>
      </c>
      <c r="G877" s="4">
        <f>IF(F877&lt;=('Ejercicio 3 - TIR'!$D$18-'Ejercicio 3 - TIR'!$C$18)/('Ejercicio 3 - TIR'!$E$18-'Ejercicio 3 - TIR'!$C$18),'Ejercicio 3 - TIR'!$C$18+SQRT(('Ejercicio 3 - TIR'!$E$18-'Ejercicio 3 - TIR'!$C$18)*('Ejercicio 3 - TIR'!$D$18-'Ejercicio 3 - TIR'!$C$18)*F877),'Ejercicio 3 - TIR'!$E$18-SQRT(('Ejercicio 3 - TIR'!$E$18-'Ejercicio 3 - TIR'!$C$18)*('Ejercicio 3 - TIR'!$E$18-'Ejercicio 3 - TIR'!$D$18)*(1-F877)))</f>
        <v>40678.359</v>
      </c>
      <c r="H877" s="3">
        <f t="shared" si="7"/>
        <v>0.5996578821</v>
      </c>
      <c r="I877" s="4">
        <f>IF(H877&lt;=('Ejercicio 3 - TIR'!$D$18-'Ejercicio 3 - TIR'!$C$18)/('Ejercicio 3 - TIR'!$E$18-'Ejercicio 3 - TIR'!$C$18),'Ejercicio 3 - TIR'!$C$18+SQRT(('Ejercicio 3 - TIR'!$E$18-'Ejercicio 3 - TIR'!$C$18)*('Ejercicio 3 - TIR'!$D$18-'Ejercicio 3 - TIR'!$C$18)*H877),'Ejercicio 3 - TIR'!$E$18-SQRT(('Ejercicio 3 - TIR'!$E$18-'Ejercicio 3 - TIR'!$C$18)*('Ejercicio 3 - TIR'!$E$18-'Ejercicio 3 - TIR'!$D$18)*(1-H877)))</f>
        <v>39484.12792</v>
      </c>
      <c r="J877" s="3">
        <f t="shared" si="8"/>
        <v>0.5525941048</v>
      </c>
      <c r="K877" s="4">
        <f>IF(J877&lt;=('Ejercicio 3 - TIR'!$D$18-'Ejercicio 3 - TIR'!$C$18)/('Ejercicio 3 - TIR'!$E$18-'Ejercicio 3 - TIR'!$C$18),'Ejercicio 3 - TIR'!$C$18+SQRT(('Ejercicio 3 - TIR'!$E$18-'Ejercicio 3 - TIR'!$C$18)*('Ejercicio 3 - TIR'!$D$18-'Ejercicio 3 - TIR'!$C$18)*J877),'Ejercicio 3 - TIR'!$E$18-SQRT(('Ejercicio 3 - TIR'!$E$18-'Ejercicio 3 - TIR'!$C$18)*('Ejercicio 3 - TIR'!$E$18-'Ejercicio 3 - TIR'!$D$18)*(1-J877)))</f>
        <v>39104.34598</v>
      </c>
      <c r="L877" s="3">
        <f t="shared" si="9"/>
        <v>0.3962860082</v>
      </c>
      <c r="M877" s="4">
        <f>IF(L877&lt;=('Ejercicio 3 - TIR'!$D$18-'Ejercicio 3 - TIR'!$C$18)/('Ejercicio 3 - TIR'!$E$18-'Ejercicio 3 - TIR'!$C$18),'Ejercicio 3 - TIR'!$C$18+SQRT(('Ejercicio 3 - TIR'!$E$18-'Ejercicio 3 - TIR'!$C$18)*('Ejercicio 3 - TIR'!$D$18-'Ejercicio 3 - TIR'!$C$18)*L877),'Ejercicio 3 - TIR'!$E$18-SQRT(('Ejercicio 3 - TIR'!$E$18-'Ejercicio 3 - TIR'!$C$18)*('Ejercicio 3 - TIR'!$E$18-'Ejercicio 3 - TIR'!$D$18)*(1-L877)))</f>
        <v>37709.92226</v>
      </c>
      <c r="N877" s="3">
        <f t="shared" si="10"/>
        <v>0.06256229588</v>
      </c>
      <c r="O877" s="4">
        <f>IF(N877&lt;=('Ejercicio 3 - TIR'!$D$18-'Ejercicio 3 - TIR'!$C$18)/('Ejercicio 3 - TIR'!$E$18-'Ejercicio 3 - TIR'!$C$18),'Ejercicio 3 - TIR'!$C$18+SQRT(('Ejercicio 3 - TIR'!$E$18-'Ejercicio 3 - TIR'!$C$18)*('Ejercicio 3 - TIR'!$D$18-'Ejercicio 3 - TIR'!$C$18)*N877),'Ejercicio 3 - TIR'!$E$18-SQRT(('Ejercicio 3 - TIR'!$E$18-'Ejercicio 3 - TIR'!$C$18)*('Ejercicio 3 - TIR'!$E$18-'Ejercicio 3 - TIR'!$D$18)*(1-N877)))</f>
        <v>33063.38773</v>
      </c>
      <c r="P877" s="3">
        <f t="shared" si="11"/>
        <v>0.6984091436</v>
      </c>
      <c r="Q877" s="7">
        <f>IF(P877&lt;=('Ejercicio 3 - TIR'!$D$22-'Ejercicio 3 - TIR'!$C$22)/('Ejercicio 3 - TIR'!$E$22-'Ejercicio 3 - TIR'!$C$22),'Ejercicio 3 - TIR'!$C$22+SQRT(('Ejercicio 3 - TIR'!$E$22-'Ejercicio 3 - TIR'!$C$22)*('Ejercicio 3 - TIR'!$D$22-'Ejercicio 3 - TIR'!$C$22)*P877),'Ejercicio 3 - TIR'!$E$22-SQRT(('Ejercicio 3 - TIR'!$E$22-'Ejercicio 3 - TIR'!$C$22)*('Ejercicio 3 - TIR'!$E$22-'Ejercicio 3 - TIR'!$D$22)*(1-P877)))</f>
        <v>0.1567005678</v>
      </c>
      <c r="R877" s="3">
        <f t="shared" si="12"/>
        <v>0.2837097742</v>
      </c>
      <c r="S877" s="7">
        <f>IF(R877&lt;=('Ejercicio 3 - TIR'!$D$23-'Ejercicio 3 - TIR'!$C$23)/('Ejercicio 3 - TIR'!$E$23-'Ejercicio 3 - TIR'!$C$23),'Ejercicio 3 - TIR'!$C$23+SQRT(('Ejercicio 3 - TIR'!$E$23-'Ejercicio 3 - TIR'!$C$23)*('Ejercicio 3 - TIR'!$D$23-'Ejercicio 3 - TIR'!$C$23)*R877),'Ejercicio 3 - TIR'!$E$23-SQRT(('Ejercicio 3 - TIR'!$E$23-'Ejercicio 3 - TIR'!$C$23)*('Ejercicio 3 - TIR'!$E$23-'Ejercicio 3 - TIR'!$D$23)*(1-R877)))</f>
        <v>0.1425981768</v>
      </c>
      <c r="T877" s="3">
        <f t="shared" si="13"/>
        <v>0.8398654916</v>
      </c>
      <c r="U877" s="7">
        <f>IF(T877&lt;=('Ejercicio 3 - TIR'!$D$24-'Ejercicio 3 - TIR'!$C$24)/('Ejercicio 3 - TIR'!$E$24-'Ejercicio 3 - TIR'!$C$24),'Ejercicio 3 - TIR'!$C$24+SQRT(('Ejercicio 3 - TIR'!$E$24-'Ejercicio 3 - TIR'!$C$24)*('Ejercicio 3 - TIR'!$D$24-'Ejercicio 3 - TIR'!$C$24)*T877),'Ejercicio 3 - TIR'!$E$24-SQRT(('Ejercicio 3 - TIR'!$E$24-'Ejercicio 3 - TIR'!$C$24)*('Ejercicio 3 - TIR'!$E$24-'Ejercicio 3 - TIR'!$D$24)*(1-T877)))</f>
        <v>0.1988250945</v>
      </c>
      <c r="V877" s="3">
        <f t="shared" si="14"/>
        <v>0.5222668781</v>
      </c>
      <c r="W877" s="7">
        <f>IF(V877&lt;=('Ejercicio 3 - TIR'!$D$25-'Ejercicio 3 - TIR'!$C$25)/('Ejercicio 3 - TIR'!$E$25-'Ejercicio 3 - TIR'!$C$25),'Ejercicio 3 - TIR'!$C$25+SQRT(('Ejercicio 3 - TIR'!$E$25-'Ejercicio 3 - TIR'!$C$25)*('Ejercicio 3 - TIR'!$D$25-'Ejercicio 3 - TIR'!$C$25)*V877),'Ejercicio 3 - TIR'!$E$25-SQRT(('Ejercicio 3 - TIR'!$E$25-'Ejercicio 3 - TIR'!$C$25)*('Ejercicio 3 - TIR'!$E$25-'Ejercicio 3 - TIR'!$D$25)*(1-V877)))</f>
        <v>0.2091090973</v>
      </c>
      <c r="X877" s="3">
        <f t="shared" si="15"/>
        <v>0.1395836855</v>
      </c>
      <c r="Y877" s="7">
        <f>IF(X877&lt;=('Ejercicio 3 - TIR'!$D$26-'Ejercicio 3 - TIR'!$C$26)/('Ejercicio 3 - TIR'!$E$26-'Ejercicio 3 - TIR'!$C$26),'Ejercicio 3 - TIR'!$C$26+SQRT(('Ejercicio 3 - TIR'!$E$26-'Ejercicio 3 - TIR'!$C$26)*('Ejercicio 3 - TIR'!$D$26-'Ejercicio 3 - TIR'!$C$26)*X877),'Ejercicio 3 - TIR'!$E$26-SQRT(('Ejercicio 3 - TIR'!$E$26-'Ejercicio 3 - TIR'!$C$26)*('Ejercicio 3 - TIR'!$E$26-'Ejercicio 3 - TIR'!$D$26)*(1-X877)))</f>
        <v>0.2094132931</v>
      </c>
      <c r="Z877" s="3">
        <f t="shared" si="16"/>
        <v>1.156700568</v>
      </c>
      <c r="AA877" s="3">
        <f t="shared" si="17"/>
        <v>1.32164396</v>
      </c>
      <c r="AB877" s="3">
        <f t="shared" si="18"/>
        <v>1.584419945</v>
      </c>
      <c r="AC877" s="3">
        <f t="shared" si="19"/>
        <v>1.915736569</v>
      </c>
      <c r="AD877" s="3">
        <f t="shared" si="20"/>
        <v>2.316917273</v>
      </c>
      <c r="AE877" s="2">
        <f t="shared" si="21"/>
        <v>4222.494873</v>
      </c>
      <c r="AF877" s="2">
        <f t="shared" si="22"/>
        <v>4824.614943</v>
      </c>
      <c r="AG877" s="2">
        <f t="shared" si="23"/>
        <v>5783.869465</v>
      </c>
      <c r="AH877" s="2">
        <f t="shared" si="24"/>
        <v>6993.329187</v>
      </c>
      <c r="AI877" s="2">
        <f t="shared" si="25"/>
        <v>8457.825282</v>
      </c>
      <c r="AJ877" s="4">
        <f t="shared" si="26"/>
        <v>47052.68095</v>
      </c>
      <c r="AK877" s="4">
        <f t="shared" si="27"/>
        <v>52183.95917</v>
      </c>
      <c r="AL877" s="4">
        <f t="shared" si="28"/>
        <v>61957.70571</v>
      </c>
      <c r="AM877" s="4">
        <f t="shared" si="29"/>
        <v>72242.2771</v>
      </c>
      <c r="AN877" s="4">
        <f t="shared" si="30"/>
        <v>76605.13414</v>
      </c>
      <c r="AO877" s="4">
        <f>C877/'Ejercicio 3 - TIR'!$D$7</f>
        <v>14079.43172</v>
      </c>
      <c r="AP877" s="4">
        <f t="shared" si="31"/>
        <v>32973.24924</v>
      </c>
      <c r="AQ877" s="4">
        <f t="shared" si="32"/>
        <v>38104.52745</v>
      </c>
      <c r="AR877" s="4">
        <f t="shared" si="33"/>
        <v>47878.27399</v>
      </c>
      <c r="AS877" s="4">
        <f t="shared" si="34"/>
        <v>58162.84538</v>
      </c>
      <c r="AT877" s="4">
        <f t="shared" si="35"/>
        <v>62525.70243</v>
      </c>
      <c r="AU877" s="4">
        <f>AP877*'Ejercicio 3 - TIR'!$D$5</f>
        <v>16486.62462</v>
      </c>
      <c r="AV877" s="4">
        <f>AQ877*'Ejercicio 3 - TIR'!$D$5</f>
        <v>19052.26373</v>
      </c>
      <c r="AW877" s="4">
        <f>AR877*'Ejercicio 3 - TIR'!$D$5</f>
        <v>23939.137</v>
      </c>
      <c r="AX877" s="4">
        <f>AS877*'Ejercicio 3 - TIR'!$D$5</f>
        <v>29081.42269</v>
      </c>
      <c r="AY877" s="4">
        <f>AT877*'Ejercicio 3 - TIR'!$D$5</f>
        <v>31262.85121</v>
      </c>
      <c r="AZ877" s="4">
        <f t="shared" ref="AZ877:BD877" si="2666">AJ877-AU877-AE877</f>
        <v>26343.56146</v>
      </c>
      <c r="BA877" s="4">
        <f t="shared" si="2666"/>
        <v>28307.0805</v>
      </c>
      <c r="BB877" s="4">
        <f t="shared" si="2666"/>
        <v>32234.69925</v>
      </c>
      <c r="BC877" s="4">
        <f t="shared" si="2666"/>
        <v>36167.52522</v>
      </c>
      <c r="BD877" s="4">
        <f t="shared" si="2666"/>
        <v>36884.45765</v>
      </c>
      <c r="BE877" s="4">
        <f t="shared" ref="BE877:BI877" si="2667">AZ877/Z877</f>
        <v>22774.74586</v>
      </c>
      <c r="BF877" s="4">
        <f t="shared" si="2667"/>
        <v>21418.08336</v>
      </c>
      <c r="BG877" s="4">
        <f t="shared" si="2667"/>
        <v>20344.79517</v>
      </c>
      <c r="BH877" s="4">
        <f t="shared" si="2667"/>
        <v>18879.17462</v>
      </c>
      <c r="BI877" s="4">
        <f t="shared" si="2667"/>
        <v>15919.62651</v>
      </c>
      <c r="BJ877" s="4">
        <f t="shared" si="38"/>
        <v>62432.26457</v>
      </c>
      <c r="BK877" s="4">
        <f t="shared" si="39"/>
        <v>32620.87854</v>
      </c>
      <c r="BL877" s="4">
        <f t="shared" si="40"/>
        <v>95053.14311</v>
      </c>
      <c r="BM877" s="4">
        <f>BK877*'Ejercicio 3 - TIR'!$D$5</f>
        <v>16310.43927</v>
      </c>
      <c r="BN877" s="4">
        <f t="shared" si="41"/>
        <v>78742.70384</v>
      </c>
      <c r="BO877" s="4">
        <f t="shared" si="42"/>
        <v>33985.97988</v>
      </c>
      <c r="BP877" s="4">
        <f t="shared" si="43"/>
        <v>-97343.4226</v>
      </c>
      <c r="BQ877" s="4">
        <f t="shared" ref="BQ877:BT877" si="2668">BE877</f>
        <v>22774.74586</v>
      </c>
      <c r="BR877" s="4">
        <f t="shared" si="2668"/>
        <v>21418.08336</v>
      </c>
      <c r="BS877" s="4">
        <f t="shared" si="2668"/>
        <v>20344.79517</v>
      </c>
      <c r="BT877" s="4">
        <f t="shared" si="2668"/>
        <v>18879.17462</v>
      </c>
      <c r="BU877" s="4">
        <f t="shared" si="45"/>
        <v>49905.60639</v>
      </c>
      <c r="BV877" s="36">
        <f t="shared" si="46"/>
        <v>10.08192234</v>
      </c>
    </row>
    <row r="878" ht="15.0" customHeight="1">
      <c r="A878" s="2">
        <v>877.0</v>
      </c>
      <c r="B878" s="3">
        <f t="shared" si="4"/>
        <v>0.4512946882</v>
      </c>
      <c r="C878" s="4">
        <f>IF(B878&lt;=('Ejercicio 3 - TIR'!$D$13-'Ejercicio 3 - TIR'!$C$13)/('Ejercicio 3 - TIR'!$E$13-'Ejercicio 3 - TIR'!$C$13),'Ejercicio 3 - TIR'!$C$13+SQRT(('Ejercicio 3 - TIR'!$E$13-'Ejercicio 3 - TIR'!$C$13)*('Ejercicio 3 - TIR'!$D$13-'Ejercicio 3 - TIR'!$C$13)*B878),'Ejercicio 3 - TIR'!$E$13-SQRT(('Ejercicio 3 - TIR'!$E$13-'Ejercicio 3 - TIR'!$C$13)*('Ejercicio 3 - TIR'!$E$13-'Ejercicio 3 - TIR'!$D$13)*(1-B878)))</f>
        <v>74339.79006</v>
      </c>
      <c r="D878" s="3">
        <f t="shared" si="5"/>
        <v>0.9338630655</v>
      </c>
      <c r="E878" s="4">
        <f>IF(D878&lt;=('Ejercicio 3 - TIR'!$D$14-'Ejercicio 3 - TIR'!$C$14)/('Ejercicio 3 - TIR'!$E$14-'Ejercicio 3 - TIR'!$C$14),'Ejercicio 3 - TIR'!$C$14+SQRT(('Ejercicio 3 - TIR'!$E$14-'Ejercicio 3 - TIR'!$C$14)*('Ejercicio 3 - TIR'!$D$14-'Ejercicio 3 - TIR'!$C$14)*D878),'Ejercicio 3 - TIR'!$E$14-SQRT(('Ejercicio 3 - TIR'!$E$14-'Ejercicio 3 - TIR'!$C$14)*('Ejercicio 3 - TIR'!$E$14-'Ejercicio 3 - TIR'!$D$14)*(1-D878)))</f>
        <v>36850.3111</v>
      </c>
      <c r="F878" s="3">
        <f t="shared" si="6"/>
        <v>0.875437201</v>
      </c>
      <c r="G878" s="4">
        <f>IF(F878&lt;=('Ejercicio 3 - TIR'!$D$18-'Ejercicio 3 - TIR'!$C$18)/('Ejercicio 3 - TIR'!$E$18-'Ejercicio 3 - TIR'!$C$18),'Ejercicio 3 - TIR'!$C$18+SQRT(('Ejercicio 3 - TIR'!$E$18-'Ejercicio 3 - TIR'!$C$18)*('Ejercicio 3 - TIR'!$D$18-'Ejercicio 3 - TIR'!$C$18)*F878),'Ejercicio 3 - TIR'!$E$18-SQRT(('Ejercicio 3 - TIR'!$E$18-'Ejercicio 3 - TIR'!$C$18)*('Ejercicio 3 - TIR'!$E$18-'Ejercicio 3 - TIR'!$D$18)*(1-F878)))</f>
        <v>41943.49711</v>
      </c>
      <c r="H878" s="3">
        <f t="shared" si="7"/>
        <v>0.2072586013</v>
      </c>
      <c r="I878" s="4">
        <f>IF(H878&lt;=('Ejercicio 3 - TIR'!$D$18-'Ejercicio 3 - TIR'!$C$18)/('Ejercicio 3 - TIR'!$E$18-'Ejercicio 3 - TIR'!$C$18),'Ejercicio 3 - TIR'!$C$18+SQRT(('Ejercicio 3 - TIR'!$E$18-'Ejercicio 3 - TIR'!$C$18)*('Ejercicio 3 - TIR'!$D$18-'Ejercicio 3 - TIR'!$C$18)*H878),'Ejercicio 3 - TIR'!$E$18-SQRT(('Ejercicio 3 - TIR'!$E$18-'Ejercicio 3 - TIR'!$C$18)*('Ejercicio 3 - TIR'!$E$18-'Ejercicio 3 - TIR'!$D$18)*(1-H878)))</f>
        <v>35575.73226</v>
      </c>
      <c r="J878" s="3">
        <f t="shared" si="8"/>
        <v>0.09564229269</v>
      </c>
      <c r="K878" s="4">
        <f>IF(J878&lt;=('Ejercicio 3 - TIR'!$D$18-'Ejercicio 3 - TIR'!$C$18)/('Ejercicio 3 - TIR'!$E$18-'Ejercicio 3 - TIR'!$C$18),'Ejercicio 3 - TIR'!$C$18+SQRT(('Ejercicio 3 - TIR'!$E$18-'Ejercicio 3 - TIR'!$C$18)*('Ejercicio 3 - TIR'!$D$18-'Ejercicio 3 - TIR'!$C$18)*J878),'Ejercicio 3 - TIR'!$E$18-SQRT(('Ejercicio 3 - TIR'!$E$18-'Ejercicio 3 - TIR'!$C$18)*('Ejercicio 3 - TIR'!$E$18-'Ejercicio 3 - TIR'!$D$18)*(1-J878)))</f>
        <v>33787.65678</v>
      </c>
      <c r="L878" s="3">
        <f t="shared" si="9"/>
        <v>0.192155218</v>
      </c>
      <c r="M878" s="4">
        <f>IF(L878&lt;=('Ejercicio 3 - TIR'!$D$18-'Ejercicio 3 - TIR'!$C$18)/('Ejercicio 3 - TIR'!$E$18-'Ejercicio 3 - TIR'!$C$18),'Ejercicio 3 - TIR'!$C$18+SQRT(('Ejercicio 3 - TIR'!$E$18-'Ejercicio 3 - TIR'!$C$18)*('Ejercicio 3 - TIR'!$D$18-'Ejercicio 3 - TIR'!$C$18)*L878),'Ejercicio 3 - TIR'!$E$18-SQRT(('Ejercicio 3 - TIR'!$E$18-'Ejercicio 3 - TIR'!$C$18)*('Ejercicio 3 - TIR'!$E$18-'Ejercicio 3 - TIR'!$D$18)*(1-L878)))</f>
        <v>35368.73194</v>
      </c>
      <c r="N878" s="3">
        <f t="shared" si="10"/>
        <v>0.7974298792</v>
      </c>
      <c r="O878" s="4">
        <f>IF(N878&lt;=('Ejercicio 3 - TIR'!$D$18-'Ejercicio 3 - TIR'!$C$18)/('Ejercicio 3 - TIR'!$E$18-'Ejercicio 3 - TIR'!$C$18),'Ejercicio 3 - TIR'!$C$18+SQRT(('Ejercicio 3 - TIR'!$E$18-'Ejercicio 3 - TIR'!$C$18)*('Ejercicio 3 - TIR'!$D$18-'Ejercicio 3 - TIR'!$C$18)*N878),'Ejercicio 3 - TIR'!$E$18-SQRT(('Ejercicio 3 - TIR'!$E$18-'Ejercicio 3 - TIR'!$C$18)*('Ejercicio 3 - TIR'!$E$18-'Ejercicio 3 - TIR'!$D$18)*(1-N878)))</f>
        <v>41102.211</v>
      </c>
      <c r="P878" s="3">
        <f t="shared" si="11"/>
        <v>0.9503318451</v>
      </c>
      <c r="Q878" s="7">
        <f>IF(P878&lt;=('Ejercicio 3 - TIR'!$D$22-'Ejercicio 3 - TIR'!$C$22)/('Ejercicio 3 - TIR'!$E$22-'Ejercicio 3 - TIR'!$C$22),'Ejercicio 3 - TIR'!$C$22+SQRT(('Ejercicio 3 - TIR'!$E$22-'Ejercicio 3 - TIR'!$C$22)*('Ejercicio 3 - TIR'!$D$22-'Ejercicio 3 - TIR'!$C$22)*P878),'Ejercicio 3 - TIR'!$E$22-SQRT(('Ejercicio 3 - TIR'!$E$22-'Ejercicio 3 - TIR'!$C$22)*('Ejercicio 3 - TIR'!$E$22-'Ejercicio 3 - TIR'!$D$22)*(1-P878)))</f>
        <v>0.170544701</v>
      </c>
      <c r="R878" s="3">
        <f t="shared" si="12"/>
        <v>0.7042001361</v>
      </c>
      <c r="S878" s="7">
        <f>IF(R878&lt;=('Ejercicio 3 - TIR'!$D$23-'Ejercicio 3 - TIR'!$C$23)/('Ejercicio 3 - TIR'!$E$23-'Ejercicio 3 - TIR'!$C$23),'Ejercicio 3 - TIR'!$C$23+SQRT(('Ejercicio 3 - TIR'!$E$23-'Ejercicio 3 - TIR'!$C$23)*('Ejercicio 3 - TIR'!$D$23-'Ejercicio 3 - TIR'!$C$23)*R878),'Ejercicio 3 - TIR'!$E$23-SQRT(('Ejercicio 3 - TIR'!$E$23-'Ejercicio 3 - TIR'!$C$23)*('Ejercicio 3 - TIR'!$E$23-'Ejercicio 3 - TIR'!$D$23)*(1-R878)))</f>
        <v>0.1569253439</v>
      </c>
      <c r="T878" s="3">
        <f t="shared" si="13"/>
        <v>0.1018790975</v>
      </c>
      <c r="U878" s="7">
        <f>IF(T878&lt;=('Ejercicio 3 - TIR'!$D$24-'Ejercicio 3 - TIR'!$C$24)/('Ejercicio 3 - TIR'!$E$24-'Ejercicio 3 - TIR'!$C$24),'Ejercicio 3 - TIR'!$C$24+SQRT(('Ejercicio 3 - TIR'!$E$24-'Ejercicio 3 - TIR'!$C$24)*('Ejercicio 3 - TIR'!$D$24-'Ejercicio 3 - TIR'!$C$24)*T878),'Ejercicio 3 - TIR'!$E$24-SQRT(('Ejercicio 3 - TIR'!$E$24-'Ejercicio 3 - TIR'!$C$24)*('Ejercicio 3 - TIR'!$E$24-'Ejercicio 3 - TIR'!$D$24)*(1-T878)))</f>
        <v>0.1646268966</v>
      </c>
      <c r="V878" s="3">
        <f t="shared" si="14"/>
        <v>0.6112604978</v>
      </c>
      <c r="W878" s="7">
        <f>IF(V878&lt;=('Ejercicio 3 - TIR'!$D$25-'Ejercicio 3 - TIR'!$C$25)/('Ejercicio 3 - TIR'!$E$25-'Ejercicio 3 - TIR'!$C$25),'Ejercicio 3 - TIR'!$C$25+SQRT(('Ejercicio 3 - TIR'!$E$25-'Ejercicio 3 - TIR'!$C$25)*('Ejercicio 3 - TIR'!$D$25-'Ejercicio 3 - TIR'!$C$25)*V878),'Ejercicio 3 - TIR'!$E$25-SQRT(('Ejercicio 3 - TIR'!$E$25-'Ejercicio 3 - TIR'!$C$25)*('Ejercicio 3 - TIR'!$E$25-'Ejercicio 3 - TIR'!$D$25)*(1-V878)))</f>
        <v>0.2131138473</v>
      </c>
      <c r="X878" s="3">
        <f t="shared" si="15"/>
        <v>0.03305457647</v>
      </c>
      <c r="Y878" s="7">
        <f>IF(X878&lt;=('Ejercicio 3 - TIR'!$D$26-'Ejercicio 3 - TIR'!$C$26)/('Ejercicio 3 - TIR'!$E$26-'Ejercicio 3 - TIR'!$C$26),'Ejercicio 3 - TIR'!$C$26+SQRT(('Ejercicio 3 - TIR'!$E$26-'Ejercicio 3 - TIR'!$C$26)*('Ejercicio 3 - TIR'!$D$26-'Ejercicio 3 - TIR'!$C$26)*X878),'Ejercicio 3 - TIR'!$E$26-SQRT(('Ejercicio 3 - TIR'!$E$26-'Ejercicio 3 - TIR'!$C$26)*('Ejercicio 3 - TIR'!$E$26-'Ejercicio 3 - TIR'!$D$26)*(1-X878)))</f>
        <v>0.1994470819</v>
      </c>
      <c r="Z878" s="3">
        <f t="shared" si="16"/>
        <v>1.170544701</v>
      </c>
      <c r="AA878" s="3">
        <f t="shared" si="17"/>
        <v>1.354232831</v>
      </c>
      <c r="AB878" s="3">
        <f t="shared" si="18"/>
        <v>1.577175979</v>
      </c>
      <c r="AC878" s="3">
        <f t="shared" si="19"/>
        <v>1.91329402</v>
      </c>
      <c r="AD878" s="3">
        <f t="shared" si="20"/>
        <v>2.294894929</v>
      </c>
      <c r="AE878" s="2">
        <f t="shared" si="21"/>
        <v>6284.625289</v>
      </c>
      <c r="AF878" s="2">
        <f t="shared" si="22"/>
        <v>7270.842273</v>
      </c>
      <c r="AG878" s="2">
        <f t="shared" si="23"/>
        <v>8467.818473</v>
      </c>
      <c r="AH878" s="2">
        <f t="shared" si="24"/>
        <v>10272.42785</v>
      </c>
      <c r="AI878" s="2">
        <f t="shared" si="25"/>
        <v>12321.2336</v>
      </c>
      <c r="AJ878" s="4">
        <f t="shared" si="26"/>
        <v>49096.73828</v>
      </c>
      <c r="AK878" s="4">
        <f t="shared" si="27"/>
        <v>48177.8246</v>
      </c>
      <c r="AL878" s="4">
        <f t="shared" si="28"/>
        <v>53289.08066</v>
      </c>
      <c r="AM878" s="4">
        <f t="shared" si="29"/>
        <v>67670.78332</v>
      </c>
      <c r="AN878" s="4">
        <f t="shared" si="30"/>
        <v>94325.2556</v>
      </c>
      <c r="AO878" s="4">
        <f>C878/'Ejercicio 3 - TIR'!$D$7</f>
        <v>14867.95801</v>
      </c>
      <c r="AP878" s="4">
        <f t="shared" si="31"/>
        <v>34228.78027</v>
      </c>
      <c r="AQ878" s="4">
        <f t="shared" si="32"/>
        <v>33309.86659</v>
      </c>
      <c r="AR878" s="4">
        <f t="shared" si="33"/>
        <v>38421.12265</v>
      </c>
      <c r="AS878" s="4">
        <f t="shared" si="34"/>
        <v>52802.82531</v>
      </c>
      <c r="AT878" s="4">
        <f t="shared" si="35"/>
        <v>79457.29759</v>
      </c>
      <c r="AU878" s="4">
        <f>AP878*'Ejercicio 3 - TIR'!$D$5</f>
        <v>17114.39014</v>
      </c>
      <c r="AV878" s="4">
        <f>AQ878*'Ejercicio 3 - TIR'!$D$5</f>
        <v>16654.93329</v>
      </c>
      <c r="AW878" s="4">
        <f>AR878*'Ejercicio 3 - TIR'!$D$5</f>
        <v>19210.56133</v>
      </c>
      <c r="AX878" s="4">
        <f>AS878*'Ejercicio 3 - TIR'!$D$5</f>
        <v>26401.41265</v>
      </c>
      <c r="AY878" s="4">
        <f>AT878*'Ejercicio 3 - TIR'!$D$5</f>
        <v>39728.64879</v>
      </c>
      <c r="AZ878" s="4">
        <f t="shared" ref="AZ878:BD878" si="2669">AJ878-AU878-AE878</f>
        <v>25697.72286</v>
      </c>
      <c r="BA878" s="4">
        <f t="shared" si="2669"/>
        <v>24252.04903</v>
      </c>
      <c r="BB878" s="4">
        <f t="shared" si="2669"/>
        <v>25610.70087</v>
      </c>
      <c r="BC878" s="4">
        <f t="shared" si="2669"/>
        <v>30996.94282</v>
      </c>
      <c r="BD878" s="4">
        <f t="shared" si="2669"/>
        <v>42275.3732</v>
      </c>
      <c r="BE878" s="4">
        <f t="shared" ref="BE878:BI878" si="2670">AZ878/Z878</f>
        <v>21953.64503</v>
      </c>
      <c r="BF878" s="4">
        <f t="shared" si="2670"/>
        <v>17908.33045</v>
      </c>
      <c r="BG878" s="4">
        <f t="shared" si="2670"/>
        <v>16238.328</v>
      </c>
      <c r="BH878" s="4">
        <f t="shared" si="2670"/>
        <v>16200.82564</v>
      </c>
      <c r="BI878" s="4">
        <f t="shared" si="2670"/>
        <v>18421.4853</v>
      </c>
      <c r="BJ878" s="4">
        <f t="shared" si="38"/>
        <v>84567.59207</v>
      </c>
      <c r="BK878" s="4">
        <f t="shared" si="39"/>
        <v>34120.40144</v>
      </c>
      <c r="BL878" s="4">
        <f t="shared" si="40"/>
        <v>118687.9935</v>
      </c>
      <c r="BM878" s="4">
        <f>BK878*'Ejercicio 3 - TIR'!$D$5</f>
        <v>17060.20072</v>
      </c>
      <c r="BN878" s="4">
        <f t="shared" si="41"/>
        <v>101627.7928</v>
      </c>
      <c r="BO878" s="4">
        <f t="shared" si="42"/>
        <v>44284.2901</v>
      </c>
      <c r="BP878" s="4">
        <f t="shared" si="43"/>
        <v>-111190.1012</v>
      </c>
      <c r="BQ878" s="4">
        <f t="shared" ref="BQ878:BT878" si="2671">BE878</f>
        <v>21953.64503</v>
      </c>
      <c r="BR878" s="4">
        <f t="shared" si="2671"/>
        <v>17908.33045</v>
      </c>
      <c r="BS878" s="4">
        <f t="shared" si="2671"/>
        <v>16238.328</v>
      </c>
      <c r="BT878" s="4">
        <f t="shared" si="2671"/>
        <v>16200.82564</v>
      </c>
      <c r="BU878" s="4">
        <f t="shared" si="45"/>
        <v>62705.77541</v>
      </c>
      <c r="BV878" s="36">
        <f t="shared" si="46"/>
        <v>5.662583701</v>
      </c>
    </row>
    <row r="879" ht="15.0" customHeight="1">
      <c r="A879" s="2">
        <v>878.0</v>
      </c>
      <c r="B879" s="3">
        <f t="shared" si="4"/>
        <v>0.1197709495</v>
      </c>
      <c r="C879" s="4">
        <f>IF(B879&lt;=('Ejercicio 3 - TIR'!$D$13-'Ejercicio 3 - TIR'!$C$13)/('Ejercicio 3 - TIR'!$E$13-'Ejercicio 3 - TIR'!$C$13),'Ejercicio 3 - TIR'!$C$13+SQRT(('Ejercicio 3 - TIR'!$E$13-'Ejercicio 3 - TIR'!$C$13)*('Ejercicio 3 - TIR'!$D$13-'Ejercicio 3 - TIR'!$C$13)*B879),'Ejercicio 3 - TIR'!$E$13-SQRT(('Ejercicio 3 - TIR'!$E$13-'Ejercicio 3 - TIR'!$C$13)*('Ejercicio 3 - TIR'!$E$13-'Ejercicio 3 - TIR'!$D$13)*(1-B879)))</f>
        <v>66921.58795</v>
      </c>
      <c r="D879" s="3">
        <f t="shared" si="5"/>
        <v>0.7587633291</v>
      </c>
      <c r="E879" s="4">
        <f>IF(D879&lt;=('Ejercicio 3 - TIR'!$D$14-'Ejercicio 3 - TIR'!$C$14)/('Ejercicio 3 - TIR'!$E$14-'Ejercicio 3 - TIR'!$C$14),'Ejercicio 3 - TIR'!$C$14+SQRT(('Ejercicio 3 - TIR'!$E$14-'Ejercicio 3 - TIR'!$C$14)*('Ejercicio 3 - TIR'!$D$14-'Ejercicio 3 - TIR'!$C$14)*D879),'Ejercicio 3 - TIR'!$E$14-SQRT(('Ejercicio 3 - TIR'!$E$14-'Ejercicio 3 - TIR'!$C$14)*('Ejercicio 3 - TIR'!$E$14-'Ejercicio 3 - TIR'!$D$14)*(1-D879)))</f>
        <v>33984.56148</v>
      </c>
      <c r="F879" s="3">
        <f t="shared" si="6"/>
        <v>0.1456714009</v>
      </c>
      <c r="G879" s="4">
        <f>IF(F879&lt;=('Ejercicio 3 - TIR'!$D$18-'Ejercicio 3 - TIR'!$C$18)/('Ejercicio 3 - TIR'!$E$18-'Ejercicio 3 - TIR'!$C$18),'Ejercicio 3 - TIR'!$C$18+SQRT(('Ejercicio 3 - TIR'!$E$18-'Ejercicio 3 - TIR'!$C$18)*('Ejercicio 3 - TIR'!$D$18-'Ejercicio 3 - TIR'!$C$18)*F879),'Ejercicio 3 - TIR'!$E$18-SQRT(('Ejercicio 3 - TIR'!$E$18-'Ejercicio 3 - TIR'!$C$18)*('Ejercicio 3 - TIR'!$E$18-'Ejercicio 3 - TIR'!$D$18)*(1-F879)))</f>
        <v>34674.47432</v>
      </c>
      <c r="H879" s="3">
        <f t="shared" si="7"/>
        <v>0.5980802694</v>
      </c>
      <c r="I879" s="4">
        <f>IF(H879&lt;=('Ejercicio 3 - TIR'!$D$18-'Ejercicio 3 - TIR'!$C$18)/('Ejercicio 3 - TIR'!$E$18-'Ejercicio 3 - TIR'!$C$18),'Ejercicio 3 - TIR'!$C$18+SQRT(('Ejercicio 3 - TIR'!$E$18-'Ejercicio 3 - TIR'!$C$18)*('Ejercicio 3 - TIR'!$D$18-'Ejercicio 3 - TIR'!$C$18)*H879),'Ejercicio 3 - TIR'!$E$18-SQRT(('Ejercicio 3 - TIR'!$E$18-'Ejercicio 3 - TIR'!$C$18)*('Ejercicio 3 - TIR'!$E$18-'Ejercicio 3 - TIR'!$D$18)*(1-H879)))</f>
        <v>39471.64402</v>
      </c>
      <c r="J879" s="3">
        <f t="shared" si="8"/>
        <v>0.9984192997</v>
      </c>
      <c r="K879" s="4">
        <f>IF(J879&lt;=('Ejercicio 3 - TIR'!$D$18-'Ejercicio 3 - TIR'!$C$18)/('Ejercicio 3 - TIR'!$E$18-'Ejercicio 3 - TIR'!$C$18),'Ejercicio 3 - TIR'!$C$18+SQRT(('Ejercicio 3 - TIR'!$E$18-'Ejercicio 3 - TIR'!$C$18)*('Ejercicio 3 - TIR'!$D$18-'Ejercicio 3 - TIR'!$C$18)*J879),'Ejercicio 3 - TIR'!$E$18-SQRT(('Ejercicio 3 - TIR'!$E$18-'Ejercicio 3 - TIR'!$C$18)*('Ejercicio 3 - TIR'!$E$18-'Ejercicio 3 - TIR'!$D$18)*(1-J879)))</f>
        <v>44655.68543</v>
      </c>
      <c r="L879" s="3">
        <f t="shared" si="9"/>
        <v>0.5192304982</v>
      </c>
      <c r="M879" s="4">
        <f>IF(L879&lt;=('Ejercicio 3 - TIR'!$D$18-'Ejercicio 3 - TIR'!$C$18)/('Ejercicio 3 - TIR'!$E$18-'Ejercicio 3 - TIR'!$C$18),'Ejercicio 3 - TIR'!$C$18+SQRT(('Ejercicio 3 - TIR'!$E$18-'Ejercicio 3 - TIR'!$C$18)*('Ejercicio 3 - TIR'!$D$18-'Ejercicio 3 - TIR'!$C$18)*L879),'Ejercicio 3 - TIR'!$E$18-SQRT(('Ejercicio 3 - TIR'!$E$18-'Ejercicio 3 - TIR'!$C$18)*('Ejercicio 3 - TIR'!$E$18-'Ejercicio 3 - TIR'!$D$18)*(1-L879)))</f>
        <v>38825.22378</v>
      </c>
      <c r="N879" s="3">
        <f t="shared" si="10"/>
        <v>0.1863885071</v>
      </c>
      <c r="O879" s="4">
        <f>IF(N879&lt;=('Ejercicio 3 - TIR'!$D$18-'Ejercicio 3 - TIR'!$C$18)/('Ejercicio 3 - TIR'!$E$18-'Ejercicio 3 - TIR'!$C$18),'Ejercicio 3 - TIR'!$C$18+SQRT(('Ejercicio 3 - TIR'!$E$18-'Ejercicio 3 - TIR'!$C$18)*('Ejercicio 3 - TIR'!$D$18-'Ejercicio 3 - TIR'!$C$18)*N879),'Ejercicio 3 - TIR'!$E$18-SQRT(('Ejercicio 3 - TIR'!$E$18-'Ejercicio 3 - TIR'!$C$18)*('Ejercicio 3 - TIR'!$E$18-'Ejercicio 3 - TIR'!$D$18)*(1-N879)))</f>
        <v>35287.55861</v>
      </c>
      <c r="P879" s="3">
        <f t="shared" si="11"/>
        <v>0.5107410552</v>
      </c>
      <c r="Q879" s="7">
        <f>IF(P879&lt;=('Ejercicio 3 - TIR'!$D$22-'Ejercicio 3 - TIR'!$C$22)/('Ejercicio 3 - TIR'!$E$22-'Ejercicio 3 - TIR'!$C$22),'Ejercicio 3 - TIR'!$C$22+SQRT(('Ejercicio 3 - TIR'!$E$22-'Ejercicio 3 - TIR'!$C$22)*('Ejercicio 3 - TIR'!$D$22-'Ejercicio 3 - TIR'!$C$22)*P879),'Ejercicio 3 - TIR'!$E$22-SQRT(('Ejercicio 3 - TIR'!$E$22-'Ejercicio 3 - TIR'!$C$22)*('Ejercicio 3 - TIR'!$E$22-'Ejercicio 3 - TIR'!$D$22)*(1-P879)))</f>
        <v>0.1503239811</v>
      </c>
      <c r="R879" s="3">
        <f t="shared" si="12"/>
        <v>0.6686386193</v>
      </c>
      <c r="S879" s="7">
        <f>IF(R879&lt;=('Ejercicio 3 - TIR'!$D$23-'Ejercicio 3 - TIR'!$C$23)/('Ejercicio 3 - TIR'!$E$23-'Ejercicio 3 - TIR'!$C$23),'Ejercicio 3 - TIR'!$C$23+SQRT(('Ejercicio 3 - TIR'!$E$23-'Ejercicio 3 - TIR'!$C$23)*('Ejercicio 3 - TIR'!$D$23-'Ejercicio 3 - TIR'!$C$23)*R879),'Ejercicio 3 - TIR'!$E$23-SQRT(('Ejercicio 3 - TIR'!$E$23-'Ejercicio 3 - TIR'!$C$23)*('Ejercicio 3 - TIR'!$E$23-'Ejercicio 3 - TIR'!$D$23)*(1-R879)))</f>
        <v>0.1555776642</v>
      </c>
      <c r="T879" s="3">
        <f t="shared" si="13"/>
        <v>0.961821788</v>
      </c>
      <c r="U879" s="7">
        <f>IF(T879&lt;=('Ejercicio 3 - TIR'!$D$24-'Ejercicio 3 - TIR'!$C$24)/('Ejercicio 3 - TIR'!$E$24-'Ejercicio 3 - TIR'!$C$24),'Ejercicio 3 - TIR'!$C$24+SQRT(('Ejercicio 3 - TIR'!$E$24-'Ejercicio 3 - TIR'!$C$24)*('Ejercicio 3 - TIR'!$D$24-'Ejercicio 3 - TIR'!$C$24)*T879),'Ejercicio 3 - TIR'!$E$24-SQRT(('Ejercicio 3 - TIR'!$E$24-'Ejercicio 3 - TIR'!$C$24)*('Ejercicio 3 - TIR'!$E$24-'Ejercicio 3 - TIR'!$D$24)*(1-T879)))</f>
        <v>0.209660803</v>
      </c>
      <c r="V879" s="3">
        <f t="shared" si="14"/>
        <v>0.5371355082</v>
      </c>
      <c r="W879" s="7">
        <f>IF(V879&lt;=('Ejercicio 3 - TIR'!$D$25-'Ejercicio 3 - TIR'!$C$25)/('Ejercicio 3 - TIR'!$E$25-'Ejercicio 3 - TIR'!$C$25),'Ejercicio 3 - TIR'!$C$25+SQRT(('Ejercicio 3 - TIR'!$E$25-'Ejercicio 3 - TIR'!$C$25)*('Ejercicio 3 - TIR'!$D$25-'Ejercicio 3 - TIR'!$C$25)*V879),'Ejercicio 3 - TIR'!$E$25-SQRT(('Ejercicio 3 - TIR'!$E$25-'Ejercicio 3 - TIR'!$C$25)*('Ejercicio 3 - TIR'!$E$25-'Ejercicio 3 - TIR'!$D$25)*(1-V879)))</f>
        <v>0.2097504569</v>
      </c>
      <c r="X879" s="3">
        <f t="shared" si="15"/>
        <v>0.5965386672</v>
      </c>
      <c r="Y879" s="7">
        <f>IF(X879&lt;=('Ejercicio 3 - TIR'!$D$26-'Ejercicio 3 - TIR'!$C$26)/('Ejercicio 3 - TIR'!$E$26-'Ejercicio 3 - TIR'!$C$26),'Ejercicio 3 - TIR'!$C$26+SQRT(('Ejercicio 3 - TIR'!$E$26-'Ejercicio 3 - TIR'!$C$26)*('Ejercicio 3 - TIR'!$D$26-'Ejercicio 3 - TIR'!$C$26)*X879),'Ejercicio 3 - TIR'!$E$26-SQRT(('Ejercicio 3 - TIR'!$E$26-'Ejercicio 3 - TIR'!$C$26)*('Ejercicio 3 - TIR'!$E$26-'Ejercicio 3 - TIR'!$D$26)*(1-X879)))</f>
        <v>0.2333235477</v>
      </c>
      <c r="Z879" s="3">
        <f t="shared" si="16"/>
        <v>1.150323981</v>
      </c>
      <c r="AA879" s="3">
        <f t="shared" si="17"/>
        <v>1.329288699</v>
      </c>
      <c r="AB879" s="3">
        <f t="shared" si="18"/>
        <v>1.607988435</v>
      </c>
      <c r="AC879" s="3">
        <f t="shared" si="19"/>
        <v>1.945264744</v>
      </c>
      <c r="AD879" s="3">
        <f t="shared" si="20"/>
        <v>2.399140816</v>
      </c>
      <c r="AE879" s="2">
        <f t="shared" si="21"/>
        <v>5108.694575</v>
      </c>
      <c r="AF879" s="2">
        <f t="shared" si="22"/>
        <v>5903.493345</v>
      </c>
      <c r="AG879" s="2">
        <f t="shared" si="23"/>
        <v>7141.2245</v>
      </c>
      <c r="AH879" s="2">
        <f t="shared" si="24"/>
        <v>8639.099602</v>
      </c>
      <c r="AI879" s="2">
        <f t="shared" si="25"/>
        <v>10654.80497</v>
      </c>
      <c r="AJ879" s="4">
        <f t="shared" si="26"/>
        <v>39886.87934</v>
      </c>
      <c r="AK879" s="4">
        <f t="shared" si="27"/>
        <v>52469.21033</v>
      </c>
      <c r="AL879" s="4">
        <f t="shared" si="28"/>
        <v>71805.82574</v>
      </c>
      <c r="AM879" s="4">
        <f t="shared" si="29"/>
        <v>75525.339</v>
      </c>
      <c r="AN879" s="4">
        <f t="shared" si="30"/>
        <v>84659.82215</v>
      </c>
      <c r="AO879" s="4">
        <f>C879/'Ejercicio 3 - TIR'!$D$7</f>
        <v>13384.31759</v>
      </c>
      <c r="AP879" s="4">
        <f t="shared" si="31"/>
        <v>26502.56175</v>
      </c>
      <c r="AQ879" s="4">
        <f t="shared" si="32"/>
        <v>39084.89274</v>
      </c>
      <c r="AR879" s="4">
        <f t="shared" si="33"/>
        <v>58421.50815</v>
      </c>
      <c r="AS879" s="4">
        <f t="shared" si="34"/>
        <v>62141.02141</v>
      </c>
      <c r="AT879" s="4">
        <f t="shared" si="35"/>
        <v>71275.50455</v>
      </c>
      <c r="AU879" s="4">
        <f>AP879*'Ejercicio 3 - TIR'!$D$5</f>
        <v>13251.28087</v>
      </c>
      <c r="AV879" s="4">
        <f>AQ879*'Ejercicio 3 - TIR'!$D$5</f>
        <v>19542.44637</v>
      </c>
      <c r="AW879" s="4">
        <f>AR879*'Ejercicio 3 - TIR'!$D$5</f>
        <v>29210.75407</v>
      </c>
      <c r="AX879" s="4">
        <f>AS879*'Ejercicio 3 - TIR'!$D$5</f>
        <v>31070.5107</v>
      </c>
      <c r="AY879" s="4">
        <f>AT879*'Ejercicio 3 - TIR'!$D$5</f>
        <v>35637.75228</v>
      </c>
      <c r="AZ879" s="4">
        <f t="shared" ref="AZ879:BD879" si="2672">AJ879-AU879-AE879</f>
        <v>21526.90389</v>
      </c>
      <c r="BA879" s="4">
        <f t="shared" si="2672"/>
        <v>27023.27062</v>
      </c>
      <c r="BB879" s="4">
        <f t="shared" si="2672"/>
        <v>35453.84716</v>
      </c>
      <c r="BC879" s="4">
        <f t="shared" si="2672"/>
        <v>35815.72869</v>
      </c>
      <c r="BD879" s="4">
        <f t="shared" si="2672"/>
        <v>38367.2649</v>
      </c>
      <c r="BE879" s="4">
        <f t="shared" ref="BE879:BI879" si="2673">AZ879/Z879</f>
        <v>18713.77477</v>
      </c>
      <c r="BF879" s="4">
        <f t="shared" si="2673"/>
        <v>20329.12085</v>
      </c>
      <c r="BG879" s="4">
        <f t="shared" si="2673"/>
        <v>22048.57099</v>
      </c>
      <c r="BH879" s="4">
        <f t="shared" si="2673"/>
        <v>18411.75028</v>
      </c>
      <c r="BI879" s="4">
        <f t="shared" si="2673"/>
        <v>15992.08544</v>
      </c>
      <c r="BJ879" s="4">
        <f t="shared" si="38"/>
        <v>81533.74854</v>
      </c>
      <c r="BK879" s="4">
        <f t="shared" si="39"/>
        <v>32110.86262</v>
      </c>
      <c r="BL879" s="4">
        <f t="shared" si="40"/>
        <v>113644.6112</v>
      </c>
      <c r="BM879" s="4">
        <f>BK879*'Ejercicio 3 - TIR'!$D$5</f>
        <v>16055.43131</v>
      </c>
      <c r="BN879" s="4">
        <f t="shared" si="41"/>
        <v>97589.17985</v>
      </c>
      <c r="BO879" s="4">
        <f t="shared" si="42"/>
        <v>40676.72027</v>
      </c>
      <c r="BP879" s="4">
        <f t="shared" si="43"/>
        <v>-100906.1494</v>
      </c>
      <c r="BQ879" s="4">
        <f t="shared" ref="BQ879:BT879" si="2674">BE879</f>
        <v>18713.77477</v>
      </c>
      <c r="BR879" s="4">
        <f t="shared" si="2674"/>
        <v>20329.12085</v>
      </c>
      <c r="BS879" s="4">
        <f t="shared" si="2674"/>
        <v>22048.57099</v>
      </c>
      <c r="BT879" s="4">
        <f t="shared" si="2674"/>
        <v>18411.75028</v>
      </c>
      <c r="BU879" s="4">
        <f t="shared" si="45"/>
        <v>56668.80571</v>
      </c>
      <c r="BV879" s="36">
        <f t="shared" si="46"/>
        <v>9.087943466</v>
      </c>
    </row>
    <row r="880" ht="15.0" customHeight="1">
      <c r="A880" s="2">
        <v>879.0</v>
      </c>
      <c r="B880" s="3">
        <f t="shared" si="4"/>
        <v>0.7709131016</v>
      </c>
      <c r="C880" s="4">
        <f>IF(B880&lt;=('Ejercicio 3 - TIR'!$D$13-'Ejercicio 3 - TIR'!$C$13)/('Ejercicio 3 - TIR'!$E$13-'Ejercicio 3 - TIR'!$C$13),'Ejercicio 3 - TIR'!$C$13+SQRT(('Ejercicio 3 - TIR'!$E$13-'Ejercicio 3 - TIR'!$C$13)*('Ejercicio 3 - TIR'!$D$13-'Ejercicio 3 - TIR'!$C$13)*B880),'Ejercicio 3 - TIR'!$E$13-SQRT(('Ejercicio 3 - TIR'!$E$13-'Ejercicio 3 - TIR'!$C$13)*('Ejercicio 3 - TIR'!$E$13-'Ejercicio 3 - TIR'!$D$13)*(1-B880)))</f>
        <v>83419.76242</v>
      </c>
      <c r="D880" s="3">
        <f t="shared" si="5"/>
        <v>0.1724442706</v>
      </c>
      <c r="E880" s="4">
        <f>IF(D880&lt;=('Ejercicio 3 - TIR'!$D$14-'Ejercicio 3 - TIR'!$C$14)/('Ejercicio 3 - TIR'!$E$14-'Ejercicio 3 - TIR'!$C$14),'Ejercicio 3 - TIR'!$C$14+SQRT(('Ejercicio 3 - TIR'!$E$14-'Ejercicio 3 - TIR'!$C$14)*('Ejercicio 3 - TIR'!$D$14-'Ejercicio 3 - TIR'!$C$14)*D880),'Ejercicio 3 - TIR'!$E$14-SQRT(('Ejercicio 3 - TIR'!$E$14-'Ejercicio 3 - TIR'!$C$14)*('Ejercicio 3 - TIR'!$E$14-'Ejercicio 3 - TIR'!$D$14)*(1-D880)))</f>
        <v>28596.29258</v>
      </c>
      <c r="F880" s="3">
        <f t="shared" si="6"/>
        <v>0.6612713174</v>
      </c>
      <c r="G880" s="4">
        <f>IF(F880&lt;=('Ejercicio 3 - TIR'!$D$18-'Ejercicio 3 - TIR'!$C$18)/('Ejercicio 3 - TIR'!$E$18-'Ejercicio 3 - TIR'!$C$18),'Ejercicio 3 - TIR'!$C$18+SQRT(('Ejercicio 3 - TIR'!$E$18-'Ejercicio 3 - TIR'!$C$18)*('Ejercicio 3 - TIR'!$D$18-'Ejercicio 3 - TIR'!$C$18)*F880),'Ejercicio 3 - TIR'!$E$18-SQRT(('Ejercicio 3 - TIR'!$E$18-'Ejercicio 3 - TIR'!$C$18)*('Ejercicio 3 - TIR'!$E$18-'Ejercicio 3 - TIR'!$D$18)*(1-F880)))</f>
        <v>39959.45268</v>
      </c>
      <c r="H880" s="3">
        <f t="shared" si="7"/>
        <v>0.5553143709</v>
      </c>
      <c r="I880" s="4">
        <f>IF(H880&lt;=('Ejercicio 3 - TIR'!$D$18-'Ejercicio 3 - TIR'!$C$18)/('Ejercicio 3 - TIR'!$E$18-'Ejercicio 3 - TIR'!$C$18),'Ejercicio 3 - TIR'!$C$18+SQRT(('Ejercicio 3 - TIR'!$E$18-'Ejercicio 3 - TIR'!$C$18)*('Ejercicio 3 - TIR'!$D$18-'Ejercicio 3 - TIR'!$C$18)*H880),'Ejercicio 3 - TIR'!$E$18-SQRT(('Ejercicio 3 - TIR'!$E$18-'Ejercicio 3 - TIR'!$C$18)*('Ejercicio 3 - TIR'!$E$18-'Ejercicio 3 - TIR'!$D$18)*(1-H880)))</f>
        <v>39126.72754</v>
      </c>
      <c r="J880" s="3">
        <f t="shared" si="8"/>
        <v>0.3262113977</v>
      </c>
      <c r="K880" s="4">
        <f>IF(J880&lt;=('Ejercicio 3 - TIR'!$D$18-'Ejercicio 3 - TIR'!$C$18)/('Ejercicio 3 - TIR'!$E$18-'Ejercicio 3 - TIR'!$C$18),'Ejercicio 3 - TIR'!$C$18+SQRT(('Ejercicio 3 - TIR'!$E$18-'Ejercicio 3 - TIR'!$C$18)*('Ejercicio 3 - TIR'!$D$18-'Ejercicio 3 - TIR'!$C$18)*J880),'Ejercicio 3 - TIR'!$E$18-SQRT(('Ejercicio 3 - TIR'!$E$18-'Ejercicio 3 - TIR'!$C$18)*('Ejercicio 3 - TIR'!$E$18-'Ejercicio 3 - TIR'!$D$18)*(1-J880)))</f>
        <v>36995.12042</v>
      </c>
      <c r="L880" s="3">
        <f t="shared" si="9"/>
        <v>0.4395080495</v>
      </c>
      <c r="M880" s="4">
        <f>IF(L880&lt;=('Ejercicio 3 - TIR'!$D$18-'Ejercicio 3 - TIR'!$C$18)/('Ejercicio 3 - TIR'!$E$18-'Ejercicio 3 - TIR'!$C$18),'Ejercicio 3 - TIR'!$C$18+SQRT(('Ejercicio 3 - TIR'!$E$18-'Ejercicio 3 - TIR'!$C$18)*('Ejercicio 3 - TIR'!$D$18-'Ejercicio 3 - TIR'!$C$18)*L880),'Ejercicio 3 - TIR'!$E$18-SQRT(('Ejercicio 3 - TIR'!$E$18-'Ejercicio 3 - TIR'!$C$18)*('Ejercicio 3 - TIR'!$E$18-'Ejercicio 3 - TIR'!$D$18)*(1-L880)))</f>
        <v>38119.49552</v>
      </c>
      <c r="N880" s="3">
        <f t="shared" si="10"/>
        <v>0.3360219271</v>
      </c>
      <c r="O880" s="4">
        <f>IF(N880&lt;=('Ejercicio 3 - TIR'!$D$18-'Ejercicio 3 - TIR'!$C$18)/('Ejercicio 3 - TIR'!$E$18-'Ejercicio 3 - TIR'!$C$18),'Ejercicio 3 - TIR'!$C$18+SQRT(('Ejercicio 3 - TIR'!$E$18-'Ejercicio 3 - TIR'!$C$18)*('Ejercicio 3 - TIR'!$D$18-'Ejercicio 3 - TIR'!$C$18)*N880),'Ejercicio 3 - TIR'!$E$18-SQRT(('Ejercicio 3 - TIR'!$E$18-'Ejercicio 3 - TIR'!$C$18)*('Ejercicio 3 - TIR'!$E$18-'Ejercicio 3 - TIR'!$D$18)*(1-N880)))</f>
        <v>37099.52738</v>
      </c>
      <c r="P880" s="3">
        <f t="shared" si="11"/>
        <v>0.7535998735</v>
      </c>
      <c r="Q880" s="7">
        <f>IF(P880&lt;=('Ejercicio 3 - TIR'!$D$22-'Ejercicio 3 - TIR'!$C$22)/('Ejercicio 3 - TIR'!$E$22-'Ejercicio 3 - TIR'!$C$22),'Ejercicio 3 - TIR'!$C$22+SQRT(('Ejercicio 3 - TIR'!$E$22-'Ejercicio 3 - TIR'!$C$22)*('Ejercicio 3 - TIR'!$D$22-'Ejercicio 3 - TIR'!$C$22)*P880),'Ejercicio 3 - TIR'!$E$22-SQRT(('Ejercicio 3 - TIR'!$E$22-'Ejercicio 3 - TIR'!$C$22)*('Ejercicio 3 - TIR'!$E$22-'Ejercicio 3 - TIR'!$D$22)*(1-P880)))</f>
        <v>0.1589400801</v>
      </c>
      <c r="R880" s="3">
        <f t="shared" si="12"/>
        <v>0.8384872227</v>
      </c>
      <c r="S880" s="7">
        <f>IF(R880&lt;=('Ejercicio 3 - TIR'!$D$23-'Ejercicio 3 - TIR'!$C$23)/('Ejercicio 3 - TIR'!$E$23-'Ejercicio 3 - TIR'!$C$23),'Ejercicio 3 - TIR'!$C$23+SQRT(('Ejercicio 3 - TIR'!$E$23-'Ejercicio 3 - TIR'!$C$23)*('Ejercicio 3 - TIR'!$D$23-'Ejercicio 3 - TIR'!$C$23)*R880),'Ejercicio 3 - TIR'!$E$23-SQRT(('Ejercicio 3 - TIR'!$E$23-'Ejercicio 3 - TIR'!$C$23)*('Ejercicio 3 - TIR'!$E$23-'Ejercicio 3 - TIR'!$D$23)*(1-R880)))</f>
        <v>0.1629493989</v>
      </c>
      <c r="T880" s="3">
        <f t="shared" si="13"/>
        <v>0.7455272974</v>
      </c>
      <c r="U880" s="7">
        <f>IF(T880&lt;=('Ejercicio 3 - TIR'!$D$24-'Ejercicio 3 - TIR'!$C$24)/('Ejercicio 3 - TIR'!$E$24-'Ejercicio 3 - TIR'!$C$24),'Ejercicio 3 - TIR'!$C$24+SQRT(('Ejercicio 3 - TIR'!$E$24-'Ejercicio 3 - TIR'!$C$24)*('Ejercicio 3 - TIR'!$D$24-'Ejercicio 3 - TIR'!$C$24)*T880),'Ejercicio 3 - TIR'!$E$24-SQRT(('Ejercicio 3 - TIR'!$E$24-'Ejercicio 3 - TIR'!$C$24)*('Ejercicio 3 - TIR'!$E$24-'Ejercicio 3 - TIR'!$D$24)*(1-T880)))</f>
        <v>0.1933068629</v>
      </c>
      <c r="V880" s="3">
        <f t="shared" si="14"/>
        <v>0.6764106705</v>
      </c>
      <c r="W880" s="7">
        <f>IF(V880&lt;=('Ejercicio 3 - TIR'!$D$25-'Ejercicio 3 - TIR'!$C$25)/('Ejercicio 3 - TIR'!$E$25-'Ejercicio 3 - TIR'!$C$25),'Ejercicio 3 - TIR'!$C$25+SQRT(('Ejercicio 3 - TIR'!$E$25-'Ejercicio 3 - TIR'!$C$25)*('Ejercicio 3 - TIR'!$D$25-'Ejercicio 3 - TIR'!$C$25)*V880),'Ejercicio 3 - TIR'!$E$25-SQRT(('Ejercicio 3 - TIR'!$E$25-'Ejercicio 3 - TIR'!$C$25)*('Ejercicio 3 - TIR'!$E$25-'Ejercicio 3 - TIR'!$D$25)*(1-V880)))</f>
        <v>0.2163464318</v>
      </c>
      <c r="X880" s="3">
        <f t="shared" si="15"/>
        <v>0.5551919844</v>
      </c>
      <c r="Y880" s="7">
        <f>IF(X880&lt;=('Ejercicio 3 - TIR'!$D$26-'Ejercicio 3 - TIR'!$C$26)/('Ejercicio 3 - TIR'!$E$26-'Ejercicio 3 - TIR'!$C$26),'Ejercicio 3 - TIR'!$C$26+SQRT(('Ejercicio 3 - TIR'!$E$26-'Ejercicio 3 - TIR'!$C$26)*('Ejercicio 3 - TIR'!$D$26-'Ejercicio 3 - TIR'!$C$26)*X880),'Ejercicio 3 - TIR'!$E$26-SQRT(('Ejercicio 3 - TIR'!$E$26-'Ejercicio 3 - TIR'!$C$26)*('Ejercicio 3 - TIR'!$E$26-'Ejercicio 3 - TIR'!$D$26)*(1-X880)))</f>
        <v>0.2309901716</v>
      </c>
      <c r="Z880" s="3">
        <f t="shared" si="16"/>
        <v>1.15894008</v>
      </c>
      <c r="AA880" s="3">
        <f t="shared" si="17"/>
        <v>1.347788669</v>
      </c>
      <c r="AB880" s="3">
        <f t="shared" si="18"/>
        <v>1.608325469</v>
      </c>
      <c r="AC880" s="3">
        <f t="shared" si="19"/>
        <v>1.956280945</v>
      </c>
      <c r="AD880" s="3">
        <f t="shared" si="20"/>
        <v>2.408162617</v>
      </c>
      <c r="AE880" s="2">
        <f t="shared" si="21"/>
        <v>4545.097032</v>
      </c>
      <c r="AF880" s="2">
        <f t="shared" si="22"/>
        <v>5285.717861</v>
      </c>
      <c r="AG880" s="2">
        <f t="shared" si="23"/>
        <v>6307.483399</v>
      </c>
      <c r="AH880" s="2">
        <f t="shared" si="24"/>
        <v>7672.084926</v>
      </c>
      <c r="AI880" s="2">
        <f t="shared" si="25"/>
        <v>9444.261139</v>
      </c>
      <c r="AJ880" s="4">
        <f t="shared" si="26"/>
        <v>46310.61128</v>
      </c>
      <c r="AK880" s="4">
        <f t="shared" si="27"/>
        <v>52734.56005</v>
      </c>
      <c r="AL880" s="4">
        <f t="shared" si="28"/>
        <v>59500.1944</v>
      </c>
      <c r="AM880" s="4">
        <f t="shared" si="29"/>
        <v>74572.44272</v>
      </c>
      <c r="AN880" s="4">
        <f t="shared" si="30"/>
        <v>89341.69494</v>
      </c>
      <c r="AO880" s="4">
        <f>C880/'Ejercicio 3 - TIR'!$D$7</f>
        <v>16683.95248</v>
      </c>
      <c r="AP880" s="4">
        <f t="shared" si="31"/>
        <v>29626.6588</v>
      </c>
      <c r="AQ880" s="4">
        <f t="shared" si="32"/>
        <v>36050.60757</v>
      </c>
      <c r="AR880" s="4">
        <f t="shared" si="33"/>
        <v>42816.24191</v>
      </c>
      <c r="AS880" s="4">
        <f t="shared" si="34"/>
        <v>57888.49024</v>
      </c>
      <c r="AT880" s="4">
        <f t="shared" si="35"/>
        <v>72657.74245</v>
      </c>
      <c r="AU880" s="4">
        <f>AP880*'Ejercicio 3 - TIR'!$D$5</f>
        <v>14813.3294</v>
      </c>
      <c r="AV880" s="4">
        <f>AQ880*'Ejercicio 3 - TIR'!$D$5</f>
        <v>18025.30378</v>
      </c>
      <c r="AW880" s="4">
        <f>AR880*'Ejercicio 3 - TIR'!$D$5</f>
        <v>21408.12096</v>
      </c>
      <c r="AX880" s="4">
        <f>AS880*'Ejercicio 3 - TIR'!$D$5</f>
        <v>28944.24512</v>
      </c>
      <c r="AY880" s="4">
        <f>AT880*'Ejercicio 3 - TIR'!$D$5</f>
        <v>36328.87123</v>
      </c>
      <c r="AZ880" s="4">
        <f t="shared" ref="AZ880:BD880" si="2675">AJ880-AU880-AE880</f>
        <v>26952.18485</v>
      </c>
      <c r="BA880" s="4">
        <f t="shared" si="2675"/>
        <v>29423.53841</v>
      </c>
      <c r="BB880" s="4">
        <f t="shared" si="2675"/>
        <v>31784.59004</v>
      </c>
      <c r="BC880" s="4">
        <f t="shared" si="2675"/>
        <v>37956.11268</v>
      </c>
      <c r="BD880" s="4">
        <f t="shared" si="2675"/>
        <v>43568.56257</v>
      </c>
      <c r="BE880" s="4">
        <f t="shared" ref="BE880:BI880" si="2676">AZ880/Z880</f>
        <v>23255.89158</v>
      </c>
      <c r="BF880" s="4">
        <f t="shared" si="2676"/>
        <v>21830.97326</v>
      </c>
      <c r="BG880" s="4">
        <f t="shared" si="2676"/>
        <v>19762.53604</v>
      </c>
      <c r="BH880" s="4">
        <f t="shared" si="2676"/>
        <v>19402.1788</v>
      </c>
      <c r="BI880" s="4">
        <f t="shared" si="2676"/>
        <v>18092.03509</v>
      </c>
      <c r="BJ880" s="4">
        <f t="shared" si="38"/>
        <v>68864.52276</v>
      </c>
      <c r="BK880" s="4">
        <f t="shared" si="39"/>
        <v>40177.67067</v>
      </c>
      <c r="BL880" s="4">
        <f t="shared" si="40"/>
        <v>109042.1934</v>
      </c>
      <c r="BM880" s="4">
        <f>BK880*'Ejercicio 3 - TIR'!$D$5</f>
        <v>20088.83534</v>
      </c>
      <c r="BN880" s="4">
        <f t="shared" si="41"/>
        <v>88953.35809</v>
      </c>
      <c r="BO880" s="4">
        <f t="shared" si="42"/>
        <v>36938.26882</v>
      </c>
      <c r="BP880" s="4">
        <f t="shared" si="43"/>
        <v>-112016.055</v>
      </c>
      <c r="BQ880" s="4">
        <f t="shared" ref="BQ880:BT880" si="2677">BE880</f>
        <v>23255.89158</v>
      </c>
      <c r="BR880" s="4">
        <f t="shared" si="2677"/>
        <v>21830.97326</v>
      </c>
      <c r="BS880" s="4">
        <f t="shared" si="2677"/>
        <v>19762.53604</v>
      </c>
      <c r="BT880" s="4">
        <f t="shared" si="2677"/>
        <v>19402.1788</v>
      </c>
      <c r="BU880" s="4">
        <f t="shared" si="45"/>
        <v>55030.30391</v>
      </c>
      <c r="BV880" s="36">
        <f t="shared" si="46"/>
        <v>6.695078847</v>
      </c>
    </row>
    <row r="881" ht="15.0" customHeight="1">
      <c r="A881" s="2">
        <v>880.0</v>
      </c>
      <c r="B881" s="3">
        <f t="shared" si="4"/>
        <v>0.6257696099</v>
      </c>
      <c r="C881" s="4">
        <f>IF(B881&lt;=('Ejercicio 3 - TIR'!$D$13-'Ejercicio 3 - TIR'!$C$13)/('Ejercicio 3 - TIR'!$E$13-'Ejercicio 3 - TIR'!$C$13),'Ejercicio 3 - TIR'!$C$13+SQRT(('Ejercicio 3 - TIR'!$E$13-'Ejercicio 3 - TIR'!$C$13)*('Ejercicio 3 - TIR'!$D$13-'Ejercicio 3 - TIR'!$C$13)*B881),'Ejercicio 3 - TIR'!$E$13-SQRT(('Ejercicio 3 - TIR'!$E$13-'Ejercicio 3 - TIR'!$C$13)*('Ejercicio 3 - TIR'!$E$13-'Ejercicio 3 - TIR'!$D$13)*(1-B881)))</f>
        <v>78808.5756</v>
      </c>
      <c r="D881" s="3">
        <f t="shared" si="5"/>
        <v>0.865603716</v>
      </c>
      <c r="E881" s="4">
        <f>IF(D881&lt;=('Ejercicio 3 - TIR'!$D$14-'Ejercicio 3 - TIR'!$C$14)/('Ejercicio 3 - TIR'!$E$14-'Ejercicio 3 - TIR'!$C$14),'Ejercicio 3 - TIR'!$C$14+SQRT(('Ejercicio 3 - TIR'!$E$14-'Ejercicio 3 - TIR'!$C$14)*('Ejercicio 3 - TIR'!$D$14-'Ejercicio 3 - TIR'!$C$14)*D881),'Ejercicio 3 - TIR'!$E$14-SQRT(('Ejercicio 3 - TIR'!$E$14-'Ejercicio 3 - TIR'!$C$14)*('Ejercicio 3 - TIR'!$E$14-'Ejercicio 3 - TIR'!$D$14)*(1-D881)))</f>
        <v>35510.07321</v>
      </c>
      <c r="F881" s="3">
        <f t="shared" si="6"/>
        <v>0.9040071445</v>
      </c>
      <c r="G881" s="4">
        <f>IF(F881&lt;=('Ejercicio 3 - TIR'!$D$18-'Ejercicio 3 - TIR'!$C$18)/('Ejercicio 3 - TIR'!$E$18-'Ejercicio 3 - TIR'!$C$18),'Ejercicio 3 - TIR'!$C$18+SQRT(('Ejercicio 3 - TIR'!$E$18-'Ejercicio 3 - TIR'!$C$18)*('Ejercicio 3 - TIR'!$D$18-'Ejercicio 3 - TIR'!$C$18)*F881),'Ejercicio 3 - TIR'!$E$18-SQRT(('Ejercicio 3 - TIR'!$E$18-'Ejercicio 3 - TIR'!$C$18)*('Ejercicio 3 - TIR'!$E$18-'Ejercicio 3 - TIR'!$D$18)*(1-F881)))</f>
        <v>42316.81828</v>
      </c>
      <c r="H881" s="3">
        <f t="shared" si="7"/>
        <v>0.3776312884</v>
      </c>
      <c r="I881" s="4">
        <f>IF(H881&lt;=('Ejercicio 3 - TIR'!$D$18-'Ejercicio 3 - TIR'!$C$18)/('Ejercicio 3 - TIR'!$E$18-'Ejercicio 3 - TIR'!$C$18),'Ejercicio 3 - TIR'!$C$18+SQRT(('Ejercicio 3 - TIR'!$E$18-'Ejercicio 3 - TIR'!$C$18)*('Ejercicio 3 - TIR'!$D$18-'Ejercicio 3 - TIR'!$C$18)*H881),'Ejercicio 3 - TIR'!$E$18-SQRT(('Ejercicio 3 - TIR'!$E$18-'Ejercicio 3 - TIR'!$C$18)*('Ejercicio 3 - TIR'!$E$18-'Ejercicio 3 - TIR'!$D$18)*(1-H881)))</f>
        <v>37526.26689</v>
      </c>
      <c r="J881" s="3">
        <f t="shared" si="8"/>
        <v>0.1747376784</v>
      </c>
      <c r="K881" s="4">
        <f>IF(J881&lt;=('Ejercicio 3 - TIR'!$D$18-'Ejercicio 3 - TIR'!$C$18)/('Ejercicio 3 - TIR'!$E$18-'Ejercicio 3 - TIR'!$C$18),'Ejercicio 3 - TIR'!$C$18+SQRT(('Ejercicio 3 - TIR'!$E$18-'Ejercicio 3 - TIR'!$C$18)*('Ejercicio 3 - TIR'!$D$18-'Ejercicio 3 - TIR'!$C$18)*J881),'Ejercicio 3 - TIR'!$E$18-SQRT(('Ejercicio 3 - TIR'!$E$18-'Ejercicio 3 - TIR'!$C$18)*('Ejercicio 3 - TIR'!$E$18-'Ejercicio 3 - TIR'!$D$18)*(1-J881)))</f>
        <v>35119.63395</v>
      </c>
      <c r="L881" s="3">
        <f t="shared" si="9"/>
        <v>0.541371577</v>
      </c>
      <c r="M881" s="4">
        <f>IF(L881&lt;=('Ejercicio 3 - TIR'!$D$18-'Ejercicio 3 - TIR'!$C$18)/('Ejercicio 3 - TIR'!$E$18-'Ejercicio 3 - TIR'!$C$18),'Ejercicio 3 - TIR'!$C$18+SQRT(('Ejercicio 3 - TIR'!$E$18-'Ejercicio 3 - TIR'!$C$18)*('Ejercicio 3 - TIR'!$D$18-'Ejercicio 3 - TIR'!$C$18)*L881),'Ejercicio 3 - TIR'!$E$18-SQRT(('Ejercicio 3 - TIR'!$E$18-'Ejercicio 3 - TIR'!$C$18)*('Ejercicio 3 - TIR'!$E$18-'Ejercicio 3 - TIR'!$D$18)*(1-L881)))</f>
        <v>39011.42256</v>
      </c>
      <c r="N881" s="3">
        <f t="shared" si="10"/>
        <v>0.4170886192</v>
      </c>
      <c r="O881" s="4">
        <f>IF(N881&lt;=('Ejercicio 3 - TIR'!$D$18-'Ejercicio 3 - TIR'!$C$18)/('Ejercicio 3 - TIR'!$E$18-'Ejercicio 3 - TIR'!$C$18),'Ejercicio 3 - TIR'!$C$18+SQRT(('Ejercicio 3 - TIR'!$E$18-'Ejercicio 3 - TIR'!$C$18)*('Ejercicio 3 - TIR'!$D$18-'Ejercicio 3 - TIR'!$C$18)*N881),'Ejercicio 3 - TIR'!$E$18-SQRT(('Ejercicio 3 - TIR'!$E$18-'Ejercicio 3 - TIR'!$C$18)*('Ejercicio 3 - TIR'!$E$18-'Ejercicio 3 - TIR'!$D$18)*(1-N881)))</f>
        <v>37909.69613</v>
      </c>
      <c r="P881" s="3">
        <f t="shared" si="11"/>
        <v>0.9182036209</v>
      </c>
      <c r="Q881" s="7">
        <f>IF(P881&lt;=('Ejercicio 3 - TIR'!$D$22-'Ejercicio 3 - TIR'!$C$22)/('Ejercicio 3 - TIR'!$E$22-'Ejercicio 3 - TIR'!$C$22),'Ejercicio 3 - TIR'!$C$22+SQRT(('Ejercicio 3 - TIR'!$E$22-'Ejercicio 3 - TIR'!$C$22)*('Ejercicio 3 - TIR'!$D$22-'Ejercicio 3 - TIR'!$C$22)*P881),'Ejercicio 3 - TIR'!$E$22-SQRT(('Ejercicio 3 - TIR'!$E$22-'Ejercicio 3 - TIR'!$C$22)*('Ejercicio 3 - TIR'!$E$22-'Ejercicio 3 - TIR'!$D$22)*(1-P881)))</f>
        <v>0.1678660195</v>
      </c>
      <c r="R881" s="3">
        <f t="shared" si="12"/>
        <v>0.1365299694</v>
      </c>
      <c r="S881" s="7">
        <f>IF(R881&lt;=('Ejercicio 3 - TIR'!$D$23-'Ejercicio 3 - TIR'!$C$23)/('Ejercicio 3 - TIR'!$E$23-'Ejercicio 3 - TIR'!$C$23),'Ejercicio 3 - TIR'!$C$23+SQRT(('Ejercicio 3 - TIR'!$E$23-'Ejercicio 3 - TIR'!$C$23)*('Ejercicio 3 - TIR'!$D$23-'Ejercicio 3 - TIR'!$C$23)*R881),'Ejercicio 3 - TIR'!$E$23-SQRT(('Ejercicio 3 - TIR'!$E$23-'Ejercicio 3 - TIR'!$C$23)*('Ejercicio 3 - TIR'!$E$23-'Ejercicio 3 - TIR'!$D$23)*(1-R881)))</f>
        <v>0.1356765412</v>
      </c>
      <c r="T881" s="3">
        <f t="shared" si="13"/>
        <v>0.6715785012</v>
      </c>
      <c r="U881" s="7">
        <f>IF(T881&lt;=('Ejercicio 3 - TIR'!$D$24-'Ejercicio 3 - TIR'!$C$24)/('Ejercicio 3 - TIR'!$E$24-'Ejercicio 3 - TIR'!$C$24),'Ejercicio 3 - TIR'!$C$24+SQRT(('Ejercicio 3 - TIR'!$E$24-'Ejercicio 3 - TIR'!$C$24)*('Ejercicio 3 - TIR'!$D$24-'Ejercicio 3 - TIR'!$C$24)*T881),'Ejercicio 3 - TIR'!$E$24-SQRT(('Ejercicio 3 - TIR'!$E$24-'Ejercicio 3 - TIR'!$C$24)*('Ejercicio 3 - TIR'!$E$24-'Ejercicio 3 - TIR'!$D$24)*(1-T881)))</f>
        <v>0.1896754193</v>
      </c>
      <c r="V881" s="3">
        <f t="shared" si="14"/>
        <v>0.5641847052</v>
      </c>
      <c r="W881" s="7">
        <f>IF(V881&lt;=('Ejercicio 3 - TIR'!$D$25-'Ejercicio 3 - TIR'!$C$25)/('Ejercicio 3 - TIR'!$E$25-'Ejercicio 3 - TIR'!$C$25),'Ejercicio 3 - TIR'!$C$25+SQRT(('Ejercicio 3 - TIR'!$E$25-'Ejercicio 3 - TIR'!$C$25)*('Ejercicio 3 - TIR'!$D$25-'Ejercicio 3 - TIR'!$C$25)*V881),'Ejercicio 3 - TIR'!$E$25-SQRT(('Ejercicio 3 - TIR'!$E$25-'Ejercicio 3 - TIR'!$C$25)*('Ejercicio 3 - TIR'!$E$25-'Ejercicio 3 - TIR'!$D$25)*(1-V881)))</f>
        <v>0.2109442254</v>
      </c>
      <c r="X881" s="3">
        <f t="shared" si="15"/>
        <v>0.5495327322</v>
      </c>
      <c r="Y881" s="7">
        <f>IF(X881&lt;=('Ejercicio 3 - TIR'!$D$26-'Ejercicio 3 - TIR'!$C$26)/('Ejercicio 3 - TIR'!$E$26-'Ejercicio 3 - TIR'!$C$26),'Ejercicio 3 - TIR'!$C$26+SQRT(('Ejercicio 3 - TIR'!$E$26-'Ejercicio 3 - TIR'!$C$26)*('Ejercicio 3 - TIR'!$D$26-'Ejercicio 3 - TIR'!$C$26)*X881),'Ejercicio 3 - TIR'!$E$26-SQRT(('Ejercicio 3 - TIR'!$E$26-'Ejercicio 3 - TIR'!$C$26)*('Ejercicio 3 - TIR'!$E$26-'Ejercicio 3 - TIR'!$D$26)*(1-X881)))</f>
        <v>0.2306793832</v>
      </c>
      <c r="Z881" s="3">
        <f t="shared" si="16"/>
        <v>1.16786602</v>
      </c>
      <c r="AA881" s="3">
        <f t="shared" si="17"/>
        <v>1.326318042</v>
      </c>
      <c r="AB881" s="3">
        <f t="shared" si="18"/>
        <v>1.577887972</v>
      </c>
      <c r="AC881" s="3">
        <f t="shared" si="19"/>
        <v>1.910734328</v>
      </c>
      <c r="AD881" s="3">
        <f t="shared" si="20"/>
        <v>2.351501345</v>
      </c>
      <c r="AE881" s="2">
        <f t="shared" si="21"/>
        <v>5960.934642</v>
      </c>
      <c r="AF881" s="2">
        <f t="shared" si="22"/>
        <v>6769.693637</v>
      </c>
      <c r="AG881" s="2">
        <f t="shared" si="23"/>
        <v>8053.738116</v>
      </c>
      <c r="AH881" s="2">
        <f t="shared" si="24"/>
        <v>9752.627664</v>
      </c>
      <c r="AI881" s="2">
        <f t="shared" si="25"/>
        <v>12002.3578</v>
      </c>
      <c r="AJ881" s="4">
        <f t="shared" si="26"/>
        <v>49420.37412</v>
      </c>
      <c r="AK881" s="4">
        <f t="shared" si="27"/>
        <v>49771.76481</v>
      </c>
      <c r="AL881" s="4">
        <f t="shared" si="28"/>
        <v>55414.848</v>
      </c>
      <c r="AM881" s="4">
        <f t="shared" si="29"/>
        <v>74540.46428</v>
      </c>
      <c r="AN881" s="4">
        <f t="shared" si="30"/>
        <v>89144.70142</v>
      </c>
      <c r="AO881" s="4">
        <f>C881/'Ejercicio 3 - TIR'!$D$7</f>
        <v>15761.71512</v>
      </c>
      <c r="AP881" s="4">
        <f t="shared" si="31"/>
        <v>33658.659</v>
      </c>
      <c r="AQ881" s="4">
        <f t="shared" si="32"/>
        <v>34010.04969</v>
      </c>
      <c r="AR881" s="4">
        <f t="shared" si="33"/>
        <v>39653.13288</v>
      </c>
      <c r="AS881" s="4">
        <f t="shared" si="34"/>
        <v>58778.74916</v>
      </c>
      <c r="AT881" s="4">
        <f t="shared" si="35"/>
        <v>73382.9863</v>
      </c>
      <c r="AU881" s="4">
        <f>AP881*'Ejercicio 3 - TIR'!$D$5</f>
        <v>16829.3295</v>
      </c>
      <c r="AV881" s="4">
        <f>AQ881*'Ejercicio 3 - TIR'!$D$5</f>
        <v>17005.02484</v>
      </c>
      <c r="AW881" s="4">
        <f>AR881*'Ejercicio 3 - TIR'!$D$5</f>
        <v>19826.56644</v>
      </c>
      <c r="AX881" s="4">
        <f>AS881*'Ejercicio 3 - TIR'!$D$5</f>
        <v>29389.37458</v>
      </c>
      <c r="AY881" s="4">
        <f>AT881*'Ejercicio 3 - TIR'!$D$5</f>
        <v>36691.49315</v>
      </c>
      <c r="AZ881" s="4">
        <f t="shared" ref="AZ881:BD881" si="2678">AJ881-AU881-AE881</f>
        <v>26630.10998</v>
      </c>
      <c r="BA881" s="4">
        <f t="shared" si="2678"/>
        <v>25997.04633</v>
      </c>
      <c r="BB881" s="4">
        <f t="shared" si="2678"/>
        <v>27534.54344</v>
      </c>
      <c r="BC881" s="4">
        <f t="shared" si="2678"/>
        <v>35398.46204</v>
      </c>
      <c r="BD881" s="4">
        <f t="shared" si="2678"/>
        <v>40450.85047</v>
      </c>
      <c r="BE881" s="4">
        <f t="shared" ref="BE881:BI881" si="2679">AZ881/Z881</f>
        <v>22802.36734</v>
      </c>
      <c r="BF881" s="4">
        <f t="shared" si="2679"/>
        <v>19600.91434</v>
      </c>
      <c r="BG881" s="4">
        <f t="shared" si="2679"/>
        <v>17450.25244</v>
      </c>
      <c r="BH881" s="4">
        <f t="shared" si="2679"/>
        <v>18526.10356</v>
      </c>
      <c r="BI881" s="4">
        <f t="shared" si="2679"/>
        <v>17202.13793</v>
      </c>
      <c r="BJ881" s="4">
        <f t="shared" si="38"/>
        <v>83501.98489</v>
      </c>
      <c r="BK881" s="4">
        <f t="shared" si="39"/>
        <v>37063.6943</v>
      </c>
      <c r="BL881" s="4">
        <f t="shared" si="40"/>
        <v>120565.6792</v>
      </c>
      <c r="BM881" s="4">
        <f>BK881*'Ejercicio 3 - TIR'!$D$5</f>
        <v>18531.84715</v>
      </c>
      <c r="BN881" s="4">
        <f t="shared" si="41"/>
        <v>102033.832</v>
      </c>
      <c r="BO881" s="4">
        <f t="shared" si="42"/>
        <v>43390.93077</v>
      </c>
      <c r="BP881" s="4">
        <f t="shared" si="43"/>
        <v>-114318.6488</v>
      </c>
      <c r="BQ881" s="4">
        <f t="shared" ref="BQ881:BT881" si="2680">BE881</f>
        <v>22802.36734</v>
      </c>
      <c r="BR881" s="4">
        <f t="shared" si="2680"/>
        <v>19600.91434</v>
      </c>
      <c r="BS881" s="4">
        <f t="shared" si="2680"/>
        <v>17450.25244</v>
      </c>
      <c r="BT881" s="4">
        <f t="shared" si="2680"/>
        <v>18526.10356</v>
      </c>
      <c r="BU881" s="4">
        <f t="shared" si="45"/>
        <v>60593.0687</v>
      </c>
      <c r="BV881" s="36">
        <f t="shared" si="46"/>
        <v>5.792700659</v>
      </c>
    </row>
    <row r="882" ht="15.0" customHeight="1">
      <c r="A882" s="2">
        <v>881.0</v>
      </c>
      <c r="B882" s="3">
        <f t="shared" si="4"/>
        <v>0.4309393588</v>
      </c>
      <c r="C882" s="4">
        <f>IF(B882&lt;=('Ejercicio 3 - TIR'!$D$13-'Ejercicio 3 - TIR'!$C$13)/('Ejercicio 3 - TIR'!$E$13-'Ejercicio 3 - TIR'!$C$13),'Ejercicio 3 - TIR'!$C$13+SQRT(('Ejercicio 3 - TIR'!$E$13-'Ejercicio 3 - TIR'!$C$13)*('Ejercicio 3 - TIR'!$D$13-'Ejercicio 3 - TIR'!$C$13)*B882),'Ejercicio 3 - TIR'!$E$13-SQRT(('Ejercicio 3 - TIR'!$E$13-'Ejercicio 3 - TIR'!$C$13)*('Ejercicio 3 - TIR'!$E$13-'Ejercicio 3 - TIR'!$D$13)*(1-B882)))</f>
        <v>73868.16559</v>
      </c>
      <c r="D882" s="3">
        <f t="shared" si="5"/>
        <v>0.7309133079</v>
      </c>
      <c r="E882" s="4">
        <f>IF(D882&lt;=('Ejercicio 3 - TIR'!$D$14-'Ejercicio 3 - TIR'!$C$14)/('Ejercicio 3 - TIR'!$E$14-'Ejercicio 3 - TIR'!$C$14),'Ejercicio 3 - TIR'!$C$14+SQRT(('Ejercicio 3 - TIR'!$E$14-'Ejercicio 3 - TIR'!$C$14)*('Ejercicio 3 - TIR'!$D$14-'Ejercicio 3 - TIR'!$C$14)*D882),'Ejercicio 3 - TIR'!$E$14-SQRT(('Ejercicio 3 - TIR'!$E$14-'Ejercicio 3 - TIR'!$C$14)*('Ejercicio 3 - TIR'!$E$14-'Ejercicio 3 - TIR'!$D$14)*(1-D882)))</f>
        <v>33646.81152</v>
      </c>
      <c r="F882" s="3">
        <f t="shared" si="6"/>
        <v>0.5948904718</v>
      </c>
      <c r="G882" s="4">
        <f>IF(F882&lt;=('Ejercicio 3 - TIR'!$D$18-'Ejercicio 3 - TIR'!$C$18)/('Ejercicio 3 - TIR'!$E$18-'Ejercicio 3 - TIR'!$C$18),'Ejercicio 3 - TIR'!$C$18+SQRT(('Ejercicio 3 - TIR'!$E$18-'Ejercicio 3 - TIR'!$C$18)*('Ejercicio 3 - TIR'!$D$18-'Ejercicio 3 - TIR'!$C$18)*F882),'Ejercicio 3 - TIR'!$E$18-SQRT(('Ejercicio 3 - TIR'!$E$18-'Ejercicio 3 - TIR'!$C$18)*('Ejercicio 3 - TIR'!$E$18-'Ejercicio 3 - TIR'!$D$18)*(1-F882)))</f>
        <v>39446.35225</v>
      </c>
      <c r="H882" s="3">
        <f t="shared" si="7"/>
        <v>0.7852062871</v>
      </c>
      <c r="I882" s="4">
        <f>IF(H882&lt;=('Ejercicio 3 - TIR'!$D$18-'Ejercicio 3 - TIR'!$C$18)/('Ejercicio 3 - TIR'!$E$18-'Ejercicio 3 - TIR'!$C$18),'Ejercicio 3 - TIR'!$C$18+SQRT(('Ejercicio 3 - TIR'!$E$18-'Ejercicio 3 - TIR'!$C$18)*('Ejercicio 3 - TIR'!$D$18-'Ejercicio 3 - TIR'!$C$18)*H882),'Ejercicio 3 - TIR'!$E$18-SQRT(('Ejercicio 3 - TIR'!$E$18-'Ejercicio 3 - TIR'!$C$18)*('Ejercicio 3 - TIR'!$E$18-'Ejercicio 3 - TIR'!$D$18)*(1-H882)))</f>
        <v>40986.33229</v>
      </c>
      <c r="J882" s="3">
        <f t="shared" si="8"/>
        <v>0.9490619633</v>
      </c>
      <c r="K882" s="4">
        <f>IF(J882&lt;=('Ejercicio 3 - TIR'!$D$18-'Ejercicio 3 - TIR'!$C$18)/('Ejercicio 3 - TIR'!$E$18-'Ejercicio 3 - TIR'!$C$18),'Ejercicio 3 - TIR'!$C$18+SQRT(('Ejercicio 3 - TIR'!$E$18-'Ejercicio 3 - TIR'!$C$18)*('Ejercicio 3 - TIR'!$D$18-'Ejercicio 3 - TIR'!$C$18)*J882),'Ejercicio 3 - TIR'!$E$18-SQRT(('Ejercicio 3 - TIR'!$E$18-'Ejercicio 3 - TIR'!$C$18)*('Ejercicio 3 - TIR'!$E$18-'Ejercicio 3 - TIR'!$D$18)*(1-J882)))</f>
        <v>43045.42773</v>
      </c>
      <c r="L882" s="3">
        <f t="shared" si="9"/>
        <v>0.570942877</v>
      </c>
      <c r="M882" s="4">
        <f>IF(L882&lt;=('Ejercicio 3 - TIR'!$D$18-'Ejercicio 3 - TIR'!$C$18)/('Ejercicio 3 - TIR'!$E$18-'Ejercicio 3 - TIR'!$C$18),'Ejercicio 3 - TIR'!$C$18+SQRT(('Ejercicio 3 - TIR'!$E$18-'Ejercicio 3 - TIR'!$C$18)*('Ejercicio 3 - TIR'!$D$18-'Ejercicio 3 - TIR'!$C$18)*L882),'Ejercicio 3 - TIR'!$E$18-SQRT(('Ejercicio 3 - TIR'!$E$18-'Ejercicio 3 - TIR'!$C$18)*('Ejercicio 3 - TIR'!$E$18-'Ejercicio 3 - TIR'!$D$18)*(1-L882)))</f>
        <v>39254.26559</v>
      </c>
      <c r="N882" s="3">
        <f t="shared" si="10"/>
        <v>0.6843751147</v>
      </c>
      <c r="O882" s="4">
        <f>IF(N882&lt;=('Ejercicio 3 - TIR'!$D$18-'Ejercicio 3 - TIR'!$C$18)/('Ejercicio 3 - TIR'!$E$18-'Ejercicio 3 - TIR'!$C$18),'Ejercicio 3 - TIR'!$C$18+SQRT(('Ejercicio 3 - TIR'!$E$18-'Ejercicio 3 - TIR'!$C$18)*('Ejercicio 3 - TIR'!$D$18-'Ejercicio 3 - TIR'!$C$18)*N882),'Ejercicio 3 - TIR'!$E$18-SQRT(('Ejercicio 3 - TIR'!$E$18-'Ejercicio 3 - TIR'!$C$18)*('Ejercicio 3 - TIR'!$E$18-'Ejercicio 3 - TIR'!$D$18)*(1-N882)))</f>
        <v>40134.62577</v>
      </c>
      <c r="P882" s="3">
        <f t="shared" si="11"/>
        <v>0.7297395147</v>
      </c>
      <c r="Q882" s="7">
        <f>IF(P882&lt;=('Ejercicio 3 - TIR'!$D$22-'Ejercicio 3 - TIR'!$C$22)/('Ejercicio 3 - TIR'!$E$22-'Ejercicio 3 - TIR'!$C$22),'Ejercicio 3 - TIR'!$C$22+SQRT(('Ejercicio 3 - TIR'!$E$22-'Ejercicio 3 - TIR'!$C$22)*('Ejercicio 3 - TIR'!$D$22-'Ejercicio 3 - TIR'!$C$22)*P882),'Ejercicio 3 - TIR'!$E$22-SQRT(('Ejercicio 3 - TIR'!$E$22-'Ejercicio 3 - TIR'!$C$22)*('Ejercicio 3 - TIR'!$E$22-'Ejercicio 3 - TIR'!$D$22)*(1-P882)))</f>
        <v>0.1579439606</v>
      </c>
      <c r="R882" s="3">
        <f t="shared" si="12"/>
        <v>0.1948612015</v>
      </c>
      <c r="S882" s="7">
        <f>IF(R882&lt;=('Ejercicio 3 - TIR'!$D$23-'Ejercicio 3 - TIR'!$C$23)/('Ejercicio 3 - TIR'!$E$23-'Ejercicio 3 - TIR'!$C$23),'Ejercicio 3 - TIR'!$C$23+SQRT(('Ejercicio 3 - TIR'!$E$23-'Ejercicio 3 - TIR'!$C$23)*('Ejercicio 3 - TIR'!$D$23-'Ejercicio 3 - TIR'!$C$23)*R882),'Ejercicio 3 - TIR'!$E$23-SQRT(('Ejercicio 3 - TIR'!$E$23-'Ejercicio 3 - TIR'!$C$23)*('Ejercicio 3 - TIR'!$E$23-'Ejercicio 3 - TIR'!$D$23)*(1-R882)))</f>
        <v>0.1387283251</v>
      </c>
      <c r="T882" s="3">
        <f t="shared" si="13"/>
        <v>0.9250940009</v>
      </c>
      <c r="U882" s="7">
        <f>IF(T882&lt;=('Ejercicio 3 - TIR'!$D$24-'Ejercicio 3 - TIR'!$C$24)/('Ejercicio 3 - TIR'!$E$24-'Ejercicio 3 - TIR'!$C$24),'Ejercicio 3 - TIR'!$C$24+SQRT(('Ejercicio 3 - TIR'!$E$24-'Ejercicio 3 - TIR'!$C$24)*('Ejercicio 3 - TIR'!$D$24-'Ejercicio 3 - TIR'!$C$24)*T882),'Ejercicio 3 - TIR'!$E$24-SQRT(('Ejercicio 3 - TIR'!$E$24-'Ejercicio 3 - TIR'!$C$24)*('Ejercicio 3 - TIR'!$E$24-'Ejercicio 3 - TIR'!$D$24)*(1-T882)))</f>
        <v>0.2055177075</v>
      </c>
      <c r="V882" s="3">
        <f t="shared" si="14"/>
        <v>0.2396182</v>
      </c>
      <c r="W882" s="7">
        <f>IF(V882&lt;=('Ejercicio 3 - TIR'!$D$25-'Ejercicio 3 - TIR'!$C$25)/('Ejercicio 3 - TIR'!$E$25-'Ejercicio 3 - TIR'!$C$25),'Ejercicio 3 - TIR'!$C$25+SQRT(('Ejercicio 3 - TIR'!$E$25-'Ejercicio 3 - TIR'!$C$25)*('Ejercicio 3 - TIR'!$D$25-'Ejercicio 3 - TIR'!$C$25)*V882),'Ejercicio 3 - TIR'!$E$25-SQRT(('Ejercicio 3 - TIR'!$E$25-'Ejercicio 3 - TIR'!$C$25)*('Ejercicio 3 - TIR'!$E$25-'Ejercicio 3 - TIR'!$D$25)*(1-V882)))</f>
        <v>0.1983157167</v>
      </c>
      <c r="X882" s="3">
        <f t="shared" si="15"/>
        <v>0.2406703586</v>
      </c>
      <c r="Y882" s="7">
        <f>IF(X882&lt;=('Ejercicio 3 - TIR'!$D$26-'Ejercicio 3 - TIR'!$C$26)/('Ejercicio 3 - TIR'!$E$26-'Ejercicio 3 - TIR'!$C$26),'Ejercicio 3 - TIR'!$C$26+SQRT(('Ejercicio 3 - TIR'!$E$26-'Ejercicio 3 - TIR'!$C$26)*('Ejercicio 3 - TIR'!$D$26-'Ejercicio 3 - TIR'!$C$26)*X882),'Ejercicio 3 - TIR'!$E$26-SQRT(('Ejercicio 3 - TIR'!$E$26-'Ejercicio 3 - TIR'!$C$26)*('Ejercicio 3 - TIR'!$E$26-'Ejercicio 3 - TIR'!$D$26)*(1-X882)))</f>
        <v>0.2154913705</v>
      </c>
      <c r="Z882" s="3">
        <f t="shared" si="16"/>
        <v>1.157943961</v>
      </c>
      <c r="AA882" s="3">
        <f t="shared" si="17"/>
        <v>1.318583587</v>
      </c>
      <c r="AB882" s="3">
        <f t="shared" si="18"/>
        <v>1.589575863</v>
      </c>
      <c r="AC882" s="3">
        <f t="shared" si="19"/>
        <v>1.904813739</v>
      </c>
      <c r="AD882" s="3">
        <f t="shared" si="20"/>
        <v>2.315284662</v>
      </c>
      <c r="AE882" s="2">
        <f t="shared" si="21"/>
        <v>5314.310674</v>
      </c>
      <c r="AF882" s="2">
        <f t="shared" si="22"/>
        <v>6051.556093</v>
      </c>
      <c r="AG882" s="2">
        <f t="shared" si="23"/>
        <v>7295.258028</v>
      </c>
      <c r="AH882" s="2">
        <f t="shared" si="24"/>
        <v>8742.022353</v>
      </c>
      <c r="AI882" s="2">
        <f t="shared" si="25"/>
        <v>10625.85273</v>
      </c>
      <c r="AJ882" s="4">
        <f t="shared" si="26"/>
        <v>45676.66535</v>
      </c>
      <c r="AK882" s="4">
        <f t="shared" si="27"/>
        <v>54043.90505</v>
      </c>
      <c r="AL882" s="4">
        <f t="shared" si="28"/>
        <v>68423.97292</v>
      </c>
      <c r="AM882" s="4">
        <f t="shared" si="29"/>
        <v>74772.06441</v>
      </c>
      <c r="AN882" s="4">
        <f t="shared" si="30"/>
        <v>92923.08348</v>
      </c>
      <c r="AO882" s="4">
        <f>C882/'Ejercicio 3 - TIR'!$D$7</f>
        <v>14773.63312</v>
      </c>
      <c r="AP882" s="4">
        <f t="shared" si="31"/>
        <v>30903.03223</v>
      </c>
      <c r="AQ882" s="4">
        <f t="shared" si="32"/>
        <v>39270.27193</v>
      </c>
      <c r="AR882" s="4">
        <f t="shared" si="33"/>
        <v>53650.3398</v>
      </c>
      <c r="AS882" s="4">
        <f t="shared" si="34"/>
        <v>59998.4313</v>
      </c>
      <c r="AT882" s="4">
        <f t="shared" si="35"/>
        <v>78149.45036</v>
      </c>
      <c r="AU882" s="4">
        <f>AP882*'Ejercicio 3 - TIR'!$D$5</f>
        <v>15451.51612</v>
      </c>
      <c r="AV882" s="4">
        <f>AQ882*'Ejercicio 3 - TIR'!$D$5</f>
        <v>19635.13596</v>
      </c>
      <c r="AW882" s="4">
        <f>AR882*'Ejercicio 3 - TIR'!$D$5</f>
        <v>26825.1699</v>
      </c>
      <c r="AX882" s="4">
        <f>AS882*'Ejercicio 3 - TIR'!$D$5</f>
        <v>29999.21565</v>
      </c>
      <c r="AY882" s="4">
        <f>AT882*'Ejercicio 3 - TIR'!$D$5</f>
        <v>39074.72518</v>
      </c>
      <c r="AZ882" s="4">
        <f t="shared" ref="AZ882:BD882" si="2681">AJ882-AU882-AE882</f>
        <v>24910.83856</v>
      </c>
      <c r="BA882" s="4">
        <f t="shared" si="2681"/>
        <v>28357.21299</v>
      </c>
      <c r="BB882" s="4">
        <f t="shared" si="2681"/>
        <v>34303.54499</v>
      </c>
      <c r="BC882" s="4">
        <f t="shared" si="2681"/>
        <v>36030.82641</v>
      </c>
      <c r="BD882" s="4">
        <f t="shared" si="2681"/>
        <v>43222.50557</v>
      </c>
      <c r="BE882" s="4">
        <f t="shared" ref="BE882:BI882" si="2682">AZ882/Z882</f>
        <v>21512.99148</v>
      </c>
      <c r="BF882" s="4">
        <f t="shared" si="2682"/>
        <v>21505.81372</v>
      </c>
      <c r="BG882" s="4">
        <f t="shared" si="2682"/>
        <v>21580.31321</v>
      </c>
      <c r="BH882" s="4">
        <f t="shared" si="2682"/>
        <v>18915.66911</v>
      </c>
      <c r="BI882" s="4">
        <f t="shared" si="2682"/>
        <v>18668.33322</v>
      </c>
      <c r="BJ882" s="4">
        <f t="shared" si="38"/>
        <v>77901.94666</v>
      </c>
      <c r="BK882" s="4">
        <f t="shared" si="39"/>
        <v>34205.16617</v>
      </c>
      <c r="BL882" s="4">
        <f t="shared" si="40"/>
        <v>112107.1128</v>
      </c>
      <c r="BM882" s="4">
        <f>BK882*'Ejercicio 3 - TIR'!$D$5</f>
        <v>17102.58308</v>
      </c>
      <c r="BN882" s="4">
        <f t="shared" si="41"/>
        <v>95004.52975</v>
      </c>
      <c r="BO882" s="4">
        <f t="shared" si="42"/>
        <v>41033.62808</v>
      </c>
      <c r="BP882" s="4">
        <f t="shared" si="43"/>
        <v>-107514.9771</v>
      </c>
      <c r="BQ882" s="4">
        <f t="shared" ref="BQ882:BT882" si="2683">BE882</f>
        <v>21512.99148</v>
      </c>
      <c r="BR882" s="4">
        <f t="shared" si="2683"/>
        <v>21505.81372</v>
      </c>
      <c r="BS882" s="4">
        <f t="shared" si="2683"/>
        <v>21580.31321</v>
      </c>
      <c r="BT882" s="4">
        <f t="shared" si="2683"/>
        <v>18915.66911</v>
      </c>
      <c r="BU882" s="4">
        <f t="shared" si="45"/>
        <v>59701.9613</v>
      </c>
      <c r="BV882" s="36">
        <f t="shared" si="46"/>
        <v>8.751458412</v>
      </c>
    </row>
    <row r="883" ht="15.0" customHeight="1">
      <c r="A883" s="2">
        <v>882.0</v>
      </c>
      <c r="B883" s="3">
        <f t="shared" si="4"/>
        <v>0.3252225374</v>
      </c>
      <c r="C883" s="4">
        <f>IF(B883&lt;=('Ejercicio 3 - TIR'!$D$13-'Ejercicio 3 - TIR'!$C$13)/('Ejercicio 3 - TIR'!$E$13-'Ejercicio 3 - TIR'!$C$13),'Ejercicio 3 - TIR'!$C$13+SQRT(('Ejercicio 3 - TIR'!$E$13-'Ejercicio 3 - TIR'!$C$13)*('Ejercicio 3 - TIR'!$D$13-'Ejercicio 3 - TIR'!$C$13)*B883),'Ejercicio 3 - TIR'!$E$13-SQRT(('Ejercicio 3 - TIR'!$E$13-'Ejercicio 3 - TIR'!$C$13)*('Ejercicio 3 - TIR'!$E$13-'Ejercicio 3 - TIR'!$D$13)*(1-B883)))</f>
        <v>71544.19295</v>
      </c>
      <c r="D883" s="3">
        <f t="shared" si="5"/>
        <v>0.1832101956</v>
      </c>
      <c r="E883" s="4">
        <f>IF(D883&lt;=('Ejercicio 3 - TIR'!$D$14-'Ejercicio 3 - TIR'!$C$14)/('Ejercicio 3 - TIR'!$E$14-'Ejercicio 3 - TIR'!$C$14),'Ejercicio 3 - TIR'!$C$14+SQRT(('Ejercicio 3 - TIR'!$E$14-'Ejercicio 3 - TIR'!$C$14)*('Ejercicio 3 - TIR'!$D$14-'Ejercicio 3 - TIR'!$C$14)*D883),'Ejercicio 3 - TIR'!$E$14-SQRT(('Ejercicio 3 - TIR'!$E$14-'Ejercicio 3 - TIR'!$C$14)*('Ejercicio 3 - TIR'!$E$14-'Ejercicio 3 - TIR'!$D$14)*(1-D883)))</f>
        <v>28706.85374</v>
      </c>
      <c r="F883" s="3">
        <f t="shared" si="6"/>
        <v>0.1001549264</v>
      </c>
      <c r="G883" s="4">
        <f>IF(F883&lt;=('Ejercicio 3 - TIR'!$D$18-'Ejercicio 3 - TIR'!$C$18)/('Ejercicio 3 - TIR'!$E$18-'Ejercicio 3 - TIR'!$C$18),'Ejercicio 3 - TIR'!$C$18+SQRT(('Ejercicio 3 - TIR'!$E$18-'Ejercicio 3 - TIR'!$C$18)*('Ejercicio 3 - TIR'!$D$18-'Ejercicio 3 - TIR'!$C$18)*F883),'Ejercicio 3 - TIR'!$E$18-SQRT(('Ejercicio 3 - TIR'!$E$18-'Ejercicio 3 - TIR'!$C$18)*('Ejercicio 3 - TIR'!$E$18-'Ejercicio 3 - TIR'!$D$18)*(1-F883)))</f>
        <v>33875.98232</v>
      </c>
      <c r="H883" s="3">
        <f t="shared" si="7"/>
        <v>0.02474836072</v>
      </c>
      <c r="I883" s="4">
        <f>IF(H883&lt;=('Ejercicio 3 - TIR'!$D$18-'Ejercicio 3 - TIR'!$C$18)/('Ejercicio 3 - TIR'!$E$18-'Ejercicio 3 - TIR'!$C$18),'Ejercicio 3 - TIR'!$C$18+SQRT(('Ejercicio 3 - TIR'!$E$18-'Ejercicio 3 - TIR'!$C$18)*('Ejercicio 3 - TIR'!$D$18-'Ejercicio 3 - TIR'!$C$18)*H883),'Ejercicio 3 - TIR'!$E$18-SQRT(('Ejercicio 3 - TIR'!$E$18-'Ejercicio 3 - TIR'!$C$18)*('Ejercicio 3 - TIR'!$E$18-'Ejercicio 3 - TIR'!$D$18)*(1-H883)))</f>
        <v>31926.72108</v>
      </c>
      <c r="J883" s="3">
        <f t="shared" si="8"/>
        <v>0.1667243822</v>
      </c>
      <c r="K883" s="4">
        <f>IF(J883&lt;=('Ejercicio 3 - TIR'!$D$18-'Ejercicio 3 - TIR'!$C$18)/('Ejercicio 3 - TIR'!$E$18-'Ejercicio 3 - TIR'!$C$18),'Ejercicio 3 - TIR'!$C$18+SQRT(('Ejercicio 3 - TIR'!$E$18-'Ejercicio 3 - TIR'!$C$18)*('Ejercicio 3 - TIR'!$D$18-'Ejercicio 3 - TIR'!$C$18)*J883),'Ejercicio 3 - TIR'!$E$18-SQRT(('Ejercicio 3 - TIR'!$E$18-'Ejercicio 3 - TIR'!$C$18)*('Ejercicio 3 - TIR'!$E$18-'Ejercicio 3 - TIR'!$D$18)*(1-J883)))</f>
        <v>35000.86566</v>
      </c>
      <c r="L883" s="3">
        <f t="shared" si="9"/>
        <v>0.1917014339</v>
      </c>
      <c r="M883" s="4">
        <f>IF(L883&lt;=('Ejercicio 3 - TIR'!$D$18-'Ejercicio 3 - TIR'!$C$18)/('Ejercicio 3 - TIR'!$E$18-'Ejercicio 3 - TIR'!$C$18),'Ejercicio 3 - TIR'!$C$18+SQRT(('Ejercicio 3 - TIR'!$E$18-'Ejercicio 3 - TIR'!$C$18)*('Ejercicio 3 - TIR'!$D$18-'Ejercicio 3 - TIR'!$C$18)*L883),'Ejercicio 3 - TIR'!$E$18-SQRT(('Ejercicio 3 - TIR'!$E$18-'Ejercicio 3 - TIR'!$C$18)*('Ejercicio 3 - TIR'!$E$18-'Ejercicio 3 - TIR'!$D$18)*(1-L883)))</f>
        <v>35362.38893</v>
      </c>
      <c r="N883" s="3">
        <f t="shared" si="10"/>
        <v>0.05280469827</v>
      </c>
      <c r="O883" s="4">
        <f>IF(N883&lt;=('Ejercicio 3 - TIR'!$D$18-'Ejercicio 3 - TIR'!$C$18)/('Ejercicio 3 - TIR'!$E$18-'Ejercicio 3 - TIR'!$C$18),'Ejercicio 3 - TIR'!$C$18+SQRT(('Ejercicio 3 - TIR'!$E$18-'Ejercicio 3 - TIR'!$C$18)*('Ejercicio 3 - TIR'!$D$18-'Ejercicio 3 - TIR'!$C$18)*N883),'Ejercicio 3 - TIR'!$E$18-SQRT(('Ejercicio 3 - TIR'!$E$18-'Ejercicio 3 - TIR'!$C$18)*('Ejercicio 3 - TIR'!$E$18-'Ejercicio 3 - TIR'!$D$18)*(1-N883)))</f>
        <v>32814.37466</v>
      </c>
      <c r="P883" s="3">
        <f t="shared" si="11"/>
        <v>0.06453676816</v>
      </c>
      <c r="Q883" s="7">
        <f>IF(P883&lt;=('Ejercicio 3 - TIR'!$D$22-'Ejercicio 3 - TIR'!$C$22)/('Ejercicio 3 - TIR'!$E$22-'Ejercicio 3 - TIR'!$C$22),'Ejercicio 3 - TIR'!$C$22+SQRT(('Ejercicio 3 - TIR'!$E$22-'Ejercicio 3 - TIR'!$C$22)*('Ejercicio 3 - TIR'!$D$22-'Ejercicio 3 - TIR'!$C$22)*P883),'Ejercicio 3 - TIR'!$E$22-SQRT(('Ejercicio 3 - TIR'!$E$22-'Ejercicio 3 - TIR'!$C$22)*('Ejercicio 3 - TIR'!$E$22-'Ejercicio 3 - TIR'!$D$22)*(1-P883)))</f>
        <v>0.1307780417</v>
      </c>
      <c r="R883" s="3">
        <f t="shared" si="12"/>
        <v>0.07436547252</v>
      </c>
      <c r="S883" s="7">
        <f>IF(R883&lt;=('Ejercicio 3 - TIR'!$D$23-'Ejercicio 3 - TIR'!$C$23)/('Ejercicio 3 - TIR'!$E$23-'Ejercicio 3 - TIR'!$C$23),'Ejercicio 3 - TIR'!$C$23+SQRT(('Ejercicio 3 - TIR'!$E$23-'Ejercicio 3 - TIR'!$C$23)*('Ejercicio 3 - TIR'!$D$23-'Ejercicio 3 - TIR'!$C$23)*R883),'Ejercicio 3 - TIR'!$E$23-SQRT(('Ejercicio 3 - TIR'!$E$23-'Ejercicio 3 - TIR'!$C$23)*('Ejercicio 3 - TIR'!$E$23-'Ejercicio 3 - TIR'!$D$23)*(1-R883)))</f>
        <v>0.1315696954</v>
      </c>
      <c r="T883" s="3">
        <f t="shared" si="13"/>
        <v>0.8374980014</v>
      </c>
      <c r="U883" s="7">
        <f>IF(T883&lt;=('Ejercicio 3 - TIR'!$D$24-'Ejercicio 3 - TIR'!$C$24)/('Ejercicio 3 - TIR'!$E$24-'Ejercicio 3 - TIR'!$C$24),'Ejercicio 3 - TIR'!$C$24+SQRT(('Ejercicio 3 - TIR'!$E$24-'Ejercicio 3 - TIR'!$C$24)*('Ejercicio 3 - TIR'!$D$24-'Ejercicio 3 - TIR'!$C$24)*T883),'Ejercicio 3 - TIR'!$E$24-SQRT(('Ejercicio 3 - TIR'!$E$24-'Ejercicio 3 - TIR'!$C$24)*('Ejercicio 3 - TIR'!$E$24-'Ejercicio 3 - TIR'!$D$24)*(1-T883)))</f>
        <v>0.1986691398</v>
      </c>
      <c r="V883" s="3">
        <f t="shared" si="14"/>
        <v>0.950309585</v>
      </c>
      <c r="W883" s="7">
        <f>IF(V883&lt;=('Ejercicio 3 - TIR'!$D$25-'Ejercicio 3 - TIR'!$C$25)/('Ejercicio 3 - TIR'!$E$25-'Ejercicio 3 - TIR'!$C$25),'Ejercicio 3 - TIR'!$C$25+SQRT(('Ejercicio 3 - TIR'!$E$25-'Ejercicio 3 - TIR'!$C$25)*('Ejercicio 3 - TIR'!$D$25-'Ejercicio 3 - TIR'!$C$25)*V883),'Ejercicio 3 - TIR'!$E$25-SQRT(('Ejercicio 3 - TIR'!$E$25-'Ejercicio 3 - TIR'!$C$25)*('Ejercicio 3 - TIR'!$E$25-'Ejercicio 3 - TIR'!$D$25)*(1-V883)))</f>
        <v>0.2368122613</v>
      </c>
      <c r="X883" s="3">
        <f t="shared" si="15"/>
        <v>0.9478958047</v>
      </c>
      <c r="Y883" s="7">
        <f>IF(X883&lt;=('Ejercicio 3 - TIR'!$D$26-'Ejercicio 3 - TIR'!$C$26)/('Ejercicio 3 - TIR'!$E$26-'Ejercicio 3 - TIR'!$C$26),'Ejercicio 3 - TIR'!$C$26+SQRT(('Ejercicio 3 - TIR'!$E$26-'Ejercicio 3 - TIR'!$C$26)*('Ejercicio 3 - TIR'!$D$26-'Ejercicio 3 - TIR'!$C$26)*X883),'Ejercicio 3 - TIR'!$E$26-SQRT(('Ejercicio 3 - TIR'!$E$26-'Ejercicio 3 - TIR'!$C$26)*('Ejercicio 3 - TIR'!$E$26-'Ejercicio 3 - TIR'!$D$26)*(1-X883)))</f>
        <v>0.2632261318</v>
      </c>
      <c r="Z883" s="3">
        <f t="shared" si="16"/>
        <v>1.130778042</v>
      </c>
      <c r="AA883" s="3">
        <f t="shared" si="17"/>
        <v>1.279554164</v>
      </c>
      <c r="AB883" s="3">
        <f t="shared" si="18"/>
        <v>1.533762089</v>
      </c>
      <c r="AC883" s="3">
        <f t="shared" si="19"/>
        <v>1.896975758</v>
      </c>
      <c r="AD883" s="3">
        <f t="shared" si="20"/>
        <v>2.396309349</v>
      </c>
      <c r="AE883" s="2">
        <f t="shared" si="21"/>
        <v>3754.226116</v>
      </c>
      <c r="AF883" s="2">
        <f t="shared" si="22"/>
        <v>4248.168502</v>
      </c>
      <c r="AG883" s="2">
        <f t="shared" si="23"/>
        <v>5092.148484</v>
      </c>
      <c r="AH883" s="2">
        <f t="shared" si="24"/>
        <v>6298.031681</v>
      </c>
      <c r="AI883" s="2">
        <f t="shared" si="25"/>
        <v>7955.838198</v>
      </c>
      <c r="AJ883" s="4">
        <f t="shared" si="26"/>
        <v>38306.21695</v>
      </c>
      <c r="AK883" s="4">
        <f t="shared" si="27"/>
        <v>40851.9689</v>
      </c>
      <c r="AL883" s="4">
        <f t="shared" si="28"/>
        <v>53683.00084</v>
      </c>
      <c r="AM883" s="4">
        <f t="shared" si="29"/>
        <v>67081.59455</v>
      </c>
      <c r="AN883" s="4">
        <f t="shared" si="30"/>
        <v>78633.39278</v>
      </c>
      <c r="AO883" s="4">
        <f>C883/'Ejercicio 3 - TIR'!$D$7</f>
        <v>14308.83859</v>
      </c>
      <c r="AP883" s="4">
        <f t="shared" si="31"/>
        <v>23997.37836</v>
      </c>
      <c r="AQ883" s="4">
        <f t="shared" si="32"/>
        <v>26543.13031</v>
      </c>
      <c r="AR883" s="4">
        <f t="shared" si="33"/>
        <v>39374.16225</v>
      </c>
      <c r="AS883" s="4">
        <f t="shared" si="34"/>
        <v>52772.75596</v>
      </c>
      <c r="AT883" s="4">
        <f t="shared" si="35"/>
        <v>64324.55419</v>
      </c>
      <c r="AU883" s="4">
        <f>AP883*'Ejercicio 3 - TIR'!$D$5</f>
        <v>11998.68918</v>
      </c>
      <c r="AV883" s="4">
        <f>AQ883*'Ejercicio 3 - TIR'!$D$5</f>
        <v>13271.56516</v>
      </c>
      <c r="AW883" s="4">
        <f>AR883*'Ejercicio 3 - TIR'!$D$5</f>
        <v>19687.08113</v>
      </c>
      <c r="AX883" s="4">
        <f>AS883*'Ejercicio 3 - TIR'!$D$5</f>
        <v>26386.37798</v>
      </c>
      <c r="AY883" s="4">
        <f>AT883*'Ejercicio 3 - TIR'!$D$5</f>
        <v>32162.27709</v>
      </c>
      <c r="AZ883" s="4">
        <f t="shared" ref="AZ883:BD883" si="2684">AJ883-AU883-AE883</f>
        <v>22553.30165</v>
      </c>
      <c r="BA883" s="4">
        <f t="shared" si="2684"/>
        <v>23332.23524</v>
      </c>
      <c r="BB883" s="4">
        <f t="shared" si="2684"/>
        <v>28903.77123</v>
      </c>
      <c r="BC883" s="4">
        <f t="shared" si="2684"/>
        <v>34397.18489</v>
      </c>
      <c r="BD883" s="4">
        <f t="shared" si="2684"/>
        <v>38515.27748</v>
      </c>
      <c r="BE883" s="4">
        <f t="shared" ref="BE883:BI883" si="2685">AZ883/Z883</f>
        <v>19944.94129</v>
      </c>
      <c r="BF883" s="4">
        <f t="shared" si="2685"/>
        <v>18234.66008</v>
      </c>
      <c r="BG883" s="4">
        <f t="shared" si="2685"/>
        <v>18845.01608</v>
      </c>
      <c r="BH883" s="4">
        <f t="shared" si="2685"/>
        <v>18132.64336</v>
      </c>
      <c r="BI883" s="4">
        <f t="shared" si="2685"/>
        <v>16072.7485</v>
      </c>
      <c r="BJ883" s="4">
        <f t="shared" si="38"/>
        <v>68790.502</v>
      </c>
      <c r="BK883" s="4">
        <f t="shared" si="39"/>
        <v>34288.40368</v>
      </c>
      <c r="BL883" s="4">
        <f t="shared" si="40"/>
        <v>103078.9057</v>
      </c>
      <c r="BM883" s="4">
        <f>BK883*'Ejercicio 3 - TIR'!$D$5</f>
        <v>17144.20184</v>
      </c>
      <c r="BN883" s="4">
        <f t="shared" si="41"/>
        <v>85934.70384</v>
      </c>
      <c r="BO883" s="4">
        <f t="shared" si="42"/>
        <v>35861.27304</v>
      </c>
      <c r="BP883" s="4">
        <f t="shared" si="43"/>
        <v>-100251.0467</v>
      </c>
      <c r="BQ883" s="4">
        <f t="shared" ref="BQ883:BT883" si="2686">BE883</f>
        <v>19944.94129</v>
      </c>
      <c r="BR883" s="4">
        <f t="shared" si="2686"/>
        <v>18234.66008</v>
      </c>
      <c r="BS883" s="4">
        <f t="shared" si="2686"/>
        <v>18845.01608</v>
      </c>
      <c r="BT883" s="4">
        <f t="shared" si="2686"/>
        <v>18132.64336</v>
      </c>
      <c r="BU883" s="4">
        <f t="shared" si="45"/>
        <v>51934.02153</v>
      </c>
      <c r="BV883" s="36">
        <f t="shared" si="46"/>
        <v>7.17869614</v>
      </c>
    </row>
    <row r="884" ht="15.0" customHeight="1">
      <c r="A884" s="2">
        <v>883.0</v>
      </c>
      <c r="B884" s="3">
        <f t="shared" si="4"/>
        <v>0.1565452888</v>
      </c>
      <c r="C884" s="4">
        <f>IF(B884&lt;=('Ejercicio 3 - TIR'!$D$13-'Ejercicio 3 - TIR'!$C$13)/('Ejercicio 3 - TIR'!$E$13-'Ejercicio 3 - TIR'!$C$13),'Ejercicio 3 - TIR'!$C$13+SQRT(('Ejercicio 3 - TIR'!$E$13-'Ejercicio 3 - TIR'!$C$13)*('Ejercicio 3 - TIR'!$D$13-'Ejercicio 3 - TIR'!$C$13)*B884),'Ejercicio 3 - TIR'!$E$13-SQRT(('Ejercicio 3 - TIR'!$E$13-'Ejercicio 3 - TIR'!$C$13)*('Ejercicio 3 - TIR'!$E$13-'Ejercicio 3 - TIR'!$D$13)*(1-B884)))</f>
        <v>67913.1609</v>
      </c>
      <c r="D884" s="3">
        <f t="shared" si="5"/>
        <v>0.4004585364</v>
      </c>
      <c r="E884" s="4">
        <f>IF(D884&lt;=('Ejercicio 3 - TIR'!$D$14-'Ejercicio 3 - TIR'!$C$14)/('Ejercicio 3 - TIR'!$E$14-'Ejercicio 3 - TIR'!$C$14),'Ejercicio 3 - TIR'!$C$14+SQRT(('Ejercicio 3 - TIR'!$E$14-'Ejercicio 3 - TIR'!$C$14)*('Ejercicio 3 - TIR'!$D$14-'Ejercicio 3 - TIR'!$C$14)*D884),'Ejercicio 3 - TIR'!$E$14-SQRT(('Ejercicio 3 - TIR'!$E$14-'Ejercicio 3 - TIR'!$C$14)*('Ejercicio 3 - TIR'!$E$14-'Ejercicio 3 - TIR'!$D$14)*(1-D884)))</f>
        <v>30516.79276</v>
      </c>
      <c r="F884" s="3">
        <f t="shared" si="6"/>
        <v>0.2885630048</v>
      </c>
      <c r="G884" s="4">
        <f>IF(F884&lt;=('Ejercicio 3 - TIR'!$D$18-'Ejercicio 3 - TIR'!$C$18)/('Ejercicio 3 - TIR'!$E$18-'Ejercicio 3 - TIR'!$C$18),'Ejercicio 3 - TIR'!$C$18+SQRT(('Ejercicio 3 - TIR'!$E$18-'Ejercicio 3 - TIR'!$C$18)*('Ejercicio 3 - TIR'!$D$18-'Ejercicio 3 - TIR'!$C$18)*F884),'Ejercicio 3 - TIR'!$E$18-SQRT(('Ejercicio 3 - TIR'!$E$18-'Ejercicio 3 - TIR'!$C$18)*('Ejercicio 3 - TIR'!$E$18-'Ejercicio 3 - TIR'!$D$18)*(1-F884)))</f>
        <v>36579.09194</v>
      </c>
      <c r="H884" s="3">
        <f t="shared" si="7"/>
        <v>0.4282749089</v>
      </c>
      <c r="I884" s="4">
        <f>IF(H884&lt;=('Ejercicio 3 - TIR'!$D$18-'Ejercicio 3 - TIR'!$C$18)/('Ejercicio 3 - TIR'!$E$18-'Ejercicio 3 - TIR'!$C$18),'Ejercicio 3 - TIR'!$C$18+SQRT(('Ejercicio 3 - TIR'!$E$18-'Ejercicio 3 - TIR'!$C$18)*('Ejercicio 3 - TIR'!$D$18-'Ejercicio 3 - TIR'!$C$18)*H884),'Ejercicio 3 - TIR'!$E$18-SQRT(('Ejercicio 3 - TIR'!$E$18-'Ejercicio 3 - TIR'!$C$18)*('Ejercicio 3 - TIR'!$E$18-'Ejercicio 3 - TIR'!$D$18)*(1-H884)))</f>
        <v>38015.06309</v>
      </c>
      <c r="J884" s="3">
        <f t="shared" si="8"/>
        <v>0.9483624901</v>
      </c>
      <c r="K884" s="4">
        <f>IF(J884&lt;=('Ejercicio 3 - TIR'!$D$18-'Ejercicio 3 - TIR'!$C$18)/('Ejercicio 3 - TIR'!$E$18-'Ejercicio 3 - TIR'!$C$18),'Ejercicio 3 - TIR'!$C$18+SQRT(('Ejercicio 3 - TIR'!$E$18-'Ejercicio 3 - TIR'!$C$18)*('Ejercicio 3 - TIR'!$D$18-'Ejercicio 3 - TIR'!$C$18)*J884),'Ejercicio 3 - TIR'!$E$18-SQRT(('Ejercicio 3 - TIR'!$E$18-'Ejercicio 3 - TIR'!$C$18)*('Ejercicio 3 - TIR'!$E$18-'Ejercicio 3 - TIR'!$D$18)*(1-J884)))</f>
        <v>43032.05355</v>
      </c>
      <c r="L884" s="3">
        <f t="shared" si="9"/>
        <v>0.7537783807</v>
      </c>
      <c r="M884" s="4">
        <f>IF(L884&lt;=('Ejercicio 3 - TIR'!$D$18-'Ejercicio 3 - TIR'!$C$18)/('Ejercicio 3 - TIR'!$E$18-'Ejercicio 3 - TIR'!$C$18),'Ejercicio 3 - TIR'!$C$18+SQRT(('Ejercicio 3 - TIR'!$E$18-'Ejercicio 3 - TIR'!$C$18)*('Ejercicio 3 - TIR'!$D$18-'Ejercicio 3 - TIR'!$C$18)*L884),'Ejercicio 3 - TIR'!$E$18-SQRT(('Ejercicio 3 - TIR'!$E$18-'Ejercicio 3 - TIR'!$C$18)*('Ejercicio 3 - TIR'!$E$18-'Ejercicio 3 - TIR'!$D$18)*(1-L884)))</f>
        <v>40702.7193</v>
      </c>
      <c r="N884" s="3">
        <f t="shared" si="10"/>
        <v>0.7986192075</v>
      </c>
      <c r="O884" s="4">
        <f>IF(N884&lt;=('Ejercicio 3 - TIR'!$D$18-'Ejercicio 3 - TIR'!$C$18)/('Ejercicio 3 - TIR'!$E$18-'Ejercicio 3 - TIR'!$C$18),'Ejercicio 3 - TIR'!$C$18+SQRT(('Ejercicio 3 - TIR'!$E$18-'Ejercicio 3 - TIR'!$C$18)*('Ejercicio 3 - TIR'!$D$18-'Ejercicio 3 - TIR'!$C$18)*N884),'Ejercicio 3 - TIR'!$E$18-SQRT(('Ejercicio 3 - TIR'!$E$18-'Ejercicio 3 - TIR'!$C$18)*('Ejercicio 3 - TIR'!$E$18-'Ejercicio 3 - TIR'!$D$18)*(1-N884)))</f>
        <v>41113.67018</v>
      </c>
      <c r="P884" s="3">
        <f t="shared" si="11"/>
        <v>0.9514315335</v>
      </c>
      <c r="Q884" s="7">
        <f>IF(P884&lt;=('Ejercicio 3 - TIR'!$D$22-'Ejercicio 3 - TIR'!$C$22)/('Ejercicio 3 - TIR'!$E$22-'Ejercicio 3 - TIR'!$C$22),'Ejercicio 3 - TIR'!$C$22+SQRT(('Ejercicio 3 - TIR'!$E$22-'Ejercicio 3 - TIR'!$C$22)*('Ejercicio 3 - TIR'!$D$22-'Ejercicio 3 - TIR'!$C$22)*P884),'Ejercicio 3 - TIR'!$E$22-SQRT(('Ejercicio 3 - TIR'!$E$22-'Ejercicio 3 - TIR'!$C$22)*('Ejercicio 3 - TIR'!$E$22-'Ejercicio 3 - TIR'!$D$22)*(1-P884)))</f>
        <v>0.1706499604</v>
      </c>
      <c r="R884" s="3">
        <f t="shared" si="12"/>
        <v>0.277082797</v>
      </c>
      <c r="S884" s="7">
        <f>IF(R884&lt;=('Ejercicio 3 - TIR'!$D$23-'Ejercicio 3 - TIR'!$C$23)/('Ejercicio 3 - TIR'!$E$23-'Ejercicio 3 - TIR'!$C$23),'Ejercicio 3 - TIR'!$C$23+SQRT(('Ejercicio 3 - TIR'!$E$23-'Ejercicio 3 - TIR'!$C$23)*('Ejercicio 3 - TIR'!$D$23-'Ejercicio 3 - TIR'!$C$23)*R884),'Ejercicio 3 - TIR'!$E$23-SQRT(('Ejercicio 3 - TIR'!$E$23-'Ejercicio 3 - TIR'!$C$23)*('Ejercicio 3 - TIR'!$E$23-'Ejercicio 3 - TIR'!$D$23)*(1-R884)))</f>
        <v>0.1423326898</v>
      </c>
      <c r="T884" s="3">
        <f t="shared" si="13"/>
        <v>0.8094156423</v>
      </c>
      <c r="U884" s="7">
        <f>IF(T884&lt;=('Ejercicio 3 - TIR'!$D$24-'Ejercicio 3 - TIR'!$C$24)/('Ejercicio 3 - TIR'!$E$24-'Ejercicio 3 - TIR'!$C$24),'Ejercicio 3 - TIR'!$C$24+SQRT(('Ejercicio 3 - TIR'!$E$24-'Ejercicio 3 - TIR'!$C$24)*('Ejercicio 3 - TIR'!$D$24-'Ejercicio 3 - TIR'!$C$24)*T884),'Ejercicio 3 - TIR'!$E$24-SQRT(('Ejercicio 3 - TIR'!$E$24-'Ejercicio 3 - TIR'!$C$24)*('Ejercicio 3 - TIR'!$E$24-'Ejercicio 3 - TIR'!$D$24)*(1-T884)))</f>
        <v>0.1968994329</v>
      </c>
      <c r="V884" s="3">
        <f t="shared" si="14"/>
        <v>0.1389050961</v>
      </c>
      <c r="W884" s="7">
        <f>IF(V884&lt;=('Ejercicio 3 - TIR'!$D$25-'Ejercicio 3 - TIR'!$C$25)/('Ejercicio 3 - TIR'!$E$25-'Ejercicio 3 - TIR'!$C$25),'Ejercicio 3 - TIR'!$C$25+SQRT(('Ejercicio 3 - TIR'!$E$25-'Ejercicio 3 - TIR'!$C$25)*('Ejercicio 3 - TIR'!$D$25-'Ejercicio 3 - TIR'!$C$25)*V884),'Ejercicio 3 - TIR'!$E$25-SQRT(('Ejercicio 3 - TIR'!$E$25-'Ejercicio 3 - TIR'!$C$25)*('Ejercicio 3 - TIR'!$E$25-'Ejercicio 3 - TIR'!$D$25)*(1-V884)))</f>
        <v>0.1939451473</v>
      </c>
      <c r="X884" s="3">
        <f t="shared" si="15"/>
        <v>0.3895366191</v>
      </c>
      <c r="Y884" s="7">
        <f>IF(X884&lt;=('Ejercicio 3 - TIR'!$D$26-'Ejercicio 3 - TIR'!$C$26)/('Ejercicio 3 - TIR'!$E$26-'Ejercicio 3 - TIR'!$C$26),'Ejercicio 3 - TIR'!$C$26+SQRT(('Ejercicio 3 - TIR'!$E$26-'Ejercicio 3 - TIR'!$C$26)*('Ejercicio 3 - TIR'!$D$26-'Ejercicio 3 - TIR'!$C$26)*X884),'Ejercicio 3 - TIR'!$E$26-SQRT(('Ejercicio 3 - TIR'!$E$26-'Ejercicio 3 - TIR'!$C$26)*('Ejercicio 3 - TIR'!$E$26-'Ejercicio 3 - TIR'!$D$26)*(1-X884)))</f>
        <v>0.2225848256</v>
      </c>
      <c r="Z884" s="3">
        <f t="shared" si="16"/>
        <v>1.17064996</v>
      </c>
      <c r="AA884" s="3">
        <f t="shared" si="17"/>
        <v>1.337271718</v>
      </c>
      <c r="AB884" s="3">
        <f t="shared" si="18"/>
        <v>1.600579761</v>
      </c>
      <c r="AC884" s="3">
        <f t="shared" si="19"/>
        <v>1.911004439</v>
      </c>
      <c r="AD884" s="3">
        <f t="shared" si="20"/>
        <v>2.336365028</v>
      </c>
      <c r="AE884" s="2">
        <f t="shared" si="21"/>
        <v>5207.689477</v>
      </c>
      <c r="AF884" s="2">
        <f t="shared" si="22"/>
        <v>5948.913929</v>
      </c>
      <c r="AG884" s="2">
        <f t="shared" si="23"/>
        <v>7120.251707</v>
      </c>
      <c r="AH884" s="2">
        <f t="shared" si="24"/>
        <v>8501.189974</v>
      </c>
      <c r="AI884" s="2">
        <f t="shared" si="25"/>
        <v>10393.42586</v>
      </c>
      <c r="AJ884" s="4">
        <f t="shared" si="26"/>
        <v>42821.31253</v>
      </c>
      <c r="AK884" s="4">
        <f t="shared" si="27"/>
        <v>50836.46873</v>
      </c>
      <c r="AL884" s="4">
        <f t="shared" si="28"/>
        <v>68876.23398</v>
      </c>
      <c r="AM884" s="4">
        <f t="shared" si="29"/>
        <v>77783.07724</v>
      </c>
      <c r="AN884" s="4">
        <f t="shared" si="30"/>
        <v>96056.5412</v>
      </c>
      <c r="AO884" s="4">
        <f>C884/'Ejercicio 3 - TIR'!$D$7</f>
        <v>13582.63218</v>
      </c>
      <c r="AP884" s="4">
        <f t="shared" si="31"/>
        <v>29238.68035</v>
      </c>
      <c r="AQ884" s="4">
        <f t="shared" si="32"/>
        <v>37253.83655</v>
      </c>
      <c r="AR884" s="4">
        <f t="shared" si="33"/>
        <v>55293.6018</v>
      </c>
      <c r="AS884" s="4">
        <f t="shared" si="34"/>
        <v>64200.44506</v>
      </c>
      <c r="AT884" s="4">
        <f t="shared" si="35"/>
        <v>82473.90902</v>
      </c>
      <c r="AU884" s="4">
        <f>AP884*'Ejercicio 3 - TIR'!$D$5</f>
        <v>14619.34017</v>
      </c>
      <c r="AV884" s="4">
        <f>AQ884*'Ejercicio 3 - TIR'!$D$5</f>
        <v>18626.91828</v>
      </c>
      <c r="AW884" s="4">
        <f>AR884*'Ejercicio 3 - TIR'!$D$5</f>
        <v>27646.8009</v>
      </c>
      <c r="AX884" s="4">
        <f>AS884*'Ejercicio 3 - TIR'!$D$5</f>
        <v>32100.22253</v>
      </c>
      <c r="AY884" s="4">
        <f>AT884*'Ejercicio 3 - TIR'!$D$5</f>
        <v>41236.95451</v>
      </c>
      <c r="AZ884" s="4">
        <f t="shared" ref="AZ884:BD884" si="2687">AJ884-AU884-AE884</f>
        <v>22994.28288</v>
      </c>
      <c r="BA884" s="4">
        <f t="shared" si="2687"/>
        <v>26260.63653</v>
      </c>
      <c r="BB884" s="4">
        <f t="shared" si="2687"/>
        <v>34109.18137</v>
      </c>
      <c r="BC884" s="4">
        <f t="shared" si="2687"/>
        <v>37181.66474</v>
      </c>
      <c r="BD884" s="4">
        <f t="shared" si="2687"/>
        <v>44426.16083</v>
      </c>
      <c r="BE884" s="4">
        <f t="shared" ref="BE884:BI884" si="2688">AZ884/Z884</f>
        <v>19642.32149</v>
      </c>
      <c r="BF884" s="4">
        <f t="shared" si="2688"/>
        <v>19637.47245</v>
      </c>
      <c r="BG884" s="4">
        <f t="shared" si="2688"/>
        <v>21310.51648</v>
      </c>
      <c r="BH884" s="4">
        <f t="shared" si="2688"/>
        <v>19456.60826</v>
      </c>
      <c r="BI884" s="4">
        <f t="shared" si="2688"/>
        <v>19015.07696</v>
      </c>
      <c r="BJ884" s="4">
        <f t="shared" si="38"/>
        <v>71298.36738</v>
      </c>
      <c r="BK884" s="4">
        <f t="shared" si="39"/>
        <v>31733.98682</v>
      </c>
      <c r="BL884" s="4">
        <f t="shared" si="40"/>
        <v>103032.3542</v>
      </c>
      <c r="BM884" s="4">
        <f>BK884*'Ejercicio 3 - TIR'!$D$5</f>
        <v>15866.99341</v>
      </c>
      <c r="BN884" s="4">
        <f t="shared" si="41"/>
        <v>87165.36079</v>
      </c>
      <c r="BO884" s="4">
        <f t="shared" si="42"/>
        <v>37308.10885</v>
      </c>
      <c r="BP884" s="4">
        <f t="shared" si="43"/>
        <v>-98429.95367</v>
      </c>
      <c r="BQ884" s="4">
        <f t="shared" ref="BQ884:BT884" si="2689">BE884</f>
        <v>19642.32149</v>
      </c>
      <c r="BR884" s="4">
        <f t="shared" si="2689"/>
        <v>19637.47245</v>
      </c>
      <c r="BS884" s="4">
        <f t="shared" si="2689"/>
        <v>21310.51648</v>
      </c>
      <c r="BT884" s="4">
        <f t="shared" si="2689"/>
        <v>19456.60826</v>
      </c>
      <c r="BU884" s="4">
        <f t="shared" si="45"/>
        <v>56323.18582</v>
      </c>
      <c r="BV884" s="36">
        <f t="shared" si="46"/>
        <v>9.97585294</v>
      </c>
    </row>
    <row r="885" ht="15.0" customHeight="1">
      <c r="A885" s="2">
        <v>884.0</v>
      </c>
      <c r="B885" s="3">
        <f t="shared" si="4"/>
        <v>0.8218998976</v>
      </c>
      <c r="C885" s="4">
        <f>IF(B885&lt;=('Ejercicio 3 - TIR'!$D$13-'Ejercicio 3 - TIR'!$C$13)/('Ejercicio 3 - TIR'!$E$13-'Ejercicio 3 - TIR'!$C$13),'Ejercicio 3 - TIR'!$C$13+SQRT(('Ejercicio 3 - TIR'!$E$13-'Ejercicio 3 - TIR'!$C$13)*('Ejercicio 3 - TIR'!$D$13-'Ejercicio 3 - TIR'!$C$13)*B885),'Ejercicio 3 - TIR'!$E$13-SQRT(('Ejercicio 3 - TIR'!$E$13-'Ejercicio 3 - TIR'!$C$13)*('Ejercicio 3 - TIR'!$E$13-'Ejercicio 3 - TIR'!$D$13)*(1-B885)))</f>
        <v>85380.8303</v>
      </c>
      <c r="D885" s="3">
        <f t="shared" si="5"/>
        <v>0.2420449593</v>
      </c>
      <c r="E885" s="4">
        <f>IF(D885&lt;=('Ejercicio 3 - TIR'!$D$14-'Ejercicio 3 - TIR'!$C$14)/('Ejercicio 3 - TIR'!$E$14-'Ejercicio 3 - TIR'!$C$14),'Ejercicio 3 - TIR'!$C$14+SQRT(('Ejercicio 3 - TIR'!$E$14-'Ejercicio 3 - TIR'!$C$14)*('Ejercicio 3 - TIR'!$D$14-'Ejercicio 3 - TIR'!$C$14)*D885),'Ejercicio 3 - TIR'!$E$14-SQRT(('Ejercicio 3 - TIR'!$E$14-'Ejercicio 3 - TIR'!$C$14)*('Ejercicio 3 - TIR'!$E$14-'Ejercicio 3 - TIR'!$D$14)*(1-D885)))</f>
        <v>29260.67741</v>
      </c>
      <c r="F885" s="3">
        <f t="shared" si="6"/>
        <v>0.7790585054</v>
      </c>
      <c r="G885" s="4">
        <f>IF(F885&lt;=('Ejercicio 3 - TIR'!$D$18-'Ejercicio 3 - TIR'!$C$18)/('Ejercicio 3 - TIR'!$E$18-'Ejercicio 3 - TIR'!$C$18),'Ejercicio 3 - TIR'!$C$18+SQRT(('Ejercicio 3 - TIR'!$E$18-'Ejercicio 3 - TIR'!$C$18)*('Ejercicio 3 - TIR'!$D$18-'Ejercicio 3 - TIR'!$C$18)*F885),'Ejercicio 3 - TIR'!$E$18-SQRT(('Ejercicio 3 - TIR'!$E$18-'Ejercicio 3 - TIR'!$C$18)*('Ejercicio 3 - TIR'!$E$18-'Ejercicio 3 - TIR'!$D$18)*(1-F885)))</f>
        <v>40929.29833</v>
      </c>
      <c r="H885" s="3">
        <f t="shared" si="7"/>
        <v>0.5921286708</v>
      </c>
      <c r="I885" s="4">
        <f>IF(H885&lt;=('Ejercicio 3 - TIR'!$D$18-'Ejercicio 3 - TIR'!$C$18)/('Ejercicio 3 - TIR'!$E$18-'Ejercicio 3 - TIR'!$C$18),'Ejercicio 3 - TIR'!$C$18+SQRT(('Ejercicio 3 - TIR'!$E$18-'Ejercicio 3 - TIR'!$C$18)*('Ejercicio 3 - TIR'!$D$18-'Ejercicio 3 - TIR'!$C$18)*H885),'Ejercicio 3 - TIR'!$E$18-SQRT(('Ejercicio 3 - TIR'!$E$18-'Ejercicio 3 - TIR'!$C$18)*('Ejercicio 3 - TIR'!$E$18-'Ejercicio 3 - TIR'!$D$18)*(1-H885)))</f>
        <v>39424.39922</v>
      </c>
      <c r="J885" s="3">
        <f t="shared" si="8"/>
        <v>0.8374537362</v>
      </c>
      <c r="K885" s="4">
        <f>IF(J885&lt;=('Ejercicio 3 - TIR'!$D$18-'Ejercicio 3 - TIR'!$C$18)/('Ejercicio 3 - TIR'!$E$18-'Ejercicio 3 - TIR'!$C$18),'Ejercicio 3 - TIR'!$C$18+SQRT(('Ejercicio 3 - TIR'!$E$18-'Ejercicio 3 - TIR'!$C$18)*('Ejercicio 3 - TIR'!$D$18-'Ejercicio 3 - TIR'!$C$18)*J885),'Ejercicio 3 - TIR'!$E$18-SQRT(('Ejercicio 3 - TIR'!$E$18-'Ejercicio 3 - TIR'!$C$18)*('Ejercicio 3 - TIR'!$E$18-'Ejercicio 3 - TIR'!$D$18)*(1-J885)))</f>
        <v>41508.44307</v>
      </c>
      <c r="L885" s="3">
        <f t="shared" si="9"/>
        <v>0.7962356886</v>
      </c>
      <c r="M885" s="4">
        <f>IF(L885&lt;=('Ejercicio 3 - TIR'!$D$18-'Ejercicio 3 - TIR'!$C$18)/('Ejercicio 3 - TIR'!$E$18-'Ejercicio 3 - TIR'!$C$18),'Ejercicio 3 - TIR'!$C$18+SQRT(('Ejercicio 3 - TIR'!$E$18-'Ejercicio 3 - TIR'!$C$18)*('Ejercicio 3 - TIR'!$D$18-'Ejercicio 3 - TIR'!$C$18)*L885),'Ejercicio 3 - TIR'!$E$18-SQRT(('Ejercicio 3 - TIR'!$E$18-'Ejercicio 3 - TIR'!$C$18)*('Ejercicio 3 - TIR'!$E$18-'Ejercicio 3 - TIR'!$D$18)*(1-L885)))</f>
        <v>41090.73877</v>
      </c>
      <c r="N885" s="3">
        <f t="shared" si="10"/>
        <v>0.3123051273</v>
      </c>
      <c r="O885" s="4">
        <f>IF(N885&lt;=('Ejercicio 3 - TIR'!$D$18-'Ejercicio 3 - TIR'!$C$18)/('Ejercicio 3 - TIR'!$E$18-'Ejercicio 3 - TIR'!$C$18),'Ejercicio 3 - TIR'!$C$18+SQRT(('Ejercicio 3 - TIR'!$E$18-'Ejercicio 3 - TIR'!$C$18)*('Ejercicio 3 - TIR'!$D$18-'Ejercicio 3 - TIR'!$C$18)*N885),'Ejercicio 3 - TIR'!$E$18-SQRT(('Ejercicio 3 - TIR'!$E$18-'Ejercicio 3 - TIR'!$C$18)*('Ejercicio 3 - TIR'!$E$18-'Ejercicio 3 - TIR'!$D$18)*(1-N885)))</f>
        <v>36844.39691</v>
      </c>
      <c r="P885" s="3">
        <f t="shared" si="11"/>
        <v>0.8323463989</v>
      </c>
      <c r="Q885" s="7">
        <f>IF(P885&lt;=('Ejercicio 3 - TIR'!$D$22-'Ejercicio 3 - TIR'!$C$22)/('Ejercicio 3 - TIR'!$E$22-'Ejercicio 3 - TIR'!$C$22),'Ejercicio 3 - TIR'!$C$22+SQRT(('Ejercicio 3 - TIR'!$E$22-'Ejercicio 3 - TIR'!$C$22)*('Ejercicio 3 - TIR'!$D$22-'Ejercicio 3 - TIR'!$C$22)*P885),'Ejercicio 3 - TIR'!$E$22-SQRT(('Ejercicio 3 - TIR'!$E$22-'Ejercicio 3 - TIR'!$C$22)*('Ejercicio 3 - TIR'!$E$22-'Ejercicio 3 - TIR'!$D$22)*(1-P885)))</f>
        <v>0.162628285</v>
      </c>
      <c r="R885" s="3">
        <f t="shared" si="12"/>
        <v>0.5916913401</v>
      </c>
      <c r="S885" s="7">
        <f>IF(R885&lt;=('Ejercicio 3 - TIR'!$D$23-'Ejercicio 3 - TIR'!$C$23)/('Ejercicio 3 - TIR'!$E$23-'Ejercicio 3 - TIR'!$C$23),'Ejercicio 3 - TIR'!$C$23+SQRT(('Ejercicio 3 - TIR'!$E$23-'Ejercicio 3 - TIR'!$C$23)*('Ejercicio 3 - TIR'!$D$23-'Ejercicio 3 - TIR'!$C$23)*R885),'Ejercicio 3 - TIR'!$E$23-SQRT(('Ejercicio 3 - TIR'!$E$23-'Ejercicio 3 - TIR'!$C$23)*('Ejercicio 3 - TIR'!$E$23-'Ejercicio 3 - TIR'!$D$23)*(1-R885)))</f>
        <v>0.1528899357</v>
      </c>
      <c r="T885" s="3">
        <f t="shared" si="13"/>
        <v>0.7386507885</v>
      </c>
      <c r="U885" s="7">
        <f>IF(T885&lt;=('Ejercicio 3 - TIR'!$D$24-'Ejercicio 3 - TIR'!$C$24)/('Ejercicio 3 - TIR'!$E$24-'Ejercicio 3 - TIR'!$C$24),'Ejercicio 3 - TIR'!$C$24+SQRT(('Ejercicio 3 - TIR'!$E$24-'Ejercicio 3 - TIR'!$C$24)*('Ejercicio 3 - TIR'!$D$24-'Ejercicio 3 - TIR'!$C$24)*T885),'Ejercicio 3 - TIR'!$E$24-SQRT(('Ejercicio 3 - TIR'!$E$24-'Ejercicio 3 - TIR'!$C$24)*('Ejercicio 3 - TIR'!$E$24-'Ejercicio 3 - TIR'!$D$24)*(1-T885)))</f>
        <v>0.1929486083</v>
      </c>
      <c r="V885" s="3">
        <f t="shared" si="14"/>
        <v>0.4403524719</v>
      </c>
      <c r="W885" s="7">
        <f>IF(V885&lt;=('Ejercicio 3 - TIR'!$D$25-'Ejercicio 3 - TIR'!$C$25)/('Ejercicio 3 - TIR'!$E$25-'Ejercicio 3 - TIR'!$C$25),'Ejercicio 3 - TIR'!$C$25+SQRT(('Ejercicio 3 - TIR'!$E$25-'Ejercicio 3 - TIR'!$C$25)*('Ejercicio 3 - TIR'!$D$25-'Ejercicio 3 - TIR'!$C$25)*V885),'Ejercicio 3 - TIR'!$E$25-SQRT(('Ejercicio 3 - TIR'!$E$25-'Ejercicio 3 - TIR'!$C$25)*('Ejercicio 3 - TIR'!$E$25-'Ejercicio 3 - TIR'!$D$25)*(1-V885)))</f>
        <v>0.2057420476</v>
      </c>
      <c r="X885" s="3">
        <f t="shared" si="15"/>
        <v>0.2630538912</v>
      </c>
      <c r="Y885" s="7">
        <f>IF(X885&lt;=('Ejercicio 3 - TIR'!$D$26-'Ejercicio 3 - TIR'!$C$26)/('Ejercicio 3 - TIR'!$E$26-'Ejercicio 3 - TIR'!$C$26),'Ejercicio 3 - TIR'!$C$26+SQRT(('Ejercicio 3 - TIR'!$E$26-'Ejercicio 3 - TIR'!$C$26)*('Ejercicio 3 - TIR'!$D$26-'Ejercicio 3 - TIR'!$C$26)*X885),'Ejercicio 3 - TIR'!$E$26-SQRT(('Ejercicio 3 - TIR'!$E$26-'Ejercicio 3 - TIR'!$C$26)*('Ejercicio 3 - TIR'!$E$26-'Ejercicio 3 - TIR'!$D$26)*(1-X885)))</f>
        <v>0.2166504316</v>
      </c>
      <c r="Z885" s="3">
        <f t="shared" si="16"/>
        <v>1.162628285</v>
      </c>
      <c r="AA885" s="3">
        <f t="shared" si="17"/>
        <v>1.340382449</v>
      </c>
      <c r="AB885" s="3">
        <f t="shared" si="18"/>
        <v>1.599007377</v>
      </c>
      <c r="AC885" s="3">
        <f t="shared" si="19"/>
        <v>1.927990429</v>
      </c>
      <c r="AD885" s="3">
        <f t="shared" si="20"/>
        <v>2.345690387</v>
      </c>
      <c r="AE885" s="2">
        <f t="shared" si="21"/>
        <v>4758.613784</v>
      </c>
      <c r="AF885" s="2">
        <f t="shared" si="22"/>
        <v>5486.15794</v>
      </c>
      <c r="AG885" s="2">
        <f t="shared" si="23"/>
        <v>6544.704479</v>
      </c>
      <c r="AH885" s="2">
        <f t="shared" si="24"/>
        <v>7891.22538</v>
      </c>
      <c r="AI885" s="2">
        <f t="shared" si="25"/>
        <v>9600.862764</v>
      </c>
      <c r="AJ885" s="4">
        <f t="shared" si="26"/>
        <v>47585.55992</v>
      </c>
      <c r="AK885" s="4">
        <f t="shared" si="27"/>
        <v>52843.77276</v>
      </c>
      <c r="AL885" s="4">
        <f t="shared" si="28"/>
        <v>66372.30667</v>
      </c>
      <c r="AM885" s="4">
        <f t="shared" si="29"/>
        <v>79222.55106</v>
      </c>
      <c r="AN885" s="4">
        <f t="shared" si="30"/>
        <v>86425.54766</v>
      </c>
      <c r="AO885" s="4">
        <f>C885/'Ejercicio 3 - TIR'!$D$7</f>
        <v>17076.16606</v>
      </c>
      <c r="AP885" s="4">
        <f t="shared" si="31"/>
        <v>30509.39386</v>
      </c>
      <c r="AQ885" s="4">
        <f t="shared" si="32"/>
        <v>35767.6067</v>
      </c>
      <c r="AR885" s="4">
        <f t="shared" si="33"/>
        <v>49296.14061</v>
      </c>
      <c r="AS885" s="4">
        <f t="shared" si="34"/>
        <v>62146.385</v>
      </c>
      <c r="AT885" s="4">
        <f t="shared" si="35"/>
        <v>69349.3816</v>
      </c>
      <c r="AU885" s="4">
        <f>AP885*'Ejercicio 3 - TIR'!$D$5</f>
        <v>15254.69693</v>
      </c>
      <c r="AV885" s="4">
        <f>AQ885*'Ejercicio 3 - TIR'!$D$5</f>
        <v>17883.80335</v>
      </c>
      <c r="AW885" s="4">
        <f>AR885*'Ejercicio 3 - TIR'!$D$5</f>
        <v>24648.07031</v>
      </c>
      <c r="AX885" s="4">
        <f>AS885*'Ejercicio 3 - TIR'!$D$5</f>
        <v>31073.1925</v>
      </c>
      <c r="AY885" s="4">
        <f>AT885*'Ejercicio 3 - TIR'!$D$5</f>
        <v>34674.6908</v>
      </c>
      <c r="AZ885" s="4">
        <f t="shared" ref="AZ885:BD885" si="2690">AJ885-AU885-AE885</f>
        <v>27572.24921</v>
      </c>
      <c r="BA885" s="4">
        <f t="shared" si="2690"/>
        <v>29473.81147</v>
      </c>
      <c r="BB885" s="4">
        <f t="shared" si="2690"/>
        <v>35179.53189</v>
      </c>
      <c r="BC885" s="4">
        <f t="shared" si="2690"/>
        <v>40258.13318</v>
      </c>
      <c r="BD885" s="4">
        <f t="shared" si="2690"/>
        <v>42149.9941</v>
      </c>
      <c r="BE885" s="4">
        <f t="shared" ref="BE885:BI885" si="2691">AZ885/Z885</f>
        <v>23715.44677</v>
      </c>
      <c r="BF885" s="4">
        <f t="shared" si="2691"/>
        <v>21989.1058</v>
      </c>
      <c r="BG885" s="4">
        <f t="shared" si="2691"/>
        <v>22000.85653</v>
      </c>
      <c r="BH885" s="4">
        <f t="shared" si="2691"/>
        <v>20880.87813</v>
      </c>
      <c r="BI885" s="4">
        <f t="shared" si="2691"/>
        <v>17969.12087</v>
      </c>
      <c r="BJ885" s="4">
        <f t="shared" si="38"/>
        <v>68636.48971</v>
      </c>
      <c r="BK885" s="4">
        <f t="shared" si="39"/>
        <v>40055.39858</v>
      </c>
      <c r="BL885" s="4">
        <f t="shared" si="40"/>
        <v>108691.8883</v>
      </c>
      <c r="BM885" s="4">
        <f>BK885*'Ejercicio 3 - TIR'!$D$5</f>
        <v>20027.69929</v>
      </c>
      <c r="BN885" s="4">
        <f t="shared" si="41"/>
        <v>88664.189</v>
      </c>
      <c r="BO885" s="4">
        <f t="shared" si="42"/>
        <v>37798.76043</v>
      </c>
      <c r="BP885" s="4">
        <f t="shared" si="43"/>
        <v>-114641.5077</v>
      </c>
      <c r="BQ885" s="4">
        <f t="shared" ref="BQ885:BT885" si="2692">BE885</f>
        <v>23715.44677</v>
      </c>
      <c r="BR885" s="4">
        <f t="shared" si="2692"/>
        <v>21989.1058</v>
      </c>
      <c r="BS885" s="4">
        <f t="shared" si="2692"/>
        <v>22000.85653</v>
      </c>
      <c r="BT885" s="4">
        <f t="shared" si="2692"/>
        <v>20880.87813</v>
      </c>
      <c r="BU885" s="4">
        <f t="shared" si="45"/>
        <v>55767.88131</v>
      </c>
      <c r="BV885" s="36">
        <f t="shared" si="46"/>
        <v>7.107986965</v>
      </c>
    </row>
    <row r="886" ht="15.0" customHeight="1">
      <c r="A886" s="2">
        <v>885.0</v>
      </c>
      <c r="B886" s="3">
        <f t="shared" si="4"/>
        <v>0.3601607349</v>
      </c>
      <c r="C886" s="4">
        <f>IF(B886&lt;=('Ejercicio 3 - TIR'!$D$13-'Ejercicio 3 - TIR'!$C$13)/('Ejercicio 3 - TIR'!$E$13-'Ejercicio 3 - TIR'!$C$13),'Ejercicio 3 - TIR'!$C$13+SQRT(('Ejercicio 3 - TIR'!$E$13-'Ejercicio 3 - TIR'!$C$13)*('Ejercicio 3 - TIR'!$D$13-'Ejercicio 3 - TIR'!$C$13)*B886),'Ejercicio 3 - TIR'!$E$13-SQRT(('Ejercicio 3 - TIR'!$E$13-'Ejercicio 3 - TIR'!$C$13)*('Ejercicio 3 - TIR'!$E$13-'Ejercicio 3 - TIR'!$D$13)*(1-B886)))</f>
        <v>72290.66731</v>
      </c>
      <c r="D886" s="3">
        <f t="shared" si="5"/>
        <v>0.7087222044</v>
      </c>
      <c r="E886" s="4">
        <f>IF(D886&lt;=('Ejercicio 3 - TIR'!$D$14-'Ejercicio 3 - TIR'!$C$14)/('Ejercicio 3 - TIR'!$E$14-'Ejercicio 3 - TIR'!$C$14),'Ejercicio 3 - TIR'!$C$14+SQRT(('Ejercicio 3 - TIR'!$E$14-'Ejercicio 3 - TIR'!$C$14)*('Ejercicio 3 - TIR'!$D$14-'Ejercicio 3 - TIR'!$C$14)*D886),'Ejercicio 3 - TIR'!$E$14-SQRT(('Ejercicio 3 - TIR'!$E$14-'Ejercicio 3 - TIR'!$C$14)*('Ejercicio 3 - TIR'!$E$14-'Ejercicio 3 - TIR'!$D$14)*(1-D886)))</f>
        <v>33390.03258</v>
      </c>
      <c r="F886" s="3">
        <f t="shared" si="6"/>
        <v>0.9380455125</v>
      </c>
      <c r="G886" s="4">
        <f>IF(F886&lt;=('Ejercicio 3 - TIR'!$D$18-'Ejercicio 3 - TIR'!$C$18)/('Ejercicio 3 - TIR'!$E$18-'Ejercicio 3 - TIR'!$C$18),'Ejercicio 3 - TIR'!$C$18+SQRT(('Ejercicio 3 - TIR'!$E$18-'Ejercicio 3 - TIR'!$C$18)*('Ejercicio 3 - TIR'!$D$18-'Ejercicio 3 - TIR'!$C$18)*F886),'Ejercicio 3 - TIR'!$E$18-SQRT(('Ejercicio 3 - TIR'!$E$18-'Ejercicio 3 - TIR'!$C$18)*('Ejercicio 3 - TIR'!$E$18-'Ejercicio 3 - TIR'!$D$18)*(1-F886)))</f>
        <v>42844.40575</v>
      </c>
      <c r="H886" s="3">
        <f t="shared" si="7"/>
        <v>0.01160170067</v>
      </c>
      <c r="I886" s="4">
        <f>IF(H886&lt;=('Ejercicio 3 - TIR'!$D$18-'Ejercicio 3 - TIR'!$C$18)/('Ejercicio 3 - TIR'!$E$18-'Ejercicio 3 - TIR'!$C$18),'Ejercicio 3 - TIR'!$C$18+SQRT(('Ejercicio 3 - TIR'!$E$18-'Ejercicio 3 - TIR'!$C$18)*('Ejercicio 3 - TIR'!$D$18-'Ejercicio 3 - TIR'!$C$18)*H886),'Ejercicio 3 - TIR'!$E$18-SQRT(('Ejercicio 3 - TIR'!$E$18-'Ejercicio 3 - TIR'!$C$18)*('Ejercicio 3 - TIR'!$E$18-'Ejercicio 3 - TIR'!$D$18)*(1-H886)))</f>
        <v>31319.18729</v>
      </c>
      <c r="J886" s="3">
        <f t="shared" si="8"/>
        <v>0.2685994812</v>
      </c>
      <c r="K886" s="4">
        <f>IF(J886&lt;=('Ejercicio 3 - TIR'!$D$18-'Ejercicio 3 - TIR'!$C$18)/('Ejercicio 3 - TIR'!$E$18-'Ejercicio 3 - TIR'!$C$18),'Ejercicio 3 - TIR'!$C$18+SQRT(('Ejercicio 3 - TIR'!$E$18-'Ejercicio 3 - TIR'!$C$18)*('Ejercicio 3 - TIR'!$D$18-'Ejercicio 3 - TIR'!$C$18)*J886),'Ejercicio 3 - TIR'!$E$18-SQRT(('Ejercicio 3 - TIR'!$E$18-'Ejercicio 3 - TIR'!$C$18)*('Ejercicio 3 - TIR'!$E$18-'Ejercicio 3 - TIR'!$D$18)*(1-J886)))</f>
        <v>36347.4343</v>
      </c>
      <c r="L886" s="3">
        <f t="shared" si="9"/>
        <v>0.5268858054</v>
      </c>
      <c r="M886" s="4">
        <f>IF(L886&lt;=('Ejercicio 3 - TIR'!$D$18-'Ejercicio 3 - TIR'!$C$18)/('Ejercicio 3 - TIR'!$E$18-'Ejercicio 3 - TIR'!$C$18),'Ejercicio 3 - TIR'!$C$18+SQRT(('Ejercicio 3 - TIR'!$E$18-'Ejercicio 3 - TIR'!$C$18)*('Ejercicio 3 - TIR'!$D$18-'Ejercicio 3 - TIR'!$C$18)*L886),'Ejercicio 3 - TIR'!$E$18-SQRT(('Ejercicio 3 - TIR'!$E$18-'Ejercicio 3 - TIR'!$C$18)*('Ejercicio 3 - TIR'!$E$18-'Ejercicio 3 - TIR'!$D$18)*(1-L886)))</f>
        <v>38890.04335</v>
      </c>
      <c r="N886" s="3">
        <f t="shared" si="10"/>
        <v>0.3533877737</v>
      </c>
      <c r="O886" s="4">
        <f>IF(N886&lt;=('Ejercicio 3 - TIR'!$D$18-'Ejercicio 3 - TIR'!$C$18)/('Ejercicio 3 - TIR'!$E$18-'Ejercicio 3 - TIR'!$C$18),'Ejercicio 3 - TIR'!$C$18+SQRT(('Ejercicio 3 - TIR'!$E$18-'Ejercicio 3 - TIR'!$C$18)*('Ejercicio 3 - TIR'!$D$18-'Ejercicio 3 - TIR'!$C$18)*N886),'Ejercicio 3 - TIR'!$E$18-SQRT(('Ejercicio 3 - TIR'!$E$18-'Ejercicio 3 - TIR'!$C$18)*('Ejercicio 3 - TIR'!$E$18-'Ejercicio 3 - TIR'!$D$18)*(1-N886)))</f>
        <v>37280.67071</v>
      </c>
      <c r="P886" s="3">
        <f t="shared" si="11"/>
        <v>0.2638149802</v>
      </c>
      <c r="Q886" s="7">
        <f>IF(P886&lt;=('Ejercicio 3 - TIR'!$D$22-'Ejercicio 3 - TIR'!$C$22)/('Ejercicio 3 - TIR'!$E$22-'Ejercicio 3 - TIR'!$C$22),'Ejercicio 3 - TIR'!$C$22+SQRT(('Ejercicio 3 - TIR'!$E$22-'Ejercicio 3 - TIR'!$C$22)*('Ejercicio 3 - TIR'!$D$22-'Ejercicio 3 - TIR'!$C$22)*P886),'Ejercicio 3 - TIR'!$E$22-SQRT(('Ejercicio 3 - TIR'!$E$22-'Ejercicio 3 - TIR'!$C$22)*('Ejercicio 3 - TIR'!$E$22-'Ejercicio 3 - TIR'!$D$22)*(1-P886)))</f>
        <v>0.1417914425</v>
      </c>
      <c r="R886" s="3">
        <f t="shared" si="12"/>
        <v>0.8633407034</v>
      </c>
      <c r="S886" s="7">
        <f>IF(R886&lt;=('Ejercicio 3 - TIR'!$D$23-'Ejercicio 3 - TIR'!$C$23)/('Ejercicio 3 - TIR'!$E$23-'Ejercicio 3 - TIR'!$C$23),'Ejercicio 3 - TIR'!$C$23+SQRT(('Ejercicio 3 - TIR'!$E$23-'Ejercicio 3 - TIR'!$C$23)*('Ejercicio 3 - TIR'!$D$23-'Ejercicio 3 - TIR'!$C$23)*R886),'Ejercicio 3 - TIR'!$E$23-SQRT(('Ejercicio 3 - TIR'!$E$23-'Ejercicio 3 - TIR'!$C$23)*('Ejercicio 3 - TIR'!$E$23-'Ejercicio 3 - TIR'!$D$23)*(1-R886)))</f>
        <v>0.1643160358</v>
      </c>
      <c r="T886" s="3">
        <f t="shared" si="13"/>
        <v>0.189980984</v>
      </c>
      <c r="U886" s="7">
        <f>IF(T886&lt;=('Ejercicio 3 - TIR'!$D$24-'Ejercicio 3 - TIR'!$C$24)/('Ejercicio 3 - TIR'!$E$24-'Ejercicio 3 - TIR'!$C$24),'Ejercicio 3 - TIR'!$C$24+SQRT(('Ejercicio 3 - TIR'!$E$24-'Ejercicio 3 - TIR'!$C$24)*('Ejercicio 3 - TIR'!$D$24-'Ejercicio 3 - TIR'!$C$24)*T886),'Ejercicio 3 - TIR'!$E$24-SQRT(('Ejercicio 3 - TIR'!$E$24-'Ejercicio 3 - TIR'!$C$24)*('Ejercicio 3 - TIR'!$E$24-'Ejercicio 3 - TIR'!$D$24)*(1-T886)))</f>
        <v>0.1699739847</v>
      </c>
      <c r="V886" s="3">
        <f t="shared" si="14"/>
        <v>0.7723901728</v>
      </c>
      <c r="W886" s="7">
        <f>IF(V886&lt;=('Ejercicio 3 - TIR'!$D$25-'Ejercicio 3 - TIR'!$C$25)/('Ejercicio 3 - TIR'!$E$25-'Ejercicio 3 - TIR'!$C$25),'Ejercicio 3 - TIR'!$C$25+SQRT(('Ejercicio 3 - TIR'!$E$25-'Ejercicio 3 - TIR'!$C$25)*('Ejercicio 3 - TIR'!$D$25-'Ejercicio 3 - TIR'!$C$25)*V886),'Ejercicio 3 - TIR'!$E$25-SQRT(('Ejercicio 3 - TIR'!$E$25-'Ejercicio 3 - TIR'!$C$25)*('Ejercicio 3 - TIR'!$E$25-'Ejercicio 3 - TIR'!$D$25)*(1-V886)))</f>
        <v>0.2217752875</v>
      </c>
      <c r="X886" s="3">
        <f t="shared" si="15"/>
        <v>0.1637916389</v>
      </c>
      <c r="Y886" s="7">
        <f>IF(X886&lt;=('Ejercicio 3 - TIR'!$D$26-'Ejercicio 3 - TIR'!$C$26)/('Ejercicio 3 - TIR'!$E$26-'Ejercicio 3 - TIR'!$C$26),'Ejercicio 3 - TIR'!$C$26+SQRT(('Ejercicio 3 - TIR'!$E$26-'Ejercicio 3 - TIR'!$C$26)*('Ejercicio 3 - TIR'!$D$26-'Ejercicio 3 - TIR'!$C$26)*X886),'Ejercicio 3 - TIR'!$E$26-SQRT(('Ejercicio 3 - TIR'!$E$26-'Ejercicio 3 - TIR'!$C$26)*('Ejercicio 3 - TIR'!$E$26-'Ejercicio 3 - TIR'!$D$26)*(1-X886)))</f>
        <v>0.2110294419</v>
      </c>
      <c r="Z886" s="3">
        <f t="shared" si="16"/>
        <v>1.141791442</v>
      </c>
      <c r="AA886" s="3">
        <f t="shared" si="17"/>
        <v>1.329406086</v>
      </c>
      <c r="AB886" s="3">
        <f t="shared" si="18"/>
        <v>1.555370536</v>
      </c>
      <c r="AC886" s="3">
        <f t="shared" si="19"/>
        <v>1.900313283</v>
      </c>
      <c r="AD886" s="3">
        <f t="shared" si="20"/>
        <v>2.301335335</v>
      </c>
      <c r="AE886" s="2">
        <f t="shared" si="21"/>
        <v>4734.420883</v>
      </c>
      <c r="AF886" s="2">
        <f t="shared" si="22"/>
        <v>5512.362154</v>
      </c>
      <c r="AG886" s="2">
        <f t="shared" si="23"/>
        <v>6449.320314</v>
      </c>
      <c r="AH886" s="2">
        <f t="shared" si="24"/>
        <v>7879.620181</v>
      </c>
      <c r="AI886" s="2">
        <f t="shared" si="25"/>
        <v>9542.45203</v>
      </c>
      <c r="AJ886" s="4">
        <f t="shared" si="26"/>
        <v>48919.37584</v>
      </c>
      <c r="AK886" s="4">
        <f t="shared" si="27"/>
        <v>41635.91819</v>
      </c>
      <c r="AL886" s="4">
        <f t="shared" si="28"/>
        <v>56533.72836</v>
      </c>
      <c r="AM886" s="4">
        <f t="shared" si="29"/>
        <v>73903.26598</v>
      </c>
      <c r="AN886" s="4">
        <f t="shared" si="30"/>
        <v>85795.32483</v>
      </c>
      <c r="AO886" s="4">
        <f>C886/'Ejercicio 3 - TIR'!$D$7</f>
        <v>14458.13346</v>
      </c>
      <c r="AP886" s="4">
        <f t="shared" si="31"/>
        <v>34461.24238</v>
      </c>
      <c r="AQ886" s="4">
        <f t="shared" si="32"/>
        <v>27177.78473</v>
      </c>
      <c r="AR886" s="4">
        <f t="shared" si="33"/>
        <v>42075.5949</v>
      </c>
      <c r="AS886" s="4">
        <f t="shared" si="34"/>
        <v>59445.13252</v>
      </c>
      <c r="AT886" s="4">
        <f t="shared" si="35"/>
        <v>71337.19137</v>
      </c>
      <c r="AU886" s="4">
        <f>AP886*'Ejercicio 3 - TIR'!$D$5</f>
        <v>17230.62119</v>
      </c>
      <c r="AV886" s="4">
        <f>AQ886*'Ejercicio 3 - TIR'!$D$5</f>
        <v>13588.89236</v>
      </c>
      <c r="AW886" s="4">
        <f>AR886*'Ejercicio 3 - TIR'!$D$5</f>
        <v>21037.79745</v>
      </c>
      <c r="AX886" s="4">
        <f>AS886*'Ejercicio 3 - TIR'!$D$5</f>
        <v>29722.56626</v>
      </c>
      <c r="AY886" s="4">
        <f>AT886*'Ejercicio 3 - TIR'!$D$5</f>
        <v>35668.59568</v>
      </c>
      <c r="AZ886" s="4">
        <f t="shared" ref="AZ886:BD886" si="2693">AJ886-AU886-AE886</f>
        <v>26954.33377</v>
      </c>
      <c r="BA886" s="4">
        <f t="shared" si="2693"/>
        <v>22534.66367</v>
      </c>
      <c r="BB886" s="4">
        <f t="shared" si="2693"/>
        <v>29046.6106</v>
      </c>
      <c r="BC886" s="4">
        <f t="shared" si="2693"/>
        <v>36301.07954</v>
      </c>
      <c r="BD886" s="4">
        <f t="shared" si="2693"/>
        <v>40584.27712</v>
      </c>
      <c r="BE886" s="4">
        <f t="shared" ref="BE886:BI886" si="2694">AZ886/Z886</f>
        <v>23607.05534</v>
      </c>
      <c r="BF886" s="4">
        <f t="shared" si="2694"/>
        <v>16950.92561</v>
      </c>
      <c r="BG886" s="4">
        <f t="shared" si="2694"/>
        <v>18675.04233</v>
      </c>
      <c r="BH886" s="4">
        <f t="shared" si="2694"/>
        <v>19102.68157</v>
      </c>
      <c r="BI886" s="4">
        <f t="shared" si="2694"/>
        <v>17635.09928</v>
      </c>
      <c r="BJ886" s="4">
        <f t="shared" si="38"/>
        <v>76841.66181</v>
      </c>
      <c r="BK886" s="4">
        <f t="shared" si="39"/>
        <v>33273.01341</v>
      </c>
      <c r="BL886" s="4">
        <f t="shared" si="40"/>
        <v>110114.6752</v>
      </c>
      <c r="BM886" s="4">
        <f>BK886*'Ejercicio 3 - TIR'!$D$5</f>
        <v>16636.50671</v>
      </c>
      <c r="BN886" s="4">
        <f t="shared" si="41"/>
        <v>93478.16851</v>
      </c>
      <c r="BO886" s="4">
        <f t="shared" si="42"/>
        <v>40619.09931</v>
      </c>
      <c r="BP886" s="4">
        <f t="shared" si="43"/>
        <v>-105680.6999</v>
      </c>
      <c r="BQ886" s="4">
        <f t="shared" ref="BQ886:BT886" si="2695">BE886</f>
        <v>23607.05534</v>
      </c>
      <c r="BR886" s="4">
        <f t="shared" si="2695"/>
        <v>16950.92561</v>
      </c>
      <c r="BS886" s="4">
        <f t="shared" si="2695"/>
        <v>18675.04233</v>
      </c>
      <c r="BT886" s="4">
        <f t="shared" si="2695"/>
        <v>19102.68157</v>
      </c>
      <c r="BU886" s="4">
        <f t="shared" si="45"/>
        <v>58254.19859</v>
      </c>
      <c r="BV886" s="36">
        <f t="shared" si="46"/>
        <v>7.761474932</v>
      </c>
    </row>
    <row r="887" ht="15.0" customHeight="1">
      <c r="A887" s="2">
        <v>886.0</v>
      </c>
      <c r="B887" s="3">
        <f t="shared" si="4"/>
        <v>0.8385721731</v>
      </c>
      <c r="C887" s="4">
        <f>IF(B887&lt;=('Ejercicio 3 - TIR'!$D$13-'Ejercicio 3 - TIR'!$C$13)/('Ejercicio 3 - TIR'!$E$13-'Ejercicio 3 - TIR'!$C$13),'Ejercicio 3 - TIR'!$C$13+SQRT(('Ejercicio 3 - TIR'!$E$13-'Ejercicio 3 - TIR'!$C$13)*('Ejercicio 3 - TIR'!$D$13-'Ejercicio 3 - TIR'!$C$13)*B887),'Ejercicio 3 - TIR'!$E$13-SQRT(('Ejercicio 3 - TIR'!$E$13-'Ejercicio 3 - TIR'!$C$13)*('Ejercicio 3 - TIR'!$E$13-'Ejercicio 3 - TIR'!$D$13)*(1-B887)))</f>
        <v>86081.90414</v>
      </c>
      <c r="D887" s="3">
        <f t="shared" si="5"/>
        <v>0.5565275261</v>
      </c>
      <c r="E887" s="4">
        <f>IF(D887&lt;=('Ejercicio 3 - TIR'!$D$14-'Ejercicio 3 - TIR'!$C$14)/('Ejercicio 3 - TIR'!$E$14-'Ejercicio 3 - TIR'!$C$14),'Ejercicio 3 - TIR'!$C$14+SQRT(('Ejercicio 3 - TIR'!$E$14-'Ejercicio 3 - TIR'!$C$14)*('Ejercicio 3 - TIR'!$D$14-'Ejercicio 3 - TIR'!$C$14)*D887),'Ejercicio 3 - TIR'!$E$14-SQRT(('Ejercicio 3 - TIR'!$E$14-'Ejercicio 3 - TIR'!$C$14)*('Ejercicio 3 - TIR'!$E$14-'Ejercicio 3 - TIR'!$D$14)*(1-D887)))</f>
        <v>31843.9672</v>
      </c>
      <c r="F887" s="3">
        <f t="shared" si="6"/>
        <v>0.5740438385</v>
      </c>
      <c r="G887" s="4">
        <f>IF(F887&lt;=('Ejercicio 3 - TIR'!$D$18-'Ejercicio 3 - TIR'!$C$18)/('Ejercicio 3 - TIR'!$E$18-'Ejercicio 3 - TIR'!$C$18),'Ejercicio 3 - TIR'!$C$18+SQRT(('Ejercicio 3 - TIR'!$E$18-'Ejercicio 3 - TIR'!$C$18)*('Ejercicio 3 - TIR'!$D$18-'Ejercicio 3 - TIR'!$C$18)*F887),'Ejercicio 3 - TIR'!$E$18-SQRT(('Ejercicio 3 - TIR'!$E$18-'Ejercicio 3 - TIR'!$C$18)*('Ejercicio 3 - TIR'!$E$18-'Ejercicio 3 - TIR'!$D$18)*(1-F887)))</f>
        <v>39279.3629</v>
      </c>
      <c r="H887" s="3">
        <f t="shared" si="7"/>
        <v>0.1318066672</v>
      </c>
      <c r="I887" s="4">
        <f>IF(H887&lt;=('Ejercicio 3 - TIR'!$D$18-'Ejercicio 3 - TIR'!$C$18)/('Ejercicio 3 - TIR'!$E$18-'Ejercicio 3 - TIR'!$C$18),'Ejercicio 3 - TIR'!$C$18+SQRT(('Ejercicio 3 - TIR'!$E$18-'Ejercicio 3 - TIR'!$C$18)*('Ejercicio 3 - TIR'!$D$18-'Ejercicio 3 - TIR'!$C$18)*H887),'Ejercicio 3 - TIR'!$E$18-SQRT(('Ejercicio 3 - TIR'!$E$18-'Ejercicio 3 - TIR'!$C$18)*('Ejercicio 3 - TIR'!$E$18-'Ejercicio 3 - TIR'!$D$18)*(1-H887)))</f>
        <v>34446.45927</v>
      </c>
      <c r="J887" s="3">
        <f t="shared" si="8"/>
        <v>0.905174159</v>
      </c>
      <c r="K887" s="4">
        <f>IF(J887&lt;=('Ejercicio 3 - TIR'!$D$18-'Ejercicio 3 - TIR'!$C$18)/('Ejercicio 3 - TIR'!$E$18-'Ejercicio 3 - TIR'!$C$18),'Ejercicio 3 - TIR'!$C$18+SQRT(('Ejercicio 3 - TIR'!$E$18-'Ejercicio 3 - TIR'!$C$18)*('Ejercicio 3 - TIR'!$D$18-'Ejercicio 3 - TIR'!$C$18)*J887),'Ejercicio 3 - TIR'!$E$18-SQRT(('Ejercicio 3 - TIR'!$E$18-'Ejercicio 3 - TIR'!$C$18)*('Ejercicio 3 - TIR'!$E$18-'Ejercicio 3 - TIR'!$D$18)*(1-J887)))</f>
        <v>42333.17828</v>
      </c>
      <c r="L887" s="3">
        <f t="shared" si="9"/>
        <v>0.2340228966</v>
      </c>
      <c r="M887" s="4">
        <f>IF(L887&lt;=('Ejercicio 3 - TIR'!$D$18-'Ejercicio 3 - TIR'!$C$18)/('Ejercicio 3 - TIR'!$E$18-'Ejercicio 3 - TIR'!$C$18),'Ejercicio 3 - TIR'!$C$18+SQRT(('Ejercicio 3 - TIR'!$E$18-'Ejercicio 3 - TIR'!$C$18)*('Ejercicio 3 - TIR'!$D$18-'Ejercicio 3 - TIR'!$C$18)*L887),'Ejercicio 3 - TIR'!$E$18-SQRT(('Ejercicio 3 - TIR'!$E$18-'Ejercicio 3 - TIR'!$C$18)*('Ejercicio 3 - TIR'!$E$18-'Ejercicio 3 - TIR'!$D$18)*(1-L887)))</f>
        <v>35924.81514</v>
      </c>
      <c r="N887" s="3">
        <f t="shared" si="10"/>
        <v>0.8507018924</v>
      </c>
      <c r="O887" s="4">
        <f>IF(N887&lt;=('Ejercicio 3 - TIR'!$D$18-'Ejercicio 3 - TIR'!$C$18)/('Ejercicio 3 - TIR'!$E$18-'Ejercicio 3 - TIR'!$C$18),'Ejercicio 3 - TIR'!$C$18+SQRT(('Ejercicio 3 - TIR'!$E$18-'Ejercicio 3 - TIR'!$C$18)*('Ejercicio 3 - TIR'!$D$18-'Ejercicio 3 - TIR'!$C$18)*N887),'Ejercicio 3 - TIR'!$E$18-SQRT(('Ejercicio 3 - TIR'!$E$18-'Ejercicio 3 - TIR'!$C$18)*('Ejercicio 3 - TIR'!$E$18-'Ejercicio 3 - TIR'!$D$18)*(1-N887)))</f>
        <v>41653.75463</v>
      </c>
      <c r="P887" s="3">
        <f t="shared" si="11"/>
        <v>0.08656313301</v>
      </c>
      <c r="Q887" s="7">
        <f>IF(P887&lt;=('Ejercicio 3 - TIR'!$D$22-'Ejercicio 3 - TIR'!$C$22)/('Ejercicio 3 - TIR'!$E$22-'Ejercicio 3 - TIR'!$C$22),'Ejercicio 3 - TIR'!$C$22+SQRT(('Ejercicio 3 - TIR'!$E$22-'Ejercicio 3 - TIR'!$C$22)*('Ejercicio 3 - TIR'!$D$22-'Ejercicio 3 - TIR'!$C$22)*P887),'Ejercicio 3 - TIR'!$E$22-SQRT(('Ejercicio 3 - TIR'!$E$22-'Ejercicio 3 - TIR'!$C$22)*('Ejercicio 3 - TIR'!$E$22-'Ejercicio 3 - TIR'!$D$22)*(1-P887)))</f>
        <v>0.1324825334</v>
      </c>
      <c r="R887" s="3">
        <f t="shared" si="12"/>
        <v>0.7875375337</v>
      </c>
      <c r="S887" s="7">
        <f>IF(R887&lt;=('Ejercicio 3 - TIR'!$D$23-'Ejercicio 3 - TIR'!$C$23)/('Ejercicio 3 - TIR'!$E$23-'Ejercicio 3 - TIR'!$C$23),'Ejercicio 3 - TIR'!$C$23+SQRT(('Ejercicio 3 - TIR'!$E$23-'Ejercicio 3 - TIR'!$C$23)*('Ejercicio 3 - TIR'!$D$23-'Ejercicio 3 - TIR'!$C$23)*R887),'Ejercicio 3 - TIR'!$E$23-SQRT(('Ejercicio 3 - TIR'!$E$23-'Ejercicio 3 - TIR'!$C$23)*('Ejercicio 3 - TIR'!$E$23-'Ejercicio 3 - TIR'!$D$23)*(1-R887)))</f>
        <v>0.1604441201</v>
      </c>
      <c r="T887" s="3">
        <f t="shared" si="13"/>
        <v>0.4192251151</v>
      </c>
      <c r="U887" s="7">
        <f>IF(T887&lt;=('Ejercicio 3 - TIR'!$D$24-'Ejercicio 3 - TIR'!$C$24)/('Ejercicio 3 - TIR'!$E$24-'Ejercicio 3 - TIR'!$C$24),'Ejercicio 3 - TIR'!$C$24+SQRT(('Ejercicio 3 - TIR'!$E$24-'Ejercicio 3 - TIR'!$C$24)*('Ejercicio 3 - TIR'!$D$24-'Ejercicio 3 - TIR'!$C$24)*T887),'Ejercicio 3 - TIR'!$E$24-SQRT(('Ejercicio 3 - TIR'!$E$24-'Ejercicio 3 - TIR'!$C$24)*('Ejercicio 3 - TIR'!$E$24-'Ejercicio 3 - TIR'!$D$24)*(1-T887)))</f>
        <v>0.1796710758</v>
      </c>
      <c r="V887" s="3">
        <f t="shared" si="14"/>
        <v>0.09196807443</v>
      </c>
      <c r="W887" s="7">
        <f>IF(V887&lt;=('Ejercicio 3 - TIR'!$D$25-'Ejercicio 3 - TIR'!$C$25)/('Ejercicio 3 - TIR'!$E$25-'Ejercicio 3 - TIR'!$C$25),'Ejercicio 3 - TIR'!$C$25+SQRT(('Ejercicio 3 - TIR'!$E$25-'Ejercicio 3 - TIR'!$C$25)*('Ejercicio 3 - TIR'!$D$25-'Ejercicio 3 - TIR'!$C$25)*V887),'Ejercicio 3 - TIR'!$E$25-SQRT(('Ejercicio 3 - TIR'!$E$25-'Ejercicio 3 - TIR'!$C$25)*('Ejercicio 3 - TIR'!$E$25-'Ejercicio 3 - TIR'!$D$25)*(1-V887)))</f>
        <v>0.1913470394</v>
      </c>
      <c r="X887" s="3">
        <f t="shared" si="15"/>
        <v>0.4863753925</v>
      </c>
      <c r="Y887" s="7">
        <f>IF(X887&lt;=('Ejercicio 3 - TIR'!$D$26-'Ejercicio 3 - TIR'!$C$26)/('Ejercicio 3 - TIR'!$E$26-'Ejercicio 3 - TIR'!$C$26),'Ejercicio 3 - TIR'!$C$26+SQRT(('Ejercicio 3 - TIR'!$E$26-'Ejercicio 3 - TIR'!$C$26)*('Ejercicio 3 - TIR'!$D$26-'Ejercicio 3 - TIR'!$C$26)*X887),'Ejercicio 3 - TIR'!$E$26-SQRT(('Ejercicio 3 - TIR'!$E$26-'Ejercicio 3 - TIR'!$C$26)*('Ejercicio 3 - TIR'!$E$26-'Ejercicio 3 - TIR'!$D$26)*(1-X887)))</f>
        <v>0.2273352786</v>
      </c>
      <c r="Z887" s="3">
        <f t="shared" si="16"/>
        <v>1.132482533</v>
      </c>
      <c r="AA887" s="3">
        <f t="shared" si="17"/>
        <v>1.314182697</v>
      </c>
      <c r="AB887" s="3">
        <f t="shared" si="18"/>
        <v>1.550303316</v>
      </c>
      <c r="AC887" s="3">
        <f t="shared" si="19"/>
        <v>1.846949266</v>
      </c>
      <c r="AD887" s="3">
        <f t="shared" si="20"/>
        <v>2.266825992</v>
      </c>
      <c r="AE887" s="2">
        <f t="shared" si="21"/>
        <v>4218.769447</v>
      </c>
      <c r="AF887" s="2">
        <f t="shared" si="22"/>
        <v>4895.646199</v>
      </c>
      <c r="AG887" s="2">
        <f t="shared" si="23"/>
        <v>5775.252218</v>
      </c>
      <c r="AH887" s="2">
        <f t="shared" si="24"/>
        <v>6880.329632</v>
      </c>
      <c r="AI887" s="2">
        <f t="shared" si="25"/>
        <v>8444.471286</v>
      </c>
      <c r="AJ887" s="4">
        <f t="shared" si="26"/>
        <v>44483.1924</v>
      </c>
      <c r="AK887" s="4">
        <f t="shared" si="27"/>
        <v>45268.94075</v>
      </c>
      <c r="AL887" s="4">
        <f t="shared" si="28"/>
        <v>65629.26667</v>
      </c>
      <c r="AM887" s="4">
        <f t="shared" si="29"/>
        <v>66351.31095</v>
      </c>
      <c r="AN887" s="4">
        <f t="shared" si="30"/>
        <v>94421.81364</v>
      </c>
      <c r="AO887" s="4">
        <f>C887/'Ejercicio 3 - TIR'!$D$7</f>
        <v>17216.38083</v>
      </c>
      <c r="AP887" s="4">
        <f t="shared" si="31"/>
        <v>27266.81157</v>
      </c>
      <c r="AQ887" s="4">
        <f t="shared" si="32"/>
        <v>28052.55992</v>
      </c>
      <c r="AR887" s="4">
        <f t="shared" si="33"/>
        <v>48412.88584</v>
      </c>
      <c r="AS887" s="4">
        <f t="shared" si="34"/>
        <v>49134.93012</v>
      </c>
      <c r="AT887" s="4">
        <f t="shared" si="35"/>
        <v>77205.43282</v>
      </c>
      <c r="AU887" s="4">
        <f>AP887*'Ejercicio 3 - TIR'!$D$5</f>
        <v>13633.40579</v>
      </c>
      <c r="AV887" s="4">
        <f>AQ887*'Ejercicio 3 - TIR'!$D$5</f>
        <v>14026.27996</v>
      </c>
      <c r="AW887" s="4">
        <f>AR887*'Ejercicio 3 - TIR'!$D$5</f>
        <v>24206.44292</v>
      </c>
      <c r="AX887" s="4">
        <f>AS887*'Ejercicio 3 - TIR'!$D$5</f>
        <v>24567.46506</v>
      </c>
      <c r="AY887" s="4">
        <f>AT887*'Ejercicio 3 - TIR'!$D$5</f>
        <v>38602.71641</v>
      </c>
      <c r="AZ887" s="4">
        <f t="shared" ref="AZ887:BD887" si="2696">AJ887-AU887-AE887</f>
        <v>26631.01717</v>
      </c>
      <c r="BA887" s="4">
        <f t="shared" si="2696"/>
        <v>26347.01459</v>
      </c>
      <c r="BB887" s="4">
        <f t="shared" si="2696"/>
        <v>35647.57153</v>
      </c>
      <c r="BC887" s="4">
        <f t="shared" si="2696"/>
        <v>34903.51626</v>
      </c>
      <c r="BD887" s="4">
        <f t="shared" si="2696"/>
        <v>47374.62595</v>
      </c>
      <c r="BE887" s="4">
        <f t="shared" ref="BE887:BI887" si="2697">AZ887/Z887</f>
        <v>23515.60963</v>
      </c>
      <c r="BF887" s="4">
        <f t="shared" si="2697"/>
        <v>20048.21297</v>
      </c>
      <c r="BG887" s="4">
        <f t="shared" si="2697"/>
        <v>22993.93361</v>
      </c>
      <c r="BH887" s="4">
        <f t="shared" si="2697"/>
        <v>18897.92909</v>
      </c>
      <c r="BI887" s="4">
        <f t="shared" si="2697"/>
        <v>20899.10127</v>
      </c>
      <c r="BJ887" s="4">
        <f t="shared" si="38"/>
        <v>72184.73252</v>
      </c>
      <c r="BK887" s="4">
        <f t="shared" si="39"/>
        <v>39026.53954</v>
      </c>
      <c r="BL887" s="4">
        <f t="shared" si="40"/>
        <v>111211.2721</v>
      </c>
      <c r="BM887" s="4">
        <f>BK887*'Ejercicio 3 - TIR'!$D$5</f>
        <v>19513.26977</v>
      </c>
      <c r="BN887" s="4">
        <f t="shared" si="41"/>
        <v>91698.00229</v>
      </c>
      <c r="BO887" s="4">
        <f t="shared" si="42"/>
        <v>40452.15761</v>
      </c>
      <c r="BP887" s="4">
        <f t="shared" si="43"/>
        <v>-117925.8713</v>
      </c>
      <c r="BQ887" s="4">
        <f t="shared" ref="BQ887:BT887" si="2698">BE887</f>
        <v>23515.60963</v>
      </c>
      <c r="BR887" s="4">
        <f t="shared" si="2698"/>
        <v>20048.21297</v>
      </c>
      <c r="BS887" s="4">
        <f t="shared" si="2698"/>
        <v>22993.93361</v>
      </c>
      <c r="BT887" s="4">
        <f t="shared" si="2698"/>
        <v>18897.92909</v>
      </c>
      <c r="BU887" s="4">
        <f t="shared" si="45"/>
        <v>61351.25888</v>
      </c>
      <c r="BV887" s="36">
        <f t="shared" si="46"/>
        <v>6.589914004</v>
      </c>
    </row>
    <row r="888" ht="15.0" customHeight="1">
      <c r="A888" s="2">
        <v>887.0</v>
      </c>
      <c r="B888" s="3">
        <f t="shared" si="4"/>
        <v>0.06408944078</v>
      </c>
      <c r="C888" s="4">
        <f>IF(B888&lt;=('Ejercicio 3 - TIR'!$D$13-'Ejercicio 3 - TIR'!$C$13)/('Ejercicio 3 - TIR'!$E$13-'Ejercicio 3 - TIR'!$C$13),'Ejercicio 3 - TIR'!$C$13+SQRT(('Ejercicio 3 - TIR'!$E$13-'Ejercicio 3 - TIR'!$C$13)*('Ejercicio 3 - TIR'!$D$13-'Ejercicio 3 - TIR'!$C$13)*B888),'Ejercicio 3 - TIR'!$E$13-SQRT(('Ejercicio 3 - TIR'!$E$13-'Ejercicio 3 - TIR'!$C$13)*('Ejercicio 3 - TIR'!$E$13-'Ejercicio 3 - TIR'!$D$13)*(1-B888)))</f>
        <v>65063.17848</v>
      </c>
      <c r="D888" s="3">
        <f t="shared" si="5"/>
        <v>0.4739011415</v>
      </c>
      <c r="E888" s="4">
        <f>IF(D888&lt;=('Ejercicio 3 - TIR'!$D$14-'Ejercicio 3 - TIR'!$C$14)/('Ejercicio 3 - TIR'!$E$14-'Ejercicio 3 - TIR'!$C$14),'Ejercicio 3 - TIR'!$C$14+SQRT(('Ejercicio 3 - TIR'!$E$14-'Ejercicio 3 - TIR'!$C$14)*('Ejercicio 3 - TIR'!$D$14-'Ejercicio 3 - TIR'!$C$14)*D888),'Ejercicio 3 - TIR'!$E$14-SQRT(('Ejercicio 3 - TIR'!$E$14-'Ejercicio 3 - TIR'!$C$14)*('Ejercicio 3 - TIR'!$E$14-'Ejercicio 3 - TIR'!$D$14)*(1-D888)))</f>
        <v>31116.59813</v>
      </c>
      <c r="F888" s="3">
        <f t="shared" si="6"/>
        <v>0.8921746706</v>
      </c>
      <c r="G888" s="4">
        <f>IF(F888&lt;=('Ejercicio 3 - TIR'!$D$18-'Ejercicio 3 - TIR'!$C$18)/('Ejercicio 3 - TIR'!$E$18-'Ejercicio 3 - TIR'!$C$18),'Ejercicio 3 - TIR'!$C$18+SQRT(('Ejercicio 3 - TIR'!$E$18-'Ejercicio 3 - TIR'!$C$18)*('Ejercicio 3 - TIR'!$D$18-'Ejercicio 3 - TIR'!$C$18)*F888),'Ejercicio 3 - TIR'!$E$18-SQRT(('Ejercicio 3 - TIR'!$E$18-'Ejercicio 3 - TIR'!$C$18)*('Ejercicio 3 - TIR'!$E$18-'Ejercicio 3 - TIR'!$D$18)*(1-F888)))</f>
        <v>42156.25252</v>
      </c>
      <c r="H888" s="3">
        <f t="shared" si="7"/>
        <v>0.9809558821</v>
      </c>
      <c r="I888" s="4">
        <f>IF(H888&lt;=('Ejercicio 3 - TIR'!$D$18-'Ejercicio 3 - TIR'!$C$18)/('Ejercicio 3 - TIR'!$E$18-'Ejercicio 3 - TIR'!$C$18),'Ejercicio 3 - TIR'!$C$18+SQRT(('Ejercicio 3 - TIR'!$E$18-'Ejercicio 3 - TIR'!$C$18)*('Ejercicio 3 - TIR'!$D$18-'Ejercicio 3 - TIR'!$C$18)*H888),'Ejercicio 3 - TIR'!$E$18-SQRT(('Ejercicio 3 - TIR'!$E$18-'Ejercicio 3 - TIR'!$C$18)*('Ejercicio 3 - TIR'!$E$18-'Ejercicio 3 - TIR'!$D$18)*(1-H888)))</f>
        <v>43804.88124</v>
      </c>
      <c r="J888" s="3">
        <f t="shared" si="8"/>
        <v>0.6482257871</v>
      </c>
      <c r="K888" s="4">
        <f>IF(J888&lt;=('Ejercicio 3 - TIR'!$D$18-'Ejercicio 3 - TIR'!$C$18)/('Ejercicio 3 - TIR'!$E$18-'Ejercicio 3 - TIR'!$C$18),'Ejercicio 3 - TIR'!$C$18+SQRT(('Ejercicio 3 - TIR'!$E$18-'Ejercicio 3 - TIR'!$C$18)*('Ejercicio 3 - TIR'!$D$18-'Ejercicio 3 - TIR'!$C$18)*J888),'Ejercicio 3 - TIR'!$E$18-SQRT(('Ejercicio 3 - TIR'!$E$18-'Ejercicio 3 - TIR'!$C$18)*('Ejercicio 3 - TIR'!$E$18-'Ejercicio 3 - TIR'!$D$18)*(1-J888)))</f>
        <v>39860.72351</v>
      </c>
      <c r="L888" s="3">
        <f t="shared" si="9"/>
        <v>0.5874925107</v>
      </c>
      <c r="M888" s="4">
        <f>IF(L888&lt;=('Ejercicio 3 - TIR'!$D$18-'Ejercicio 3 - TIR'!$C$18)/('Ejercicio 3 - TIR'!$E$18-'Ejercicio 3 - TIR'!$C$18),'Ejercicio 3 - TIR'!$C$18+SQRT(('Ejercicio 3 - TIR'!$E$18-'Ejercicio 3 - TIR'!$C$18)*('Ejercicio 3 - TIR'!$D$18-'Ejercicio 3 - TIR'!$C$18)*L888),'Ejercicio 3 - TIR'!$E$18-SQRT(('Ejercicio 3 - TIR'!$E$18-'Ejercicio 3 - TIR'!$C$18)*('Ejercicio 3 - TIR'!$E$18-'Ejercicio 3 - TIR'!$D$18)*(1-L888)))</f>
        <v>39387.43184</v>
      </c>
      <c r="N888" s="3">
        <f t="shared" si="10"/>
        <v>0.2749634453</v>
      </c>
      <c r="O888" s="4">
        <f>IF(N888&lt;=('Ejercicio 3 - TIR'!$D$18-'Ejercicio 3 - TIR'!$C$18)/('Ejercicio 3 - TIR'!$E$18-'Ejercicio 3 - TIR'!$C$18),'Ejercicio 3 - TIR'!$C$18+SQRT(('Ejercicio 3 - TIR'!$E$18-'Ejercicio 3 - TIR'!$C$18)*('Ejercicio 3 - TIR'!$D$18-'Ejercicio 3 - TIR'!$C$18)*N888),'Ejercicio 3 - TIR'!$E$18-SQRT(('Ejercicio 3 - TIR'!$E$18-'Ejercicio 3 - TIR'!$C$18)*('Ejercicio 3 - TIR'!$E$18-'Ejercicio 3 - TIR'!$D$18)*(1-N888)))</f>
        <v>36422.18941</v>
      </c>
      <c r="P888" s="3">
        <f t="shared" si="11"/>
        <v>0.373517074</v>
      </c>
      <c r="Q888" s="7">
        <f>IF(P888&lt;=('Ejercicio 3 - TIR'!$D$22-'Ejercicio 3 - TIR'!$C$22)/('Ejercicio 3 - TIR'!$E$22-'Ejercicio 3 - TIR'!$C$22),'Ejercicio 3 - TIR'!$C$22+SQRT(('Ejercicio 3 - TIR'!$E$22-'Ejercicio 3 - TIR'!$C$22)*('Ejercicio 3 - TIR'!$D$22-'Ejercicio 3 - TIR'!$C$22)*P888),'Ejercicio 3 - TIR'!$E$22-SQRT(('Ejercicio 3 - TIR'!$E$22-'Ejercicio 3 - TIR'!$C$22)*('Ejercicio 3 - TIR'!$E$22-'Ejercicio 3 - TIR'!$D$22)*(1-P888)))</f>
        <v>0.1459293412</v>
      </c>
      <c r="R888" s="3">
        <f t="shared" si="12"/>
        <v>0.7426926126</v>
      </c>
      <c r="S888" s="7">
        <f>IF(R888&lt;=('Ejercicio 3 - TIR'!$D$23-'Ejercicio 3 - TIR'!$C$23)/('Ejercicio 3 - TIR'!$E$23-'Ejercicio 3 - TIR'!$C$23),'Ejercicio 3 - TIR'!$C$23+SQRT(('Ejercicio 3 - TIR'!$E$23-'Ejercicio 3 - TIR'!$C$23)*('Ejercicio 3 - TIR'!$D$23-'Ejercicio 3 - TIR'!$C$23)*R888),'Ejercicio 3 - TIR'!$E$23-SQRT(('Ejercicio 3 - TIR'!$E$23-'Ejercicio 3 - TIR'!$C$23)*('Ejercicio 3 - TIR'!$E$23-'Ejercicio 3 - TIR'!$D$23)*(1-R888)))</f>
        <v>0.1584790033</v>
      </c>
      <c r="T888" s="3">
        <f t="shared" si="13"/>
        <v>0.5039166374</v>
      </c>
      <c r="U888" s="7">
        <f>IF(T888&lt;=('Ejercicio 3 - TIR'!$D$24-'Ejercicio 3 - TIR'!$C$24)/('Ejercicio 3 - TIR'!$E$24-'Ejercicio 3 - TIR'!$C$24),'Ejercicio 3 - TIR'!$C$24+SQRT(('Ejercicio 3 - TIR'!$E$24-'Ejercicio 3 - TIR'!$C$24)*('Ejercicio 3 - TIR'!$D$24-'Ejercicio 3 - TIR'!$C$24)*T888),'Ejercicio 3 - TIR'!$E$24-SQRT(('Ejercicio 3 - TIR'!$E$24-'Ejercicio 3 - TIR'!$C$24)*('Ejercicio 3 - TIR'!$E$24-'Ejercicio 3 - TIR'!$D$24)*(1-T888)))</f>
        <v>0.1827302614</v>
      </c>
      <c r="V888" s="3">
        <f t="shared" si="14"/>
        <v>0.8601851541</v>
      </c>
      <c r="W888" s="7">
        <f>IF(V888&lt;=('Ejercicio 3 - TIR'!$D$25-'Ejercicio 3 - TIR'!$C$25)/('Ejercicio 3 - TIR'!$E$25-'Ejercicio 3 - TIR'!$C$25),'Ejercicio 3 - TIR'!$C$25+SQRT(('Ejercicio 3 - TIR'!$E$25-'Ejercicio 3 - TIR'!$C$25)*('Ejercicio 3 - TIR'!$D$25-'Ejercicio 3 - TIR'!$C$25)*V888),'Ejercicio 3 - TIR'!$E$25-SQRT(('Ejercicio 3 - TIR'!$E$25-'Ejercicio 3 - TIR'!$C$25)*('Ejercicio 3 - TIR'!$E$25-'Ejercicio 3 - TIR'!$D$25)*(1-V888)))</f>
        <v>0.2278786989</v>
      </c>
      <c r="X888" s="3">
        <f t="shared" si="15"/>
        <v>0.6194200434</v>
      </c>
      <c r="Y888" s="7">
        <f>IF(X888&lt;=('Ejercicio 3 - TIR'!$D$26-'Ejercicio 3 - TIR'!$C$26)/('Ejercicio 3 - TIR'!$E$26-'Ejercicio 3 - TIR'!$C$26),'Ejercicio 3 - TIR'!$C$26+SQRT(('Ejercicio 3 - TIR'!$E$26-'Ejercicio 3 - TIR'!$C$26)*('Ejercicio 3 - TIR'!$D$26-'Ejercicio 3 - TIR'!$C$26)*X888),'Ejercicio 3 - TIR'!$E$26-SQRT(('Ejercicio 3 - TIR'!$E$26-'Ejercicio 3 - TIR'!$C$26)*('Ejercicio 3 - TIR'!$E$26-'Ejercicio 3 - TIR'!$D$26)*(1-X888)))</f>
        <v>0.2346664389</v>
      </c>
      <c r="Z888" s="3">
        <f t="shared" si="16"/>
        <v>1.145929341</v>
      </c>
      <c r="AA888" s="3">
        <f t="shared" si="17"/>
        <v>1.327535081</v>
      </c>
      <c r="AB888" s="3">
        <f t="shared" si="18"/>
        <v>1.570115913</v>
      </c>
      <c r="AC888" s="3">
        <f t="shared" si="19"/>
        <v>1.927911885</v>
      </c>
      <c r="AD888" s="3">
        <f t="shared" si="20"/>
        <v>2.380328101</v>
      </c>
      <c r="AE888" s="2">
        <f t="shared" si="21"/>
        <v>4540.824665</v>
      </c>
      <c r="AF888" s="2">
        <f t="shared" si="22"/>
        <v>5260.450032</v>
      </c>
      <c r="AG888" s="2">
        <f t="shared" si="23"/>
        <v>6221.693441</v>
      </c>
      <c r="AH888" s="2">
        <f t="shared" si="24"/>
        <v>7639.484848</v>
      </c>
      <c r="AI888" s="2">
        <f t="shared" si="25"/>
        <v>9432.215552</v>
      </c>
      <c r="AJ888" s="4">
        <f t="shared" si="26"/>
        <v>48308.08668</v>
      </c>
      <c r="AK888" s="4">
        <f t="shared" si="27"/>
        <v>58152.51657</v>
      </c>
      <c r="AL888" s="4">
        <f t="shared" si="28"/>
        <v>62585.9563</v>
      </c>
      <c r="AM888" s="4">
        <f t="shared" si="29"/>
        <v>75935.49797</v>
      </c>
      <c r="AN888" s="4">
        <f t="shared" si="30"/>
        <v>86696.76096</v>
      </c>
      <c r="AO888" s="4">
        <f>C888/'Ejercicio 3 - TIR'!$D$7</f>
        <v>13012.6357</v>
      </c>
      <c r="AP888" s="4">
        <f t="shared" si="31"/>
        <v>35295.45099</v>
      </c>
      <c r="AQ888" s="4">
        <f t="shared" si="32"/>
        <v>45139.88087</v>
      </c>
      <c r="AR888" s="4">
        <f t="shared" si="33"/>
        <v>49573.3206</v>
      </c>
      <c r="AS888" s="4">
        <f t="shared" si="34"/>
        <v>62922.86227</v>
      </c>
      <c r="AT888" s="4">
        <f t="shared" si="35"/>
        <v>73684.12527</v>
      </c>
      <c r="AU888" s="4">
        <f>AP888*'Ejercicio 3 - TIR'!$D$5</f>
        <v>17647.72549</v>
      </c>
      <c r="AV888" s="4">
        <f>AQ888*'Ejercicio 3 - TIR'!$D$5</f>
        <v>22569.94044</v>
      </c>
      <c r="AW888" s="4">
        <f>AR888*'Ejercicio 3 - TIR'!$D$5</f>
        <v>24786.6603</v>
      </c>
      <c r="AX888" s="4">
        <f>AS888*'Ejercicio 3 - TIR'!$D$5</f>
        <v>31461.43114</v>
      </c>
      <c r="AY888" s="4">
        <f>AT888*'Ejercicio 3 - TIR'!$D$5</f>
        <v>36842.06263</v>
      </c>
      <c r="AZ888" s="4">
        <f t="shared" ref="AZ888:BD888" si="2699">AJ888-AU888-AE888</f>
        <v>26119.53652</v>
      </c>
      <c r="BA888" s="4">
        <f t="shared" si="2699"/>
        <v>30322.1261</v>
      </c>
      <c r="BB888" s="4">
        <f t="shared" si="2699"/>
        <v>31577.60256</v>
      </c>
      <c r="BC888" s="4">
        <f t="shared" si="2699"/>
        <v>36834.58198</v>
      </c>
      <c r="BD888" s="4">
        <f t="shared" si="2699"/>
        <v>40422.48278</v>
      </c>
      <c r="BE888" s="4">
        <f t="shared" ref="BE888:BI888" si="2700">AZ888/Z888</f>
        <v>22793.32205</v>
      </c>
      <c r="BF888" s="4">
        <f t="shared" si="2700"/>
        <v>22840.92265</v>
      </c>
      <c r="BG888" s="4">
        <f t="shared" si="2700"/>
        <v>20111.6378</v>
      </c>
      <c r="BH888" s="4">
        <f t="shared" si="2700"/>
        <v>19105.94684</v>
      </c>
      <c r="BI888" s="4">
        <f t="shared" si="2700"/>
        <v>16981.89538</v>
      </c>
      <c r="BJ888" s="4">
        <f t="shared" si="38"/>
        <v>74067.71295</v>
      </c>
      <c r="BK888" s="4">
        <f t="shared" si="39"/>
        <v>30974.34242</v>
      </c>
      <c r="BL888" s="4">
        <f t="shared" si="40"/>
        <v>105042.0554</v>
      </c>
      <c r="BM888" s="4">
        <f>BK888*'Ejercicio 3 - TIR'!$D$5</f>
        <v>15487.17121</v>
      </c>
      <c r="BN888" s="4">
        <f t="shared" si="41"/>
        <v>89554.88416</v>
      </c>
      <c r="BO888" s="4">
        <f t="shared" si="42"/>
        <v>37622.91598</v>
      </c>
      <c r="BP888" s="4">
        <f t="shared" si="43"/>
        <v>-96179.77661</v>
      </c>
      <c r="BQ888" s="4">
        <f t="shared" ref="BQ888:BT888" si="2701">BE888</f>
        <v>22793.32205</v>
      </c>
      <c r="BR888" s="4">
        <f t="shared" si="2701"/>
        <v>22840.92265</v>
      </c>
      <c r="BS888" s="4">
        <f t="shared" si="2701"/>
        <v>20111.6378</v>
      </c>
      <c r="BT888" s="4">
        <f t="shared" si="2701"/>
        <v>19105.94684</v>
      </c>
      <c r="BU888" s="4">
        <f t="shared" si="45"/>
        <v>54604.81135</v>
      </c>
      <c r="BV888" s="36">
        <f t="shared" si="46"/>
        <v>11.93416881</v>
      </c>
    </row>
    <row r="889" ht="15.0" customHeight="1">
      <c r="A889" s="2">
        <v>888.0</v>
      </c>
      <c r="B889" s="3">
        <f t="shared" si="4"/>
        <v>0.6194457828</v>
      </c>
      <c r="C889" s="4">
        <f>IF(B889&lt;=('Ejercicio 3 - TIR'!$D$13-'Ejercicio 3 - TIR'!$C$13)/('Ejercicio 3 - TIR'!$E$13-'Ejercicio 3 - TIR'!$C$13),'Ejercicio 3 - TIR'!$C$13+SQRT(('Ejercicio 3 - TIR'!$E$13-'Ejercicio 3 - TIR'!$C$13)*('Ejercicio 3 - TIR'!$D$13-'Ejercicio 3 - TIR'!$C$13)*B889),'Ejercicio 3 - TIR'!$E$13-SQRT(('Ejercicio 3 - TIR'!$E$13-'Ejercicio 3 - TIR'!$C$13)*('Ejercicio 3 - TIR'!$E$13-'Ejercicio 3 - TIR'!$D$13)*(1-B889)))</f>
        <v>78630.27701</v>
      </c>
      <c r="D889" s="3">
        <f t="shared" si="5"/>
        <v>0.05916205328</v>
      </c>
      <c r="E889" s="4">
        <f>IF(D889&lt;=('Ejercicio 3 - TIR'!$D$14-'Ejercicio 3 - TIR'!$C$14)/('Ejercicio 3 - TIR'!$E$14-'Ejercicio 3 - TIR'!$C$14),'Ejercicio 3 - TIR'!$C$14+SQRT(('Ejercicio 3 - TIR'!$E$14-'Ejercicio 3 - TIR'!$C$14)*('Ejercicio 3 - TIR'!$D$14-'Ejercicio 3 - TIR'!$C$14)*D889),'Ejercicio 3 - TIR'!$E$14-SQRT(('Ejercicio 3 - TIR'!$E$14-'Ejercicio 3 - TIR'!$C$14)*('Ejercicio 3 - TIR'!$E$14-'Ejercicio 3 - TIR'!$D$14)*(1-D889)))</f>
        <v>27106.45532</v>
      </c>
      <c r="F889" s="3">
        <f t="shared" si="6"/>
        <v>0.5499611903</v>
      </c>
      <c r="G889" s="4">
        <f>IF(F889&lt;=('Ejercicio 3 - TIR'!$D$18-'Ejercicio 3 - TIR'!$C$18)/('Ejercicio 3 - TIR'!$E$18-'Ejercicio 3 - TIR'!$C$18),'Ejercicio 3 - TIR'!$C$18+SQRT(('Ejercicio 3 - TIR'!$E$18-'Ejercicio 3 - TIR'!$C$18)*('Ejercicio 3 - TIR'!$D$18-'Ejercicio 3 - TIR'!$C$18)*F889),'Ejercicio 3 - TIR'!$E$18-SQRT(('Ejercicio 3 - TIR'!$E$18-'Ejercicio 3 - TIR'!$C$18)*('Ejercicio 3 - TIR'!$E$18-'Ejercicio 3 - TIR'!$D$18)*(1-F889)))</f>
        <v>39082.6306</v>
      </c>
      <c r="H889" s="3">
        <f t="shared" si="7"/>
        <v>0.3546635396</v>
      </c>
      <c r="I889" s="4">
        <f>IF(H889&lt;=('Ejercicio 3 - TIR'!$D$18-'Ejercicio 3 - TIR'!$C$18)/('Ejercicio 3 - TIR'!$E$18-'Ejercicio 3 - TIR'!$C$18),'Ejercicio 3 - TIR'!$C$18+SQRT(('Ejercicio 3 - TIR'!$E$18-'Ejercicio 3 - TIR'!$C$18)*('Ejercicio 3 - TIR'!$D$18-'Ejercicio 3 - TIR'!$C$18)*H889),'Ejercicio 3 - TIR'!$E$18-SQRT(('Ejercicio 3 - TIR'!$E$18-'Ejercicio 3 - TIR'!$C$18)*('Ejercicio 3 - TIR'!$E$18-'Ejercicio 3 - TIR'!$D$18)*(1-H889)))</f>
        <v>37293.80086</v>
      </c>
      <c r="J889" s="3">
        <f t="shared" si="8"/>
        <v>0.7471916156</v>
      </c>
      <c r="K889" s="4">
        <f>IF(J889&lt;=('Ejercicio 3 - TIR'!$D$18-'Ejercicio 3 - TIR'!$C$18)/('Ejercicio 3 - TIR'!$E$18-'Ejercicio 3 - TIR'!$C$18),'Ejercicio 3 - TIR'!$C$18+SQRT(('Ejercicio 3 - TIR'!$E$18-'Ejercicio 3 - TIR'!$C$18)*('Ejercicio 3 - TIR'!$D$18-'Ejercicio 3 - TIR'!$C$18)*J889),'Ejercicio 3 - TIR'!$E$18-SQRT(('Ejercicio 3 - TIR'!$E$18-'Ejercicio 3 - TIR'!$C$18)*('Ejercicio 3 - TIR'!$E$18-'Ejercicio 3 - TIR'!$D$18)*(1-J889)))</f>
        <v>40645.61958</v>
      </c>
      <c r="L889" s="3">
        <f t="shared" si="9"/>
        <v>0.02468830791</v>
      </c>
      <c r="M889" s="4">
        <f>IF(L889&lt;=('Ejercicio 3 - TIR'!$D$18-'Ejercicio 3 - TIR'!$C$18)/('Ejercicio 3 - TIR'!$E$18-'Ejercicio 3 - TIR'!$C$18),'Ejercicio 3 - TIR'!$C$18+SQRT(('Ejercicio 3 - TIR'!$E$18-'Ejercicio 3 - TIR'!$C$18)*('Ejercicio 3 - TIR'!$D$18-'Ejercicio 3 - TIR'!$C$18)*L889),'Ejercicio 3 - TIR'!$E$18-SQRT(('Ejercicio 3 - TIR'!$E$18-'Ejercicio 3 - TIR'!$C$18)*('Ejercicio 3 - TIR'!$E$18-'Ejercicio 3 - TIR'!$D$18)*(1-L889)))</f>
        <v>31924.38203</v>
      </c>
      <c r="N889" s="3">
        <f t="shared" si="10"/>
        <v>0.9718448053</v>
      </c>
      <c r="O889" s="4">
        <f>IF(N889&lt;=('Ejercicio 3 - TIR'!$D$18-'Ejercicio 3 - TIR'!$C$18)/('Ejercicio 3 - TIR'!$E$18-'Ejercicio 3 - TIR'!$C$18),'Ejercicio 3 - TIR'!$C$18+SQRT(('Ejercicio 3 - TIR'!$E$18-'Ejercicio 3 - TIR'!$C$18)*('Ejercicio 3 - TIR'!$D$18-'Ejercicio 3 - TIR'!$C$18)*N889),'Ejercicio 3 - TIR'!$E$18-SQRT(('Ejercicio 3 - TIR'!$E$18-'Ejercicio 3 - TIR'!$C$18)*('Ejercicio 3 - TIR'!$E$18-'Ejercicio 3 - TIR'!$D$18)*(1-N889)))</f>
        <v>43546.85183</v>
      </c>
      <c r="P889" s="3">
        <f t="shared" si="11"/>
        <v>0.4454065214</v>
      </c>
      <c r="Q889" s="7">
        <f>IF(P889&lt;=('Ejercicio 3 - TIR'!$D$22-'Ejercicio 3 - TIR'!$C$22)/('Ejercicio 3 - TIR'!$E$22-'Ejercicio 3 - TIR'!$C$22),'Ejercicio 3 - TIR'!$C$22+SQRT(('Ejercicio 3 - TIR'!$E$22-'Ejercicio 3 - TIR'!$C$22)*('Ejercicio 3 - TIR'!$D$22-'Ejercicio 3 - TIR'!$C$22)*P889),'Ejercicio 3 - TIR'!$E$22-SQRT(('Ejercicio 3 - TIR'!$E$22-'Ejercicio 3 - TIR'!$C$22)*('Ejercicio 3 - TIR'!$E$22-'Ejercicio 3 - TIR'!$D$22)*(1-P889)))</f>
        <v>0.1483148678</v>
      </c>
      <c r="R889" s="3">
        <f t="shared" si="12"/>
        <v>0.9968261903</v>
      </c>
      <c r="S889" s="7">
        <f>IF(R889&lt;=('Ejercicio 3 - TIR'!$D$23-'Ejercicio 3 - TIR'!$C$23)/('Ejercicio 3 - TIR'!$E$23-'Ejercicio 3 - TIR'!$C$23),'Ejercicio 3 - TIR'!$C$23+SQRT(('Ejercicio 3 - TIR'!$E$23-'Ejercicio 3 - TIR'!$C$23)*('Ejercicio 3 - TIR'!$D$23-'Ejercicio 3 - TIR'!$C$23)*R889),'Ejercicio 3 - TIR'!$E$23-SQRT(('Ejercicio 3 - TIR'!$E$23-'Ejercicio 3 - TIR'!$C$23)*('Ejercicio 3 - TIR'!$E$23-'Ejercicio 3 - TIR'!$D$23)*(1-R889)))</f>
        <v>0.1776098415</v>
      </c>
      <c r="T889" s="3">
        <f t="shared" si="13"/>
        <v>0.7010325892</v>
      </c>
      <c r="U889" s="7">
        <f>IF(T889&lt;=('Ejercicio 3 - TIR'!$D$24-'Ejercicio 3 - TIR'!$C$24)/('Ejercicio 3 - TIR'!$E$24-'Ejercicio 3 - TIR'!$C$24),'Ejercicio 3 - TIR'!$C$24+SQRT(('Ejercicio 3 - TIR'!$E$24-'Ejercicio 3 - TIR'!$C$24)*('Ejercicio 3 - TIR'!$D$24-'Ejercicio 3 - TIR'!$C$24)*T889),'Ejercicio 3 - TIR'!$E$24-SQRT(('Ejercicio 3 - TIR'!$E$24-'Ejercicio 3 - TIR'!$C$24)*('Ejercicio 3 - TIR'!$E$24-'Ejercicio 3 - TIR'!$D$24)*(1-T889)))</f>
        <v>0.1910671683</v>
      </c>
      <c r="V889" s="3">
        <f t="shared" si="14"/>
        <v>0.6092836613</v>
      </c>
      <c r="W889" s="7">
        <f>IF(V889&lt;=('Ejercicio 3 - TIR'!$D$25-'Ejercicio 3 - TIR'!$C$25)/('Ejercicio 3 - TIR'!$E$25-'Ejercicio 3 - TIR'!$C$25),'Ejercicio 3 - TIR'!$C$25+SQRT(('Ejercicio 3 - TIR'!$E$25-'Ejercicio 3 - TIR'!$C$25)*('Ejercicio 3 - TIR'!$D$25-'Ejercicio 3 - TIR'!$C$25)*V889),'Ejercicio 3 - TIR'!$E$25-SQRT(('Ejercicio 3 - TIR'!$E$25-'Ejercicio 3 - TIR'!$C$25)*('Ejercicio 3 - TIR'!$E$25-'Ejercicio 3 - TIR'!$D$25)*(1-V889)))</f>
        <v>0.2130201787</v>
      </c>
      <c r="X889" s="3">
        <f t="shared" si="15"/>
        <v>0.4940730529</v>
      </c>
      <c r="Y889" s="7">
        <f>IF(X889&lt;=('Ejercicio 3 - TIR'!$D$26-'Ejercicio 3 - TIR'!$C$26)/('Ejercicio 3 - TIR'!$E$26-'Ejercicio 3 - TIR'!$C$26),'Ejercicio 3 - TIR'!$C$26+SQRT(('Ejercicio 3 - TIR'!$E$26-'Ejercicio 3 - TIR'!$C$26)*('Ejercicio 3 - TIR'!$D$26-'Ejercicio 3 - TIR'!$C$26)*X889),'Ejercicio 3 - TIR'!$E$26-SQRT(('Ejercicio 3 - TIR'!$E$26-'Ejercicio 3 - TIR'!$C$26)*('Ejercicio 3 - TIR'!$E$26-'Ejercicio 3 - TIR'!$D$26)*(1-X889)))</f>
        <v>0.2277314099</v>
      </c>
      <c r="Z889" s="3">
        <f t="shared" si="16"/>
        <v>1.148314868</v>
      </c>
      <c r="AA889" s="3">
        <f t="shared" si="17"/>
        <v>1.352266889</v>
      </c>
      <c r="AB889" s="3">
        <f t="shared" si="18"/>
        <v>1.610640695</v>
      </c>
      <c r="AC889" s="3">
        <f t="shared" si="19"/>
        <v>1.953739663</v>
      </c>
      <c r="AD889" s="3">
        <f t="shared" si="20"/>
        <v>2.398667552</v>
      </c>
      <c r="AE889" s="2">
        <f t="shared" si="21"/>
        <v>4020.290337</v>
      </c>
      <c r="AF889" s="2">
        <f t="shared" si="22"/>
        <v>4734.333466</v>
      </c>
      <c r="AG889" s="2">
        <f t="shared" si="23"/>
        <v>5638.909155</v>
      </c>
      <c r="AH889" s="2">
        <f t="shared" si="24"/>
        <v>6840.110591</v>
      </c>
      <c r="AI889" s="2">
        <f t="shared" si="25"/>
        <v>8397.81862</v>
      </c>
      <c r="AJ889" s="4">
        <f t="shared" si="26"/>
        <v>44879.16579</v>
      </c>
      <c r="AK889" s="4">
        <f t="shared" si="27"/>
        <v>50431.17208</v>
      </c>
      <c r="AL889" s="4">
        <f t="shared" si="28"/>
        <v>65465.48896</v>
      </c>
      <c r="AM889" s="4">
        <f t="shared" si="29"/>
        <v>62371.9314</v>
      </c>
      <c r="AN889" s="4">
        <f t="shared" si="30"/>
        <v>104454.4205</v>
      </c>
      <c r="AO889" s="4">
        <f>C889/'Ejercicio 3 - TIR'!$D$7</f>
        <v>15726.0554</v>
      </c>
      <c r="AP889" s="4">
        <f t="shared" si="31"/>
        <v>29153.11038</v>
      </c>
      <c r="AQ889" s="4">
        <f t="shared" si="32"/>
        <v>34705.11668</v>
      </c>
      <c r="AR889" s="4">
        <f t="shared" si="33"/>
        <v>49739.43356</v>
      </c>
      <c r="AS889" s="4">
        <f t="shared" si="34"/>
        <v>46645.876</v>
      </c>
      <c r="AT889" s="4">
        <f t="shared" si="35"/>
        <v>88728.36506</v>
      </c>
      <c r="AU889" s="4">
        <f>AP889*'Ejercicio 3 - TIR'!$D$5</f>
        <v>14576.55519</v>
      </c>
      <c r="AV889" s="4">
        <f>AQ889*'Ejercicio 3 - TIR'!$D$5</f>
        <v>17352.55834</v>
      </c>
      <c r="AW889" s="4">
        <f>AR889*'Ejercicio 3 - TIR'!$D$5</f>
        <v>24869.71678</v>
      </c>
      <c r="AX889" s="4">
        <f>AS889*'Ejercicio 3 - TIR'!$D$5</f>
        <v>23322.938</v>
      </c>
      <c r="AY889" s="4">
        <f>AT889*'Ejercicio 3 - TIR'!$D$5</f>
        <v>44364.18253</v>
      </c>
      <c r="AZ889" s="4">
        <f t="shared" ref="AZ889:BD889" si="2702">AJ889-AU889-AE889</f>
        <v>26282.32026</v>
      </c>
      <c r="BA889" s="4">
        <f t="shared" si="2702"/>
        <v>28344.28028</v>
      </c>
      <c r="BB889" s="4">
        <f t="shared" si="2702"/>
        <v>34956.86303</v>
      </c>
      <c r="BC889" s="4">
        <f t="shared" si="2702"/>
        <v>32208.88281</v>
      </c>
      <c r="BD889" s="4">
        <f t="shared" si="2702"/>
        <v>51692.41931</v>
      </c>
      <c r="BE889" s="4">
        <f t="shared" ref="BE889:BI889" si="2703">AZ889/Z889</f>
        <v>22887.72966</v>
      </c>
      <c r="BF889" s="4">
        <f t="shared" si="2703"/>
        <v>20960.56666</v>
      </c>
      <c r="BG889" s="4">
        <f t="shared" si="2703"/>
        <v>21703.70036</v>
      </c>
      <c r="BH889" s="4">
        <f t="shared" si="2703"/>
        <v>16485.7598</v>
      </c>
      <c r="BI889" s="4">
        <f t="shared" si="2703"/>
        <v>21550.47259</v>
      </c>
      <c r="BJ889" s="4">
        <f t="shared" si="38"/>
        <v>65019.3748</v>
      </c>
      <c r="BK889" s="4">
        <f t="shared" si="39"/>
        <v>37721.57881</v>
      </c>
      <c r="BL889" s="4">
        <f t="shared" si="40"/>
        <v>102740.9536</v>
      </c>
      <c r="BM889" s="4">
        <f>BK889*'Ejercicio 3 - TIR'!$D$5</f>
        <v>18860.7894</v>
      </c>
      <c r="BN889" s="4">
        <f t="shared" si="41"/>
        <v>83880.1642</v>
      </c>
      <c r="BO889" s="4">
        <f t="shared" si="42"/>
        <v>34969.48302</v>
      </c>
      <c r="BP889" s="4">
        <f t="shared" si="43"/>
        <v>-105736.7323</v>
      </c>
      <c r="BQ889" s="4">
        <f t="shared" ref="BQ889:BT889" si="2704">BE889</f>
        <v>22887.72966</v>
      </c>
      <c r="BR889" s="4">
        <f t="shared" si="2704"/>
        <v>20960.56666</v>
      </c>
      <c r="BS889" s="4">
        <f t="shared" si="2704"/>
        <v>21703.70036</v>
      </c>
      <c r="BT889" s="4">
        <f t="shared" si="2704"/>
        <v>16485.7598</v>
      </c>
      <c r="BU889" s="4">
        <f t="shared" si="45"/>
        <v>56519.9556</v>
      </c>
      <c r="BV889" s="36">
        <f t="shared" si="46"/>
        <v>8.386191184</v>
      </c>
    </row>
    <row r="890" ht="15.0" customHeight="1">
      <c r="A890" s="2">
        <v>889.0</v>
      </c>
      <c r="B890" s="3">
        <f t="shared" si="4"/>
        <v>0.6316418287</v>
      </c>
      <c r="C890" s="4">
        <f>IF(B890&lt;=('Ejercicio 3 - TIR'!$D$13-'Ejercicio 3 - TIR'!$C$13)/('Ejercicio 3 - TIR'!$E$13-'Ejercicio 3 - TIR'!$C$13),'Ejercicio 3 - TIR'!$C$13+SQRT(('Ejercicio 3 - TIR'!$E$13-'Ejercicio 3 - TIR'!$C$13)*('Ejercicio 3 - TIR'!$D$13-'Ejercicio 3 - TIR'!$C$13)*B890),'Ejercicio 3 - TIR'!$E$13-SQRT(('Ejercicio 3 - TIR'!$E$13-'Ejercicio 3 - TIR'!$C$13)*('Ejercicio 3 - TIR'!$E$13-'Ejercicio 3 - TIR'!$D$13)*(1-B890)))</f>
        <v>78975.49512</v>
      </c>
      <c r="D890" s="3">
        <f t="shared" si="5"/>
        <v>0.1193399344</v>
      </c>
      <c r="E890" s="4">
        <f>IF(D890&lt;=('Ejercicio 3 - TIR'!$D$14-'Ejercicio 3 - TIR'!$C$14)/('Ejercicio 3 - TIR'!$E$14-'Ejercicio 3 - TIR'!$C$14),'Ejercicio 3 - TIR'!$C$14+SQRT(('Ejercicio 3 - TIR'!$E$14-'Ejercicio 3 - TIR'!$C$14)*('Ejercicio 3 - TIR'!$D$14-'Ejercicio 3 - TIR'!$C$14)*D890),'Ejercicio 3 - TIR'!$E$14-SQRT(('Ejercicio 3 - TIR'!$E$14-'Ejercicio 3 - TIR'!$C$14)*('Ejercicio 3 - TIR'!$E$14-'Ejercicio 3 - TIR'!$D$14)*(1-D890)))</f>
        <v>27991.7378</v>
      </c>
      <c r="F890" s="3">
        <f t="shared" si="6"/>
        <v>0.1171174912</v>
      </c>
      <c r="G890" s="4">
        <f>IF(F890&lt;=('Ejercicio 3 - TIR'!$D$18-'Ejercicio 3 - TIR'!$C$18)/('Ejercicio 3 - TIR'!$E$18-'Ejercicio 3 - TIR'!$C$18),'Ejercicio 3 - TIR'!$C$18+SQRT(('Ejercicio 3 - TIR'!$E$18-'Ejercicio 3 - TIR'!$C$18)*('Ejercicio 3 - TIR'!$D$18-'Ejercicio 3 - TIR'!$C$18)*F890),'Ejercicio 3 - TIR'!$E$18-SQRT(('Ejercicio 3 - TIR'!$E$18-'Ejercicio 3 - TIR'!$C$18)*('Ejercicio 3 - TIR'!$E$18-'Ejercicio 3 - TIR'!$D$18)*(1-F890)))</f>
        <v>34191.37492</v>
      </c>
      <c r="H890" s="3">
        <f t="shared" si="7"/>
        <v>0.9089742402</v>
      </c>
      <c r="I890" s="4">
        <f>IF(H890&lt;=('Ejercicio 3 - TIR'!$D$18-'Ejercicio 3 - TIR'!$C$18)/('Ejercicio 3 - TIR'!$E$18-'Ejercicio 3 - TIR'!$C$18),'Ejercicio 3 - TIR'!$C$18+SQRT(('Ejercicio 3 - TIR'!$E$18-'Ejercicio 3 - TIR'!$C$18)*('Ejercicio 3 - TIR'!$D$18-'Ejercicio 3 - TIR'!$C$18)*H890),'Ejercicio 3 - TIR'!$E$18-SQRT(('Ejercicio 3 - TIR'!$E$18-'Ejercicio 3 - TIR'!$C$18)*('Ejercicio 3 - TIR'!$E$18-'Ejercicio 3 - TIR'!$D$18)*(1-H890)))</f>
        <v>42387.16017</v>
      </c>
      <c r="J890" s="3">
        <f t="shared" si="8"/>
        <v>0.7097437714</v>
      </c>
      <c r="K890" s="4">
        <f>IF(J890&lt;=('Ejercicio 3 - TIR'!$D$18-'Ejercicio 3 - TIR'!$C$18)/('Ejercicio 3 - TIR'!$E$18-'Ejercicio 3 - TIR'!$C$18),'Ejercicio 3 - TIR'!$C$18+SQRT(('Ejercicio 3 - TIR'!$E$18-'Ejercicio 3 - TIR'!$C$18)*('Ejercicio 3 - TIR'!$D$18-'Ejercicio 3 - TIR'!$C$18)*J890),'Ejercicio 3 - TIR'!$E$18-SQRT(('Ejercicio 3 - TIR'!$E$18-'Ejercicio 3 - TIR'!$C$18)*('Ejercicio 3 - TIR'!$E$18-'Ejercicio 3 - TIR'!$D$18)*(1-J890)))</f>
        <v>40334.25063</v>
      </c>
      <c r="L890" s="3">
        <f t="shared" si="9"/>
        <v>0.9604684112</v>
      </c>
      <c r="M890" s="4">
        <f>IF(L890&lt;=('Ejercicio 3 - TIR'!$D$18-'Ejercicio 3 - TIR'!$C$18)/('Ejercicio 3 - TIR'!$E$18-'Ejercicio 3 - TIR'!$C$18),'Ejercicio 3 - TIR'!$C$18+SQRT(('Ejercicio 3 - TIR'!$E$18-'Ejercicio 3 - TIR'!$C$18)*('Ejercicio 3 - TIR'!$D$18-'Ejercicio 3 - TIR'!$C$18)*L890),'Ejercicio 3 - TIR'!$E$18-SQRT(('Ejercicio 3 - TIR'!$E$18-'Ejercicio 3 - TIR'!$C$18)*('Ejercicio 3 - TIR'!$E$18-'Ejercicio 3 - TIR'!$D$18)*(1-L890)))</f>
        <v>43278.12046</v>
      </c>
      <c r="N890" s="3">
        <f t="shared" si="10"/>
        <v>0.7620186023</v>
      </c>
      <c r="O890" s="4">
        <f>IF(N890&lt;=('Ejercicio 3 - TIR'!$D$18-'Ejercicio 3 - TIR'!$C$18)/('Ejercicio 3 - TIR'!$E$18-'Ejercicio 3 - TIR'!$C$18),'Ejercicio 3 - TIR'!$C$18+SQRT(('Ejercicio 3 - TIR'!$E$18-'Ejercicio 3 - TIR'!$C$18)*('Ejercicio 3 - TIR'!$D$18-'Ejercicio 3 - TIR'!$C$18)*N890),'Ejercicio 3 - TIR'!$E$18-SQRT(('Ejercicio 3 - TIR'!$E$18-'Ejercicio 3 - TIR'!$C$18)*('Ejercicio 3 - TIR'!$E$18-'Ejercicio 3 - TIR'!$D$18)*(1-N890)))</f>
        <v>40775.23908</v>
      </c>
      <c r="P890" s="3">
        <f t="shared" si="11"/>
        <v>0.5836759438</v>
      </c>
      <c r="Q890" s="7">
        <f>IF(P890&lt;=('Ejercicio 3 - TIR'!$D$22-'Ejercicio 3 - TIR'!$C$22)/('Ejercicio 3 - TIR'!$E$22-'Ejercicio 3 - TIR'!$C$22),'Ejercicio 3 - TIR'!$C$22+SQRT(('Ejercicio 3 - TIR'!$E$22-'Ejercicio 3 - TIR'!$C$22)*('Ejercicio 3 - TIR'!$D$22-'Ejercicio 3 - TIR'!$C$22)*P890),'Ejercicio 3 - TIR'!$E$22-SQRT(('Ejercicio 3 - TIR'!$E$22-'Ejercicio 3 - TIR'!$C$22)*('Ejercicio 3 - TIR'!$E$22-'Ejercicio 3 - TIR'!$D$22)*(1-P890)))</f>
        <v>0.1526251338</v>
      </c>
      <c r="R890" s="3">
        <f t="shared" si="12"/>
        <v>0.6333981057</v>
      </c>
      <c r="S890" s="7">
        <f>IF(R890&lt;=('Ejercicio 3 - TIR'!$D$23-'Ejercicio 3 - TIR'!$C$23)/('Ejercicio 3 - TIR'!$E$23-'Ejercicio 3 - TIR'!$C$23),'Ejercicio 3 - TIR'!$C$23+SQRT(('Ejercicio 3 - TIR'!$E$23-'Ejercicio 3 - TIR'!$C$23)*('Ejercicio 3 - TIR'!$D$23-'Ejercicio 3 - TIR'!$C$23)*R890),'Ejercicio 3 - TIR'!$E$23-SQRT(('Ejercicio 3 - TIR'!$E$23-'Ejercicio 3 - TIR'!$C$23)*('Ejercicio 3 - TIR'!$E$23-'Ejercicio 3 - TIR'!$D$23)*(1-R890)))</f>
        <v>0.1543118041</v>
      </c>
      <c r="T890" s="3">
        <f t="shared" si="13"/>
        <v>0.526484703</v>
      </c>
      <c r="U890" s="7">
        <f>IF(T890&lt;=('Ejercicio 3 - TIR'!$D$24-'Ejercicio 3 - TIR'!$C$24)/('Ejercicio 3 - TIR'!$E$24-'Ejercicio 3 - TIR'!$C$24),'Ejercicio 3 - TIR'!$C$24+SQRT(('Ejercicio 3 - TIR'!$E$24-'Ejercicio 3 - TIR'!$C$24)*('Ejercicio 3 - TIR'!$D$24-'Ejercicio 3 - TIR'!$C$24)*T890),'Ejercicio 3 - TIR'!$E$24-SQRT(('Ejercicio 3 - TIR'!$E$24-'Ejercicio 3 - TIR'!$C$24)*('Ejercicio 3 - TIR'!$E$24-'Ejercicio 3 - TIR'!$D$24)*(1-T890)))</f>
        <v>0.1835878752</v>
      </c>
      <c r="V890" s="3">
        <f t="shared" si="14"/>
        <v>0.139362858</v>
      </c>
      <c r="W890" s="7">
        <f>IF(V890&lt;=('Ejercicio 3 - TIR'!$D$25-'Ejercicio 3 - TIR'!$C$25)/('Ejercicio 3 - TIR'!$E$25-'Ejercicio 3 - TIR'!$C$25),'Ejercicio 3 - TIR'!$C$25+SQRT(('Ejercicio 3 - TIR'!$E$25-'Ejercicio 3 - TIR'!$C$25)*('Ejercicio 3 - TIR'!$D$25-'Ejercicio 3 - TIR'!$C$25)*V890),'Ejercicio 3 - TIR'!$E$25-SQRT(('Ejercicio 3 - TIR'!$E$25-'Ejercicio 3 - TIR'!$C$25)*('Ejercicio 3 - TIR'!$E$25-'Ejercicio 3 - TIR'!$D$25)*(1-V890)))</f>
        <v>0.1939681066</v>
      </c>
      <c r="X890" s="3">
        <f t="shared" si="15"/>
        <v>0.7852110812</v>
      </c>
      <c r="Y890" s="7">
        <f>IF(X890&lt;=('Ejercicio 3 - TIR'!$D$26-'Ejercicio 3 - TIR'!$C$26)/('Ejercicio 3 - TIR'!$E$26-'Ejercicio 3 - TIR'!$C$26),'Ejercicio 3 - TIR'!$C$26+SQRT(('Ejercicio 3 - TIR'!$E$26-'Ejercicio 3 - TIR'!$C$26)*('Ejercicio 3 - TIR'!$D$26-'Ejercicio 3 - TIR'!$C$26)*X890),'Ejercicio 3 - TIR'!$E$26-SQRT(('Ejercicio 3 - TIR'!$E$26-'Ejercicio 3 - TIR'!$C$26)*('Ejercicio 3 - TIR'!$E$26-'Ejercicio 3 - TIR'!$D$26)*(1-X890)))</f>
        <v>0.2459432802</v>
      </c>
      <c r="Z890" s="3">
        <f t="shared" si="16"/>
        <v>1.152625134</v>
      </c>
      <c r="AA890" s="3">
        <f t="shared" si="17"/>
        <v>1.330488798</v>
      </c>
      <c r="AB890" s="3">
        <f t="shared" si="18"/>
        <v>1.574750409</v>
      </c>
      <c r="AC890" s="3">
        <f t="shared" si="19"/>
        <v>1.880201764</v>
      </c>
      <c r="AD890" s="3">
        <f t="shared" si="20"/>
        <v>2.342624753</v>
      </c>
      <c r="AE890" s="2">
        <f t="shared" si="21"/>
        <v>4272.242727</v>
      </c>
      <c r="AF890" s="2">
        <f t="shared" si="22"/>
        <v>4931.500209</v>
      </c>
      <c r="AG890" s="2">
        <f t="shared" si="23"/>
        <v>5836.863854</v>
      </c>
      <c r="AH890" s="2">
        <f t="shared" si="24"/>
        <v>6969.029284</v>
      </c>
      <c r="AI890" s="2">
        <f t="shared" si="25"/>
        <v>8683.015206</v>
      </c>
      <c r="AJ890" s="4">
        <f t="shared" si="26"/>
        <v>39409.83809</v>
      </c>
      <c r="AK890" s="4">
        <f t="shared" si="27"/>
        <v>56395.64177</v>
      </c>
      <c r="AL890" s="4">
        <f t="shared" si="28"/>
        <v>63516.37768</v>
      </c>
      <c r="AM890" s="4">
        <f t="shared" si="29"/>
        <v>81371.59843</v>
      </c>
      <c r="AN890" s="4">
        <f t="shared" si="30"/>
        <v>95521.0844</v>
      </c>
      <c r="AO890" s="4">
        <f>C890/'Ejercicio 3 - TIR'!$D$7</f>
        <v>15795.09902</v>
      </c>
      <c r="AP890" s="4">
        <f t="shared" si="31"/>
        <v>23614.73906</v>
      </c>
      <c r="AQ890" s="4">
        <f t="shared" si="32"/>
        <v>40600.54274</v>
      </c>
      <c r="AR890" s="4">
        <f t="shared" si="33"/>
        <v>47721.27866</v>
      </c>
      <c r="AS890" s="4">
        <f t="shared" si="34"/>
        <v>65576.49941</v>
      </c>
      <c r="AT890" s="4">
        <f t="shared" si="35"/>
        <v>79725.98537</v>
      </c>
      <c r="AU890" s="4">
        <f>AP890*'Ejercicio 3 - TIR'!$D$5</f>
        <v>11807.36953</v>
      </c>
      <c r="AV890" s="4">
        <f>AQ890*'Ejercicio 3 - TIR'!$D$5</f>
        <v>20300.27137</v>
      </c>
      <c r="AW890" s="4">
        <f>AR890*'Ejercicio 3 - TIR'!$D$5</f>
        <v>23860.63933</v>
      </c>
      <c r="AX890" s="4">
        <f>AS890*'Ejercicio 3 - TIR'!$D$5</f>
        <v>32788.2497</v>
      </c>
      <c r="AY890" s="4">
        <f>AT890*'Ejercicio 3 - TIR'!$D$5</f>
        <v>39862.99269</v>
      </c>
      <c r="AZ890" s="4">
        <f t="shared" ref="AZ890:BD890" si="2705">AJ890-AU890-AE890</f>
        <v>23330.22583</v>
      </c>
      <c r="BA890" s="4">
        <f t="shared" si="2705"/>
        <v>31163.87019</v>
      </c>
      <c r="BB890" s="4">
        <f t="shared" si="2705"/>
        <v>33818.8745</v>
      </c>
      <c r="BC890" s="4">
        <f t="shared" si="2705"/>
        <v>41614.31944</v>
      </c>
      <c r="BD890" s="4">
        <f t="shared" si="2705"/>
        <v>46975.0765</v>
      </c>
      <c r="BE890" s="4">
        <f t="shared" ref="BE890:BI890" si="2706">AZ890/Z890</f>
        <v>20240.94837</v>
      </c>
      <c r="BF890" s="4">
        <f t="shared" si="2706"/>
        <v>23422.87304</v>
      </c>
      <c r="BG890" s="4">
        <f t="shared" si="2706"/>
        <v>21475.70453</v>
      </c>
      <c r="BH890" s="4">
        <f t="shared" si="2706"/>
        <v>22132.90097</v>
      </c>
      <c r="BI890" s="4">
        <f t="shared" si="2706"/>
        <v>20052.32653</v>
      </c>
      <c r="BJ890" s="4">
        <f t="shared" si="38"/>
        <v>65574.13787</v>
      </c>
      <c r="BK890" s="4">
        <f t="shared" si="39"/>
        <v>37001.98995</v>
      </c>
      <c r="BL890" s="4">
        <f t="shared" si="40"/>
        <v>102576.1278</v>
      </c>
      <c r="BM890" s="4">
        <f>BK890*'Ejercicio 3 - TIR'!$D$5</f>
        <v>18500.99498</v>
      </c>
      <c r="BN890" s="4">
        <f t="shared" si="41"/>
        <v>84075.13284</v>
      </c>
      <c r="BO890" s="4">
        <f t="shared" si="42"/>
        <v>35889.28731</v>
      </c>
      <c r="BP890" s="4">
        <f t="shared" si="43"/>
        <v>-106967.2329</v>
      </c>
      <c r="BQ890" s="4">
        <f t="shared" ref="BQ890:BT890" si="2707">BE890</f>
        <v>20240.94837</v>
      </c>
      <c r="BR890" s="4">
        <f t="shared" si="2707"/>
        <v>23422.87304</v>
      </c>
      <c r="BS890" s="4">
        <f t="shared" si="2707"/>
        <v>21475.70453</v>
      </c>
      <c r="BT890" s="4">
        <f t="shared" si="2707"/>
        <v>22132.90097</v>
      </c>
      <c r="BU890" s="4">
        <f t="shared" si="45"/>
        <v>55941.61385</v>
      </c>
      <c r="BV890" s="36">
        <f t="shared" si="46"/>
        <v>8.980795166</v>
      </c>
    </row>
    <row r="891" ht="15.0" customHeight="1">
      <c r="A891" s="2">
        <v>890.0</v>
      </c>
      <c r="B891" s="3">
        <f t="shared" si="4"/>
        <v>0.623502646</v>
      </c>
      <c r="C891" s="4">
        <f>IF(B891&lt;=('Ejercicio 3 - TIR'!$D$13-'Ejercicio 3 - TIR'!$C$13)/('Ejercicio 3 - TIR'!$E$13-'Ejercicio 3 - TIR'!$C$13),'Ejercicio 3 - TIR'!$C$13+SQRT(('Ejercicio 3 - TIR'!$E$13-'Ejercicio 3 - TIR'!$C$13)*('Ejercicio 3 - TIR'!$D$13-'Ejercicio 3 - TIR'!$C$13)*B891),'Ejercicio 3 - TIR'!$E$13-SQRT(('Ejercicio 3 - TIR'!$E$13-'Ejercicio 3 - TIR'!$C$13)*('Ejercicio 3 - TIR'!$E$13-'Ejercicio 3 - TIR'!$D$13)*(1-B891)))</f>
        <v>78744.48719</v>
      </c>
      <c r="D891" s="3">
        <f t="shared" si="5"/>
        <v>0.8411354568</v>
      </c>
      <c r="E891" s="4">
        <f>IF(D891&lt;=('Ejercicio 3 - TIR'!$D$14-'Ejercicio 3 - TIR'!$C$14)/('Ejercicio 3 - TIR'!$E$14-'Ejercicio 3 - TIR'!$C$14),'Ejercicio 3 - TIR'!$C$14+SQRT(('Ejercicio 3 - TIR'!$E$14-'Ejercicio 3 - TIR'!$C$14)*('Ejercicio 3 - TIR'!$D$14-'Ejercicio 3 - TIR'!$C$14)*D891),'Ejercicio 3 - TIR'!$E$14-SQRT(('Ejercicio 3 - TIR'!$E$14-'Ejercicio 3 - TIR'!$C$14)*('Ejercicio 3 - TIR'!$E$14-'Ejercicio 3 - TIR'!$D$14)*(1-D891)))</f>
        <v>35118.43453</v>
      </c>
      <c r="F891" s="3">
        <f t="shared" si="6"/>
        <v>0.9045589323</v>
      </c>
      <c r="G891" s="4">
        <f>IF(F891&lt;=('Ejercicio 3 - TIR'!$D$18-'Ejercicio 3 - TIR'!$C$18)/('Ejercicio 3 - TIR'!$E$18-'Ejercicio 3 - TIR'!$C$18),'Ejercicio 3 - TIR'!$C$18+SQRT(('Ejercicio 3 - TIR'!$E$18-'Ejercicio 3 - TIR'!$C$18)*('Ejercicio 3 - TIR'!$D$18-'Ejercicio 3 - TIR'!$C$18)*F891),'Ejercicio 3 - TIR'!$E$18-SQRT(('Ejercicio 3 - TIR'!$E$18-'Ejercicio 3 - TIR'!$C$18)*('Ejercicio 3 - TIR'!$E$18-'Ejercicio 3 - TIR'!$D$18)*(1-F891)))</f>
        <v>42324.54115</v>
      </c>
      <c r="H891" s="3">
        <f t="shared" si="7"/>
        <v>0.0290915994</v>
      </c>
      <c r="I891" s="4">
        <f>IF(H891&lt;=('Ejercicio 3 - TIR'!$D$18-'Ejercicio 3 - TIR'!$C$18)/('Ejercicio 3 - TIR'!$E$18-'Ejercicio 3 - TIR'!$C$18),'Ejercicio 3 - TIR'!$C$18+SQRT(('Ejercicio 3 - TIR'!$E$18-'Ejercicio 3 - TIR'!$C$18)*('Ejercicio 3 - TIR'!$D$18-'Ejercicio 3 - TIR'!$C$18)*H891),'Ejercicio 3 - TIR'!$E$18-SQRT(('Ejercicio 3 - TIR'!$E$18-'Ejercicio 3 - TIR'!$C$18)*('Ejercicio 3 - TIR'!$E$18-'Ejercicio 3 - TIR'!$D$18)*(1-H891)))</f>
        <v>32088.95666</v>
      </c>
      <c r="J891" s="3">
        <f t="shared" si="8"/>
        <v>0.1959627223</v>
      </c>
      <c r="K891" s="4">
        <f>IF(J891&lt;=('Ejercicio 3 - TIR'!$D$18-'Ejercicio 3 - TIR'!$C$18)/('Ejercicio 3 - TIR'!$E$18-'Ejercicio 3 - TIR'!$C$18),'Ejercicio 3 - TIR'!$C$18+SQRT(('Ejercicio 3 - TIR'!$E$18-'Ejercicio 3 - TIR'!$C$18)*('Ejercicio 3 - TIR'!$D$18-'Ejercicio 3 - TIR'!$C$18)*J891),'Ejercicio 3 - TIR'!$E$18-SQRT(('Ejercicio 3 - TIR'!$E$18-'Ejercicio 3 - TIR'!$C$18)*('Ejercicio 3 - TIR'!$E$18-'Ejercicio 3 - TIR'!$D$18)*(1-J891)))</f>
        <v>35421.66103</v>
      </c>
      <c r="L891" s="3">
        <f t="shared" si="9"/>
        <v>0.3263416538</v>
      </c>
      <c r="M891" s="4">
        <f>IF(L891&lt;=('Ejercicio 3 - TIR'!$D$18-'Ejercicio 3 - TIR'!$C$18)/('Ejercicio 3 - TIR'!$E$18-'Ejercicio 3 - TIR'!$C$18),'Ejercicio 3 - TIR'!$C$18+SQRT(('Ejercicio 3 - TIR'!$E$18-'Ejercicio 3 - TIR'!$C$18)*('Ejercicio 3 - TIR'!$D$18-'Ejercicio 3 - TIR'!$C$18)*L891),'Ejercicio 3 - TIR'!$E$18-SQRT(('Ejercicio 3 - TIR'!$E$18-'Ejercicio 3 - TIR'!$C$18)*('Ejercicio 3 - TIR'!$E$18-'Ejercicio 3 - TIR'!$D$18)*(1-L891)))</f>
        <v>36996.51685</v>
      </c>
      <c r="N891" s="3">
        <f t="shared" si="10"/>
        <v>0.8773032754</v>
      </c>
      <c r="O891" s="4">
        <f>IF(N891&lt;=('Ejercicio 3 - TIR'!$D$18-'Ejercicio 3 - TIR'!$C$18)/('Ejercicio 3 - TIR'!$E$18-'Ejercicio 3 - TIR'!$C$18),'Ejercicio 3 - TIR'!$C$18+SQRT(('Ejercicio 3 - TIR'!$E$18-'Ejercicio 3 - TIR'!$C$18)*('Ejercicio 3 - TIR'!$D$18-'Ejercicio 3 - TIR'!$C$18)*N891),'Ejercicio 3 - TIR'!$E$18-SQRT(('Ejercicio 3 - TIR'!$E$18-'Ejercicio 3 - TIR'!$C$18)*('Ejercicio 3 - TIR'!$E$18-'Ejercicio 3 - TIR'!$D$18)*(1-N891)))</f>
        <v>41966.47823</v>
      </c>
      <c r="P891" s="3">
        <f t="shared" si="11"/>
        <v>0.2151981224</v>
      </c>
      <c r="Q891" s="7">
        <f>IF(P891&lt;=('Ejercicio 3 - TIR'!$D$22-'Ejercicio 3 - TIR'!$C$22)/('Ejercicio 3 - TIR'!$E$22-'Ejercicio 3 - TIR'!$C$22),'Ejercicio 3 - TIR'!$C$22+SQRT(('Ejercicio 3 - TIR'!$E$22-'Ejercicio 3 - TIR'!$C$22)*('Ejercicio 3 - TIR'!$D$22-'Ejercicio 3 - TIR'!$C$22)*P891),'Ejercicio 3 - TIR'!$E$22-SQRT(('Ejercicio 3 - TIR'!$E$22-'Ejercicio 3 - TIR'!$C$22)*('Ejercicio 3 - TIR'!$E$22-'Ejercicio 3 - TIR'!$D$22)*(1-P891)))</f>
        <v>0.1396813775</v>
      </c>
      <c r="R891" s="3">
        <f t="shared" si="12"/>
        <v>0.3718960949</v>
      </c>
      <c r="S891" s="7">
        <f>IF(R891&lt;=('Ejercicio 3 - TIR'!$D$23-'Ejercicio 3 - TIR'!$C$23)/('Ejercicio 3 - TIR'!$E$23-'Ejercicio 3 - TIR'!$C$23),'Ejercicio 3 - TIR'!$C$23+SQRT(('Ejercicio 3 - TIR'!$E$23-'Ejercicio 3 - TIR'!$C$23)*('Ejercicio 3 - TIR'!$D$23-'Ejercicio 3 - TIR'!$C$23)*R891),'Ejercicio 3 - TIR'!$E$23-SQRT(('Ejercicio 3 - TIR'!$E$23-'Ejercicio 3 - TIR'!$C$23)*('Ejercicio 3 - TIR'!$E$23-'Ejercicio 3 - TIR'!$D$23)*(1-R891)))</f>
        <v>0.1458730163</v>
      </c>
      <c r="T891" s="3">
        <f t="shared" si="13"/>
        <v>0.03937247627</v>
      </c>
      <c r="U891" s="7">
        <f>IF(T891&lt;=('Ejercicio 3 - TIR'!$D$24-'Ejercicio 3 - TIR'!$C$24)/('Ejercicio 3 - TIR'!$E$24-'Ejercicio 3 - TIR'!$C$24),'Ejercicio 3 - TIR'!$C$24+SQRT(('Ejercicio 3 - TIR'!$E$24-'Ejercicio 3 - TIR'!$C$24)*('Ejercicio 3 - TIR'!$D$24-'Ejercicio 3 - TIR'!$C$24)*T891),'Ejercicio 3 - TIR'!$E$24-SQRT(('Ejercicio 3 - TIR'!$E$24-'Ejercicio 3 - TIR'!$C$24)*('Ejercicio 3 - TIR'!$E$24-'Ejercicio 3 - TIR'!$D$24)*(1-T891)))</f>
        <v>0.1590929753</v>
      </c>
      <c r="V891" s="3">
        <f t="shared" si="14"/>
        <v>0.9081048992</v>
      </c>
      <c r="W891" s="7">
        <f>IF(V891&lt;=('Ejercicio 3 - TIR'!$D$25-'Ejercicio 3 - TIR'!$C$25)/('Ejercicio 3 - TIR'!$E$25-'Ejercicio 3 - TIR'!$C$25),'Ejercicio 3 - TIR'!$C$25+SQRT(('Ejercicio 3 - TIR'!$E$25-'Ejercicio 3 - TIR'!$C$25)*('Ejercicio 3 - TIR'!$D$25-'Ejercicio 3 - TIR'!$C$25)*V891),'Ejercicio 3 - TIR'!$E$25-SQRT(('Ejercicio 3 - TIR'!$E$25-'Ejercicio 3 - TIR'!$C$25)*('Ejercicio 3 - TIR'!$E$25-'Ejercicio 3 - TIR'!$D$25)*(1-V891)))</f>
        <v>0.2320658746</v>
      </c>
      <c r="X891" s="3">
        <f t="shared" si="15"/>
        <v>0.7047502426</v>
      </c>
      <c r="Y891" s="7">
        <f>IF(X891&lt;=('Ejercicio 3 - TIR'!$D$26-'Ejercicio 3 - TIR'!$C$26)/('Ejercicio 3 - TIR'!$E$26-'Ejercicio 3 - TIR'!$C$26),'Ejercicio 3 - TIR'!$C$26+SQRT(('Ejercicio 3 - TIR'!$E$26-'Ejercicio 3 - TIR'!$C$26)*('Ejercicio 3 - TIR'!$D$26-'Ejercicio 3 - TIR'!$C$26)*X891),'Ejercicio 3 - TIR'!$E$26-SQRT(('Ejercicio 3 - TIR'!$E$26-'Ejercicio 3 - TIR'!$C$26)*('Ejercicio 3 - TIR'!$E$26-'Ejercicio 3 - TIR'!$D$26)*(1-X891)))</f>
        <v>0.2400707039</v>
      </c>
      <c r="Z891" s="3">
        <f t="shared" si="16"/>
        <v>1.139681378</v>
      </c>
      <c r="AA891" s="3">
        <f t="shared" si="17"/>
        <v>1.305930138</v>
      </c>
      <c r="AB891" s="3">
        <f t="shared" si="18"/>
        <v>1.513694449</v>
      </c>
      <c r="AC891" s="3">
        <f t="shared" si="19"/>
        <v>1.864971275</v>
      </c>
      <c r="AD891" s="3">
        <f t="shared" si="20"/>
        <v>2.312696242</v>
      </c>
      <c r="AE891" s="2">
        <f t="shared" si="21"/>
        <v>4905.39131</v>
      </c>
      <c r="AF891" s="2">
        <f t="shared" si="22"/>
        <v>5620.955537</v>
      </c>
      <c r="AG891" s="2">
        <f t="shared" si="23"/>
        <v>6515.210077</v>
      </c>
      <c r="AH891" s="2">
        <f t="shared" si="24"/>
        <v>8027.168002</v>
      </c>
      <c r="AI891" s="2">
        <f t="shared" si="25"/>
        <v>9954.255874</v>
      </c>
      <c r="AJ891" s="4">
        <f t="shared" si="26"/>
        <v>48236.49136</v>
      </c>
      <c r="AK891" s="4">
        <f t="shared" si="27"/>
        <v>41905.93558</v>
      </c>
      <c r="AL891" s="4">
        <f t="shared" si="28"/>
        <v>53617.57167</v>
      </c>
      <c r="AM891" s="4">
        <f t="shared" si="29"/>
        <v>68997.4412</v>
      </c>
      <c r="AN891" s="4">
        <f t="shared" si="30"/>
        <v>97055.71647</v>
      </c>
      <c r="AO891" s="4">
        <f>C891/'Ejercicio 3 - TIR'!$D$7</f>
        <v>15748.89744</v>
      </c>
      <c r="AP891" s="4">
        <f t="shared" si="31"/>
        <v>32487.59392</v>
      </c>
      <c r="AQ891" s="4">
        <f t="shared" si="32"/>
        <v>26157.03814</v>
      </c>
      <c r="AR891" s="4">
        <f t="shared" si="33"/>
        <v>37868.67423</v>
      </c>
      <c r="AS891" s="4">
        <f t="shared" si="34"/>
        <v>53248.54377</v>
      </c>
      <c r="AT891" s="4">
        <f t="shared" si="35"/>
        <v>81306.81903</v>
      </c>
      <c r="AU891" s="4">
        <f>AP891*'Ejercicio 3 - TIR'!$D$5</f>
        <v>16243.79696</v>
      </c>
      <c r="AV891" s="4">
        <f>AQ891*'Ejercicio 3 - TIR'!$D$5</f>
        <v>13078.51907</v>
      </c>
      <c r="AW891" s="4">
        <f>AR891*'Ejercicio 3 - TIR'!$D$5</f>
        <v>18934.33712</v>
      </c>
      <c r="AX891" s="4">
        <f>AS891*'Ejercicio 3 - TIR'!$D$5</f>
        <v>26624.27188</v>
      </c>
      <c r="AY891" s="4">
        <f>AT891*'Ejercicio 3 - TIR'!$D$5</f>
        <v>40653.40952</v>
      </c>
      <c r="AZ891" s="4">
        <f t="shared" ref="AZ891:BD891" si="2708">AJ891-AU891-AE891</f>
        <v>27087.30309</v>
      </c>
      <c r="BA891" s="4">
        <f t="shared" si="2708"/>
        <v>23206.46097</v>
      </c>
      <c r="BB891" s="4">
        <f t="shared" si="2708"/>
        <v>28168.02448</v>
      </c>
      <c r="BC891" s="4">
        <f t="shared" si="2708"/>
        <v>34346.00132</v>
      </c>
      <c r="BD891" s="4">
        <f t="shared" si="2708"/>
        <v>46448.05108</v>
      </c>
      <c r="BE891" s="4">
        <f t="shared" ref="BE891:BI891" si="2709">AZ891/Z891</f>
        <v>23767.43502</v>
      </c>
      <c r="BF891" s="4">
        <f t="shared" si="2709"/>
        <v>17770.06312</v>
      </c>
      <c r="BG891" s="4">
        <f t="shared" si="2709"/>
        <v>18608.79156</v>
      </c>
      <c r="BH891" s="4">
        <f t="shared" si="2709"/>
        <v>18416.37015</v>
      </c>
      <c r="BI891" s="4">
        <f t="shared" si="2709"/>
        <v>20083.93936</v>
      </c>
      <c r="BJ891" s="4">
        <f t="shared" si="38"/>
        <v>81218.27154</v>
      </c>
      <c r="BK891" s="4">
        <f t="shared" si="39"/>
        <v>36422.41591</v>
      </c>
      <c r="BL891" s="4">
        <f t="shared" si="40"/>
        <v>117640.6875</v>
      </c>
      <c r="BM891" s="4">
        <f>BK891*'Ejercicio 3 - TIR'!$D$5</f>
        <v>18211.20796</v>
      </c>
      <c r="BN891" s="4">
        <f t="shared" si="41"/>
        <v>99429.4795</v>
      </c>
      <c r="BO891" s="4">
        <f t="shared" si="42"/>
        <v>42992.88324</v>
      </c>
      <c r="BP891" s="4">
        <f t="shared" si="43"/>
        <v>-113862.9217</v>
      </c>
      <c r="BQ891" s="4">
        <f t="shared" ref="BQ891:BT891" si="2710">BE891</f>
        <v>23767.43502</v>
      </c>
      <c r="BR891" s="4">
        <f t="shared" si="2710"/>
        <v>17770.06312</v>
      </c>
      <c r="BS891" s="4">
        <f t="shared" si="2710"/>
        <v>18608.79156</v>
      </c>
      <c r="BT891" s="4">
        <f t="shared" si="2710"/>
        <v>18416.37015</v>
      </c>
      <c r="BU891" s="4">
        <f t="shared" si="45"/>
        <v>63076.82261</v>
      </c>
      <c r="BV891" s="36">
        <f t="shared" si="46"/>
        <v>6.467130563</v>
      </c>
    </row>
    <row r="892" ht="15.0" customHeight="1">
      <c r="A892" s="2">
        <v>891.0</v>
      </c>
      <c r="B892" s="3">
        <f t="shared" si="4"/>
        <v>0.1010199295</v>
      </c>
      <c r="C892" s="4">
        <f>IF(B892&lt;=('Ejercicio 3 - TIR'!$D$13-'Ejercicio 3 - TIR'!$C$13)/('Ejercicio 3 - TIR'!$E$13-'Ejercicio 3 - TIR'!$C$13),'Ejercicio 3 - TIR'!$C$13+SQRT(('Ejercicio 3 - TIR'!$E$13-'Ejercicio 3 - TIR'!$C$13)*('Ejercicio 3 - TIR'!$D$13-'Ejercicio 3 - TIR'!$C$13)*B892),'Ejercicio 3 - TIR'!$E$13-SQRT(('Ejercicio 3 - TIR'!$E$13-'Ejercicio 3 - TIR'!$C$13)*('Ejercicio 3 - TIR'!$E$13-'Ejercicio 3 - TIR'!$D$13)*(1-B892)))</f>
        <v>66356.7265</v>
      </c>
      <c r="D892" s="3">
        <f t="shared" si="5"/>
        <v>0.07646737752</v>
      </c>
      <c r="E892" s="4">
        <f>IF(D892&lt;=('Ejercicio 3 - TIR'!$D$14-'Ejercicio 3 - TIR'!$C$14)/('Ejercicio 3 - TIR'!$E$14-'Ejercicio 3 - TIR'!$C$14),'Ejercicio 3 - TIR'!$C$14+SQRT(('Ejercicio 3 - TIR'!$E$14-'Ejercicio 3 - TIR'!$C$14)*('Ejercicio 3 - TIR'!$D$14-'Ejercicio 3 - TIR'!$C$14)*D892),'Ejercicio 3 - TIR'!$E$14-SQRT(('Ejercicio 3 - TIR'!$E$14-'Ejercicio 3 - TIR'!$C$14)*('Ejercicio 3 - TIR'!$E$14-'Ejercicio 3 - TIR'!$D$14)*(1-D892)))</f>
        <v>27394.79713</v>
      </c>
      <c r="F892" s="3">
        <f t="shared" si="6"/>
        <v>0.1911595544</v>
      </c>
      <c r="G892" s="4">
        <f>IF(F892&lt;=('Ejercicio 3 - TIR'!$D$18-'Ejercicio 3 - TIR'!$C$18)/('Ejercicio 3 - TIR'!$E$18-'Ejercicio 3 - TIR'!$C$18),'Ejercicio 3 - TIR'!$C$18+SQRT(('Ejercicio 3 - TIR'!$E$18-'Ejercicio 3 - TIR'!$C$18)*('Ejercicio 3 - TIR'!$D$18-'Ejercicio 3 - TIR'!$C$18)*F892),'Ejercicio 3 - TIR'!$E$18-SQRT(('Ejercicio 3 - TIR'!$E$18-'Ejercicio 3 - TIR'!$C$18)*('Ejercicio 3 - TIR'!$E$18-'Ejercicio 3 - TIR'!$D$18)*(1-F892)))</f>
        <v>35354.80468</v>
      </c>
      <c r="H892" s="3">
        <f t="shared" si="7"/>
        <v>0.8943967353</v>
      </c>
      <c r="I892" s="4">
        <f>IF(H892&lt;=('Ejercicio 3 - TIR'!$D$18-'Ejercicio 3 - TIR'!$C$18)/('Ejercicio 3 - TIR'!$E$18-'Ejercicio 3 - TIR'!$C$18),'Ejercicio 3 - TIR'!$C$18+SQRT(('Ejercicio 3 - TIR'!$E$18-'Ejercicio 3 - TIR'!$C$18)*('Ejercicio 3 - TIR'!$D$18-'Ejercicio 3 - TIR'!$C$18)*H892),'Ejercicio 3 - TIR'!$E$18-SQRT(('Ejercicio 3 - TIR'!$E$18-'Ejercicio 3 - TIR'!$C$18)*('Ejercicio 3 - TIR'!$E$18-'Ejercicio 3 - TIR'!$D$18)*(1-H892)))</f>
        <v>42185.70704</v>
      </c>
      <c r="J892" s="3">
        <f t="shared" si="8"/>
        <v>0.631403392</v>
      </c>
      <c r="K892" s="4">
        <f>IF(J892&lt;=('Ejercicio 3 - TIR'!$D$18-'Ejercicio 3 - TIR'!$C$18)/('Ejercicio 3 - TIR'!$E$18-'Ejercicio 3 - TIR'!$C$18),'Ejercicio 3 - TIR'!$C$18+SQRT(('Ejercicio 3 - TIR'!$E$18-'Ejercicio 3 - TIR'!$C$18)*('Ejercicio 3 - TIR'!$D$18-'Ejercicio 3 - TIR'!$C$18)*J892),'Ejercicio 3 - TIR'!$E$18-SQRT(('Ejercicio 3 - TIR'!$E$18-'Ejercicio 3 - TIR'!$C$18)*('Ejercicio 3 - TIR'!$E$18-'Ejercicio 3 - TIR'!$D$18)*(1-J892)))</f>
        <v>39731.93243</v>
      </c>
      <c r="L892" s="3">
        <f t="shared" si="9"/>
        <v>0.6315468032</v>
      </c>
      <c r="M892" s="4">
        <f>IF(L892&lt;=('Ejercicio 3 - TIR'!$D$18-'Ejercicio 3 - TIR'!$C$18)/('Ejercicio 3 - TIR'!$E$18-'Ejercicio 3 - TIR'!$C$18),'Ejercicio 3 - TIR'!$C$18+SQRT(('Ejercicio 3 - TIR'!$E$18-'Ejercicio 3 - TIR'!$C$18)*('Ejercicio 3 - TIR'!$D$18-'Ejercicio 3 - TIR'!$C$18)*L892),'Ejercicio 3 - TIR'!$E$18-SQRT(('Ejercicio 3 - TIR'!$E$18-'Ejercicio 3 - TIR'!$C$18)*('Ejercicio 3 - TIR'!$E$18-'Ejercicio 3 - TIR'!$D$18)*(1-L892)))</f>
        <v>39733.03758</v>
      </c>
      <c r="N892" s="3">
        <f t="shared" si="10"/>
        <v>0.156089168</v>
      </c>
      <c r="O892" s="4">
        <f>IF(N892&lt;=('Ejercicio 3 - TIR'!$D$18-'Ejercicio 3 - TIR'!$C$18)/('Ejercicio 3 - TIR'!$E$18-'Ejercicio 3 - TIR'!$C$18),'Ejercicio 3 - TIR'!$C$18+SQRT(('Ejercicio 3 - TIR'!$E$18-'Ejercicio 3 - TIR'!$C$18)*('Ejercicio 3 - TIR'!$D$18-'Ejercicio 3 - TIR'!$C$18)*N892),'Ejercicio 3 - TIR'!$E$18-SQRT(('Ejercicio 3 - TIR'!$E$18-'Ejercicio 3 - TIR'!$C$18)*('Ejercicio 3 - TIR'!$E$18-'Ejercicio 3 - TIR'!$D$18)*(1-N892)))</f>
        <v>34838.73694</v>
      </c>
      <c r="P892" s="3">
        <f t="shared" si="11"/>
        <v>0.5296922465</v>
      </c>
      <c r="Q892" s="7">
        <f>IF(P892&lt;=('Ejercicio 3 - TIR'!$D$22-'Ejercicio 3 - TIR'!$C$22)/('Ejercicio 3 - TIR'!$E$22-'Ejercicio 3 - TIR'!$C$22),'Ejercicio 3 - TIR'!$C$22+SQRT(('Ejercicio 3 - TIR'!$E$22-'Ejercicio 3 - TIR'!$C$22)*('Ejercicio 3 - TIR'!$D$22-'Ejercicio 3 - TIR'!$C$22)*P892),'Ejercicio 3 - TIR'!$E$22-SQRT(('Ejercicio 3 - TIR'!$E$22-'Ejercicio 3 - TIR'!$C$22)*('Ejercicio 3 - TIR'!$E$22-'Ejercicio 3 - TIR'!$D$22)*(1-P892)))</f>
        <v>0.1509043997</v>
      </c>
      <c r="R892" s="3">
        <f t="shared" si="12"/>
        <v>0.5298931688</v>
      </c>
      <c r="S892" s="7">
        <f>IF(R892&lt;=('Ejercicio 3 - TIR'!$D$23-'Ejercicio 3 - TIR'!$C$23)/('Ejercicio 3 - TIR'!$E$23-'Ejercicio 3 - TIR'!$C$23),'Ejercicio 3 - TIR'!$C$23+SQRT(('Ejercicio 3 - TIR'!$E$23-'Ejercicio 3 - TIR'!$C$23)*('Ejercicio 3 - TIR'!$D$23-'Ejercicio 3 - TIR'!$C$23)*R892),'Ejercicio 3 - TIR'!$E$23-SQRT(('Ejercicio 3 - TIR'!$E$23-'Ejercicio 3 - TIR'!$C$23)*('Ejercicio 3 - TIR'!$E$23-'Ejercicio 3 - TIR'!$D$23)*(1-R892)))</f>
        <v>0.1509106154</v>
      </c>
      <c r="T892" s="3">
        <f t="shared" si="13"/>
        <v>0.9587702613</v>
      </c>
      <c r="U892" s="7">
        <f>IF(T892&lt;=('Ejercicio 3 - TIR'!$D$24-'Ejercicio 3 - TIR'!$C$24)/('Ejercicio 3 - TIR'!$E$24-'Ejercicio 3 - TIR'!$C$24),'Ejercicio 3 - TIR'!$C$24+SQRT(('Ejercicio 3 - TIR'!$E$24-'Ejercicio 3 - TIR'!$C$24)*('Ejercicio 3 - TIR'!$D$24-'Ejercicio 3 - TIR'!$C$24)*T892),'Ejercicio 3 - TIR'!$E$24-SQRT(('Ejercicio 3 - TIR'!$E$24-'Ejercicio 3 - TIR'!$C$24)*('Ejercicio 3 - TIR'!$E$24-'Ejercicio 3 - TIR'!$D$24)*(1-T892)))</f>
        <v>0.2092555471</v>
      </c>
      <c r="V892" s="3">
        <f t="shared" si="14"/>
        <v>0.4710174507</v>
      </c>
      <c r="W892" s="7">
        <f>IF(V892&lt;=('Ejercicio 3 - TIR'!$D$25-'Ejercicio 3 - TIR'!$C$25)/('Ejercicio 3 - TIR'!$E$25-'Ejercicio 3 - TIR'!$C$25),'Ejercicio 3 - TIR'!$C$25+SQRT(('Ejercicio 3 - TIR'!$E$25-'Ejercicio 3 - TIR'!$C$25)*('Ejercicio 3 - TIR'!$D$25-'Ejercicio 3 - TIR'!$C$25)*V892),'Ejercicio 3 - TIR'!$E$25-SQRT(('Ejercicio 3 - TIR'!$E$25-'Ejercicio 3 - TIR'!$C$25)*('Ejercicio 3 - TIR'!$E$25-'Ejercicio 3 - TIR'!$D$25)*(1-V892)))</f>
        <v>0.2069716498</v>
      </c>
      <c r="X892" s="3">
        <f t="shared" si="15"/>
        <v>0.9826461633</v>
      </c>
      <c r="Y892" s="7">
        <f>IF(X892&lt;=('Ejercicio 3 - TIR'!$D$26-'Ejercicio 3 - TIR'!$C$26)/('Ejercicio 3 - TIR'!$E$26-'Ejercicio 3 - TIR'!$C$26),'Ejercicio 3 - TIR'!$C$26+SQRT(('Ejercicio 3 - TIR'!$E$26-'Ejercicio 3 - TIR'!$C$26)*('Ejercicio 3 - TIR'!$D$26-'Ejercicio 3 - TIR'!$C$26)*X892),'Ejercicio 3 - TIR'!$E$26-SQRT(('Ejercicio 3 - TIR'!$E$26-'Ejercicio 3 - TIR'!$C$26)*('Ejercicio 3 - TIR'!$E$26-'Ejercicio 3 - TIR'!$D$26)*(1-X892)))</f>
        <v>0.2703195703</v>
      </c>
      <c r="Z892" s="3">
        <f t="shared" si="16"/>
        <v>1.1509044</v>
      </c>
      <c r="AA892" s="3">
        <f t="shared" si="17"/>
        <v>1.324588091</v>
      </c>
      <c r="AB892" s="3">
        <f t="shared" si="18"/>
        <v>1.601765497</v>
      </c>
      <c r="AC892" s="3">
        <f t="shared" si="19"/>
        <v>1.933285544</v>
      </c>
      <c r="AD892" s="3">
        <f t="shared" si="20"/>
        <v>2.455890462</v>
      </c>
      <c r="AE892" s="2">
        <f t="shared" si="21"/>
        <v>4133.995417</v>
      </c>
      <c r="AF892" s="2">
        <f t="shared" si="22"/>
        <v>4757.859209</v>
      </c>
      <c r="AG892" s="2">
        <f t="shared" si="23"/>
        <v>5753.467641</v>
      </c>
      <c r="AH892" s="2">
        <f t="shared" si="24"/>
        <v>6944.27233</v>
      </c>
      <c r="AI892" s="2">
        <f t="shared" si="25"/>
        <v>8821.445043</v>
      </c>
      <c r="AJ892" s="4">
        <f t="shared" si="26"/>
        <v>40690.00026</v>
      </c>
      <c r="AK892" s="4">
        <f t="shared" si="27"/>
        <v>55878.68516</v>
      </c>
      <c r="AL892" s="4">
        <f t="shared" si="28"/>
        <v>63641.23848</v>
      </c>
      <c r="AM892" s="4">
        <f t="shared" si="29"/>
        <v>76815.30717</v>
      </c>
      <c r="AN892" s="4">
        <f t="shared" si="30"/>
        <v>85560.12175</v>
      </c>
      <c r="AO892" s="4">
        <f>C892/'Ejercicio 3 - TIR'!$D$7</f>
        <v>13271.3453</v>
      </c>
      <c r="AP892" s="4">
        <f t="shared" si="31"/>
        <v>27418.65496</v>
      </c>
      <c r="AQ892" s="4">
        <f t="shared" si="32"/>
        <v>42607.33986</v>
      </c>
      <c r="AR892" s="4">
        <f t="shared" si="33"/>
        <v>50369.89318</v>
      </c>
      <c r="AS892" s="4">
        <f t="shared" si="34"/>
        <v>63543.96187</v>
      </c>
      <c r="AT892" s="4">
        <f t="shared" si="35"/>
        <v>72288.77645</v>
      </c>
      <c r="AU892" s="4">
        <f>AP892*'Ejercicio 3 - TIR'!$D$5</f>
        <v>13709.32748</v>
      </c>
      <c r="AV892" s="4">
        <f>AQ892*'Ejercicio 3 - TIR'!$D$5</f>
        <v>21303.66993</v>
      </c>
      <c r="AW892" s="4">
        <f>AR892*'Ejercicio 3 - TIR'!$D$5</f>
        <v>25184.94659</v>
      </c>
      <c r="AX892" s="4">
        <f>AS892*'Ejercicio 3 - TIR'!$D$5</f>
        <v>31771.98093</v>
      </c>
      <c r="AY892" s="4">
        <f>AT892*'Ejercicio 3 - TIR'!$D$5</f>
        <v>36144.38822</v>
      </c>
      <c r="AZ892" s="4">
        <f t="shared" ref="AZ892:BD892" si="2711">AJ892-AU892-AE892</f>
        <v>22846.67736</v>
      </c>
      <c r="BA892" s="4">
        <f t="shared" si="2711"/>
        <v>29817.15602</v>
      </c>
      <c r="BB892" s="4">
        <f t="shared" si="2711"/>
        <v>32702.82425</v>
      </c>
      <c r="BC892" s="4">
        <f t="shared" si="2711"/>
        <v>38099.0539</v>
      </c>
      <c r="BD892" s="4">
        <f t="shared" si="2711"/>
        <v>40594.28848</v>
      </c>
      <c r="BE892" s="4">
        <f t="shared" ref="BE892:BI892" si="2712">AZ892/Z892</f>
        <v>19851.0644</v>
      </c>
      <c r="BF892" s="4">
        <f t="shared" si="2712"/>
        <v>22510.51193</v>
      </c>
      <c r="BG892" s="4">
        <f t="shared" si="2712"/>
        <v>20416.73661</v>
      </c>
      <c r="BH892" s="4">
        <f t="shared" si="2712"/>
        <v>19706.89432</v>
      </c>
      <c r="BI892" s="4">
        <f t="shared" si="2712"/>
        <v>16529.3563</v>
      </c>
      <c r="BJ892" s="4">
        <f t="shared" si="38"/>
        <v>67278.62098</v>
      </c>
      <c r="BK892" s="4">
        <f t="shared" si="39"/>
        <v>32592.97033</v>
      </c>
      <c r="BL892" s="4">
        <f t="shared" si="40"/>
        <v>99871.59131</v>
      </c>
      <c r="BM892" s="4">
        <f>BK892*'Ejercicio 3 - TIR'!$D$5</f>
        <v>16296.48517</v>
      </c>
      <c r="BN892" s="4">
        <f t="shared" si="41"/>
        <v>83575.10614</v>
      </c>
      <c r="BO892" s="4">
        <f t="shared" si="42"/>
        <v>34030.46978</v>
      </c>
      <c r="BP892" s="4">
        <f t="shared" si="43"/>
        <v>-93751.52363</v>
      </c>
      <c r="BQ892" s="4">
        <f t="shared" ref="BQ892:BT892" si="2713">BE892</f>
        <v>19851.0644</v>
      </c>
      <c r="BR892" s="4">
        <f t="shared" si="2713"/>
        <v>22510.51193</v>
      </c>
      <c r="BS892" s="4">
        <f t="shared" si="2713"/>
        <v>20416.73661</v>
      </c>
      <c r="BT892" s="4">
        <f t="shared" si="2713"/>
        <v>19706.89432</v>
      </c>
      <c r="BU892" s="4">
        <f t="shared" si="45"/>
        <v>50559.82609</v>
      </c>
      <c r="BV892" s="36">
        <f t="shared" si="46"/>
        <v>11.11722906</v>
      </c>
    </row>
    <row r="893" ht="15.0" customHeight="1">
      <c r="A893" s="2">
        <v>892.0</v>
      </c>
      <c r="B893" s="3">
        <f t="shared" si="4"/>
        <v>0.6462656654</v>
      </c>
      <c r="C893" s="4">
        <f>IF(B893&lt;=('Ejercicio 3 - TIR'!$D$13-'Ejercicio 3 - TIR'!$C$13)/('Ejercicio 3 - TIR'!$E$13-'Ejercicio 3 - TIR'!$C$13),'Ejercicio 3 - TIR'!$C$13+SQRT(('Ejercicio 3 - TIR'!$E$13-'Ejercicio 3 - TIR'!$C$13)*('Ejercicio 3 - TIR'!$D$13-'Ejercicio 3 - TIR'!$C$13)*B893),'Ejercicio 3 - TIR'!$E$13-SQRT(('Ejercicio 3 - TIR'!$E$13-'Ejercicio 3 - TIR'!$C$13)*('Ejercicio 3 - TIR'!$E$13-'Ejercicio 3 - TIR'!$D$13)*(1-B893)))</f>
        <v>79397.05843</v>
      </c>
      <c r="D893" s="3">
        <f t="shared" si="5"/>
        <v>0.4211825348</v>
      </c>
      <c r="E893" s="4">
        <f>IF(D893&lt;=('Ejercicio 3 - TIR'!$D$14-'Ejercicio 3 - TIR'!$C$14)/('Ejercicio 3 - TIR'!$E$14-'Ejercicio 3 - TIR'!$C$14),'Ejercicio 3 - TIR'!$C$14+SQRT(('Ejercicio 3 - TIR'!$E$14-'Ejercicio 3 - TIR'!$C$14)*('Ejercicio 3 - TIR'!$D$14-'Ejercicio 3 - TIR'!$C$14)*D893),'Ejercicio 3 - TIR'!$E$14-SQRT(('Ejercicio 3 - TIR'!$E$14-'Ejercicio 3 - TIR'!$C$14)*('Ejercicio 3 - TIR'!$E$14-'Ejercicio 3 - TIR'!$D$14)*(1-D893)))</f>
        <v>30682.13438</v>
      </c>
      <c r="F893" s="3">
        <f t="shared" si="6"/>
        <v>0.6476356741</v>
      </c>
      <c r="G893" s="4">
        <f>IF(F893&lt;=('Ejercicio 3 - TIR'!$D$18-'Ejercicio 3 - TIR'!$C$18)/('Ejercicio 3 - TIR'!$E$18-'Ejercicio 3 - TIR'!$C$18),'Ejercicio 3 - TIR'!$C$18+SQRT(('Ejercicio 3 - TIR'!$E$18-'Ejercicio 3 - TIR'!$C$18)*('Ejercicio 3 - TIR'!$D$18-'Ejercicio 3 - TIR'!$C$18)*F893),'Ejercicio 3 - TIR'!$E$18-SQRT(('Ejercicio 3 - TIR'!$E$18-'Ejercicio 3 - TIR'!$C$18)*('Ejercicio 3 - TIR'!$E$18-'Ejercicio 3 - TIR'!$D$18)*(1-F893)))</f>
        <v>39856.23412</v>
      </c>
      <c r="H893" s="3">
        <f t="shared" si="7"/>
        <v>0.6370876577</v>
      </c>
      <c r="I893" s="4">
        <f>IF(H893&lt;=('Ejercicio 3 - TIR'!$D$18-'Ejercicio 3 - TIR'!$C$18)/('Ejercicio 3 - TIR'!$E$18-'Ejercicio 3 - TIR'!$C$18),'Ejercicio 3 - TIR'!$C$18+SQRT(('Ejercicio 3 - TIR'!$E$18-'Ejercicio 3 - TIR'!$C$18)*('Ejercicio 3 - TIR'!$D$18-'Ejercicio 3 - TIR'!$C$18)*H893),'Ejercicio 3 - TIR'!$E$18-SQRT(('Ejercicio 3 - TIR'!$E$18-'Ejercicio 3 - TIR'!$C$18)*('Ejercicio 3 - TIR'!$E$18-'Ejercicio 3 - TIR'!$D$18)*(1-H893)))</f>
        <v>39775.64058</v>
      </c>
      <c r="J893" s="3">
        <f t="shared" si="8"/>
        <v>0.4328753909</v>
      </c>
      <c r="K893" s="4">
        <f>IF(J893&lt;=('Ejercicio 3 - TIR'!$D$18-'Ejercicio 3 - TIR'!$C$18)/('Ejercicio 3 - TIR'!$E$18-'Ejercicio 3 - TIR'!$C$18),'Ejercicio 3 - TIR'!$C$18+SQRT(('Ejercicio 3 - TIR'!$E$18-'Ejercicio 3 - TIR'!$C$18)*('Ejercicio 3 - TIR'!$D$18-'Ejercicio 3 - TIR'!$C$18)*J893),'Ejercicio 3 - TIR'!$E$18-SQRT(('Ejercicio 3 - TIR'!$E$18-'Ejercicio 3 - TIR'!$C$18)*('Ejercicio 3 - TIR'!$E$18-'Ejercicio 3 - TIR'!$D$18)*(1-J893)))</f>
        <v>38057.99656</v>
      </c>
      <c r="L893" s="3">
        <f t="shared" si="9"/>
        <v>0.4125079398</v>
      </c>
      <c r="M893" s="4">
        <f>IF(L893&lt;=('Ejercicio 3 - TIR'!$D$18-'Ejercicio 3 - TIR'!$C$18)/('Ejercicio 3 - TIR'!$E$18-'Ejercicio 3 - TIR'!$C$18),'Ejercicio 3 - TIR'!$C$18+SQRT(('Ejercicio 3 - TIR'!$E$18-'Ejercicio 3 - TIR'!$C$18)*('Ejercicio 3 - TIR'!$D$18-'Ejercicio 3 - TIR'!$C$18)*L893),'Ejercicio 3 - TIR'!$E$18-SQRT(('Ejercicio 3 - TIR'!$E$18-'Ejercicio 3 - TIR'!$C$18)*('Ejercicio 3 - TIR'!$E$18-'Ejercicio 3 - TIR'!$D$18)*(1-L893)))</f>
        <v>37866.14206</v>
      </c>
      <c r="N893" s="3">
        <f t="shared" si="10"/>
        <v>0.5472519263</v>
      </c>
      <c r="O893" s="4">
        <f>IF(N893&lt;=('Ejercicio 3 - TIR'!$D$18-'Ejercicio 3 - TIR'!$C$18)/('Ejercicio 3 - TIR'!$E$18-'Ejercicio 3 - TIR'!$C$18),'Ejercicio 3 - TIR'!$C$18+SQRT(('Ejercicio 3 - TIR'!$E$18-'Ejercicio 3 - TIR'!$C$18)*('Ejercicio 3 - TIR'!$D$18-'Ejercicio 3 - TIR'!$C$18)*N893),'Ejercicio 3 - TIR'!$E$18-SQRT(('Ejercicio 3 - TIR'!$E$18-'Ejercicio 3 - TIR'!$C$18)*('Ejercicio 3 - TIR'!$E$18-'Ejercicio 3 - TIR'!$D$18)*(1-N893)))</f>
        <v>39060.23118</v>
      </c>
      <c r="P893" s="3">
        <f t="shared" si="11"/>
        <v>0.361973187</v>
      </c>
      <c r="Q893" s="7">
        <f>IF(P893&lt;=('Ejercicio 3 - TIR'!$D$22-'Ejercicio 3 - TIR'!$C$22)/('Ejercicio 3 - TIR'!$E$22-'Ejercicio 3 - TIR'!$C$22),'Ejercicio 3 - TIR'!$C$22+SQRT(('Ejercicio 3 - TIR'!$E$22-'Ejercicio 3 - TIR'!$C$22)*('Ejercicio 3 - TIR'!$D$22-'Ejercicio 3 - TIR'!$C$22)*P893),'Ejercicio 3 - TIR'!$E$22-SQRT(('Ejercicio 3 - TIR'!$E$22-'Ejercicio 3 - TIR'!$C$22)*('Ejercicio 3 - TIR'!$E$22-'Ejercicio 3 - TIR'!$D$22)*(1-P893)))</f>
        <v>0.1455255115</v>
      </c>
      <c r="R893" s="3">
        <f t="shared" si="12"/>
        <v>0.8882036392</v>
      </c>
      <c r="S893" s="7">
        <f>IF(R893&lt;=('Ejercicio 3 - TIR'!$D$23-'Ejercicio 3 - TIR'!$C$23)/('Ejercicio 3 - TIR'!$E$23-'Ejercicio 3 - TIR'!$C$23),'Ejercicio 3 - TIR'!$C$23+SQRT(('Ejercicio 3 - TIR'!$E$23-'Ejercicio 3 - TIR'!$C$23)*('Ejercicio 3 - TIR'!$D$23-'Ejercicio 3 - TIR'!$C$23)*R893),'Ejercicio 3 - TIR'!$E$23-SQRT(('Ejercicio 3 - TIR'!$E$23-'Ejercicio 3 - TIR'!$C$23)*('Ejercicio 3 - TIR'!$E$23-'Ejercicio 3 - TIR'!$D$23)*(1-R893)))</f>
        <v>0.1658143224</v>
      </c>
      <c r="T893" s="3">
        <f t="shared" si="13"/>
        <v>0.153401988</v>
      </c>
      <c r="U893" s="7">
        <f>IF(T893&lt;=('Ejercicio 3 - TIR'!$D$24-'Ejercicio 3 - TIR'!$C$24)/('Ejercicio 3 - TIR'!$E$24-'Ejercicio 3 - TIR'!$C$24),'Ejercicio 3 - TIR'!$C$24+SQRT(('Ejercicio 3 - TIR'!$E$24-'Ejercicio 3 - TIR'!$C$24)*('Ejercicio 3 - TIR'!$D$24-'Ejercicio 3 - TIR'!$C$24)*T893),'Ejercicio 3 - TIR'!$E$24-SQRT(('Ejercicio 3 - TIR'!$E$24-'Ejercicio 3 - TIR'!$C$24)*('Ejercicio 3 - TIR'!$E$24-'Ejercicio 3 - TIR'!$D$24)*(1-T893)))</f>
        <v>0.1679483753</v>
      </c>
      <c r="V893" s="3">
        <f t="shared" si="14"/>
        <v>0.9993769264</v>
      </c>
      <c r="W893" s="7">
        <f>IF(V893&lt;=('Ejercicio 3 - TIR'!$D$25-'Ejercicio 3 - TIR'!$C$25)/('Ejercicio 3 - TIR'!$E$25-'Ejercicio 3 - TIR'!$C$25),'Ejercicio 3 - TIR'!$C$25+SQRT(('Ejercicio 3 - TIR'!$E$25-'Ejercicio 3 - TIR'!$C$25)*('Ejercicio 3 - TIR'!$D$25-'Ejercicio 3 - TIR'!$C$25)*V893),'Ejercicio 3 - TIR'!$E$25-SQRT(('Ejercicio 3 - TIR'!$E$25-'Ejercicio 3 - TIR'!$C$25)*('Ejercicio 3 - TIR'!$E$25-'Ejercicio 3 - TIR'!$D$25)*(1-V893)))</f>
        <v>0.2485232611</v>
      </c>
      <c r="X893" s="3">
        <f t="shared" si="15"/>
        <v>0.272841797</v>
      </c>
      <c r="Y893" s="7">
        <f>IF(X893&lt;=('Ejercicio 3 - TIR'!$D$26-'Ejercicio 3 - TIR'!$C$26)/('Ejercicio 3 - TIR'!$E$26-'Ejercicio 3 - TIR'!$C$26),'Ejercicio 3 - TIR'!$C$26+SQRT(('Ejercicio 3 - TIR'!$E$26-'Ejercicio 3 - TIR'!$C$26)*('Ejercicio 3 - TIR'!$D$26-'Ejercicio 3 - TIR'!$C$26)*X893),'Ejercicio 3 - TIR'!$E$26-SQRT(('Ejercicio 3 - TIR'!$E$26-'Ejercicio 3 - TIR'!$C$26)*('Ejercicio 3 - TIR'!$E$26-'Ejercicio 3 - TIR'!$D$26)*(1-X893)))</f>
        <v>0.2171417179</v>
      </c>
      <c r="Z893" s="3">
        <f t="shared" si="16"/>
        <v>1.145525511</v>
      </c>
      <c r="AA893" s="3">
        <f t="shared" si="17"/>
        <v>1.335470048</v>
      </c>
      <c r="AB893" s="3">
        <f t="shared" si="18"/>
        <v>1.559760073</v>
      </c>
      <c r="AC893" s="3">
        <f t="shared" si="19"/>
        <v>1.947396733</v>
      </c>
      <c r="AD893" s="3">
        <f t="shared" si="20"/>
        <v>2.370257805</v>
      </c>
      <c r="AE893" s="2">
        <f t="shared" si="21"/>
        <v>4465.033299</v>
      </c>
      <c r="AF893" s="2">
        <f t="shared" si="22"/>
        <v>5205.399769</v>
      </c>
      <c r="AG893" s="2">
        <f t="shared" si="23"/>
        <v>6079.638203</v>
      </c>
      <c r="AH893" s="2">
        <f t="shared" si="24"/>
        <v>7590.569716</v>
      </c>
      <c r="AI893" s="2">
        <f t="shared" si="25"/>
        <v>9238.799064</v>
      </c>
      <c r="AJ893" s="4">
        <f t="shared" si="26"/>
        <v>45656.33298</v>
      </c>
      <c r="AK893" s="4">
        <f t="shared" si="27"/>
        <v>53119.17663</v>
      </c>
      <c r="AL893" s="4">
        <f t="shared" si="28"/>
        <v>59361.34349</v>
      </c>
      <c r="AM893" s="4">
        <f t="shared" si="29"/>
        <v>73740.40133</v>
      </c>
      <c r="AN893" s="4">
        <f t="shared" si="30"/>
        <v>92582.81779</v>
      </c>
      <c r="AO893" s="4">
        <f>C893/'Ejercicio 3 - TIR'!$D$7</f>
        <v>15879.41169</v>
      </c>
      <c r="AP893" s="4">
        <f t="shared" si="31"/>
        <v>29776.9213</v>
      </c>
      <c r="AQ893" s="4">
        <f t="shared" si="32"/>
        <v>37239.76494</v>
      </c>
      <c r="AR893" s="4">
        <f t="shared" si="33"/>
        <v>43481.9318</v>
      </c>
      <c r="AS893" s="4">
        <f t="shared" si="34"/>
        <v>57860.98965</v>
      </c>
      <c r="AT893" s="4">
        <f t="shared" si="35"/>
        <v>76703.40611</v>
      </c>
      <c r="AU893" s="4">
        <f>AP893*'Ejercicio 3 - TIR'!$D$5</f>
        <v>14888.46065</v>
      </c>
      <c r="AV893" s="4">
        <f>AQ893*'Ejercicio 3 - TIR'!$D$5</f>
        <v>18619.88247</v>
      </c>
      <c r="AW893" s="4">
        <f>AR893*'Ejercicio 3 - TIR'!$D$5</f>
        <v>21740.9659</v>
      </c>
      <c r="AX893" s="4">
        <f>AS893*'Ejercicio 3 - TIR'!$D$5</f>
        <v>28930.49482</v>
      </c>
      <c r="AY893" s="4">
        <f>AT893*'Ejercicio 3 - TIR'!$D$5</f>
        <v>38351.70305</v>
      </c>
      <c r="AZ893" s="4">
        <f t="shared" ref="AZ893:BD893" si="2714">AJ893-AU893-AE893</f>
        <v>26302.83903</v>
      </c>
      <c r="BA893" s="4">
        <f t="shared" si="2714"/>
        <v>29293.89439</v>
      </c>
      <c r="BB893" s="4">
        <f t="shared" si="2714"/>
        <v>31540.73938</v>
      </c>
      <c r="BC893" s="4">
        <f t="shared" si="2714"/>
        <v>37219.33679</v>
      </c>
      <c r="BD893" s="4">
        <f t="shared" si="2714"/>
        <v>44992.31567</v>
      </c>
      <c r="BE893" s="4">
        <f t="shared" ref="BE893:BI893" si="2715">AZ893/Z893</f>
        <v>22961.37342</v>
      </c>
      <c r="BF893" s="4">
        <f t="shared" si="2715"/>
        <v>21935.26873</v>
      </c>
      <c r="BG893" s="4">
        <f t="shared" si="2715"/>
        <v>20221.53274</v>
      </c>
      <c r="BH893" s="4">
        <f t="shared" si="2715"/>
        <v>19112.35454</v>
      </c>
      <c r="BI893" s="4">
        <f t="shared" si="2715"/>
        <v>18982.03461</v>
      </c>
      <c r="BJ893" s="4">
        <f t="shared" si="38"/>
        <v>72724.56847</v>
      </c>
      <c r="BK893" s="4">
        <f t="shared" si="39"/>
        <v>37638.29948</v>
      </c>
      <c r="BL893" s="4">
        <f t="shared" si="40"/>
        <v>110362.8679</v>
      </c>
      <c r="BM893" s="4">
        <f>BK893*'Ejercicio 3 - TIR'!$D$5</f>
        <v>18819.14974</v>
      </c>
      <c r="BN893" s="4">
        <f t="shared" si="41"/>
        <v>91543.71821</v>
      </c>
      <c r="BO893" s="4">
        <f t="shared" si="42"/>
        <v>38621.84022</v>
      </c>
      <c r="BP893" s="4">
        <f t="shared" si="43"/>
        <v>-110079.1928</v>
      </c>
      <c r="BQ893" s="4">
        <f t="shared" ref="BQ893:BT893" si="2716">BE893</f>
        <v>22961.37342</v>
      </c>
      <c r="BR893" s="4">
        <f t="shared" si="2716"/>
        <v>21935.26873</v>
      </c>
      <c r="BS893" s="4">
        <f t="shared" si="2716"/>
        <v>20221.53274</v>
      </c>
      <c r="BT893" s="4">
        <f t="shared" si="2716"/>
        <v>19112.35454</v>
      </c>
      <c r="BU893" s="4">
        <f t="shared" si="45"/>
        <v>57603.87483</v>
      </c>
      <c r="BV893" s="36">
        <f t="shared" si="46"/>
        <v>7.788254497</v>
      </c>
    </row>
    <row r="894" ht="15.0" customHeight="1">
      <c r="A894" s="2">
        <v>893.0</v>
      </c>
      <c r="B894" s="3">
        <f t="shared" si="4"/>
        <v>0.1180371205</v>
      </c>
      <c r="C894" s="4">
        <f>IF(B894&lt;=('Ejercicio 3 - TIR'!$D$13-'Ejercicio 3 - TIR'!$C$13)/('Ejercicio 3 - TIR'!$E$13-'Ejercicio 3 - TIR'!$C$13),'Ejercicio 3 - TIR'!$C$13+SQRT(('Ejercicio 3 - TIR'!$E$13-'Ejercicio 3 - TIR'!$C$13)*('Ejercicio 3 - TIR'!$D$13-'Ejercicio 3 - TIR'!$C$13)*B894),'Ejercicio 3 - TIR'!$E$13-SQRT(('Ejercicio 3 - TIR'!$E$13-'Ejercicio 3 - TIR'!$C$13)*('Ejercicio 3 - TIR'!$E$13-'Ejercicio 3 - TIR'!$D$13)*(1-B894)))</f>
        <v>66871.30615</v>
      </c>
      <c r="D894" s="3">
        <f t="shared" si="5"/>
        <v>0.8631467162</v>
      </c>
      <c r="E894" s="4">
        <f>IF(D894&lt;=('Ejercicio 3 - TIR'!$D$14-'Ejercicio 3 - TIR'!$C$14)/('Ejercicio 3 - TIR'!$E$14-'Ejercicio 3 - TIR'!$C$14),'Ejercicio 3 - TIR'!$C$14+SQRT(('Ejercicio 3 - TIR'!$E$14-'Ejercicio 3 - TIR'!$C$14)*('Ejercicio 3 - TIR'!$D$14-'Ejercicio 3 - TIR'!$C$14)*D894),'Ejercicio 3 - TIR'!$E$14-SQRT(('Ejercicio 3 - TIR'!$E$14-'Ejercicio 3 - TIR'!$C$14)*('Ejercicio 3 - TIR'!$E$14-'Ejercicio 3 - TIR'!$D$14)*(1-D894)))</f>
        <v>35469.21722</v>
      </c>
      <c r="F894" s="3">
        <f t="shared" si="6"/>
        <v>0.9231293847</v>
      </c>
      <c r="G894" s="4">
        <f>IF(F894&lt;=('Ejercicio 3 - TIR'!$D$18-'Ejercicio 3 - TIR'!$C$18)/('Ejercicio 3 - TIR'!$E$18-'Ejercicio 3 - TIR'!$C$18),'Ejercicio 3 - TIR'!$C$18+SQRT(('Ejercicio 3 - TIR'!$E$18-'Ejercicio 3 - TIR'!$C$18)*('Ejercicio 3 - TIR'!$D$18-'Ejercicio 3 - TIR'!$C$18)*F894),'Ejercicio 3 - TIR'!$E$18-SQRT(('Ejercicio 3 - TIR'!$E$18-'Ejercicio 3 - TIR'!$C$18)*('Ejercicio 3 - TIR'!$E$18-'Ejercicio 3 - TIR'!$D$18)*(1-F894)))</f>
        <v>42598.89689</v>
      </c>
      <c r="H894" s="3">
        <f t="shared" si="7"/>
        <v>0.8540219184</v>
      </c>
      <c r="I894" s="4">
        <f>IF(H894&lt;=('Ejercicio 3 - TIR'!$D$18-'Ejercicio 3 - TIR'!$C$18)/('Ejercicio 3 - TIR'!$E$18-'Ejercicio 3 - TIR'!$C$18),'Ejercicio 3 - TIR'!$C$18+SQRT(('Ejercicio 3 - TIR'!$E$18-'Ejercicio 3 - TIR'!$C$18)*('Ejercicio 3 - TIR'!$D$18-'Ejercicio 3 - TIR'!$C$18)*H894),'Ejercicio 3 - TIR'!$E$18-SQRT(('Ejercicio 3 - TIR'!$E$18-'Ejercicio 3 - TIR'!$C$18)*('Ejercicio 3 - TIR'!$E$18-'Ejercicio 3 - TIR'!$D$18)*(1-H894)))</f>
        <v>41691.16998</v>
      </c>
      <c r="J894" s="3">
        <f t="shared" si="8"/>
        <v>0.0007847969962</v>
      </c>
      <c r="K894" s="4">
        <f>IF(J894&lt;=('Ejercicio 3 - TIR'!$D$18-'Ejercicio 3 - TIR'!$C$18)/('Ejercicio 3 - TIR'!$E$18-'Ejercicio 3 - TIR'!$C$18),'Ejercicio 3 - TIR'!$C$18+SQRT(('Ejercicio 3 - TIR'!$E$18-'Ejercicio 3 - TIR'!$C$18)*('Ejercicio 3 - TIR'!$D$18-'Ejercicio 3 - TIR'!$C$18)*J894),'Ejercicio 3 - TIR'!$E$18-SQRT(('Ejercicio 3 - TIR'!$E$18-'Ejercicio 3 - TIR'!$C$18)*('Ejercicio 3 - TIR'!$E$18-'Ejercicio 3 - TIR'!$D$18)*(1-J894)))</f>
        <v>30343.10283</v>
      </c>
      <c r="L894" s="3">
        <f t="shared" si="9"/>
        <v>0.6208937263</v>
      </c>
      <c r="M894" s="4">
        <f>IF(L894&lt;=('Ejercicio 3 - TIR'!$D$18-'Ejercicio 3 - TIR'!$C$18)/('Ejercicio 3 - TIR'!$E$18-'Ejercicio 3 - TIR'!$C$18),'Ejercicio 3 - TIR'!$C$18+SQRT(('Ejercicio 3 - TIR'!$E$18-'Ejercicio 3 - TIR'!$C$18)*('Ejercicio 3 - TIR'!$D$18-'Ejercicio 3 - TIR'!$C$18)*L894),'Ejercicio 3 - TIR'!$E$18-SQRT(('Ejercicio 3 - TIR'!$E$18-'Ejercicio 3 - TIR'!$C$18)*('Ejercicio 3 - TIR'!$E$18-'Ejercicio 3 - TIR'!$D$18)*(1-L894)))</f>
        <v>39650.59889</v>
      </c>
      <c r="N894" s="3">
        <f t="shared" si="10"/>
        <v>0.6793787231</v>
      </c>
      <c r="O894" s="4">
        <f>IF(N894&lt;=('Ejercicio 3 - TIR'!$D$18-'Ejercicio 3 - TIR'!$C$18)/('Ejercicio 3 - TIR'!$E$18-'Ejercicio 3 - TIR'!$C$18),'Ejercicio 3 - TIR'!$C$18+SQRT(('Ejercicio 3 - TIR'!$E$18-'Ejercicio 3 - TIR'!$C$18)*('Ejercicio 3 - TIR'!$D$18-'Ejercicio 3 - TIR'!$C$18)*N894),'Ejercicio 3 - TIR'!$E$18-SQRT(('Ejercicio 3 - TIR'!$E$18-'Ejercicio 3 - TIR'!$C$18)*('Ejercicio 3 - TIR'!$E$18-'Ejercicio 3 - TIR'!$D$18)*(1-N894)))</f>
        <v>40096.26716</v>
      </c>
      <c r="P894" s="3">
        <f t="shared" si="11"/>
        <v>0.827029895</v>
      </c>
      <c r="Q894" s="7">
        <f>IF(P894&lt;=('Ejercicio 3 - TIR'!$D$22-'Ejercicio 3 - TIR'!$C$22)/('Ejercicio 3 - TIR'!$E$22-'Ejercicio 3 - TIR'!$C$22),'Ejercicio 3 - TIR'!$C$22+SQRT(('Ejercicio 3 - TIR'!$E$22-'Ejercicio 3 - TIR'!$C$22)*('Ejercicio 3 - TIR'!$D$22-'Ejercicio 3 - TIR'!$C$22)*P894),'Ejercicio 3 - TIR'!$E$22-SQRT(('Ejercicio 3 - TIR'!$E$22-'Ejercicio 3 - TIR'!$C$22)*('Ejercicio 3 - TIR'!$E$22-'Ejercicio 3 - TIR'!$D$22)*(1-P894)))</f>
        <v>0.1623549954</v>
      </c>
      <c r="R894" s="3">
        <f t="shared" si="12"/>
        <v>0.3234882772</v>
      </c>
      <c r="S894" s="7">
        <f>IF(R894&lt;=('Ejercicio 3 - TIR'!$D$23-'Ejercicio 3 - TIR'!$C$23)/('Ejercicio 3 - TIR'!$E$23-'Ejercicio 3 - TIR'!$C$23),'Ejercicio 3 - TIR'!$C$23+SQRT(('Ejercicio 3 - TIR'!$E$23-'Ejercicio 3 - TIR'!$C$23)*('Ejercicio 3 - TIR'!$D$23-'Ejercicio 3 - TIR'!$C$23)*R894),'Ejercicio 3 - TIR'!$E$23-SQRT(('Ejercicio 3 - TIR'!$E$23-'Ejercicio 3 - TIR'!$C$23)*('Ejercicio 3 - TIR'!$E$23-'Ejercicio 3 - TIR'!$D$23)*(1-R894)))</f>
        <v>0.1441304558</v>
      </c>
      <c r="T894" s="3">
        <f t="shared" si="13"/>
        <v>0.9169408098</v>
      </c>
      <c r="U894" s="7">
        <f>IF(T894&lt;=('Ejercicio 3 - TIR'!$D$24-'Ejercicio 3 - TIR'!$C$24)/('Ejercicio 3 - TIR'!$E$24-'Ejercicio 3 - TIR'!$C$24),'Ejercicio 3 - TIR'!$C$24+SQRT(('Ejercicio 3 - TIR'!$E$24-'Ejercicio 3 - TIR'!$C$24)*('Ejercicio 3 - TIR'!$D$24-'Ejercicio 3 - TIR'!$C$24)*T894),'Ejercicio 3 - TIR'!$E$24-SQRT(('Ejercicio 3 - TIR'!$E$24-'Ejercicio 3 - TIR'!$C$24)*('Ejercicio 3 - TIR'!$E$24-'Ejercicio 3 - TIR'!$D$24)*(1-T894)))</f>
        <v>0.204749894</v>
      </c>
      <c r="V894" s="3">
        <f t="shared" si="14"/>
        <v>0.9421380935</v>
      </c>
      <c r="W894" s="7">
        <f>IF(V894&lt;=('Ejercicio 3 - TIR'!$D$25-'Ejercicio 3 - TIR'!$C$25)/('Ejercicio 3 - TIR'!$E$25-'Ejercicio 3 - TIR'!$C$25),'Ejercicio 3 - TIR'!$C$25+SQRT(('Ejercicio 3 - TIR'!$E$25-'Ejercicio 3 - TIR'!$C$25)*('Ejercicio 3 - TIR'!$D$25-'Ejercicio 3 - TIR'!$C$25)*V894),'Ejercicio 3 - TIR'!$E$25-SQRT(('Ejercicio 3 - TIR'!$E$25-'Ejercicio 3 - TIR'!$C$25)*('Ejercicio 3 - TIR'!$E$25-'Ejercicio 3 - TIR'!$D$25)*(1-V894)))</f>
        <v>0.2357691647</v>
      </c>
      <c r="X894" s="3">
        <f t="shared" si="15"/>
        <v>0.1484534459</v>
      </c>
      <c r="Y894" s="7">
        <f>IF(X894&lt;=('Ejercicio 3 - TIR'!$D$26-'Ejercicio 3 - TIR'!$C$26)/('Ejercicio 3 - TIR'!$E$26-'Ejercicio 3 - TIR'!$C$26),'Ejercicio 3 - TIR'!$C$26+SQRT(('Ejercicio 3 - TIR'!$E$26-'Ejercicio 3 - TIR'!$C$26)*('Ejercicio 3 - TIR'!$D$26-'Ejercicio 3 - TIR'!$C$26)*X894),'Ejercicio 3 - TIR'!$E$26-SQRT(('Ejercicio 3 - TIR'!$E$26-'Ejercicio 3 - TIR'!$C$26)*('Ejercicio 3 - TIR'!$E$26-'Ejercicio 3 - TIR'!$D$26)*(1-X894)))</f>
        <v>0.210020597</v>
      </c>
      <c r="Z894" s="3">
        <f t="shared" si="16"/>
        <v>1.162354995</v>
      </c>
      <c r="AA894" s="3">
        <f t="shared" si="17"/>
        <v>1.329885751</v>
      </c>
      <c r="AB894" s="3">
        <f t="shared" si="18"/>
        <v>1.602179717</v>
      </c>
      <c r="AC894" s="3">
        <f t="shared" si="19"/>
        <v>1.979924291</v>
      </c>
      <c r="AD894" s="3">
        <f t="shared" si="20"/>
        <v>2.395749172</v>
      </c>
      <c r="AE894" s="2">
        <f t="shared" si="21"/>
        <v>5758.604598</v>
      </c>
      <c r="AF894" s="2">
        <f t="shared" si="22"/>
        <v>6588.594903</v>
      </c>
      <c r="AG894" s="2">
        <f t="shared" si="23"/>
        <v>7937.609011</v>
      </c>
      <c r="AH894" s="2">
        <f t="shared" si="24"/>
        <v>9809.052458</v>
      </c>
      <c r="AI894" s="2">
        <f t="shared" si="25"/>
        <v>11869.15551</v>
      </c>
      <c r="AJ894" s="4">
        <f t="shared" si="26"/>
        <v>49515.0406</v>
      </c>
      <c r="AK894" s="4">
        <f t="shared" si="27"/>
        <v>55444.49288</v>
      </c>
      <c r="AL894" s="4">
        <f t="shared" si="28"/>
        <v>48615.1039</v>
      </c>
      <c r="AM894" s="4">
        <f t="shared" si="29"/>
        <v>78505.18389</v>
      </c>
      <c r="AN894" s="4">
        <f t="shared" si="30"/>
        <v>96060.59886</v>
      </c>
      <c r="AO894" s="4">
        <f>C894/'Ejercicio 3 - TIR'!$D$7</f>
        <v>13374.26123</v>
      </c>
      <c r="AP894" s="4">
        <f t="shared" si="31"/>
        <v>36140.77937</v>
      </c>
      <c r="AQ894" s="4">
        <f t="shared" si="32"/>
        <v>42070.23165</v>
      </c>
      <c r="AR894" s="4">
        <f t="shared" si="33"/>
        <v>35240.84267</v>
      </c>
      <c r="AS894" s="4">
        <f t="shared" si="34"/>
        <v>65130.92266</v>
      </c>
      <c r="AT894" s="4">
        <f t="shared" si="35"/>
        <v>82686.33764</v>
      </c>
      <c r="AU894" s="4">
        <f>AP894*'Ejercicio 3 - TIR'!$D$5</f>
        <v>18070.38968</v>
      </c>
      <c r="AV894" s="4">
        <f>AQ894*'Ejercicio 3 - TIR'!$D$5</f>
        <v>21035.11583</v>
      </c>
      <c r="AW894" s="4">
        <f>AR894*'Ejercicio 3 - TIR'!$D$5</f>
        <v>17620.42134</v>
      </c>
      <c r="AX894" s="4">
        <f>AS894*'Ejercicio 3 - TIR'!$D$5</f>
        <v>32565.46133</v>
      </c>
      <c r="AY894" s="4">
        <f>AT894*'Ejercicio 3 - TIR'!$D$5</f>
        <v>41343.16882</v>
      </c>
      <c r="AZ894" s="4">
        <f t="shared" ref="AZ894:BD894" si="2717">AJ894-AU894-AE894</f>
        <v>25686.04632</v>
      </c>
      <c r="BA894" s="4">
        <f t="shared" si="2717"/>
        <v>27820.78215</v>
      </c>
      <c r="BB894" s="4">
        <f t="shared" si="2717"/>
        <v>23057.07356</v>
      </c>
      <c r="BC894" s="4">
        <f t="shared" si="2717"/>
        <v>36130.6701</v>
      </c>
      <c r="BD894" s="4">
        <f t="shared" si="2717"/>
        <v>42848.27454</v>
      </c>
      <c r="BE894" s="4">
        <f t="shared" ref="BE894:BI894" si="2718">AZ894/Z894</f>
        <v>22098.28015</v>
      </c>
      <c r="BF894" s="4">
        <f t="shared" si="2718"/>
        <v>20919.67835</v>
      </c>
      <c r="BG894" s="4">
        <f t="shared" si="2718"/>
        <v>14391.06569</v>
      </c>
      <c r="BH894" s="4">
        <f t="shared" si="2718"/>
        <v>18248.51095</v>
      </c>
      <c r="BI894" s="4">
        <f t="shared" si="2718"/>
        <v>17885.12547</v>
      </c>
      <c r="BJ894" s="4">
        <f t="shared" si="38"/>
        <v>84975.34781</v>
      </c>
      <c r="BK894" s="4">
        <f t="shared" si="39"/>
        <v>32041.37527</v>
      </c>
      <c r="BL894" s="4">
        <f t="shared" si="40"/>
        <v>117016.7231</v>
      </c>
      <c r="BM894" s="4">
        <f>BK894*'Ejercicio 3 - TIR'!$D$5</f>
        <v>16020.68764</v>
      </c>
      <c r="BN894" s="4">
        <f t="shared" si="41"/>
        <v>100996.0354</v>
      </c>
      <c r="BO894" s="4">
        <f t="shared" si="42"/>
        <v>42156.34784</v>
      </c>
      <c r="BP894" s="4">
        <f t="shared" si="43"/>
        <v>-102340.5234</v>
      </c>
      <c r="BQ894" s="4">
        <f t="shared" ref="BQ894:BT894" si="2719">BE894</f>
        <v>22098.28015</v>
      </c>
      <c r="BR894" s="4">
        <f t="shared" si="2719"/>
        <v>20919.67835</v>
      </c>
      <c r="BS894" s="4">
        <f t="shared" si="2719"/>
        <v>14391.06569</v>
      </c>
      <c r="BT894" s="4">
        <f t="shared" si="2719"/>
        <v>18248.51095</v>
      </c>
      <c r="BU894" s="4">
        <f t="shared" si="45"/>
        <v>60041.47331</v>
      </c>
      <c r="BV894" s="36">
        <f t="shared" si="46"/>
        <v>8.551366937</v>
      </c>
    </row>
    <row r="895" ht="15.0" customHeight="1">
      <c r="A895" s="2">
        <v>894.0</v>
      </c>
      <c r="B895" s="3">
        <f t="shared" si="4"/>
        <v>0.4299706615</v>
      </c>
      <c r="C895" s="4">
        <f>IF(B895&lt;=('Ejercicio 3 - TIR'!$D$13-'Ejercicio 3 - TIR'!$C$13)/('Ejercicio 3 - TIR'!$E$13-'Ejercicio 3 - TIR'!$C$13),'Ejercicio 3 - TIR'!$C$13+SQRT(('Ejercicio 3 - TIR'!$E$13-'Ejercicio 3 - TIR'!$C$13)*('Ejercicio 3 - TIR'!$D$13-'Ejercicio 3 - TIR'!$C$13)*B895),'Ejercicio 3 - TIR'!$E$13-SQRT(('Ejercicio 3 - TIR'!$E$13-'Ejercicio 3 - TIR'!$C$13)*('Ejercicio 3 - TIR'!$E$13-'Ejercicio 3 - TIR'!$D$13)*(1-B895)))</f>
        <v>73845.93328</v>
      </c>
      <c r="D895" s="3">
        <f t="shared" si="5"/>
        <v>0.5861430705</v>
      </c>
      <c r="E895" s="4">
        <f>IF(D895&lt;=('Ejercicio 3 - TIR'!$D$14-'Ejercicio 3 - TIR'!$C$14)/('Ejercicio 3 - TIR'!$E$14-'Ejercicio 3 - TIR'!$C$14),'Ejercicio 3 - TIR'!$C$14+SQRT(('Ejercicio 3 - TIR'!$E$14-'Ejercicio 3 - TIR'!$C$14)*('Ejercicio 3 - TIR'!$D$14-'Ejercicio 3 - TIR'!$C$14)*D895),'Ejercicio 3 - TIR'!$E$14-SQRT(('Ejercicio 3 - TIR'!$E$14-'Ejercicio 3 - TIR'!$C$14)*('Ejercicio 3 - TIR'!$E$14-'Ejercicio 3 - TIR'!$D$14)*(1-D895)))</f>
        <v>32121.00645</v>
      </c>
      <c r="F895" s="3">
        <f t="shared" si="6"/>
        <v>0.8639417439</v>
      </c>
      <c r="G895" s="4">
        <f>IF(F895&lt;=('Ejercicio 3 - TIR'!$D$18-'Ejercicio 3 - TIR'!$C$18)/('Ejercicio 3 - TIR'!$E$18-'Ejercicio 3 - TIR'!$C$18),'Ejercicio 3 - TIR'!$C$18+SQRT(('Ejercicio 3 - TIR'!$E$18-'Ejercicio 3 - TIR'!$C$18)*('Ejercicio 3 - TIR'!$D$18-'Ejercicio 3 - TIR'!$C$18)*F895),'Ejercicio 3 - TIR'!$E$18-SQRT(('Ejercicio 3 - TIR'!$E$18-'Ejercicio 3 - TIR'!$C$18)*('Ejercicio 3 - TIR'!$E$18-'Ejercicio 3 - TIR'!$D$18)*(1-F895)))</f>
        <v>41805.57216</v>
      </c>
      <c r="H895" s="3">
        <f t="shared" si="7"/>
        <v>0.7228938576</v>
      </c>
      <c r="I895" s="4">
        <f>IF(H895&lt;=('Ejercicio 3 - TIR'!$D$18-'Ejercicio 3 - TIR'!$C$18)/('Ejercicio 3 - TIR'!$E$18-'Ejercicio 3 - TIR'!$C$18),'Ejercicio 3 - TIR'!$C$18+SQRT(('Ejercicio 3 - TIR'!$E$18-'Ejercicio 3 - TIR'!$C$18)*('Ejercicio 3 - TIR'!$D$18-'Ejercicio 3 - TIR'!$C$18)*H895),'Ejercicio 3 - TIR'!$E$18-SQRT(('Ejercicio 3 - TIR'!$E$18-'Ejercicio 3 - TIR'!$C$18)*('Ejercicio 3 - TIR'!$E$18-'Ejercicio 3 - TIR'!$D$18)*(1-H895)))</f>
        <v>40441.16674</v>
      </c>
      <c r="J895" s="3">
        <f t="shared" si="8"/>
        <v>0.1980844919</v>
      </c>
      <c r="K895" s="4">
        <f>IF(J895&lt;=('Ejercicio 3 - TIR'!$D$18-'Ejercicio 3 - TIR'!$C$18)/('Ejercicio 3 - TIR'!$E$18-'Ejercicio 3 - TIR'!$C$18),'Ejercicio 3 - TIR'!$C$18+SQRT(('Ejercicio 3 - TIR'!$E$18-'Ejercicio 3 - TIR'!$C$18)*('Ejercicio 3 - TIR'!$D$18-'Ejercicio 3 - TIR'!$C$18)*J895),'Ejercicio 3 - TIR'!$E$18-SQRT(('Ejercicio 3 - TIR'!$E$18-'Ejercicio 3 - TIR'!$C$18)*('Ejercicio 3 - TIR'!$E$18-'Ejercicio 3 - TIR'!$D$18)*(1-J895)))</f>
        <v>35450.93329</v>
      </c>
      <c r="L895" s="3">
        <f t="shared" si="9"/>
        <v>0.2712989536</v>
      </c>
      <c r="M895" s="4">
        <f>IF(L895&lt;=('Ejercicio 3 - TIR'!$D$18-'Ejercicio 3 - TIR'!$C$18)/('Ejercicio 3 - TIR'!$E$18-'Ejercicio 3 - TIR'!$C$18),'Ejercicio 3 - TIR'!$C$18+SQRT(('Ejercicio 3 - TIR'!$E$18-'Ejercicio 3 - TIR'!$C$18)*('Ejercicio 3 - TIR'!$D$18-'Ejercicio 3 - TIR'!$C$18)*L895),'Ejercicio 3 - TIR'!$E$18-SQRT(('Ejercicio 3 - TIR'!$E$18-'Ejercicio 3 - TIR'!$C$18)*('Ejercicio 3 - TIR'!$E$18-'Ejercicio 3 - TIR'!$D$18)*(1-L895)))</f>
        <v>36379.25098</v>
      </c>
      <c r="N895" s="3">
        <f t="shared" si="10"/>
        <v>0.650429303</v>
      </c>
      <c r="O895" s="4">
        <f>IF(N895&lt;=('Ejercicio 3 - TIR'!$D$18-'Ejercicio 3 - TIR'!$C$18)/('Ejercicio 3 - TIR'!$E$18-'Ejercicio 3 - TIR'!$C$18),'Ejercicio 3 - TIR'!$C$18+SQRT(('Ejercicio 3 - TIR'!$E$18-'Ejercicio 3 - TIR'!$C$18)*('Ejercicio 3 - TIR'!$D$18-'Ejercicio 3 - TIR'!$C$18)*N895),'Ejercicio 3 - TIR'!$E$18-SQRT(('Ejercicio 3 - TIR'!$E$18-'Ejercicio 3 - TIR'!$C$18)*('Ejercicio 3 - TIR'!$E$18-'Ejercicio 3 - TIR'!$D$18)*(1-N895)))</f>
        <v>39877.46908</v>
      </c>
      <c r="P895" s="3">
        <f t="shared" si="11"/>
        <v>0.6876138326</v>
      </c>
      <c r="Q895" s="7">
        <f>IF(P895&lt;=('Ejercicio 3 - TIR'!$D$22-'Ejercicio 3 - TIR'!$C$22)/('Ejercicio 3 - TIR'!$E$22-'Ejercicio 3 - TIR'!$C$22),'Ejercicio 3 - TIR'!$C$22+SQRT(('Ejercicio 3 - TIR'!$E$22-'Ejercicio 3 - TIR'!$C$22)*('Ejercicio 3 - TIR'!$D$22-'Ejercicio 3 - TIR'!$C$22)*P895),'Ejercicio 3 - TIR'!$E$22-SQRT(('Ejercicio 3 - TIR'!$E$22-'Ejercicio 3 - TIR'!$C$22)*('Ejercicio 3 - TIR'!$E$22-'Ejercicio 3 - TIR'!$D$22)*(1-P895)))</f>
        <v>0.1562872376</v>
      </c>
      <c r="R895" s="3">
        <f t="shared" si="12"/>
        <v>0.4165782139</v>
      </c>
      <c r="S895" s="7">
        <f>IF(R895&lt;=('Ejercicio 3 - TIR'!$D$23-'Ejercicio 3 - TIR'!$C$23)/('Ejercicio 3 - TIR'!$E$23-'Ejercicio 3 - TIR'!$C$23),'Ejercicio 3 - TIR'!$C$23+SQRT(('Ejercicio 3 - TIR'!$E$23-'Ejercicio 3 - TIR'!$C$23)*('Ejercicio 3 - TIR'!$D$23-'Ejercicio 3 - TIR'!$C$23)*R895),'Ejercicio 3 - TIR'!$E$23-SQRT(('Ejercicio 3 - TIR'!$E$23-'Ejercicio 3 - TIR'!$C$23)*('Ejercicio 3 - TIR'!$E$23-'Ejercicio 3 - TIR'!$D$23)*(1-R895)))</f>
        <v>0.1473832209</v>
      </c>
      <c r="T895" s="3">
        <f t="shared" si="13"/>
        <v>0.9396469908</v>
      </c>
      <c r="U895" s="7">
        <f>IF(T895&lt;=('Ejercicio 3 - TIR'!$D$24-'Ejercicio 3 - TIR'!$C$24)/('Ejercicio 3 - TIR'!$E$24-'Ejercicio 3 - TIR'!$C$24),'Ejercicio 3 - TIR'!$C$24+SQRT(('Ejercicio 3 - TIR'!$E$24-'Ejercicio 3 - TIR'!$C$24)*('Ejercicio 3 - TIR'!$D$24-'Ejercicio 3 - TIR'!$C$24)*T895),'Ejercicio 3 - TIR'!$E$24-SQRT(('Ejercicio 3 - TIR'!$E$24-'Ejercicio 3 - TIR'!$C$24)*('Ejercicio 3 - TIR'!$E$24-'Ejercicio 3 - TIR'!$D$24)*(1-T895)))</f>
        <v>0.2070004452</v>
      </c>
      <c r="V895" s="3">
        <f t="shared" si="14"/>
        <v>0.6448942793</v>
      </c>
      <c r="W895" s="7">
        <f>IF(V895&lt;=('Ejercicio 3 - TIR'!$D$25-'Ejercicio 3 - TIR'!$C$25)/('Ejercicio 3 - TIR'!$E$25-'Ejercicio 3 - TIR'!$C$25),'Ejercicio 3 - TIR'!$C$25+SQRT(('Ejercicio 3 - TIR'!$E$25-'Ejercicio 3 - TIR'!$C$25)*('Ejercicio 3 - TIR'!$D$25-'Ejercicio 3 - TIR'!$C$25)*V895),'Ejercicio 3 - TIR'!$E$25-SQRT(('Ejercicio 3 - TIR'!$E$25-'Ejercicio 3 - TIR'!$C$25)*('Ejercicio 3 - TIR'!$E$25-'Ejercicio 3 - TIR'!$D$25)*(1-V895)))</f>
        <v>0.2147456383</v>
      </c>
      <c r="X895" s="3">
        <f t="shared" si="15"/>
        <v>0.9839023274</v>
      </c>
      <c r="Y895" s="7">
        <f>IF(X895&lt;=('Ejercicio 3 - TIR'!$D$26-'Ejercicio 3 - TIR'!$C$26)/('Ejercicio 3 - TIR'!$E$26-'Ejercicio 3 - TIR'!$C$26),'Ejercicio 3 - TIR'!$C$26+SQRT(('Ejercicio 3 - TIR'!$E$26-'Ejercicio 3 - TIR'!$C$26)*('Ejercicio 3 - TIR'!$D$26-'Ejercicio 3 - TIR'!$C$26)*X895),'Ejercicio 3 - TIR'!$E$26-SQRT(('Ejercicio 3 - TIR'!$E$26-'Ejercicio 3 - TIR'!$C$26)*('Ejercicio 3 - TIR'!$E$26-'Ejercicio 3 - TIR'!$D$26)*(1-X895)))</f>
        <v>0.2706765118</v>
      </c>
      <c r="Z895" s="3">
        <f t="shared" si="16"/>
        <v>1.156287238</v>
      </c>
      <c r="AA895" s="3">
        <f t="shared" si="17"/>
        <v>1.326704575</v>
      </c>
      <c r="AB895" s="3">
        <f t="shared" si="18"/>
        <v>1.601333013</v>
      </c>
      <c r="AC895" s="3">
        <f t="shared" si="19"/>
        <v>1.945212292</v>
      </c>
      <c r="AD895" s="3">
        <f t="shared" si="20"/>
        <v>2.47173557</v>
      </c>
      <c r="AE895" s="2">
        <f t="shared" si="21"/>
        <v>5020.103366</v>
      </c>
      <c r="AF895" s="2">
        <f t="shared" si="22"/>
        <v>5759.982369</v>
      </c>
      <c r="AG895" s="2">
        <f t="shared" si="23"/>
        <v>6952.301284</v>
      </c>
      <c r="AH895" s="2">
        <f t="shared" si="24"/>
        <v>8445.27766</v>
      </c>
      <c r="AI895" s="2">
        <f t="shared" si="25"/>
        <v>10731.21596</v>
      </c>
      <c r="AJ895" s="4">
        <f t="shared" si="26"/>
        <v>48339.24955</v>
      </c>
      <c r="AK895" s="4">
        <f t="shared" si="27"/>
        <v>53653.48093</v>
      </c>
      <c r="AL895" s="4">
        <f t="shared" si="28"/>
        <v>56768.74981</v>
      </c>
      <c r="AM895" s="4">
        <f t="shared" si="29"/>
        <v>70765.36619</v>
      </c>
      <c r="AN895" s="4">
        <f t="shared" si="30"/>
        <v>98566.55879</v>
      </c>
      <c r="AO895" s="4">
        <f>C895/'Ejercicio 3 - TIR'!$D$7</f>
        <v>14769.18666</v>
      </c>
      <c r="AP895" s="4">
        <f t="shared" si="31"/>
        <v>33570.0629</v>
      </c>
      <c r="AQ895" s="4">
        <f t="shared" si="32"/>
        <v>38884.29427</v>
      </c>
      <c r="AR895" s="4">
        <f t="shared" si="33"/>
        <v>41999.56315</v>
      </c>
      <c r="AS895" s="4">
        <f t="shared" si="34"/>
        <v>55996.17953</v>
      </c>
      <c r="AT895" s="4">
        <f t="shared" si="35"/>
        <v>83797.37213</v>
      </c>
      <c r="AU895" s="4">
        <f>AP895*'Ejercicio 3 - TIR'!$D$5</f>
        <v>16785.03145</v>
      </c>
      <c r="AV895" s="4">
        <f>AQ895*'Ejercicio 3 - TIR'!$D$5</f>
        <v>19442.14714</v>
      </c>
      <c r="AW895" s="4">
        <f>AR895*'Ejercicio 3 - TIR'!$D$5</f>
        <v>20999.78158</v>
      </c>
      <c r="AX895" s="4">
        <f>AS895*'Ejercicio 3 - TIR'!$D$5</f>
        <v>27998.08977</v>
      </c>
      <c r="AY895" s="4">
        <f>AT895*'Ejercicio 3 - TIR'!$D$5</f>
        <v>41898.68607</v>
      </c>
      <c r="AZ895" s="4">
        <f t="shared" ref="AZ895:BD895" si="2720">AJ895-AU895-AE895</f>
        <v>26534.11474</v>
      </c>
      <c r="BA895" s="4">
        <f t="shared" si="2720"/>
        <v>28451.35142</v>
      </c>
      <c r="BB895" s="4">
        <f t="shared" si="2720"/>
        <v>28816.66695</v>
      </c>
      <c r="BC895" s="4">
        <f t="shared" si="2720"/>
        <v>34321.99876</v>
      </c>
      <c r="BD895" s="4">
        <f t="shared" si="2720"/>
        <v>45936.65676</v>
      </c>
      <c r="BE895" s="4">
        <f t="shared" ref="BE895:BI895" si="2721">AZ895/Z895</f>
        <v>22947.68452</v>
      </c>
      <c r="BF895" s="4">
        <f t="shared" si="2721"/>
        <v>21445.1295</v>
      </c>
      <c r="BG895" s="4">
        <f t="shared" si="2721"/>
        <v>17995.42426</v>
      </c>
      <c r="BH895" s="4">
        <f t="shared" si="2721"/>
        <v>17644.34602</v>
      </c>
      <c r="BI895" s="4">
        <f t="shared" si="2721"/>
        <v>18584.77796</v>
      </c>
      <c r="BJ895" s="4">
        <f t="shared" si="38"/>
        <v>79394.63419</v>
      </c>
      <c r="BK895" s="4">
        <f t="shared" si="39"/>
        <v>36505.524</v>
      </c>
      <c r="BL895" s="4">
        <f t="shared" si="40"/>
        <v>115900.1582</v>
      </c>
      <c r="BM895" s="4">
        <f>BK895*'Ejercicio 3 - TIR'!$D$5</f>
        <v>18252.762</v>
      </c>
      <c r="BN895" s="4">
        <f t="shared" si="41"/>
        <v>97647.39619</v>
      </c>
      <c r="BO895" s="4">
        <f t="shared" si="42"/>
        <v>39505.59977</v>
      </c>
      <c r="BP895" s="4">
        <f t="shared" si="43"/>
        <v>-105966.9397</v>
      </c>
      <c r="BQ895" s="4">
        <f t="shared" ref="BQ895:BT895" si="2722">BE895</f>
        <v>22947.68452</v>
      </c>
      <c r="BR895" s="4">
        <f t="shared" si="2722"/>
        <v>21445.1295</v>
      </c>
      <c r="BS895" s="4">
        <f t="shared" si="2722"/>
        <v>17995.42426</v>
      </c>
      <c r="BT895" s="4">
        <f t="shared" si="2722"/>
        <v>17644.34602</v>
      </c>
      <c r="BU895" s="4">
        <f t="shared" si="45"/>
        <v>58090.37774</v>
      </c>
      <c r="BV895" s="36">
        <f t="shared" si="46"/>
        <v>8.141143465</v>
      </c>
    </row>
    <row r="896" ht="15.0" customHeight="1">
      <c r="A896" s="2">
        <v>895.0</v>
      </c>
      <c r="B896" s="3">
        <f t="shared" si="4"/>
        <v>0.8160539279</v>
      </c>
      <c r="C896" s="4">
        <f>IF(B896&lt;=('Ejercicio 3 - TIR'!$D$13-'Ejercicio 3 - TIR'!$C$13)/('Ejercicio 3 - TIR'!$E$13-'Ejercicio 3 - TIR'!$C$13),'Ejercicio 3 - TIR'!$C$13+SQRT(('Ejercicio 3 - TIR'!$E$13-'Ejercicio 3 - TIR'!$C$13)*('Ejercicio 3 - TIR'!$D$13-'Ejercicio 3 - TIR'!$C$13)*B896),'Ejercicio 3 - TIR'!$E$13-SQRT(('Ejercicio 3 - TIR'!$E$13-'Ejercicio 3 - TIR'!$C$13)*('Ejercicio 3 - TIR'!$E$13-'Ejercicio 3 - TIR'!$D$13)*(1-B896)))</f>
        <v>85142.8372</v>
      </c>
      <c r="D896" s="3">
        <f t="shared" si="5"/>
        <v>0.06465098716</v>
      </c>
      <c r="E896" s="4">
        <f>IF(D896&lt;=('Ejercicio 3 - TIR'!$D$14-'Ejercicio 3 - TIR'!$C$14)/('Ejercicio 3 - TIR'!$E$14-'Ejercicio 3 - TIR'!$C$14),'Ejercicio 3 - TIR'!$C$14+SQRT(('Ejercicio 3 - TIR'!$E$14-'Ejercicio 3 - TIR'!$C$14)*('Ejercicio 3 - TIR'!$D$14-'Ejercicio 3 - TIR'!$C$14)*D896),'Ejercicio 3 - TIR'!$E$14-SQRT(('Ejercicio 3 - TIR'!$E$14-'Ejercicio 3 - TIR'!$C$14)*('Ejercicio 3 - TIR'!$E$14-'Ejercicio 3 - TIR'!$D$14)*(1-D896)))</f>
        <v>27202.00455</v>
      </c>
      <c r="F896" s="3">
        <f t="shared" si="6"/>
        <v>0.006163970133</v>
      </c>
      <c r="G896" s="4">
        <f>IF(F896&lt;=('Ejercicio 3 - TIR'!$D$18-'Ejercicio 3 - TIR'!$C$18)/('Ejercicio 3 - TIR'!$E$18-'Ejercicio 3 - TIR'!$C$18),'Ejercicio 3 - TIR'!$C$18+SQRT(('Ejercicio 3 - TIR'!$E$18-'Ejercicio 3 - TIR'!$C$18)*('Ejercicio 3 - TIR'!$D$18-'Ejercicio 3 - TIR'!$C$18)*F896),'Ejercicio 3 - TIR'!$E$18-SQRT(('Ejercicio 3 - TIR'!$E$18-'Ejercicio 3 - TIR'!$C$18)*('Ejercicio 3 - TIR'!$E$18-'Ejercicio 3 - TIR'!$D$18)*(1-F896)))</f>
        <v>30961.5589</v>
      </c>
      <c r="H896" s="3">
        <f t="shared" si="7"/>
        <v>0.7967459175</v>
      </c>
      <c r="I896" s="4">
        <f>IF(H896&lt;=('Ejercicio 3 - TIR'!$D$18-'Ejercicio 3 - TIR'!$C$18)/('Ejercicio 3 - TIR'!$E$18-'Ejercicio 3 - TIR'!$C$18),'Ejercicio 3 - TIR'!$C$18+SQRT(('Ejercicio 3 - TIR'!$E$18-'Ejercicio 3 - TIR'!$C$18)*('Ejercicio 3 - TIR'!$D$18-'Ejercicio 3 - TIR'!$C$18)*H896),'Ejercicio 3 - TIR'!$E$18-SQRT(('Ejercicio 3 - TIR'!$E$18-'Ejercicio 3 - TIR'!$C$18)*('Ejercicio 3 - TIR'!$E$18-'Ejercicio 3 - TIR'!$D$18)*(1-H896)))</f>
        <v>41095.63626</v>
      </c>
      <c r="J896" s="3">
        <f t="shared" si="8"/>
        <v>0.2979510402</v>
      </c>
      <c r="K896" s="4">
        <f>IF(J896&lt;=('Ejercicio 3 - TIR'!$D$18-'Ejercicio 3 - TIR'!$C$18)/('Ejercicio 3 - TIR'!$E$18-'Ejercicio 3 - TIR'!$C$18),'Ejercicio 3 - TIR'!$C$18+SQRT(('Ejercicio 3 - TIR'!$E$18-'Ejercicio 3 - TIR'!$C$18)*('Ejercicio 3 - TIR'!$D$18-'Ejercicio 3 - TIR'!$C$18)*J896),'Ejercicio 3 - TIR'!$E$18-SQRT(('Ejercicio 3 - TIR'!$E$18-'Ejercicio 3 - TIR'!$C$18)*('Ejercicio 3 - TIR'!$E$18-'Ejercicio 3 - TIR'!$D$18)*(1-J896)))</f>
        <v>36685.25662</v>
      </c>
      <c r="L896" s="3">
        <f t="shared" si="9"/>
        <v>0.1711971215</v>
      </c>
      <c r="M896" s="4">
        <f>IF(L896&lt;=('Ejercicio 3 - TIR'!$D$18-'Ejercicio 3 - TIR'!$C$18)/('Ejercicio 3 - TIR'!$E$18-'Ejercicio 3 - TIR'!$C$18),'Ejercicio 3 - TIR'!$C$18+SQRT(('Ejercicio 3 - TIR'!$E$18-'Ejercicio 3 - TIR'!$C$18)*('Ejercicio 3 - TIR'!$D$18-'Ejercicio 3 - TIR'!$C$18)*L896),'Ejercicio 3 - TIR'!$E$18-SQRT(('Ejercicio 3 - TIR'!$E$18-'Ejercicio 3 - TIR'!$C$18)*('Ejercicio 3 - TIR'!$E$18-'Ejercicio 3 - TIR'!$D$18)*(1-L896)))</f>
        <v>35067.50118</v>
      </c>
      <c r="N896" s="3">
        <f t="shared" si="10"/>
        <v>0.9962148094</v>
      </c>
      <c r="O896" s="4">
        <f>IF(N896&lt;=('Ejercicio 3 - TIR'!$D$18-'Ejercicio 3 - TIR'!$C$18)/('Ejercicio 3 - TIR'!$E$18-'Ejercicio 3 - TIR'!$C$18),'Ejercicio 3 - TIR'!$C$18+SQRT(('Ejercicio 3 - TIR'!$E$18-'Ejercicio 3 - TIR'!$C$18)*('Ejercicio 3 - TIR'!$D$18-'Ejercicio 3 - TIR'!$C$18)*N896),'Ejercicio 3 - TIR'!$E$18-SQRT(('Ejercicio 3 - TIR'!$E$18-'Ejercicio 3 - TIR'!$C$18)*('Ejercicio 3 - TIR'!$E$18-'Ejercicio 3 - TIR'!$D$18)*(1-N896)))</f>
        <v>44467.18737</v>
      </c>
      <c r="P896" s="3">
        <f t="shared" si="11"/>
        <v>0.1127022694</v>
      </c>
      <c r="Q896" s="7">
        <f>IF(P896&lt;=('Ejercicio 3 - TIR'!$D$22-'Ejercicio 3 - TIR'!$C$22)/('Ejercicio 3 - TIR'!$E$22-'Ejercicio 3 - TIR'!$C$22),'Ejercicio 3 - TIR'!$C$22+SQRT(('Ejercicio 3 - TIR'!$E$22-'Ejercicio 3 - TIR'!$C$22)*('Ejercicio 3 - TIR'!$D$22-'Ejercicio 3 - TIR'!$C$22)*P896),'Ejercicio 3 - TIR'!$E$22-SQRT(('Ejercicio 3 - TIR'!$E$22-'Ejercicio 3 - TIR'!$C$22)*('Ejercicio 3 - TIR'!$E$22-'Ejercicio 3 - TIR'!$D$22)*(1-P896)))</f>
        <v>0.1342430364</v>
      </c>
      <c r="R896" s="3">
        <f t="shared" si="12"/>
        <v>0.1344043716</v>
      </c>
      <c r="S896" s="7">
        <f>IF(R896&lt;=('Ejercicio 3 - TIR'!$D$23-'Ejercicio 3 - TIR'!$C$23)/('Ejercicio 3 - TIR'!$E$23-'Ejercicio 3 - TIR'!$C$23),'Ejercicio 3 - TIR'!$C$23+SQRT(('Ejercicio 3 - TIR'!$E$23-'Ejercicio 3 - TIR'!$C$23)*('Ejercicio 3 - TIR'!$D$23-'Ejercicio 3 - TIR'!$C$23)*R896),'Ejercicio 3 - TIR'!$E$23-SQRT(('Ejercicio 3 - TIR'!$E$23-'Ejercicio 3 - TIR'!$C$23)*('Ejercicio 3 - TIR'!$E$23-'Ejercicio 3 - TIR'!$D$23)*(1-R896)))</f>
        <v>0.1355540306</v>
      </c>
      <c r="T896" s="3">
        <f t="shared" si="13"/>
        <v>0.3348347857</v>
      </c>
      <c r="U896" s="7">
        <f>IF(T896&lt;=('Ejercicio 3 - TIR'!$D$24-'Ejercicio 3 - TIR'!$C$24)/('Ejercicio 3 - TIR'!$E$24-'Ejercicio 3 - TIR'!$C$24),'Ejercicio 3 - TIR'!$C$24+SQRT(('Ejercicio 3 - TIR'!$E$24-'Ejercicio 3 - TIR'!$C$24)*('Ejercicio 3 - TIR'!$D$24-'Ejercicio 3 - TIR'!$C$24)*T896),'Ejercicio 3 - TIR'!$E$24-SQRT(('Ejercicio 3 - TIR'!$E$24-'Ejercicio 3 - TIR'!$C$24)*('Ejercicio 3 - TIR'!$E$24-'Ejercicio 3 - TIR'!$D$24)*(1-T896)))</f>
        <v>0.1765170332</v>
      </c>
      <c r="V896" s="3">
        <f t="shared" si="14"/>
        <v>0.353860076</v>
      </c>
      <c r="W896" s="7">
        <f>IF(V896&lt;=('Ejercicio 3 - TIR'!$D$25-'Ejercicio 3 - TIR'!$C$25)/('Ejercicio 3 - TIR'!$E$25-'Ejercicio 3 - TIR'!$C$25),'Ejercicio 3 - TIR'!$C$25+SQRT(('Ejercicio 3 - TIR'!$E$25-'Ejercicio 3 - TIR'!$C$25)*('Ejercicio 3 - TIR'!$D$25-'Ejercicio 3 - TIR'!$C$25)*V896),'Ejercicio 3 - TIR'!$E$25-SQRT(('Ejercicio 3 - TIR'!$E$25-'Ejercicio 3 - TIR'!$C$25)*('Ejercicio 3 - TIR'!$E$25-'Ejercicio 3 - TIR'!$D$25)*(1-V896)))</f>
        <v>0.2024448769</v>
      </c>
      <c r="X896" s="3">
        <f t="shared" si="15"/>
        <v>0.9243640726</v>
      </c>
      <c r="Y896" s="7">
        <f>IF(X896&lt;=('Ejercicio 3 - TIR'!$D$26-'Ejercicio 3 - TIR'!$C$26)/('Ejercicio 3 - TIR'!$E$26-'Ejercicio 3 - TIR'!$C$26),'Ejercicio 3 - TIR'!$C$26+SQRT(('Ejercicio 3 - TIR'!$E$26-'Ejercicio 3 - TIR'!$C$26)*('Ejercicio 3 - TIR'!$D$26-'Ejercicio 3 - TIR'!$C$26)*X896),'Ejercicio 3 - TIR'!$E$26-SQRT(('Ejercicio 3 - TIR'!$E$26-'Ejercicio 3 - TIR'!$C$26)*('Ejercicio 3 - TIR'!$E$26-'Ejercicio 3 - TIR'!$D$26)*(1-X896)))</f>
        <v>0.2597902497</v>
      </c>
      <c r="Z896" s="3">
        <f t="shared" si="16"/>
        <v>1.134243036</v>
      </c>
      <c r="AA896" s="3">
        <f t="shared" si="17"/>
        <v>1.287994252</v>
      </c>
      <c r="AB896" s="3">
        <f t="shared" si="18"/>
        <v>1.515347176</v>
      </c>
      <c r="AC896" s="3">
        <f t="shared" si="19"/>
        <v>1.822121448</v>
      </c>
      <c r="AD896" s="3">
        <f t="shared" si="20"/>
        <v>2.295490834</v>
      </c>
      <c r="AE896" s="2">
        <f t="shared" si="21"/>
        <v>3651.679686</v>
      </c>
      <c r="AF896" s="2">
        <f t="shared" si="22"/>
        <v>4146.679586</v>
      </c>
      <c r="AG896" s="2">
        <f t="shared" si="23"/>
        <v>4878.639164</v>
      </c>
      <c r="AH896" s="2">
        <f t="shared" si="24"/>
        <v>5866.294669</v>
      </c>
      <c r="AI896" s="2">
        <f t="shared" si="25"/>
        <v>7390.300826</v>
      </c>
      <c r="AJ896" s="4">
        <f t="shared" si="26"/>
        <v>35117.93258</v>
      </c>
      <c r="AK896" s="4">
        <f t="shared" si="27"/>
        <v>52930.94328</v>
      </c>
      <c r="AL896" s="4">
        <f t="shared" si="28"/>
        <v>55590.90001</v>
      </c>
      <c r="AM896" s="4">
        <f t="shared" si="29"/>
        <v>63897.24604</v>
      </c>
      <c r="AN896" s="4">
        <f t="shared" si="30"/>
        <v>102074.021</v>
      </c>
      <c r="AO896" s="4">
        <f>C896/'Ejercicio 3 - TIR'!$D$7</f>
        <v>17028.56744</v>
      </c>
      <c r="AP896" s="4">
        <f t="shared" si="31"/>
        <v>18089.36514</v>
      </c>
      <c r="AQ896" s="4">
        <f t="shared" si="32"/>
        <v>35902.37584</v>
      </c>
      <c r="AR896" s="4">
        <f t="shared" si="33"/>
        <v>38562.33257</v>
      </c>
      <c r="AS896" s="4">
        <f t="shared" si="34"/>
        <v>46868.6786</v>
      </c>
      <c r="AT896" s="4">
        <f t="shared" si="35"/>
        <v>85045.4536</v>
      </c>
      <c r="AU896" s="4">
        <f>AP896*'Ejercicio 3 - TIR'!$D$5</f>
        <v>9044.682569</v>
      </c>
      <c r="AV896" s="4">
        <f>AQ896*'Ejercicio 3 - TIR'!$D$5</f>
        <v>17951.18792</v>
      </c>
      <c r="AW896" s="4">
        <f>AR896*'Ejercicio 3 - TIR'!$D$5</f>
        <v>19281.16628</v>
      </c>
      <c r="AX896" s="4">
        <f>AS896*'Ejercicio 3 - TIR'!$D$5</f>
        <v>23434.3393</v>
      </c>
      <c r="AY896" s="4">
        <f>AT896*'Ejercicio 3 - TIR'!$D$5</f>
        <v>42522.7268</v>
      </c>
      <c r="AZ896" s="4">
        <f t="shared" ref="AZ896:BD896" si="2723">AJ896-AU896-AE896</f>
        <v>22421.57032</v>
      </c>
      <c r="BA896" s="4">
        <f t="shared" si="2723"/>
        <v>30833.07577</v>
      </c>
      <c r="BB896" s="4">
        <f t="shared" si="2723"/>
        <v>31431.09456</v>
      </c>
      <c r="BC896" s="4">
        <f t="shared" si="2723"/>
        <v>34596.61207</v>
      </c>
      <c r="BD896" s="4">
        <f t="shared" si="2723"/>
        <v>52160.99341</v>
      </c>
      <c r="BE896" s="4">
        <f t="shared" ref="BE896:BI896" si="2724">AZ896/Z896</f>
        <v>19767.87126</v>
      </c>
      <c r="BF896" s="4">
        <f t="shared" si="2724"/>
        <v>23938.83026</v>
      </c>
      <c r="BG896" s="4">
        <f t="shared" si="2724"/>
        <v>20741.84389</v>
      </c>
      <c r="BH896" s="4">
        <f t="shared" si="2724"/>
        <v>18986.99568</v>
      </c>
      <c r="BI896" s="4">
        <f t="shared" si="2724"/>
        <v>22723.24186</v>
      </c>
      <c r="BJ896" s="4">
        <f t="shared" si="38"/>
        <v>62441.95212</v>
      </c>
      <c r="BK896" s="4">
        <f t="shared" si="39"/>
        <v>39088.92048</v>
      </c>
      <c r="BL896" s="4">
        <f t="shared" si="40"/>
        <v>101530.8726</v>
      </c>
      <c r="BM896" s="4">
        <f>BK896*'Ejercicio 3 - TIR'!$D$5</f>
        <v>19544.46024</v>
      </c>
      <c r="BN896" s="4">
        <f t="shared" si="41"/>
        <v>81986.41235</v>
      </c>
      <c r="BO896" s="4">
        <f t="shared" si="42"/>
        <v>35716.28827</v>
      </c>
      <c r="BP896" s="4">
        <f t="shared" si="43"/>
        <v>-112344.8417</v>
      </c>
      <c r="BQ896" s="4">
        <f t="shared" ref="BQ896:BT896" si="2725">BE896</f>
        <v>19767.87126</v>
      </c>
      <c r="BR896" s="4">
        <f t="shared" si="2725"/>
        <v>23938.83026</v>
      </c>
      <c r="BS896" s="4">
        <f t="shared" si="2725"/>
        <v>20741.84389</v>
      </c>
      <c r="BT896" s="4">
        <f t="shared" si="2725"/>
        <v>18986.99568</v>
      </c>
      <c r="BU896" s="4">
        <f t="shared" si="45"/>
        <v>58439.53013</v>
      </c>
      <c r="BV896" s="36">
        <f t="shared" si="46"/>
        <v>7.034647943</v>
      </c>
    </row>
    <row r="897" ht="15.0" customHeight="1">
      <c r="A897" s="2">
        <v>896.0</v>
      </c>
      <c r="B897" s="3">
        <f t="shared" si="4"/>
        <v>0.6982586614</v>
      </c>
      <c r="C897" s="4">
        <f>IF(B897&lt;=('Ejercicio 3 - TIR'!$D$13-'Ejercicio 3 - TIR'!$C$13)/('Ejercicio 3 - TIR'!$E$13-'Ejercicio 3 - TIR'!$C$13),'Ejercicio 3 - TIR'!$C$13+SQRT(('Ejercicio 3 - TIR'!$E$13-'Ejercicio 3 - TIR'!$C$13)*('Ejercicio 3 - TIR'!$D$13-'Ejercicio 3 - TIR'!$C$13)*B897),'Ejercicio 3 - TIR'!$E$13-SQRT(('Ejercicio 3 - TIR'!$E$13-'Ejercicio 3 - TIR'!$C$13)*('Ejercicio 3 - TIR'!$E$13-'Ejercicio 3 - TIR'!$D$13)*(1-B897)))</f>
        <v>80971.34775</v>
      </c>
      <c r="D897" s="3">
        <f t="shared" si="5"/>
        <v>0.8211571709</v>
      </c>
      <c r="E897" s="4">
        <f>IF(D897&lt;=('Ejercicio 3 - TIR'!$D$14-'Ejercicio 3 - TIR'!$C$14)/('Ejercicio 3 - TIR'!$E$14-'Ejercicio 3 - TIR'!$C$14),'Ejercicio 3 - TIR'!$C$14+SQRT(('Ejercicio 3 - TIR'!$E$14-'Ejercicio 3 - TIR'!$C$14)*('Ejercicio 3 - TIR'!$D$14-'Ejercicio 3 - TIR'!$C$14)*D897),'Ejercicio 3 - TIR'!$E$14-SQRT(('Ejercicio 3 - TIR'!$E$14-'Ejercicio 3 - TIR'!$C$14)*('Ejercicio 3 - TIR'!$E$14-'Ejercicio 3 - TIR'!$D$14)*(1-D897)))</f>
        <v>34820.57683</v>
      </c>
      <c r="F897" s="3">
        <f t="shared" si="6"/>
        <v>0.2543356147</v>
      </c>
      <c r="G897" s="4">
        <f>IF(F897&lt;=('Ejercicio 3 - TIR'!$D$18-'Ejercicio 3 - TIR'!$C$18)/('Ejercicio 3 - TIR'!$E$18-'Ejercicio 3 - TIR'!$C$18),'Ejercicio 3 - TIR'!$C$18+SQRT(('Ejercicio 3 - TIR'!$E$18-'Ejercicio 3 - TIR'!$C$18)*('Ejercicio 3 - TIR'!$D$18-'Ejercicio 3 - TIR'!$C$18)*F897),'Ejercicio 3 - TIR'!$E$18-SQRT(('Ejercicio 3 - TIR'!$E$18-'Ejercicio 3 - TIR'!$C$18)*('Ejercicio 3 - TIR'!$E$18-'Ejercicio 3 - TIR'!$D$18)*(1-F897)))</f>
        <v>36176.59633</v>
      </c>
      <c r="H897" s="3">
        <f t="shared" si="7"/>
        <v>0.5874775169</v>
      </c>
      <c r="I897" s="4">
        <f>IF(H897&lt;=('Ejercicio 3 - TIR'!$D$18-'Ejercicio 3 - TIR'!$C$18)/('Ejercicio 3 - TIR'!$E$18-'Ejercicio 3 - TIR'!$C$18),'Ejercicio 3 - TIR'!$C$18+SQRT(('Ejercicio 3 - TIR'!$E$18-'Ejercicio 3 - TIR'!$C$18)*('Ejercicio 3 - TIR'!$D$18-'Ejercicio 3 - TIR'!$C$18)*H897),'Ejercicio 3 - TIR'!$E$18-SQRT(('Ejercicio 3 - TIR'!$E$18-'Ejercicio 3 - TIR'!$C$18)*('Ejercicio 3 - TIR'!$E$18-'Ejercicio 3 - TIR'!$D$18)*(1-H897)))</f>
        <v>39387.31205</v>
      </c>
      <c r="J897" s="3">
        <f t="shared" si="8"/>
        <v>0.8982065474</v>
      </c>
      <c r="K897" s="4">
        <f>IF(J897&lt;=('Ejercicio 3 - TIR'!$D$18-'Ejercicio 3 - TIR'!$C$18)/('Ejercicio 3 - TIR'!$E$18-'Ejercicio 3 - TIR'!$C$18),'Ejercicio 3 - TIR'!$C$18+SQRT(('Ejercicio 3 - TIR'!$E$18-'Ejercicio 3 - TIR'!$C$18)*('Ejercicio 3 - TIR'!$D$18-'Ejercicio 3 - TIR'!$C$18)*J897),'Ejercicio 3 - TIR'!$E$18-SQRT(('Ejercicio 3 - TIR'!$E$18-'Ejercicio 3 - TIR'!$C$18)*('Ejercicio 3 - TIR'!$E$18-'Ejercicio 3 - TIR'!$D$18)*(1-J897)))</f>
        <v>42236.93848</v>
      </c>
      <c r="L897" s="3">
        <f t="shared" si="9"/>
        <v>0.4943685202</v>
      </c>
      <c r="M897" s="4">
        <f>IF(L897&lt;=('Ejercicio 3 - TIR'!$D$18-'Ejercicio 3 - TIR'!$C$18)/('Ejercicio 3 - TIR'!$E$18-'Ejercicio 3 - TIR'!$C$18),'Ejercicio 3 - TIR'!$C$18+SQRT(('Ejercicio 3 - TIR'!$E$18-'Ejercicio 3 - TIR'!$C$18)*('Ejercicio 3 - TIR'!$D$18-'Ejercicio 3 - TIR'!$C$18)*L897),'Ejercicio 3 - TIR'!$E$18-SQRT(('Ejercicio 3 - TIR'!$E$18-'Ejercicio 3 - TIR'!$C$18)*('Ejercicio 3 - TIR'!$E$18-'Ejercicio 3 - TIR'!$D$18)*(1-L897)))</f>
        <v>38611.34589</v>
      </c>
      <c r="N897" s="3">
        <f t="shared" si="10"/>
        <v>0.5811789952</v>
      </c>
      <c r="O897" s="4">
        <f>IF(N897&lt;=('Ejercicio 3 - TIR'!$D$18-'Ejercicio 3 - TIR'!$C$18)/('Ejercicio 3 - TIR'!$E$18-'Ejercicio 3 - TIR'!$C$18),'Ejercicio 3 - TIR'!$C$18+SQRT(('Ejercicio 3 - TIR'!$E$18-'Ejercicio 3 - TIR'!$C$18)*('Ejercicio 3 - TIR'!$D$18-'Ejercicio 3 - TIR'!$C$18)*N897),'Ejercicio 3 - TIR'!$E$18-SQRT(('Ejercicio 3 - TIR'!$E$18-'Ejercicio 3 - TIR'!$C$18)*('Ejercicio 3 - TIR'!$E$18-'Ejercicio 3 - TIR'!$D$18)*(1-N897)))</f>
        <v>39336.85436</v>
      </c>
      <c r="P897" s="3">
        <f t="shared" si="11"/>
        <v>0.2712054026</v>
      </c>
      <c r="Q897" s="7">
        <f>IF(P897&lt;=('Ejercicio 3 - TIR'!$D$22-'Ejercicio 3 - TIR'!$C$22)/('Ejercicio 3 - TIR'!$E$22-'Ejercicio 3 - TIR'!$C$22),'Ejercicio 3 - TIR'!$C$22+SQRT(('Ejercicio 3 - TIR'!$E$22-'Ejercicio 3 - TIR'!$C$22)*('Ejercicio 3 - TIR'!$D$22-'Ejercicio 3 - TIR'!$C$22)*P897),'Ejercicio 3 - TIR'!$E$22-SQRT(('Ejercicio 3 - TIR'!$E$22-'Ejercicio 3 - TIR'!$C$22)*('Ejercicio 3 - TIR'!$E$22-'Ejercicio 3 - TIR'!$D$22)*(1-P897)))</f>
        <v>0.1420945632</v>
      </c>
      <c r="R897" s="3">
        <f t="shared" si="12"/>
        <v>0.6051523955</v>
      </c>
      <c r="S897" s="7">
        <f>IF(R897&lt;=('Ejercicio 3 - TIR'!$D$23-'Ejercicio 3 - TIR'!$C$23)/('Ejercicio 3 - TIR'!$E$23-'Ejercicio 3 - TIR'!$C$23),'Ejercicio 3 - TIR'!$C$23+SQRT(('Ejercicio 3 - TIR'!$E$23-'Ejercicio 3 - TIR'!$C$23)*('Ejercicio 3 - TIR'!$D$23-'Ejercicio 3 - TIR'!$C$23)*R897),'Ejercicio 3 - TIR'!$E$23-SQRT(('Ejercicio 3 - TIR'!$E$23-'Ejercicio 3 - TIR'!$C$23)*('Ejercicio 3 - TIR'!$E$23-'Ejercicio 3 - TIR'!$D$23)*(1-R897)))</f>
        <v>0.153340561</v>
      </c>
      <c r="T897" s="3">
        <f t="shared" si="13"/>
        <v>0.5014190599</v>
      </c>
      <c r="U897" s="7">
        <f>IF(T897&lt;=('Ejercicio 3 - TIR'!$D$24-'Ejercicio 3 - TIR'!$C$24)/('Ejercicio 3 - TIR'!$E$24-'Ejercicio 3 - TIR'!$C$24),'Ejercicio 3 - TIR'!$C$24+SQRT(('Ejercicio 3 - TIR'!$E$24-'Ejercicio 3 - TIR'!$C$24)*('Ejercicio 3 - TIR'!$D$24-'Ejercicio 3 - TIR'!$C$24)*T897),'Ejercicio 3 - TIR'!$E$24-SQRT(('Ejercicio 3 - TIR'!$E$24-'Ejercicio 3 - TIR'!$C$24)*('Ejercicio 3 - TIR'!$E$24-'Ejercicio 3 - TIR'!$D$24)*(1-T897)))</f>
        <v>0.1826365602</v>
      </c>
      <c r="V897" s="3">
        <f t="shared" si="14"/>
        <v>0.8023970805</v>
      </c>
      <c r="W897" s="7">
        <f>IF(V897&lt;=('Ejercicio 3 - TIR'!$D$25-'Ejercicio 3 - TIR'!$C$25)/('Ejercicio 3 - TIR'!$E$25-'Ejercicio 3 - TIR'!$C$25),'Ejercicio 3 - TIR'!$C$25+SQRT(('Ejercicio 3 - TIR'!$E$25-'Ejercicio 3 - TIR'!$C$25)*('Ejercicio 3 - TIR'!$D$25-'Ejercicio 3 - TIR'!$C$25)*V897),'Ejercicio 3 - TIR'!$E$25-SQRT(('Ejercicio 3 - TIR'!$E$25-'Ejercicio 3 - TIR'!$C$25)*('Ejercicio 3 - TIR'!$E$25-'Ejercicio 3 - TIR'!$D$25)*(1-V897)))</f>
        <v>0.2237015168</v>
      </c>
      <c r="X897" s="3">
        <f t="shared" si="15"/>
        <v>0.8354781444</v>
      </c>
      <c r="Y897" s="7">
        <f>IF(X897&lt;=('Ejercicio 3 - TIR'!$D$26-'Ejercicio 3 - TIR'!$C$26)/('Ejercicio 3 - TIR'!$E$26-'Ejercicio 3 - TIR'!$C$26),'Ejercicio 3 - TIR'!$C$26+SQRT(('Ejercicio 3 - TIR'!$E$26-'Ejercicio 3 - TIR'!$C$26)*('Ejercicio 3 - TIR'!$D$26-'Ejercicio 3 - TIR'!$C$26)*X897),'Ejercicio 3 - TIR'!$E$26-SQRT(('Ejercicio 3 - TIR'!$E$26-'Ejercicio 3 - TIR'!$C$26)*('Ejercicio 3 - TIR'!$E$26-'Ejercicio 3 - TIR'!$D$26)*(1-X897)))</f>
        <v>0.2501936581</v>
      </c>
      <c r="Z897" s="3">
        <f t="shared" si="16"/>
        <v>1.142094563</v>
      </c>
      <c r="AA897" s="3">
        <f t="shared" si="17"/>
        <v>1.317223984</v>
      </c>
      <c r="AB897" s="3">
        <f t="shared" si="18"/>
        <v>1.557797242</v>
      </c>
      <c r="AC897" s="3">
        <f t="shared" si="19"/>
        <v>1.906278848</v>
      </c>
      <c r="AD897" s="3">
        <f t="shared" si="20"/>
        <v>2.383217726</v>
      </c>
      <c r="AE897" s="2">
        <f t="shared" si="21"/>
        <v>4947.814656</v>
      </c>
      <c r="AF897" s="2">
        <f t="shared" si="22"/>
        <v>5706.515332</v>
      </c>
      <c r="AG897" s="2">
        <f t="shared" si="23"/>
        <v>6748.733663</v>
      </c>
      <c r="AH897" s="2">
        <f t="shared" si="24"/>
        <v>8258.435619</v>
      </c>
      <c r="AI897" s="2">
        <f t="shared" si="25"/>
        <v>10324.64384</v>
      </c>
      <c r="AJ897" s="4">
        <f t="shared" si="26"/>
        <v>41317.09398</v>
      </c>
      <c r="AK897" s="4">
        <f t="shared" si="27"/>
        <v>51881.91211</v>
      </c>
      <c r="AL897" s="4">
        <f t="shared" si="28"/>
        <v>65796.58627</v>
      </c>
      <c r="AM897" s="4">
        <f t="shared" si="29"/>
        <v>73603.99195</v>
      </c>
      <c r="AN897" s="4">
        <f t="shared" si="30"/>
        <v>93748.28858</v>
      </c>
      <c r="AO897" s="4">
        <f>C897/'Ejercicio 3 - TIR'!$D$7</f>
        <v>16194.26955</v>
      </c>
      <c r="AP897" s="4">
        <f t="shared" si="31"/>
        <v>25122.82443</v>
      </c>
      <c r="AQ897" s="4">
        <f t="shared" si="32"/>
        <v>35687.64256</v>
      </c>
      <c r="AR897" s="4">
        <f t="shared" si="33"/>
        <v>49602.31672</v>
      </c>
      <c r="AS897" s="4">
        <f t="shared" si="34"/>
        <v>57409.7224</v>
      </c>
      <c r="AT897" s="4">
        <f t="shared" si="35"/>
        <v>77554.01903</v>
      </c>
      <c r="AU897" s="4">
        <f>AP897*'Ejercicio 3 - TIR'!$D$5</f>
        <v>12561.41222</v>
      </c>
      <c r="AV897" s="4">
        <f>AQ897*'Ejercicio 3 - TIR'!$D$5</f>
        <v>17843.82128</v>
      </c>
      <c r="AW897" s="4">
        <f>AR897*'Ejercicio 3 - TIR'!$D$5</f>
        <v>24801.15836</v>
      </c>
      <c r="AX897" s="4">
        <f>AS897*'Ejercicio 3 - TIR'!$D$5</f>
        <v>28704.8612</v>
      </c>
      <c r="AY897" s="4">
        <f>AT897*'Ejercicio 3 - TIR'!$D$5</f>
        <v>38777.00952</v>
      </c>
      <c r="AZ897" s="4">
        <f t="shared" ref="AZ897:BD897" si="2726">AJ897-AU897-AE897</f>
        <v>23807.86711</v>
      </c>
      <c r="BA897" s="4">
        <f t="shared" si="2726"/>
        <v>28331.5755</v>
      </c>
      <c r="BB897" s="4">
        <f t="shared" si="2726"/>
        <v>34246.69425</v>
      </c>
      <c r="BC897" s="4">
        <f t="shared" si="2726"/>
        <v>36640.69513</v>
      </c>
      <c r="BD897" s="4">
        <f t="shared" si="2726"/>
        <v>44646.63523</v>
      </c>
      <c r="BE897" s="4">
        <f t="shared" ref="BE897:BI897" si="2727">AZ897/Z897</f>
        <v>20845.79323</v>
      </c>
      <c r="BF897" s="4">
        <f t="shared" si="2727"/>
        <v>21508.54816</v>
      </c>
      <c r="BG897" s="4">
        <f t="shared" si="2727"/>
        <v>21984.05115</v>
      </c>
      <c r="BH897" s="4">
        <f t="shared" si="2727"/>
        <v>19221.05739</v>
      </c>
      <c r="BI897" s="4">
        <f t="shared" si="2727"/>
        <v>18733.76265</v>
      </c>
      <c r="BJ897" s="4">
        <f t="shared" si="38"/>
        <v>82985.01593</v>
      </c>
      <c r="BK897" s="4">
        <f t="shared" si="39"/>
        <v>38594.47025</v>
      </c>
      <c r="BL897" s="4">
        <f t="shared" si="40"/>
        <v>121579.4862</v>
      </c>
      <c r="BM897" s="4">
        <f>BK897*'Ejercicio 3 - TIR'!$D$5</f>
        <v>19297.23512</v>
      </c>
      <c r="BN897" s="4">
        <f t="shared" si="41"/>
        <v>102282.2511</v>
      </c>
      <c r="BO897" s="4">
        <f t="shared" si="42"/>
        <v>42917.71161</v>
      </c>
      <c r="BP897" s="4">
        <f t="shared" si="43"/>
        <v>-115791.9246</v>
      </c>
      <c r="BQ897" s="4">
        <f t="shared" ref="BQ897:BT897" si="2728">BE897</f>
        <v>20845.79323</v>
      </c>
      <c r="BR897" s="4">
        <f t="shared" si="2728"/>
        <v>21508.54816</v>
      </c>
      <c r="BS897" s="4">
        <f t="shared" si="2728"/>
        <v>21984.05115</v>
      </c>
      <c r="BT897" s="4">
        <f t="shared" si="2728"/>
        <v>19221.05739</v>
      </c>
      <c r="BU897" s="4">
        <f t="shared" si="45"/>
        <v>61651.47426</v>
      </c>
      <c r="BV897" s="36">
        <f t="shared" si="46"/>
        <v>6.738443757</v>
      </c>
    </row>
    <row r="898" ht="15.0" customHeight="1">
      <c r="A898" s="2">
        <v>897.0</v>
      </c>
      <c r="B898" s="3">
        <f t="shared" si="4"/>
        <v>0.885863049</v>
      </c>
      <c r="C898" s="4">
        <f>IF(B898&lt;=('Ejercicio 3 - TIR'!$D$13-'Ejercicio 3 - TIR'!$C$13)/('Ejercicio 3 - TIR'!$E$13-'Ejercicio 3 - TIR'!$C$13),'Ejercicio 3 - TIR'!$C$13+SQRT(('Ejercicio 3 - TIR'!$E$13-'Ejercicio 3 - TIR'!$C$13)*('Ejercicio 3 - TIR'!$D$13-'Ejercicio 3 - TIR'!$C$13)*B898),'Ejercicio 3 - TIR'!$E$13-SQRT(('Ejercicio 3 - TIR'!$E$13-'Ejercicio 3 - TIR'!$C$13)*('Ejercicio 3 - TIR'!$E$13-'Ejercicio 3 - TIR'!$D$13)*(1-B898)))</f>
        <v>88296.82346</v>
      </c>
      <c r="D898" s="3">
        <f t="shared" si="5"/>
        <v>0.544637291</v>
      </c>
      <c r="E898" s="4">
        <f>IF(D898&lt;=('Ejercicio 3 - TIR'!$D$14-'Ejercicio 3 - TIR'!$C$14)/('Ejercicio 3 - TIR'!$E$14-'Ejercicio 3 - TIR'!$C$14),'Ejercicio 3 - TIR'!$C$14+SQRT(('Ejercicio 3 - TIR'!$E$14-'Ejercicio 3 - TIR'!$C$14)*('Ejercicio 3 - TIR'!$D$14-'Ejercicio 3 - TIR'!$C$14)*D898),'Ejercicio 3 - TIR'!$E$14-SQRT(('Ejercicio 3 - TIR'!$E$14-'Ejercicio 3 - TIR'!$C$14)*('Ejercicio 3 - TIR'!$E$14-'Ejercicio 3 - TIR'!$D$14)*(1-D898)))</f>
        <v>31735.35201</v>
      </c>
      <c r="F898" s="3">
        <f t="shared" si="6"/>
        <v>0.06511899631</v>
      </c>
      <c r="G898" s="4">
        <f>IF(F898&lt;=('Ejercicio 3 - TIR'!$D$18-'Ejercicio 3 - TIR'!$C$18)/('Ejercicio 3 - TIR'!$E$18-'Ejercicio 3 - TIR'!$C$18),'Ejercicio 3 - TIR'!$C$18+SQRT(('Ejercicio 3 - TIR'!$E$18-'Ejercicio 3 - TIR'!$C$18)*('Ejercicio 3 - TIR'!$D$18-'Ejercicio 3 - TIR'!$C$18)*F898),'Ejercicio 3 - TIR'!$E$18-SQRT(('Ejercicio 3 - TIR'!$E$18-'Ejercicio 3 - TIR'!$C$18)*('Ejercicio 3 - TIR'!$E$18-'Ejercicio 3 - TIR'!$D$18)*(1-F898)))</f>
        <v>33125.35589</v>
      </c>
      <c r="H898" s="3">
        <f t="shared" si="7"/>
        <v>0.6027065576</v>
      </c>
      <c r="I898" s="4">
        <f>IF(H898&lt;=('Ejercicio 3 - TIR'!$D$18-'Ejercicio 3 - TIR'!$C$18)/('Ejercicio 3 - TIR'!$E$18-'Ejercicio 3 - TIR'!$C$18),'Ejercicio 3 - TIR'!$C$18+SQRT(('Ejercicio 3 - TIR'!$E$18-'Ejercicio 3 - TIR'!$C$18)*('Ejercicio 3 - TIR'!$D$18-'Ejercicio 3 - TIR'!$C$18)*H898),'Ejercicio 3 - TIR'!$E$18-SQRT(('Ejercicio 3 - TIR'!$E$18-'Ejercicio 3 - TIR'!$C$18)*('Ejercicio 3 - TIR'!$E$18-'Ejercicio 3 - TIR'!$D$18)*(1-H898)))</f>
        <v>39508.20612</v>
      </c>
      <c r="J898" s="3">
        <f t="shared" si="8"/>
        <v>0.01720033656</v>
      </c>
      <c r="K898" s="4">
        <f>IF(J898&lt;=('Ejercicio 3 - TIR'!$D$18-'Ejercicio 3 - TIR'!$C$18)/('Ejercicio 3 - TIR'!$E$18-'Ejercicio 3 - TIR'!$C$18),'Ejercicio 3 - TIR'!$C$18+SQRT(('Ejercicio 3 - TIR'!$E$18-'Ejercicio 3 - TIR'!$C$18)*('Ejercicio 3 - TIR'!$D$18-'Ejercicio 3 - TIR'!$C$18)*J898),'Ejercicio 3 - TIR'!$E$18-SQRT(('Ejercicio 3 - TIR'!$E$18-'Ejercicio 3 - TIR'!$C$18)*('Ejercicio 3 - TIR'!$E$18-'Ejercicio 3 - TIR'!$D$18)*(1-J898)))</f>
        <v>31606.25356</v>
      </c>
      <c r="L898" s="3">
        <f t="shared" si="9"/>
        <v>0.0541028416</v>
      </c>
      <c r="M898" s="4">
        <f>IF(L898&lt;=('Ejercicio 3 - TIR'!$D$18-'Ejercicio 3 - TIR'!$C$18)/('Ejercicio 3 - TIR'!$E$18-'Ejercicio 3 - TIR'!$C$18),'Ejercicio 3 - TIR'!$C$18+SQRT(('Ejercicio 3 - TIR'!$E$18-'Ejercicio 3 - TIR'!$C$18)*('Ejercicio 3 - TIR'!$D$18-'Ejercicio 3 - TIR'!$C$18)*L898),'Ejercicio 3 - TIR'!$E$18-SQRT(('Ejercicio 3 - TIR'!$E$18-'Ejercicio 3 - TIR'!$C$18)*('Ejercicio 3 - TIR'!$E$18-'Ejercicio 3 - TIR'!$D$18)*(1-L898)))</f>
        <v>32848.75872</v>
      </c>
      <c r="N898" s="3">
        <f t="shared" si="10"/>
        <v>0.2930697766</v>
      </c>
      <c r="O898" s="4">
        <f>IF(N898&lt;=('Ejercicio 3 - TIR'!$D$18-'Ejercicio 3 - TIR'!$C$18)/('Ejercicio 3 - TIR'!$E$18-'Ejercicio 3 - TIR'!$C$18),'Ejercicio 3 - TIR'!$C$18+SQRT(('Ejercicio 3 - TIR'!$E$18-'Ejercicio 3 - TIR'!$C$18)*('Ejercicio 3 - TIR'!$D$18-'Ejercicio 3 - TIR'!$C$18)*N898),'Ejercicio 3 - TIR'!$E$18-SQRT(('Ejercicio 3 - TIR'!$E$18-'Ejercicio 3 - TIR'!$C$18)*('Ejercicio 3 - TIR'!$E$18-'Ejercicio 3 - TIR'!$D$18)*(1-N898)))</f>
        <v>36630.26896</v>
      </c>
      <c r="P898" s="3">
        <f t="shared" si="11"/>
        <v>0.7502306604</v>
      </c>
      <c r="Q898" s="7">
        <f>IF(P898&lt;=('Ejercicio 3 - TIR'!$D$22-'Ejercicio 3 - TIR'!$C$22)/('Ejercicio 3 - TIR'!$E$22-'Ejercicio 3 - TIR'!$C$22),'Ejercicio 3 - TIR'!$C$22+SQRT(('Ejercicio 3 - TIR'!$E$22-'Ejercicio 3 - TIR'!$C$22)*('Ejercicio 3 - TIR'!$D$22-'Ejercicio 3 - TIR'!$C$22)*P898),'Ejercicio 3 - TIR'!$E$22-SQRT(('Ejercicio 3 - TIR'!$E$22-'Ejercicio 3 - TIR'!$C$22)*('Ejercicio 3 - TIR'!$E$22-'Ejercicio 3 - TIR'!$D$22)*(1-P898)))</f>
        <v>0.1587965849</v>
      </c>
      <c r="R898" s="3">
        <f t="shared" si="12"/>
        <v>0.2710980042</v>
      </c>
      <c r="S898" s="7">
        <f>IF(R898&lt;=('Ejercicio 3 - TIR'!$D$23-'Ejercicio 3 - TIR'!$C$23)/('Ejercicio 3 - TIR'!$E$23-'Ejercicio 3 - TIR'!$C$23),'Ejercicio 3 - TIR'!$C$23+SQRT(('Ejercicio 3 - TIR'!$E$23-'Ejercicio 3 - TIR'!$C$23)*('Ejercicio 3 - TIR'!$D$23-'Ejercicio 3 - TIR'!$C$23)*R898),'Ejercicio 3 - TIR'!$E$23-SQRT(('Ejercicio 3 - TIR'!$E$23-'Ejercicio 3 - TIR'!$C$23)*('Ejercicio 3 - TIR'!$E$23-'Ejercicio 3 - TIR'!$D$23)*(1-R898)))</f>
        <v>0.142090188</v>
      </c>
      <c r="T898" s="3">
        <f t="shared" si="13"/>
        <v>0.1007833527</v>
      </c>
      <c r="U898" s="7">
        <f>IF(T898&lt;=('Ejercicio 3 - TIR'!$D$24-'Ejercicio 3 - TIR'!$C$24)/('Ejercicio 3 - TIR'!$E$24-'Ejercicio 3 - TIR'!$C$24),'Ejercicio 3 - TIR'!$C$24+SQRT(('Ejercicio 3 - TIR'!$E$24-'Ejercicio 3 - TIR'!$C$24)*('Ejercicio 3 - TIR'!$D$24-'Ejercicio 3 - TIR'!$C$24)*T898),'Ejercicio 3 - TIR'!$E$24-SQRT(('Ejercicio 3 - TIR'!$E$24-'Ejercicio 3 - TIR'!$C$24)*('Ejercicio 3 - TIR'!$E$24-'Ejercicio 3 - TIR'!$D$24)*(1-T898)))</f>
        <v>0.1645480253</v>
      </c>
      <c r="V898" s="3">
        <f t="shared" si="14"/>
        <v>0.2682394059</v>
      </c>
      <c r="W898" s="7">
        <f>IF(V898&lt;=('Ejercicio 3 - TIR'!$D$25-'Ejercicio 3 - TIR'!$C$25)/('Ejercicio 3 - TIR'!$E$25-'Ejercicio 3 - TIR'!$C$25),'Ejercicio 3 - TIR'!$C$25+SQRT(('Ejercicio 3 - TIR'!$E$25-'Ejercicio 3 - TIR'!$C$25)*('Ejercicio 3 - TIR'!$D$25-'Ejercicio 3 - TIR'!$C$25)*V898),'Ejercicio 3 - TIR'!$E$25-SQRT(('Ejercicio 3 - TIR'!$E$25-'Ejercicio 3 - TIR'!$C$25)*('Ejercicio 3 - TIR'!$E$25-'Ejercicio 3 - TIR'!$D$25)*(1-V898)))</f>
        <v>0.1993787298</v>
      </c>
      <c r="X898" s="3">
        <f t="shared" si="15"/>
        <v>0.6712467134</v>
      </c>
      <c r="Y898" s="7">
        <f>IF(X898&lt;=('Ejercicio 3 - TIR'!$D$26-'Ejercicio 3 - TIR'!$C$26)/('Ejercicio 3 - TIR'!$E$26-'Ejercicio 3 - TIR'!$C$26),'Ejercicio 3 - TIR'!$C$26+SQRT(('Ejercicio 3 - TIR'!$E$26-'Ejercicio 3 - TIR'!$C$26)*('Ejercicio 3 - TIR'!$D$26-'Ejercicio 3 - TIR'!$C$26)*X898),'Ejercicio 3 - TIR'!$E$26-SQRT(('Ejercicio 3 - TIR'!$E$26-'Ejercicio 3 - TIR'!$C$26)*('Ejercicio 3 - TIR'!$E$26-'Ejercicio 3 - TIR'!$D$26)*(1-X898)))</f>
        <v>0.2378660737</v>
      </c>
      <c r="Z898" s="3">
        <f t="shared" si="16"/>
        <v>1.158796585</v>
      </c>
      <c r="AA898" s="3">
        <f t="shared" si="17"/>
        <v>1.32345021</v>
      </c>
      <c r="AB898" s="3">
        <f t="shared" si="18"/>
        <v>1.541221328</v>
      </c>
      <c r="AC898" s="3">
        <f t="shared" si="19"/>
        <v>1.848508079</v>
      </c>
      <c r="AD898" s="3">
        <f t="shared" si="20"/>
        <v>2.288205438</v>
      </c>
      <c r="AE898" s="2">
        <f t="shared" si="21"/>
        <v>5039.465521</v>
      </c>
      <c r="AF898" s="2">
        <f t="shared" si="22"/>
        <v>5755.524124</v>
      </c>
      <c r="AG898" s="2">
        <f t="shared" si="23"/>
        <v>6702.584253</v>
      </c>
      <c r="AH898" s="2">
        <f t="shared" si="24"/>
        <v>8038.936988</v>
      </c>
      <c r="AI898" s="2">
        <f t="shared" si="25"/>
        <v>9951.127366</v>
      </c>
      <c r="AJ898" s="4">
        <f t="shared" si="26"/>
        <v>38385.54928</v>
      </c>
      <c r="AK898" s="4">
        <f t="shared" si="27"/>
        <v>52287.14367</v>
      </c>
      <c r="AL898" s="4">
        <f t="shared" si="28"/>
        <v>48712.23208</v>
      </c>
      <c r="AM898" s="4">
        <f t="shared" si="29"/>
        <v>60721.19587</v>
      </c>
      <c r="AN898" s="4">
        <f t="shared" si="30"/>
        <v>83817.58062</v>
      </c>
      <c r="AO898" s="4">
        <f>C898/'Ejercicio 3 - TIR'!$D$7</f>
        <v>17659.36469</v>
      </c>
      <c r="AP898" s="4">
        <f t="shared" si="31"/>
        <v>20726.18459</v>
      </c>
      <c r="AQ898" s="4">
        <f t="shared" si="32"/>
        <v>34627.77898</v>
      </c>
      <c r="AR898" s="4">
        <f t="shared" si="33"/>
        <v>31052.86739</v>
      </c>
      <c r="AS898" s="4">
        <f t="shared" si="34"/>
        <v>43061.83118</v>
      </c>
      <c r="AT898" s="4">
        <f t="shared" si="35"/>
        <v>66158.21593</v>
      </c>
      <c r="AU898" s="4">
        <f>AP898*'Ejercicio 3 - TIR'!$D$5</f>
        <v>10363.09229</v>
      </c>
      <c r="AV898" s="4">
        <f>AQ898*'Ejercicio 3 - TIR'!$D$5</f>
        <v>17313.88949</v>
      </c>
      <c r="AW898" s="4">
        <f>AR898*'Ejercicio 3 - TIR'!$D$5</f>
        <v>15526.4337</v>
      </c>
      <c r="AX898" s="4">
        <f>AS898*'Ejercicio 3 - TIR'!$D$5</f>
        <v>21530.91559</v>
      </c>
      <c r="AY898" s="4">
        <f>AT898*'Ejercicio 3 - TIR'!$D$5</f>
        <v>33079.10797</v>
      </c>
      <c r="AZ898" s="4">
        <f t="shared" ref="AZ898:BD898" si="2729">AJ898-AU898-AE898</f>
        <v>22982.99147</v>
      </c>
      <c r="BA898" s="4">
        <f t="shared" si="2729"/>
        <v>29217.73006</v>
      </c>
      <c r="BB898" s="4">
        <f t="shared" si="2729"/>
        <v>26483.21413</v>
      </c>
      <c r="BC898" s="4">
        <f t="shared" si="2729"/>
        <v>31151.34329</v>
      </c>
      <c r="BD898" s="4">
        <f t="shared" si="2729"/>
        <v>40787.34529</v>
      </c>
      <c r="BE898" s="4">
        <f t="shared" ref="BE898:BI898" si="2730">AZ898/Z898</f>
        <v>19833.49948</v>
      </c>
      <c r="BF898" s="4">
        <f t="shared" si="2730"/>
        <v>22076.93939</v>
      </c>
      <c r="BG898" s="4">
        <f t="shared" si="2730"/>
        <v>17183.26476</v>
      </c>
      <c r="BH898" s="4">
        <f t="shared" si="2730"/>
        <v>16852.15426</v>
      </c>
      <c r="BI898" s="4">
        <f t="shared" si="2730"/>
        <v>17825.03643</v>
      </c>
      <c r="BJ898" s="4">
        <f t="shared" si="38"/>
        <v>72617.00504</v>
      </c>
      <c r="BK898" s="4">
        <f t="shared" si="39"/>
        <v>40408.25432</v>
      </c>
      <c r="BL898" s="4">
        <f t="shared" si="40"/>
        <v>113025.2594</v>
      </c>
      <c r="BM898" s="4">
        <f>BK898*'Ejercicio 3 - TIR'!$D$5</f>
        <v>20204.12716</v>
      </c>
      <c r="BN898" s="4">
        <f t="shared" si="41"/>
        <v>92821.1322</v>
      </c>
      <c r="BO898" s="4">
        <f t="shared" si="42"/>
        <v>40565.03436</v>
      </c>
      <c r="BP898" s="4">
        <f t="shared" si="43"/>
        <v>-120032.1755</v>
      </c>
      <c r="BQ898" s="4">
        <f t="shared" ref="BQ898:BT898" si="2731">BE898</f>
        <v>19833.49948</v>
      </c>
      <c r="BR898" s="4">
        <f t="shared" si="2731"/>
        <v>22076.93939</v>
      </c>
      <c r="BS898" s="4">
        <f t="shared" si="2731"/>
        <v>17183.26476</v>
      </c>
      <c r="BT898" s="4">
        <f t="shared" si="2731"/>
        <v>16852.15426</v>
      </c>
      <c r="BU898" s="4">
        <f t="shared" si="45"/>
        <v>58390.07079</v>
      </c>
      <c r="BV898" s="36">
        <f t="shared" si="46"/>
        <v>3.271518012</v>
      </c>
    </row>
    <row r="899" ht="15.0" customHeight="1">
      <c r="A899" s="2">
        <v>898.0</v>
      </c>
      <c r="B899" s="3">
        <f t="shared" si="4"/>
        <v>0.9994731682</v>
      </c>
      <c r="C899" s="4">
        <f>IF(B899&lt;=('Ejercicio 3 - TIR'!$D$13-'Ejercicio 3 - TIR'!$C$13)/('Ejercicio 3 - TIR'!$E$13-'Ejercicio 3 - TIR'!$C$13),'Ejercicio 3 - TIR'!$C$13+SQRT(('Ejercicio 3 - TIR'!$E$13-'Ejercicio 3 - TIR'!$C$13)*('Ejercicio 3 - TIR'!$D$13-'Ejercicio 3 - TIR'!$C$13)*B899),'Ejercicio 3 - TIR'!$E$13-SQRT(('Ejercicio 3 - TIR'!$E$13-'Ejercicio 3 - TIR'!$C$13)*('Ejercicio 3 - TIR'!$E$13-'Ejercicio 3 - TIR'!$D$13)*(1-B899)))</f>
        <v>99204.89111</v>
      </c>
      <c r="D899" s="3">
        <f t="shared" si="5"/>
        <v>0.2805242391</v>
      </c>
      <c r="E899" s="4">
        <f>IF(D899&lt;=('Ejercicio 3 - TIR'!$D$14-'Ejercicio 3 - TIR'!$C$14)/('Ejercicio 3 - TIR'!$E$14-'Ejercicio 3 - TIR'!$C$14),'Ejercicio 3 - TIR'!$C$14+SQRT(('Ejercicio 3 - TIR'!$E$14-'Ejercicio 3 - TIR'!$C$14)*('Ejercicio 3 - TIR'!$D$14-'Ejercicio 3 - TIR'!$C$14)*D899),'Ejercicio 3 - TIR'!$E$14-SQRT(('Ejercicio 3 - TIR'!$E$14-'Ejercicio 3 - TIR'!$C$14)*('Ejercicio 3 - TIR'!$E$14-'Ejercicio 3 - TIR'!$D$14)*(1-D899)))</f>
        <v>29586.86363</v>
      </c>
      <c r="F899" s="3">
        <f t="shared" si="6"/>
        <v>0.333512863</v>
      </c>
      <c r="G899" s="4">
        <f>IF(F899&lt;=('Ejercicio 3 - TIR'!$D$18-'Ejercicio 3 - TIR'!$C$18)/('Ejercicio 3 - TIR'!$E$18-'Ejercicio 3 - TIR'!$C$18),'Ejercicio 3 - TIR'!$C$18+SQRT(('Ejercicio 3 - TIR'!$E$18-'Ejercicio 3 - TIR'!$C$18)*('Ejercicio 3 - TIR'!$D$18-'Ejercicio 3 - TIR'!$C$18)*F899),'Ejercicio 3 - TIR'!$E$18-SQRT(('Ejercicio 3 - TIR'!$E$18-'Ejercicio 3 - TIR'!$C$18)*('Ejercicio 3 - TIR'!$E$18-'Ejercicio 3 - TIR'!$D$18)*(1-F899)))</f>
        <v>37072.97175</v>
      </c>
      <c r="H899" s="3">
        <f t="shared" si="7"/>
        <v>0.6823107641</v>
      </c>
      <c r="I899" s="4">
        <f>IF(H899&lt;=('Ejercicio 3 - TIR'!$D$18-'Ejercicio 3 - TIR'!$C$18)/('Ejercicio 3 - TIR'!$E$18-'Ejercicio 3 - TIR'!$C$18),'Ejercicio 3 - TIR'!$C$18+SQRT(('Ejercicio 3 - TIR'!$E$18-'Ejercicio 3 - TIR'!$C$18)*('Ejercicio 3 - TIR'!$D$18-'Ejercicio 3 - TIR'!$C$18)*H899),'Ejercicio 3 - TIR'!$E$18-SQRT(('Ejercicio 3 - TIR'!$E$18-'Ejercicio 3 - TIR'!$C$18)*('Ejercicio 3 - TIR'!$E$18-'Ejercicio 3 - TIR'!$D$18)*(1-H899)))</f>
        <v>40118.74067</v>
      </c>
      <c r="J899" s="3">
        <f t="shared" si="8"/>
        <v>0.1758292578</v>
      </c>
      <c r="K899" s="4">
        <f>IF(J899&lt;=('Ejercicio 3 - TIR'!$D$18-'Ejercicio 3 - TIR'!$C$18)/('Ejercicio 3 - TIR'!$E$18-'Ejercicio 3 - TIR'!$C$18),'Ejercicio 3 - TIR'!$C$18+SQRT(('Ejercicio 3 - TIR'!$E$18-'Ejercicio 3 - TIR'!$C$18)*('Ejercicio 3 - TIR'!$D$18-'Ejercicio 3 - TIR'!$C$18)*J899),'Ejercicio 3 - TIR'!$E$18-SQRT(('Ejercicio 3 - TIR'!$E$18-'Ejercicio 3 - TIR'!$C$18)*('Ejercicio 3 - TIR'!$E$18-'Ejercicio 3 - TIR'!$D$18)*(1-J899)))</f>
        <v>35135.60013</v>
      </c>
      <c r="L899" s="3">
        <f t="shared" si="9"/>
        <v>0.1529542372</v>
      </c>
      <c r="M899" s="4">
        <f>IF(L899&lt;=('Ejercicio 3 - TIR'!$D$18-'Ejercicio 3 - TIR'!$C$18)/('Ejercicio 3 - TIR'!$E$18-'Ejercicio 3 - TIR'!$C$18),'Ejercicio 3 - TIR'!$C$18+SQRT(('Ejercicio 3 - TIR'!$E$18-'Ejercicio 3 - TIR'!$C$18)*('Ejercicio 3 - TIR'!$D$18-'Ejercicio 3 - TIR'!$C$18)*L899),'Ejercicio 3 - TIR'!$E$18-SQRT(('Ejercicio 3 - TIR'!$E$18-'Ejercicio 3 - TIR'!$C$18)*('Ejercicio 3 - TIR'!$E$18-'Ejercicio 3 - TIR'!$D$18)*(1-L899)))</f>
        <v>34789.89933</v>
      </c>
      <c r="N899" s="3">
        <f t="shared" si="10"/>
        <v>0.06457366054</v>
      </c>
      <c r="O899" s="4">
        <f>IF(N899&lt;=('Ejercicio 3 - TIR'!$D$18-'Ejercicio 3 - TIR'!$C$18)/('Ejercicio 3 - TIR'!$E$18-'Ejercicio 3 - TIR'!$C$18),'Ejercicio 3 - TIR'!$C$18+SQRT(('Ejercicio 3 - TIR'!$E$18-'Ejercicio 3 - TIR'!$C$18)*('Ejercicio 3 - TIR'!$D$18-'Ejercicio 3 - TIR'!$C$18)*N899),'Ejercicio 3 - TIR'!$E$18-SQRT(('Ejercicio 3 - TIR'!$E$18-'Ejercicio 3 - TIR'!$C$18)*('Ejercicio 3 - TIR'!$E$18-'Ejercicio 3 - TIR'!$D$18)*(1-N899)))</f>
        <v>33112.24181</v>
      </c>
      <c r="P899" s="3">
        <f t="shared" si="11"/>
        <v>0.6581659671</v>
      </c>
      <c r="Q899" s="7">
        <f>IF(P899&lt;=('Ejercicio 3 - TIR'!$D$22-'Ejercicio 3 - TIR'!$C$22)/('Ejercicio 3 - TIR'!$E$22-'Ejercicio 3 - TIR'!$C$22),'Ejercicio 3 - TIR'!$C$22+SQRT(('Ejercicio 3 - TIR'!$E$22-'Ejercicio 3 - TIR'!$C$22)*('Ejercicio 3 - TIR'!$D$22-'Ejercicio 3 - TIR'!$C$22)*P899),'Ejercicio 3 - TIR'!$E$22-SQRT(('Ejercicio 3 - TIR'!$E$22-'Ejercicio 3 - TIR'!$C$22)*('Ejercicio 3 - TIR'!$E$22-'Ejercicio 3 - TIR'!$D$22)*(1-P899)))</f>
        <v>0.1551947332</v>
      </c>
      <c r="R899" s="3">
        <f t="shared" si="12"/>
        <v>0.08041821441</v>
      </c>
      <c r="S899" s="7">
        <f>IF(R899&lt;=('Ejercicio 3 - TIR'!$D$23-'Ejercicio 3 - TIR'!$C$23)/('Ejercicio 3 - TIR'!$E$23-'Ejercicio 3 - TIR'!$C$23),'Ejercicio 3 - TIR'!$C$23+SQRT(('Ejercicio 3 - TIR'!$E$23-'Ejercicio 3 - TIR'!$C$23)*('Ejercicio 3 - TIR'!$D$23-'Ejercicio 3 - TIR'!$C$23)*R899),'Ejercicio 3 - TIR'!$E$23-SQRT(('Ejercicio 3 - TIR'!$E$23-'Ejercicio 3 - TIR'!$C$23)*('Ejercicio 3 - TIR'!$E$23-'Ejercicio 3 - TIR'!$D$23)*(1-R899)))</f>
        <v>0.1320313252</v>
      </c>
      <c r="T899" s="3">
        <f t="shared" si="13"/>
        <v>0.503342954</v>
      </c>
      <c r="U899" s="7">
        <f>IF(T899&lt;=('Ejercicio 3 - TIR'!$D$24-'Ejercicio 3 - TIR'!$C$24)/('Ejercicio 3 - TIR'!$E$24-'Ejercicio 3 - TIR'!$C$24),'Ejercicio 3 - TIR'!$C$24+SQRT(('Ejercicio 3 - TIR'!$E$24-'Ejercicio 3 - TIR'!$C$24)*('Ejercicio 3 - TIR'!$D$24-'Ejercicio 3 - TIR'!$C$24)*T899),'Ejercicio 3 - TIR'!$E$24-SQRT(('Ejercicio 3 - TIR'!$E$24-'Ejercicio 3 - TIR'!$C$24)*('Ejercicio 3 - TIR'!$E$24-'Ejercicio 3 - TIR'!$D$24)*(1-T899)))</f>
        <v>0.1827087178</v>
      </c>
      <c r="V899" s="3">
        <f t="shared" si="14"/>
        <v>0.1293621521</v>
      </c>
      <c r="W899" s="7">
        <f>IF(V899&lt;=('Ejercicio 3 - TIR'!$D$25-'Ejercicio 3 - TIR'!$C$25)/('Ejercicio 3 - TIR'!$E$25-'Ejercicio 3 - TIR'!$C$25),'Ejercicio 3 - TIR'!$C$25+SQRT(('Ejercicio 3 - TIR'!$E$25-'Ejercicio 3 - TIR'!$C$25)*('Ejercicio 3 - TIR'!$D$25-'Ejercicio 3 - TIR'!$C$25)*V899),'Ejercicio 3 - TIR'!$E$25-SQRT(('Ejercicio 3 - TIR'!$E$25-'Ejercicio 3 - TIR'!$C$25)*('Ejercicio 3 - TIR'!$E$25-'Ejercicio 3 - TIR'!$D$25)*(1-V899)))</f>
        <v>0.1934576006</v>
      </c>
      <c r="X899" s="3">
        <f t="shared" si="15"/>
        <v>0.6808273748</v>
      </c>
      <c r="Y899" s="7">
        <f>IF(X899&lt;=('Ejercicio 3 - TIR'!$D$26-'Ejercicio 3 - TIR'!$C$26)/('Ejercicio 3 - TIR'!$E$26-'Ejercicio 3 - TIR'!$C$26),'Ejercicio 3 - TIR'!$C$26+SQRT(('Ejercicio 3 - TIR'!$E$26-'Ejercicio 3 - TIR'!$C$26)*('Ejercicio 3 - TIR'!$D$26-'Ejercicio 3 - TIR'!$C$26)*X899),'Ejercicio 3 - TIR'!$E$26-SQRT(('Ejercicio 3 - TIR'!$E$26-'Ejercicio 3 - TIR'!$C$26)*('Ejercicio 3 - TIR'!$E$26-'Ejercicio 3 - TIR'!$D$26)*(1-X899)))</f>
        <v>0.238484555</v>
      </c>
      <c r="Z899" s="3">
        <f t="shared" si="16"/>
        <v>1.155194733</v>
      </c>
      <c r="AA899" s="3">
        <f t="shared" si="17"/>
        <v>1.307716625</v>
      </c>
      <c r="AB899" s="3">
        <f t="shared" si="18"/>
        <v>1.546647852</v>
      </c>
      <c r="AC899" s="3">
        <f t="shared" si="19"/>
        <v>1.845858635</v>
      </c>
      <c r="AD899" s="3">
        <f t="shared" si="20"/>
        <v>2.28606741</v>
      </c>
      <c r="AE899" s="2">
        <f t="shared" si="21"/>
        <v>4591.725408</v>
      </c>
      <c r="AF899" s="2">
        <f t="shared" si="22"/>
        <v>5197.976998</v>
      </c>
      <c r="AG899" s="2">
        <f t="shared" si="23"/>
        <v>6147.692711</v>
      </c>
      <c r="AH899" s="2">
        <f t="shared" si="24"/>
        <v>7337.010592</v>
      </c>
      <c r="AI899" s="2">
        <f t="shared" si="25"/>
        <v>9086.774297</v>
      </c>
      <c r="AJ899" s="4">
        <f t="shared" si="26"/>
        <v>42826.50172</v>
      </c>
      <c r="AK899" s="4">
        <f t="shared" si="27"/>
        <v>52463.94413</v>
      </c>
      <c r="AL899" s="4">
        <f t="shared" si="28"/>
        <v>54342.40048</v>
      </c>
      <c r="AM899" s="4">
        <f t="shared" si="29"/>
        <v>64217.23608</v>
      </c>
      <c r="AN899" s="4">
        <f t="shared" si="30"/>
        <v>75696.81687</v>
      </c>
      <c r="AO899" s="4">
        <f>C899/'Ejercicio 3 - TIR'!$D$7</f>
        <v>19840.97822</v>
      </c>
      <c r="AP899" s="4">
        <f t="shared" si="31"/>
        <v>22985.5235</v>
      </c>
      <c r="AQ899" s="4">
        <f t="shared" si="32"/>
        <v>32622.96591</v>
      </c>
      <c r="AR899" s="4">
        <f t="shared" si="33"/>
        <v>34501.42226</v>
      </c>
      <c r="AS899" s="4">
        <f t="shared" si="34"/>
        <v>44376.25786</v>
      </c>
      <c r="AT899" s="4">
        <f t="shared" si="35"/>
        <v>55855.83865</v>
      </c>
      <c r="AU899" s="4">
        <f>AP899*'Ejercicio 3 - TIR'!$D$5</f>
        <v>11492.76175</v>
      </c>
      <c r="AV899" s="4">
        <f>AQ899*'Ejercicio 3 - TIR'!$D$5</f>
        <v>16311.48295</v>
      </c>
      <c r="AW899" s="4">
        <f>AR899*'Ejercicio 3 - TIR'!$D$5</f>
        <v>17250.71113</v>
      </c>
      <c r="AX899" s="4">
        <f>AS899*'Ejercicio 3 - TIR'!$D$5</f>
        <v>22188.12893</v>
      </c>
      <c r="AY899" s="4">
        <f>AT899*'Ejercicio 3 - TIR'!$D$5</f>
        <v>27927.91933</v>
      </c>
      <c r="AZ899" s="4">
        <f t="shared" ref="AZ899:BD899" si="2732">AJ899-AU899-AE899</f>
        <v>26742.01456</v>
      </c>
      <c r="BA899" s="4">
        <f t="shared" si="2732"/>
        <v>30954.48418</v>
      </c>
      <c r="BB899" s="4">
        <f t="shared" si="2732"/>
        <v>30943.99664</v>
      </c>
      <c r="BC899" s="4">
        <f t="shared" si="2732"/>
        <v>34692.09656</v>
      </c>
      <c r="BD899" s="4">
        <f t="shared" si="2732"/>
        <v>38682.12325</v>
      </c>
      <c r="BE899" s="4">
        <f t="shared" ref="BE899:BI899" si="2733">AZ899/Z899</f>
        <v>23149.35637</v>
      </c>
      <c r="BF899" s="4">
        <f t="shared" si="2733"/>
        <v>23670.63597</v>
      </c>
      <c r="BG899" s="4">
        <f t="shared" si="2733"/>
        <v>20007.13775</v>
      </c>
      <c r="BH899" s="4">
        <f t="shared" si="2733"/>
        <v>18794.55767</v>
      </c>
      <c r="BI899" s="4">
        <f t="shared" si="2733"/>
        <v>16920.81479</v>
      </c>
      <c r="BJ899" s="4">
        <f t="shared" si="38"/>
        <v>67637.5647</v>
      </c>
      <c r="BK899" s="4">
        <f t="shared" si="39"/>
        <v>45357.81369</v>
      </c>
      <c r="BL899" s="4">
        <f t="shared" si="40"/>
        <v>112995.3784</v>
      </c>
      <c r="BM899" s="4">
        <f>BK899*'Ejercicio 3 - TIR'!$D$5</f>
        <v>22678.90685</v>
      </c>
      <c r="BN899" s="4">
        <f t="shared" si="41"/>
        <v>90316.47155</v>
      </c>
      <c r="BO899" s="4">
        <f t="shared" si="42"/>
        <v>39507.35274</v>
      </c>
      <c r="BP899" s="4">
        <f t="shared" si="43"/>
        <v>-128791.7547</v>
      </c>
      <c r="BQ899" s="4">
        <f t="shared" ref="BQ899:BT899" si="2734">BE899</f>
        <v>23149.35637</v>
      </c>
      <c r="BR899" s="4">
        <f t="shared" si="2734"/>
        <v>23670.63597</v>
      </c>
      <c r="BS899" s="4">
        <f t="shared" si="2734"/>
        <v>20007.13775</v>
      </c>
      <c r="BT899" s="4">
        <f t="shared" si="2734"/>
        <v>18794.55767</v>
      </c>
      <c r="BU899" s="4">
        <f t="shared" si="45"/>
        <v>56428.16753</v>
      </c>
      <c r="BV899" s="36">
        <f t="shared" si="46"/>
        <v>2.923576059</v>
      </c>
    </row>
    <row r="900" ht="15.0" customHeight="1">
      <c r="A900" s="2">
        <v>899.0</v>
      </c>
      <c r="B900" s="3">
        <f t="shared" si="4"/>
        <v>0.9218886565</v>
      </c>
      <c r="C900" s="4">
        <f>IF(B900&lt;=('Ejercicio 3 - TIR'!$D$13-'Ejercicio 3 - TIR'!$C$13)/('Ejercicio 3 - TIR'!$E$13-'Ejercicio 3 - TIR'!$C$13),'Ejercicio 3 - TIR'!$C$13+SQRT(('Ejercicio 3 - TIR'!$E$13-'Ejercicio 3 - TIR'!$C$13)*('Ejercicio 3 - TIR'!$D$13-'Ejercicio 3 - TIR'!$C$13)*B900),'Ejercicio 3 - TIR'!$E$13-SQRT(('Ejercicio 3 - TIR'!$E$13-'Ejercicio 3 - TIR'!$C$13)*('Ejercicio 3 - TIR'!$E$13-'Ejercicio 3 - TIR'!$D$13)*(1-B900)))</f>
        <v>90318.38794</v>
      </c>
      <c r="D900" s="3">
        <f t="shared" si="5"/>
        <v>0.8684045091</v>
      </c>
      <c r="E900" s="4">
        <f>IF(D900&lt;=('Ejercicio 3 - TIR'!$D$14-'Ejercicio 3 - TIR'!$C$14)/('Ejercicio 3 - TIR'!$E$14-'Ejercicio 3 - TIR'!$C$14),'Ejercicio 3 - TIR'!$C$14+SQRT(('Ejercicio 3 - TIR'!$E$14-'Ejercicio 3 - TIR'!$C$14)*('Ejercicio 3 - TIR'!$D$14-'Ejercicio 3 - TIR'!$C$14)*D900),'Ejercicio 3 - TIR'!$E$14-SQRT(('Ejercicio 3 - TIR'!$E$14-'Ejercicio 3 - TIR'!$C$14)*('Ejercicio 3 - TIR'!$E$14-'Ejercicio 3 - TIR'!$D$14)*(1-D900)))</f>
        <v>35557.10414</v>
      </c>
      <c r="F900" s="3">
        <f t="shared" si="6"/>
        <v>0.8127422157</v>
      </c>
      <c r="G900" s="4">
        <f>IF(F900&lt;=('Ejercicio 3 - TIR'!$D$18-'Ejercicio 3 - TIR'!$C$18)/('Ejercicio 3 - TIR'!$E$18-'Ejercicio 3 - TIR'!$C$18),'Ejercicio 3 - TIR'!$C$18+SQRT(('Ejercicio 3 - TIR'!$E$18-'Ejercicio 3 - TIR'!$C$18)*('Ejercicio 3 - TIR'!$D$18-'Ejercicio 3 - TIR'!$C$18)*F900),'Ejercicio 3 - TIR'!$E$18-SQRT(('Ejercicio 3 - TIR'!$E$18-'Ejercicio 3 - TIR'!$C$18)*('Ejercicio 3 - TIR'!$E$18-'Ejercicio 3 - TIR'!$D$18)*(1-F900)))</f>
        <v>41252.42294</v>
      </c>
      <c r="H900" s="3">
        <f t="shared" si="7"/>
        <v>0.7798993696</v>
      </c>
      <c r="I900" s="4">
        <f>IF(H900&lt;=('Ejercicio 3 - TIR'!$D$18-'Ejercicio 3 - TIR'!$C$18)/('Ejercicio 3 - TIR'!$E$18-'Ejercicio 3 - TIR'!$C$18),'Ejercicio 3 - TIR'!$C$18+SQRT(('Ejercicio 3 - TIR'!$E$18-'Ejercicio 3 - TIR'!$C$18)*('Ejercicio 3 - TIR'!$D$18-'Ejercicio 3 - TIR'!$C$18)*H900),'Ejercicio 3 - TIR'!$E$18-SQRT(('Ejercicio 3 - TIR'!$E$18-'Ejercicio 3 - TIR'!$C$18)*('Ejercicio 3 - TIR'!$E$18-'Ejercicio 3 - TIR'!$D$18)*(1-H900)))</f>
        <v>40937.0519</v>
      </c>
      <c r="J900" s="3">
        <f t="shared" si="8"/>
        <v>0.8689466576</v>
      </c>
      <c r="K900" s="4">
        <f>IF(J900&lt;=('Ejercicio 3 - TIR'!$D$18-'Ejercicio 3 - TIR'!$C$18)/('Ejercicio 3 - TIR'!$E$18-'Ejercicio 3 - TIR'!$C$18),'Ejercicio 3 - TIR'!$C$18+SQRT(('Ejercicio 3 - TIR'!$E$18-'Ejercicio 3 - TIR'!$C$18)*('Ejercicio 3 - TIR'!$D$18-'Ejercicio 3 - TIR'!$C$18)*J900),'Ejercicio 3 - TIR'!$E$18-SQRT(('Ejercicio 3 - TIR'!$E$18-'Ejercicio 3 - TIR'!$C$18)*('Ejercicio 3 - TIR'!$E$18-'Ejercicio 3 - TIR'!$D$18)*(1-J900)))</f>
        <v>41864.87629</v>
      </c>
      <c r="L900" s="3">
        <f t="shared" si="9"/>
        <v>0.8051013912</v>
      </c>
      <c r="M900" s="4">
        <f>IF(L900&lt;=('Ejercicio 3 - TIR'!$D$18-'Ejercicio 3 - TIR'!$C$18)/('Ejercicio 3 - TIR'!$E$18-'Ejercicio 3 - TIR'!$C$18),'Ejercicio 3 - TIR'!$C$18+SQRT(('Ejercicio 3 - TIR'!$E$18-'Ejercicio 3 - TIR'!$C$18)*('Ejercicio 3 - TIR'!$D$18-'Ejercicio 3 - TIR'!$C$18)*L900),'Ejercicio 3 - TIR'!$E$18-SQRT(('Ejercicio 3 - TIR'!$E$18-'Ejercicio 3 - TIR'!$C$18)*('Ejercicio 3 - TIR'!$E$18-'Ejercicio 3 - TIR'!$D$18)*(1-L900)))</f>
        <v>41176.72972</v>
      </c>
      <c r="N900" s="3">
        <f t="shared" si="10"/>
        <v>0.6427407971</v>
      </c>
      <c r="O900" s="4">
        <f>IF(N900&lt;=('Ejercicio 3 - TIR'!$D$18-'Ejercicio 3 - TIR'!$C$18)/('Ejercicio 3 - TIR'!$E$18-'Ejercicio 3 - TIR'!$C$18),'Ejercicio 3 - TIR'!$C$18+SQRT(('Ejercicio 3 - TIR'!$E$18-'Ejercicio 3 - TIR'!$C$18)*('Ejercicio 3 - TIR'!$D$18-'Ejercicio 3 - TIR'!$C$18)*N900),'Ejercicio 3 - TIR'!$E$18-SQRT(('Ejercicio 3 - TIR'!$E$18-'Ejercicio 3 - TIR'!$C$18)*('Ejercicio 3 - TIR'!$E$18-'Ejercicio 3 - TIR'!$D$18)*(1-N900)))</f>
        <v>39818.91641</v>
      </c>
      <c r="P900" s="3">
        <f t="shared" si="11"/>
        <v>0.6935742211</v>
      </c>
      <c r="Q900" s="7">
        <f>IF(P900&lt;=('Ejercicio 3 - TIR'!$D$22-'Ejercicio 3 - TIR'!$C$22)/('Ejercicio 3 - TIR'!$E$22-'Ejercicio 3 - TIR'!$C$22),'Ejercicio 3 - TIR'!$C$22+SQRT(('Ejercicio 3 - TIR'!$E$22-'Ejercicio 3 - TIR'!$C$22)*('Ejercicio 3 - TIR'!$D$22-'Ejercicio 3 - TIR'!$C$22)*P900),'Ejercicio 3 - TIR'!$E$22-SQRT(('Ejercicio 3 - TIR'!$E$22-'Ejercicio 3 - TIR'!$C$22)*('Ejercicio 3 - TIR'!$E$22-'Ejercicio 3 - TIR'!$D$22)*(1-P900)))</f>
        <v>0.1565145491</v>
      </c>
      <c r="R900" s="3">
        <f t="shared" si="12"/>
        <v>0.004192702136</v>
      </c>
      <c r="S900" s="7">
        <f>IF(R900&lt;=('Ejercicio 3 - TIR'!$D$23-'Ejercicio 3 - TIR'!$C$23)/('Ejercicio 3 - TIR'!$E$23-'Ejercicio 3 - TIR'!$C$23),'Ejercicio 3 - TIR'!$C$23+SQRT(('Ejercicio 3 - TIR'!$E$23-'Ejercicio 3 - TIR'!$C$23)*('Ejercicio 3 - TIR'!$D$23-'Ejercicio 3 - TIR'!$C$23)*R900),'Ejercicio 3 - TIR'!$E$23-SQRT(('Ejercicio 3 - TIR'!$E$23-'Ejercicio 3 - TIR'!$C$23)*('Ejercicio 3 - TIR'!$E$23-'Ejercicio 3 - TIR'!$D$23)*(1-R900)))</f>
        <v>0.1227471556</v>
      </c>
      <c r="T900" s="3">
        <f t="shared" si="13"/>
        <v>0.9572146606</v>
      </c>
      <c r="U900" s="7">
        <f>IF(T900&lt;=('Ejercicio 3 - TIR'!$D$24-'Ejercicio 3 - TIR'!$C$24)/('Ejercicio 3 - TIR'!$E$24-'Ejercicio 3 - TIR'!$C$24),'Ejercicio 3 - TIR'!$C$24+SQRT(('Ejercicio 3 - TIR'!$E$24-'Ejercicio 3 - TIR'!$C$24)*('Ejercicio 3 - TIR'!$D$24-'Ejercicio 3 - TIR'!$C$24)*T900),'Ejercicio 3 - TIR'!$E$24-SQRT(('Ejercicio 3 - TIR'!$E$24-'Ejercicio 3 - TIR'!$C$24)*('Ejercicio 3 - TIR'!$E$24-'Ejercicio 3 - TIR'!$D$24)*(1-T900)))</f>
        <v>0.2090547293</v>
      </c>
      <c r="V900" s="3">
        <f t="shared" si="14"/>
        <v>0.8202465674</v>
      </c>
      <c r="W900" s="7">
        <f>IF(V900&lt;=('Ejercicio 3 - TIR'!$D$25-'Ejercicio 3 - TIR'!$C$25)/('Ejercicio 3 - TIR'!$E$25-'Ejercicio 3 - TIR'!$C$25),'Ejercicio 3 - TIR'!$C$25+SQRT(('Ejercicio 3 - TIR'!$E$25-'Ejercicio 3 - TIR'!$C$25)*('Ejercicio 3 - TIR'!$D$25-'Ejercicio 3 - TIR'!$C$25)*V900),'Ejercicio 3 - TIR'!$E$25-SQRT(('Ejercicio 3 - TIR'!$E$25-'Ejercicio 3 - TIR'!$C$25)*('Ejercicio 3 - TIR'!$E$25-'Ejercicio 3 - TIR'!$D$25)*(1-V900)))</f>
        <v>0.2249173962</v>
      </c>
      <c r="X900" s="3">
        <f t="shared" si="15"/>
        <v>0.3168774052</v>
      </c>
      <c r="Y900" s="7">
        <f>IF(X900&lt;=('Ejercicio 3 - TIR'!$D$26-'Ejercicio 3 - TIR'!$C$26)/('Ejercicio 3 - TIR'!$E$26-'Ejercicio 3 - TIR'!$C$26),'Ejercicio 3 - TIR'!$C$26+SQRT(('Ejercicio 3 - TIR'!$E$26-'Ejercicio 3 - TIR'!$C$26)*('Ejercicio 3 - TIR'!$D$26-'Ejercicio 3 - TIR'!$C$26)*X900),'Ejercicio 3 - TIR'!$E$26-SQRT(('Ejercicio 3 - TIR'!$E$26-'Ejercicio 3 - TIR'!$C$26)*('Ejercicio 3 - TIR'!$E$26-'Ejercicio 3 - TIR'!$D$26)*(1-X900)))</f>
        <v>0.219250111</v>
      </c>
      <c r="Z900" s="3">
        <f t="shared" si="16"/>
        <v>1.156514549</v>
      </c>
      <c r="AA900" s="3">
        <f t="shared" si="17"/>
        <v>1.29847342</v>
      </c>
      <c r="AB900" s="3">
        <f t="shared" si="18"/>
        <v>1.56992543</v>
      </c>
      <c r="AC900" s="3">
        <f t="shared" si="19"/>
        <v>1.92302897</v>
      </c>
      <c r="AD900" s="3">
        <f t="shared" si="20"/>
        <v>2.344653285</v>
      </c>
      <c r="AE900" s="2">
        <f t="shared" si="21"/>
        <v>5565.204123</v>
      </c>
      <c r="AF900" s="2">
        <f t="shared" si="22"/>
        <v>6248.317099</v>
      </c>
      <c r="AG900" s="2">
        <f t="shared" si="23"/>
        <v>7554.557339</v>
      </c>
      <c r="AH900" s="2">
        <f t="shared" si="24"/>
        <v>9253.708705</v>
      </c>
      <c r="AI900" s="2">
        <f t="shared" si="25"/>
        <v>11282.58537</v>
      </c>
      <c r="AJ900" s="4">
        <f t="shared" si="26"/>
        <v>47709.02732</v>
      </c>
      <c r="AK900" s="4">
        <f t="shared" si="27"/>
        <v>53155.6738</v>
      </c>
      <c r="AL900" s="4">
        <f t="shared" si="28"/>
        <v>65724.73391</v>
      </c>
      <c r="AM900" s="4">
        <f t="shared" si="29"/>
        <v>79184.04413</v>
      </c>
      <c r="AN900" s="4">
        <f t="shared" si="30"/>
        <v>93361.55317</v>
      </c>
      <c r="AO900" s="4">
        <f>C900/'Ejercicio 3 - TIR'!$D$7</f>
        <v>18063.67759</v>
      </c>
      <c r="AP900" s="4">
        <f t="shared" si="31"/>
        <v>29645.34973</v>
      </c>
      <c r="AQ900" s="4">
        <f t="shared" si="32"/>
        <v>35091.99621</v>
      </c>
      <c r="AR900" s="4">
        <f t="shared" si="33"/>
        <v>47661.05632</v>
      </c>
      <c r="AS900" s="4">
        <f t="shared" si="34"/>
        <v>61120.36654</v>
      </c>
      <c r="AT900" s="4">
        <f t="shared" si="35"/>
        <v>75297.87558</v>
      </c>
      <c r="AU900" s="4">
        <f>AP900*'Ejercicio 3 - TIR'!$D$5</f>
        <v>14822.67486</v>
      </c>
      <c r="AV900" s="4">
        <f>AQ900*'Ejercicio 3 - TIR'!$D$5</f>
        <v>17545.99811</v>
      </c>
      <c r="AW900" s="4">
        <f>AR900*'Ejercicio 3 - TIR'!$D$5</f>
        <v>23830.52816</v>
      </c>
      <c r="AX900" s="4">
        <f>AS900*'Ejercicio 3 - TIR'!$D$5</f>
        <v>30560.18327</v>
      </c>
      <c r="AY900" s="4">
        <f>AT900*'Ejercicio 3 - TIR'!$D$5</f>
        <v>37648.93779</v>
      </c>
      <c r="AZ900" s="4">
        <f t="shared" ref="AZ900:BD900" si="2735">AJ900-AU900-AE900</f>
        <v>27321.14833</v>
      </c>
      <c r="BA900" s="4">
        <f t="shared" si="2735"/>
        <v>29361.35859</v>
      </c>
      <c r="BB900" s="4">
        <f t="shared" si="2735"/>
        <v>34339.64841</v>
      </c>
      <c r="BC900" s="4">
        <f t="shared" si="2735"/>
        <v>39370.15215</v>
      </c>
      <c r="BD900" s="4">
        <f t="shared" si="2735"/>
        <v>44430.03001</v>
      </c>
      <c r="BE900" s="4">
        <f t="shared" ref="BE900:BI900" si="2736">AZ900/Z900</f>
        <v>23623.69617</v>
      </c>
      <c r="BF900" s="4">
        <f t="shared" si="2736"/>
        <v>22612.2138</v>
      </c>
      <c r="BG900" s="4">
        <f t="shared" si="2736"/>
        <v>21873.42644</v>
      </c>
      <c r="BH900" s="4">
        <f t="shared" si="2736"/>
        <v>20472.98963</v>
      </c>
      <c r="BI900" s="4">
        <f t="shared" si="2736"/>
        <v>18949.50964</v>
      </c>
      <c r="BJ900" s="4">
        <f t="shared" si="38"/>
        <v>83369.08102</v>
      </c>
      <c r="BK900" s="4">
        <f t="shared" si="39"/>
        <v>42353.06099</v>
      </c>
      <c r="BL900" s="4">
        <f t="shared" si="40"/>
        <v>125722.142</v>
      </c>
      <c r="BM900" s="4">
        <f>BK900*'Ejercicio 3 - TIR'!$D$5</f>
        <v>21176.5305</v>
      </c>
      <c r="BN900" s="4">
        <f t="shared" si="41"/>
        <v>104545.6115</v>
      </c>
      <c r="BO900" s="4">
        <f t="shared" si="42"/>
        <v>44588.94293</v>
      </c>
      <c r="BP900" s="4">
        <f t="shared" si="43"/>
        <v>-125875.4921</v>
      </c>
      <c r="BQ900" s="4">
        <f t="shared" ref="BQ900:BT900" si="2737">BE900</f>
        <v>23623.69617</v>
      </c>
      <c r="BR900" s="4">
        <f t="shared" si="2737"/>
        <v>22612.2138</v>
      </c>
      <c r="BS900" s="4">
        <f t="shared" si="2737"/>
        <v>21873.42644</v>
      </c>
      <c r="BT900" s="4">
        <f t="shared" si="2737"/>
        <v>20472.98963</v>
      </c>
      <c r="BU900" s="4">
        <f t="shared" si="45"/>
        <v>63538.45257</v>
      </c>
      <c r="BV900" s="36">
        <f t="shared" si="46"/>
        <v>5.648876864</v>
      </c>
    </row>
    <row r="901" ht="15.0" customHeight="1">
      <c r="A901" s="2">
        <v>900.0</v>
      </c>
      <c r="B901" s="3">
        <f t="shared" si="4"/>
        <v>0.0212460813</v>
      </c>
      <c r="C901" s="4">
        <f>IF(B901&lt;=('Ejercicio 3 - TIR'!$D$13-'Ejercicio 3 - TIR'!$C$13)/('Ejercicio 3 - TIR'!$E$13-'Ejercicio 3 - TIR'!$C$13),'Ejercicio 3 - TIR'!$C$13+SQRT(('Ejercicio 3 - TIR'!$E$13-'Ejercicio 3 - TIR'!$C$13)*('Ejercicio 3 - TIR'!$D$13-'Ejercicio 3 - TIR'!$C$13)*B901),'Ejercicio 3 - TIR'!$E$13-SQRT(('Ejercicio 3 - TIR'!$E$13-'Ejercicio 3 - TIR'!$C$13)*('Ejercicio 3 - TIR'!$E$13-'Ejercicio 3 - TIR'!$D$13)*(1-B901)))</f>
        <v>62915.20711</v>
      </c>
      <c r="D901" s="3">
        <f t="shared" si="5"/>
        <v>0.5881759676</v>
      </c>
      <c r="E901" s="4">
        <f>IF(D901&lt;=('Ejercicio 3 - TIR'!$D$14-'Ejercicio 3 - TIR'!$C$14)/('Ejercicio 3 - TIR'!$E$14-'Ejercicio 3 - TIR'!$C$14),'Ejercicio 3 - TIR'!$C$14+SQRT(('Ejercicio 3 - TIR'!$E$14-'Ejercicio 3 - TIR'!$C$14)*('Ejercicio 3 - TIR'!$D$14-'Ejercicio 3 - TIR'!$C$14)*D901),'Ejercicio 3 - TIR'!$E$14-SQRT(('Ejercicio 3 - TIR'!$E$14-'Ejercicio 3 - TIR'!$C$14)*('Ejercicio 3 - TIR'!$E$14-'Ejercicio 3 - TIR'!$D$14)*(1-D901)))</f>
        <v>32140.38138</v>
      </c>
      <c r="F901" s="3">
        <f t="shared" si="6"/>
        <v>0.5755002758</v>
      </c>
      <c r="G901" s="4">
        <f>IF(F901&lt;=('Ejercicio 3 - TIR'!$D$18-'Ejercicio 3 - TIR'!$C$18)/('Ejercicio 3 - TIR'!$E$18-'Ejercicio 3 - TIR'!$C$18),'Ejercicio 3 - TIR'!$C$18+SQRT(('Ejercicio 3 - TIR'!$E$18-'Ejercicio 3 - TIR'!$C$18)*('Ejercicio 3 - TIR'!$D$18-'Ejercicio 3 - TIR'!$C$18)*F901),'Ejercicio 3 - TIR'!$E$18-SQRT(('Ejercicio 3 - TIR'!$E$18-'Ejercicio 3 - TIR'!$C$18)*('Ejercicio 3 - TIR'!$E$18-'Ejercicio 3 - TIR'!$D$18)*(1-F901)))</f>
        <v>39291.12702</v>
      </c>
      <c r="H901" s="3">
        <f t="shared" si="7"/>
        <v>0.05936268346</v>
      </c>
      <c r="I901" s="4">
        <f>IF(H901&lt;=('Ejercicio 3 - TIR'!$D$18-'Ejercicio 3 - TIR'!$C$18)/('Ejercicio 3 - TIR'!$E$18-'Ejercicio 3 - TIR'!$C$18),'Ejercicio 3 - TIR'!$C$18+SQRT(('Ejercicio 3 - TIR'!$E$18-'Ejercicio 3 - TIR'!$C$18)*('Ejercicio 3 - TIR'!$D$18-'Ejercicio 3 - TIR'!$C$18)*H901),'Ejercicio 3 - TIR'!$E$18-SQRT(('Ejercicio 3 - TIR'!$E$18-'Ejercicio 3 - TIR'!$C$18)*('Ejercicio 3 - TIR'!$E$18-'Ejercicio 3 - TIR'!$D$18)*(1-H901)))</f>
        <v>32984.02455</v>
      </c>
      <c r="J901" s="3">
        <f t="shared" si="8"/>
        <v>0.1144448243</v>
      </c>
      <c r="K901" s="4">
        <f>IF(J901&lt;=('Ejercicio 3 - TIR'!$D$18-'Ejercicio 3 - TIR'!$C$18)/('Ejercicio 3 - TIR'!$E$18-'Ejercicio 3 - TIR'!$C$18),'Ejercicio 3 - TIR'!$C$18+SQRT(('Ejercicio 3 - TIR'!$E$18-'Ejercicio 3 - TIR'!$C$18)*('Ejercicio 3 - TIR'!$D$18-'Ejercicio 3 - TIR'!$C$18)*J901),'Ejercicio 3 - TIR'!$E$18-SQRT(('Ejercicio 3 - TIR'!$E$18-'Ejercicio 3 - TIR'!$C$18)*('Ejercicio 3 - TIR'!$E$18-'Ejercicio 3 - TIR'!$D$18)*(1-J901)))</f>
        <v>34143.27451</v>
      </c>
      <c r="L901" s="3">
        <f t="shared" si="9"/>
        <v>0.08978696978</v>
      </c>
      <c r="M901" s="4">
        <f>IF(L901&lt;=('Ejercicio 3 - TIR'!$D$18-'Ejercicio 3 - TIR'!$C$18)/('Ejercicio 3 - TIR'!$E$18-'Ejercicio 3 - TIR'!$C$18),'Ejercicio 3 - TIR'!$C$18+SQRT(('Ejercicio 3 - TIR'!$E$18-'Ejercicio 3 - TIR'!$C$18)*('Ejercicio 3 - TIR'!$D$18-'Ejercicio 3 - TIR'!$C$18)*L901),'Ejercicio 3 - TIR'!$E$18-SQRT(('Ejercicio 3 - TIR'!$E$18-'Ejercicio 3 - TIR'!$C$18)*('Ejercicio 3 - TIR'!$E$18-'Ejercicio 3 - TIR'!$D$18)*(1-L901)))</f>
        <v>33669.88358</v>
      </c>
      <c r="N901" s="3">
        <f t="shared" si="10"/>
        <v>0.1395526024</v>
      </c>
      <c r="O901" s="4">
        <f>IF(N901&lt;=('Ejercicio 3 - TIR'!$D$18-'Ejercicio 3 - TIR'!$C$18)/('Ejercicio 3 - TIR'!$E$18-'Ejercicio 3 - TIR'!$C$18),'Ejercicio 3 - TIR'!$C$18+SQRT(('Ejercicio 3 - TIR'!$E$18-'Ejercicio 3 - TIR'!$C$18)*('Ejercicio 3 - TIR'!$D$18-'Ejercicio 3 - TIR'!$C$18)*N901),'Ejercicio 3 - TIR'!$E$18-SQRT(('Ejercicio 3 - TIR'!$E$18-'Ejercicio 3 - TIR'!$C$18)*('Ejercicio 3 - TIR'!$E$18-'Ejercicio 3 - TIR'!$D$18)*(1-N901)))</f>
        <v>34575.24757</v>
      </c>
      <c r="P901" s="3">
        <f t="shared" si="11"/>
        <v>0.8017056199</v>
      </c>
      <c r="Q901" s="7">
        <f>IF(P901&lt;=('Ejercicio 3 - TIR'!$D$22-'Ejercicio 3 - TIR'!$C$22)/('Ejercicio 3 - TIR'!$E$22-'Ejercicio 3 - TIR'!$C$22),'Ejercicio 3 - TIR'!$C$22+SQRT(('Ejercicio 3 - TIR'!$E$22-'Ejercicio 3 - TIR'!$C$22)*('Ejercicio 3 - TIR'!$D$22-'Ejercicio 3 - TIR'!$C$22)*P901),'Ejercicio 3 - TIR'!$E$22-SQRT(('Ejercicio 3 - TIR'!$E$22-'Ejercicio 3 - TIR'!$C$22)*('Ejercicio 3 - TIR'!$E$22-'Ejercicio 3 - TIR'!$D$22)*(1-P901)))</f>
        <v>0.1611074119</v>
      </c>
      <c r="R901" s="3">
        <f t="shared" si="12"/>
        <v>0.6675688585</v>
      </c>
      <c r="S901" s="7">
        <f>IF(R901&lt;=('Ejercicio 3 - TIR'!$D$23-'Ejercicio 3 - TIR'!$C$23)/('Ejercicio 3 - TIR'!$E$23-'Ejercicio 3 - TIR'!$C$23),'Ejercicio 3 - TIR'!$C$23+SQRT(('Ejercicio 3 - TIR'!$E$23-'Ejercicio 3 - TIR'!$C$23)*('Ejercicio 3 - TIR'!$D$23-'Ejercicio 3 - TIR'!$C$23)*R901),'Ejercicio 3 - TIR'!$E$23-SQRT(('Ejercicio 3 - TIR'!$E$23-'Ejercicio 3 - TIR'!$C$23)*('Ejercicio 3 - TIR'!$E$23-'Ejercicio 3 - TIR'!$D$23)*(1-R901)))</f>
        <v>0.1555382737</v>
      </c>
      <c r="T901" s="3">
        <f t="shared" si="13"/>
        <v>0.4352326818</v>
      </c>
      <c r="U901" s="7">
        <f>IF(T901&lt;=('Ejercicio 3 - TIR'!$D$24-'Ejercicio 3 - TIR'!$C$24)/('Ejercicio 3 - TIR'!$E$24-'Ejercicio 3 - TIR'!$C$24),'Ejercicio 3 - TIR'!$C$24+SQRT(('Ejercicio 3 - TIR'!$E$24-'Ejercicio 3 - TIR'!$C$24)*('Ejercicio 3 - TIR'!$D$24-'Ejercicio 3 - TIR'!$C$24)*T901),'Ejercicio 3 - TIR'!$E$24-SQRT(('Ejercicio 3 - TIR'!$E$24-'Ejercicio 3 - TIR'!$C$24)*('Ejercicio 3 - TIR'!$E$24-'Ejercicio 3 - TIR'!$D$24)*(1-T901)))</f>
        <v>0.1802338273</v>
      </c>
      <c r="V901" s="3">
        <f t="shared" si="14"/>
        <v>0.88978248</v>
      </c>
      <c r="W901" s="7">
        <f>IF(V901&lt;=('Ejercicio 3 - TIR'!$D$25-'Ejercicio 3 - TIR'!$C$25)/('Ejercicio 3 - TIR'!$E$25-'Ejercicio 3 - TIR'!$C$25),'Ejercicio 3 - TIR'!$C$25+SQRT(('Ejercicio 3 - TIR'!$E$25-'Ejercicio 3 - TIR'!$C$25)*('Ejercicio 3 - TIR'!$D$25-'Ejercicio 3 - TIR'!$C$25)*V901),'Ejercicio 3 - TIR'!$E$25-SQRT(('Ejercicio 3 - TIR'!$E$25-'Ejercicio 3 - TIR'!$C$25)*('Ejercicio 3 - TIR'!$E$25-'Ejercicio 3 - TIR'!$D$25)*(1-V901)))</f>
        <v>0.2303591925</v>
      </c>
      <c r="X901" s="3">
        <f t="shared" si="15"/>
        <v>0.6033137589</v>
      </c>
      <c r="Y901" s="7">
        <f>IF(X901&lt;=('Ejercicio 3 - TIR'!$D$26-'Ejercicio 3 - TIR'!$C$26)/('Ejercicio 3 - TIR'!$E$26-'Ejercicio 3 - TIR'!$C$26),'Ejercicio 3 - TIR'!$C$26+SQRT(('Ejercicio 3 - TIR'!$E$26-'Ejercicio 3 - TIR'!$C$26)*('Ejercicio 3 - TIR'!$D$26-'Ejercicio 3 - TIR'!$C$26)*X901),'Ejercicio 3 - TIR'!$E$26-SQRT(('Ejercicio 3 - TIR'!$E$26-'Ejercicio 3 - TIR'!$C$26)*('Ejercicio 3 - TIR'!$E$26-'Ejercicio 3 - TIR'!$D$26)*(1-X901)))</f>
        <v>0.2337171122</v>
      </c>
      <c r="Z901" s="3">
        <f t="shared" si="16"/>
        <v>1.161107412</v>
      </c>
      <c r="AA901" s="3">
        <f t="shared" si="17"/>
        <v>1.341704054</v>
      </c>
      <c r="AB901" s="3">
        <f t="shared" si="18"/>
        <v>1.583524511</v>
      </c>
      <c r="AC901" s="3">
        <f t="shared" si="19"/>
        <v>1.948303939</v>
      </c>
      <c r="AD901" s="3">
        <f t="shared" si="20"/>
        <v>2.403655909</v>
      </c>
      <c r="AE901" s="2">
        <f t="shared" si="21"/>
        <v>5178.053662</v>
      </c>
      <c r="AF901" s="2">
        <f t="shared" si="22"/>
        <v>5983.43919</v>
      </c>
      <c r="AG901" s="2">
        <f t="shared" si="23"/>
        <v>7061.857336</v>
      </c>
      <c r="AH901" s="2">
        <f t="shared" si="24"/>
        <v>8688.621089</v>
      </c>
      <c r="AI901" s="2">
        <f t="shared" si="25"/>
        <v>10719.30052</v>
      </c>
      <c r="AJ901" s="4">
        <f t="shared" si="26"/>
        <v>45621.21881</v>
      </c>
      <c r="AK901" s="4">
        <f t="shared" si="27"/>
        <v>44254.79947</v>
      </c>
      <c r="AL901" s="4">
        <f t="shared" si="28"/>
        <v>54066.71207</v>
      </c>
      <c r="AM901" s="4">
        <f t="shared" si="29"/>
        <v>65599.16679</v>
      </c>
      <c r="AN901" s="4">
        <f t="shared" si="30"/>
        <v>83106.99814</v>
      </c>
      <c r="AO901" s="4">
        <f>C901/'Ejercicio 3 - TIR'!$D$7</f>
        <v>12583.04142</v>
      </c>
      <c r="AP901" s="4">
        <f t="shared" si="31"/>
        <v>33038.17739</v>
      </c>
      <c r="AQ901" s="4">
        <f t="shared" si="32"/>
        <v>31671.75804</v>
      </c>
      <c r="AR901" s="4">
        <f t="shared" si="33"/>
        <v>41483.67065</v>
      </c>
      <c r="AS901" s="4">
        <f t="shared" si="34"/>
        <v>53016.12537</v>
      </c>
      <c r="AT901" s="4">
        <f t="shared" si="35"/>
        <v>70523.95672</v>
      </c>
      <c r="AU901" s="4">
        <f>AP901*'Ejercicio 3 - TIR'!$D$5</f>
        <v>16519.08869</v>
      </c>
      <c r="AV901" s="4">
        <f>AQ901*'Ejercicio 3 - TIR'!$D$5</f>
        <v>15835.87902</v>
      </c>
      <c r="AW901" s="4">
        <f>AR901*'Ejercicio 3 - TIR'!$D$5</f>
        <v>20741.83532</v>
      </c>
      <c r="AX901" s="4">
        <f>AS901*'Ejercicio 3 - TIR'!$D$5</f>
        <v>26508.06268</v>
      </c>
      <c r="AY901" s="4">
        <f>AT901*'Ejercicio 3 - TIR'!$D$5</f>
        <v>35261.97836</v>
      </c>
      <c r="AZ901" s="4">
        <f t="shared" ref="AZ901:BD901" si="2738">AJ901-AU901-AE901</f>
        <v>23924.07645</v>
      </c>
      <c r="BA901" s="4">
        <f t="shared" si="2738"/>
        <v>22435.48126</v>
      </c>
      <c r="BB901" s="4">
        <f t="shared" si="2738"/>
        <v>26263.01941</v>
      </c>
      <c r="BC901" s="4">
        <f t="shared" si="2738"/>
        <v>30402.48302</v>
      </c>
      <c r="BD901" s="4">
        <f t="shared" si="2738"/>
        <v>37125.71926</v>
      </c>
      <c r="BE901" s="4">
        <f t="shared" ref="BE901:BI901" si="2739">AZ901/Z901</f>
        <v>20604.5334</v>
      </c>
      <c r="BF901" s="4">
        <f t="shared" si="2739"/>
        <v>16721.63186</v>
      </c>
      <c r="BG901" s="4">
        <f t="shared" si="2739"/>
        <v>16585.1676</v>
      </c>
      <c r="BH901" s="4">
        <f t="shared" si="2739"/>
        <v>15604.58941</v>
      </c>
      <c r="BI901" s="4">
        <f t="shared" si="2739"/>
        <v>15445.5216</v>
      </c>
      <c r="BJ901" s="4">
        <f t="shared" si="38"/>
        <v>77254.41762</v>
      </c>
      <c r="BK901" s="4">
        <f t="shared" si="39"/>
        <v>30245.30187</v>
      </c>
      <c r="BL901" s="4">
        <f t="shared" si="40"/>
        <v>107499.7195</v>
      </c>
      <c r="BM901" s="4">
        <f>BK901*'Ejercicio 3 - TIR'!$D$5</f>
        <v>15122.65094</v>
      </c>
      <c r="BN901" s="4">
        <f t="shared" si="41"/>
        <v>92377.06856</v>
      </c>
      <c r="BO901" s="4">
        <f t="shared" si="42"/>
        <v>38431.90209</v>
      </c>
      <c r="BP901" s="4">
        <f t="shared" si="43"/>
        <v>-95055.58849</v>
      </c>
      <c r="BQ901" s="4">
        <f t="shared" ref="BQ901:BT901" si="2740">BE901</f>
        <v>20604.5334</v>
      </c>
      <c r="BR901" s="4">
        <f t="shared" si="2740"/>
        <v>16721.63186</v>
      </c>
      <c r="BS901" s="4">
        <f t="shared" si="2740"/>
        <v>16585.1676</v>
      </c>
      <c r="BT901" s="4">
        <f t="shared" si="2740"/>
        <v>15604.58941</v>
      </c>
      <c r="BU901" s="4">
        <f t="shared" si="45"/>
        <v>53877.42369</v>
      </c>
      <c r="BV901" s="36">
        <f t="shared" si="46"/>
        <v>7.885146499</v>
      </c>
    </row>
    <row r="902" ht="15.0" customHeight="1">
      <c r="A902" s="2">
        <v>901.0</v>
      </c>
      <c r="B902" s="3">
        <f t="shared" si="4"/>
        <v>0.5968281393</v>
      </c>
      <c r="C902" s="4">
        <f>IF(B902&lt;=('Ejercicio 3 - TIR'!$D$13-'Ejercicio 3 - TIR'!$C$13)/('Ejercicio 3 - TIR'!$E$13-'Ejercicio 3 - TIR'!$C$13),'Ejercicio 3 - TIR'!$C$13+SQRT(('Ejercicio 3 - TIR'!$E$13-'Ejercicio 3 - TIR'!$C$13)*('Ejercicio 3 - TIR'!$D$13-'Ejercicio 3 - TIR'!$C$13)*B902),'Ejercicio 3 - TIR'!$E$13-SQRT(('Ejercicio 3 - TIR'!$E$13-'Ejercicio 3 - TIR'!$C$13)*('Ejercicio 3 - TIR'!$E$13-'Ejercicio 3 - TIR'!$D$13)*(1-B902)))</f>
        <v>78004.40424</v>
      </c>
      <c r="D902" s="3">
        <f t="shared" si="5"/>
        <v>0.4907308204</v>
      </c>
      <c r="E902" s="4">
        <f>IF(D902&lt;=('Ejercicio 3 - TIR'!$D$14-'Ejercicio 3 - TIR'!$C$14)/('Ejercicio 3 - TIR'!$E$14-'Ejercicio 3 - TIR'!$C$14),'Ejercicio 3 - TIR'!$C$14+SQRT(('Ejercicio 3 - TIR'!$E$14-'Ejercicio 3 - TIR'!$C$14)*('Ejercicio 3 - TIR'!$D$14-'Ejercicio 3 - TIR'!$C$14)*D902),'Ejercicio 3 - TIR'!$E$14-SQRT(('Ejercicio 3 - TIR'!$E$14-'Ejercicio 3 - TIR'!$C$14)*('Ejercicio 3 - TIR'!$E$14-'Ejercicio 3 - TIR'!$D$14)*(1-D902)))</f>
        <v>31259.84114</v>
      </c>
      <c r="F902" s="3">
        <f t="shared" si="6"/>
        <v>0.8446129483</v>
      </c>
      <c r="G902" s="4">
        <f>IF(F902&lt;=('Ejercicio 3 - TIR'!$D$18-'Ejercicio 3 - TIR'!$C$18)/('Ejercicio 3 - TIR'!$E$18-'Ejercicio 3 - TIR'!$C$18),'Ejercicio 3 - TIR'!$C$18+SQRT(('Ejercicio 3 - TIR'!$E$18-'Ejercicio 3 - TIR'!$C$18)*('Ejercicio 3 - TIR'!$D$18-'Ejercicio 3 - TIR'!$C$18)*F902),'Ejercicio 3 - TIR'!$E$18-SQRT(('Ejercicio 3 - TIR'!$E$18-'Ejercicio 3 - TIR'!$C$18)*('Ejercicio 3 - TIR'!$E$18-'Ejercicio 3 - TIR'!$D$18)*(1-F902)))</f>
        <v>41586.20023</v>
      </c>
      <c r="H902" s="3">
        <f t="shared" si="7"/>
        <v>0.8710141917</v>
      </c>
      <c r="I902" s="4">
        <f>IF(H902&lt;=('Ejercicio 3 - TIR'!$D$18-'Ejercicio 3 - TIR'!$C$18)/('Ejercicio 3 - TIR'!$E$18-'Ejercicio 3 - TIR'!$C$18),'Ejercicio 3 - TIR'!$C$18+SQRT(('Ejercicio 3 - TIR'!$E$18-'Ejercicio 3 - TIR'!$C$18)*('Ejercicio 3 - TIR'!$D$18-'Ejercicio 3 - TIR'!$C$18)*H902),'Ejercicio 3 - TIR'!$E$18-SQRT(('Ejercicio 3 - TIR'!$E$18-'Ejercicio 3 - TIR'!$C$18)*('Ejercicio 3 - TIR'!$E$18-'Ejercicio 3 - TIR'!$D$18)*(1-H902)))</f>
        <v>41889.7049</v>
      </c>
      <c r="J902" s="3">
        <f t="shared" si="8"/>
        <v>0.2297622024</v>
      </c>
      <c r="K902" s="4">
        <f>IF(J902&lt;=('Ejercicio 3 - TIR'!$D$18-'Ejercicio 3 - TIR'!$C$18)/('Ejercicio 3 - TIR'!$E$18-'Ejercicio 3 - TIR'!$C$18),'Ejercicio 3 - TIR'!$C$18+SQRT(('Ejercicio 3 - TIR'!$E$18-'Ejercicio 3 - TIR'!$C$18)*('Ejercicio 3 - TIR'!$D$18-'Ejercicio 3 - TIR'!$C$18)*J902),'Ejercicio 3 - TIR'!$E$18-SQRT(('Ejercicio 3 - TIR'!$E$18-'Ejercicio 3 - TIR'!$C$18)*('Ejercicio 3 - TIR'!$E$18-'Ejercicio 3 - TIR'!$D$18)*(1-J902)))</f>
        <v>35870.63287</v>
      </c>
      <c r="L902" s="3">
        <f t="shared" si="9"/>
        <v>0.09022386102</v>
      </c>
      <c r="M902" s="4">
        <f>IF(L902&lt;=('Ejercicio 3 - TIR'!$D$18-'Ejercicio 3 - TIR'!$C$18)/('Ejercicio 3 - TIR'!$E$18-'Ejercicio 3 - TIR'!$C$18),'Ejercicio 3 - TIR'!$C$18+SQRT(('Ejercicio 3 - TIR'!$E$18-'Ejercicio 3 - TIR'!$C$18)*('Ejercicio 3 - TIR'!$D$18-'Ejercicio 3 - TIR'!$C$18)*L902),'Ejercicio 3 - TIR'!$E$18-SQRT(('Ejercicio 3 - TIR'!$E$18-'Ejercicio 3 - TIR'!$C$18)*('Ejercicio 3 - TIR'!$E$18-'Ejercicio 3 - TIR'!$D$18)*(1-L902)))</f>
        <v>33678.80132</v>
      </c>
      <c r="N902" s="3">
        <f t="shared" si="10"/>
        <v>0.618910202</v>
      </c>
      <c r="O902" s="4">
        <f>IF(N902&lt;=('Ejercicio 3 - TIR'!$D$18-'Ejercicio 3 - TIR'!$C$18)/('Ejercicio 3 - TIR'!$E$18-'Ejercicio 3 - TIR'!$C$18),'Ejercicio 3 - TIR'!$C$18+SQRT(('Ejercicio 3 - TIR'!$E$18-'Ejercicio 3 - TIR'!$C$18)*('Ejercicio 3 - TIR'!$D$18-'Ejercicio 3 - TIR'!$C$18)*N902),'Ejercicio 3 - TIR'!$E$18-SQRT(('Ejercicio 3 - TIR'!$E$18-'Ejercicio 3 - TIR'!$C$18)*('Ejercicio 3 - TIR'!$E$18-'Ejercicio 3 - TIR'!$D$18)*(1-N902)))</f>
        <v>39635.17152</v>
      </c>
      <c r="P902" s="3">
        <f t="shared" si="11"/>
        <v>0.1541544009</v>
      </c>
      <c r="Q902" s="7">
        <f>IF(P902&lt;=('Ejercicio 3 - TIR'!$D$22-'Ejercicio 3 - TIR'!$C$22)/('Ejercicio 3 - TIR'!$E$22-'Ejercicio 3 - TIR'!$C$22),'Ejercicio 3 - TIR'!$C$22+SQRT(('Ejercicio 3 - TIR'!$E$22-'Ejercicio 3 - TIR'!$C$22)*('Ejercicio 3 - TIR'!$D$22-'Ejercicio 3 - TIR'!$C$22)*P902),'Ejercicio 3 - TIR'!$E$22-SQRT(('Ejercicio 3 - TIR'!$E$22-'Ejercicio 3 - TIR'!$C$22)*('Ejercicio 3 - TIR'!$E$22-'Ejercicio 3 - TIR'!$D$22)*(1-P902)))</f>
        <v>0.1366576686</v>
      </c>
      <c r="R902" s="3">
        <f t="shared" si="12"/>
        <v>0.5795810507</v>
      </c>
      <c r="S902" s="7">
        <f>IF(R902&lt;=('Ejercicio 3 - TIR'!$D$23-'Ejercicio 3 - TIR'!$C$23)/('Ejercicio 3 - TIR'!$E$23-'Ejercicio 3 - TIR'!$C$23),'Ejercicio 3 - TIR'!$C$23+SQRT(('Ejercicio 3 - TIR'!$E$23-'Ejercicio 3 - TIR'!$C$23)*('Ejercicio 3 - TIR'!$D$23-'Ejercicio 3 - TIR'!$C$23)*R902),'Ejercicio 3 - TIR'!$E$23-SQRT(('Ejercicio 3 - TIR'!$E$23-'Ejercicio 3 - TIR'!$C$23)*('Ejercicio 3 - TIR'!$E$23-'Ejercicio 3 - TIR'!$D$23)*(1-R902)))</f>
        <v>0.1524908359</v>
      </c>
      <c r="T902" s="3">
        <f t="shared" si="13"/>
        <v>0.6580857735</v>
      </c>
      <c r="U902" s="7">
        <f>IF(T902&lt;=('Ejercicio 3 - TIR'!$D$24-'Ejercicio 3 - TIR'!$C$24)/('Ejercicio 3 - TIR'!$E$24-'Ejercicio 3 - TIR'!$C$24),'Ejercicio 3 - TIR'!$C$24+SQRT(('Ejercicio 3 - TIR'!$E$24-'Ejercicio 3 - TIR'!$C$24)*('Ejercicio 3 - TIR'!$D$24-'Ejercicio 3 - TIR'!$C$24)*T902),'Ejercicio 3 - TIR'!$E$24-SQRT(('Ejercicio 3 - TIR'!$E$24-'Ejercicio 3 - TIR'!$C$24)*('Ejercicio 3 - TIR'!$E$24-'Ejercicio 3 - TIR'!$D$24)*(1-T902)))</f>
        <v>0.1890587681</v>
      </c>
      <c r="V902" s="3">
        <f t="shared" si="14"/>
        <v>0.3380438936</v>
      </c>
      <c r="W902" s="7">
        <f>IF(V902&lt;=('Ejercicio 3 - TIR'!$D$25-'Ejercicio 3 - TIR'!$C$25)/('Ejercicio 3 - TIR'!$E$25-'Ejercicio 3 - TIR'!$C$25),'Ejercicio 3 - TIR'!$C$25+SQRT(('Ejercicio 3 - TIR'!$E$25-'Ejercicio 3 - TIR'!$C$25)*('Ejercicio 3 - TIR'!$D$25-'Ejercicio 3 - TIR'!$C$25)*V902),'Ejercicio 3 - TIR'!$E$25-SQRT(('Ejercicio 3 - TIR'!$E$25-'Ejercicio 3 - TIR'!$C$25)*('Ejercicio 3 - TIR'!$E$25-'Ejercicio 3 - TIR'!$D$25)*(1-V902)))</f>
        <v>0.2018663696</v>
      </c>
      <c r="X902" s="3">
        <f t="shared" si="15"/>
        <v>0.2934667059</v>
      </c>
      <c r="Y902" s="7">
        <f>IF(X902&lt;=('Ejercicio 3 - TIR'!$D$26-'Ejercicio 3 - TIR'!$C$26)/('Ejercicio 3 - TIR'!$E$26-'Ejercicio 3 - TIR'!$C$26),'Ejercicio 3 - TIR'!$C$26+SQRT(('Ejercicio 3 - TIR'!$E$26-'Ejercicio 3 - TIR'!$C$26)*('Ejercicio 3 - TIR'!$D$26-'Ejercicio 3 - TIR'!$C$26)*X902),'Ejercicio 3 - TIR'!$E$26-SQRT(('Ejercicio 3 - TIR'!$E$26-'Ejercicio 3 - TIR'!$C$26)*('Ejercicio 3 - TIR'!$E$26-'Ejercicio 3 - TIR'!$D$26)*(1-X902)))</f>
        <v>0.2181488917</v>
      </c>
      <c r="Z902" s="3">
        <f t="shared" si="16"/>
        <v>1.136657669</v>
      </c>
      <c r="AA902" s="3">
        <f t="shared" si="17"/>
        <v>1.309987547</v>
      </c>
      <c r="AB902" s="3">
        <f t="shared" si="18"/>
        <v>1.557652178</v>
      </c>
      <c r="AC902" s="3">
        <f t="shared" si="19"/>
        <v>1.872089769</v>
      </c>
      <c r="AD902" s="3">
        <f t="shared" si="20"/>
        <v>2.280484077</v>
      </c>
      <c r="AE902" s="2">
        <f t="shared" si="21"/>
        <v>4271.897009</v>
      </c>
      <c r="AF902" s="2">
        <f t="shared" si="22"/>
        <v>4923.322155</v>
      </c>
      <c r="AG902" s="2">
        <f t="shared" si="23"/>
        <v>5854.119376</v>
      </c>
      <c r="AH902" s="2">
        <f t="shared" si="24"/>
        <v>7035.869202</v>
      </c>
      <c r="AI902" s="2">
        <f t="shared" si="25"/>
        <v>8570.736271</v>
      </c>
      <c r="AJ902" s="4">
        <f t="shared" si="26"/>
        <v>47269.2734</v>
      </c>
      <c r="AK902" s="4">
        <f t="shared" si="27"/>
        <v>54874.99175</v>
      </c>
      <c r="AL902" s="4">
        <f t="shared" si="28"/>
        <v>55873.96943</v>
      </c>
      <c r="AM902" s="4">
        <f t="shared" si="29"/>
        <v>63049.73937</v>
      </c>
      <c r="AN902" s="4">
        <f t="shared" si="30"/>
        <v>90387.37755</v>
      </c>
      <c r="AO902" s="4">
        <f>C902/'Ejercicio 3 - TIR'!$D$7</f>
        <v>15600.88085</v>
      </c>
      <c r="AP902" s="4">
        <f t="shared" si="31"/>
        <v>31668.39255</v>
      </c>
      <c r="AQ902" s="4">
        <f t="shared" si="32"/>
        <v>39274.1109</v>
      </c>
      <c r="AR902" s="4">
        <f t="shared" si="33"/>
        <v>40273.08859</v>
      </c>
      <c r="AS902" s="4">
        <f t="shared" si="34"/>
        <v>47448.85852</v>
      </c>
      <c r="AT902" s="4">
        <f t="shared" si="35"/>
        <v>74786.4967</v>
      </c>
      <c r="AU902" s="4">
        <f>AP902*'Ejercicio 3 - TIR'!$D$5</f>
        <v>15834.19627</v>
      </c>
      <c r="AV902" s="4">
        <f>AQ902*'Ejercicio 3 - TIR'!$D$5</f>
        <v>19637.05545</v>
      </c>
      <c r="AW902" s="4">
        <f>AR902*'Ejercicio 3 - TIR'!$D$5</f>
        <v>20136.54429</v>
      </c>
      <c r="AX902" s="4">
        <f>AS902*'Ejercicio 3 - TIR'!$D$5</f>
        <v>23724.42926</v>
      </c>
      <c r="AY902" s="4">
        <f>AT902*'Ejercicio 3 - TIR'!$D$5</f>
        <v>37393.24835</v>
      </c>
      <c r="AZ902" s="4">
        <f t="shared" ref="AZ902:BD902" si="2741">AJ902-AU902-AE902</f>
        <v>27163.18011</v>
      </c>
      <c r="BA902" s="4">
        <f t="shared" si="2741"/>
        <v>30314.61414</v>
      </c>
      <c r="BB902" s="4">
        <f t="shared" si="2741"/>
        <v>29883.30576</v>
      </c>
      <c r="BC902" s="4">
        <f t="shared" si="2741"/>
        <v>32289.44091</v>
      </c>
      <c r="BD902" s="4">
        <f t="shared" si="2741"/>
        <v>44423.39293</v>
      </c>
      <c r="BE902" s="4">
        <f t="shared" ref="BE902:BI902" si="2742">AZ902/Z902</f>
        <v>23897.41508</v>
      </c>
      <c r="BF902" s="4">
        <f t="shared" si="2742"/>
        <v>23141.14682</v>
      </c>
      <c r="BG902" s="4">
        <f t="shared" si="2742"/>
        <v>19184.83868</v>
      </c>
      <c r="BH902" s="4">
        <f t="shared" si="2742"/>
        <v>17247.80587</v>
      </c>
      <c r="BI902" s="4">
        <f t="shared" si="2742"/>
        <v>19479.80842</v>
      </c>
      <c r="BJ902" s="4">
        <f t="shared" si="38"/>
        <v>71287.56996</v>
      </c>
      <c r="BK902" s="4">
        <f t="shared" si="39"/>
        <v>35577.56036</v>
      </c>
      <c r="BL902" s="4">
        <f t="shared" si="40"/>
        <v>106865.1303</v>
      </c>
      <c r="BM902" s="4">
        <f>BK902*'Ejercicio 3 - TIR'!$D$5</f>
        <v>17788.78018</v>
      </c>
      <c r="BN902" s="4">
        <f t="shared" si="41"/>
        <v>89076.35014</v>
      </c>
      <c r="BO902" s="4">
        <f t="shared" si="42"/>
        <v>39060.28156</v>
      </c>
      <c r="BP902" s="4">
        <f t="shared" si="43"/>
        <v>-109264.2454</v>
      </c>
      <c r="BQ902" s="4">
        <f t="shared" ref="BQ902:BT902" si="2743">BE902</f>
        <v>23897.41508</v>
      </c>
      <c r="BR902" s="4">
        <f t="shared" si="2743"/>
        <v>23141.14682</v>
      </c>
      <c r="BS902" s="4">
        <f t="shared" si="2743"/>
        <v>19184.83868</v>
      </c>
      <c r="BT902" s="4">
        <f t="shared" si="2743"/>
        <v>17247.80587</v>
      </c>
      <c r="BU902" s="4">
        <f t="shared" si="45"/>
        <v>58540.08998</v>
      </c>
      <c r="BV902" s="36">
        <f t="shared" si="46"/>
        <v>8.13683174</v>
      </c>
    </row>
    <row r="903" ht="15.0" customHeight="1">
      <c r="A903" s="2">
        <v>902.0</v>
      </c>
      <c r="B903" s="3">
        <f t="shared" si="4"/>
        <v>0.2976968345</v>
      </c>
      <c r="C903" s="4">
        <f>IF(B903&lt;=('Ejercicio 3 - TIR'!$D$13-'Ejercicio 3 - TIR'!$C$13)/('Ejercicio 3 - TIR'!$E$13-'Ejercicio 3 - TIR'!$C$13),'Ejercicio 3 - TIR'!$C$13+SQRT(('Ejercicio 3 - TIR'!$E$13-'Ejercicio 3 - TIR'!$C$13)*('Ejercicio 3 - TIR'!$D$13-'Ejercicio 3 - TIR'!$C$13)*B903),'Ejercicio 3 - TIR'!$E$13-SQRT(('Ejercicio 3 - TIR'!$E$13-'Ejercicio 3 - TIR'!$C$13)*('Ejercicio 3 - TIR'!$E$13-'Ejercicio 3 - TIR'!$D$13)*(1-B903)))</f>
        <v>70969.60561</v>
      </c>
      <c r="D903" s="3">
        <f t="shared" si="5"/>
        <v>0.8363982536</v>
      </c>
      <c r="E903" s="4">
        <f>IF(D903&lt;=('Ejercicio 3 - TIR'!$D$14-'Ejercicio 3 - TIR'!$C$14)/('Ejercicio 3 - TIR'!$E$14-'Ejercicio 3 - TIR'!$C$14),'Ejercicio 3 - TIR'!$C$14+SQRT(('Ejercicio 3 - TIR'!$E$14-'Ejercicio 3 - TIR'!$C$14)*('Ejercicio 3 - TIR'!$D$14-'Ejercicio 3 - TIR'!$C$14)*D903),'Ejercicio 3 - TIR'!$E$14-SQRT(('Ejercicio 3 - TIR'!$E$14-'Ejercicio 3 - TIR'!$C$14)*('Ejercicio 3 - TIR'!$E$14-'Ejercicio 3 - TIR'!$D$14)*(1-D903)))</f>
        <v>35046.18713</v>
      </c>
      <c r="F903" s="3">
        <f t="shared" si="6"/>
        <v>0.4644640341</v>
      </c>
      <c r="G903" s="4">
        <f>IF(F903&lt;=('Ejercicio 3 - TIR'!$D$18-'Ejercicio 3 - TIR'!$C$18)/('Ejercicio 3 - TIR'!$E$18-'Ejercicio 3 - TIR'!$C$18),'Ejercicio 3 - TIR'!$C$18+SQRT(('Ejercicio 3 - TIR'!$E$18-'Ejercicio 3 - TIR'!$C$18)*('Ejercicio 3 - TIR'!$D$18-'Ejercicio 3 - TIR'!$C$18)*F903),'Ejercicio 3 - TIR'!$E$18-SQRT(('Ejercicio 3 - TIR'!$E$18-'Ejercicio 3 - TIR'!$C$18)*('Ejercicio 3 - TIR'!$E$18-'Ejercicio 3 - TIR'!$D$18)*(1-F903)))</f>
        <v>38346.83204</v>
      </c>
      <c r="H903" s="3">
        <f t="shared" si="7"/>
        <v>0.2528668828</v>
      </c>
      <c r="I903" s="4">
        <f>IF(H903&lt;=('Ejercicio 3 - TIR'!$D$18-'Ejercicio 3 - TIR'!$C$18)/('Ejercicio 3 - TIR'!$E$18-'Ejercicio 3 - TIR'!$C$18),'Ejercicio 3 - TIR'!$C$18+SQRT(('Ejercicio 3 - TIR'!$E$18-'Ejercicio 3 - TIR'!$C$18)*('Ejercicio 3 - TIR'!$D$18-'Ejercicio 3 - TIR'!$C$18)*H903),'Ejercicio 3 - TIR'!$E$18-SQRT(('Ejercicio 3 - TIR'!$E$18-'Ejercicio 3 - TIR'!$C$18)*('Ejercicio 3 - TIR'!$E$18-'Ejercicio 3 - TIR'!$D$18)*(1-H903)))</f>
        <v>36158.73627</v>
      </c>
      <c r="J903" s="3">
        <f t="shared" si="8"/>
        <v>0.3889860671</v>
      </c>
      <c r="K903" s="4">
        <f>IF(J903&lt;=('Ejercicio 3 - TIR'!$D$18-'Ejercicio 3 - TIR'!$C$18)/('Ejercicio 3 - TIR'!$E$18-'Ejercicio 3 - TIR'!$C$18),'Ejercicio 3 - TIR'!$C$18+SQRT(('Ejercicio 3 - TIR'!$E$18-'Ejercicio 3 - TIR'!$C$18)*('Ejercicio 3 - TIR'!$D$18-'Ejercicio 3 - TIR'!$C$18)*J903),'Ejercicio 3 - TIR'!$E$18-SQRT(('Ejercicio 3 - TIR'!$E$18-'Ejercicio 3 - TIR'!$C$18)*('Ejercicio 3 - TIR'!$E$18-'Ejercicio 3 - TIR'!$D$18)*(1-J903)))</f>
        <v>37638.58037</v>
      </c>
      <c r="L903" s="3">
        <f t="shared" si="9"/>
        <v>0.07576496368</v>
      </c>
      <c r="M903" s="4">
        <f>IF(L903&lt;=('Ejercicio 3 - TIR'!$D$18-'Ejercicio 3 - TIR'!$C$18)/('Ejercicio 3 - TIR'!$E$18-'Ejercicio 3 - TIR'!$C$18),'Ejercicio 3 - TIR'!$C$18+SQRT(('Ejercicio 3 - TIR'!$E$18-'Ejercicio 3 - TIR'!$C$18)*('Ejercicio 3 - TIR'!$D$18-'Ejercicio 3 - TIR'!$C$18)*L903),'Ejercicio 3 - TIR'!$E$18-SQRT(('Ejercicio 3 - TIR'!$E$18-'Ejercicio 3 - TIR'!$C$18)*('Ejercicio 3 - TIR'!$E$18-'Ejercicio 3 - TIR'!$D$18)*(1-L903)))</f>
        <v>33371.16368</v>
      </c>
      <c r="N903" s="3">
        <f t="shared" si="10"/>
        <v>0.9992889507</v>
      </c>
      <c r="O903" s="4">
        <f>IF(N903&lt;=('Ejercicio 3 - TIR'!$D$18-'Ejercicio 3 - TIR'!$C$18)/('Ejercicio 3 - TIR'!$E$18-'Ejercicio 3 - TIR'!$C$18),'Ejercicio 3 - TIR'!$C$18+SQRT(('Ejercicio 3 - TIR'!$E$18-'Ejercicio 3 - TIR'!$C$18)*('Ejercicio 3 - TIR'!$D$18-'Ejercicio 3 - TIR'!$C$18)*N903),'Ejercicio 3 - TIR'!$E$18-SQRT(('Ejercicio 3 - TIR'!$E$18-'Ejercicio 3 - TIR'!$C$18)*('Ejercicio 3 - TIR'!$E$18-'Ejercicio 3 - TIR'!$D$18)*(1-N903)))</f>
        <v>44769.06993</v>
      </c>
      <c r="P903" s="3">
        <f t="shared" si="11"/>
        <v>0.8452525493</v>
      </c>
      <c r="Q903" s="7">
        <f>IF(P903&lt;=('Ejercicio 3 - TIR'!$D$22-'Ejercicio 3 - TIR'!$C$22)/('Ejercicio 3 - TIR'!$E$22-'Ejercicio 3 - TIR'!$C$22),'Ejercicio 3 - TIR'!$C$22+SQRT(('Ejercicio 3 - TIR'!$E$22-'Ejercicio 3 - TIR'!$C$22)*('Ejercicio 3 - TIR'!$D$22-'Ejercicio 3 - TIR'!$C$22)*P903),'Ejercicio 3 - TIR'!$E$22-SQRT(('Ejercicio 3 - TIR'!$E$22-'Ejercicio 3 - TIR'!$C$22)*('Ejercicio 3 - TIR'!$E$22-'Ejercicio 3 - TIR'!$D$22)*(1-P903)))</f>
        <v>0.1633103202</v>
      </c>
      <c r="R903" s="3">
        <f t="shared" si="12"/>
        <v>0.594784453</v>
      </c>
      <c r="S903" s="7">
        <f>IF(R903&lt;=('Ejercicio 3 - TIR'!$D$23-'Ejercicio 3 - TIR'!$C$23)/('Ejercicio 3 - TIR'!$E$23-'Ejercicio 3 - TIR'!$C$23),'Ejercicio 3 - TIR'!$C$23+SQRT(('Ejercicio 3 - TIR'!$E$23-'Ejercicio 3 - TIR'!$C$23)*('Ejercicio 3 - TIR'!$D$23-'Ejercicio 3 - TIR'!$C$23)*R903),'Ejercicio 3 - TIR'!$E$23-SQRT(('Ejercicio 3 - TIR'!$E$23-'Ejercicio 3 - TIR'!$C$23)*('Ejercicio 3 - TIR'!$E$23-'Ejercicio 3 - TIR'!$D$23)*(1-R903)))</f>
        <v>0.1529928161</v>
      </c>
      <c r="T903" s="3">
        <f t="shared" si="13"/>
        <v>0.5800990741</v>
      </c>
      <c r="U903" s="7">
        <f>IF(T903&lt;=('Ejercicio 3 - TIR'!$D$24-'Ejercicio 3 - TIR'!$C$24)/('Ejercicio 3 - TIR'!$E$24-'Ejercicio 3 - TIR'!$C$24),'Ejercicio 3 - TIR'!$C$24+SQRT(('Ejercicio 3 - TIR'!$E$24-'Ejercicio 3 - TIR'!$C$24)*('Ejercicio 3 - TIR'!$D$24-'Ejercicio 3 - TIR'!$C$24)*T903),'Ejercicio 3 - TIR'!$E$24-SQRT(('Ejercicio 3 - TIR'!$E$24-'Ejercicio 3 - TIR'!$C$24)*('Ejercicio 3 - TIR'!$E$24-'Ejercicio 3 - TIR'!$D$24)*(1-T903)))</f>
        <v>0.1857111885</v>
      </c>
      <c r="V903" s="3">
        <f t="shared" si="14"/>
        <v>0.5304437475</v>
      </c>
      <c r="W903" s="7">
        <f>IF(V903&lt;=('Ejercicio 3 - TIR'!$D$25-'Ejercicio 3 - TIR'!$C$25)/('Ejercicio 3 - TIR'!$E$25-'Ejercicio 3 - TIR'!$C$25),'Ejercicio 3 - TIR'!$C$25+SQRT(('Ejercicio 3 - TIR'!$E$25-'Ejercicio 3 - TIR'!$C$25)*('Ejercicio 3 - TIR'!$D$25-'Ejercicio 3 - TIR'!$C$25)*V903),'Ejercicio 3 - TIR'!$E$25-SQRT(('Ejercicio 3 - TIR'!$E$25-'Ejercicio 3 - TIR'!$C$25)*('Ejercicio 3 - TIR'!$E$25-'Ejercicio 3 - TIR'!$D$25)*(1-V903)))</f>
        <v>0.2094605515</v>
      </c>
      <c r="X903" s="3">
        <f t="shared" si="15"/>
        <v>0.08880991406</v>
      </c>
      <c r="Y903" s="7">
        <f>IF(X903&lt;=('Ejercicio 3 - TIR'!$D$26-'Ejercicio 3 - TIR'!$C$26)/('Ejercicio 3 - TIR'!$E$26-'Ejercicio 3 - TIR'!$C$26),'Ejercicio 3 - TIR'!$C$26+SQRT(('Ejercicio 3 - TIR'!$E$26-'Ejercicio 3 - TIR'!$C$26)*('Ejercicio 3 - TIR'!$D$26-'Ejercicio 3 - TIR'!$C$26)*X903),'Ejercicio 3 - TIR'!$E$26-SQRT(('Ejercicio 3 - TIR'!$E$26-'Ejercicio 3 - TIR'!$C$26)*('Ejercicio 3 - TIR'!$E$26-'Ejercicio 3 - TIR'!$D$26)*(1-X903)))</f>
        <v>0.2054850498</v>
      </c>
      <c r="Z903" s="3">
        <f t="shared" si="16"/>
        <v>1.16331032</v>
      </c>
      <c r="AA903" s="3">
        <f t="shared" si="17"/>
        <v>1.341288442</v>
      </c>
      <c r="AB903" s="3">
        <f t="shared" si="18"/>
        <v>1.590380713</v>
      </c>
      <c r="AC903" s="3">
        <f t="shared" si="19"/>
        <v>1.923502734</v>
      </c>
      <c r="AD903" s="3">
        <f t="shared" si="20"/>
        <v>2.318753789</v>
      </c>
      <c r="AE903" s="2">
        <f t="shared" si="21"/>
        <v>5723.404043</v>
      </c>
      <c r="AF903" s="2">
        <f t="shared" si="22"/>
        <v>6599.043744</v>
      </c>
      <c r="AG903" s="2">
        <f t="shared" si="23"/>
        <v>7824.560001</v>
      </c>
      <c r="AH903" s="2">
        <f t="shared" si="24"/>
        <v>9463.496655</v>
      </c>
      <c r="AI903" s="2">
        <f t="shared" si="25"/>
        <v>11408.10374</v>
      </c>
      <c r="AJ903" s="4">
        <f t="shared" si="26"/>
        <v>44609.26546</v>
      </c>
      <c r="AK903" s="4">
        <f t="shared" si="27"/>
        <v>48499.29504</v>
      </c>
      <c r="AL903" s="4">
        <f t="shared" si="28"/>
        <v>59859.67228</v>
      </c>
      <c r="AM903" s="4">
        <f t="shared" si="29"/>
        <v>64189.52457</v>
      </c>
      <c r="AN903" s="4">
        <f t="shared" si="30"/>
        <v>103808.4505</v>
      </c>
      <c r="AO903" s="4">
        <f>C903/'Ejercicio 3 - TIR'!$D$7</f>
        <v>14193.92112</v>
      </c>
      <c r="AP903" s="4">
        <f t="shared" si="31"/>
        <v>30415.34434</v>
      </c>
      <c r="AQ903" s="4">
        <f t="shared" si="32"/>
        <v>34305.37391</v>
      </c>
      <c r="AR903" s="4">
        <f t="shared" si="33"/>
        <v>45665.75116</v>
      </c>
      <c r="AS903" s="4">
        <f t="shared" si="34"/>
        <v>49995.60345</v>
      </c>
      <c r="AT903" s="4">
        <f t="shared" si="35"/>
        <v>89614.52942</v>
      </c>
      <c r="AU903" s="4">
        <f>AP903*'Ejercicio 3 - TIR'!$D$5</f>
        <v>15207.67217</v>
      </c>
      <c r="AV903" s="4">
        <f>AQ903*'Ejercicio 3 - TIR'!$D$5</f>
        <v>17152.68696</v>
      </c>
      <c r="AW903" s="4">
        <f>AR903*'Ejercicio 3 - TIR'!$D$5</f>
        <v>22832.87558</v>
      </c>
      <c r="AX903" s="4">
        <f>AS903*'Ejercicio 3 - TIR'!$D$5</f>
        <v>24997.80173</v>
      </c>
      <c r="AY903" s="4">
        <f>AT903*'Ejercicio 3 - TIR'!$D$5</f>
        <v>44807.26471</v>
      </c>
      <c r="AZ903" s="4">
        <f t="shared" ref="AZ903:BD903" si="2744">AJ903-AU903-AE903</f>
        <v>23678.18925</v>
      </c>
      <c r="BA903" s="4">
        <f t="shared" si="2744"/>
        <v>24747.56433</v>
      </c>
      <c r="BB903" s="4">
        <f t="shared" si="2744"/>
        <v>29202.2367</v>
      </c>
      <c r="BC903" s="4">
        <f t="shared" si="2744"/>
        <v>29728.22619</v>
      </c>
      <c r="BD903" s="4">
        <f t="shared" si="2744"/>
        <v>47593.08209</v>
      </c>
      <c r="BE903" s="4">
        <f t="shared" ref="BE903:BI903" si="2745">AZ903/Z903</f>
        <v>20354.14699</v>
      </c>
      <c r="BF903" s="4">
        <f t="shared" si="2745"/>
        <v>18450.59091</v>
      </c>
      <c r="BG903" s="4">
        <f t="shared" si="2745"/>
        <v>18361.79002</v>
      </c>
      <c r="BH903" s="4">
        <f t="shared" si="2745"/>
        <v>15455.25549</v>
      </c>
      <c r="BI903" s="4">
        <f t="shared" si="2745"/>
        <v>20525.28488</v>
      </c>
      <c r="BJ903" s="4">
        <f t="shared" si="38"/>
        <v>81263.4792</v>
      </c>
      <c r="BK903" s="4">
        <f t="shared" si="39"/>
        <v>32912.20838</v>
      </c>
      <c r="BL903" s="4">
        <f t="shared" si="40"/>
        <v>114175.6876</v>
      </c>
      <c r="BM903" s="4">
        <f>BK903*'Ejercicio 3 - TIR'!$D$5</f>
        <v>16456.10419</v>
      </c>
      <c r="BN903" s="4">
        <f t="shared" si="41"/>
        <v>97719.58339</v>
      </c>
      <c r="BO903" s="4">
        <f t="shared" si="42"/>
        <v>42143.14769</v>
      </c>
      <c r="BP903" s="4">
        <f t="shared" si="43"/>
        <v>-106015.7927</v>
      </c>
      <c r="BQ903" s="4">
        <f t="shared" ref="BQ903:BT903" si="2746">BE903</f>
        <v>20354.14699</v>
      </c>
      <c r="BR903" s="4">
        <f t="shared" si="2746"/>
        <v>18450.59091</v>
      </c>
      <c r="BS903" s="4">
        <f t="shared" si="2746"/>
        <v>18361.79002</v>
      </c>
      <c r="BT903" s="4">
        <f t="shared" si="2746"/>
        <v>15455.25549</v>
      </c>
      <c r="BU903" s="4">
        <f t="shared" si="45"/>
        <v>62668.43257</v>
      </c>
      <c r="BV903" s="36">
        <f t="shared" si="46"/>
        <v>7.170887723</v>
      </c>
    </row>
    <row r="904" ht="15.0" customHeight="1">
      <c r="A904" s="2">
        <v>903.0</v>
      </c>
      <c r="B904" s="3">
        <f t="shared" si="4"/>
        <v>0.4932352391</v>
      </c>
      <c r="C904" s="4">
        <f>IF(B904&lt;=('Ejercicio 3 - TIR'!$D$13-'Ejercicio 3 - TIR'!$C$13)/('Ejercicio 3 - TIR'!$E$13-'Ejercicio 3 - TIR'!$C$13),'Ejercicio 3 - TIR'!$C$13+SQRT(('Ejercicio 3 - TIR'!$E$13-'Ejercicio 3 - TIR'!$C$13)*('Ejercicio 3 - TIR'!$D$13-'Ejercicio 3 - TIR'!$C$13)*B904),'Ejercicio 3 - TIR'!$E$13-SQRT(('Ejercicio 3 - TIR'!$E$13-'Ejercicio 3 - TIR'!$C$13)*('Ejercicio 3 - TIR'!$E$13-'Ejercicio 3 - TIR'!$D$13)*(1-B904)))</f>
        <v>75339.95715</v>
      </c>
      <c r="D904" s="3">
        <f t="shared" si="5"/>
        <v>0.6216742231</v>
      </c>
      <c r="E904" s="4">
        <f>IF(D904&lt;=('Ejercicio 3 - TIR'!$D$14-'Ejercicio 3 - TIR'!$C$14)/('Ejercicio 3 - TIR'!$E$14-'Ejercicio 3 - TIR'!$C$14),'Ejercicio 3 - TIR'!$C$14+SQRT(('Ejercicio 3 - TIR'!$E$14-'Ejercicio 3 - TIR'!$C$14)*('Ejercicio 3 - TIR'!$D$14-'Ejercicio 3 - TIR'!$C$14)*D904),'Ejercicio 3 - TIR'!$E$14-SQRT(('Ejercicio 3 - TIR'!$E$14-'Ejercicio 3 - TIR'!$C$14)*('Ejercicio 3 - TIR'!$E$14-'Ejercicio 3 - TIR'!$D$14)*(1-D904)))</f>
        <v>32466.81564</v>
      </c>
      <c r="F904" s="3">
        <f t="shared" si="6"/>
        <v>0.4392800409</v>
      </c>
      <c r="G904" s="4">
        <f>IF(F904&lt;=('Ejercicio 3 - TIR'!$D$18-'Ejercicio 3 - TIR'!$C$18)/('Ejercicio 3 - TIR'!$E$18-'Ejercicio 3 - TIR'!$C$18),'Ejercicio 3 - TIR'!$C$18+SQRT(('Ejercicio 3 - TIR'!$E$18-'Ejercicio 3 - TIR'!$C$18)*('Ejercicio 3 - TIR'!$D$18-'Ejercicio 3 - TIR'!$C$18)*F904),'Ejercicio 3 - TIR'!$E$18-SQRT(('Ejercicio 3 - TIR'!$E$18-'Ejercicio 3 - TIR'!$C$18)*('Ejercicio 3 - TIR'!$E$18-'Ejercicio 3 - TIR'!$D$18)*(1-F904)))</f>
        <v>38117.38912</v>
      </c>
      <c r="H904" s="3">
        <f t="shared" si="7"/>
        <v>0.8856376985</v>
      </c>
      <c r="I904" s="4">
        <f>IF(H904&lt;=('Ejercicio 3 - TIR'!$D$18-'Ejercicio 3 - TIR'!$C$18)/('Ejercicio 3 - TIR'!$E$18-'Ejercicio 3 - TIR'!$C$18),'Ejercicio 3 - TIR'!$C$18+SQRT(('Ejercicio 3 - TIR'!$E$18-'Ejercicio 3 - TIR'!$C$18)*('Ejercicio 3 - TIR'!$D$18-'Ejercicio 3 - TIR'!$C$18)*H904),'Ejercicio 3 - TIR'!$E$18-SQRT(('Ejercicio 3 - TIR'!$E$18-'Ejercicio 3 - TIR'!$C$18)*('Ejercicio 3 - TIR'!$E$18-'Ejercicio 3 - TIR'!$D$18)*(1-H904)))</f>
        <v>42071.31896</v>
      </c>
      <c r="J904" s="3">
        <f t="shared" si="8"/>
        <v>0.9676040656</v>
      </c>
      <c r="K904" s="4">
        <f>IF(J904&lt;=('Ejercicio 3 - TIR'!$D$18-'Ejercicio 3 - TIR'!$C$18)/('Ejercicio 3 - TIR'!$E$18-'Ejercicio 3 - TIR'!$C$18),'Ejercicio 3 - TIR'!$C$18+SQRT(('Ejercicio 3 - TIR'!$E$18-'Ejercicio 3 - TIR'!$C$18)*('Ejercicio 3 - TIR'!$D$18-'Ejercicio 3 - TIR'!$C$18)*J904),'Ejercicio 3 - TIR'!$E$18-SQRT(('Ejercicio 3 - TIR'!$E$18-'Ejercicio 3 - TIR'!$C$18)*('Ejercicio 3 - TIR'!$E$18-'Ejercicio 3 - TIR'!$D$18)*(1-J904)))</f>
        <v>43441.25208</v>
      </c>
      <c r="L904" s="3">
        <f t="shared" si="9"/>
        <v>0.01410978561</v>
      </c>
      <c r="M904" s="4">
        <f>IF(L904&lt;=('Ejercicio 3 - TIR'!$D$18-'Ejercicio 3 - TIR'!$C$18)/('Ejercicio 3 - TIR'!$E$18-'Ejercicio 3 - TIR'!$C$18),'Ejercicio 3 - TIR'!$C$18+SQRT(('Ejercicio 3 - TIR'!$E$18-'Ejercicio 3 - TIR'!$C$18)*('Ejercicio 3 - TIR'!$D$18-'Ejercicio 3 - TIR'!$C$18)*L904),'Ejercicio 3 - TIR'!$E$18-SQRT(('Ejercicio 3 - TIR'!$E$18-'Ejercicio 3 - TIR'!$C$18)*('Ejercicio 3 - TIR'!$E$18-'Ejercicio 3 - TIR'!$D$18)*(1-L904)))</f>
        <v>31454.80852</v>
      </c>
      <c r="N904" s="3">
        <f t="shared" si="10"/>
        <v>0.771353999</v>
      </c>
      <c r="O904" s="4">
        <f>IF(N904&lt;=('Ejercicio 3 - TIR'!$D$18-'Ejercicio 3 - TIR'!$C$18)/('Ejercicio 3 - TIR'!$E$18-'Ejercicio 3 - TIR'!$C$18),'Ejercicio 3 - TIR'!$C$18+SQRT(('Ejercicio 3 - TIR'!$E$18-'Ejercicio 3 - TIR'!$C$18)*('Ejercicio 3 - TIR'!$D$18-'Ejercicio 3 - TIR'!$C$18)*N904),'Ejercicio 3 - TIR'!$E$18-SQRT(('Ejercicio 3 - TIR'!$E$18-'Ejercicio 3 - TIR'!$C$18)*('Ejercicio 3 - TIR'!$E$18-'Ejercicio 3 - TIR'!$D$18)*(1-N904)))</f>
        <v>40858.93129</v>
      </c>
      <c r="P904" s="3">
        <f t="shared" si="11"/>
        <v>0.7876110295</v>
      </c>
      <c r="Q904" s="7">
        <f>IF(P904&lt;=('Ejercicio 3 - TIR'!$D$22-'Ejercicio 3 - TIR'!$C$22)/('Ejercicio 3 - TIR'!$E$22-'Ejercicio 3 - TIR'!$C$22),'Ejercicio 3 - TIR'!$C$22+SQRT(('Ejercicio 3 - TIR'!$E$22-'Ejercicio 3 - TIR'!$C$22)*('Ejercicio 3 - TIR'!$D$22-'Ejercicio 3 - TIR'!$C$22)*P904),'Ejercicio 3 - TIR'!$E$22-SQRT(('Ejercicio 3 - TIR'!$E$22-'Ejercicio 3 - TIR'!$C$22)*('Ejercicio 3 - TIR'!$E$22-'Ejercicio 3 - TIR'!$D$22)*(1-P904)))</f>
        <v>0.1604475028</v>
      </c>
      <c r="R904" s="3">
        <f t="shared" si="12"/>
        <v>0.786867565</v>
      </c>
      <c r="S904" s="7">
        <f>IF(R904&lt;=('Ejercicio 3 - TIR'!$D$23-'Ejercicio 3 - TIR'!$C$23)/('Ejercicio 3 - TIR'!$E$23-'Ejercicio 3 - TIR'!$C$23),'Ejercicio 3 - TIR'!$C$23+SQRT(('Ejercicio 3 - TIR'!$E$23-'Ejercicio 3 - TIR'!$C$23)*('Ejercicio 3 - TIR'!$D$23-'Ejercicio 3 - TIR'!$C$23)*R904),'Ejercicio 3 - TIR'!$E$23-SQRT(('Ejercicio 3 - TIR'!$E$23-'Ejercicio 3 - TIR'!$C$23)*('Ejercicio 3 - TIR'!$E$23-'Ejercicio 3 - TIR'!$D$23)*(1-R904)))</f>
        <v>0.1604133111</v>
      </c>
      <c r="T904" s="3">
        <f t="shared" si="13"/>
        <v>0.980509148</v>
      </c>
      <c r="U904" s="7">
        <f>IF(T904&lt;=('Ejercicio 3 - TIR'!$D$24-'Ejercicio 3 - TIR'!$C$24)/('Ejercicio 3 - TIR'!$E$24-'Ejercicio 3 - TIR'!$C$24),'Ejercicio 3 - TIR'!$C$24+SQRT(('Ejercicio 3 - TIR'!$E$24-'Ejercicio 3 - TIR'!$C$24)*('Ejercicio 3 - TIR'!$D$24-'Ejercicio 3 - TIR'!$C$24)*T904),'Ejercicio 3 - TIR'!$E$24-SQRT(('Ejercicio 3 - TIR'!$E$24-'Ejercicio 3 - TIR'!$C$24)*('Ejercicio 3 - TIR'!$E$24-'Ejercicio 3 - TIR'!$D$24)*(1-T904)))</f>
        <v>0.2126125522</v>
      </c>
      <c r="V904" s="3">
        <f t="shared" si="14"/>
        <v>0.5162748125</v>
      </c>
      <c r="W904" s="7">
        <f>IF(V904&lt;=('Ejercicio 3 - TIR'!$D$25-'Ejercicio 3 - TIR'!$C$25)/('Ejercicio 3 - TIR'!$E$25-'Ejercicio 3 - TIR'!$C$25),'Ejercicio 3 - TIR'!$C$25+SQRT(('Ejercicio 3 - TIR'!$E$25-'Ejercicio 3 - TIR'!$C$25)*('Ejercicio 3 - TIR'!$D$25-'Ejercicio 3 - TIR'!$C$25)*V904),'Ejercicio 3 - TIR'!$E$25-SQRT(('Ejercicio 3 - TIR'!$E$25-'Ejercicio 3 - TIR'!$C$25)*('Ejercicio 3 - TIR'!$E$25-'Ejercicio 3 - TIR'!$D$25)*(1-V904)))</f>
        <v>0.2088534551</v>
      </c>
      <c r="X904" s="3">
        <f t="shared" si="15"/>
        <v>0.5136984212</v>
      </c>
      <c r="Y904" s="7">
        <f>IF(X904&lt;=('Ejercicio 3 - TIR'!$D$26-'Ejercicio 3 - TIR'!$C$26)/('Ejercicio 3 - TIR'!$E$26-'Ejercicio 3 - TIR'!$C$26),'Ejercicio 3 - TIR'!$C$26+SQRT(('Ejercicio 3 - TIR'!$E$26-'Ejercicio 3 - TIR'!$C$26)*('Ejercicio 3 - TIR'!$D$26-'Ejercicio 3 - TIR'!$C$26)*X904),'Ejercicio 3 - TIR'!$E$26-SQRT(('Ejercicio 3 - TIR'!$E$26-'Ejercicio 3 - TIR'!$C$26)*('Ejercicio 3 - TIR'!$E$26-'Ejercicio 3 - TIR'!$D$26)*(1-X904)))</f>
        <v>0.2287552098</v>
      </c>
      <c r="Z904" s="3">
        <f t="shared" si="16"/>
        <v>1.160447503</v>
      </c>
      <c r="AA904" s="3">
        <f t="shared" si="17"/>
        <v>1.346598729</v>
      </c>
      <c r="AB904" s="3">
        <f t="shared" si="18"/>
        <v>1.632902522</v>
      </c>
      <c r="AC904" s="3">
        <f t="shared" si="19"/>
        <v>1.973939855</v>
      </c>
      <c r="AD904" s="3">
        <f t="shared" si="20"/>
        <v>2.425488881</v>
      </c>
      <c r="AE904" s="2">
        <f t="shared" si="21"/>
        <v>5209.219494</v>
      </c>
      <c r="AF904" s="2">
        <f t="shared" si="22"/>
        <v>6044.847641</v>
      </c>
      <c r="AG904" s="2">
        <f t="shared" si="23"/>
        <v>7330.058125</v>
      </c>
      <c r="AH904" s="2">
        <f t="shared" si="24"/>
        <v>8860.966091</v>
      </c>
      <c r="AI904" s="2">
        <f t="shared" si="25"/>
        <v>10887.95825</v>
      </c>
      <c r="AJ904" s="4">
        <f t="shared" si="26"/>
        <v>44233.22902</v>
      </c>
      <c r="AK904" s="4">
        <f t="shared" si="27"/>
        <v>56653.18465</v>
      </c>
      <c r="AL904" s="4">
        <f t="shared" si="28"/>
        <v>70935.33006</v>
      </c>
      <c r="AM904" s="4">
        <f t="shared" si="29"/>
        <v>62089.90018</v>
      </c>
      <c r="AN904" s="4">
        <f t="shared" si="30"/>
        <v>99102.88352</v>
      </c>
      <c r="AO904" s="4">
        <f>C904/'Ejercicio 3 - TIR'!$D$7</f>
        <v>15067.99143</v>
      </c>
      <c r="AP904" s="4">
        <f t="shared" si="31"/>
        <v>29165.23759</v>
      </c>
      <c r="AQ904" s="4">
        <f t="shared" si="32"/>
        <v>41585.19322</v>
      </c>
      <c r="AR904" s="4">
        <f t="shared" si="33"/>
        <v>55867.33863</v>
      </c>
      <c r="AS904" s="4">
        <f t="shared" si="34"/>
        <v>47021.90875</v>
      </c>
      <c r="AT904" s="4">
        <f t="shared" si="35"/>
        <v>84034.89209</v>
      </c>
      <c r="AU904" s="4">
        <f>AP904*'Ejercicio 3 - TIR'!$D$5</f>
        <v>14582.61879</v>
      </c>
      <c r="AV904" s="4">
        <f>AQ904*'Ejercicio 3 - TIR'!$D$5</f>
        <v>20792.59661</v>
      </c>
      <c r="AW904" s="4">
        <f>AR904*'Ejercicio 3 - TIR'!$D$5</f>
        <v>27933.66931</v>
      </c>
      <c r="AX904" s="4">
        <f>AS904*'Ejercicio 3 - TIR'!$D$5</f>
        <v>23510.95437</v>
      </c>
      <c r="AY904" s="4">
        <f>AT904*'Ejercicio 3 - TIR'!$D$5</f>
        <v>42017.44604</v>
      </c>
      <c r="AZ904" s="4">
        <f t="shared" ref="AZ904:BD904" si="2747">AJ904-AU904-AE904</f>
        <v>24441.39073</v>
      </c>
      <c r="BA904" s="4">
        <f t="shared" si="2747"/>
        <v>29815.7404</v>
      </c>
      <c r="BB904" s="4">
        <f t="shared" si="2747"/>
        <v>35671.60262</v>
      </c>
      <c r="BC904" s="4">
        <f t="shared" si="2747"/>
        <v>29717.97971</v>
      </c>
      <c r="BD904" s="4">
        <f t="shared" si="2747"/>
        <v>46197.47923</v>
      </c>
      <c r="BE904" s="4">
        <f t="shared" ref="BE904:BI904" si="2748">AZ904/Z904</f>
        <v>21062.03915</v>
      </c>
      <c r="BF904" s="4">
        <f t="shared" si="2748"/>
        <v>22141.5183</v>
      </c>
      <c r="BG904" s="4">
        <f t="shared" si="2748"/>
        <v>21845.51873</v>
      </c>
      <c r="BH904" s="4">
        <f t="shared" si="2748"/>
        <v>15055.15968</v>
      </c>
      <c r="BI904" s="4">
        <f t="shared" si="2748"/>
        <v>19046.66708</v>
      </c>
      <c r="BJ904" s="4">
        <f t="shared" si="38"/>
        <v>78747.90034</v>
      </c>
      <c r="BK904" s="4">
        <f t="shared" si="39"/>
        <v>36547.24567</v>
      </c>
      <c r="BL904" s="4">
        <f t="shared" si="40"/>
        <v>115295.146</v>
      </c>
      <c r="BM904" s="4">
        <f>BK904*'Ejercicio 3 - TIR'!$D$5</f>
        <v>18273.62284</v>
      </c>
      <c r="BN904" s="4">
        <f t="shared" si="41"/>
        <v>97021.52317</v>
      </c>
      <c r="BO904" s="4">
        <f t="shared" si="42"/>
        <v>40000.81136</v>
      </c>
      <c r="BP904" s="4">
        <f t="shared" si="43"/>
        <v>-107806.7728</v>
      </c>
      <c r="BQ904" s="4">
        <f t="shared" ref="BQ904:BT904" si="2749">BE904</f>
        <v>21062.03915</v>
      </c>
      <c r="BR904" s="4">
        <f t="shared" si="2749"/>
        <v>22141.5183</v>
      </c>
      <c r="BS904" s="4">
        <f t="shared" si="2749"/>
        <v>21845.51873</v>
      </c>
      <c r="BT904" s="4">
        <f t="shared" si="2749"/>
        <v>15055.15968</v>
      </c>
      <c r="BU904" s="4">
        <f t="shared" si="45"/>
        <v>59047.47844</v>
      </c>
      <c r="BV904" s="36">
        <f t="shared" si="46"/>
        <v>7.779557409</v>
      </c>
    </row>
    <row r="905" ht="15.0" customHeight="1">
      <c r="A905" s="2">
        <v>904.0</v>
      </c>
      <c r="B905" s="3">
        <f t="shared" si="4"/>
        <v>0.7592888471</v>
      </c>
      <c r="C905" s="4">
        <f>IF(B905&lt;=('Ejercicio 3 - TIR'!$D$13-'Ejercicio 3 - TIR'!$C$13)/('Ejercicio 3 - TIR'!$E$13-'Ejercicio 3 - TIR'!$C$13),'Ejercicio 3 - TIR'!$C$13+SQRT(('Ejercicio 3 - TIR'!$E$13-'Ejercicio 3 - TIR'!$C$13)*('Ejercicio 3 - TIR'!$D$13-'Ejercicio 3 - TIR'!$C$13)*B905),'Ejercicio 3 - TIR'!$E$13-SQRT(('Ejercicio 3 - TIR'!$E$13-'Ejercicio 3 - TIR'!$C$13)*('Ejercicio 3 - TIR'!$E$13-'Ejercicio 3 - TIR'!$D$13)*(1-B905)))</f>
        <v>83004.3128</v>
      </c>
      <c r="D905" s="3">
        <f t="shared" si="5"/>
        <v>0.4504224361</v>
      </c>
      <c r="E905" s="4">
        <f>IF(D905&lt;=('Ejercicio 3 - TIR'!$D$14-'Ejercicio 3 - TIR'!$C$14)/('Ejercicio 3 - TIR'!$E$14-'Ejercicio 3 - TIR'!$C$14),'Ejercicio 3 - TIR'!$C$14+SQRT(('Ejercicio 3 - TIR'!$E$14-'Ejercicio 3 - TIR'!$C$14)*('Ejercicio 3 - TIR'!$D$14-'Ejercicio 3 - TIR'!$C$14)*D905),'Ejercicio 3 - TIR'!$E$14-SQRT(('Ejercicio 3 - TIR'!$E$14-'Ejercicio 3 - TIR'!$C$14)*('Ejercicio 3 - TIR'!$E$14-'Ejercicio 3 - TIR'!$D$14)*(1-D905)))</f>
        <v>30920.53776</v>
      </c>
      <c r="F905" s="3">
        <f t="shared" si="6"/>
        <v>0.4932532649</v>
      </c>
      <c r="G905" s="4">
        <f>IF(F905&lt;=('Ejercicio 3 - TIR'!$D$18-'Ejercicio 3 - TIR'!$C$18)/('Ejercicio 3 - TIR'!$E$18-'Ejercicio 3 - TIR'!$C$18),'Ejercicio 3 - TIR'!$C$18+SQRT(('Ejercicio 3 - TIR'!$E$18-'Ejercicio 3 - TIR'!$C$18)*('Ejercicio 3 - TIR'!$D$18-'Ejercicio 3 - TIR'!$C$18)*F905),'Ejercicio 3 - TIR'!$E$18-SQRT(('Ejercicio 3 - TIR'!$E$18-'Ejercicio 3 - TIR'!$C$18)*('Ejercicio 3 - TIR'!$E$18-'Ejercicio 3 - TIR'!$D$18)*(1-F905)))</f>
        <v>38601.62716</v>
      </c>
      <c r="H905" s="3">
        <f t="shared" si="7"/>
        <v>0.8548144577</v>
      </c>
      <c r="I905" s="4">
        <f>IF(H905&lt;=('Ejercicio 3 - TIR'!$D$18-'Ejercicio 3 - TIR'!$C$18)/('Ejercicio 3 - TIR'!$E$18-'Ejercicio 3 - TIR'!$C$18),'Ejercicio 3 - TIR'!$C$18+SQRT(('Ejercicio 3 - TIR'!$E$18-'Ejercicio 3 - TIR'!$C$18)*('Ejercicio 3 - TIR'!$D$18-'Ejercicio 3 - TIR'!$C$18)*H905),'Ejercicio 3 - TIR'!$E$18-SQRT(('Ejercicio 3 - TIR'!$E$18-'Ejercicio 3 - TIR'!$C$18)*('Ejercicio 3 - TIR'!$E$18-'Ejercicio 3 - TIR'!$D$18)*(1-H905)))</f>
        <v>41700.1643</v>
      </c>
      <c r="J905" s="3">
        <f t="shared" si="8"/>
        <v>0.375669917</v>
      </c>
      <c r="K905" s="4">
        <f>IF(J905&lt;=('Ejercicio 3 - TIR'!$D$18-'Ejercicio 3 - TIR'!$C$18)/('Ejercicio 3 - TIR'!$E$18-'Ejercicio 3 - TIR'!$C$18),'Ejercicio 3 - TIR'!$C$18+SQRT(('Ejercicio 3 - TIR'!$E$18-'Ejercicio 3 - TIR'!$C$18)*('Ejercicio 3 - TIR'!$D$18-'Ejercicio 3 - TIR'!$C$18)*J905),'Ejercicio 3 - TIR'!$E$18-SQRT(('Ejercicio 3 - TIR'!$E$18-'Ejercicio 3 - TIR'!$C$18)*('Ejercicio 3 - TIR'!$E$18-'Ejercicio 3 - TIR'!$D$18)*(1-J905)))</f>
        <v>37506.69618</v>
      </c>
      <c r="L905" s="3">
        <f t="shared" si="9"/>
        <v>0.8165785463</v>
      </c>
      <c r="M905" s="4">
        <f>IF(L905&lt;=('Ejercicio 3 - TIR'!$D$18-'Ejercicio 3 - TIR'!$C$18)/('Ejercicio 3 - TIR'!$E$18-'Ejercicio 3 - TIR'!$C$18),'Ejercicio 3 - TIR'!$C$18+SQRT(('Ejercicio 3 - TIR'!$E$18-'Ejercicio 3 - TIR'!$C$18)*('Ejercicio 3 - TIR'!$D$18-'Ejercicio 3 - TIR'!$C$18)*L905),'Ejercicio 3 - TIR'!$E$18-SQRT(('Ejercicio 3 - TIR'!$E$18-'Ejercicio 3 - TIR'!$C$18)*('Ejercicio 3 - TIR'!$E$18-'Ejercicio 3 - TIR'!$D$18)*(1-L905)))</f>
        <v>41291.0097</v>
      </c>
      <c r="N905" s="3">
        <f t="shared" si="10"/>
        <v>0.552680424</v>
      </c>
      <c r="O905" s="4">
        <f>IF(N905&lt;=('Ejercicio 3 - TIR'!$D$18-'Ejercicio 3 - TIR'!$C$18)/('Ejercicio 3 - TIR'!$E$18-'Ejercicio 3 - TIR'!$C$18),'Ejercicio 3 - TIR'!$C$18+SQRT(('Ejercicio 3 - TIR'!$E$18-'Ejercicio 3 - TIR'!$C$18)*('Ejercicio 3 - TIR'!$D$18-'Ejercicio 3 - TIR'!$C$18)*N905),'Ejercicio 3 - TIR'!$E$18-SQRT(('Ejercicio 3 - TIR'!$E$18-'Ejercicio 3 - TIR'!$C$18)*('Ejercicio 3 - TIR'!$E$18-'Ejercicio 3 - TIR'!$D$18)*(1-N905)))</f>
        <v>39105.05703</v>
      </c>
      <c r="P905" s="3">
        <f t="shared" si="11"/>
        <v>0.08317382075</v>
      </c>
      <c r="Q905" s="7">
        <f>IF(P905&lt;=('Ejercicio 3 - TIR'!$D$22-'Ejercicio 3 - TIR'!$C$22)/('Ejercicio 3 - TIR'!$E$22-'Ejercicio 3 - TIR'!$C$22),'Ejercicio 3 - TIR'!$C$22+SQRT(('Ejercicio 3 - TIR'!$E$22-'Ejercicio 3 - TIR'!$C$22)*('Ejercicio 3 - TIR'!$D$22-'Ejercicio 3 - TIR'!$C$22)*P905),'Ejercicio 3 - TIR'!$E$22-SQRT(('Ejercicio 3 - TIR'!$E$22-'Ejercicio 3 - TIR'!$C$22)*('Ejercicio 3 - TIR'!$E$22-'Ejercicio 3 - TIR'!$D$22)*(1-P905)))</f>
        <v>0.1322357214</v>
      </c>
      <c r="R905" s="3">
        <f t="shared" si="12"/>
        <v>0.7744515322</v>
      </c>
      <c r="S905" s="7">
        <f>IF(R905&lt;=('Ejercicio 3 - TIR'!$D$23-'Ejercicio 3 - TIR'!$C$23)/('Ejercicio 3 - TIR'!$E$23-'Ejercicio 3 - TIR'!$C$23),'Ejercicio 3 - TIR'!$C$23+SQRT(('Ejercicio 3 - TIR'!$E$23-'Ejercicio 3 - TIR'!$C$23)*('Ejercicio 3 - TIR'!$D$23-'Ejercicio 3 - TIR'!$C$23)*R905),'Ejercicio 3 - TIR'!$E$23-SQRT(('Ejercicio 3 - TIR'!$E$23-'Ejercicio 3 - TIR'!$C$23)*('Ejercicio 3 - TIR'!$E$23-'Ejercicio 3 - TIR'!$D$23)*(1-R905)))</f>
        <v>0.1598508749</v>
      </c>
      <c r="T905" s="3">
        <f t="shared" si="13"/>
        <v>0.5046655447</v>
      </c>
      <c r="U905" s="7">
        <f>IF(T905&lt;=('Ejercicio 3 - TIR'!$D$24-'Ejercicio 3 - TIR'!$C$24)/('Ejercicio 3 - TIR'!$E$24-'Ejercicio 3 - TIR'!$C$24),'Ejercicio 3 - TIR'!$C$24+SQRT(('Ejercicio 3 - TIR'!$E$24-'Ejercicio 3 - TIR'!$C$24)*('Ejercicio 3 - TIR'!$D$24-'Ejercicio 3 - TIR'!$C$24)*T905),'Ejercicio 3 - TIR'!$E$24-SQRT(('Ejercicio 3 - TIR'!$E$24-'Ejercicio 3 - TIR'!$C$24)*('Ejercicio 3 - TIR'!$E$24-'Ejercicio 3 - TIR'!$D$24)*(1-T905)))</f>
        <v>0.182758404</v>
      </c>
      <c r="V905" s="3">
        <f t="shared" si="14"/>
        <v>0.127688575</v>
      </c>
      <c r="W905" s="7">
        <f>IF(V905&lt;=('Ejercicio 3 - TIR'!$D$25-'Ejercicio 3 - TIR'!$C$25)/('Ejercicio 3 - TIR'!$E$25-'Ejercicio 3 - TIR'!$C$25),'Ejercicio 3 - TIR'!$C$25+SQRT(('Ejercicio 3 - TIR'!$E$25-'Ejercicio 3 - TIR'!$C$25)*('Ejercicio 3 - TIR'!$D$25-'Ejercicio 3 - TIR'!$C$25)*V905),'Ejercicio 3 - TIR'!$E$25-SQRT(('Ejercicio 3 - TIR'!$E$25-'Ejercicio 3 - TIR'!$C$25)*('Ejercicio 3 - TIR'!$E$25-'Ejercicio 3 - TIR'!$D$25)*(1-V905)))</f>
        <v>0.1933702657</v>
      </c>
      <c r="X905" s="3">
        <f t="shared" si="15"/>
        <v>0.9244415224</v>
      </c>
      <c r="Y905" s="7">
        <f>IF(X905&lt;=('Ejercicio 3 - TIR'!$D$26-'Ejercicio 3 - TIR'!$C$26)/('Ejercicio 3 - TIR'!$E$26-'Ejercicio 3 - TIR'!$C$26),'Ejercicio 3 - TIR'!$C$26+SQRT(('Ejercicio 3 - TIR'!$E$26-'Ejercicio 3 - TIR'!$C$26)*('Ejercicio 3 - TIR'!$D$26-'Ejercicio 3 - TIR'!$C$26)*X905),'Ejercicio 3 - TIR'!$E$26-SQRT(('Ejercicio 3 - TIR'!$E$26-'Ejercicio 3 - TIR'!$C$26)*('Ejercicio 3 - TIR'!$E$26-'Ejercicio 3 - TIR'!$D$26)*(1-X905)))</f>
        <v>0.2598005995</v>
      </c>
      <c r="Z905" s="3">
        <f t="shared" si="16"/>
        <v>1.132235721</v>
      </c>
      <c r="AA905" s="3">
        <f t="shared" si="17"/>
        <v>1.313224592</v>
      </c>
      <c r="AB905" s="3">
        <f t="shared" si="18"/>
        <v>1.553227423</v>
      </c>
      <c r="AC905" s="3">
        <f t="shared" si="19"/>
        <v>1.853575422</v>
      </c>
      <c r="AD905" s="3">
        <f t="shared" si="20"/>
        <v>2.335135428</v>
      </c>
      <c r="AE905" s="2">
        <f t="shared" si="21"/>
        <v>4088.799616</v>
      </c>
      <c r="AF905" s="2">
        <f t="shared" si="22"/>
        <v>4742.397811</v>
      </c>
      <c r="AG905" s="2">
        <f t="shared" si="23"/>
        <v>5609.110866</v>
      </c>
      <c r="AH905" s="2">
        <f t="shared" si="24"/>
        <v>6693.746125</v>
      </c>
      <c r="AI905" s="2">
        <f t="shared" si="25"/>
        <v>8432.785382</v>
      </c>
      <c r="AJ905" s="4">
        <f t="shared" si="26"/>
        <v>43706.14117</v>
      </c>
      <c r="AK905" s="4">
        <f t="shared" si="27"/>
        <v>54761.68124</v>
      </c>
      <c r="AL905" s="4">
        <f t="shared" si="28"/>
        <v>58256.42904</v>
      </c>
      <c r="AM905" s="4">
        <f t="shared" si="29"/>
        <v>76536.00073</v>
      </c>
      <c r="AN905" s="4">
        <f t="shared" si="30"/>
        <v>91315.60409</v>
      </c>
      <c r="AO905" s="4">
        <f>C905/'Ejercicio 3 - TIR'!$D$7</f>
        <v>16600.86256</v>
      </c>
      <c r="AP905" s="4">
        <f t="shared" si="31"/>
        <v>27105.27861</v>
      </c>
      <c r="AQ905" s="4">
        <f t="shared" si="32"/>
        <v>38160.81869</v>
      </c>
      <c r="AR905" s="4">
        <f t="shared" si="33"/>
        <v>41655.56648</v>
      </c>
      <c r="AS905" s="4">
        <f t="shared" si="34"/>
        <v>59935.13817</v>
      </c>
      <c r="AT905" s="4">
        <f t="shared" si="35"/>
        <v>74714.74153</v>
      </c>
      <c r="AU905" s="4">
        <f>AP905*'Ejercicio 3 - TIR'!$D$5</f>
        <v>13552.6393</v>
      </c>
      <c r="AV905" s="4">
        <f>AQ905*'Ejercicio 3 - TIR'!$D$5</f>
        <v>19080.40934</v>
      </c>
      <c r="AW905" s="4">
        <f>AR905*'Ejercicio 3 - TIR'!$D$5</f>
        <v>20827.78324</v>
      </c>
      <c r="AX905" s="4">
        <f>AS905*'Ejercicio 3 - TIR'!$D$5</f>
        <v>29967.56909</v>
      </c>
      <c r="AY905" s="4">
        <f>AT905*'Ejercicio 3 - TIR'!$D$5</f>
        <v>37357.37076</v>
      </c>
      <c r="AZ905" s="4">
        <f t="shared" ref="AZ905:BD905" si="2750">AJ905-AU905-AE905</f>
        <v>26064.70225</v>
      </c>
      <c r="BA905" s="4">
        <f t="shared" si="2750"/>
        <v>30938.87409</v>
      </c>
      <c r="BB905" s="4">
        <f t="shared" si="2750"/>
        <v>31819.53493</v>
      </c>
      <c r="BC905" s="4">
        <f t="shared" si="2750"/>
        <v>39874.68552</v>
      </c>
      <c r="BD905" s="4">
        <f t="shared" si="2750"/>
        <v>45525.44794</v>
      </c>
      <c r="BE905" s="4">
        <f t="shared" ref="BE905:BI905" si="2751">AZ905/Z905</f>
        <v>23020.56167</v>
      </c>
      <c r="BF905" s="4">
        <f t="shared" si="2751"/>
        <v>23559.46902</v>
      </c>
      <c r="BG905" s="4">
        <f t="shared" si="2751"/>
        <v>20486.07594</v>
      </c>
      <c r="BH905" s="4">
        <f t="shared" si="2751"/>
        <v>21512.30808</v>
      </c>
      <c r="BI905" s="4">
        <f t="shared" si="2751"/>
        <v>19495.84911</v>
      </c>
      <c r="BJ905" s="4">
        <f t="shared" si="38"/>
        <v>72203.64317</v>
      </c>
      <c r="BK905" s="4">
        <f t="shared" si="39"/>
        <v>38765.2623</v>
      </c>
      <c r="BL905" s="4">
        <f t="shared" si="40"/>
        <v>110968.9055</v>
      </c>
      <c r="BM905" s="4">
        <f>BK905*'Ejercicio 3 - TIR'!$D$5</f>
        <v>19382.63115</v>
      </c>
      <c r="BN905" s="4">
        <f t="shared" si="41"/>
        <v>91586.27432</v>
      </c>
      <c r="BO905" s="4">
        <f t="shared" si="42"/>
        <v>39220.96904</v>
      </c>
      <c r="BP905" s="4">
        <f t="shared" si="43"/>
        <v>-113924.8506</v>
      </c>
      <c r="BQ905" s="4">
        <f t="shared" ref="BQ905:BT905" si="2752">BE905</f>
        <v>23020.56167</v>
      </c>
      <c r="BR905" s="4">
        <f t="shared" si="2752"/>
        <v>23559.46902</v>
      </c>
      <c r="BS905" s="4">
        <f t="shared" si="2752"/>
        <v>20486.07594</v>
      </c>
      <c r="BT905" s="4">
        <f t="shared" si="2752"/>
        <v>21512.30808</v>
      </c>
      <c r="BU905" s="4">
        <f t="shared" si="45"/>
        <v>58716.81814</v>
      </c>
      <c r="BV905" s="36">
        <f t="shared" si="46"/>
        <v>7.891943516</v>
      </c>
    </row>
    <row r="906" ht="15.0" customHeight="1">
      <c r="A906" s="2">
        <v>905.0</v>
      </c>
      <c r="B906" s="3">
        <f t="shared" si="4"/>
        <v>0.4616240519</v>
      </c>
      <c r="C906" s="4">
        <f>IF(B906&lt;=('Ejercicio 3 - TIR'!$D$13-'Ejercicio 3 - TIR'!$C$13)/('Ejercicio 3 - TIR'!$E$13-'Ejercicio 3 - TIR'!$C$13),'Ejercicio 3 - TIR'!$C$13+SQRT(('Ejercicio 3 - TIR'!$E$13-'Ejercicio 3 - TIR'!$C$13)*('Ejercicio 3 - TIR'!$D$13-'Ejercicio 3 - TIR'!$C$13)*B906),'Ejercicio 3 - TIR'!$E$13-SQRT(('Ejercicio 3 - TIR'!$E$13-'Ejercicio 3 - TIR'!$C$13)*('Ejercicio 3 - TIR'!$E$13-'Ejercicio 3 - TIR'!$D$13)*(1-B906)))</f>
        <v>74582.46397</v>
      </c>
      <c r="D906" s="3">
        <f t="shared" si="5"/>
        <v>0.4774862488</v>
      </c>
      <c r="E906" s="4">
        <f>IF(D906&lt;=('Ejercicio 3 - TIR'!$D$14-'Ejercicio 3 - TIR'!$C$14)/('Ejercicio 3 - TIR'!$E$14-'Ejercicio 3 - TIR'!$C$14),'Ejercicio 3 - TIR'!$C$14+SQRT(('Ejercicio 3 - TIR'!$E$14-'Ejercicio 3 - TIR'!$C$14)*('Ejercicio 3 - TIR'!$D$14-'Ejercicio 3 - TIR'!$C$14)*D906),'Ejercicio 3 - TIR'!$E$14-SQRT(('Ejercicio 3 - TIR'!$E$14-'Ejercicio 3 - TIR'!$C$14)*('Ejercicio 3 - TIR'!$E$14-'Ejercicio 3 - TIR'!$D$14)*(1-D906)))</f>
        <v>31146.9179</v>
      </c>
      <c r="F906" s="3">
        <f t="shared" si="6"/>
        <v>0.9171073358</v>
      </c>
      <c r="G906" s="4">
        <f>IF(F906&lt;=('Ejercicio 3 - TIR'!$D$18-'Ejercicio 3 - TIR'!$C$18)/('Ejercicio 3 - TIR'!$E$18-'Ejercicio 3 - TIR'!$C$18),'Ejercicio 3 - TIR'!$C$18+SQRT(('Ejercicio 3 - TIR'!$E$18-'Ejercicio 3 - TIR'!$C$18)*('Ejercicio 3 - TIR'!$D$18-'Ejercicio 3 - TIR'!$C$18)*F906),'Ejercicio 3 - TIR'!$E$18-SQRT(('Ejercicio 3 - TIR'!$E$18-'Ejercicio 3 - TIR'!$C$18)*('Ejercicio 3 - TIR'!$E$18-'Ejercicio 3 - TIR'!$D$18)*(1-F906)))</f>
        <v>42506.6188</v>
      </c>
      <c r="H906" s="3">
        <f t="shared" si="7"/>
        <v>0.3539790564</v>
      </c>
      <c r="I906" s="4">
        <f>IF(H906&lt;=('Ejercicio 3 - TIR'!$D$18-'Ejercicio 3 - TIR'!$C$18)/('Ejercicio 3 - TIR'!$E$18-'Ejercicio 3 - TIR'!$C$18),'Ejercicio 3 - TIR'!$C$18+SQRT(('Ejercicio 3 - TIR'!$E$18-'Ejercicio 3 - TIR'!$C$18)*('Ejercicio 3 - TIR'!$D$18-'Ejercicio 3 - TIR'!$C$18)*H906),'Ejercicio 3 - TIR'!$E$18-SQRT(('Ejercicio 3 - TIR'!$E$18-'Ejercicio 3 - TIR'!$C$18)*('Ejercicio 3 - TIR'!$E$18-'Ejercicio 3 - TIR'!$D$18)*(1-H906)))</f>
        <v>37286.75912</v>
      </c>
      <c r="J906" s="3">
        <f t="shared" si="8"/>
        <v>0.6648196509</v>
      </c>
      <c r="K906" s="4">
        <f>IF(J906&lt;=('Ejercicio 3 - TIR'!$D$18-'Ejercicio 3 - TIR'!$C$18)/('Ejercicio 3 - TIR'!$E$18-'Ejercicio 3 - TIR'!$C$18),'Ejercicio 3 - TIR'!$C$18+SQRT(('Ejercicio 3 - TIR'!$E$18-'Ejercicio 3 - TIR'!$C$18)*('Ejercicio 3 - TIR'!$D$18-'Ejercicio 3 - TIR'!$C$18)*J906),'Ejercicio 3 - TIR'!$E$18-SQRT(('Ejercicio 3 - TIR'!$E$18-'Ejercicio 3 - TIR'!$C$18)*('Ejercicio 3 - TIR'!$E$18-'Ejercicio 3 - TIR'!$D$18)*(1-J906)))</f>
        <v>39986.13777</v>
      </c>
      <c r="L906" s="3">
        <f t="shared" si="9"/>
        <v>0.3897680298</v>
      </c>
      <c r="M906" s="4">
        <f>IF(L906&lt;=('Ejercicio 3 - TIR'!$D$18-'Ejercicio 3 - TIR'!$C$18)/('Ejercicio 3 - TIR'!$E$18-'Ejercicio 3 - TIR'!$C$18),'Ejercicio 3 - TIR'!$C$18+SQRT(('Ejercicio 3 - TIR'!$E$18-'Ejercicio 3 - TIR'!$C$18)*('Ejercicio 3 - TIR'!$D$18-'Ejercicio 3 - TIR'!$C$18)*L906),'Ejercicio 3 - TIR'!$E$18-SQRT(('Ejercicio 3 - TIR'!$E$18-'Ejercicio 3 - TIR'!$C$18)*('Ejercicio 3 - TIR'!$E$18-'Ejercicio 3 - TIR'!$D$18)*(1-L906)))</f>
        <v>37646.25428</v>
      </c>
      <c r="N906" s="3">
        <f t="shared" si="10"/>
        <v>0.7386351231</v>
      </c>
      <c r="O906" s="4">
        <f>IF(N906&lt;=('Ejercicio 3 - TIR'!$D$18-'Ejercicio 3 - TIR'!$C$18)/('Ejercicio 3 - TIR'!$E$18-'Ejercicio 3 - TIR'!$C$18),'Ejercicio 3 - TIR'!$C$18+SQRT(('Ejercicio 3 - TIR'!$E$18-'Ejercicio 3 - TIR'!$C$18)*('Ejercicio 3 - TIR'!$D$18-'Ejercicio 3 - TIR'!$C$18)*N906),'Ejercicio 3 - TIR'!$E$18-SQRT(('Ejercicio 3 - TIR'!$E$18-'Ejercicio 3 - TIR'!$C$18)*('Ejercicio 3 - TIR'!$E$18-'Ejercicio 3 - TIR'!$D$18)*(1-N906)))</f>
        <v>40572.5441</v>
      </c>
      <c r="P906" s="3">
        <f t="shared" si="11"/>
        <v>0.8799311501</v>
      </c>
      <c r="Q906" s="7">
        <f>IF(P906&lt;=('Ejercicio 3 - TIR'!$D$22-'Ejercicio 3 - TIR'!$C$22)/('Ejercicio 3 - TIR'!$E$22-'Ejercicio 3 - TIR'!$C$22),'Ejercicio 3 - TIR'!$C$22+SQRT(('Ejercicio 3 - TIR'!$E$22-'Ejercicio 3 - TIR'!$C$22)*('Ejercicio 3 - TIR'!$D$22-'Ejercicio 3 - TIR'!$C$22)*P906),'Ejercicio 3 - TIR'!$E$22-SQRT(('Ejercicio 3 - TIR'!$E$22-'Ejercicio 3 - TIR'!$C$22)*('Ejercicio 3 - TIR'!$E$22-'Ejercicio 3 - TIR'!$D$22)*(1-P906)))</f>
        <v>0.165298846</v>
      </c>
      <c r="R906" s="3">
        <f t="shared" si="12"/>
        <v>0.3993873721</v>
      </c>
      <c r="S906" s="7">
        <f>IF(R906&lt;=('Ejercicio 3 - TIR'!$D$23-'Ejercicio 3 - TIR'!$C$23)/('Ejercicio 3 - TIR'!$E$23-'Ejercicio 3 - TIR'!$C$23),'Ejercicio 3 - TIR'!$C$23+SQRT(('Ejercicio 3 - TIR'!$E$23-'Ejercicio 3 - TIR'!$C$23)*('Ejercicio 3 - TIR'!$D$23-'Ejercicio 3 - TIR'!$C$23)*R906),'Ejercicio 3 - TIR'!$E$23-SQRT(('Ejercicio 3 - TIR'!$E$23-'Ejercicio 3 - TIR'!$C$23)*('Ejercicio 3 - TIR'!$E$23-'Ejercicio 3 - TIR'!$D$23)*(1-R906)))</f>
        <v>0.1468122597</v>
      </c>
      <c r="T906" s="3">
        <f t="shared" si="13"/>
        <v>0.06469134755</v>
      </c>
      <c r="U906" s="7">
        <f>IF(T906&lt;=('Ejercicio 3 - TIR'!$D$24-'Ejercicio 3 - TIR'!$C$24)/('Ejercicio 3 - TIR'!$E$24-'Ejercicio 3 - TIR'!$C$24),'Ejercicio 3 - TIR'!$C$24+SQRT(('Ejercicio 3 - TIR'!$E$24-'Ejercicio 3 - TIR'!$C$24)*('Ejercicio 3 - TIR'!$D$24-'Ejercicio 3 - TIR'!$C$24)*T906),'Ejercicio 3 - TIR'!$E$24-SQRT(('Ejercicio 3 - TIR'!$E$24-'Ejercicio 3 - TIR'!$C$24)*('Ejercicio 3 - TIR'!$E$24-'Ejercicio 3 - TIR'!$D$24)*(1-T906)))</f>
        <v>0.1616555493</v>
      </c>
      <c r="V906" s="3">
        <f t="shared" si="14"/>
        <v>0.2831543365</v>
      </c>
      <c r="W906" s="7">
        <f>IF(V906&lt;=('Ejercicio 3 - TIR'!$D$25-'Ejercicio 3 - TIR'!$C$25)/('Ejercicio 3 - TIR'!$E$25-'Ejercicio 3 - TIR'!$C$25),'Ejercicio 3 - TIR'!$C$25+SQRT(('Ejercicio 3 - TIR'!$E$25-'Ejercicio 3 - TIR'!$C$25)*('Ejercicio 3 - TIR'!$D$25-'Ejercicio 3 - TIR'!$C$25)*V906),'Ejercicio 3 - TIR'!$E$25-SQRT(('Ejercicio 3 - TIR'!$E$25-'Ejercicio 3 - TIR'!$C$25)*('Ejercicio 3 - TIR'!$E$25-'Ejercicio 3 - TIR'!$D$25)*(1-V906)))</f>
        <v>0.1999102002</v>
      </c>
      <c r="X906" s="3">
        <f t="shared" si="15"/>
        <v>0.8890294461</v>
      </c>
      <c r="Y906" s="7">
        <f>IF(X906&lt;=('Ejercicio 3 - TIR'!$D$26-'Ejercicio 3 - TIR'!$C$26)/('Ejercicio 3 - TIR'!$E$26-'Ejercicio 3 - TIR'!$C$26),'Ejercicio 3 - TIR'!$C$26+SQRT(('Ejercicio 3 - TIR'!$E$26-'Ejercicio 3 - TIR'!$C$26)*('Ejercicio 3 - TIR'!$D$26-'Ejercicio 3 - TIR'!$C$26)*X906),'Ejercicio 3 - TIR'!$E$26-SQRT(('Ejercicio 3 - TIR'!$E$26-'Ejercicio 3 - TIR'!$C$26)*('Ejercicio 3 - TIR'!$E$26-'Ejercicio 3 - TIR'!$D$26)*(1-X906)))</f>
        <v>0.2555206007</v>
      </c>
      <c r="Z906" s="3">
        <f t="shared" si="16"/>
        <v>1.165298846</v>
      </c>
      <c r="AA906" s="3">
        <f t="shared" si="17"/>
        <v>1.336379003</v>
      </c>
      <c r="AB906" s="3">
        <f t="shared" si="18"/>
        <v>1.552412085</v>
      </c>
      <c r="AC906" s="3">
        <f t="shared" si="19"/>
        <v>1.862755095</v>
      </c>
      <c r="AD906" s="3">
        <f t="shared" si="20"/>
        <v>2.338727396</v>
      </c>
      <c r="AE906" s="2">
        <f t="shared" si="21"/>
        <v>5148.549584</v>
      </c>
      <c r="AF906" s="2">
        <f t="shared" si="22"/>
        <v>5904.419783</v>
      </c>
      <c r="AG906" s="2">
        <f t="shared" si="23"/>
        <v>6858.902006</v>
      </c>
      <c r="AH906" s="2">
        <f t="shared" si="24"/>
        <v>8230.066479</v>
      </c>
      <c r="AI906" s="2">
        <f t="shared" si="25"/>
        <v>10333.01801</v>
      </c>
      <c r="AJ906" s="4">
        <f t="shared" si="26"/>
        <v>49532.91383</v>
      </c>
      <c r="AK906" s="4">
        <f t="shared" si="27"/>
        <v>49829.24197</v>
      </c>
      <c r="AL906" s="4">
        <f t="shared" si="28"/>
        <v>62074.96349</v>
      </c>
      <c r="AM906" s="4">
        <f t="shared" si="29"/>
        <v>70125.75197</v>
      </c>
      <c r="AN906" s="4">
        <f t="shared" si="30"/>
        <v>94888.1204</v>
      </c>
      <c r="AO906" s="4">
        <f>C906/'Ejercicio 3 - TIR'!$D$7</f>
        <v>14916.49279</v>
      </c>
      <c r="AP906" s="4">
        <f t="shared" si="31"/>
        <v>34616.42104</v>
      </c>
      <c r="AQ906" s="4">
        <f t="shared" si="32"/>
        <v>34912.74917</v>
      </c>
      <c r="AR906" s="4">
        <f t="shared" si="33"/>
        <v>47158.4707</v>
      </c>
      <c r="AS906" s="4">
        <f t="shared" si="34"/>
        <v>55209.25917</v>
      </c>
      <c r="AT906" s="4">
        <f t="shared" si="35"/>
        <v>79971.62761</v>
      </c>
      <c r="AU906" s="4">
        <f>AP906*'Ejercicio 3 - TIR'!$D$5</f>
        <v>17308.21052</v>
      </c>
      <c r="AV906" s="4">
        <f>AQ906*'Ejercicio 3 - TIR'!$D$5</f>
        <v>17456.37459</v>
      </c>
      <c r="AW906" s="4">
        <f>AR906*'Ejercicio 3 - TIR'!$D$5</f>
        <v>23579.23535</v>
      </c>
      <c r="AX906" s="4">
        <f>AS906*'Ejercicio 3 - TIR'!$D$5</f>
        <v>27604.62959</v>
      </c>
      <c r="AY906" s="4">
        <f>AT906*'Ejercicio 3 - TIR'!$D$5</f>
        <v>39985.81381</v>
      </c>
      <c r="AZ906" s="4">
        <f t="shared" ref="AZ906:BD906" si="2753">AJ906-AU906-AE906</f>
        <v>27076.15373</v>
      </c>
      <c r="BA906" s="4">
        <f t="shared" si="2753"/>
        <v>26468.4476</v>
      </c>
      <c r="BB906" s="4">
        <f t="shared" si="2753"/>
        <v>31636.82614</v>
      </c>
      <c r="BC906" s="4">
        <f t="shared" si="2753"/>
        <v>34291.0559</v>
      </c>
      <c r="BD906" s="4">
        <f t="shared" si="2753"/>
        <v>44569.28859</v>
      </c>
      <c r="BE906" s="4">
        <f t="shared" ref="BE906:BI906" si="2754">AZ906/Z906</f>
        <v>23235.37333</v>
      </c>
      <c r="BF906" s="4">
        <f t="shared" si="2754"/>
        <v>19806.09359</v>
      </c>
      <c r="BG906" s="4">
        <f t="shared" si="2754"/>
        <v>20379.14189</v>
      </c>
      <c r="BH906" s="4">
        <f t="shared" si="2754"/>
        <v>18408.78384</v>
      </c>
      <c r="BI906" s="4">
        <f t="shared" si="2754"/>
        <v>19057.06867</v>
      </c>
      <c r="BJ906" s="4">
        <f t="shared" si="38"/>
        <v>72844.15019</v>
      </c>
      <c r="BK906" s="4">
        <f t="shared" si="39"/>
        <v>34885.61035</v>
      </c>
      <c r="BL906" s="4">
        <f t="shared" si="40"/>
        <v>107729.7605</v>
      </c>
      <c r="BM906" s="4">
        <f>BK906*'Ejercicio 3 - TIR'!$D$5</f>
        <v>17442.80517</v>
      </c>
      <c r="BN906" s="4">
        <f t="shared" si="41"/>
        <v>90286.95536</v>
      </c>
      <c r="BO906" s="4">
        <f t="shared" si="42"/>
        <v>38605.1643</v>
      </c>
      <c r="BP906" s="4">
        <f t="shared" si="43"/>
        <v>-105729.3819</v>
      </c>
      <c r="BQ906" s="4">
        <f t="shared" ref="BQ906:BT906" si="2755">BE906</f>
        <v>23235.37333</v>
      </c>
      <c r="BR906" s="4">
        <f t="shared" si="2755"/>
        <v>19806.09359</v>
      </c>
      <c r="BS906" s="4">
        <f t="shared" si="2755"/>
        <v>20379.14189</v>
      </c>
      <c r="BT906" s="4">
        <f t="shared" si="2755"/>
        <v>18408.78384</v>
      </c>
      <c r="BU906" s="4">
        <f t="shared" si="45"/>
        <v>57662.23297</v>
      </c>
      <c r="BV906" s="36">
        <f t="shared" si="46"/>
        <v>8.530095116</v>
      </c>
    </row>
    <row r="907" ht="15.0" customHeight="1">
      <c r="A907" s="2">
        <v>906.0</v>
      </c>
      <c r="B907" s="3">
        <f t="shared" si="4"/>
        <v>0.05485422502</v>
      </c>
      <c r="C907" s="4">
        <f>IF(B907&lt;=('Ejercicio 3 - TIR'!$D$13-'Ejercicio 3 - TIR'!$C$13)/('Ejercicio 3 - TIR'!$E$13-'Ejercicio 3 - TIR'!$C$13),'Ejercicio 3 - TIR'!$C$13+SQRT(('Ejercicio 3 - TIR'!$E$13-'Ejercicio 3 - TIR'!$C$13)*('Ejercicio 3 - TIR'!$D$13-'Ejercicio 3 - TIR'!$C$13)*B907),'Ejercicio 3 - TIR'!$E$13-SQRT(('Ejercicio 3 - TIR'!$E$13-'Ejercicio 3 - TIR'!$C$13)*('Ejercicio 3 - TIR'!$E$13-'Ejercicio 3 - TIR'!$D$13)*(1-B907)))</f>
        <v>64684.19577</v>
      </c>
      <c r="D907" s="3">
        <f t="shared" si="5"/>
        <v>0.9729537554</v>
      </c>
      <c r="E907" s="4">
        <f>IF(D907&lt;=('Ejercicio 3 - TIR'!$D$14-'Ejercicio 3 - TIR'!$C$14)/('Ejercicio 3 - TIR'!$E$14-'Ejercicio 3 - TIR'!$C$14),'Ejercicio 3 - TIR'!$C$14+SQRT(('Ejercicio 3 - TIR'!$E$14-'Ejercicio 3 - TIR'!$C$14)*('Ejercicio 3 - TIR'!$D$14-'Ejercicio 3 - TIR'!$C$14)*D907),'Ejercicio 3 - TIR'!$E$14-SQRT(('Ejercicio 3 - TIR'!$E$14-'Ejercicio 3 - TIR'!$C$14)*('Ejercicio 3 - TIR'!$E$14-'Ejercicio 3 - TIR'!$D$14)*(1-D907)))</f>
        <v>37985.81612</v>
      </c>
      <c r="F907" s="3">
        <f t="shared" si="6"/>
        <v>0.7111560134</v>
      </c>
      <c r="G907" s="4">
        <f>IF(F907&lt;=('Ejercicio 3 - TIR'!$D$18-'Ejercicio 3 - TIR'!$C$18)/('Ejercicio 3 - TIR'!$E$18-'Ejercicio 3 - TIR'!$C$18),'Ejercicio 3 - TIR'!$C$18+SQRT(('Ejercicio 3 - TIR'!$E$18-'Ejercicio 3 - TIR'!$C$18)*('Ejercicio 3 - TIR'!$D$18-'Ejercicio 3 - TIR'!$C$18)*F907),'Ejercicio 3 - TIR'!$E$18-SQRT(('Ejercicio 3 - TIR'!$E$18-'Ejercicio 3 - TIR'!$C$18)*('Ejercicio 3 - TIR'!$E$18-'Ejercicio 3 - TIR'!$D$18)*(1-F907)))</f>
        <v>40345.61508</v>
      </c>
      <c r="H907" s="3">
        <f t="shared" si="7"/>
        <v>0.04340957395</v>
      </c>
      <c r="I907" s="4">
        <f>IF(H907&lt;=('Ejercicio 3 - TIR'!$D$18-'Ejercicio 3 - TIR'!$C$18)/('Ejercicio 3 - TIR'!$E$18-'Ejercicio 3 - TIR'!$C$18),'Ejercicio 3 - TIR'!$C$18+SQRT(('Ejercicio 3 - TIR'!$E$18-'Ejercicio 3 - TIR'!$C$18)*('Ejercicio 3 - TIR'!$D$18-'Ejercicio 3 - TIR'!$C$18)*H907),'Ejercicio 3 - TIR'!$E$18-SQRT(('Ejercicio 3 - TIR'!$E$18-'Ejercicio 3 - TIR'!$C$18)*('Ejercicio 3 - TIR'!$E$18-'Ejercicio 3 - TIR'!$D$18)*(1-H907)))</f>
        <v>32551.75157</v>
      </c>
      <c r="J907" s="3">
        <f t="shared" si="8"/>
        <v>0.9359977879</v>
      </c>
      <c r="K907" s="4">
        <f>IF(J907&lt;=('Ejercicio 3 - TIR'!$D$18-'Ejercicio 3 - TIR'!$C$18)/('Ejercicio 3 - TIR'!$E$18-'Ejercicio 3 - TIR'!$C$18),'Ejercicio 3 - TIR'!$C$18+SQRT(('Ejercicio 3 - TIR'!$E$18-'Ejercicio 3 - TIR'!$C$18)*('Ejercicio 3 - TIR'!$D$18-'Ejercicio 3 - TIR'!$C$18)*J907),'Ejercicio 3 - TIR'!$E$18-SQRT(('Ejercicio 3 - TIR'!$E$18-'Ejercicio 3 - TIR'!$C$18)*('Ejercicio 3 - TIR'!$E$18-'Ejercicio 3 - TIR'!$D$18)*(1-J907)))</f>
        <v>42809.07191</v>
      </c>
      <c r="L907" s="3">
        <f t="shared" si="9"/>
        <v>0.4650984684</v>
      </c>
      <c r="M907" s="4">
        <f>IF(L907&lt;=('Ejercicio 3 - TIR'!$D$18-'Ejercicio 3 - TIR'!$C$18)/('Ejercicio 3 - TIR'!$E$18-'Ejercicio 3 - TIR'!$C$18),'Ejercicio 3 - TIR'!$C$18+SQRT(('Ejercicio 3 - TIR'!$E$18-'Ejercicio 3 - TIR'!$C$18)*('Ejercicio 3 - TIR'!$D$18-'Ejercicio 3 - TIR'!$C$18)*L907),'Ejercicio 3 - TIR'!$E$18-SQRT(('Ejercicio 3 - TIR'!$E$18-'Ejercicio 3 - TIR'!$C$18)*('Ejercicio 3 - TIR'!$E$18-'Ejercicio 3 - TIR'!$D$18)*(1-L907)))</f>
        <v>38352.53077</v>
      </c>
      <c r="N907" s="3">
        <f t="shared" si="10"/>
        <v>0.4765919253</v>
      </c>
      <c r="O907" s="4">
        <f>IF(N907&lt;=('Ejercicio 3 - TIR'!$D$18-'Ejercicio 3 - TIR'!$C$18)/('Ejercicio 3 - TIR'!$E$18-'Ejercicio 3 - TIR'!$C$18),'Ejercicio 3 - TIR'!$C$18+SQRT(('Ejercicio 3 - TIR'!$E$18-'Ejercicio 3 - TIR'!$C$18)*('Ejercicio 3 - TIR'!$D$18-'Ejercicio 3 - TIR'!$C$18)*N907),'Ejercicio 3 - TIR'!$E$18-SQRT(('Ejercicio 3 - TIR'!$E$18-'Ejercicio 3 - TIR'!$C$18)*('Ejercicio 3 - TIR'!$E$18-'Ejercicio 3 - TIR'!$D$18)*(1-N907)))</f>
        <v>38455.1043</v>
      </c>
      <c r="P907" s="3">
        <f t="shared" si="11"/>
        <v>0.84358652</v>
      </c>
      <c r="Q907" s="7">
        <f>IF(P907&lt;=('Ejercicio 3 - TIR'!$D$22-'Ejercicio 3 - TIR'!$C$22)/('Ejercicio 3 - TIR'!$E$22-'Ejercicio 3 - TIR'!$C$22),'Ejercicio 3 - TIR'!$C$22+SQRT(('Ejercicio 3 - TIR'!$E$22-'Ejercicio 3 - TIR'!$C$22)*('Ejercicio 3 - TIR'!$D$22-'Ejercicio 3 - TIR'!$C$22)*P907),'Ejercicio 3 - TIR'!$E$22-SQRT(('Ejercicio 3 - TIR'!$E$22-'Ejercicio 3 - TIR'!$C$22)*('Ejercicio 3 - TIR'!$E$22-'Ejercicio 3 - TIR'!$D$22)*(1-P907)))</f>
        <v>0.1632207192</v>
      </c>
      <c r="R907" s="3">
        <f t="shared" si="12"/>
        <v>0.4271301394</v>
      </c>
      <c r="S907" s="7">
        <f>IF(R907&lt;=('Ejercicio 3 - TIR'!$D$23-'Ejercicio 3 - TIR'!$C$23)/('Ejercicio 3 - TIR'!$E$23-'Ejercicio 3 - TIR'!$C$23),'Ejercicio 3 - TIR'!$C$23+SQRT(('Ejercicio 3 - TIR'!$E$23-'Ejercicio 3 - TIR'!$C$23)*('Ejercicio 3 - TIR'!$D$23-'Ejercicio 3 - TIR'!$C$23)*R907),'Ejercicio 3 - TIR'!$E$23-SQRT(('Ejercicio 3 - TIR'!$E$23-'Ejercicio 3 - TIR'!$C$23)*('Ejercicio 3 - TIR'!$E$23-'Ejercicio 3 - TIR'!$D$23)*(1-R907)))</f>
        <v>0.1477278606</v>
      </c>
      <c r="T907" s="3">
        <f t="shared" si="13"/>
        <v>0.09557636584</v>
      </c>
      <c r="U907" s="7">
        <f>IF(T907&lt;=('Ejercicio 3 - TIR'!$D$24-'Ejercicio 3 - TIR'!$C$24)/('Ejercicio 3 - TIR'!$E$24-'Ejercicio 3 - TIR'!$C$24),'Ejercicio 3 - TIR'!$C$24+SQRT(('Ejercicio 3 - TIR'!$E$24-'Ejercicio 3 - TIR'!$C$24)*('Ejercicio 3 - TIR'!$D$24-'Ejercicio 3 - TIR'!$C$24)*T907),'Ejercicio 3 - TIR'!$E$24-SQRT(('Ejercicio 3 - TIR'!$E$24-'Ejercicio 3 - TIR'!$C$24)*('Ejercicio 3 - TIR'!$E$24-'Ejercicio 3 - TIR'!$D$24)*(1-T907)))</f>
        <v>0.1641672287</v>
      </c>
      <c r="V907" s="3">
        <f t="shared" si="14"/>
        <v>0.408074375</v>
      </c>
      <c r="W907" s="7">
        <f>IF(V907&lt;=('Ejercicio 3 - TIR'!$D$25-'Ejercicio 3 - TIR'!$C$25)/('Ejercicio 3 - TIR'!$E$25-'Ejercicio 3 - TIR'!$C$25),'Ejercicio 3 - TIR'!$C$25+SQRT(('Ejercicio 3 - TIR'!$E$25-'Ejercicio 3 - TIR'!$C$25)*('Ejercicio 3 - TIR'!$D$25-'Ejercicio 3 - TIR'!$C$25)*V907),'Ejercicio 3 - TIR'!$E$25-SQRT(('Ejercicio 3 - TIR'!$E$25-'Ejercicio 3 - TIR'!$C$25)*('Ejercicio 3 - TIR'!$E$25-'Ejercicio 3 - TIR'!$D$25)*(1-V907)))</f>
        <v>0.2044836328</v>
      </c>
      <c r="X907" s="3">
        <f t="shared" si="15"/>
        <v>0.8176509442</v>
      </c>
      <c r="Y907" s="7">
        <f>IF(X907&lt;=('Ejercicio 3 - TIR'!$D$26-'Ejercicio 3 - TIR'!$C$26)/('Ejercicio 3 - TIR'!$E$26-'Ejercicio 3 - TIR'!$C$26),'Ejercicio 3 - TIR'!$C$26+SQRT(('Ejercicio 3 - TIR'!$E$26-'Ejercicio 3 - TIR'!$C$26)*('Ejercicio 3 - TIR'!$D$26-'Ejercicio 3 - TIR'!$C$26)*X907),'Ejercicio 3 - TIR'!$E$26-SQRT(('Ejercicio 3 - TIR'!$E$26-'Ejercicio 3 - TIR'!$C$26)*('Ejercicio 3 - TIR'!$E$26-'Ejercicio 3 - TIR'!$D$26)*(1-X907)))</f>
        <v>0.2486203107</v>
      </c>
      <c r="Z907" s="3">
        <f t="shared" si="16"/>
        <v>1.163220719</v>
      </c>
      <c r="AA907" s="3">
        <f t="shared" si="17"/>
        <v>1.335060827</v>
      </c>
      <c r="AB907" s="3">
        <f t="shared" si="18"/>
        <v>1.554234064</v>
      </c>
      <c r="AC907" s="3">
        <f t="shared" si="19"/>
        <v>1.872049491</v>
      </c>
      <c r="AD907" s="3">
        <f t="shared" si="20"/>
        <v>2.337479017</v>
      </c>
      <c r="AE907" s="2">
        <f t="shared" si="21"/>
        <v>6200.072227</v>
      </c>
      <c r="AF907" s="2">
        <f t="shared" si="22"/>
        <v>7115.995632</v>
      </c>
      <c r="AG907" s="2">
        <f t="shared" si="23"/>
        <v>8284.208914</v>
      </c>
      <c r="AH907" s="2">
        <f t="shared" si="24"/>
        <v>9978.194048</v>
      </c>
      <c r="AI907" s="2">
        <f t="shared" si="25"/>
        <v>12458.97575</v>
      </c>
      <c r="AJ907" s="4">
        <f t="shared" si="26"/>
        <v>46930.85539</v>
      </c>
      <c r="AK907" s="4">
        <f t="shared" si="27"/>
        <v>43458.56839</v>
      </c>
      <c r="AL907" s="4">
        <f t="shared" si="28"/>
        <v>66535.31779</v>
      </c>
      <c r="AM907" s="4">
        <f t="shared" si="29"/>
        <v>71797.83571</v>
      </c>
      <c r="AN907" s="4">
        <f t="shared" si="30"/>
        <v>89887.99941</v>
      </c>
      <c r="AO907" s="4">
        <f>C907/'Ejercicio 3 - TIR'!$D$7</f>
        <v>12936.83915</v>
      </c>
      <c r="AP907" s="4">
        <f t="shared" si="31"/>
        <v>33994.01623</v>
      </c>
      <c r="AQ907" s="4">
        <f t="shared" si="32"/>
        <v>30521.72924</v>
      </c>
      <c r="AR907" s="4">
        <f t="shared" si="33"/>
        <v>53598.47863</v>
      </c>
      <c r="AS907" s="4">
        <f t="shared" si="34"/>
        <v>58860.99655</v>
      </c>
      <c r="AT907" s="4">
        <f t="shared" si="35"/>
        <v>76951.16026</v>
      </c>
      <c r="AU907" s="4">
        <f>AP907*'Ejercicio 3 - TIR'!$D$5</f>
        <v>16997.00812</v>
      </c>
      <c r="AV907" s="4">
        <f>AQ907*'Ejercicio 3 - TIR'!$D$5</f>
        <v>15260.86462</v>
      </c>
      <c r="AW907" s="4">
        <f>AR907*'Ejercicio 3 - TIR'!$D$5</f>
        <v>26799.23932</v>
      </c>
      <c r="AX907" s="4">
        <f>AS907*'Ejercicio 3 - TIR'!$D$5</f>
        <v>29430.49828</v>
      </c>
      <c r="AY907" s="4">
        <f>AT907*'Ejercicio 3 - TIR'!$D$5</f>
        <v>38475.58013</v>
      </c>
      <c r="AZ907" s="4">
        <f t="shared" ref="AZ907:BD907" si="2756">AJ907-AU907-AE907</f>
        <v>23733.77504</v>
      </c>
      <c r="BA907" s="4">
        <f t="shared" si="2756"/>
        <v>21081.70814</v>
      </c>
      <c r="BB907" s="4">
        <f t="shared" si="2756"/>
        <v>31451.86956</v>
      </c>
      <c r="BC907" s="4">
        <f t="shared" si="2756"/>
        <v>32389.14338</v>
      </c>
      <c r="BD907" s="4">
        <f t="shared" si="2756"/>
        <v>38953.44353</v>
      </c>
      <c r="BE907" s="4">
        <f t="shared" ref="BE907:BI907" si="2757">AZ907/Z907</f>
        <v>20403.50095</v>
      </c>
      <c r="BF907" s="4">
        <f t="shared" si="2757"/>
        <v>15790.82219</v>
      </c>
      <c r="BG907" s="4">
        <f t="shared" si="2757"/>
        <v>20236.25031</v>
      </c>
      <c r="BH907" s="4">
        <f t="shared" si="2757"/>
        <v>17301.43543</v>
      </c>
      <c r="BI907" s="4">
        <f t="shared" si="2757"/>
        <v>16664.72437</v>
      </c>
      <c r="BJ907" s="4">
        <f t="shared" si="38"/>
        <v>88791.04813</v>
      </c>
      <c r="BK907" s="4">
        <f t="shared" si="39"/>
        <v>30239.59007</v>
      </c>
      <c r="BL907" s="4">
        <f t="shared" si="40"/>
        <v>119030.6382</v>
      </c>
      <c r="BM907" s="4">
        <f>BK907*'Ejercicio 3 - TIR'!$D$5</f>
        <v>15119.79503</v>
      </c>
      <c r="BN907" s="4">
        <f t="shared" si="41"/>
        <v>103910.8432</v>
      </c>
      <c r="BO907" s="4">
        <f t="shared" si="42"/>
        <v>44454.2357</v>
      </c>
      <c r="BP907" s="4">
        <f t="shared" si="43"/>
        <v>-102670.0119</v>
      </c>
      <c r="BQ907" s="4">
        <f t="shared" ref="BQ907:BT907" si="2758">BE907</f>
        <v>20403.50095</v>
      </c>
      <c r="BR907" s="4">
        <f t="shared" si="2758"/>
        <v>15790.82219</v>
      </c>
      <c r="BS907" s="4">
        <f t="shared" si="2758"/>
        <v>20236.25031</v>
      </c>
      <c r="BT907" s="4">
        <f t="shared" si="2758"/>
        <v>17301.43543</v>
      </c>
      <c r="BU907" s="4">
        <f t="shared" si="45"/>
        <v>61118.96006</v>
      </c>
      <c r="BV907" s="36">
        <f t="shared" si="46"/>
        <v>8.042262062</v>
      </c>
    </row>
    <row r="908" ht="15.0" customHeight="1">
      <c r="A908" s="2">
        <v>907.0</v>
      </c>
      <c r="B908" s="3">
        <f t="shared" si="4"/>
        <v>0.1501902602</v>
      </c>
      <c r="C908" s="4">
        <f>IF(B908&lt;=('Ejercicio 3 - TIR'!$D$13-'Ejercicio 3 - TIR'!$C$13)/('Ejercicio 3 - TIR'!$E$13-'Ejercicio 3 - TIR'!$C$13),'Ejercicio 3 - TIR'!$C$13+SQRT(('Ejercicio 3 - TIR'!$E$13-'Ejercicio 3 - TIR'!$C$13)*('Ejercicio 3 - TIR'!$D$13-'Ejercicio 3 - TIR'!$C$13)*B908),'Ejercicio 3 - TIR'!$E$13-SQRT(('Ejercicio 3 - TIR'!$E$13-'Ejercicio 3 - TIR'!$C$13)*('Ejercicio 3 - TIR'!$E$13-'Ejercicio 3 - TIR'!$D$13)*(1-B908)))</f>
        <v>67750.87763</v>
      </c>
      <c r="D908" s="3">
        <f t="shared" si="5"/>
        <v>0.5074592502</v>
      </c>
      <c r="E908" s="4">
        <f>IF(D908&lt;=('Ejercicio 3 - TIR'!$D$14-'Ejercicio 3 - TIR'!$C$14)/('Ejercicio 3 - TIR'!$E$14-'Ejercicio 3 - TIR'!$C$14),'Ejercicio 3 - TIR'!$C$14+SQRT(('Ejercicio 3 - TIR'!$E$14-'Ejercicio 3 - TIR'!$C$14)*('Ejercicio 3 - TIR'!$D$14-'Ejercicio 3 - TIR'!$C$14)*D908),'Ejercicio 3 - TIR'!$E$14-SQRT(('Ejercicio 3 - TIR'!$E$14-'Ejercicio 3 - TIR'!$C$14)*('Ejercicio 3 - TIR'!$E$14-'Ejercicio 3 - TIR'!$D$14)*(1-D908)))</f>
        <v>31404.58771</v>
      </c>
      <c r="F908" s="3">
        <f t="shared" si="6"/>
        <v>0.9937856671</v>
      </c>
      <c r="G908" s="4">
        <f>IF(F908&lt;=('Ejercicio 3 - TIR'!$D$18-'Ejercicio 3 - TIR'!$C$18)/('Ejercicio 3 - TIR'!$E$18-'Ejercicio 3 - TIR'!$C$18),'Ejercicio 3 - TIR'!$C$18+SQRT(('Ejercicio 3 - TIR'!$E$18-'Ejercicio 3 - TIR'!$C$18)*('Ejercicio 3 - TIR'!$D$18-'Ejercicio 3 - TIR'!$C$18)*F908),'Ejercicio 3 - TIR'!$E$18-SQRT(('Ejercicio 3 - TIR'!$E$18-'Ejercicio 3 - TIR'!$C$18)*('Ejercicio 3 - TIR'!$E$18-'Ejercicio 3 - TIR'!$D$18)*(1-F908)))</f>
        <v>44317.30317</v>
      </c>
      <c r="H908" s="3">
        <f t="shared" si="7"/>
        <v>0.3701304219</v>
      </c>
      <c r="I908" s="4">
        <f>IF(H908&lt;=('Ejercicio 3 - TIR'!$D$18-'Ejercicio 3 - TIR'!$C$18)/('Ejercicio 3 - TIR'!$E$18-'Ejercicio 3 - TIR'!$C$18),'Ejercicio 3 - TIR'!$C$18+SQRT(('Ejercicio 3 - TIR'!$E$18-'Ejercicio 3 - TIR'!$C$18)*('Ejercicio 3 - TIR'!$D$18-'Ejercicio 3 - TIR'!$C$18)*H908),'Ejercicio 3 - TIR'!$E$18-SQRT(('Ejercicio 3 - TIR'!$E$18-'Ejercicio 3 - TIR'!$C$18)*('Ejercicio 3 - TIR'!$E$18-'Ejercicio 3 - TIR'!$D$18)*(1-H908)))</f>
        <v>37451.1451</v>
      </c>
      <c r="J908" s="3">
        <f t="shared" si="8"/>
        <v>0.813409212</v>
      </c>
      <c r="K908" s="4">
        <f>IF(J908&lt;=('Ejercicio 3 - TIR'!$D$18-'Ejercicio 3 - TIR'!$C$18)/('Ejercicio 3 - TIR'!$E$18-'Ejercicio 3 - TIR'!$C$18),'Ejercicio 3 - TIR'!$C$18+SQRT(('Ejercicio 3 - TIR'!$E$18-'Ejercicio 3 - TIR'!$C$18)*('Ejercicio 3 - TIR'!$D$18-'Ejercicio 3 - TIR'!$C$18)*J908),'Ejercicio 3 - TIR'!$E$18-SQRT(('Ejercicio 3 - TIR'!$E$18-'Ejercicio 3 - TIR'!$C$18)*('Ejercicio 3 - TIR'!$E$18-'Ejercicio 3 - TIR'!$D$18)*(1-J908)))</f>
        <v>41259.10317</v>
      </c>
      <c r="L908" s="3">
        <f t="shared" si="9"/>
        <v>0.2128898257</v>
      </c>
      <c r="M908" s="4">
        <f>IF(L908&lt;=('Ejercicio 3 - TIR'!$D$18-'Ejercicio 3 - TIR'!$C$18)/('Ejercicio 3 - TIR'!$E$18-'Ejercicio 3 - TIR'!$C$18),'Ejercicio 3 - TIR'!$C$18+SQRT(('Ejercicio 3 - TIR'!$E$18-'Ejercicio 3 - TIR'!$C$18)*('Ejercicio 3 - TIR'!$D$18-'Ejercicio 3 - TIR'!$C$18)*L908),'Ejercicio 3 - TIR'!$E$18-SQRT(('Ejercicio 3 - TIR'!$E$18-'Ejercicio 3 - TIR'!$C$18)*('Ejercicio 3 - TIR'!$E$18-'Ejercicio 3 - TIR'!$D$18)*(1-L908)))</f>
        <v>35650.97105</v>
      </c>
      <c r="N908" s="3">
        <f t="shared" si="10"/>
        <v>0.5589354812</v>
      </c>
      <c r="O908" s="4">
        <f>IF(N908&lt;=('Ejercicio 3 - TIR'!$D$18-'Ejercicio 3 - TIR'!$C$18)/('Ejercicio 3 - TIR'!$E$18-'Ejercicio 3 - TIR'!$C$18),'Ejercicio 3 - TIR'!$C$18+SQRT(('Ejercicio 3 - TIR'!$E$18-'Ejercicio 3 - TIR'!$C$18)*('Ejercicio 3 - TIR'!$D$18-'Ejercicio 3 - TIR'!$C$18)*N908),'Ejercicio 3 - TIR'!$E$18-SQRT(('Ejercicio 3 - TIR'!$E$18-'Ejercicio 3 - TIR'!$C$18)*('Ejercicio 3 - TIR'!$E$18-'Ejercicio 3 - TIR'!$D$18)*(1-N908)))</f>
        <v>39156.43611</v>
      </c>
      <c r="P908" s="3">
        <f t="shared" si="11"/>
        <v>0.2483131992</v>
      </c>
      <c r="Q908" s="7">
        <f>IF(P908&lt;=('Ejercicio 3 - TIR'!$D$22-'Ejercicio 3 - TIR'!$C$22)/('Ejercicio 3 - TIR'!$E$22-'Ejercicio 3 - TIR'!$C$22),'Ejercicio 3 - TIR'!$C$22+SQRT(('Ejercicio 3 - TIR'!$E$22-'Ejercicio 3 - TIR'!$C$22)*('Ejercicio 3 - TIR'!$D$22-'Ejercicio 3 - TIR'!$C$22)*P908),'Ejercicio 3 - TIR'!$E$22-SQRT(('Ejercicio 3 - TIR'!$E$22-'Ejercicio 3 - TIR'!$C$22)*('Ejercicio 3 - TIR'!$E$22-'Ejercicio 3 - TIR'!$D$22)*(1-P908)))</f>
        <v>0.1411415174</v>
      </c>
      <c r="R908" s="3">
        <f t="shared" si="12"/>
        <v>0.3802858278</v>
      </c>
      <c r="S908" s="7">
        <f>IF(R908&lt;=('Ejercicio 3 - TIR'!$D$23-'Ejercicio 3 - TIR'!$C$23)/('Ejercicio 3 - TIR'!$E$23-'Ejercicio 3 - TIR'!$C$23),'Ejercicio 3 - TIR'!$C$23+SQRT(('Ejercicio 3 - TIR'!$E$23-'Ejercicio 3 - TIR'!$C$23)*('Ejercicio 3 - TIR'!$D$23-'Ejercicio 3 - TIR'!$C$23)*R908),'Ejercicio 3 - TIR'!$E$23-SQRT(('Ejercicio 3 - TIR'!$E$23-'Ejercicio 3 - TIR'!$C$23)*('Ejercicio 3 - TIR'!$E$23-'Ejercicio 3 - TIR'!$D$23)*(1-R908)))</f>
        <v>0.1461632278</v>
      </c>
      <c r="T908" s="3">
        <f t="shared" si="13"/>
        <v>0.3677065041</v>
      </c>
      <c r="U908" s="7">
        <f>IF(T908&lt;=('Ejercicio 3 - TIR'!$D$24-'Ejercicio 3 - TIR'!$C$24)/('Ejercicio 3 - TIR'!$E$24-'Ejercicio 3 - TIR'!$C$24),'Ejercicio 3 - TIR'!$C$24+SQRT(('Ejercicio 3 - TIR'!$E$24-'Ejercicio 3 - TIR'!$C$24)*('Ejercicio 3 - TIR'!$D$24-'Ejercicio 3 - TIR'!$C$24)*T908),'Ejercicio 3 - TIR'!$E$24-SQRT(('Ejercicio 3 - TIR'!$E$24-'Ejercicio 3 - TIR'!$C$24)*('Ejercicio 3 - TIR'!$E$24-'Ejercicio 3 - TIR'!$D$24)*(1-T908)))</f>
        <v>0.1777881928</v>
      </c>
      <c r="V908" s="3">
        <f t="shared" si="14"/>
        <v>0.4373343852</v>
      </c>
      <c r="W908" s="7">
        <f>IF(V908&lt;=('Ejercicio 3 - TIR'!$D$25-'Ejercicio 3 - TIR'!$C$25)/('Ejercicio 3 - TIR'!$E$25-'Ejercicio 3 - TIR'!$C$25),'Ejercicio 3 - TIR'!$C$25+SQRT(('Ejercicio 3 - TIR'!$E$25-'Ejercicio 3 - TIR'!$C$25)*('Ejercicio 3 - TIR'!$D$25-'Ejercicio 3 - TIR'!$C$25)*V908),'Ejercicio 3 - TIR'!$E$25-SQRT(('Ejercicio 3 - TIR'!$E$25-'Ejercicio 3 - TIR'!$C$25)*('Ejercicio 3 - TIR'!$E$25-'Ejercicio 3 - TIR'!$D$25)*(1-V908)))</f>
        <v>0.2056228702</v>
      </c>
      <c r="X908" s="3">
        <f t="shared" si="15"/>
        <v>0.8435901292</v>
      </c>
      <c r="Y908" s="7">
        <f>IF(X908&lt;=('Ejercicio 3 - TIR'!$D$26-'Ejercicio 3 - TIR'!$C$26)/('Ejercicio 3 - TIR'!$E$26-'Ejercicio 3 - TIR'!$C$26),'Ejercicio 3 - TIR'!$C$26+SQRT(('Ejercicio 3 - TIR'!$E$26-'Ejercicio 3 - TIR'!$C$26)*('Ejercicio 3 - TIR'!$D$26-'Ejercicio 3 - TIR'!$C$26)*X908),'Ejercicio 3 - TIR'!$E$26-SQRT(('Ejercicio 3 - TIR'!$E$26-'Ejercicio 3 - TIR'!$C$26)*('Ejercicio 3 - TIR'!$E$26-'Ejercicio 3 - TIR'!$D$26)*(1-X908)))</f>
        <v>0.2509377685</v>
      </c>
      <c r="Z908" s="3">
        <f t="shared" si="16"/>
        <v>1.141141517</v>
      </c>
      <c r="AA908" s="3">
        <f t="shared" si="17"/>
        <v>1.307934445</v>
      </c>
      <c r="AB908" s="3">
        <f t="shared" si="18"/>
        <v>1.540469746</v>
      </c>
      <c r="AC908" s="3">
        <f t="shared" si="19"/>
        <v>1.857225557</v>
      </c>
      <c r="AD908" s="3">
        <f t="shared" si="20"/>
        <v>2.323273594</v>
      </c>
      <c r="AE908" s="2">
        <f t="shared" si="21"/>
        <v>4432.491163</v>
      </c>
      <c r="AF908" s="2">
        <f t="shared" si="22"/>
        <v>5080.358379</v>
      </c>
      <c r="AG908" s="2">
        <f t="shared" si="23"/>
        <v>5983.586113</v>
      </c>
      <c r="AH908" s="2">
        <f t="shared" si="24"/>
        <v>7213.948264</v>
      </c>
      <c r="AI908" s="2">
        <f t="shared" si="25"/>
        <v>9024.200343</v>
      </c>
      <c r="AJ908" s="4">
        <f t="shared" si="26"/>
        <v>50572.31458</v>
      </c>
      <c r="AK908" s="4">
        <f t="shared" si="27"/>
        <v>48983.64268</v>
      </c>
      <c r="AL908" s="4">
        <f t="shared" si="28"/>
        <v>63558.40019</v>
      </c>
      <c r="AM908" s="4">
        <f t="shared" si="29"/>
        <v>66211.89457</v>
      </c>
      <c r="AN908" s="4">
        <f t="shared" si="30"/>
        <v>90971.11403</v>
      </c>
      <c r="AO908" s="4">
        <f>C908/'Ejercicio 3 - TIR'!$D$7</f>
        <v>13550.17553</v>
      </c>
      <c r="AP908" s="4">
        <f t="shared" si="31"/>
        <v>37022.13906</v>
      </c>
      <c r="AQ908" s="4">
        <f t="shared" si="32"/>
        <v>35433.46715</v>
      </c>
      <c r="AR908" s="4">
        <f t="shared" si="33"/>
        <v>50008.22466</v>
      </c>
      <c r="AS908" s="4">
        <f t="shared" si="34"/>
        <v>52661.71904</v>
      </c>
      <c r="AT908" s="4">
        <f t="shared" si="35"/>
        <v>77420.9385</v>
      </c>
      <c r="AU908" s="4">
        <f>AP908*'Ejercicio 3 - TIR'!$D$5</f>
        <v>18511.06953</v>
      </c>
      <c r="AV908" s="4">
        <f>AQ908*'Ejercicio 3 - TIR'!$D$5</f>
        <v>17716.73358</v>
      </c>
      <c r="AW908" s="4">
        <f>AR908*'Ejercicio 3 - TIR'!$D$5</f>
        <v>25004.11233</v>
      </c>
      <c r="AX908" s="4">
        <f>AS908*'Ejercicio 3 - TIR'!$D$5</f>
        <v>26330.85952</v>
      </c>
      <c r="AY908" s="4">
        <f>AT908*'Ejercicio 3 - TIR'!$D$5</f>
        <v>38710.46925</v>
      </c>
      <c r="AZ908" s="4">
        <f t="shared" ref="AZ908:BD908" si="2759">AJ908-AU908-AE908</f>
        <v>27628.75389</v>
      </c>
      <c r="BA908" s="4">
        <f t="shared" si="2759"/>
        <v>26186.55072</v>
      </c>
      <c r="BB908" s="4">
        <f t="shared" si="2759"/>
        <v>32570.70174</v>
      </c>
      <c r="BC908" s="4">
        <f t="shared" si="2759"/>
        <v>32667.08678</v>
      </c>
      <c r="BD908" s="4">
        <f t="shared" si="2759"/>
        <v>43236.44443</v>
      </c>
      <c r="BE908" s="4">
        <f t="shared" ref="BE908:BI908" si="2760">AZ908/Z908</f>
        <v>24211.5053</v>
      </c>
      <c r="BF908" s="4">
        <f t="shared" si="2760"/>
        <v>20021.30216</v>
      </c>
      <c r="BG908" s="4">
        <f t="shared" si="2760"/>
        <v>21143.35697</v>
      </c>
      <c r="BH908" s="4">
        <f t="shared" si="2760"/>
        <v>17589.18655</v>
      </c>
      <c r="BI908" s="4">
        <f t="shared" si="2760"/>
        <v>18610.13897</v>
      </c>
      <c r="BJ908" s="4">
        <f t="shared" si="38"/>
        <v>72961.44934</v>
      </c>
      <c r="BK908" s="4">
        <f t="shared" si="39"/>
        <v>31480.76499</v>
      </c>
      <c r="BL908" s="4">
        <f t="shared" si="40"/>
        <v>104442.2143</v>
      </c>
      <c r="BM908" s="4">
        <f>BK908*'Ejercicio 3 - TIR'!$D$5</f>
        <v>15740.38249</v>
      </c>
      <c r="BN908" s="4">
        <f t="shared" si="41"/>
        <v>88701.83184</v>
      </c>
      <c r="BO908" s="4">
        <f t="shared" si="42"/>
        <v>38179.67547</v>
      </c>
      <c r="BP908" s="4">
        <f t="shared" si="43"/>
        <v>-99155.46534</v>
      </c>
      <c r="BQ908" s="4">
        <f t="shared" ref="BQ908:BT908" si="2761">BE908</f>
        <v>24211.5053</v>
      </c>
      <c r="BR908" s="4">
        <f t="shared" si="2761"/>
        <v>20021.30216</v>
      </c>
      <c r="BS908" s="4">
        <f t="shared" si="2761"/>
        <v>21143.35697</v>
      </c>
      <c r="BT908" s="4">
        <f t="shared" si="2761"/>
        <v>17589.18655</v>
      </c>
      <c r="BU908" s="4">
        <f t="shared" si="45"/>
        <v>56789.81444</v>
      </c>
      <c r="BV908" s="36">
        <f t="shared" si="46"/>
        <v>10.87890285</v>
      </c>
    </row>
    <row r="909" ht="15.0" customHeight="1">
      <c r="A909" s="2">
        <v>908.0</v>
      </c>
      <c r="B909" s="3">
        <f t="shared" si="4"/>
        <v>0.3267960671</v>
      </c>
      <c r="C909" s="4">
        <f>IF(B909&lt;=('Ejercicio 3 - TIR'!$D$13-'Ejercicio 3 - TIR'!$C$13)/('Ejercicio 3 - TIR'!$E$13-'Ejercicio 3 - TIR'!$C$13),'Ejercicio 3 - TIR'!$C$13+SQRT(('Ejercicio 3 - TIR'!$E$13-'Ejercicio 3 - TIR'!$C$13)*('Ejercicio 3 - TIR'!$D$13-'Ejercicio 3 - TIR'!$C$13)*B909),'Ejercicio 3 - TIR'!$E$13-SQRT(('Ejercicio 3 - TIR'!$E$13-'Ejercicio 3 - TIR'!$C$13)*('Ejercicio 3 - TIR'!$E$13-'Ejercicio 3 - TIR'!$D$13)*(1-B909)))</f>
        <v>71577.3907</v>
      </c>
      <c r="D909" s="3">
        <f t="shared" si="5"/>
        <v>0.8054046709</v>
      </c>
      <c r="E909" s="4">
        <f>IF(D909&lt;=('Ejercicio 3 - TIR'!$D$14-'Ejercicio 3 - TIR'!$C$14)/('Ejercicio 3 - TIR'!$E$14-'Ejercicio 3 - TIR'!$C$14),'Ejercicio 3 - TIR'!$C$14+SQRT(('Ejercicio 3 - TIR'!$E$14-'Ejercicio 3 - TIR'!$C$14)*('Ejercicio 3 - TIR'!$D$14-'Ejercicio 3 - TIR'!$C$14)*D909),'Ejercicio 3 - TIR'!$E$14-SQRT(('Ejercicio 3 - TIR'!$E$14-'Ejercicio 3 - TIR'!$C$14)*('Ejercicio 3 - TIR'!$E$14-'Ejercicio 3 - TIR'!$D$14)*(1-D909)))</f>
        <v>34597.28778</v>
      </c>
      <c r="F909" s="3">
        <f t="shared" si="6"/>
        <v>0.1518708654</v>
      </c>
      <c r="G909" s="4">
        <f>IF(F909&lt;=('Ejercicio 3 - TIR'!$D$18-'Ejercicio 3 - TIR'!$C$18)/('Ejercicio 3 - TIR'!$E$18-'Ejercicio 3 - TIR'!$C$18),'Ejercicio 3 - TIR'!$C$18+SQRT(('Ejercicio 3 - TIR'!$E$18-'Ejercicio 3 - TIR'!$C$18)*('Ejercicio 3 - TIR'!$D$18-'Ejercicio 3 - TIR'!$C$18)*F909),'Ejercicio 3 - TIR'!$E$18-SQRT(('Ejercicio 3 - TIR'!$E$18-'Ejercicio 3 - TIR'!$C$18)*('Ejercicio 3 - TIR'!$E$18-'Ejercicio 3 - TIR'!$D$18)*(1-F909)))</f>
        <v>34772.9058</v>
      </c>
      <c r="H909" s="3">
        <f t="shared" si="7"/>
        <v>0.3157030679</v>
      </c>
      <c r="I909" s="4">
        <f>IF(H909&lt;=('Ejercicio 3 - TIR'!$D$18-'Ejercicio 3 - TIR'!$C$18)/('Ejercicio 3 - TIR'!$E$18-'Ejercicio 3 - TIR'!$C$18),'Ejercicio 3 - TIR'!$C$18+SQRT(('Ejercicio 3 - TIR'!$E$18-'Ejercicio 3 - TIR'!$C$18)*('Ejercicio 3 - TIR'!$D$18-'Ejercicio 3 - TIR'!$C$18)*H909),'Ejercicio 3 - TIR'!$E$18-SQRT(('Ejercicio 3 - TIR'!$E$18-'Ejercicio 3 - TIR'!$C$18)*('Ejercicio 3 - TIR'!$E$18-'Ejercicio 3 - TIR'!$D$18)*(1-H909)))</f>
        <v>36881.53037</v>
      </c>
      <c r="J909" s="3">
        <f t="shared" si="8"/>
        <v>0.3598167658</v>
      </c>
      <c r="K909" s="4">
        <f>IF(J909&lt;=('Ejercicio 3 - TIR'!$D$18-'Ejercicio 3 - TIR'!$C$18)/('Ejercicio 3 - TIR'!$E$18-'Ejercicio 3 - TIR'!$C$18),'Ejercicio 3 - TIR'!$C$18+SQRT(('Ejercicio 3 - TIR'!$E$18-'Ejercicio 3 - TIR'!$C$18)*('Ejercicio 3 - TIR'!$D$18-'Ejercicio 3 - TIR'!$C$18)*J909),'Ejercicio 3 - TIR'!$E$18-SQRT(('Ejercicio 3 - TIR'!$E$18-'Ejercicio 3 - TIR'!$C$18)*('Ejercicio 3 - TIR'!$E$18-'Ejercicio 3 - TIR'!$D$18)*(1-J909)))</f>
        <v>37346.59886</v>
      </c>
      <c r="L909" s="3">
        <f t="shared" si="9"/>
        <v>0.3590969117</v>
      </c>
      <c r="M909" s="4">
        <f>IF(L909&lt;=('Ejercicio 3 - TIR'!$D$18-'Ejercicio 3 - TIR'!$C$18)/('Ejercicio 3 - TIR'!$E$18-'Ejercicio 3 - TIR'!$C$18),'Ejercicio 3 - TIR'!$C$18+SQRT(('Ejercicio 3 - TIR'!$E$18-'Ejercicio 3 - TIR'!$C$18)*('Ejercicio 3 - TIR'!$D$18-'Ejercicio 3 - TIR'!$C$18)*L909),'Ejercicio 3 - TIR'!$E$18-SQRT(('Ejercicio 3 - TIR'!$E$18-'Ejercicio 3 - TIR'!$C$18)*('Ejercicio 3 - TIR'!$E$18-'Ejercicio 3 - TIR'!$D$18)*(1-L909)))</f>
        <v>37339.24633</v>
      </c>
      <c r="N909" s="3">
        <f t="shared" si="10"/>
        <v>0.4015603902</v>
      </c>
      <c r="O909" s="4">
        <f>IF(N909&lt;=('Ejercicio 3 - TIR'!$D$18-'Ejercicio 3 - TIR'!$C$18)/('Ejercicio 3 - TIR'!$E$18-'Ejercicio 3 - TIR'!$C$18),'Ejercicio 3 - TIR'!$C$18+SQRT(('Ejercicio 3 - TIR'!$E$18-'Ejercicio 3 - TIR'!$C$18)*('Ejercicio 3 - TIR'!$D$18-'Ejercicio 3 - TIR'!$C$18)*N909),'Ejercicio 3 - TIR'!$E$18-SQRT(('Ejercicio 3 - TIR'!$E$18-'Ejercicio 3 - TIR'!$C$18)*('Ejercicio 3 - TIR'!$E$18-'Ejercicio 3 - TIR'!$D$18)*(1-N909)))</f>
        <v>37761.0604</v>
      </c>
      <c r="P909" s="3">
        <f t="shared" si="11"/>
        <v>0.2350875028</v>
      </c>
      <c r="Q909" s="7">
        <f>IF(P909&lt;=('Ejercicio 3 - TIR'!$D$22-'Ejercicio 3 - TIR'!$C$22)/('Ejercicio 3 - TIR'!$E$22-'Ejercicio 3 - TIR'!$C$22),'Ejercicio 3 - TIR'!$C$22+SQRT(('Ejercicio 3 - TIR'!$E$22-'Ejercicio 3 - TIR'!$C$22)*('Ejercicio 3 - TIR'!$D$22-'Ejercicio 3 - TIR'!$C$22)*P909),'Ejercicio 3 - TIR'!$E$22-SQRT(('Ejercicio 3 - TIR'!$E$22-'Ejercicio 3 - TIR'!$C$22)*('Ejercicio 3 - TIR'!$E$22-'Ejercicio 3 - TIR'!$D$22)*(1-P909)))</f>
        <v>0.1405707925</v>
      </c>
      <c r="R909" s="3">
        <f t="shared" si="12"/>
        <v>0.3526909303</v>
      </c>
      <c r="S909" s="7">
        <f>IF(R909&lt;=('Ejercicio 3 - TIR'!$D$23-'Ejercicio 3 - TIR'!$C$23)/('Ejercicio 3 - TIR'!$E$23-'Ejercicio 3 - TIR'!$C$23),'Ejercicio 3 - TIR'!$C$23+SQRT(('Ejercicio 3 - TIR'!$E$23-'Ejercicio 3 - TIR'!$C$23)*('Ejercicio 3 - TIR'!$D$23-'Ejercicio 3 - TIR'!$C$23)*R909),'Ejercicio 3 - TIR'!$E$23-SQRT(('Ejercicio 3 - TIR'!$E$23-'Ejercicio 3 - TIR'!$C$23)*('Ejercicio 3 - TIR'!$E$23-'Ejercicio 3 - TIR'!$D$23)*(1-R909)))</f>
        <v>0.1451961044</v>
      </c>
      <c r="T909" s="3">
        <f t="shared" si="13"/>
        <v>0.5592909169</v>
      </c>
      <c r="U909" s="7">
        <f>IF(T909&lt;=('Ejercicio 3 - TIR'!$D$24-'Ejercicio 3 - TIR'!$C$24)/('Ejercicio 3 - TIR'!$E$24-'Ejercicio 3 - TIR'!$C$24),'Ejercicio 3 - TIR'!$C$24+SQRT(('Ejercicio 3 - TIR'!$E$24-'Ejercicio 3 - TIR'!$C$24)*('Ejercicio 3 - TIR'!$D$24-'Ejercicio 3 - TIR'!$C$24)*T909),'Ejercicio 3 - TIR'!$E$24-SQRT(('Ejercicio 3 - TIR'!$E$24-'Ejercicio 3 - TIR'!$C$24)*('Ejercicio 3 - TIR'!$E$24-'Ejercicio 3 - TIR'!$D$24)*(1-T909)))</f>
        <v>0.1848718712</v>
      </c>
      <c r="V909" s="3">
        <f t="shared" si="14"/>
        <v>0.3129658728</v>
      </c>
      <c r="W909" s="7">
        <f>IF(V909&lt;=('Ejercicio 3 - TIR'!$D$25-'Ejercicio 3 - TIR'!$C$25)/('Ejercicio 3 - TIR'!$E$25-'Ejercicio 3 - TIR'!$C$25),'Ejercicio 3 - TIR'!$C$25+SQRT(('Ejercicio 3 - TIR'!$E$25-'Ejercicio 3 - TIR'!$C$25)*('Ejercicio 3 - TIR'!$D$25-'Ejercicio 3 - TIR'!$C$25)*V909),'Ejercicio 3 - TIR'!$E$25-SQRT(('Ejercicio 3 - TIR'!$E$25-'Ejercicio 3 - TIR'!$C$25)*('Ejercicio 3 - TIR'!$E$25-'Ejercicio 3 - TIR'!$D$25)*(1-V909)))</f>
        <v>0.2009630808</v>
      </c>
      <c r="X909" s="3">
        <f t="shared" si="15"/>
        <v>0.3836465368</v>
      </c>
      <c r="Y909" s="7">
        <f>IF(X909&lt;=('Ejercicio 3 - TIR'!$D$26-'Ejercicio 3 - TIR'!$C$26)/('Ejercicio 3 - TIR'!$E$26-'Ejercicio 3 - TIR'!$C$26),'Ejercicio 3 - TIR'!$C$26+SQRT(('Ejercicio 3 - TIR'!$E$26-'Ejercicio 3 - TIR'!$C$26)*('Ejercicio 3 - TIR'!$D$26-'Ejercicio 3 - TIR'!$C$26)*X909),'Ejercicio 3 - TIR'!$E$26-SQRT(('Ejercicio 3 - TIR'!$E$26-'Ejercicio 3 - TIR'!$C$26)*('Ejercicio 3 - TIR'!$E$26-'Ejercicio 3 - TIR'!$D$26)*(1-X909)))</f>
        <v>0.2223085041</v>
      </c>
      <c r="Z909" s="3">
        <f t="shared" si="16"/>
        <v>1.140570793</v>
      </c>
      <c r="AA909" s="3">
        <f t="shared" si="17"/>
        <v>1.306177228</v>
      </c>
      <c r="AB909" s="3">
        <f t="shared" si="18"/>
        <v>1.547652657</v>
      </c>
      <c r="AC909" s="3">
        <f t="shared" si="19"/>
        <v>1.858673703</v>
      </c>
      <c r="AD909" s="3">
        <f t="shared" si="20"/>
        <v>2.271872673</v>
      </c>
      <c r="AE909" s="2">
        <f t="shared" si="21"/>
        <v>4863.368162</v>
      </c>
      <c r="AF909" s="2">
        <f t="shared" si="22"/>
        <v>5569.510273</v>
      </c>
      <c r="AG909" s="2">
        <f t="shared" si="23"/>
        <v>6599.156059</v>
      </c>
      <c r="AH909" s="2">
        <f t="shared" si="24"/>
        <v>7925.342791</v>
      </c>
      <c r="AI909" s="2">
        <f t="shared" si="25"/>
        <v>9687.213892</v>
      </c>
      <c r="AJ909" s="4">
        <f t="shared" si="26"/>
        <v>39660.96073</v>
      </c>
      <c r="AK909" s="4">
        <f t="shared" si="27"/>
        <v>48173.81511</v>
      </c>
      <c r="AL909" s="4">
        <f t="shared" si="28"/>
        <v>57799.56295</v>
      </c>
      <c r="AM909" s="4">
        <f t="shared" si="29"/>
        <v>69401.47523</v>
      </c>
      <c r="AN909" s="4">
        <f t="shared" si="30"/>
        <v>85788.32122</v>
      </c>
      <c r="AO909" s="4">
        <f>C909/'Ejercicio 3 - TIR'!$D$7</f>
        <v>14315.47814</v>
      </c>
      <c r="AP909" s="4">
        <f t="shared" si="31"/>
        <v>25345.48259</v>
      </c>
      <c r="AQ909" s="4">
        <f t="shared" si="32"/>
        <v>33858.33697</v>
      </c>
      <c r="AR909" s="4">
        <f t="shared" si="33"/>
        <v>43484.08481</v>
      </c>
      <c r="AS909" s="4">
        <f t="shared" si="34"/>
        <v>55085.9971</v>
      </c>
      <c r="AT909" s="4">
        <f t="shared" si="35"/>
        <v>71472.84308</v>
      </c>
      <c r="AU909" s="4">
        <f>AP909*'Ejercicio 3 - TIR'!$D$5</f>
        <v>12672.7413</v>
      </c>
      <c r="AV909" s="4">
        <f>AQ909*'Ejercicio 3 - TIR'!$D$5</f>
        <v>16929.16849</v>
      </c>
      <c r="AW909" s="4">
        <f>AR909*'Ejercicio 3 - TIR'!$D$5</f>
        <v>21742.0424</v>
      </c>
      <c r="AX909" s="4">
        <f>AS909*'Ejercicio 3 - TIR'!$D$5</f>
        <v>27542.99855</v>
      </c>
      <c r="AY909" s="4">
        <f>AT909*'Ejercicio 3 - TIR'!$D$5</f>
        <v>35736.42154</v>
      </c>
      <c r="AZ909" s="4">
        <f t="shared" ref="AZ909:BD909" si="2762">AJ909-AU909-AE909</f>
        <v>22124.85127</v>
      </c>
      <c r="BA909" s="4">
        <f t="shared" si="2762"/>
        <v>25675.13635</v>
      </c>
      <c r="BB909" s="4">
        <f t="shared" si="2762"/>
        <v>29458.36449</v>
      </c>
      <c r="BC909" s="4">
        <f t="shared" si="2762"/>
        <v>33933.1339</v>
      </c>
      <c r="BD909" s="4">
        <f t="shared" si="2762"/>
        <v>40364.68579</v>
      </c>
      <c r="BE909" s="4">
        <f t="shared" ref="BE909:BI909" si="2763">AZ909/Z909</f>
        <v>19398.05176</v>
      </c>
      <c r="BF909" s="4">
        <f t="shared" si="2763"/>
        <v>19656.70186</v>
      </c>
      <c r="BG909" s="4">
        <f t="shared" si="2763"/>
        <v>19034.22215</v>
      </c>
      <c r="BH909" s="4">
        <f t="shared" si="2763"/>
        <v>18256.63851</v>
      </c>
      <c r="BI909" s="4">
        <f t="shared" si="2763"/>
        <v>17767.14262</v>
      </c>
      <c r="BJ909" s="4">
        <f t="shared" si="38"/>
        <v>78600.63266</v>
      </c>
      <c r="BK909" s="4">
        <f t="shared" si="39"/>
        <v>32522.94359</v>
      </c>
      <c r="BL909" s="4">
        <f t="shared" si="40"/>
        <v>111123.5762</v>
      </c>
      <c r="BM909" s="4">
        <f>BK909*'Ejercicio 3 - TIR'!$D$5</f>
        <v>16261.47179</v>
      </c>
      <c r="BN909" s="4">
        <f t="shared" si="41"/>
        <v>94862.10445</v>
      </c>
      <c r="BO909" s="4">
        <f t="shared" si="42"/>
        <v>41755.02685</v>
      </c>
      <c r="BP909" s="4">
        <f t="shared" si="43"/>
        <v>-106174.6785</v>
      </c>
      <c r="BQ909" s="4">
        <f t="shared" ref="BQ909:BT909" si="2764">BE909</f>
        <v>19398.05176</v>
      </c>
      <c r="BR909" s="4">
        <f t="shared" si="2764"/>
        <v>19656.70186</v>
      </c>
      <c r="BS909" s="4">
        <f t="shared" si="2764"/>
        <v>19034.22215</v>
      </c>
      <c r="BT909" s="4">
        <f t="shared" si="2764"/>
        <v>18256.63851</v>
      </c>
      <c r="BU909" s="4">
        <f t="shared" si="45"/>
        <v>59522.16947</v>
      </c>
      <c r="BV909" s="36">
        <f t="shared" si="46"/>
        <v>7.301673239</v>
      </c>
    </row>
    <row r="910" ht="15.0" customHeight="1">
      <c r="A910" s="2">
        <v>909.0</v>
      </c>
      <c r="B910" s="3">
        <f t="shared" si="4"/>
        <v>0.09654940841</v>
      </c>
      <c r="C910" s="4">
        <f>IF(B910&lt;=('Ejercicio 3 - TIR'!$D$13-'Ejercicio 3 - TIR'!$C$13)/('Ejercicio 3 - TIR'!$E$13-'Ejercicio 3 - TIR'!$C$13),'Ejercicio 3 - TIR'!$C$13+SQRT(('Ejercicio 3 - TIR'!$E$13-'Ejercicio 3 - TIR'!$C$13)*('Ejercicio 3 - TIR'!$D$13-'Ejercicio 3 - TIR'!$C$13)*B910),'Ejercicio 3 - TIR'!$E$13-SQRT(('Ejercicio 3 - TIR'!$E$13-'Ejercicio 3 - TIR'!$C$13)*('Ejercicio 3 - TIR'!$E$13-'Ejercicio 3 - TIR'!$D$13)*(1-B910)))</f>
        <v>66214.48014</v>
      </c>
      <c r="D910" s="3">
        <f t="shared" si="5"/>
        <v>0.08395478801</v>
      </c>
      <c r="E910" s="4">
        <f>IF(D910&lt;=('Ejercicio 3 - TIR'!$D$14-'Ejercicio 3 - TIR'!$C$14)/('Ejercicio 3 - TIR'!$E$14-'Ejercicio 3 - TIR'!$C$14),'Ejercicio 3 - TIR'!$C$14+SQRT(('Ejercicio 3 - TIR'!$E$14-'Ejercicio 3 - TIR'!$C$14)*('Ejercicio 3 - TIR'!$D$14-'Ejercicio 3 - TIR'!$C$14)*D910),'Ejercicio 3 - TIR'!$E$14-SQRT(('Ejercicio 3 - TIR'!$E$14-'Ejercicio 3 - TIR'!$C$14)*('Ejercicio 3 - TIR'!$E$14-'Ejercicio 3 - TIR'!$D$14)*(1-D910)))</f>
        <v>27509.30451</v>
      </c>
      <c r="F910" s="3">
        <f t="shared" si="6"/>
        <v>0.752645907</v>
      </c>
      <c r="G910" s="4">
        <f>IF(F910&lt;=('Ejercicio 3 - TIR'!$D$18-'Ejercicio 3 - TIR'!$C$18)/('Ejercicio 3 - TIR'!$E$18-'Ejercicio 3 - TIR'!$C$18),'Ejercicio 3 - TIR'!$C$18+SQRT(('Ejercicio 3 - TIR'!$E$18-'Ejercicio 3 - TIR'!$C$18)*('Ejercicio 3 - TIR'!$D$18-'Ejercicio 3 - TIR'!$C$18)*F910),'Ejercicio 3 - TIR'!$E$18-SQRT(('Ejercicio 3 - TIR'!$E$18-'Ejercicio 3 - TIR'!$C$18)*('Ejercicio 3 - TIR'!$E$18-'Ejercicio 3 - TIR'!$D$18)*(1-F910)))</f>
        <v>40692.84816</v>
      </c>
      <c r="H910" s="3">
        <f t="shared" si="7"/>
        <v>0.6134222748</v>
      </c>
      <c r="I910" s="4">
        <f>IF(H910&lt;=('Ejercicio 3 - TIR'!$D$18-'Ejercicio 3 - TIR'!$C$18)/('Ejercicio 3 - TIR'!$E$18-'Ejercicio 3 - TIR'!$C$18),'Ejercicio 3 - TIR'!$C$18+SQRT(('Ejercicio 3 - TIR'!$E$18-'Ejercicio 3 - TIR'!$C$18)*('Ejercicio 3 - TIR'!$D$18-'Ejercicio 3 - TIR'!$C$18)*H910),'Ejercicio 3 - TIR'!$E$18-SQRT(('Ejercicio 3 - TIR'!$E$18-'Ejercicio 3 - TIR'!$C$18)*('Ejercicio 3 - TIR'!$E$18-'Ejercicio 3 - TIR'!$D$18)*(1-H910)))</f>
        <v>39592.35848</v>
      </c>
      <c r="J910" s="3">
        <f t="shared" si="8"/>
        <v>0.7505702881</v>
      </c>
      <c r="K910" s="4">
        <f>IF(J910&lt;=('Ejercicio 3 - TIR'!$D$18-'Ejercicio 3 - TIR'!$C$18)/('Ejercicio 3 - TIR'!$E$18-'Ejercicio 3 - TIR'!$C$18),'Ejercicio 3 - TIR'!$C$18+SQRT(('Ejercicio 3 - TIR'!$E$18-'Ejercicio 3 - TIR'!$C$18)*('Ejercicio 3 - TIR'!$D$18-'Ejercicio 3 - TIR'!$C$18)*J910),'Ejercicio 3 - TIR'!$E$18-SQRT(('Ejercicio 3 - TIR'!$E$18-'Ejercicio 3 - TIR'!$C$18)*('Ejercicio 3 - TIR'!$E$18-'Ejercicio 3 - TIR'!$D$18)*(1-J910)))</f>
        <v>40674.81464</v>
      </c>
      <c r="L910" s="3">
        <f t="shared" si="9"/>
        <v>0.4907426022</v>
      </c>
      <c r="M910" s="4">
        <f>IF(L910&lt;=('Ejercicio 3 - TIR'!$D$18-'Ejercicio 3 - TIR'!$C$18)/('Ejercicio 3 - TIR'!$E$18-'Ejercicio 3 - TIR'!$C$18),'Ejercicio 3 - TIR'!$C$18+SQRT(('Ejercicio 3 - TIR'!$E$18-'Ejercicio 3 - TIR'!$C$18)*('Ejercicio 3 - TIR'!$D$18-'Ejercicio 3 - TIR'!$C$18)*L910),'Ejercicio 3 - TIR'!$E$18-SQRT(('Ejercicio 3 - TIR'!$E$18-'Ejercicio 3 - TIR'!$C$18)*('Ejercicio 3 - TIR'!$E$18-'Ejercicio 3 - TIR'!$D$18)*(1-L910)))</f>
        <v>38579.70806</v>
      </c>
      <c r="N910" s="3">
        <f t="shared" si="10"/>
        <v>0.5010980198</v>
      </c>
      <c r="O910" s="4">
        <f>IF(N910&lt;=('Ejercicio 3 - TIR'!$D$18-'Ejercicio 3 - TIR'!$C$18)/('Ejercicio 3 - TIR'!$E$18-'Ejercicio 3 - TIR'!$C$18),'Ejercicio 3 - TIR'!$C$18+SQRT(('Ejercicio 3 - TIR'!$E$18-'Ejercicio 3 - TIR'!$C$18)*('Ejercicio 3 - TIR'!$D$18-'Ejercicio 3 - TIR'!$C$18)*N910),'Ejercicio 3 - TIR'!$E$18-SQRT(('Ejercicio 3 - TIR'!$E$18-'Ejercicio 3 - TIR'!$C$18)*('Ejercicio 3 - TIR'!$E$18-'Ejercicio 3 - TIR'!$D$18)*(1-N910)))</f>
        <v>38669.75795</v>
      </c>
      <c r="P910" s="3">
        <f t="shared" si="11"/>
        <v>0.328420158</v>
      </c>
      <c r="Q910" s="7">
        <f>IF(P910&lt;=('Ejercicio 3 - TIR'!$D$22-'Ejercicio 3 - TIR'!$C$22)/('Ejercicio 3 - TIR'!$E$22-'Ejercicio 3 - TIR'!$C$22),'Ejercicio 3 - TIR'!$C$22+SQRT(('Ejercicio 3 - TIR'!$E$22-'Ejercicio 3 - TIR'!$C$22)*('Ejercicio 3 - TIR'!$D$22-'Ejercicio 3 - TIR'!$C$22)*P910),'Ejercicio 3 - TIR'!$E$22-SQRT(('Ejercicio 3 - TIR'!$E$22-'Ejercicio 3 - TIR'!$C$22)*('Ejercicio 3 - TIR'!$E$22-'Ejercicio 3 - TIR'!$D$22)*(1-P910)))</f>
        <v>0.1443137057</v>
      </c>
      <c r="R910" s="3">
        <f t="shared" si="12"/>
        <v>0.6409340549</v>
      </c>
      <c r="S910" s="7">
        <f>IF(R910&lt;=('Ejercicio 3 - TIR'!$D$23-'Ejercicio 3 - TIR'!$C$23)/('Ejercicio 3 - TIR'!$E$23-'Ejercicio 3 - TIR'!$C$23),'Ejercicio 3 - TIR'!$C$23+SQRT(('Ejercicio 3 - TIR'!$E$23-'Ejercicio 3 - TIR'!$C$23)*('Ejercicio 3 - TIR'!$D$23-'Ejercicio 3 - TIR'!$C$23)*R910),'Ejercicio 3 - TIR'!$E$23-SQRT(('Ejercicio 3 - TIR'!$E$23-'Ejercicio 3 - TIR'!$C$23)*('Ejercicio 3 - TIR'!$E$23-'Ejercicio 3 - TIR'!$D$23)*(1-R910)))</f>
        <v>0.1545772012</v>
      </c>
      <c r="T910" s="3">
        <f t="shared" si="13"/>
        <v>0.6845391195</v>
      </c>
      <c r="U910" s="7">
        <f>IF(T910&lt;=('Ejercicio 3 - TIR'!$D$24-'Ejercicio 3 - TIR'!$C$24)/('Ejercicio 3 - TIR'!$E$24-'Ejercicio 3 - TIR'!$C$24),'Ejercicio 3 - TIR'!$C$24+SQRT(('Ejercicio 3 - TIR'!$E$24-'Ejercicio 3 - TIR'!$C$24)*('Ejercicio 3 - TIR'!$D$24-'Ejercicio 3 - TIR'!$C$24)*T910),'Ejercicio 3 - TIR'!$E$24-SQRT(('Ejercicio 3 - TIR'!$E$24-'Ejercicio 3 - TIR'!$C$24)*('Ejercicio 3 - TIR'!$E$24-'Ejercicio 3 - TIR'!$D$24)*(1-T910)))</f>
        <v>0.190279797</v>
      </c>
      <c r="V910" s="3">
        <f t="shared" si="14"/>
        <v>0.7151774582</v>
      </c>
      <c r="W910" s="7">
        <f>IF(V910&lt;=('Ejercicio 3 - TIR'!$D$25-'Ejercicio 3 - TIR'!$C$25)/('Ejercicio 3 - TIR'!$E$25-'Ejercicio 3 - TIR'!$C$25),'Ejercicio 3 - TIR'!$C$25+SQRT(('Ejercicio 3 - TIR'!$E$25-'Ejercicio 3 - TIR'!$C$25)*('Ejercicio 3 - TIR'!$D$25-'Ejercicio 3 - TIR'!$C$25)*V910),'Ejercicio 3 - TIR'!$E$25-SQRT(('Ejercicio 3 - TIR'!$E$25-'Ejercicio 3 - TIR'!$C$25)*('Ejercicio 3 - TIR'!$E$25-'Ejercicio 3 - TIR'!$D$25)*(1-V910)))</f>
        <v>0.2184266109</v>
      </c>
      <c r="X910" s="3">
        <f t="shared" si="15"/>
        <v>0.4190561237</v>
      </c>
      <c r="Y910" s="7">
        <f>IF(X910&lt;=('Ejercicio 3 - TIR'!$D$26-'Ejercicio 3 - TIR'!$C$26)/('Ejercicio 3 - TIR'!$E$26-'Ejercicio 3 - TIR'!$C$26),'Ejercicio 3 - TIR'!$C$26+SQRT(('Ejercicio 3 - TIR'!$E$26-'Ejercicio 3 - TIR'!$C$26)*('Ejercicio 3 - TIR'!$D$26-'Ejercicio 3 - TIR'!$C$26)*X910),'Ejercicio 3 - TIR'!$E$26-SQRT(('Ejercicio 3 - TIR'!$E$26-'Ejercicio 3 - TIR'!$C$26)*('Ejercicio 3 - TIR'!$E$26-'Ejercicio 3 - TIR'!$D$26)*(1-X910)))</f>
        <v>0.2239902068</v>
      </c>
      <c r="Z910" s="3">
        <f t="shared" si="16"/>
        <v>1.144313706</v>
      </c>
      <c r="AA910" s="3">
        <f t="shared" si="17"/>
        <v>1.321198516</v>
      </c>
      <c r="AB910" s="3">
        <f t="shared" si="18"/>
        <v>1.572595901</v>
      </c>
      <c r="AC910" s="3">
        <f t="shared" si="19"/>
        <v>1.916092694</v>
      </c>
      <c r="AD910" s="3">
        <f t="shared" si="20"/>
        <v>2.345278693</v>
      </c>
      <c r="AE910" s="2">
        <f t="shared" si="21"/>
        <v>3969.969674</v>
      </c>
      <c r="AF910" s="2">
        <f t="shared" si="22"/>
        <v>4583.636475</v>
      </c>
      <c r="AG910" s="2">
        <f t="shared" si="23"/>
        <v>5455.809893</v>
      </c>
      <c r="AH910" s="2">
        <f t="shared" si="24"/>
        <v>6647.503958</v>
      </c>
      <c r="AI910" s="2">
        <f t="shared" si="25"/>
        <v>8136.479744</v>
      </c>
      <c r="AJ910" s="4">
        <f t="shared" si="26"/>
        <v>46565.38387</v>
      </c>
      <c r="AK910" s="4">
        <f t="shared" si="27"/>
        <v>52309.36525</v>
      </c>
      <c r="AL910" s="4">
        <f t="shared" si="28"/>
        <v>63965.04677</v>
      </c>
      <c r="AM910" s="4">
        <f t="shared" si="29"/>
        <v>73922.29674</v>
      </c>
      <c r="AN910" s="4">
        <f t="shared" si="30"/>
        <v>90691.35938</v>
      </c>
      <c r="AO910" s="4">
        <f>C910/'Ejercicio 3 - TIR'!$D$7</f>
        <v>13242.89603</v>
      </c>
      <c r="AP910" s="4">
        <f t="shared" si="31"/>
        <v>33322.48785</v>
      </c>
      <c r="AQ910" s="4">
        <f t="shared" si="32"/>
        <v>39066.46923</v>
      </c>
      <c r="AR910" s="4">
        <f t="shared" si="33"/>
        <v>50722.15075</v>
      </c>
      <c r="AS910" s="4">
        <f t="shared" si="34"/>
        <v>60679.40071</v>
      </c>
      <c r="AT910" s="4">
        <f t="shared" si="35"/>
        <v>77448.46335</v>
      </c>
      <c r="AU910" s="4">
        <f>AP910*'Ejercicio 3 - TIR'!$D$5</f>
        <v>16661.24392</v>
      </c>
      <c r="AV910" s="4">
        <f>AQ910*'Ejercicio 3 - TIR'!$D$5</f>
        <v>19533.23461</v>
      </c>
      <c r="AW910" s="4">
        <f>AR910*'Ejercicio 3 - TIR'!$D$5</f>
        <v>25361.07537</v>
      </c>
      <c r="AX910" s="4">
        <f>AS910*'Ejercicio 3 - TIR'!$D$5</f>
        <v>30339.70036</v>
      </c>
      <c r="AY910" s="4">
        <f>AT910*'Ejercicio 3 - TIR'!$D$5</f>
        <v>38724.23168</v>
      </c>
      <c r="AZ910" s="4">
        <f t="shared" ref="AZ910:BD910" si="2765">AJ910-AU910-AE910</f>
        <v>25934.17028</v>
      </c>
      <c r="BA910" s="4">
        <f t="shared" si="2765"/>
        <v>28192.49416</v>
      </c>
      <c r="BB910" s="4">
        <f t="shared" si="2765"/>
        <v>33148.16151</v>
      </c>
      <c r="BC910" s="4">
        <f t="shared" si="2765"/>
        <v>36935.09243</v>
      </c>
      <c r="BD910" s="4">
        <f t="shared" si="2765"/>
        <v>43830.64796</v>
      </c>
      <c r="BE910" s="4">
        <f t="shared" ref="BE910:BI910" si="2766">AZ910/Z910</f>
        <v>22663.51451</v>
      </c>
      <c r="BF910" s="4">
        <f t="shared" si="2766"/>
        <v>21338.57542</v>
      </c>
      <c r="BG910" s="4">
        <f t="shared" si="2766"/>
        <v>21078.62642</v>
      </c>
      <c r="BH910" s="4">
        <f t="shared" si="2766"/>
        <v>19276.25555</v>
      </c>
      <c r="BI910" s="4">
        <f t="shared" si="2766"/>
        <v>18688.88678</v>
      </c>
      <c r="BJ910" s="4">
        <f t="shared" si="38"/>
        <v>64516.98571</v>
      </c>
      <c r="BK910" s="4">
        <f t="shared" si="39"/>
        <v>31058.28188</v>
      </c>
      <c r="BL910" s="4">
        <f t="shared" si="40"/>
        <v>95575.26759</v>
      </c>
      <c r="BM910" s="4">
        <f>BK910*'Ejercicio 3 - TIR'!$D$5</f>
        <v>15529.14094</v>
      </c>
      <c r="BN910" s="4">
        <f t="shared" si="41"/>
        <v>80046.12665</v>
      </c>
      <c r="BO910" s="4">
        <f t="shared" si="42"/>
        <v>34130.75252</v>
      </c>
      <c r="BP910" s="4">
        <f t="shared" si="43"/>
        <v>-93723.78464</v>
      </c>
      <c r="BQ910" s="4">
        <f t="shared" ref="BQ910:BT910" si="2767">BE910</f>
        <v>22663.51451</v>
      </c>
      <c r="BR910" s="4">
        <f t="shared" si="2767"/>
        <v>21338.57542</v>
      </c>
      <c r="BS910" s="4">
        <f t="shared" si="2767"/>
        <v>21078.62642</v>
      </c>
      <c r="BT910" s="4">
        <f t="shared" si="2767"/>
        <v>19276.25555</v>
      </c>
      <c r="BU910" s="4">
        <f t="shared" si="45"/>
        <v>52819.6393</v>
      </c>
      <c r="BV910" s="36">
        <f t="shared" si="46"/>
        <v>12.28257297</v>
      </c>
    </row>
    <row r="911" ht="15.0" customHeight="1">
      <c r="A911" s="2">
        <v>910.0</v>
      </c>
      <c r="B911" s="3">
        <f t="shared" si="4"/>
        <v>0.3559246901</v>
      </c>
      <c r="C911" s="4">
        <f>IF(B911&lt;=('Ejercicio 3 - TIR'!$D$13-'Ejercicio 3 - TIR'!$C$13)/('Ejercicio 3 - TIR'!$E$13-'Ejercicio 3 - TIR'!$C$13),'Ejercicio 3 - TIR'!$C$13+SQRT(('Ejercicio 3 - TIR'!$E$13-'Ejercicio 3 - TIR'!$C$13)*('Ejercicio 3 - TIR'!$D$13-'Ejercicio 3 - TIR'!$C$13)*B911),'Ejercicio 3 - TIR'!$E$13-SQRT(('Ejercicio 3 - TIR'!$E$13-'Ejercicio 3 - TIR'!$C$13)*('Ejercicio 3 - TIR'!$E$13-'Ejercicio 3 - TIR'!$D$13)*(1-B911)))</f>
        <v>72199.09404</v>
      </c>
      <c r="D911" s="3">
        <f t="shared" si="5"/>
        <v>0.9209687119</v>
      </c>
      <c r="E911" s="4">
        <f>IF(D911&lt;=('Ejercicio 3 - TIR'!$D$14-'Ejercicio 3 - TIR'!$C$14)/('Ejercicio 3 - TIR'!$E$14-'Ejercicio 3 - TIR'!$C$14),'Ejercicio 3 - TIR'!$C$14+SQRT(('Ejercicio 3 - TIR'!$E$14-'Ejercicio 3 - TIR'!$C$14)*('Ejercicio 3 - TIR'!$D$14-'Ejercicio 3 - TIR'!$C$14)*D911),'Ejercicio 3 - TIR'!$E$14-SQRT(('Ejercicio 3 - TIR'!$E$14-'Ejercicio 3 - TIR'!$C$14)*('Ejercicio 3 - TIR'!$E$14-'Ejercicio 3 - TIR'!$D$14)*(1-D911)))</f>
        <v>36556.93549</v>
      </c>
      <c r="F911" s="3">
        <f t="shared" si="6"/>
        <v>0.959609663</v>
      </c>
      <c r="G911" s="4">
        <f>IF(F911&lt;=('Ejercicio 3 - TIR'!$D$18-'Ejercicio 3 - TIR'!$C$18)/('Ejercicio 3 - TIR'!$E$18-'Ejercicio 3 - TIR'!$C$18),'Ejercicio 3 - TIR'!$C$18+SQRT(('Ejercicio 3 - TIR'!$E$18-'Ejercicio 3 - TIR'!$C$18)*('Ejercicio 3 - TIR'!$D$18-'Ejercicio 3 - TIR'!$C$18)*F911),'Ejercicio 3 - TIR'!$E$18-SQRT(('Ejercicio 3 - TIR'!$E$18-'Ejercicio 3 - TIR'!$C$18)*('Ejercicio 3 - TIR'!$E$18-'Ejercicio 3 - TIR'!$D$18)*(1-F911)))</f>
        <v>43259.51867</v>
      </c>
      <c r="H911" s="3">
        <f t="shared" si="7"/>
        <v>0.4367010621</v>
      </c>
      <c r="I911" s="4">
        <f>IF(H911&lt;=('Ejercicio 3 - TIR'!$D$18-'Ejercicio 3 - TIR'!$C$18)/('Ejercicio 3 - TIR'!$E$18-'Ejercicio 3 - TIR'!$C$18),'Ejercicio 3 - TIR'!$C$18+SQRT(('Ejercicio 3 - TIR'!$E$18-'Ejercicio 3 - TIR'!$C$18)*('Ejercicio 3 - TIR'!$D$18-'Ejercicio 3 - TIR'!$C$18)*H911),'Ejercicio 3 - TIR'!$E$18-SQRT(('Ejercicio 3 - TIR'!$E$18-'Ejercicio 3 - TIR'!$C$18)*('Ejercicio 3 - TIR'!$E$18-'Ejercicio 3 - TIR'!$D$18)*(1-H911)))</f>
        <v>38093.52577</v>
      </c>
      <c r="J911" s="3">
        <f t="shared" si="8"/>
        <v>0.7532214628</v>
      </c>
      <c r="K911" s="4">
        <f>IF(J911&lt;=('Ejercicio 3 - TIR'!$D$18-'Ejercicio 3 - TIR'!$C$18)/('Ejercicio 3 - TIR'!$E$18-'Ejercicio 3 - TIR'!$C$18),'Ejercicio 3 - TIR'!$C$18+SQRT(('Ejercicio 3 - TIR'!$E$18-'Ejercicio 3 - TIR'!$C$18)*('Ejercicio 3 - TIR'!$D$18-'Ejercicio 3 - TIR'!$C$18)*J911),'Ejercicio 3 - TIR'!$E$18-SQRT(('Ejercicio 3 - TIR'!$E$18-'Ejercicio 3 - TIR'!$C$18)*('Ejercicio 3 - TIR'!$E$18-'Ejercicio 3 - TIR'!$D$18)*(1-J911)))</f>
        <v>40697.86213</v>
      </c>
      <c r="L911" s="3">
        <f t="shared" si="9"/>
        <v>0.3101657099</v>
      </c>
      <c r="M911" s="4">
        <f>IF(L911&lt;=('Ejercicio 3 - TIR'!$D$18-'Ejercicio 3 - TIR'!$C$18)/('Ejercicio 3 - TIR'!$E$18-'Ejercicio 3 - TIR'!$C$18),'Ejercicio 3 - TIR'!$C$18+SQRT(('Ejercicio 3 - TIR'!$E$18-'Ejercicio 3 - TIR'!$C$18)*('Ejercicio 3 - TIR'!$D$18-'Ejercicio 3 - TIR'!$C$18)*L911),'Ejercicio 3 - TIR'!$E$18-SQRT(('Ejercicio 3 - TIR'!$E$18-'Ejercicio 3 - TIR'!$C$18)*('Ejercicio 3 - TIR'!$E$18-'Ejercicio 3 - TIR'!$D$18)*(1-L911)))</f>
        <v>36820.91317</v>
      </c>
      <c r="N911" s="3">
        <f t="shared" si="10"/>
        <v>0.05101309844</v>
      </c>
      <c r="O911" s="4">
        <f>IF(N911&lt;=('Ejercicio 3 - TIR'!$D$18-'Ejercicio 3 - TIR'!$C$18)/('Ejercicio 3 - TIR'!$E$18-'Ejercicio 3 - TIR'!$C$18),'Ejercicio 3 - TIR'!$C$18+SQRT(('Ejercicio 3 - TIR'!$E$18-'Ejercicio 3 - TIR'!$C$18)*('Ejercicio 3 - TIR'!$D$18-'Ejercicio 3 - TIR'!$C$18)*N911),'Ejercicio 3 - TIR'!$E$18-SQRT(('Ejercicio 3 - TIR'!$E$18-'Ejercicio 3 - TIR'!$C$18)*('Ejercicio 3 - TIR'!$E$18-'Ejercicio 3 - TIR'!$D$18)*(1-N911)))</f>
        <v>32766.2185</v>
      </c>
      <c r="P911" s="3">
        <f t="shared" si="11"/>
        <v>0.2132407992</v>
      </c>
      <c r="Q911" s="7">
        <f>IF(P911&lt;=('Ejercicio 3 - TIR'!$D$22-'Ejercicio 3 - TIR'!$C$22)/('Ejercicio 3 - TIR'!$E$22-'Ejercicio 3 - TIR'!$C$22),'Ejercicio 3 - TIR'!$C$22+SQRT(('Ejercicio 3 - TIR'!$E$22-'Ejercicio 3 - TIR'!$C$22)*('Ejercicio 3 - TIR'!$D$22-'Ejercicio 3 - TIR'!$C$22)*P911),'Ejercicio 3 - TIR'!$E$22-SQRT(('Ejercicio 3 - TIR'!$E$22-'Ejercicio 3 - TIR'!$C$22)*('Ejercicio 3 - TIR'!$E$22-'Ejercicio 3 - TIR'!$D$22)*(1-P911)))</f>
        <v>0.1395916676</v>
      </c>
      <c r="R911" s="3">
        <f t="shared" si="12"/>
        <v>0.7693515304</v>
      </c>
      <c r="S911" s="7">
        <f>IF(R911&lt;=('Ejercicio 3 - TIR'!$D$23-'Ejercicio 3 - TIR'!$C$23)/('Ejercicio 3 - TIR'!$E$23-'Ejercicio 3 - TIR'!$C$23),'Ejercicio 3 - TIR'!$C$23+SQRT(('Ejercicio 3 - TIR'!$E$23-'Ejercicio 3 - TIR'!$C$23)*('Ejercicio 3 - TIR'!$D$23-'Ejercicio 3 - TIR'!$C$23)*R911),'Ejercicio 3 - TIR'!$E$23-SQRT(('Ejercicio 3 - TIR'!$E$23-'Ejercicio 3 - TIR'!$C$23)*('Ejercicio 3 - TIR'!$E$23-'Ejercicio 3 - TIR'!$D$23)*(1-R911)))</f>
        <v>0.1596243468</v>
      </c>
      <c r="T911" s="3">
        <f t="shared" si="13"/>
        <v>0.2878841003</v>
      </c>
      <c r="U911" s="7">
        <f>IF(T911&lt;=('Ejercicio 3 - TIR'!$D$24-'Ejercicio 3 - TIR'!$C$24)/('Ejercicio 3 - TIR'!$E$24-'Ejercicio 3 - TIR'!$C$24),'Ejercicio 3 - TIR'!$C$24+SQRT(('Ejercicio 3 - TIR'!$E$24-'Ejercicio 3 - TIR'!$C$24)*('Ejercicio 3 - TIR'!$D$24-'Ejercicio 3 - TIR'!$C$24)*T911),'Ejercicio 3 - TIR'!$E$24-SQRT(('Ejercicio 3 - TIR'!$E$24-'Ejercicio 3 - TIR'!$C$24)*('Ejercicio 3 - TIR'!$E$24-'Ejercicio 3 - TIR'!$D$24)*(1-T911)))</f>
        <v>0.1745877329</v>
      </c>
      <c r="V911" s="3">
        <f t="shared" si="14"/>
        <v>0.1948756131</v>
      </c>
      <c r="W911" s="7">
        <f>IF(V911&lt;=('Ejercicio 3 - TIR'!$D$25-'Ejercicio 3 - TIR'!$C$25)/('Ejercicio 3 - TIR'!$E$25-'Ejercicio 3 - TIR'!$C$25),'Ejercicio 3 - TIR'!$C$25+SQRT(('Ejercicio 3 - TIR'!$E$25-'Ejercicio 3 - TIR'!$C$25)*('Ejercicio 3 - TIR'!$D$25-'Ejercicio 3 - TIR'!$C$25)*V911),'Ejercicio 3 - TIR'!$E$25-SQRT(('Ejercicio 3 - TIR'!$E$25-'Ejercicio 3 - TIR'!$C$25)*('Ejercicio 3 - TIR'!$E$25-'Ejercicio 3 - TIR'!$D$25)*(1-V911)))</f>
        <v>0.196517441</v>
      </c>
      <c r="X911" s="3">
        <f t="shared" si="15"/>
        <v>0.6662441212</v>
      </c>
      <c r="Y911" s="7">
        <f>IF(X911&lt;=('Ejercicio 3 - TIR'!$D$26-'Ejercicio 3 - TIR'!$C$26)/('Ejercicio 3 - TIR'!$E$26-'Ejercicio 3 - TIR'!$C$26),'Ejercicio 3 - TIR'!$C$26+SQRT(('Ejercicio 3 - TIR'!$E$26-'Ejercicio 3 - TIR'!$C$26)*('Ejercicio 3 - TIR'!$D$26-'Ejercicio 3 - TIR'!$C$26)*X911),'Ejercicio 3 - TIR'!$E$26-SQRT(('Ejercicio 3 - TIR'!$E$26-'Ejercicio 3 - TIR'!$C$26)*('Ejercicio 3 - TIR'!$E$26-'Ejercicio 3 - TIR'!$D$26)*(1-X911)))</f>
        <v>0.237546711</v>
      </c>
      <c r="Z911" s="3">
        <f t="shared" si="16"/>
        <v>1.139591668</v>
      </c>
      <c r="AA911" s="3">
        <f t="shared" si="17"/>
        <v>1.321498243</v>
      </c>
      <c r="AB911" s="3">
        <f t="shared" si="18"/>
        <v>1.552215625</v>
      </c>
      <c r="AC911" s="3">
        <f t="shared" si="19"/>
        <v>1.857253068</v>
      </c>
      <c r="AD911" s="3">
        <f t="shared" si="20"/>
        <v>2.298437426</v>
      </c>
      <c r="AE911" s="2">
        <f t="shared" si="21"/>
        <v>5103.043587</v>
      </c>
      <c r="AF911" s="2">
        <f t="shared" si="22"/>
        <v>5917.613586</v>
      </c>
      <c r="AG911" s="2">
        <f t="shared" si="23"/>
        <v>6950.756326</v>
      </c>
      <c r="AH911" s="2">
        <f t="shared" si="24"/>
        <v>8316.701173</v>
      </c>
      <c r="AI911" s="2">
        <f t="shared" si="25"/>
        <v>10292.30618</v>
      </c>
      <c r="AJ911" s="4">
        <f t="shared" si="26"/>
        <v>49298.18702</v>
      </c>
      <c r="AK911" s="4">
        <f t="shared" si="27"/>
        <v>50340.52737</v>
      </c>
      <c r="AL911" s="4">
        <f t="shared" si="28"/>
        <v>63171.85751</v>
      </c>
      <c r="AM911" s="4">
        <f t="shared" si="29"/>
        <v>68385.75396</v>
      </c>
      <c r="AN911" s="4">
        <f t="shared" si="30"/>
        <v>75311.1029</v>
      </c>
      <c r="AO911" s="4">
        <f>C911/'Ejercicio 3 - TIR'!$D$7</f>
        <v>14439.81881</v>
      </c>
      <c r="AP911" s="4">
        <f t="shared" si="31"/>
        <v>34858.36821</v>
      </c>
      <c r="AQ911" s="4">
        <f t="shared" si="32"/>
        <v>35900.70856</v>
      </c>
      <c r="AR911" s="4">
        <f t="shared" si="33"/>
        <v>48732.0387</v>
      </c>
      <c r="AS911" s="4">
        <f t="shared" si="34"/>
        <v>53945.93515</v>
      </c>
      <c r="AT911" s="4">
        <f t="shared" si="35"/>
        <v>60871.28409</v>
      </c>
      <c r="AU911" s="4">
        <f>AP911*'Ejercicio 3 - TIR'!$D$5</f>
        <v>17429.1841</v>
      </c>
      <c r="AV911" s="4">
        <f>AQ911*'Ejercicio 3 - TIR'!$D$5</f>
        <v>17950.35428</v>
      </c>
      <c r="AW911" s="4">
        <f>AR911*'Ejercicio 3 - TIR'!$D$5</f>
        <v>24366.01935</v>
      </c>
      <c r="AX911" s="4">
        <f>AS911*'Ejercicio 3 - TIR'!$D$5</f>
        <v>26972.96757</v>
      </c>
      <c r="AY911" s="4">
        <f>AT911*'Ejercicio 3 - TIR'!$D$5</f>
        <v>30435.64204</v>
      </c>
      <c r="AZ911" s="4">
        <f t="shared" ref="AZ911:BD911" si="2768">AJ911-AU911-AE911</f>
        <v>26765.95933</v>
      </c>
      <c r="BA911" s="4">
        <f t="shared" si="2768"/>
        <v>26472.5595</v>
      </c>
      <c r="BB911" s="4">
        <f t="shared" si="2768"/>
        <v>31855.08183</v>
      </c>
      <c r="BC911" s="4">
        <f t="shared" si="2768"/>
        <v>33096.08521</v>
      </c>
      <c r="BD911" s="4">
        <f t="shared" si="2768"/>
        <v>34583.15467</v>
      </c>
      <c r="BE911" s="4">
        <f t="shared" ref="BE911:BI911" si="2769">AZ911/Z911</f>
        <v>23487.32453</v>
      </c>
      <c r="BF911" s="4">
        <f t="shared" si="2769"/>
        <v>20032.23208</v>
      </c>
      <c r="BG911" s="4">
        <f t="shared" si="2769"/>
        <v>20522.33035</v>
      </c>
      <c r="BH911" s="4">
        <f t="shared" si="2769"/>
        <v>17819.91145</v>
      </c>
      <c r="BI911" s="4">
        <f t="shared" si="2769"/>
        <v>15046.37641</v>
      </c>
      <c r="BJ911" s="4">
        <f t="shared" si="38"/>
        <v>84023.82871</v>
      </c>
      <c r="BK911" s="4">
        <f t="shared" si="39"/>
        <v>33189.01997</v>
      </c>
      <c r="BL911" s="4">
        <f t="shared" si="40"/>
        <v>117212.8487</v>
      </c>
      <c r="BM911" s="4">
        <f>BK911*'Ejercicio 3 - TIR'!$D$5</f>
        <v>16594.50999</v>
      </c>
      <c r="BN911" s="4">
        <f t="shared" si="41"/>
        <v>100618.3387</v>
      </c>
      <c r="BO911" s="4">
        <f t="shared" si="42"/>
        <v>43776.8449</v>
      </c>
      <c r="BP911" s="4">
        <f t="shared" si="43"/>
        <v>-108756.0295</v>
      </c>
      <c r="BQ911" s="4">
        <f t="shared" ref="BQ911:BT911" si="2770">BE911</f>
        <v>23487.32453</v>
      </c>
      <c r="BR911" s="4">
        <f t="shared" si="2770"/>
        <v>20032.23208</v>
      </c>
      <c r="BS911" s="4">
        <f t="shared" si="2770"/>
        <v>20522.33035</v>
      </c>
      <c r="BT911" s="4">
        <f t="shared" si="2770"/>
        <v>17819.91145</v>
      </c>
      <c r="BU911" s="4">
        <f t="shared" si="45"/>
        <v>58823.22131</v>
      </c>
      <c r="BV911" s="36">
        <f t="shared" si="46"/>
        <v>7.87634468</v>
      </c>
    </row>
    <row r="912" ht="15.0" customHeight="1">
      <c r="A912" s="2">
        <v>911.0</v>
      </c>
      <c r="B912" s="3">
        <f t="shared" si="4"/>
        <v>0.2379610337</v>
      </c>
      <c r="C912" s="4">
        <f>IF(B912&lt;=('Ejercicio 3 - TIR'!$D$13-'Ejercicio 3 - TIR'!$C$13)/('Ejercicio 3 - TIR'!$E$13-'Ejercicio 3 - TIR'!$C$13),'Ejercicio 3 - TIR'!$C$13+SQRT(('Ejercicio 3 - TIR'!$E$13-'Ejercicio 3 - TIR'!$C$13)*('Ejercicio 3 - TIR'!$D$13-'Ejercicio 3 - TIR'!$C$13)*B912),'Ejercicio 3 - TIR'!$E$13-SQRT(('Ejercicio 3 - TIR'!$E$13-'Ejercicio 3 - TIR'!$C$13)*('Ejercicio 3 - TIR'!$E$13-'Ejercicio 3 - TIR'!$D$13)*(1-B912)))</f>
        <v>69756.24997</v>
      </c>
      <c r="D912" s="3">
        <f t="shared" si="5"/>
        <v>0.4905213197</v>
      </c>
      <c r="E912" s="4">
        <f>IF(D912&lt;=('Ejercicio 3 - TIR'!$D$14-'Ejercicio 3 - TIR'!$C$14)/('Ejercicio 3 - TIR'!$E$14-'Ejercicio 3 - TIR'!$C$14),'Ejercicio 3 - TIR'!$C$14+SQRT(('Ejercicio 3 - TIR'!$E$14-'Ejercicio 3 - TIR'!$C$14)*('Ejercicio 3 - TIR'!$D$14-'Ejercicio 3 - TIR'!$C$14)*D912),'Ejercicio 3 - TIR'!$E$14-SQRT(('Ejercicio 3 - TIR'!$E$14-'Ejercicio 3 - TIR'!$C$14)*('Ejercicio 3 - TIR'!$E$14-'Ejercicio 3 - TIR'!$D$14)*(1-D912)))</f>
        <v>31258.04358</v>
      </c>
      <c r="F912" s="3">
        <f t="shared" si="6"/>
        <v>0.4797838478</v>
      </c>
      <c r="G912" s="4">
        <f>IF(F912&lt;=('Ejercicio 3 - TIR'!$D$18-'Ejercicio 3 - TIR'!$C$18)/('Ejercicio 3 - TIR'!$E$18-'Ejercicio 3 - TIR'!$C$18),'Ejercicio 3 - TIR'!$C$18+SQRT(('Ejercicio 3 - TIR'!$E$18-'Ejercicio 3 - TIR'!$C$18)*('Ejercicio 3 - TIR'!$D$18-'Ejercicio 3 - TIR'!$C$18)*F912),'Ejercicio 3 - TIR'!$E$18-SQRT(('Ejercicio 3 - TIR'!$E$18-'Ejercicio 3 - TIR'!$C$18)*('Ejercicio 3 - TIR'!$E$18-'Ejercicio 3 - TIR'!$D$18)*(1-F912)))</f>
        <v>38483.37063</v>
      </c>
      <c r="H912" s="3">
        <f t="shared" si="7"/>
        <v>0.6191522345</v>
      </c>
      <c r="I912" s="4">
        <f>IF(H912&lt;=('Ejercicio 3 - TIR'!$D$18-'Ejercicio 3 - TIR'!$C$18)/('Ejercicio 3 - TIR'!$E$18-'Ejercicio 3 - TIR'!$C$18),'Ejercicio 3 - TIR'!$C$18+SQRT(('Ejercicio 3 - TIR'!$E$18-'Ejercicio 3 - TIR'!$C$18)*('Ejercicio 3 - TIR'!$D$18-'Ejercicio 3 - TIR'!$C$18)*H912),'Ejercicio 3 - TIR'!$E$18-SQRT(('Ejercicio 3 - TIR'!$E$18-'Ejercicio 3 - TIR'!$C$18)*('Ejercicio 3 - TIR'!$E$18-'Ejercicio 3 - TIR'!$D$18)*(1-H912)))</f>
        <v>39637.05532</v>
      </c>
      <c r="J912" s="3">
        <f t="shared" si="8"/>
        <v>0.4387339496</v>
      </c>
      <c r="K912" s="4">
        <f>IF(J912&lt;=('Ejercicio 3 - TIR'!$D$18-'Ejercicio 3 - TIR'!$C$18)/('Ejercicio 3 - TIR'!$E$18-'Ejercicio 3 - TIR'!$C$18),'Ejercicio 3 - TIR'!$C$18+SQRT(('Ejercicio 3 - TIR'!$E$18-'Ejercicio 3 - TIR'!$C$18)*('Ejercicio 3 - TIR'!$D$18-'Ejercicio 3 - TIR'!$C$18)*J912),'Ejercicio 3 - TIR'!$E$18-SQRT(('Ejercicio 3 - TIR'!$E$18-'Ejercicio 3 - TIR'!$C$18)*('Ejercicio 3 - TIR'!$E$18-'Ejercicio 3 - TIR'!$D$18)*(1-J912)))</f>
        <v>38112.34198</v>
      </c>
      <c r="L912" s="3">
        <f t="shared" si="9"/>
        <v>0.3559499748</v>
      </c>
      <c r="M912" s="4">
        <f>IF(L912&lt;=('Ejercicio 3 - TIR'!$D$18-'Ejercicio 3 - TIR'!$C$18)/('Ejercicio 3 - TIR'!$E$18-'Ejercicio 3 - TIR'!$C$18),'Ejercicio 3 - TIR'!$C$18+SQRT(('Ejercicio 3 - TIR'!$E$18-'Ejercicio 3 - TIR'!$C$18)*('Ejercicio 3 - TIR'!$D$18-'Ejercicio 3 - TIR'!$C$18)*L912),'Ejercicio 3 - TIR'!$E$18-SQRT(('Ejercicio 3 - TIR'!$E$18-'Ejercicio 3 - TIR'!$C$18)*('Ejercicio 3 - TIR'!$E$18-'Ejercicio 3 - TIR'!$D$18)*(1-L912)))</f>
        <v>37307.01692</v>
      </c>
      <c r="N912" s="3">
        <f t="shared" si="10"/>
        <v>0.3529441684</v>
      </c>
      <c r="O912" s="4">
        <f>IF(N912&lt;=('Ejercicio 3 - TIR'!$D$18-'Ejercicio 3 - TIR'!$C$18)/('Ejercicio 3 - TIR'!$E$18-'Ejercicio 3 - TIR'!$C$18),'Ejercicio 3 - TIR'!$C$18+SQRT(('Ejercicio 3 - TIR'!$E$18-'Ejercicio 3 - TIR'!$C$18)*('Ejercicio 3 - TIR'!$D$18-'Ejercicio 3 - TIR'!$C$18)*N912),'Ejercicio 3 - TIR'!$E$18-SQRT(('Ejercicio 3 - TIR'!$E$18-'Ejercicio 3 - TIR'!$C$18)*('Ejercicio 3 - TIR'!$E$18-'Ejercicio 3 - TIR'!$D$18)*(1-N912)))</f>
        <v>37276.09959</v>
      </c>
      <c r="P912" s="3">
        <f t="shared" si="11"/>
        <v>0.760010397</v>
      </c>
      <c r="Q912" s="7">
        <f>IF(P912&lt;=('Ejercicio 3 - TIR'!$D$22-'Ejercicio 3 - TIR'!$C$22)/('Ejercicio 3 - TIR'!$E$22-'Ejercicio 3 - TIR'!$C$22),'Ejercicio 3 - TIR'!$C$22+SQRT(('Ejercicio 3 - TIR'!$E$22-'Ejercicio 3 - TIR'!$C$22)*('Ejercicio 3 - TIR'!$D$22-'Ejercicio 3 - TIR'!$C$22)*P912),'Ejercicio 3 - TIR'!$E$22-SQRT(('Ejercicio 3 - TIR'!$E$22-'Ejercicio 3 - TIR'!$C$22)*('Ejercicio 3 - TIR'!$E$22-'Ejercicio 3 - TIR'!$D$22)*(1-P912)))</f>
        <v>0.1592158405</v>
      </c>
      <c r="R912" s="3">
        <f t="shared" si="12"/>
        <v>0.5942565861</v>
      </c>
      <c r="S912" s="7">
        <f>IF(R912&lt;=('Ejercicio 3 - TIR'!$D$23-'Ejercicio 3 - TIR'!$C$23)/('Ejercicio 3 - TIR'!$E$23-'Ejercicio 3 - TIR'!$C$23),'Ejercicio 3 - TIR'!$C$23+SQRT(('Ejercicio 3 - TIR'!$E$23-'Ejercicio 3 - TIR'!$C$23)*('Ejercicio 3 - TIR'!$D$23-'Ejercicio 3 - TIR'!$C$23)*R912),'Ejercicio 3 - TIR'!$E$23-SQRT(('Ejercicio 3 - TIR'!$E$23-'Ejercicio 3 - TIR'!$C$23)*('Ejercicio 3 - TIR'!$E$23-'Ejercicio 3 - TIR'!$D$23)*(1-R912)))</f>
        <v>0.1529752309</v>
      </c>
      <c r="T912" s="3">
        <f t="shared" si="13"/>
        <v>0.1527243977</v>
      </c>
      <c r="U912" s="7">
        <f>IF(T912&lt;=('Ejercicio 3 - TIR'!$D$24-'Ejercicio 3 - TIR'!$C$24)/('Ejercicio 3 - TIR'!$E$24-'Ejercicio 3 - TIR'!$C$24),'Ejercicio 3 - TIR'!$C$24+SQRT(('Ejercicio 3 - TIR'!$E$24-'Ejercicio 3 - TIR'!$C$24)*('Ejercicio 3 - TIR'!$D$24-'Ejercicio 3 - TIR'!$C$24)*T912),'Ejercicio 3 - TIR'!$E$24-SQRT(('Ejercicio 3 - TIR'!$E$24-'Ejercicio 3 - TIR'!$C$24)*('Ejercicio 3 - TIR'!$E$24-'Ejercicio 3 - TIR'!$D$24)*(1-T912)))</f>
        <v>0.1679086916</v>
      </c>
      <c r="V912" s="3">
        <f t="shared" si="14"/>
        <v>0.8091830837</v>
      </c>
      <c r="W912" s="7">
        <f>IF(V912&lt;=('Ejercicio 3 - TIR'!$D$25-'Ejercicio 3 - TIR'!$C$25)/('Ejercicio 3 - TIR'!$E$25-'Ejercicio 3 - TIR'!$C$25),'Ejercicio 3 - TIR'!$C$25+SQRT(('Ejercicio 3 - TIR'!$E$25-'Ejercicio 3 - TIR'!$C$25)*('Ejercicio 3 - TIR'!$D$25-'Ejercicio 3 - TIR'!$C$25)*V912),'Ejercicio 3 - TIR'!$E$25-SQRT(('Ejercicio 3 - TIR'!$E$25-'Ejercicio 3 - TIR'!$C$25)*('Ejercicio 3 - TIR'!$E$25-'Ejercicio 3 - TIR'!$D$25)*(1-V912)))</f>
        <v>0.2241570279</v>
      </c>
      <c r="X912" s="3">
        <f t="shared" si="15"/>
        <v>0.2138166321</v>
      </c>
      <c r="Y912" s="7">
        <f>IF(X912&lt;=('Ejercicio 3 - TIR'!$D$26-'Ejercicio 3 - TIR'!$C$26)/('Ejercicio 3 - TIR'!$E$26-'Ejercicio 3 - TIR'!$C$26),'Ejercicio 3 - TIR'!$C$26+SQRT(('Ejercicio 3 - TIR'!$E$26-'Ejercicio 3 - TIR'!$C$26)*('Ejercicio 3 - TIR'!$D$26-'Ejercicio 3 - TIR'!$C$26)*X912),'Ejercicio 3 - TIR'!$E$26-SQRT(('Ejercicio 3 - TIR'!$E$26-'Ejercicio 3 - TIR'!$C$26)*('Ejercicio 3 - TIR'!$E$26-'Ejercicio 3 - TIR'!$D$26)*(1-X912)))</f>
        <v>0.2140271702</v>
      </c>
      <c r="Z912" s="3">
        <f t="shared" si="16"/>
        <v>1.159215841</v>
      </c>
      <c r="AA912" s="3">
        <f t="shared" si="17"/>
        <v>1.336547151</v>
      </c>
      <c r="AB912" s="3">
        <f t="shared" si="18"/>
        <v>1.560965035</v>
      </c>
      <c r="AC912" s="3">
        <f t="shared" si="19"/>
        <v>1.910866318</v>
      </c>
      <c r="AD912" s="3">
        <f t="shared" si="20"/>
        <v>2.319843628</v>
      </c>
      <c r="AE912" s="2">
        <f t="shared" si="21"/>
        <v>4976.775681</v>
      </c>
      <c r="AF912" s="2">
        <f t="shared" si="22"/>
        <v>5738.09909</v>
      </c>
      <c r="AG912" s="2">
        <f t="shared" si="23"/>
        <v>6701.575801</v>
      </c>
      <c r="AH912" s="2">
        <f t="shared" si="24"/>
        <v>8203.781115</v>
      </c>
      <c r="AI912" s="2">
        <f t="shared" si="25"/>
        <v>9959.613172</v>
      </c>
      <c r="AJ912" s="4">
        <f t="shared" si="26"/>
        <v>44610.53283</v>
      </c>
      <c r="AK912" s="4">
        <f t="shared" si="27"/>
        <v>52976.79337</v>
      </c>
      <c r="AL912" s="4">
        <f t="shared" si="28"/>
        <v>59492.03323</v>
      </c>
      <c r="AM912" s="4">
        <f t="shared" si="29"/>
        <v>71288.72204</v>
      </c>
      <c r="AN912" s="4">
        <f t="shared" si="30"/>
        <v>86474.72212</v>
      </c>
      <c r="AO912" s="4">
        <f>C912/'Ejercicio 3 - TIR'!$D$7</f>
        <v>13951.24999</v>
      </c>
      <c r="AP912" s="4">
        <f t="shared" si="31"/>
        <v>30659.28283</v>
      </c>
      <c r="AQ912" s="4">
        <f t="shared" si="32"/>
        <v>39025.54338</v>
      </c>
      <c r="AR912" s="4">
        <f t="shared" si="33"/>
        <v>45540.78324</v>
      </c>
      <c r="AS912" s="4">
        <f t="shared" si="34"/>
        <v>57337.47205</v>
      </c>
      <c r="AT912" s="4">
        <f t="shared" si="35"/>
        <v>72523.47213</v>
      </c>
      <c r="AU912" s="4">
        <f>AP912*'Ejercicio 3 - TIR'!$D$5</f>
        <v>15329.64142</v>
      </c>
      <c r="AV912" s="4">
        <f>AQ912*'Ejercicio 3 - TIR'!$D$5</f>
        <v>19512.77169</v>
      </c>
      <c r="AW912" s="4">
        <f>AR912*'Ejercicio 3 - TIR'!$D$5</f>
        <v>22770.39162</v>
      </c>
      <c r="AX912" s="4">
        <f>AS912*'Ejercicio 3 - TIR'!$D$5</f>
        <v>28668.73602</v>
      </c>
      <c r="AY912" s="4">
        <f>AT912*'Ejercicio 3 - TIR'!$D$5</f>
        <v>36261.73606</v>
      </c>
      <c r="AZ912" s="4">
        <f t="shared" ref="AZ912:BD912" si="2771">AJ912-AU912-AE912</f>
        <v>24304.11573</v>
      </c>
      <c r="BA912" s="4">
        <f t="shared" si="2771"/>
        <v>27725.92259</v>
      </c>
      <c r="BB912" s="4">
        <f t="shared" si="2771"/>
        <v>30020.06581</v>
      </c>
      <c r="BC912" s="4">
        <f t="shared" si="2771"/>
        <v>34416.2049</v>
      </c>
      <c r="BD912" s="4">
        <f t="shared" si="2771"/>
        <v>40253.37289</v>
      </c>
      <c r="BE912" s="4">
        <f t="shared" ref="BE912:BI912" si="2772">AZ912/Z912</f>
        <v>20965.99691</v>
      </c>
      <c r="BF912" s="4">
        <f t="shared" si="2772"/>
        <v>20744.4403</v>
      </c>
      <c r="BG912" s="4">
        <f t="shared" si="2772"/>
        <v>19231.73495</v>
      </c>
      <c r="BH912" s="4">
        <f t="shared" si="2772"/>
        <v>18010.7863</v>
      </c>
      <c r="BI912" s="4">
        <f t="shared" si="2772"/>
        <v>17351.7613</v>
      </c>
      <c r="BJ912" s="4">
        <f t="shared" si="38"/>
        <v>72513.77323</v>
      </c>
      <c r="BK912" s="4">
        <f t="shared" si="39"/>
        <v>32364.71841</v>
      </c>
      <c r="BL912" s="4">
        <f t="shared" si="40"/>
        <v>104878.4916</v>
      </c>
      <c r="BM912" s="4">
        <f>BK912*'Ejercicio 3 - TIR'!$D$5</f>
        <v>16182.3592</v>
      </c>
      <c r="BN912" s="4">
        <f t="shared" si="41"/>
        <v>88696.13243</v>
      </c>
      <c r="BO912" s="4">
        <f t="shared" si="42"/>
        <v>38233.66858</v>
      </c>
      <c r="BP912" s="4">
        <f t="shared" si="43"/>
        <v>-101014.2936</v>
      </c>
      <c r="BQ912" s="4">
        <f t="shared" ref="BQ912:BT912" si="2773">BE912</f>
        <v>20965.99691</v>
      </c>
      <c r="BR912" s="4">
        <f t="shared" si="2773"/>
        <v>20744.4403</v>
      </c>
      <c r="BS912" s="4">
        <f t="shared" si="2773"/>
        <v>19231.73495</v>
      </c>
      <c r="BT912" s="4">
        <f t="shared" si="2773"/>
        <v>18010.7863</v>
      </c>
      <c r="BU912" s="4">
        <f t="shared" si="45"/>
        <v>55585.42988</v>
      </c>
      <c r="BV912" s="36">
        <f t="shared" si="46"/>
        <v>8.808562311</v>
      </c>
    </row>
    <row r="913" ht="15.0" customHeight="1">
      <c r="A913" s="2">
        <v>912.0</v>
      </c>
      <c r="B913" s="3">
        <f t="shared" si="4"/>
        <v>0.06431825265</v>
      </c>
      <c r="C913" s="4">
        <f>IF(B913&lt;=('Ejercicio 3 - TIR'!$D$13-'Ejercicio 3 - TIR'!$C$13)/('Ejercicio 3 - TIR'!$E$13-'Ejercicio 3 - TIR'!$C$13),'Ejercicio 3 - TIR'!$C$13+SQRT(('Ejercicio 3 - TIR'!$E$13-'Ejercicio 3 - TIR'!$C$13)*('Ejercicio 3 - TIR'!$D$13-'Ejercicio 3 - TIR'!$C$13)*B913),'Ejercicio 3 - TIR'!$E$13-SQRT(('Ejercicio 3 - TIR'!$E$13-'Ejercicio 3 - TIR'!$C$13)*('Ejercicio 3 - TIR'!$E$13-'Ejercicio 3 - TIR'!$D$13)*(1-B913)))</f>
        <v>65072.2087</v>
      </c>
      <c r="D913" s="3">
        <f t="shared" si="5"/>
        <v>0.07874208402</v>
      </c>
      <c r="E913" s="4">
        <f>IF(D913&lt;=('Ejercicio 3 - TIR'!$D$14-'Ejercicio 3 - TIR'!$C$14)/('Ejercicio 3 - TIR'!$E$14-'Ejercicio 3 - TIR'!$C$14),'Ejercicio 3 - TIR'!$C$14+SQRT(('Ejercicio 3 - TIR'!$E$14-'Ejercicio 3 - TIR'!$C$14)*('Ejercicio 3 - TIR'!$D$14-'Ejercicio 3 - TIR'!$C$14)*D913),'Ejercicio 3 - TIR'!$E$14-SQRT(('Ejercicio 3 - TIR'!$E$14-'Ejercicio 3 - TIR'!$C$14)*('Ejercicio 3 - TIR'!$E$14-'Ejercicio 3 - TIR'!$D$14)*(1-D913)))</f>
        <v>27430.15561</v>
      </c>
      <c r="F913" s="3">
        <f t="shared" si="6"/>
        <v>0.003082467025</v>
      </c>
      <c r="G913" s="4">
        <f>IF(F913&lt;=('Ejercicio 3 - TIR'!$D$18-'Ejercicio 3 - TIR'!$C$18)/('Ejercicio 3 - TIR'!$E$18-'Ejercicio 3 - TIR'!$C$18),'Ejercicio 3 - TIR'!$C$18+SQRT(('Ejercicio 3 - TIR'!$E$18-'Ejercicio 3 - TIR'!$C$18)*('Ejercicio 3 - TIR'!$D$18-'Ejercicio 3 - TIR'!$C$18)*F913),'Ejercicio 3 - TIR'!$E$18-SQRT(('Ejercicio 3 - TIR'!$E$18-'Ejercicio 3 - TIR'!$C$18)*('Ejercicio 3 - TIR'!$E$18-'Ejercicio 3 - TIR'!$D$18)*(1-F913)))</f>
        <v>30679.97798</v>
      </c>
      <c r="H913" s="3">
        <f t="shared" si="7"/>
        <v>0.06247000552</v>
      </c>
      <c r="I913" s="4">
        <f>IF(H913&lt;=('Ejercicio 3 - TIR'!$D$18-'Ejercicio 3 - TIR'!$C$18)/('Ejercicio 3 - TIR'!$E$18-'Ejercicio 3 - TIR'!$C$18),'Ejercicio 3 - TIR'!$C$18+SQRT(('Ejercicio 3 - TIR'!$E$18-'Ejercicio 3 - TIR'!$C$18)*('Ejercicio 3 - TIR'!$D$18-'Ejercicio 3 - TIR'!$C$18)*H913),'Ejercicio 3 - TIR'!$E$18-SQRT(('Ejercicio 3 - TIR'!$E$18-'Ejercicio 3 - TIR'!$C$18)*('Ejercicio 3 - TIR'!$E$18-'Ejercicio 3 - TIR'!$D$18)*(1-H913)))</f>
        <v>33061.12738</v>
      </c>
      <c r="J913" s="3">
        <f t="shared" si="8"/>
        <v>0.09131533945</v>
      </c>
      <c r="K913" s="4">
        <f>IF(J913&lt;=('Ejercicio 3 - TIR'!$D$18-'Ejercicio 3 - TIR'!$C$18)/('Ejercicio 3 - TIR'!$E$18-'Ejercicio 3 - TIR'!$C$18),'Ejercicio 3 - TIR'!$C$18+SQRT(('Ejercicio 3 - TIR'!$E$18-'Ejercicio 3 - TIR'!$C$18)*('Ejercicio 3 - TIR'!$D$18-'Ejercicio 3 - TIR'!$C$18)*J913),'Ejercicio 3 - TIR'!$E$18-SQRT(('Ejercicio 3 - TIR'!$E$18-'Ejercicio 3 - TIR'!$C$18)*('Ejercicio 3 - TIR'!$E$18-'Ejercicio 3 - TIR'!$D$18)*(1-J913)))</f>
        <v>33700.98648</v>
      </c>
      <c r="L913" s="3">
        <f t="shared" si="9"/>
        <v>0.20857433</v>
      </c>
      <c r="M913" s="4">
        <f>IF(L913&lt;=('Ejercicio 3 - TIR'!$D$18-'Ejercicio 3 - TIR'!$C$18)/('Ejercicio 3 - TIR'!$E$18-'Ejercicio 3 - TIR'!$C$18),'Ejercicio 3 - TIR'!$C$18+SQRT(('Ejercicio 3 - TIR'!$E$18-'Ejercicio 3 - TIR'!$C$18)*('Ejercicio 3 - TIR'!$D$18-'Ejercicio 3 - TIR'!$C$18)*L913),'Ejercicio 3 - TIR'!$E$18-SQRT(('Ejercicio 3 - TIR'!$E$18-'Ejercicio 3 - TIR'!$C$18)*('Ejercicio 3 - TIR'!$E$18-'Ejercicio 3 - TIR'!$D$18)*(1-L913)))</f>
        <v>35593.40232</v>
      </c>
      <c r="N913" s="3">
        <f t="shared" si="10"/>
        <v>0.1131917758</v>
      </c>
      <c r="O913" s="4">
        <f>IF(N913&lt;=('Ejercicio 3 - TIR'!$D$18-'Ejercicio 3 - TIR'!$C$18)/('Ejercicio 3 - TIR'!$E$18-'Ejercicio 3 - TIR'!$C$18),'Ejercicio 3 - TIR'!$C$18+SQRT(('Ejercicio 3 - TIR'!$E$18-'Ejercicio 3 - TIR'!$C$18)*('Ejercicio 3 - TIR'!$D$18-'Ejercicio 3 - TIR'!$C$18)*N913),'Ejercicio 3 - TIR'!$E$18-SQRT(('Ejercicio 3 - TIR'!$E$18-'Ejercicio 3 - TIR'!$C$18)*('Ejercicio 3 - TIR'!$E$18-'Ejercicio 3 - TIR'!$D$18)*(1-N913)))</f>
        <v>34120.52987</v>
      </c>
      <c r="P913" s="3">
        <f t="shared" si="11"/>
        <v>0.9176917852</v>
      </c>
      <c r="Q913" s="7">
        <f>IF(P913&lt;=('Ejercicio 3 - TIR'!$D$22-'Ejercicio 3 - TIR'!$C$22)/('Ejercicio 3 - TIR'!$E$22-'Ejercicio 3 - TIR'!$C$22),'Ejercicio 3 - TIR'!$C$22+SQRT(('Ejercicio 3 - TIR'!$E$22-'Ejercicio 3 - TIR'!$C$22)*('Ejercicio 3 - TIR'!$D$22-'Ejercicio 3 - TIR'!$C$22)*P913),'Ejercicio 3 - TIR'!$E$22-SQRT(('Ejercicio 3 - TIR'!$E$22-'Ejercicio 3 - TIR'!$C$22)*('Ejercicio 3 - TIR'!$E$22-'Ejercicio 3 - TIR'!$D$22)*(1-P913)))</f>
        <v>0.1678281149</v>
      </c>
      <c r="R913" s="3">
        <f t="shared" si="12"/>
        <v>0.6878841102</v>
      </c>
      <c r="S913" s="7">
        <f>IF(R913&lt;=('Ejercicio 3 - TIR'!$D$23-'Ejercicio 3 - TIR'!$C$23)/('Ejercicio 3 - TIR'!$E$23-'Ejercicio 3 - TIR'!$C$23),'Ejercicio 3 - TIR'!$C$23+SQRT(('Ejercicio 3 - TIR'!$E$23-'Ejercicio 3 - TIR'!$C$23)*('Ejercicio 3 - TIR'!$D$23-'Ejercicio 3 - TIR'!$C$23)*R913),'Ejercicio 3 - TIR'!$E$23-SQRT(('Ejercicio 3 - TIR'!$E$23-'Ejercicio 3 - TIR'!$C$23)*('Ejercicio 3 - TIR'!$E$23-'Ejercicio 3 - TIR'!$D$23)*(1-R913)))</f>
        <v>0.156297498</v>
      </c>
      <c r="T913" s="3">
        <f t="shared" si="13"/>
        <v>0.1066547246</v>
      </c>
      <c r="U913" s="7">
        <f>IF(T913&lt;=('Ejercicio 3 - TIR'!$D$24-'Ejercicio 3 - TIR'!$C$24)/('Ejercicio 3 - TIR'!$E$24-'Ejercicio 3 - TIR'!$C$24),'Ejercicio 3 - TIR'!$C$24+SQRT(('Ejercicio 3 - TIR'!$E$24-'Ejercicio 3 - TIR'!$C$24)*('Ejercicio 3 - TIR'!$D$24-'Ejercicio 3 - TIR'!$C$24)*T913),'Ejercicio 3 - TIR'!$E$24-SQRT(('Ejercicio 3 - TIR'!$E$24-'Ejercicio 3 - TIR'!$C$24)*('Ejercicio 3 - TIR'!$E$24-'Ejercicio 3 - TIR'!$D$24)*(1-T913)))</f>
        <v>0.1649657917</v>
      </c>
      <c r="V913" s="3">
        <f t="shared" si="14"/>
        <v>0.9298098684</v>
      </c>
      <c r="W913" s="7">
        <f>IF(V913&lt;=('Ejercicio 3 - TIR'!$D$25-'Ejercicio 3 - TIR'!$C$25)/('Ejercicio 3 - TIR'!$E$25-'Ejercicio 3 - TIR'!$C$25),'Ejercicio 3 - TIR'!$C$25+SQRT(('Ejercicio 3 - TIR'!$E$25-'Ejercicio 3 - TIR'!$C$25)*('Ejercicio 3 - TIR'!$D$25-'Ejercicio 3 - TIR'!$C$25)*V913),'Ejercicio 3 - TIR'!$E$25-SQRT(('Ejercicio 3 - TIR'!$E$25-'Ejercicio 3 - TIR'!$C$25)*('Ejercicio 3 - TIR'!$E$25-'Ejercicio 3 - TIR'!$D$25)*(1-V913)))</f>
        <v>0.2343262812</v>
      </c>
      <c r="X913" s="3">
        <f t="shared" si="15"/>
        <v>0.1519419244</v>
      </c>
      <c r="Y913" s="7">
        <f>IF(X913&lt;=('Ejercicio 3 - TIR'!$D$26-'Ejercicio 3 - TIR'!$C$26)/('Ejercicio 3 - TIR'!$E$26-'Ejercicio 3 - TIR'!$C$26),'Ejercicio 3 - TIR'!$C$26+SQRT(('Ejercicio 3 - TIR'!$E$26-'Ejercicio 3 - TIR'!$C$26)*('Ejercicio 3 - TIR'!$D$26-'Ejercicio 3 - TIR'!$C$26)*X913),'Ejercicio 3 - TIR'!$E$26-SQRT(('Ejercicio 3 - TIR'!$E$26-'Ejercicio 3 - TIR'!$C$26)*('Ejercicio 3 - TIR'!$E$26-'Ejercicio 3 - TIR'!$D$26)*(1-X913)))</f>
        <v>0.2102544611</v>
      </c>
      <c r="Z913" s="3">
        <f t="shared" si="16"/>
        <v>1.167828115</v>
      </c>
      <c r="AA913" s="3">
        <f t="shared" si="17"/>
        <v>1.350356727</v>
      </c>
      <c r="AB913" s="3">
        <f t="shared" si="18"/>
        <v>1.573119394</v>
      </c>
      <c r="AC913" s="3">
        <f t="shared" si="19"/>
        <v>1.941742611</v>
      </c>
      <c r="AD913" s="3">
        <f t="shared" si="20"/>
        <v>2.350002658</v>
      </c>
      <c r="AE913" s="2">
        <f t="shared" si="21"/>
        <v>4603.551308</v>
      </c>
      <c r="AF913" s="2">
        <f t="shared" si="22"/>
        <v>5323.074859</v>
      </c>
      <c r="AG913" s="2">
        <f t="shared" si="23"/>
        <v>6201.200118</v>
      </c>
      <c r="AH913" s="2">
        <f t="shared" si="24"/>
        <v>7654.304281</v>
      </c>
      <c r="AI913" s="2">
        <f t="shared" si="25"/>
        <v>9263.655902</v>
      </c>
      <c r="AJ913" s="4">
        <f t="shared" si="26"/>
        <v>35828.94085</v>
      </c>
      <c r="AK913" s="4">
        <f t="shared" si="27"/>
        <v>44644.31577</v>
      </c>
      <c r="AL913" s="4">
        <f t="shared" si="28"/>
        <v>53015.67543</v>
      </c>
      <c r="AM913" s="4">
        <f t="shared" si="29"/>
        <v>69113.22597</v>
      </c>
      <c r="AN913" s="4">
        <f t="shared" si="30"/>
        <v>80183.33587</v>
      </c>
      <c r="AO913" s="4">
        <f>C913/'Ejercicio 3 - TIR'!$D$7</f>
        <v>13014.44174</v>
      </c>
      <c r="AP913" s="4">
        <f t="shared" si="31"/>
        <v>22814.49911</v>
      </c>
      <c r="AQ913" s="4">
        <f t="shared" si="32"/>
        <v>31629.87403</v>
      </c>
      <c r="AR913" s="4">
        <f t="shared" si="33"/>
        <v>40001.23369</v>
      </c>
      <c r="AS913" s="4">
        <f t="shared" si="34"/>
        <v>56098.78423</v>
      </c>
      <c r="AT913" s="4">
        <f t="shared" si="35"/>
        <v>67168.89413</v>
      </c>
      <c r="AU913" s="4">
        <f>AP913*'Ejercicio 3 - TIR'!$D$5</f>
        <v>11407.24956</v>
      </c>
      <c r="AV913" s="4">
        <f>AQ913*'Ejercicio 3 - TIR'!$D$5</f>
        <v>15814.93702</v>
      </c>
      <c r="AW913" s="4">
        <f>AR913*'Ejercicio 3 - TIR'!$D$5</f>
        <v>20000.61684</v>
      </c>
      <c r="AX913" s="4">
        <f>AS913*'Ejercicio 3 - TIR'!$D$5</f>
        <v>28049.39211</v>
      </c>
      <c r="AY913" s="4">
        <f>AT913*'Ejercicio 3 - TIR'!$D$5</f>
        <v>33584.44707</v>
      </c>
      <c r="AZ913" s="4">
        <f t="shared" ref="AZ913:BD913" si="2774">AJ913-AU913-AE913</f>
        <v>19818.13999</v>
      </c>
      <c r="BA913" s="4">
        <f t="shared" si="2774"/>
        <v>23506.30389</v>
      </c>
      <c r="BB913" s="4">
        <f t="shared" si="2774"/>
        <v>26813.85846</v>
      </c>
      <c r="BC913" s="4">
        <f t="shared" si="2774"/>
        <v>33409.52957</v>
      </c>
      <c r="BD913" s="4">
        <f t="shared" si="2774"/>
        <v>37335.2329</v>
      </c>
      <c r="BE913" s="4">
        <f t="shared" ref="BE913:BI913" si="2775">AZ913/Z913</f>
        <v>16970.08295</v>
      </c>
      <c r="BF913" s="4">
        <f t="shared" si="2775"/>
        <v>17407.47716</v>
      </c>
      <c r="BG913" s="4">
        <f t="shared" si="2775"/>
        <v>17045.02441</v>
      </c>
      <c r="BH913" s="4">
        <f t="shared" si="2775"/>
        <v>17205.95169</v>
      </c>
      <c r="BI913" s="4">
        <f t="shared" si="2775"/>
        <v>15887.31518</v>
      </c>
      <c r="BJ913" s="4">
        <f t="shared" si="38"/>
        <v>64460.9386</v>
      </c>
      <c r="BK913" s="4">
        <f t="shared" si="39"/>
        <v>30583.97268</v>
      </c>
      <c r="BL913" s="4">
        <f t="shared" si="40"/>
        <v>95044.91127</v>
      </c>
      <c r="BM913" s="4">
        <f>BK913*'Ejercicio 3 - TIR'!$D$5</f>
        <v>15291.98634</v>
      </c>
      <c r="BN913" s="4">
        <f t="shared" si="41"/>
        <v>79752.92493</v>
      </c>
      <c r="BO913" s="4">
        <f t="shared" si="42"/>
        <v>33937.37648</v>
      </c>
      <c r="BP913" s="4">
        <f t="shared" si="43"/>
        <v>-92502.36431</v>
      </c>
      <c r="BQ913" s="4">
        <f t="shared" ref="BQ913:BT913" si="2776">BE913</f>
        <v>16970.08295</v>
      </c>
      <c r="BR913" s="4">
        <f t="shared" si="2776"/>
        <v>17407.47716</v>
      </c>
      <c r="BS913" s="4">
        <f t="shared" si="2776"/>
        <v>17045.02441</v>
      </c>
      <c r="BT913" s="4">
        <f t="shared" si="2776"/>
        <v>17205.95169</v>
      </c>
      <c r="BU913" s="4">
        <f t="shared" si="45"/>
        <v>49824.69166</v>
      </c>
      <c r="BV913" s="36">
        <f t="shared" si="46"/>
        <v>7.382280338</v>
      </c>
    </row>
    <row r="914" ht="15.0" customHeight="1">
      <c r="A914" s="2">
        <v>913.0</v>
      </c>
      <c r="B914" s="3">
        <f t="shared" si="4"/>
        <v>0.3999406295</v>
      </c>
      <c r="C914" s="4">
        <f>IF(B914&lt;=('Ejercicio 3 - TIR'!$D$13-'Ejercicio 3 - TIR'!$C$13)/('Ejercicio 3 - TIR'!$E$13-'Ejercicio 3 - TIR'!$C$13),'Ejercicio 3 - TIR'!$C$13+SQRT(('Ejercicio 3 - TIR'!$E$13-'Ejercicio 3 - TIR'!$C$13)*('Ejercicio 3 - TIR'!$D$13-'Ejercicio 3 - TIR'!$C$13)*B914),'Ejercicio 3 - TIR'!$E$13-SQRT(('Ejercicio 3 - TIR'!$E$13-'Ejercicio 3 - TIR'!$C$13)*('Ejercicio 3 - TIR'!$E$13-'Ejercicio 3 - TIR'!$D$13)*(1-B914)))</f>
        <v>73165.85674</v>
      </c>
      <c r="D914" s="3">
        <f t="shared" si="5"/>
        <v>0.04600294326</v>
      </c>
      <c r="E914" s="4">
        <f>IF(D914&lt;=('Ejercicio 3 - TIR'!$D$14-'Ejercicio 3 - TIR'!$C$14)/('Ejercicio 3 - TIR'!$E$14-'Ejercicio 3 - TIR'!$C$14),'Ejercicio 3 - TIR'!$C$14+SQRT(('Ejercicio 3 - TIR'!$E$14-'Ejercicio 3 - TIR'!$C$14)*('Ejercicio 3 - TIR'!$D$14-'Ejercicio 3 - TIR'!$C$14)*D914),'Ejercicio 3 - TIR'!$E$14-SQRT(('Ejercicio 3 - TIR'!$E$14-'Ejercicio 3 - TIR'!$C$14)*('Ejercicio 3 - TIR'!$E$14-'Ejercicio 3 - TIR'!$D$14)*(1-D914)))</f>
        <v>26857.47698</v>
      </c>
      <c r="F914" s="3">
        <f t="shared" si="6"/>
        <v>0.5491885688</v>
      </c>
      <c r="G914" s="4">
        <f>IF(F914&lt;=('Ejercicio 3 - TIR'!$D$18-'Ejercicio 3 - TIR'!$C$18)/('Ejercicio 3 - TIR'!$E$18-'Ejercicio 3 - TIR'!$C$18),'Ejercicio 3 - TIR'!$C$18+SQRT(('Ejercicio 3 - TIR'!$E$18-'Ejercicio 3 - TIR'!$C$18)*('Ejercicio 3 - TIR'!$D$18-'Ejercicio 3 - TIR'!$C$18)*F914),'Ejercicio 3 - TIR'!$E$18-SQRT(('Ejercicio 3 - TIR'!$E$18-'Ejercicio 3 - TIR'!$C$18)*('Ejercicio 3 - TIR'!$E$18-'Ejercicio 3 - TIR'!$D$18)*(1-F914)))</f>
        <v>39076.24842</v>
      </c>
      <c r="H914" s="3">
        <f t="shared" si="7"/>
        <v>0.0939565503</v>
      </c>
      <c r="I914" s="4">
        <f>IF(H914&lt;=('Ejercicio 3 - TIR'!$D$18-'Ejercicio 3 - TIR'!$C$18)/('Ejercicio 3 - TIR'!$E$18-'Ejercicio 3 - TIR'!$C$18),'Ejercicio 3 - TIR'!$C$18+SQRT(('Ejercicio 3 - TIR'!$E$18-'Ejercicio 3 - TIR'!$C$18)*('Ejercicio 3 - TIR'!$D$18-'Ejercicio 3 - TIR'!$C$18)*H914),'Ejercicio 3 - TIR'!$E$18-SQRT(('Ejercicio 3 - TIR'!$E$18-'Ejercicio 3 - TIR'!$C$18)*('Ejercicio 3 - TIR'!$E$18-'Ejercicio 3 - TIR'!$D$18)*(1-H914)))</f>
        <v>33754.12873</v>
      </c>
      <c r="J914" s="3">
        <f t="shared" si="8"/>
        <v>0.9397295392</v>
      </c>
      <c r="K914" s="4">
        <f>IF(J914&lt;=('Ejercicio 3 - TIR'!$D$18-'Ejercicio 3 - TIR'!$C$18)/('Ejercicio 3 - TIR'!$E$18-'Ejercicio 3 - TIR'!$C$18),'Ejercicio 3 - TIR'!$C$18+SQRT(('Ejercicio 3 - TIR'!$E$18-'Ejercicio 3 - TIR'!$C$18)*('Ejercicio 3 - TIR'!$D$18-'Ejercicio 3 - TIR'!$C$18)*J914),'Ejercicio 3 - TIR'!$E$18-SQRT(('Ejercicio 3 - TIR'!$E$18-'Ejercicio 3 - TIR'!$C$18)*('Ejercicio 3 - TIR'!$E$18-'Ejercicio 3 - TIR'!$D$18)*(1-J914)))</f>
        <v>42873.90392</v>
      </c>
      <c r="L914" s="3">
        <f t="shared" si="9"/>
        <v>0.002950766475</v>
      </c>
      <c r="M914" s="4">
        <f>IF(L914&lt;=('Ejercicio 3 - TIR'!$D$18-'Ejercicio 3 - TIR'!$C$18)/('Ejercicio 3 - TIR'!$E$18-'Ejercicio 3 - TIR'!$C$18),'Ejercicio 3 - TIR'!$C$18+SQRT(('Ejercicio 3 - TIR'!$E$18-'Ejercicio 3 - TIR'!$C$18)*('Ejercicio 3 - TIR'!$D$18-'Ejercicio 3 - TIR'!$C$18)*L914),'Ejercicio 3 - TIR'!$E$18-SQRT(('Ejercicio 3 - TIR'!$E$18-'Ejercicio 3 - TIR'!$C$18)*('Ejercicio 3 - TIR'!$E$18-'Ejercicio 3 - TIR'!$D$18)*(1-L914)))</f>
        <v>30665.29315</v>
      </c>
      <c r="N914" s="3">
        <f t="shared" si="10"/>
        <v>0.2141044582</v>
      </c>
      <c r="O914" s="4">
        <f>IF(N914&lt;=('Ejercicio 3 - TIR'!$D$18-'Ejercicio 3 - TIR'!$C$18)/('Ejercicio 3 - TIR'!$E$18-'Ejercicio 3 - TIR'!$C$18),'Ejercicio 3 - TIR'!$C$18+SQRT(('Ejercicio 3 - TIR'!$E$18-'Ejercicio 3 - TIR'!$C$18)*('Ejercicio 3 - TIR'!$D$18-'Ejercicio 3 - TIR'!$C$18)*N914),'Ejercicio 3 - TIR'!$E$18-SQRT(('Ejercicio 3 - TIR'!$E$18-'Ejercicio 3 - TIR'!$C$18)*('Ejercicio 3 - TIR'!$E$18-'Ejercicio 3 - TIR'!$D$18)*(1-N914)))</f>
        <v>35667.0688</v>
      </c>
      <c r="P914" s="3">
        <f t="shared" si="11"/>
        <v>0.03641822354</v>
      </c>
      <c r="Q914" s="7">
        <f>IF(P914&lt;=('Ejercicio 3 - TIR'!$D$22-'Ejercicio 3 - TIR'!$C$22)/('Ejercicio 3 - TIR'!$E$22-'Ejercicio 3 - TIR'!$C$22),'Ejercicio 3 - TIR'!$C$22+SQRT(('Ejercicio 3 - TIR'!$E$22-'Ejercicio 3 - TIR'!$C$22)*('Ejercicio 3 - TIR'!$D$22-'Ejercicio 3 - TIR'!$C$22)*P914),'Ejercicio 3 - TIR'!$E$22-SQRT(('Ejercicio 3 - TIR'!$E$22-'Ejercicio 3 - TIR'!$C$22)*('Ejercicio 3 - TIR'!$E$22-'Ejercicio 3 - TIR'!$D$22)*(1-P914)))</f>
        <v>0.1280964685</v>
      </c>
      <c r="R914" s="3">
        <f t="shared" si="12"/>
        <v>0.7829666322</v>
      </c>
      <c r="S914" s="7">
        <f>IF(R914&lt;=('Ejercicio 3 - TIR'!$D$23-'Ejercicio 3 - TIR'!$C$23)/('Ejercicio 3 - TIR'!$E$23-'Ejercicio 3 - TIR'!$C$23),'Ejercicio 3 - TIR'!$C$23+SQRT(('Ejercicio 3 - TIR'!$E$23-'Ejercicio 3 - TIR'!$C$23)*('Ejercicio 3 - TIR'!$D$23-'Ejercicio 3 - TIR'!$C$23)*R914),'Ejercicio 3 - TIR'!$E$23-SQRT(('Ejercicio 3 - TIR'!$E$23-'Ejercicio 3 - TIR'!$C$23)*('Ejercicio 3 - TIR'!$E$23-'Ejercicio 3 - TIR'!$D$23)*(1-R914)))</f>
        <v>0.1602348776</v>
      </c>
      <c r="T914" s="3">
        <f t="shared" si="13"/>
        <v>0.6188940414</v>
      </c>
      <c r="U914" s="7">
        <f>IF(T914&lt;=('Ejercicio 3 - TIR'!$D$24-'Ejercicio 3 - TIR'!$C$24)/('Ejercicio 3 - TIR'!$E$24-'Ejercicio 3 - TIR'!$C$24),'Ejercicio 3 - TIR'!$C$24+SQRT(('Ejercicio 3 - TIR'!$E$24-'Ejercicio 3 - TIR'!$C$24)*('Ejercicio 3 - TIR'!$D$24-'Ejercicio 3 - TIR'!$C$24)*T914),'Ejercicio 3 - TIR'!$E$24-SQRT(('Ejercicio 3 - TIR'!$E$24-'Ejercicio 3 - TIR'!$C$24)*('Ejercicio 3 - TIR'!$E$24-'Ejercicio 3 - TIR'!$D$24)*(1-T914)))</f>
        <v>0.1873335542</v>
      </c>
      <c r="V914" s="3">
        <f t="shared" si="14"/>
        <v>0.3854761204</v>
      </c>
      <c r="W914" s="7">
        <f>IF(V914&lt;=('Ejercicio 3 - TIR'!$D$25-'Ejercicio 3 - TIR'!$C$25)/('Ejercicio 3 - TIR'!$E$25-'Ejercicio 3 - TIR'!$C$25),'Ejercicio 3 - TIR'!$C$25+SQRT(('Ejercicio 3 - TIR'!$E$25-'Ejercicio 3 - TIR'!$C$25)*('Ejercicio 3 - TIR'!$D$25-'Ejercicio 3 - TIR'!$C$25)*V914),'Ejercicio 3 - TIR'!$E$25-SQRT(('Ejercicio 3 - TIR'!$E$25-'Ejercicio 3 - TIR'!$C$25)*('Ejercicio 3 - TIR'!$E$25-'Ejercicio 3 - TIR'!$D$25)*(1-V914)))</f>
        <v>0.2036229197</v>
      </c>
      <c r="X914" s="3">
        <f t="shared" si="15"/>
        <v>0.632738305</v>
      </c>
      <c r="Y914" s="7">
        <f>IF(X914&lt;=('Ejercicio 3 - TIR'!$D$26-'Ejercicio 3 - TIR'!$C$26)/('Ejercicio 3 - TIR'!$E$26-'Ejercicio 3 - TIR'!$C$26),'Ejercicio 3 - TIR'!$C$26+SQRT(('Ejercicio 3 - TIR'!$E$26-'Ejercicio 3 - TIR'!$C$26)*('Ejercicio 3 - TIR'!$D$26-'Ejercicio 3 - TIR'!$C$26)*X914),'Ejercicio 3 - TIR'!$E$26-SQRT(('Ejercicio 3 - TIR'!$E$26-'Ejercicio 3 - TIR'!$C$26)*('Ejercicio 3 - TIR'!$E$26-'Ejercicio 3 - TIR'!$D$26)*(1-X914)))</f>
        <v>0.2354667186</v>
      </c>
      <c r="Z914" s="3">
        <f t="shared" si="16"/>
        <v>1.128096469</v>
      </c>
      <c r="AA914" s="3">
        <f t="shared" si="17"/>
        <v>1.308856868</v>
      </c>
      <c r="AB914" s="3">
        <f t="shared" si="18"/>
        <v>1.554049677</v>
      </c>
      <c r="AC914" s="3">
        <f t="shared" si="19"/>
        <v>1.87048981</v>
      </c>
      <c r="AD914" s="3">
        <f t="shared" si="20"/>
        <v>2.310927907</v>
      </c>
      <c r="AE914" s="2">
        <f t="shared" si="21"/>
        <v>3440.347955</v>
      </c>
      <c r="AF914" s="2">
        <f t="shared" si="22"/>
        <v>3991.611688</v>
      </c>
      <c r="AG914" s="2">
        <f t="shared" si="23"/>
        <v>4739.374493</v>
      </c>
      <c r="AH914" s="2">
        <f t="shared" si="24"/>
        <v>5704.419764</v>
      </c>
      <c r="AI914" s="2">
        <f t="shared" si="25"/>
        <v>7047.620768</v>
      </c>
      <c r="AJ914" s="4">
        <f t="shared" si="26"/>
        <v>44081.77784</v>
      </c>
      <c r="AK914" s="4">
        <f t="shared" si="27"/>
        <v>44179.32322</v>
      </c>
      <c r="AL914" s="4">
        <f t="shared" si="28"/>
        <v>66628.17654</v>
      </c>
      <c r="AM914" s="4">
        <f t="shared" si="29"/>
        <v>57359.11834</v>
      </c>
      <c r="AN914" s="4">
        <f t="shared" si="30"/>
        <v>82424.02465</v>
      </c>
      <c r="AO914" s="4">
        <f>C914/'Ejercicio 3 - TIR'!$D$7</f>
        <v>14633.17135</v>
      </c>
      <c r="AP914" s="4">
        <f t="shared" si="31"/>
        <v>29448.60649</v>
      </c>
      <c r="AQ914" s="4">
        <f t="shared" si="32"/>
        <v>29546.15187</v>
      </c>
      <c r="AR914" s="4">
        <f t="shared" si="33"/>
        <v>51995.00519</v>
      </c>
      <c r="AS914" s="4">
        <f t="shared" si="34"/>
        <v>42725.94699</v>
      </c>
      <c r="AT914" s="4">
        <f t="shared" si="35"/>
        <v>67790.8533</v>
      </c>
      <c r="AU914" s="4">
        <f>AP914*'Ejercicio 3 - TIR'!$D$5</f>
        <v>14724.30325</v>
      </c>
      <c r="AV914" s="4">
        <f>AQ914*'Ejercicio 3 - TIR'!$D$5</f>
        <v>14773.07594</v>
      </c>
      <c r="AW914" s="4">
        <f>AR914*'Ejercicio 3 - TIR'!$D$5</f>
        <v>25997.50259</v>
      </c>
      <c r="AX914" s="4">
        <f>AS914*'Ejercicio 3 - TIR'!$D$5</f>
        <v>21362.9735</v>
      </c>
      <c r="AY914" s="4">
        <f>AT914*'Ejercicio 3 - TIR'!$D$5</f>
        <v>33895.42665</v>
      </c>
      <c r="AZ914" s="4">
        <f t="shared" ref="AZ914:BD914" si="2777">AJ914-AU914-AE914</f>
        <v>25917.12664</v>
      </c>
      <c r="BA914" s="4">
        <f t="shared" si="2777"/>
        <v>25414.6356</v>
      </c>
      <c r="BB914" s="4">
        <f t="shared" si="2777"/>
        <v>35891.29945</v>
      </c>
      <c r="BC914" s="4">
        <f t="shared" si="2777"/>
        <v>30291.72508</v>
      </c>
      <c r="BD914" s="4">
        <f t="shared" si="2777"/>
        <v>41480.97723</v>
      </c>
      <c r="BE914" s="4">
        <f t="shared" ref="BE914:BI914" si="2778">AZ914/Z914</f>
        <v>22974.2113</v>
      </c>
      <c r="BF914" s="4">
        <f t="shared" si="2778"/>
        <v>19417.42922</v>
      </c>
      <c r="BG914" s="4">
        <f t="shared" si="2778"/>
        <v>23095.336</v>
      </c>
      <c r="BH914" s="4">
        <f t="shared" si="2778"/>
        <v>16194.54162</v>
      </c>
      <c r="BI914" s="4">
        <f t="shared" si="2778"/>
        <v>17949.92267</v>
      </c>
      <c r="BJ914" s="4">
        <f t="shared" si="38"/>
        <v>62065.69308</v>
      </c>
      <c r="BK914" s="4">
        <f t="shared" si="39"/>
        <v>33816.20404</v>
      </c>
      <c r="BL914" s="4">
        <f t="shared" si="40"/>
        <v>95881.89712</v>
      </c>
      <c r="BM914" s="4">
        <f>BK914*'Ejercicio 3 - TIR'!$D$5</f>
        <v>16908.10202</v>
      </c>
      <c r="BN914" s="4">
        <f t="shared" si="41"/>
        <v>78973.7951</v>
      </c>
      <c r="BO914" s="4">
        <f t="shared" si="42"/>
        <v>34174.06266</v>
      </c>
      <c r="BP914" s="4">
        <f t="shared" si="43"/>
        <v>-100023.3337</v>
      </c>
      <c r="BQ914" s="4">
        <f t="shared" ref="BQ914:BT914" si="2779">BE914</f>
        <v>22974.2113</v>
      </c>
      <c r="BR914" s="4">
        <f t="shared" si="2779"/>
        <v>19417.42922</v>
      </c>
      <c r="BS914" s="4">
        <f t="shared" si="2779"/>
        <v>23095.336</v>
      </c>
      <c r="BT914" s="4">
        <f t="shared" si="2779"/>
        <v>16194.54162</v>
      </c>
      <c r="BU914" s="4">
        <f t="shared" si="45"/>
        <v>52123.98533</v>
      </c>
      <c r="BV914" s="36">
        <f t="shared" si="46"/>
        <v>9.197109474</v>
      </c>
    </row>
    <row r="915" ht="15.0" customHeight="1">
      <c r="A915" s="2">
        <v>914.0</v>
      </c>
      <c r="B915" s="3">
        <f t="shared" si="4"/>
        <v>0.01618233725</v>
      </c>
      <c r="C915" s="4">
        <f>IF(B915&lt;=('Ejercicio 3 - TIR'!$D$13-'Ejercicio 3 - TIR'!$C$13)/('Ejercicio 3 - TIR'!$E$13-'Ejercicio 3 - TIR'!$C$13),'Ejercicio 3 - TIR'!$C$13+SQRT(('Ejercicio 3 - TIR'!$E$13-'Ejercicio 3 - TIR'!$C$13)*('Ejercicio 3 - TIR'!$D$13-'Ejercicio 3 - TIR'!$C$13)*B915),'Ejercicio 3 - TIR'!$E$13-SQRT(('Ejercicio 3 - TIR'!$E$13-'Ejercicio 3 - TIR'!$C$13)*('Ejercicio 3 - TIR'!$E$13-'Ejercicio 3 - TIR'!$D$13)*(1-B915)))</f>
        <v>62544.19632</v>
      </c>
      <c r="D915" s="3">
        <f t="shared" si="5"/>
        <v>0.04854224876</v>
      </c>
      <c r="E915" s="4">
        <f>IF(D915&lt;=('Ejercicio 3 - TIR'!$D$14-'Ejercicio 3 - TIR'!$C$14)/('Ejercicio 3 - TIR'!$E$14-'Ejercicio 3 - TIR'!$C$14),'Ejercicio 3 - TIR'!$C$14+SQRT(('Ejercicio 3 - TIR'!$E$14-'Ejercicio 3 - TIR'!$C$14)*('Ejercicio 3 - TIR'!$D$14-'Ejercicio 3 - TIR'!$C$14)*D915),'Ejercicio 3 - TIR'!$E$14-SQRT(('Ejercicio 3 - TIR'!$E$14-'Ejercicio 3 - TIR'!$C$14)*('Ejercicio 3 - TIR'!$E$14-'Ejercicio 3 - TIR'!$D$14)*(1-D915)))</f>
        <v>26908.05363</v>
      </c>
      <c r="F915" s="3">
        <f t="shared" si="6"/>
        <v>0.3420405282</v>
      </c>
      <c r="G915" s="4">
        <f>IF(F915&lt;=('Ejercicio 3 - TIR'!$D$18-'Ejercicio 3 - TIR'!$C$18)/('Ejercicio 3 - TIR'!$E$18-'Ejercicio 3 - TIR'!$C$18),'Ejercicio 3 - TIR'!$C$18+SQRT(('Ejercicio 3 - TIR'!$E$18-'Ejercicio 3 - TIR'!$C$18)*('Ejercicio 3 - TIR'!$D$18-'Ejercicio 3 - TIR'!$C$18)*F915),'Ejercicio 3 - TIR'!$E$18-SQRT(('Ejercicio 3 - TIR'!$E$18-'Ejercicio 3 - TIR'!$C$18)*('Ejercicio 3 - TIR'!$E$18-'Ejercicio 3 - TIR'!$D$18)*(1-F915)))</f>
        <v>37162.8262</v>
      </c>
      <c r="H915" s="3">
        <f t="shared" si="7"/>
        <v>0.9297920176</v>
      </c>
      <c r="I915" s="4">
        <f>IF(H915&lt;=('Ejercicio 3 - TIR'!$D$18-'Ejercicio 3 - TIR'!$C$18)/('Ejercicio 3 - TIR'!$E$18-'Ejercicio 3 - TIR'!$C$18),'Ejercicio 3 - TIR'!$C$18+SQRT(('Ejercicio 3 - TIR'!$E$18-'Ejercicio 3 - TIR'!$C$18)*('Ejercicio 3 - TIR'!$D$18-'Ejercicio 3 - TIR'!$C$18)*H915),'Ejercicio 3 - TIR'!$E$18-SQRT(('Ejercicio 3 - TIR'!$E$18-'Ejercicio 3 - TIR'!$C$18)*('Ejercicio 3 - TIR'!$E$18-'Ejercicio 3 - TIR'!$D$18)*(1-H915)))</f>
        <v>42705.31077</v>
      </c>
      <c r="J915" s="3">
        <f t="shared" si="8"/>
        <v>0.7166143988</v>
      </c>
      <c r="K915" s="4">
        <f>IF(J915&lt;=('Ejercicio 3 - TIR'!$D$18-'Ejercicio 3 - TIR'!$C$18)/('Ejercicio 3 - TIR'!$E$18-'Ejercicio 3 - TIR'!$C$18),'Ejercicio 3 - TIR'!$C$18+SQRT(('Ejercicio 3 - TIR'!$E$18-'Ejercicio 3 - TIR'!$C$18)*('Ejercicio 3 - TIR'!$D$18-'Ejercicio 3 - TIR'!$C$18)*J915),'Ejercicio 3 - TIR'!$E$18-SQRT(('Ejercicio 3 - TIR'!$E$18-'Ejercicio 3 - TIR'!$C$18)*('Ejercicio 3 - TIR'!$E$18-'Ejercicio 3 - TIR'!$D$18)*(1-J915)))</f>
        <v>40389.8026</v>
      </c>
      <c r="L915" s="3">
        <f t="shared" si="9"/>
        <v>0.6609310267</v>
      </c>
      <c r="M915" s="4">
        <f>IF(L915&lt;=('Ejercicio 3 - TIR'!$D$18-'Ejercicio 3 - TIR'!$C$18)/('Ejercicio 3 - TIR'!$E$18-'Ejercicio 3 - TIR'!$C$18),'Ejercicio 3 - TIR'!$C$18+SQRT(('Ejercicio 3 - TIR'!$E$18-'Ejercicio 3 - TIR'!$C$18)*('Ejercicio 3 - TIR'!$D$18-'Ejercicio 3 - TIR'!$C$18)*L915),'Ejercicio 3 - TIR'!$E$18-SQRT(('Ejercicio 3 - TIR'!$E$18-'Ejercicio 3 - TIR'!$C$18)*('Ejercicio 3 - TIR'!$E$18-'Ejercicio 3 - TIR'!$D$18)*(1-L915)))</f>
        <v>39956.88978</v>
      </c>
      <c r="N915" s="3">
        <f t="shared" si="10"/>
        <v>0.2340786506</v>
      </c>
      <c r="O915" s="4">
        <f>IF(N915&lt;=('Ejercicio 3 - TIR'!$D$18-'Ejercicio 3 - TIR'!$C$18)/('Ejercicio 3 - TIR'!$E$18-'Ejercicio 3 - TIR'!$C$18),'Ejercicio 3 - TIR'!$C$18+SQRT(('Ejercicio 3 - TIR'!$E$18-'Ejercicio 3 - TIR'!$C$18)*('Ejercicio 3 - TIR'!$D$18-'Ejercicio 3 - TIR'!$C$18)*N915),'Ejercicio 3 - TIR'!$E$18-SQRT(('Ejercicio 3 - TIR'!$E$18-'Ejercicio 3 - TIR'!$C$18)*('Ejercicio 3 - TIR'!$E$18-'Ejercicio 3 - TIR'!$D$18)*(1-N915)))</f>
        <v>35925.52087</v>
      </c>
      <c r="P915" s="3">
        <f t="shared" si="11"/>
        <v>0.7624885325</v>
      </c>
      <c r="Q915" s="7">
        <f>IF(P915&lt;=('Ejercicio 3 - TIR'!$D$22-'Ejercicio 3 - TIR'!$C$22)/('Ejercicio 3 - TIR'!$E$22-'Ejercicio 3 - TIR'!$C$22),'Ejercicio 3 - TIR'!$C$22+SQRT(('Ejercicio 3 - TIR'!$E$22-'Ejercicio 3 - TIR'!$C$22)*('Ejercicio 3 - TIR'!$D$22-'Ejercicio 3 - TIR'!$C$22)*P915),'Ejercicio 3 - TIR'!$E$22-SQRT(('Ejercicio 3 - TIR'!$E$22-'Ejercicio 3 - TIR'!$C$22)*('Ejercicio 3 - TIR'!$E$22-'Ejercicio 3 - TIR'!$D$22)*(1-P915)))</f>
        <v>0.1593234277</v>
      </c>
      <c r="R915" s="3">
        <f t="shared" si="12"/>
        <v>0.508210046</v>
      </c>
      <c r="S915" s="7">
        <f>IF(R915&lt;=('Ejercicio 3 - TIR'!$D$23-'Ejercicio 3 - TIR'!$C$23)/('Ejercicio 3 - TIR'!$E$23-'Ejercicio 3 - TIR'!$C$23),'Ejercicio 3 - TIR'!$C$23+SQRT(('Ejercicio 3 - TIR'!$E$23-'Ejercicio 3 - TIR'!$C$23)*('Ejercicio 3 - TIR'!$D$23-'Ejercicio 3 - TIR'!$C$23)*R915),'Ejercicio 3 - TIR'!$E$23-SQRT(('Ejercicio 3 - TIR'!$E$23-'Ejercicio 3 - TIR'!$C$23)*('Ejercicio 3 - TIR'!$E$23-'Ejercicio 3 - TIR'!$D$23)*(1-R915)))</f>
        <v>0.1502473208</v>
      </c>
      <c r="T915" s="3">
        <f t="shared" si="13"/>
        <v>0.5932450959</v>
      </c>
      <c r="U915" s="7">
        <f>IF(T915&lt;=('Ejercicio 3 - TIR'!$D$24-'Ejercicio 3 - TIR'!$C$24)/('Ejercicio 3 - TIR'!$E$24-'Ejercicio 3 - TIR'!$C$24),'Ejercicio 3 - TIR'!$C$24+SQRT(('Ejercicio 3 - TIR'!$E$24-'Ejercicio 3 - TIR'!$C$24)*('Ejercicio 3 - TIR'!$D$24-'Ejercicio 3 - TIR'!$C$24)*T915),'Ejercicio 3 - TIR'!$E$24-SQRT(('Ejercicio 3 - TIR'!$E$24-'Ejercicio 3 - TIR'!$C$24)*('Ejercicio 3 - TIR'!$E$24-'Ejercicio 3 - TIR'!$D$24)*(1-T915)))</f>
        <v>0.1862522041</v>
      </c>
      <c r="V915" s="3">
        <f t="shared" si="14"/>
        <v>0.1231625503</v>
      </c>
      <c r="W915" s="7">
        <f>IF(V915&lt;=('Ejercicio 3 - TIR'!$D$25-'Ejercicio 3 - TIR'!$C$25)/('Ejercicio 3 - TIR'!$E$25-'Ejercicio 3 - TIR'!$C$25),'Ejercicio 3 - TIR'!$C$25+SQRT(('Ejercicio 3 - TIR'!$E$25-'Ejercicio 3 - TIR'!$C$25)*('Ejercicio 3 - TIR'!$D$25-'Ejercicio 3 - TIR'!$C$25)*V915),'Ejercicio 3 - TIR'!$E$25-SQRT(('Ejercicio 3 - TIR'!$E$25-'Ejercicio 3 - TIR'!$C$25)*('Ejercicio 3 - TIR'!$E$25-'Ejercicio 3 - TIR'!$D$25)*(1-V915)))</f>
        <v>0.1931311679</v>
      </c>
      <c r="X915" s="3">
        <f t="shared" si="15"/>
        <v>0.1154609444</v>
      </c>
      <c r="Y915" s="7">
        <f>IF(X915&lt;=('Ejercicio 3 - TIR'!$D$26-'Ejercicio 3 - TIR'!$C$26)/('Ejercicio 3 - TIR'!$E$26-'Ejercicio 3 - TIR'!$C$26),'Ejercicio 3 - TIR'!$C$26+SQRT(('Ejercicio 3 - TIR'!$E$26-'Ejercicio 3 - TIR'!$C$26)*('Ejercicio 3 - TIR'!$D$26-'Ejercicio 3 - TIR'!$C$26)*X915),'Ejercicio 3 - TIR'!$E$26-SQRT(('Ejercicio 3 - TIR'!$E$26-'Ejercicio 3 - TIR'!$C$26)*('Ejercicio 3 - TIR'!$E$26-'Ejercicio 3 - TIR'!$D$26)*(1-X915)))</f>
        <v>0.2076562892</v>
      </c>
      <c r="Z915" s="3">
        <f t="shared" si="16"/>
        <v>1.159323428</v>
      </c>
      <c r="AA915" s="3">
        <f t="shared" si="17"/>
        <v>1.333508667</v>
      </c>
      <c r="AB915" s="3">
        <f t="shared" si="18"/>
        <v>1.581877595</v>
      </c>
      <c r="AC915" s="3">
        <f t="shared" si="19"/>
        <v>1.887387462</v>
      </c>
      <c r="AD915" s="3">
        <f t="shared" si="20"/>
        <v>2.279315339</v>
      </c>
      <c r="AE915" s="2">
        <f t="shared" si="21"/>
        <v>4287.083337</v>
      </c>
      <c r="AF915" s="2">
        <f t="shared" si="22"/>
        <v>4931.206123</v>
      </c>
      <c r="AG915" s="2">
        <f t="shared" si="23"/>
        <v>5849.654132</v>
      </c>
      <c r="AH915" s="2">
        <f t="shared" si="24"/>
        <v>6979.404667</v>
      </c>
      <c r="AI915" s="2">
        <f t="shared" si="25"/>
        <v>8428.721941</v>
      </c>
      <c r="AJ915" s="4">
        <f t="shared" si="26"/>
        <v>43083.73506</v>
      </c>
      <c r="AK915" s="4">
        <f t="shared" si="27"/>
        <v>56947.90202</v>
      </c>
      <c r="AL915" s="4">
        <f t="shared" si="28"/>
        <v>63891.7238</v>
      </c>
      <c r="AM915" s="4">
        <f t="shared" si="29"/>
        <v>75414.1328</v>
      </c>
      <c r="AN915" s="4">
        <f t="shared" si="30"/>
        <v>81885.59079</v>
      </c>
      <c r="AO915" s="4">
        <f>C915/'Ejercicio 3 - TIR'!$D$7</f>
        <v>12508.83926</v>
      </c>
      <c r="AP915" s="4">
        <f t="shared" si="31"/>
        <v>30574.8958</v>
      </c>
      <c r="AQ915" s="4">
        <f t="shared" si="32"/>
        <v>44439.06276</v>
      </c>
      <c r="AR915" s="4">
        <f t="shared" si="33"/>
        <v>51382.88453</v>
      </c>
      <c r="AS915" s="4">
        <f t="shared" si="34"/>
        <v>62905.29354</v>
      </c>
      <c r="AT915" s="4">
        <f t="shared" si="35"/>
        <v>69376.75153</v>
      </c>
      <c r="AU915" s="4">
        <f>AP915*'Ejercicio 3 - TIR'!$D$5</f>
        <v>15287.4479</v>
      </c>
      <c r="AV915" s="4">
        <f>AQ915*'Ejercicio 3 - TIR'!$D$5</f>
        <v>22219.53138</v>
      </c>
      <c r="AW915" s="4">
        <f>AR915*'Ejercicio 3 - TIR'!$D$5</f>
        <v>25691.44227</v>
      </c>
      <c r="AX915" s="4">
        <f>AS915*'Ejercicio 3 - TIR'!$D$5</f>
        <v>31452.64677</v>
      </c>
      <c r="AY915" s="4">
        <f>AT915*'Ejercicio 3 - TIR'!$D$5</f>
        <v>34688.37576</v>
      </c>
      <c r="AZ915" s="4">
        <f t="shared" ref="AZ915:BD915" si="2780">AJ915-AU915-AE915</f>
        <v>23509.20382</v>
      </c>
      <c r="BA915" s="4">
        <f t="shared" si="2780"/>
        <v>29797.16452</v>
      </c>
      <c r="BB915" s="4">
        <f t="shared" si="2780"/>
        <v>32350.6274</v>
      </c>
      <c r="BC915" s="4">
        <f t="shared" si="2780"/>
        <v>36982.08136</v>
      </c>
      <c r="BD915" s="4">
        <f t="shared" si="2780"/>
        <v>38768.49309</v>
      </c>
      <c r="BE915" s="4">
        <f t="shared" ref="BE915:BI915" si="2781">AZ915/Z915</f>
        <v>20278.38243</v>
      </c>
      <c r="BF915" s="4">
        <f t="shared" si="2781"/>
        <v>22344.93503</v>
      </c>
      <c r="BG915" s="4">
        <f t="shared" si="2781"/>
        <v>20450.77792</v>
      </c>
      <c r="BH915" s="4">
        <f t="shared" si="2781"/>
        <v>19594.32395</v>
      </c>
      <c r="BI915" s="4">
        <f t="shared" si="2781"/>
        <v>17008.83262</v>
      </c>
      <c r="BJ915" s="4">
        <f t="shared" si="38"/>
        <v>61331.93939</v>
      </c>
      <c r="BK915" s="4">
        <f t="shared" si="39"/>
        <v>28511.58921</v>
      </c>
      <c r="BL915" s="4">
        <f t="shared" si="40"/>
        <v>89843.5286</v>
      </c>
      <c r="BM915" s="4">
        <f>BK915*'Ejercicio 3 - TIR'!$D$5</f>
        <v>14255.7946</v>
      </c>
      <c r="BN915" s="4">
        <f t="shared" si="41"/>
        <v>75587.73399</v>
      </c>
      <c r="BO915" s="4">
        <f t="shared" si="42"/>
        <v>33162.47326</v>
      </c>
      <c r="BP915" s="4">
        <f t="shared" si="43"/>
        <v>-89452.24995</v>
      </c>
      <c r="BQ915" s="4">
        <f t="shared" ref="BQ915:BT915" si="2782">BE915</f>
        <v>20278.38243</v>
      </c>
      <c r="BR915" s="4">
        <f t="shared" si="2782"/>
        <v>22344.93503</v>
      </c>
      <c r="BS915" s="4">
        <f t="shared" si="2782"/>
        <v>20450.77792</v>
      </c>
      <c r="BT915" s="4">
        <f t="shared" si="2782"/>
        <v>19594.32395</v>
      </c>
      <c r="BU915" s="4">
        <f t="shared" si="45"/>
        <v>50171.30588</v>
      </c>
      <c r="BV915" s="36">
        <f t="shared" si="46"/>
        <v>12.76466627</v>
      </c>
    </row>
    <row r="916" ht="15.0" customHeight="1">
      <c r="A916" s="2">
        <v>915.0</v>
      </c>
      <c r="B916" s="3">
        <f t="shared" si="4"/>
        <v>0.7961886707</v>
      </c>
      <c r="C916" s="4">
        <f>IF(B916&lt;=('Ejercicio 3 - TIR'!$D$13-'Ejercicio 3 - TIR'!$C$13)/('Ejercicio 3 - TIR'!$E$13-'Ejercicio 3 - TIR'!$C$13),'Ejercicio 3 - TIR'!$C$13+SQRT(('Ejercicio 3 - TIR'!$E$13-'Ejercicio 3 - TIR'!$C$13)*('Ejercicio 3 - TIR'!$D$13-'Ejercicio 3 - TIR'!$C$13)*B916),'Ejercicio 3 - TIR'!$E$13-SQRT(('Ejercicio 3 - TIR'!$E$13-'Ejercicio 3 - TIR'!$C$13)*('Ejercicio 3 - TIR'!$E$13-'Ejercicio 3 - TIR'!$D$13)*(1-B916)))</f>
        <v>84361.15109</v>
      </c>
      <c r="D916" s="3">
        <f t="shared" si="5"/>
        <v>0.08059767568</v>
      </c>
      <c r="E916" s="4">
        <f>IF(D916&lt;=('Ejercicio 3 - TIR'!$D$14-'Ejercicio 3 - TIR'!$C$14)/('Ejercicio 3 - TIR'!$E$14-'Ejercicio 3 - TIR'!$C$14),'Ejercicio 3 - TIR'!$C$14+SQRT(('Ejercicio 3 - TIR'!$E$14-'Ejercicio 3 - TIR'!$C$14)*('Ejercicio 3 - TIR'!$D$14-'Ejercicio 3 - TIR'!$C$14)*D916),'Ejercicio 3 - TIR'!$E$14-SQRT(('Ejercicio 3 - TIR'!$E$14-'Ejercicio 3 - TIR'!$C$14)*('Ejercicio 3 - TIR'!$E$14-'Ejercicio 3 - TIR'!$D$14)*(1-D916)))</f>
        <v>27458.62272</v>
      </c>
      <c r="F916" s="3">
        <f t="shared" si="6"/>
        <v>0.7187752098</v>
      </c>
      <c r="G916" s="4">
        <f>IF(F916&lt;=('Ejercicio 3 - TIR'!$D$18-'Ejercicio 3 - TIR'!$C$18)/('Ejercicio 3 - TIR'!$E$18-'Ejercicio 3 - TIR'!$C$18),'Ejercicio 3 - TIR'!$C$18+SQRT(('Ejercicio 3 - TIR'!$E$18-'Ejercicio 3 - TIR'!$C$18)*('Ejercicio 3 - TIR'!$D$18-'Ejercicio 3 - TIR'!$C$18)*F916),'Ejercicio 3 - TIR'!$E$18-SQRT(('Ejercicio 3 - TIR'!$E$18-'Ejercicio 3 - TIR'!$C$18)*('Ejercicio 3 - TIR'!$E$18-'Ejercicio 3 - TIR'!$D$18)*(1-F916)))</f>
        <v>40407.41257</v>
      </c>
      <c r="H916" s="3">
        <f t="shared" si="7"/>
        <v>0.4310827158</v>
      </c>
      <c r="I916" s="4">
        <f>IF(H916&lt;=('Ejercicio 3 - TIR'!$D$18-'Ejercicio 3 - TIR'!$C$18)/('Ejercicio 3 - TIR'!$E$18-'Ejercicio 3 - TIR'!$C$18),'Ejercicio 3 - TIR'!$C$18+SQRT(('Ejercicio 3 - TIR'!$E$18-'Ejercicio 3 - TIR'!$C$18)*('Ejercicio 3 - TIR'!$D$18-'Ejercicio 3 - TIR'!$C$18)*H916),'Ejercicio 3 - TIR'!$E$18-SQRT(('Ejercicio 3 - TIR'!$E$18-'Ejercicio 3 - TIR'!$C$18)*('Ejercicio 3 - TIR'!$E$18-'Ejercicio 3 - TIR'!$D$18)*(1-H916)))</f>
        <v>38041.29389</v>
      </c>
      <c r="J916" s="3">
        <f t="shared" si="8"/>
        <v>0.8696074177</v>
      </c>
      <c r="K916" s="4">
        <f>IF(J916&lt;=('Ejercicio 3 - TIR'!$D$18-'Ejercicio 3 - TIR'!$C$18)/('Ejercicio 3 - TIR'!$E$18-'Ejercicio 3 - TIR'!$C$18),'Ejercicio 3 - TIR'!$C$18+SQRT(('Ejercicio 3 - TIR'!$E$18-'Ejercicio 3 - TIR'!$C$18)*('Ejercicio 3 - TIR'!$D$18-'Ejercicio 3 - TIR'!$C$18)*J916),'Ejercicio 3 - TIR'!$E$18-SQRT(('Ejercicio 3 - TIR'!$E$18-'Ejercicio 3 - TIR'!$C$18)*('Ejercicio 3 - TIR'!$E$18-'Ejercicio 3 - TIR'!$D$18)*(1-J916)))</f>
        <v>41872.78979</v>
      </c>
      <c r="L916" s="3">
        <f t="shared" si="9"/>
        <v>0.3893519503</v>
      </c>
      <c r="M916" s="4">
        <f>IF(L916&lt;=('Ejercicio 3 - TIR'!$D$18-'Ejercicio 3 - TIR'!$C$18)/('Ejercicio 3 - TIR'!$E$18-'Ejercicio 3 - TIR'!$C$18),'Ejercicio 3 - TIR'!$C$18+SQRT(('Ejercicio 3 - TIR'!$E$18-'Ejercicio 3 - TIR'!$C$18)*('Ejercicio 3 - TIR'!$D$18-'Ejercicio 3 - TIR'!$C$18)*L916),'Ejercicio 3 - TIR'!$E$18-SQRT(('Ejercicio 3 - TIR'!$E$18-'Ejercicio 3 - TIR'!$C$18)*('Ejercicio 3 - TIR'!$E$18-'Ejercicio 3 - TIR'!$D$18)*(1-L916)))</f>
        <v>37642.17198</v>
      </c>
      <c r="N916" s="3">
        <f t="shared" si="10"/>
        <v>0.1031765679</v>
      </c>
      <c r="O916" s="4">
        <f>IF(N916&lt;=('Ejercicio 3 - TIR'!$D$18-'Ejercicio 3 - TIR'!$C$18)/('Ejercicio 3 - TIR'!$E$18-'Ejercicio 3 - TIR'!$C$18),'Ejercicio 3 - TIR'!$C$18+SQRT(('Ejercicio 3 - TIR'!$E$18-'Ejercicio 3 - TIR'!$C$18)*('Ejercicio 3 - TIR'!$D$18-'Ejercicio 3 - TIR'!$C$18)*N916),'Ejercicio 3 - TIR'!$E$18-SQRT(('Ejercicio 3 - TIR'!$E$18-'Ejercicio 3 - TIR'!$C$18)*('Ejercicio 3 - TIR'!$E$18-'Ejercicio 3 - TIR'!$D$18)*(1-N916)))</f>
        <v>33934.01642</v>
      </c>
      <c r="P916" s="3">
        <f t="shared" si="11"/>
        <v>0.7947124087</v>
      </c>
      <c r="Q916" s="7">
        <f>IF(P916&lt;=('Ejercicio 3 - TIR'!$D$22-'Ejercicio 3 - TIR'!$C$22)/('Ejercicio 3 - TIR'!$E$22-'Ejercicio 3 - TIR'!$C$22),'Ejercicio 3 - TIR'!$C$22+SQRT(('Ejercicio 3 - TIR'!$E$22-'Ejercicio 3 - TIR'!$C$22)*('Ejercicio 3 - TIR'!$D$22-'Ejercicio 3 - TIR'!$C$22)*P916),'Ejercicio 3 - TIR'!$E$22-SQRT(('Ejercicio 3 - TIR'!$E$22-'Ejercicio 3 - TIR'!$C$22)*('Ejercicio 3 - TIR'!$E$22-'Ejercicio 3 - TIR'!$D$22)*(1-P916)))</f>
        <v>0.1607771577</v>
      </c>
      <c r="R916" s="3">
        <f t="shared" si="12"/>
        <v>0.513464726</v>
      </c>
      <c r="S916" s="7">
        <f>IF(R916&lt;=('Ejercicio 3 - TIR'!$D$23-'Ejercicio 3 - TIR'!$C$23)/('Ejercicio 3 - TIR'!$E$23-'Ejercicio 3 - TIR'!$C$23),'Ejercicio 3 - TIR'!$C$23+SQRT(('Ejercicio 3 - TIR'!$E$23-'Ejercicio 3 - TIR'!$C$23)*('Ejercicio 3 - TIR'!$D$23-'Ejercicio 3 - TIR'!$C$23)*R916),'Ejercicio 3 - TIR'!$E$23-SQRT(('Ejercicio 3 - TIR'!$E$23-'Ejercicio 3 - TIR'!$C$23)*('Ejercicio 3 - TIR'!$E$23-'Ejercicio 3 - TIR'!$D$23)*(1-R916)))</f>
        <v>0.1504066985</v>
      </c>
      <c r="T916" s="3">
        <f t="shared" si="13"/>
        <v>0.9263249859</v>
      </c>
      <c r="U916" s="7">
        <f>IF(T916&lt;=('Ejercicio 3 - TIR'!$D$24-'Ejercicio 3 - TIR'!$C$24)/('Ejercicio 3 - TIR'!$E$24-'Ejercicio 3 - TIR'!$C$24),'Ejercicio 3 - TIR'!$C$24+SQRT(('Ejercicio 3 - TIR'!$E$24-'Ejercicio 3 - TIR'!$C$24)*('Ejercicio 3 - TIR'!$D$24-'Ejercicio 3 - TIR'!$C$24)*T916),'Ejercicio 3 - TIR'!$E$24-SQRT(('Ejercicio 3 - TIR'!$E$24-'Ejercicio 3 - TIR'!$C$24)*('Ejercicio 3 - TIR'!$E$24-'Ejercicio 3 - TIR'!$D$24)*(1-T916)))</f>
        <v>0.2056371995</v>
      </c>
      <c r="V916" s="3">
        <f t="shared" si="14"/>
        <v>0.7497100814</v>
      </c>
      <c r="W916" s="7">
        <f>IF(V916&lt;=('Ejercicio 3 - TIR'!$D$25-'Ejercicio 3 - TIR'!$C$25)/('Ejercicio 3 - TIR'!$E$25-'Ejercicio 3 - TIR'!$C$25),'Ejercicio 3 - TIR'!$C$25+SQRT(('Ejercicio 3 - TIR'!$E$25-'Ejercicio 3 - TIR'!$C$25)*('Ejercicio 3 - TIR'!$D$25-'Ejercicio 3 - TIR'!$C$25)*V916),'Ejercicio 3 - TIR'!$E$25-SQRT(('Ejercicio 3 - TIR'!$E$25-'Ejercicio 3 - TIR'!$C$25)*('Ejercicio 3 - TIR'!$E$25-'Ejercicio 3 - TIR'!$D$25)*(1-V916)))</f>
        <v>0.2204024542</v>
      </c>
      <c r="X916" s="3">
        <f t="shared" si="15"/>
        <v>0.8365480312</v>
      </c>
      <c r="Y916" s="7">
        <f>IF(X916&lt;=('Ejercicio 3 - TIR'!$D$26-'Ejercicio 3 - TIR'!$C$26)/('Ejercicio 3 - TIR'!$E$26-'Ejercicio 3 - TIR'!$C$26),'Ejercicio 3 - TIR'!$C$26+SQRT(('Ejercicio 3 - TIR'!$E$26-'Ejercicio 3 - TIR'!$C$26)*('Ejercicio 3 - TIR'!$D$26-'Ejercicio 3 - TIR'!$C$26)*X916),'Ejercicio 3 - TIR'!$E$26-SQRT(('Ejercicio 3 - TIR'!$E$26-'Ejercicio 3 - TIR'!$C$26)*('Ejercicio 3 - TIR'!$E$26-'Ejercicio 3 - TIR'!$D$26)*(1-X916)))</f>
        <v>0.2502907316</v>
      </c>
      <c r="Z916" s="3">
        <f t="shared" si="16"/>
        <v>1.160777158</v>
      </c>
      <c r="AA916" s="3">
        <f t="shared" si="17"/>
        <v>1.335365818</v>
      </c>
      <c r="AB916" s="3">
        <f t="shared" si="18"/>
        <v>1.609966705</v>
      </c>
      <c r="AC916" s="3">
        <f t="shared" si="19"/>
        <v>1.964807318</v>
      </c>
      <c r="AD916" s="3">
        <f t="shared" si="20"/>
        <v>2.456580379</v>
      </c>
      <c r="AE916" s="2">
        <f t="shared" si="21"/>
        <v>4414.719316</v>
      </c>
      <c r="AF916" s="2">
        <f t="shared" si="22"/>
        <v>5078.722674</v>
      </c>
      <c r="AG916" s="2">
        <f t="shared" si="23"/>
        <v>6123.096981</v>
      </c>
      <c r="AH916" s="2">
        <f t="shared" si="24"/>
        <v>7472.642583</v>
      </c>
      <c r="AI916" s="2">
        <f t="shared" si="25"/>
        <v>9342.975762</v>
      </c>
      <c r="AJ916" s="4">
        <f t="shared" si="26"/>
        <v>46904.00152</v>
      </c>
      <c r="AK916" s="4">
        <f t="shared" si="27"/>
        <v>50799.04352</v>
      </c>
      <c r="AL916" s="4">
        <f t="shared" si="28"/>
        <v>67413.7974</v>
      </c>
      <c r="AM916" s="4">
        <f t="shared" si="29"/>
        <v>73959.61496</v>
      </c>
      <c r="AN916" s="4">
        <f t="shared" si="30"/>
        <v>83361.6389</v>
      </c>
      <c r="AO916" s="4">
        <f>C916/'Ejercicio 3 - TIR'!$D$7</f>
        <v>16872.23022</v>
      </c>
      <c r="AP916" s="4">
        <f t="shared" si="31"/>
        <v>30031.7713</v>
      </c>
      <c r="AQ916" s="4">
        <f t="shared" si="32"/>
        <v>33926.8133</v>
      </c>
      <c r="AR916" s="4">
        <f t="shared" si="33"/>
        <v>50541.56719</v>
      </c>
      <c r="AS916" s="4">
        <f t="shared" si="34"/>
        <v>57087.38474</v>
      </c>
      <c r="AT916" s="4">
        <f t="shared" si="35"/>
        <v>66489.40868</v>
      </c>
      <c r="AU916" s="4">
        <f>AP916*'Ejercicio 3 - TIR'!$D$5</f>
        <v>15015.88565</v>
      </c>
      <c r="AV916" s="4">
        <f>AQ916*'Ejercicio 3 - TIR'!$D$5</f>
        <v>16963.40665</v>
      </c>
      <c r="AW916" s="4">
        <f>AR916*'Ejercicio 3 - TIR'!$D$5</f>
        <v>25270.78359</v>
      </c>
      <c r="AX916" s="4">
        <f>AS916*'Ejercicio 3 - TIR'!$D$5</f>
        <v>28543.69237</v>
      </c>
      <c r="AY916" s="4">
        <f>AT916*'Ejercicio 3 - TIR'!$D$5</f>
        <v>33244.70434</v>
      </c>
      <c r="AZ916" s="4">
        <f t="shared" ref="AZ916:BD916" si="2783">AJ916-AU916-AE916</f>
        <v>27473.39655</v>
      </c>
      <c r="BA916" s="4">
        <f t="shared" si="2783"/>
        <v>28756.91419</v>
      </c>
      <c r="BB916" s="4">
        <f t="shared" si="2783"/>
        <v>36019.91683</v>
      </c>
      <c r="BC916" s="4">
        <f t="shared" si="2783"/>
        <v>37943.28</v>
      </c>
      <c r="BD916" s="4">
        <f t="shared" si="2783"/>
        <v>40773.9588</v>
      </c>
      <c r="BE916" s="4">
        <f t="shared" ref="BE916:BI916" si="2784">AZ916/Z916</f>
        <v>23668.10578</v>
      </c>
      <c r="BF916" s="4">
        <f t="shared" si="2784"/>
        <v>21534.8587</v>
      </c>
      <c r="BG916" s="4">
        <f t="shared" si="2784"/>
        <v>22373.08183</v>
      </c>
      <c r="BH916" s="4">
        <f t="shared" si="2784"/>
        <v>19311.45088</v>
      </c>
      <c r="BI916" s="4">
        <f t="shared" si="2784"/>
        <v>16597.85251</v>
      </c>
      <c r="BJ916" s="4">
        <f t="shared" si="38"/>
        <v>67454.3138</v>
      </c>
      <c r="BK916" s="4">
        <f t="shared" si="39"/>
        <v>41447.9897</v>
      </c>
      <c r="BL916" s="4">
        <f t="shared" si="40"/>
        <v>108902.3035</v>
      </c>
      <c r="BM916" s="4">
        <f>BK916*'Ejercicio 3 - TIR'!$D$5</f>
        <v>20723.99485</v>
      </c>
      <c r="BN916" s="4">
        <f t="shared" si="41"/>
        <v>88178.30865</v>
      </c>
      <c r="BO916" s="4">
        <f t="shared" si="42"/>
        <v>35894.73783</v>
      </c>
      <c r="BP916" s="4">
        <f t="shared" si="43"/>
        <v>-111819.7738</v>
      </c>
      <c r="BQ916" s="4">
        <f t="shared" ref="BQ916:BT916" si="2785">BE916</f>
        <v>23668.10578</v>
      </c>
      <c r="BR916" s="4">
        <f t="shared" si="2785"/>
        <v>21534.8587</v>
      </c>
      <c r="BS916" s="4">
        <f t="shared" si="2785"/>
        <v>22373.08183</v>
      </c>
      <c r="BT916" s="4">
        <f t="shared" si="2785"/>
        <v>19311.45088</v>
      </c>
      <c r="BU916" s="4">
        <f t="shared" si="45"/>
        <v>52492.59034</v>
      </c>
      <c r="BV916" s="36">
        <f t="shared" si="46"/>
        <v>6.861437343</v>
      </c>
    </row>
    <row r="917" ht="15.0" customHeight="1">
      <c r="A917" s="2">
        <v>916.0</v>
      </c>
      <c r="B917" s="3">
        <f t="shared" si="4"/>
        <v>0.171708118</v>
      </c>
      <c r="C917" s="4">
        <f>IF(B917&lt;=('Ejercicio 3 - TIR'!$D$13-'Ejercicio 3 - TIR'!$C$13)/('Ejercicio 3 - TIR'!$E$13-'Ejercicio 3 - TIR'!$C$13),'Ejercicio 3 - TIR'!$C$13+SQRT(('Ejercicio 3 - TIR'!$E$13-'Ejercicio 3 - TIR'!$C$13)*('Ejercicio 3 - TIR'!$D$13-'Ejercicio 3 - TIR'!$C$13)*B917),'Ejercicio 3 - TIR'!$E$13-SQRT(('Ejercicio 3 - TIR'!$E$13-'Ejercicio 3 - TIR'!$C$13)*('Ejercicio 3 - TIR'!$E$13-'Ejercicio 3 - TIR'!$D$13)*(1-B917)))</f>
        <v>68287.53565</v>
      </c>
      <c r="D917" s="3">
        <f t="shared" si="5"/>
        <v>0.3741745282</v>
      </c>
      <c r="E917" s="4">
        <f>IF(D917&lt;=('Ejercicio 3 - TIR'!$D$14-'Ejercicio 3 - TIR'!$C$14)/('Ejercicio 3 - TIR'!$E$14-'Ejercicio 3 - TIR'!$C$14),'Ejercicio 3 - TIR'!$C$14+SQRT(('Ejercicio 3 - TIR'!$E$14-'Ejercicio 3 - TIR'!$C$14)*('Ejercicio 3 - TIR'!$D$14-'Ejercicio 3 - TIR'!$C$14)*D917),'Ejercicio 3 - TIR'!$E$14-SQRT(('Ejercicio 3 - TIR'!$E$14-'Ejercicio 3 - TIR'!$C$14)*('Ejercicio 3 - TIR'!$E$14-'Ejercicio 3 - TIR'!$D$14)*(1-D917)))</f>
        <v>30311.14967</v>
      </c>
      <c r="F917" s="3">
        <f t="shared" si="6"/>
        <v>0.847854983</v>
      </c>
      <c r="G917" s="4">
        <f>IF(F917&lt;=('Ejercicio 3 - TIR'!$D$18-'Ejercicio 3 - TIR'!$C$18)/('Ejercicio 3 - TIR'!$E$18-'Ejercicio 3 - TIR'!$C$18),'Ejercicio 3 - TIR'!$C$18+SQRT(('Ejercicio 3 - TIR'!$E$18-'Ejercicio 3 - TIR'!$C$18)*('Ejercicio 3 - TIR'!$D$18-'Ejercicio 3 - TIR'!$C$18)*F917),'Ejercicio 3 - TIR'!$E$18-SQRT(('Ejercicio 3 - TIR'!$E$18-'Ejercicio 3 - TIR'!$C$18)*('Ejercicio 3 - TIR'!$E$18-'Ejercicio 3 - TIR'!$D$18)*(1-F917)))</f>
        <v>41622.00114</v>
      </c>
      <c r="H917" s="3">
        <f t="shared" si="7"/>
        <v>0.8760518535</v>
      </c>
      <c r="I917" s="4">
        <f>IF(H917&lt;=('Ejercicio 3 - TIR'!$D$18-'Ejercicio 3 - TIR'!$C$18)/('Ejercicio 3 - TIR'!$E$18-'Ejercicio 3 - TIR'!$C$18),'Ejercicio 3 - TIR'!$C$18+SQRT(('Ejercicio 3 - TIR'!$E$18-'Ejercicio 3 - TIR'!$C$18)*('Ejercicio 3 - TIR'!$D$18-'Ejercicio 3 - TIR'!$C$18)*H917),'Ejercicio 3 - TIR'!$E$18-SQRT(('Ejercicio 3 - TIR'!$E$18-'Ejercicio 3 - TIR'!$C$18)*('Ejercicio 3 - TIR'!$E$18-'Ejercicio 3 - TIR'!$D$18)*(1-H917)))</f>
        <v>41951.04756</v>
      </c>
      <c r="J917" s="3">
        <f t="shared" si="8"/>
        <v>0.3849554749</v>
      </c>
      <c r="K917" s="4">
        <f>IF(J917&lt;=('Ejercicio 3 - TIR'!$D$18-'Ejercicio 3 - TIR'!$C$18)/('Ejercicio 3 - TIR'!$E$18-'Ejercicio 3 - TIR'!$C$18),'Ejercicio 3 - TIR'!$C$18+SQRT(('Ejercicio 3 - TIR'!$E$18-'Ejercicio 3 - TIR'!$C$18)*('Ejercicio 3 - TIR'!$D$18-'Ejercicio 3 - TIR'!$C$18)*J917),'Ejercicio 3 - TIR'!$E$18-SQRT(('Ejercicio 3 - TIR'!$E$18-'Ejercicio 3 - TIR'!$C$18)*('Ejercicio 3 - TIR'!$E$18-'Ejercicio 3 - TIR'!$D$18)*(1-J917)))</f>
        <v>37598.90263</v>
      </c>
      <c r="L917" s="3">
        <f t="shared" si="9"/>
        <v>0.1641670075</v>
      </c>
      <c r="M917" s="4">
        <f>IF(L917&lt;=('Ejercicio 3 - TIR'!$D$18-'Ejercicio 3 - TIR'!$C$18)/('Ejercicio 3 - TIR'!$E$18-'Ejercicio 3 - TIR'!$C$18),'Ejercicio 3 - TIR'!$C$18+SQRT(('Ejercicio 3 - TIR'!$E$18-'Ejercicio 3 - TIR'!$C$18)*('Ejercicio 3 - TIR'!$D$18-'Ejercicio 3 - TIR'!$C$18)*L917),'Ejercicio 3 - TIR'!$E$18-SQRT(('Ejercicio 3 - TIR'!$E$18-'Ejercicio 3 - TIR'!$C$18)*('Ejercicio 3 - TIR'!$E$18-'Ejercicio 3 - TIR'!$D$18)*(1-L917)))</f>
        <v>34962.36346</v>
      </c>
      <c r="N917" s="3">
        <f t="shared" si="10"/>
        <v>0.2874777033</v>
      </c>
      <c r="O917" s="4">
        <f>IF(N917&lt;=('Ejercicio 3 - TIR'!$D$18-'Ejercicio 3 - TIR'!$C$18)/('Ejercicio 3 - TIR'!$E$18-'Ejercicio 3 - TIR'!$C$18),'Ejercicio 3 - TIR'!$C$18+SQRT(('Ejercicio 3 - TIR'!$E$18-'Ejercicio 3 - TIR'!$C$18)*('Ejercicio 3 - TIR'!$D$18-'Ejercicio 3 - TIR'!$C$18)*N917),'Ejercicio 3 - TIR'!$E$18-SQRT(('Ejercicio 3 - TIR'!$E$18-'Ejercicio 3 - TIR'!$C$18)*('Ejercicio 3 - TIR'!$E$18-'Ejercicio 3 - TIR'!$D$18)*(1-N917)))</f>
        <v>36566.70812</v>
      </c>
      <c r="P917" s="3">
        <f t="shared" si="11"/>
        <v>0.02687323889</v>
      </c>
      <c r="Q917" s="7">
        <f>IF(P917&lt;=('Ejercicio 3 - TIR'!$D$22-'Ejercicio 3 - TIR'!$C$22)/('Ejercicio 3 - TIR'!$E$22-'Ejercicio 3 - TIR'!$C$22),'Ejercicio 3 - TIR'!$C$22+SQRT(('Ejercicio 3 - TIR'!$E$22-'Ejercicio 3 - TIR'!$C$22)*('Ejercicio 3 - TIR'!$D$22-'Ejercicio 3 - TIR'!$C$22)*P917),'Ejercicio 3 - TIR'!$E$22-SQRT(('Ejercicio 3 - TIR'!$E$22-'Ejercicio 3 - TIR'!$C$22)*('Ejercicio 3 - TIR'!$E$22-'Ejercicio 3 - TIR'!$D$22)*(1-P917)))</f>
        <v>0.126954986</v>
      </c>
      <c r="R917" s="3">
        <f t="shared" si="12"/>
        <v>0.8027318066</v>
      </c>
      <c r="S917" s="7">
        <f>IF(R917&lt;=('Ejercicio 3 - TIR'!$D$23-'Ejercicio 3 - TIR'!$C$23)/('Ejercicio 3 - TIR'!$E$23-'Ejercicio 3 - TIR'!$C$23),'Ejercicio 3 - TIR'!$C$23+SQRT(('Ejercicio 3 - TIR'!$E$23-'Ejercicio 3 - TIR'!$C$23)*('Ejercicio 3 - TIR'!$D$23-'Ejercicio 3 - TIR'!$C$23)*R917),'Ejercicio 3 - TIR'!$E$23-SQRT(('Ejercicio 3 - TIR'!$E$23-'Ejercicio 3 - TIR'!$C$23)*('Ejercicio 3 - TIR'!$E$23-'Ejercicio 3 - TIR'!$D$23)*(1-R917)))</f>
        <v>0.1611563605</v>
      </c>
      <c r="T917" s="3">
        <f t="shared" si="13"/>
        <v>0.9631849898</v>
      </c>
      <c r="U917" s="7">
        <f>IF(T917&lt;=('Ejercicio 3 - TIR'!$D$24-'Ejercicio 3 - TIR'!$C$24)/('Ejercicio 3 - TIR'!$E$24-'Ejercicio 3 - TIR'!$C$24),'Ejercicio 3 - TIR'!$C$24+SQRT(('Ejercicio 3 - TIR'!$E$24-'Ejercicio 3 - TIR'!$C$24)*('Ejercicio 3 - TIR'!$D$24-'Ejercicio 3 - TIR'!$C$24)*T917),'Ejercicio 3 - TIR'!$E$24-SQRT(('Ejercicio 3 - TIR'!$E$24-'Ejercicio 3 - TIR'!$C$24)*('Ejercicio 3 - TIR'!$E$24-'Ejercicio 3 - TIR'!$D$24)*(1-T917)))</f>
        <v>0.209847068</v>
      </c>
      <c r="V917" s="3">
        <f t="shared" si="14"/>
        <v>0.4356097935</v>
      </c>
      <c r="W917" s="7">
        <f>IF(V917&lt;=('Ejercicio 3 - TIR'!$D$25-'Ejercicio 3 - TIR'!$C$25)/('Ejercicio 3 - TIR'!$E$25-'Ejercicio 3 - TIR'!$C$25),'Ejercicio 3 - TIR'!$C$25+SQRT(('Ejercicio 3 - TIR'!$E$25-'Ejercicio 3 - TIR'!$C$25)*('Ejercicio 3 - TIR'!$D$25-'Ejercicio 3 - TIR'!$C$25)*V917),'Ejercicio 3 - TIR'!$E$25-SQRT(('Ejercicio 3 - TIR'!$E$25-'Ejercicio 3 - TIR'!$C$25)*('Ejercicio 3 - TIR'!$E$25-'Ejercicio 3 - TIR'!$D$25)*(1-V917)))</f>
        <v>0.2055549134</v>
      </c>
      <c r="X917" s="3">
        <f t="shared" si="15"/>
        <v>0.5432209539</v>
      </c>
      <c r="Y917" s="7">
        <f>IF(X917&lt;=('Ejercicio 3 - TIR'!$D$26-'Ejercicio 3 - TIR'!$C$26)/('Ejercicio 3 - TIR'!$E$26-'Ejercicio 3 - TIR'!$C$26),'Ejercicio 3 - TIR'!$C$26+SQRT(('Ejercicio 3 - TIR'!$E$26-'Ejercicio 3 - TIR'!$C$26)*('Ejercicio 3 - TIR'!$D$26-'Ejercicio 3 - TIR'!$C$26)*X917),'Ejercicio 3 - TIR'!$E$26-SQRT(('Ejercicio 3 - TIR'!$E$26-'Ejercicio 3 - TIR'!$C$26)*('Ejercicio 3 - TIR'!$E$26-'Ejercicio 3 - TIR'!$D$26)*(1-X917)))</f>
        <v>0.2303350541</v>
      </c>
      <c r="Z917" s="3">
        <f t="shared" si="16"/>
        <v>1.126954986</v>
      </c>
      <c r="AA917" s="3">
        <f t="shared" si="17"/>
        <v>1.30857095</v>
      </c>
      <c r="AB917" s="3">
        <f t="shared" si="18"/>
        <v>1.583170727</v>
      </c>
      <c r="AC917" s="3">
        <f t="shared" si="19"/>
        <v>1.908599249</v>
      </c>
      <c r="AD917" s="3">
        <f t="shared" si="20"/>
        <v>2.34821656</v>
      </c>
      <c r="AE917" s="2">
        <f t="shared" si="21"/>
        <v>3848.151581</v>
      </c>
      <c r="AF917" s="2">
        <f t="shared" si="22"/>
        <v>4468.305685</v>
      </c>
      <c r="AG917" s="2">
        <f t="shared" si="23"/>
        <v>5405.966532</v>
      </c>
      <c r="AH917" s="2">
        <f t="shared" si="24"/>
        <v>6517.189514</v>
      </c>
      <c r="AI917" s="2">
        <f t="shared" si="25"/>
        <v>8018.326713</v>
      </c>
      <c r="AJ917" s="4">
        <f t="shared" si="26"/>
        <v>46906.12171</v>
      </c>
      <c r="AK917" s="4">
        <f t="shared" si="27"/>
        <v>54895.92216</v>
      </c>
      <c r="AL917" s="4">
        <f t="shared" si="28"/>
        <v>59525.48202</v>
      </c>
      <c r="AM917" s="4">
        <f t="shared" si="29"/>
        <v>66729.14064</v>
      </c>
      <c r="AN917" s="4">
        <f t="shared" si="30"/>
        <v>85866.54955</v>
      </c>
      <c r="AO917" s="4">
        <f>C917/'Ejercicio 3 - TIR'!$D$7</f>
        <v>13657.50713</v>
      </c>
      <c r="AP917" s="4">
        <f t="shared" si="31"/>
        <v>33248.61458</v>
      </c>
      <c r="AQ917" s="4">
        <f t="shared" si="32"/>
        <v>41238.41503</v>
      </c>
      <c r="AR917" s="4">
        <f t="shared" si="33"/>
        <v>45867.97489</v>
      </c>
      <c r="AS917" s="4">
        <f t="shared" si="34"/>
        <v>53071.63351</v>
      </c>
      <c r="AT917" s="4">
        <f t="shared" si="35"/>
        <v>72209.04242</v>
      </c>
      <c r="AU917" s="4">
        <f>AP917*'Ejercicio 3 - TIR'!$D$5</f>
        <v>16624.30729</v>
      </c>
      <c r="AV917" s="4">
        <f>AQ917*'Ejercicio 3 - TIR'!$D$5</f>
        <v>20619.20751</v>
      </c>
      <c r="AW917" s="4">
        <f>AR917*'Ejercicio 3 - TIR'!$D$5</f>
        <v>22933.98745</v>
      </c>
      <c r="AX917" s="4">
        <f>AS917*'Ejercicio 3 - TIR'!$D$5</f>
        <v>26535.81675</v>
      </c>
      <c r="AY917" s="4">
        <f>AT917*'Ejercicio 3 - TIR'!$D$5</f>
        <v>36104.52121</v>
      </c>
      <c r="AZ917" s="4">
        <f t="shared" ref="AZ917:BD917" si="2786">AJ917-AU917-AE917</f>
        <v>26433.66284</v>
      </c>
      <c r="BA917" s="4">
        <f t="shared" si="2786"/>
        <v>29808.40896</v>
      </c>
      <c r="BB917" s="4">
        <f t="shared" si="2786"/>
        <v>31185.52804</v>
      </c>
      <c r="BC917" s="4">
        <f t="shared" si="2786"/>
        <v>33676.13437</v>
      </c>
      <c r="BD917" s="4">
        <f t="shared" si="2786"/>
        <v>41743.70163</v>
      </c>
      <c r="BE917" s="4">
        <f t="shared" ref="BE917:BI917" si="2787">AZ917/Z917</f>
        <v>23455.82847</v>
      </c>
      <c r="BF917" s="4">
        <f t="shared" si="2787"/>
        <v>22779.36016</v>
      </c>
      <c r="BG917" s="4">
        <f t="shared" si="2787"/>
        <v>19698.14595</v>
      </c>
      <c r="BH917" s="4">
        <f t="shared" si="2787"/>
        <v>17644.42399</v>
      </c>
      <c r="BI917" s="4">
        <f t="shared" si="2787"/>
        <v>17776.76827</v>
      </c>
      <c r="BJ917" s="4">
        <f t="shared" si="38"/>
        <v>71177.1436</v>
      </c>
      <c r="BK917" s="4">
        <f t="shared" si="39"/>
        <v>32070.78441</v>
      </c>
      <c r="BL917" s="4">
        <f t="shared" si="40"/>
        <v>103247.928</v>
      </c>
      <c r="BM917" s="4">
        <f>BK917*'Ejercicio 3 - TIR'!$D$5</f>
        <v>16035.39221</v>
      </c>
      <c r="BN917" s="4">
        <f t="shared" si="41"/>
        <v>87212.53581</v>
      </c>
      <c r="BO917" s="4">
        <f t="shared" si="42"/>
        <v>37139.90323</v>
      </c>
      <c r="BP917" s="4">
        <f t="shared" si="43"/>
        <v>-98598.68532</v>
      </c>
      <c r="BQ917" s="4">
        <f t="shared" ref="BQ917:BT917" si="2788">BE917</f>
        <v>23455.82847</v>
      </c>
      <c r="BR917" s="4">
        <f t="shared" si="2788"/>
        <v>22779.36016</v>
      </c>
      <c r="BS917" s="4">
        <f t="shared" si="2788"/>
        <v>19698.14595</v>
      </c>
      <c r="BT917" s="4">
        <f t="shared" si="2788"/>
        <v>17644.42399</v>
      </c>
      <c r="BU917" s="4">
        <f t="shared" si="45"/>
        <v>54916.6715</v>
      </c>
      <c r="BV917" s="36">
        <f t="shared" si="46"/>
        <v>10.87083683</v>
      </c>
    </row>
    <row r="918" ht="15.0" customHeight="1">
      <c r="A918" s="2">
        <v>917.0</v>
      </c>
      <c r="B918" s="3">
        <f t="shared" si="4"/>
        <v>0.6132350001</v>
      </c>
      <c r="C918" s="4">
        <f>IF(B918&lt;=('Ejercicio 3 - TIR'!$D$13-'Ejercicio 3 - TIR'!$C$13)/('Ejercicio 3 - TIR'!$E$13-'Ejercicio 3 - TIR'!$C$13),'Ejercicio 3 - TIR'!$C$13+SQRT(('Ejercicio 3 - TIR'!$E$13-'Ejercicio 3 - TIR'!$C$13)*('Ejercicio 3 - TIR'!$D$13-'Ejercicio 3 - TIR'!$C$13)*B918),'Ejercicio 3 - TIR'!$E$13-SQRT(('Ejercicio 3 - TIR'!$E$13-'Ejercicio 3 - TIR'!$C$13)*('Ejercicio 3 - TIR'!$E$13-'Ejercicio 3 - TIR'!$D$13)*(1-B918)))</f>
        <v>78456.60194</v>
      </c>
      <c r="D918" s="3">
        <f t="shared" si="5"/>
        <v>0.7182907404</v>
      </c>
      <c r="E918" s="4">
        <f>IF(D918&lt;=('Ejercicio 3 - TIR'!$D$14-'Ejercicio 3 - TIR'!$C$14)/('Ejercicio 3 - TIR'!$E$14-'Ejercicio 3 - TIR'!$C$14),'Ejercicio 3 - TIR'!$C$14+SQRT(('Ejercicio 3 - TIR'!$E$14-'Ejercicio 3 - TIR'!$C$14)*('Ejercicio 3 - TIR'!$D$14-'Ejercicio 3 - TIR'!$C$14)*D918),'Ejercicio 3 - TIR'!$E$14-SQRT(('Ejercicio 3 - TIR'!$E$14-'Ejercicio 3 - TIR'!$C$14)*('Ejercicio 3 - TIR'!$E$14-'Ejercicio 3 - TIR'!$D$14)*(1-D918)))</f>
        <v>33499.50856</v>
      </c>
      <c r="F918" s="3">
        <f t="shared" si="6"/>
        <v>0.7753143655</v>
      </c>
      <c r="G918" s="4">
        <f>IF(F918&lt;=('Ejercicio 3 - TIR'!$D$18-'Ejercicio 3 - TIR'!$C$18)/('Ejercicio 3 - TIR'!$E$18-'Ejercicio 3 - TIR'!$C$18),'Ejercicio 3 - TIR'!$C$18+SQRT(('Ejercicio 3 - TIR'!$E$18-'Ejercicio 3 - TIR'!$C$18)*('Ejercicio 3 - TIR'!$D$18-'Ejercicio 3 - TIR'!$C$18)*F918),'Ejercicio 3 - TIR'!$E$18-SQRT(('Ejercicio 3 - TIR'!$E$18-'Ejercicio 3 - TIR'!$C$18)*('Ejercicio 3 - TIR'!$E$18-'Ejercicio 3 - TIR'!$D$18)*(1-F918)))</f>
        <v>40894.95157</v>
      </c>
      <c r="H918" s="3">
        <f t="shared" si="7"/>
        <v>0.6371609262</v>
      </c>
      <c r="I918" s="4">
        <f>IF(H918&lt;=('Ejercicio 3 - TIR'!$D$18-'Ejercicio 3 - TIR'!$C$18)/('Ejercicio 3 - TIR'!$E$18-'Ejercicio 3 - TIR'!$C$18),'Ejercicio 3 - TIR'!$C$18+SQRT(('Ejercicio 3 - TIR'!$E$18-'Ejercicio 3 - TIR'!$C$18)*('Ejercicio 3 - TIR'!$D$18-'Ejercicio 3 - TIR'!$C$18)*H918),'Ejercicio 3 - TIR'!$E$18-SQRT(('Ejercicio 3 - TIR'!$E$18-'Ejercicio 3 - TIR'!$C$18)*('Ejercicio 3 - TIR'!$E$18-'Ejercicio 3 - TIR'!$D$18)*(1-H918)))</f>
        <v>39776.20268</v>
      </c>
      <c r="J918" s="3">
        <f t="shared" si="8"/>
        <v>0.7968617427</v>
      </c>
      <c r="K918" s="4">
        <f>IF(J918&lt;=('Ejercicio 3 - TIR'!$D$18-'Ejercicio 3 - TIR'!$C$18)/('Ejercicio 3 - TIR'!$E$18-'Ejercicio 3 - TIR'!$C$18),'Ejercicio 3 - TIR'!$C$18+SQRT(('Ejercicio 3 - TIR'!$E$18-'Ejercicio 3 - TIR'!$C$18)*('Ejercicio 3 - TIR'!$D$18-'Ejercicio 3 - TIR'!$C$18)*J918),'Ejercicio 3 - TIR'!$E$18-SQRT(('Ejercicio 3 - TIR'!$E$18-'Ejercicio 3 - TIR'!$C$18)*('Ejercicio 3 - TIR'!$E$18-'Ejercicio 3 - TIR'!$D$18)*(1-J918)))</f>
        <v>41096.74888</v>
      </c>
      <c r="L918" s="3">
        <f t="shared" si="9"/>
        <v>0.0811011377</v>
      </c>
      <c r="M918" s="4">
        <f>IF(L918&lt;=('Ejercicio 3 - TIR'!$D$18-'Ejercicio 3 - TIR'!$C$18)/('Ejercicio 3 - TIR'!$E$18-'Ejercicio 3 - TIR'!$C$18),'Ejercicio 3 - TIR'!$C$18+SQRT(('Ejercicio 3 - TIR'!$E$18-'Ejercicio 3 - TIR'!$C$18)*('Ejercicio 3 - TIR'!$D$18-'Ejercicio 3 - TIR'!$C$18)*L918),'Ejercicio 3 - TIR'!$E$18-SQRT(('Ejercicio 3 - TIR'!$E$18-'Ejercicio 3 - TIR'!$C$18)*('Ejercicio 3 - TIR'!$E$18-'Ejercicio 3 - TIR'!$D$18)*(1-L918)))</f>
        <v>33487.86047</v>
      </c>
      <c r="N918" s="3">
        <f t="shared" si="10"/>
        <v>0.02685963279</v>
      </c>
      <c r="O918" s="4">
        <f>IF(N918&lt;=('Ejercicio 3 - TIR'!$D$18-'Ejercicio 3 - TIR'!$C$18)/('Ejercicio 3 - TIR'!$E$18-'Ejercicio 3 - TIR'!$C$18),'Ejercicio 3 - TIR'!$C$18+SQRT(('Ejercicio 3 - TIR'!$E$18-'Ejercicio 3 - TIR'!$C$18)*('Ejercicio 3 - TIR'!$D$18-'Ejercicio 3 - TIR'!$C$18)*N918),'Ejercicio 3 - TIR'!$E$18-SQRT(('Ejercicio 3 - TIR'!$E$18-'Ejercicio 3 - TIR'!$C$18)*('Ejercicio 3 - TIR'!$E$18-'Ejercicio 3 - TIR'!$D$18)*(1-N918)))</f>
        <v>32007.22319</v>
      </c>
      <c r="P918" s="3">
        <f t="shared" si="11"/>
        <v>0.7029422849</v>
      </c>
      <c r="Q918" s="7">
        <f>IF(P918&lt;=('Ejercicio 3 - TIR'!$D$22-'Ejercicio 3 - TIR'!$C$22)/('Ejercicio 3 - TIR'!$E$22-'Ejercicio 3 - TIR'!$C$22),'Ejercicio 3 - TIR'!$C$22+SQRT(('Ejercicio 3 - TIR'!$E$22-'Ejercicio 3 - TIR'!$C$22)*('Ejercicio 3 - TIR'!$D$22-'Ejercicio 3 - TIR'!$C$22)*P918),'Ejercicio 3 - TIR'!$E$22-SQRT(('Ejercicio 3 - TIR'!$E$22-'Ejercicio 3 - TIR'!$C$22)*('Ejercicio 3 - TIR'!$E$22-'Ejercicio 3 - TIR'!$D$22)*(1-P918)))</f>
        <v>0.1568763349</v>
      </c>
      <c r="R918" s="3">
        <f t="shared" si="12"/>
        <v>0.988111244</v>
      </c>
      <c r="S918" s="7">
        <f>IF(R918&lt;=('Ejercicio 3 - TIR'!$D$23-'Ejercicio 3 - TIR'!$C$23)/('Ejercicio 3 - TIR'!$E$23-'Ejercicio 3 - TIR'!$C$23),'Ejercicio 3 - TIR'!$C$23+SQRT(('Ejercicio 3 - TIR'!$E$23-'Ejercicio 3 - TIR'!$C$23)*('Ejercicio 3 - TIR'!$D$23-'Ejercicio 3 - TIR'!$C$23)*R918),'Ejercicio 3 - TIR'!$E$23-SQRT(('Ejercicio 3 - TIR'!$E$23-'Ejercicio 3 - TIR'!$C$23)*('Ejercicio 3 - TIR'!$E$23-'Ejercicio 3 - TIR'!$D$23)*(1-R918)))</f>
        <v>0.1753740125</v>
      </c>
      <c r="T918" s="3">
        <f t="shared" si="13"/>
        <v>0.5675408886</v>
      </c>
      <c r="U918" s="7">
        <f>IF(T918&lt;=('Ejercicio 3 - TIR'!$D$24-'Ejercicio 3 - TIR'!$C$24)/('Ejercicio 3 - TIR'!$E$24-'Ejercicio 3 - TIR'!$C$24),'Ejercicio 3 - TIR'!$C$24+SQRT(('Ejercicio 3 - TIR'!$E$24-'Ejercicio 3 - TIR'!$C$24)*('Ejercicio 3 - TIR'!$D$24-'Ejercicio 3 - TIR'!$C$24)*T918),'Ejercicio 3 - TIR'!$E$24-SQRT(('Ejercicio 3 - TIR'!$E$24-'Ejercicio 3 - TIR'!$C$24)*('Ejercicio 3 - TIR'!$E$24-'Ejercicio 3 - TIR'!$D$24)*(1-T918)))</f>
        <v>0.1852022197</v>
      </c>
      <c r="V918" s="3">
        <f t="shared" si="14"/>
        <v>0.1593145375</v>
      </c>
      <c r="W918" s="7">
        <f>IF(V918&lt;=('Ejercicio 3 - TIR'!$D$25-'Ejercicio 3 - TIR'!$C$25)/('Ejercicio 3 - TIR'!$E$25-'Ejercicio 3 - TIR'!$C$25),'Ejercicio 3 - TIR'!$C$25+SQRT(('Ejercicio 3 - TIR'!$E$25-'Ejercicio 3 - TIR'!$C$25)*('Ejercicio 3 - TIR'!$D$25-'Ejercicio 3 - TIR'!$C$25)*V918),'Ejercicio 3 - TIR'!$E$25-SQRT(('Ejercicio 3 - TIR'!$E$25-'Ejercicio 3 - TIR'!$C$25)*('Ejercicio 3 - TIR'!$E$25-'Ejercicio 3 - TIR'!$D$25)*(1-V918)))</f>
        <v>0.1949345356</v>
      </c>
      <c r="X918" s="3">
        <f t="shared" si="15"/>
        <v>0.7326813413</v>
      </c>
      <c r="Y918" s="7">
        <f>IF(X918&lt;=('Ejercicio 3 - TIR'!$D$26-'Ejercicio 3 - TIR'!$C$26)/('Ejercicio 3 - TIR'!$E$26-'Ejercicio 3 - TIR'!$C$26),'Ejercicio 3 - TIR'!$C$26+SQRT(('Ejercicio 3 - TIR'!$E$26-'Ejercicio 3 - TIR'!$C$26)*('Ejercicio 3 - TIR'!$D$26-'Ejercicio 3 - TIR'!$C$26)*X918),'Ejercicio 3 - TIR'!$E$26-SQRT(('Ejercicio 3 - TIR'!$E$26-'Ejercicio 3 - TIR'!$C$26)*('Ejercicio 3 - TIR'!$E$26-'Ejercicio 3 - TIR'!$D$26)*(1-X918)))</f>
        <v>0.2420063064</v>
      </c>
      <c r="Z918" s="3">
        <f t="shared" si="16"/>
        <v>1.156876335</v>
      </c>
      <c r="AA918" s="3">
        <f t="shared" si="17"/>
        <v>1.35976238</v>
      </c>
      <c r="AB918" s="3">
        <f t="shared" si="18"/>
        <v>1.611593391</v>
      </c>
      <c r="AC918" s="3">
        <f t="shared" si="19"/>
        <v>1.9257486</v>
      </c>
      <c r="AD918" s="3">
        <f t="shared" si="20"/>
        <v>2.391791905</v>
      </c>
      <c r="AE918" s="2">
        <f t="shared" si="21"/>
        <v>5255.280124</v>
      </c>
      <c r="AF918" s="2">
        <f t="shared" si="22"/>
        <v>6176.919686</v>
      </c>
      <c r="AG918" s="2">
        <f t="shared" si="23"/>
        <v>7320.898923</v>
      </c>
      <c r="AH918" s="2">
        <f t="shared" si="24"/>
        <v>8747.994955</v>
      </c>
      <c r="AI918" s="2">
        <f t="shared" si="25"/>
        <v>10865.0649</v>
      </c>
      <c r="AJ918" s="4">
        <f t="shared" si="26"/>
        <v>47310.40169</v>
      </c>
      <c r="AK918" s="4">
        <f t="shared" si="27"/>
        <v>54086.18402</v>
      </c>
      <c r="AL918" s="4">
        <f t="shared" si="28"/>
        <v>66231.24888</v>
      </c>
      <c r="AM918" s="4">
        <f t="shared" si="29"/>
        <v>64489.20041</v>
      </c>
      <c r="AN918" s="4">
        <f t="shared" si="30"/>
        <v>76554.61733</v>
      </c>
      <c r="AO918" s="4">
        <f>C918/'Ejercicio 3 - TIR'!$D$7</f>
        <v>15691.32039</v>
      </c>
      <c r="AP918" s="4">
        <f t="shared" si="31"/>
        <v>31619.0813</v>
      </c>
      <c r="AQ918" s="4">
        <f t="shared" si="32"/>
        <v>38394.86363</v>
      </c>
      <c r="AR918" s="4">
        <f t="shared" si="33"/>
        <v>50539.92849</v>
      </c>
      <c r="AS918" s="4">
        <f t="shared" si="34"/>
        <v>48797.88002</v>
      </c>
      <c r="AT918" s="4">
        <f t="shared" si="35"/>
        <v>60863.29694</v>
      </c>
      <c r="AU918" s="4">
        <f>AP918*'Ejercicio 3 - TIR'!$D$5</f>
        <v>15809.54065</v>
      </c>
      <c r="AV918" s="4">
        <f>AQ918*'Ejercicio 3 - TIR'!$D$5</f>
        <v>19197.43181</v>
      </c>
      <c r="AW918" s="4">
        <f>AR918*'Ejercicio 3 - TIR'!$D$5</f>
        <v>25269.96424</v>
      </c>
      <c r="AX918" s="4">
        <f>AS918*'Ejercicio 3 - TIR'!$D$5</f>
        <v>24398.94001</v>
      </c>
      <c r="AY918" s="4">
        <f>AT918*'Ejercicio 3 - TIR'!$D$5</f>
        <v>30431.64847</v>
      </c>
      <c r="AZ918" s="4">
        <f t="shared" ref="AZ918:BD918" si="2789">AJ918-AU918-AE918</f>
        <v>26245.58092</v>
      </c>
      <c r="BA918" s="4">
        <f t="shared" si="2789"/>
        <v>28711.83252</v>
      </c>
      <c r="BB918" s="4">
        <f t="shared" si="2789"/>
        <v>33640.38571</v>
      </c>
      <c r="BC918" s="4">
        <f t="shared" si="2789"/>
        <v>31342.26544</v>
      </c>
      <c r="BD918" s="4">
        <f t="shared" si="2789"/>
        <v>35257.90396</v>
      </c>
      <c r="BE918" s="4">
        <f t="shared" ref="BE918:BI918" si="2790">AZ918/Z918</f>
        <v>22686.59158</v>
      </c>
      <c r="BF918" s="4">
        <f t="shared" si="2790"/>
        <v>21115.33084</v>
      </c>
      <c r="BG918" s="4">
        <f t="shared" si="2790"/>
        <v>20873.99086</v>
      </c>
      <c r="BH918" s="4">
        <f t="shared" si="2790"/>
        <v>16275.36712</v>
      </c>
      <c r="BI918" s="4">
        <f t="shared" si="2790"/>
        <v>14741.20883</v>
      </c>
      <c r="BJ918" s="4">
        <f t="shared" si="38"/>
        <v>80123.85341</v>
      </c>
      <c r="BK918" s="4">
        <f t="shared" si="39"/>
        <v>37530.37309</v>
      </c>
      <c r="BL918" s="4">
        <f t="shared" si="40"/>
        <v>117654.2265</v>
      </c>
      <c r="BM918" s="4">
        <f>BK918*'Ejercicio 3 - TIR'!$D$5</f>
        <v>18765.18655</v>
      </c>
      <c r="BN918" s="4">
        <f t="shared" si="41"/>
        <v>98889.03996</v>
      </c>
      <c r="BO918" s="4">
        <f t="shared" si="42"/>
        <v>41345.16876</v>
      </c>
      <c r="BP918" s="4">
        <f t="shared" si="43"/>
        <v>-111956.1105</v>
      </c>
      <c r="BQ918" s="4">
        <f t="shared" ref="BQ918:BT918" si="2791">BE918</f>
        <v>22686.59158</v>
      </c>
      <c r="BR918" s="4">
        <f t="shared" si="2791"/>
        <v>21115.33084</v>
      </c>
      <c r="BS918" s="4">
        <f t="shared" si="2791"/>
        <v>20873.99086</v>
      </c>
      <c r="BT918" s="4">
        <f t="shared" si="2791"/>
        <v>16275.36712</v>
      </c>
      <c r="BU918" s="4">
        <f t="shared" si="45"/>
        <v>56086.37759</v>
      </c>
      <c r="BV918" s="36">
        <f t="shared" si="46"/>
        <v>6.162097018</v>
      </c>
    </row>
    <row r="919" ht="15.0" customHeight="1">
      <c r="A919" s="2">
        <v>918.0</v>
      </c>
      <c r="B919" s="3">
        <f t="shared" si="4"/>
        <v>0.001806917881</v>
      </c>
      <c r="C919" s="4">
        <f>IF(B919&lt;=('Ejercicio 3 - TIR'!$D$13-'Ejercicio 3 - TIR'!$C$13)/('Ejercicio 3 - TIR'!$E$13-'Ejercicio 3 - TIR'!$C$13),'Ejercicio 3 - TIR'!$C$13+SQRT(('Ejercicio 3 - TIR'!$E$13-'Ejercicio 3 - TIR'!$C$13)*('Ejercicio 3 - TIR'!$D$13-'Ejercicio 3 - TIR'!$C$13)*B919),'Ejercicio 3 - TIR'!$E$13-SQRT(('Ejercicio 3 - TIR'!$E$13-'Ejercicio 3 - TIR'!$C$13)*('Ejercicio 3 - TIR'!$E$13-'Ejercicio 3 - TIR'!$D$13)*(1-B919)))</f>
        <v>60850.15713</v>
      </c>
      <c r="D919" s="3">
        <f t="shared" si="5"/>
        <v>0.7205693587</v>
      </c>
      <c r="E919" s="4">
        <f>IF(D919&lt;=('Ejercicio 3 - TIR'!$D$14-'Ejercicio 3 - TIR'!$C$14)/('Ejercicio 3 - TIR'!$E$14-'Ejercicio 3 - TIR'!$C$14),'Ejercicio 3 - TIR'!$C$14+SQRT(('Ejercicio 3 - TIR'!$E$14-'Ejercicio 3 - TIR'!$C$14)*('Ejercicio 3 - TIR'!$D$14-'Ejercicio 3 - TIR'!$C$14)*D919),'Ejercicio 3 - TIR'!$E$14-SQRT(('Ejercicio 3 - TIR'!$E$14-'Ejercicio 3 - TIR'!$C$14)*('Ejercicio 3 - TIR'!$E$14-'Ejercicio 3 - TIR'!$D$14)*(1-D919)))</f>
        <v>33525.8517</v>
      </c>
      <c r="F919" s="3">
        <f t="shared" si="6"/>
        <v>0.2277022856</v>
      </c>
      <c r="G919" s="4">
        <f>IF(F919&lt;=('Ejercicio 3 - TIR'!$D$18-'Ejercicio 3 - TIR'!$C$18)/('Ejercicio 3 - TIR'!$E$18-'Ejercicio 3 - TIR'!$C$18),'Ejercicio 3 - TIR'!$C$18+SQRT(('Ejercicio 3 - TIR'!$E$18-'Ejercicio 3 - TIR'!$C$18)*('Ejercicio 3 - TIR'!$D$18-'Ejercicio 3 - TIR'!$C$18)*F919),'Ejercicio 3 - TIR'!$E$18-SQRT(('Ejercicio 3 - TIR'!$E$18-'Ejercicio 3 - TIR'!$C$18)*('Ejercicio 3 - TIR'!$E$18-'Ejercicio 3 - TIR'!$D$18)*(1-F919)))</f>
        <v>35844.25725</v>
      </c>
      <c r="H919" s="3">
        <f t="shared" si="7"/>
        <v>0.09717584782</v>
      </c>
      <c r="I919" s="4">
        <f>IF(H919&lt;=('Ejercicio 3 - TIR'!$D$18-'Ejercicio 3 - TIR'!$C$18)/('Ejercicio 3 - TIR'!$E$18-'Ejercicio 3 - TIR'!$C$18),'Ejercicio 3 - TIR'!$C$18+SQRT(('Ejercicio 3 - TIR'!$E$18-'Ejercicio 3 - TIR'!$C$18)*('Ejercicio 3 - TIR'!$D$18-'Ejercicio 3 - TIR'!$C$18)*H919),'Ejercicio 3 - TIR'!$E$18-SQRT(('Ejercicio 3 - TIR'!$E$18-'Ejercicio 3 - TIR'!$C$18)*('Ejercicio 3 - TIR'!$E$18-'Ejercicio 3 - TIR'!$D$18)*(1-H919)))</f>
        <v>33817.9022</v>
      </c>
      <c r="J919" s="3">
        <f t="shared" si="8"/>
        <v>0.06657940835</v>
      </c>
      <c r="K919" s="4">
        <f>IF(J919&lt;=('Ejercicio 3 - TIR'!$D$18-'Ejercicio 3 - TIR'!$C$18)/('Ejercicio 3 - TIR'!$E$18-'Ejercicio 3 - TIR'!$C$18),'Ejercicio 3 - TIR'!$C$18+SQRT(('Ejercicio 3 - TIR'!$E$18-'Ejercicio 3 - TIR'!$C$18)*('Ejercicio 3 - TIR'!$D$18-'Ejercicio 3 - TIR'!$C$18)*J919),'Ejercicio 3 - TIR'!$E$18-SQRT(('Ejercicio 3 - TIR'!$E$18-'Ejercicio 3 - TIR'!$C$18)*('Ejercicio 3 - TIR'!$E$18-'Ejercicio 3 - TIR'!$D$18)*(1-J919)))</f>
        <v>33160.20747</v>
      </c>
      <c r="L919" s="3">
        <f t="shared" si="9"/>
        <v>0.1524655657</v>
      </c>
      <c r="M919" s="4">
        <f>IF(L919&lt;=('Ejercicio 3 - TIR'!$D$18-'Ejercicio 3 - TIR'!$C$18)/('Ejercicio 3 - TIR'!$E$18-'Ejercicio 3 - TIR'!$C$18),'Ejercicio 3 - TIR'!$C$18+SQRT(('Ejercicio 3 - TIR'!$E$18-'Ejercicio 3 - TIR'!$C$18)*('Ejercicio 3 - TIR'!$D$18-'Ejercicio 3 - TIR'!$C$18)*L919),'Ejercicio 3 - TIR'!$E$18-SQRT(('Ejercicio 3 - TIR'!$E$18-'Ejercicio 3 - TIR'!$C$18)*('Ejercicio 3 - TIR'!$E$18-'Ejercicio 3 - TIR'!$D$18)*(1-L919)))</f>
        <v>34782.24161</v>
      </c>
      <c r="N919" s="3">
        <f t="shared" si="10"/>
        <v>0.4044270446</v>
      </c>
      <c r="O919" s="4">
        <f>IF(N919&lt;=('Ejercicio 3 - TIR'!$D$18-'Ejercicio 3 - TIR'!$C$18)/('Ejercicio 3 - TIR'!$E$18-'Ejercicio 3 - TIR'!$C$18),'Ejercicio 3 - TIR'!$C$18+SQRT(('Ejercicio 3 - TIR'!$E$18-'Ejercicio 3 - TIR'!$C$18)*('Ejercicio 3 - TIR'!$D$18-'Ejercicio 3 - TIR'!$C$18)*N919),'Ejercicio 3 - TIR'!$E$18-SQRT(('Ejercicio 3 - TIR'!$E$18-'Ejercicio 3 - TIR'!$C$18)*('Ejercicio 3 - TIR'!$E$18-'Ejercicio 3 - TIR'!$D$18)*(1-N919)))</f>
        <v>37788.71342</v>
      </c>
      <c r="P919" s="3">
        <f t="shared" si="11"/>
        <v>0.2783754116</v>
      </c>
      <c r="Q919" s="7">
        <f>IF(P919&lt;=('Ejercicio 3 - TIR'!$D$22-'Ejercicio 3 - TIR'!$C$22)/('Ejercicio 3 - TIR'!$E$22-'Ejercicio 3 - TIR'!$C$22),'Ejercicio 3 - TIR'!$C$22+SQRT(('Ejercicio 3 - TIR'!$E$22-'Ejercicio 3 - TIR'!$C$22)*('Ejercicio 3 - TIR'!$D$22-'Ejercicio 3 - TIR'!$C$22)*P919),'Ejercicio 3 - TIR'!$E$22-SQRT(('Ejercicio 3 - TIR'!$E$22-'Ejercicio 3 - TIR'!$C$22)*('Ejercicio 3 - TIR'!$E$22-'Ejercicio 3 - TIR'!$D$22)*(1-P919)))</f>
        <v>0.1423847211</v>
      </c>
      <c r="R919" s="3">
        <f t="shared" si="12"/>
        <v>0.8594900708</v>
      </c>
      <c r="S919" s="7">
        <f>IF(R919&lt;=('Ejercicio 3 - TIR'!$D$23-'Ejercicio 3 - TIR'!$C$23)/('Ejercicio 3 - TIR'!$E$23-'Ejercicio 3 - TIR'!$C$23),'Ejercicio 3 - TIR'!$C$23+SQRT(('Ejercicio 3 - TIR'!$E$23-'Ejercicio 3 - TIR'!$C$23)*('Ejercicio 3 - TIR'!$D$23-'Ejercicio 3 - TIR'!$C$23)*R919),'Ejercicio 3 - TIR'!$E$23-SQRT(('Ejercicio 3 - TIR'!$E$23-'Ejercicio 3 - TIR'!$C$23)*('Ejercicio 3 - TIR'!$E$23-'Ejercicio 3 - TIR'!$D$23)*(1-R919)))</f>
        <v>0.1640966081</v>
      </c>
      <c r="T919" s="3">
        <f t="shared" si="13"/>
        <v>0.4153063972</v>
      </c>
      <c r="U919" s="7">
        <f>IF(T919&lt;=('Ejercicio 3 - TIR'!$D$24-'Ejercicio 3 - TIR'!$C$24)/('Ejercicio 3 - TIR'!$E$24-'Ejercicio 3 - TIR'!$C$24),'Ejercicio 3 - TIR'!$C$24+SQRT(('Ejercicio 3 - TIR'!$E$24-'Ejercicio 3 - TIR'!$C$24)*('Ejercicio 3 - TIR'!$D$24-'Ejercicio 3 - TIR'!$C$24)*T919),'Ejercicio 3 - TIR'!$E$24-SQRT(('Ejercicio 3 - TIR'!$E$24-'Ejercicio 3 - TIR'!$C$24)*('Ejercicio 3 - TIR'!$E$24-'Ejercicio 3 - TIR'!$D$24)*(1-T919)))</f>
        <v>0.1795320747</v>
      </c>
      <c r="V919" s="3">
        <f t="shared" si="14"/>
        <v>0.009411918573</v>
      </c>
      <c r="W919" s="7">
        <f>IF(V919&lt;=('Ejercicio 3 - TIR'!$D$25-'Ejercicio 3 - TIR'!$C$25)/('Ejercicio 3 - TIR'!$E$25-'Ejercicio 3 - TIR'!$C$25),'Ejercicio 3 - TIR'!$C$25+SQRT(('Ejercicio 3 - TIR'!$E$25-'Ejercicio 3 - TIR'!$C$25)*('Ejercicio 3 - TIR'!$D$25-'Ejercicio 3 - TIR'!$C$25)*V919),'Ejercicio 3 - TIR'!$E$25-SQRT(('Ejercicio 3 - TIR'!$E$25-'Ejercicio 3 - TIR'!$C$25)*('Ejercicio 3 - TIR'!$E$25-'Ejercicio 3 - TIR'!$D$25)*(1-V919)))</f>
        <v>0.1836299705</v>
      </c>
      <c r="X919" s="3">
        <f t="shared" si="15"/>
        <v>0.1562190086</v>
      </c>
      <c r="Y919" s="7">
        <f>IF(X919&lt;=('Ejercicio 3 - TIR'!$D$26-'Ejercicio 3 - TIR'!$C$26)/('Ejercicio 3 - TIR'!$E$26-'Ejercicio 3 - TIR'!$C$26),'Ejercicio 3 - TIR'!$C$26+SQRT(('Ejercicio 3 - TIR'!$E$26-'Ejercicio 3 - TIR'!$C$26)*('Ejercicio 3 - TIR'!$D$26-'Ejercicio 3 - TIR'!$C$26)*X919),'Ejercicio 3 - TIR'!$E$26-SQRT(('Ejercicio 3 - TIR'!$E$26-'Ejercicio 3 - TIR'!$C$26)*('Ejercicio 3 - TIR'!$E$26-'Ejercicio 3 - TIR'!$D$26)*(1-X919)))</f>
        <v>0.2105375588</v>
      </c>
      <c r="Z919" s="3">
        <f t="shared" si="16"/>
        <v>1.142384721</v>
      </c>
      <c r="AA919" s="3">
        <f t="shared" si="17"/>
        <v>1.329846179</v>
      </c>
      <c r="AB919" s="3">
        <f t="shared" si="18"/>
        <v>1.568596223</v>
      </c>
      <c r="AC919" s="3">
        <f t="shared" si="19"/>
        <v>1.856637501</v>
      </c>
      <c r="AD919" s="3">
        <f t="shared" si="20"/>
        <v>2.247529428</v>
      </c>
      <c r="AE919" s="2">
        <f t="shared" si="21"/>
        <v>4773.569046</v>
      </c>
      <c r="AF919" s="2">
        <f t="shared" si="22"/>
        <v>5556.895535</v>
      </c>
      <c r="AG919" s="2">
        <f t="shared" si="23"/>
        <v>6554.536519</v>
      </c>
      <c r="AH919" s="2">
        <f t="shared" si="24"/>
        <v>7758.145867</v>
      </c>
      <c r="AI919" s="2">
        <f t="shared" si="25"/>
        <v>9391.526959</v>
      </c>
      <c r="AJ919" s="4">
        <f t="shared" si="26"/>
        <v>40947.93183</v>
      </c>
      <c r="AK919" s="4">
        <f t="shared" si="27"/>
        <v>44972.60802</v>
      </c>
      <c r="AL919" s="4">
        <f t="shared" si="28"/>
        <v>52014.97618</v>
      </c>
      <c r="AM919" s="4">
        <f t="shared" si="29"/>
        <v>64578.01414</v>
      </c>
      <c r="AN919" s="4">
        <f t="shared" si="30"/>
        <v>84931.24544</v>
      </c>
      <c r="AO919" s="4">
        <f>C919/'Ejercicio 3 - TIR'!$D$7</f>
        <v>12170.03143</v>
      </c>
      <c r="AP919" s="4">
        <f t="shared" si="31"/>
        <v>28777.9004</v>
      </c>
      <c r="AQ919" s="4">
        <f t="shared" si="32"/>
        <v>32802.57659</v>
      </c>
      <c r="AR919" s="4">
        <f t="shared" si="33"/>
        <v>39844.94475</v>
      </c>
      <c r="AS919" s="4">
        <f t="shared" si="34"/>
        <v>52407.98271</v>
      </c>
      <c r="AT919" s="4">
        <f t="shared" si="35"/>
        <v>72761.21401</v>
      </c>
      <c r="AU919" s="4">
        <f>AP919*'Ejercicio 3 - TIR'!$D$5</f>
        <v>14388.9502</v>
      </c>
      <c r="AV919" s="4">
        <f>AQ919*'Ejercicio 3 - TIR'!$D$5</f>
        <v>16401.2883</v>
      </c>
      <c r="AW919" s="4">
        <f>AR919*'Ejercicio 3 - TIR'!$D$5</f>
        <v>19922.47238</v>
      </c>
      <c r="AX919" s="4">
        <f>AS919*'Ejercicio 3 - TIR'!$D$5</f>
        <v>26203.99136</v>
      </c>
      <c r="AY919" s="4">
        <f>AT919*'Ejercicio 3 - TIR'!$D$5</f>
        <v>36380.60701</v>
      </c>
      <c r="AZ919" s="4">
        <f t="shared" ref="AZ919:BD919" si="2792">AJ919-AU919-AE919</f>
        <v>21785.41258</v>
      </c>
      <c r="BA919" s="4">
        <f t="shared" si="2792"/>
        <v>23014.42419</v>
      </c>
      <c r="BB919" s="4">
        <f t="shared" si="2792"/>
        <v>25537.96728</v>
      </c>
      <c r="BC919" s="4">
        <f t="shared" si="2792"/>
        <v>30615.87692</v>
      </c>
      <c r="BD919" s="4">
        <f t="shared" si="2792"/>
        <v>39159.11148</v>
      </c>
      <c r="BE919" s="4">
        <f t="shared" ref="BE919:BI919" si="2793">AZ919/Z919</f>
        <v>19070.119</v>
      </c>
      <c r="BF919" s="4">
        <f t="shared" si="2793"/>
        <v>17306.07987</v>
      </c>
      <c r="BG919" s="4">
        <f t="shared" si="2793"/>
        <v>16280.77826</v>
      </c>
      <c r="BH919" s="4">
        <f t="shared" si="2793"/>
        <v>16489.95935</v>
      </c>
      <c r="BI919" s="4">
        <f t="shared" si="2793"/>
        <v>17423.18076</v>
      </c>
      <c r="BJ919" s="4">
        <f t="shared" si="38"/>
        <v>75350.33829</v>
      </c>
      <c r="BK919" s="4">
        <f t="shared" si="39"/>
        <v>27352.50377</v>
      </c>
      <c r="BL919" s="4">
        <f t="shared" si="40"/>
        <v>102702.8421</v>
      </c>
      <c r="BM919" s="4">
        <f>BK919*'Ejercicio 3 - TIR'!$D$5</f>
        <v>13676.25188</v>
      </c>
      <c r="BN919" s="4">
        <f t="shared" si="41"/>
        <v>89026.59017</v>
      </c>
      <c r="BO919" s="4">
        <f t="shared" si="42"/>
        <v>39610.86741</v>
      </c>
      <c r="BP919" s="4">
        <f t="shared" si="43"/>
        <v>-94376.00884</v>
      </c>
      <c r="BQ919" s="4">
        <f t="shared" ref="BQ919:BT919" si="2794">BE919</f>
        <v>19070.119</v>
      </c>
      <c r="BR919" s="4">
        <f t="shared" si="2794"/>
        <v>17306.07987</v>
      </c>
      <c r="BS919" s="4">
        <f t="shared" si="2794"/>
        <v>16280.77826</v>
      </c>
      <c r="BT919" s="4">
        <f t="shared" si="2794"/>
        <v>16489.95935</v>
      </c>
      <c r="BU919" s="4">
        <f t="shared" si="45"/>
        <v>57034.04817</v>
      </c>
      <c r="BV919" s="36">
        <f t="shared" si="46"/>
        <v>8.660835659</v>
      </c>
    </row>
    <row r="920" ht="15.0" customHeight="1">
      <c r="A920" s="2">
        <v>919.0</v>
      </c>
      <c r="B920" s="3">
        <f t="shared" si="4"/>
        <v>0.6745884474</v>
      </c>
      <c r="C920" s="4">
        <f>IF(B920&lt;=('Ejercicio 3 - TIR'!$D$13-'Ejercicio 3 - TIR'!$C$13)/('Ejercicio 3 - TIR'!$E$13-'Ejercicio 3 - TIR'!$C$13),'Ejercicio 3 - TIR'!$C$13+SQRT(('Ejercicio 3 - TIR'!$E$13-'Ejercicio 3 - TIR'!$C$13)*('Ejercicio 3 - TIR'!$D$13-'Ejercicio 3 - TIR'!$C$13)*B920),'Ejercicio 3 - TIR'!$E$13-SQRT(('Ejercicio 3 - TIR'!$E$13-'Ejercicio 3 - TIR'!$C$13)*('Ejercicio 3 - TIR'!$E$13-'Ejercicio 3 - TIR'!$D$13)*(1-B920)))</f>
        <v>80239.08243</v>
      </c>
      <c r="D920" s="3">
        <f t="shared" si="5"/>
        <v>0.01994665135</v>
      </c>
      <c r="E920" s="4">
        <f>IF(D920&lt;=('Ejercicio 3 - TIR'!$D$14-'Ejercicio 3 - TIR'!$C$14)/('Ejercicio 3 - TIR'!$E$14-'Ejercicio 3 - TIR'!$C$14),'Ejercicio 3 - TIR'!$C$14+SQRT(('Ejercicio 3 - TIR'!$E$14-'Ejercicio 3 - TIR'!$C$14)*('Ejercicio 3 - TIR'!$D$14-'Ejercicio 3 - TIR'!$C$14)*D920),'Ejercicio 3 - TIR'!$E$14-SQRT(('Ejercicio 3 - TIR'!$E$14-'Ejercicio 3 - TIR'!$C$14)*('Ejercicio 3 - TIR'!$E$14-'Ejercicio 3 - TIR'!$D$14)*(1-D920)))</f>
        <v>26223.11032</v>
      </c>
      <c r="F920" s="3">
        <f t="shared" si="6"/>
        <v>0.1351998236</v>
      </c>
      <c r="G920" s="4">
        <f>IF(F920&lt;=('Ejercicio 3 - TIR'!$D$18-'Ejercicio 3 - TIR'!$C$18)/('Ejercicio 3 - TIR'!$E$18-'Ejercicio 3 - TIR'!$C$18),'Ejercicio 3 - TIR'!$C$18+SQRT(('Ejercicio 3 - TIR'!$E$18-'Ejercicio 3 - TIR'!$C$18)*('Ejercicio 3 - TIR'!$D$18-'Ejercicio 3 - TIR'!$C$18)*F920),'Ejercicio 3 - TIR'!$E$18-SQRT(('Ejercicio 3 - TIR'!$E$18-'Ejercicio 3 - TIR'!$C$18)*('Ejercicio 3 - TIR'!$E$18-'Ejercicio 3 - TIR'!$D$18)*(1-F920)))</f>
        <v>34503.32916</v>
      </c>
      <c r="H920" s="3">
        <f t="shared" si="7"/>
        <v>0.01073782909</v>
      </c>
      <c r="I920" s="4">
        <f>IF(H920&lt;=('Ejercicio 3 - TIR'!$D$18-'Ejercicio 3 - TIR'!$C$18)/('Ejercicio 3 - TIR'!$E$18-'Ejercicio 3 - TIR'!$C$18),'Ejercicio 3 - TIR'!$C$18+SQRT(('Ejercicio 3 - TIR'!$E$18-'Ejercicio 3 - TIR'!$C$18)*('Ejercicio 3 - TIR'!$D$18-'Ejercicio 3 - TIR'!$C$18)*H920),'Ejercicio 3 - TIR'!$E$18-SQRT(('Ejercicio 3 - TIR'!$E$18-'Ejercicio 3 - TIR'!$C$18)*('Ejercicio 3 - TIR'!$E$18-'Ejercicio 3 - TIR'!$D$18)*(1-H920)))</f>
        <v>31269.12346</v>
      </c>
      <c r="J920" s="3">
        <f t="shared" si="8"/>
        <v>0.5258034136</v>
      </c>
      <c r="K920" s="4">
        <f>IF(J920&lt;=('Ejercicio 3 - TIR'!$D$18-'Ejercicio 3 - TIR'!$C$18)/('Ejercicio 3 - TIR'!$E$18-'Ejercicio 3 - TIR'!$C$18),'Ejercicio 3 - TIR'!$C$18+SQRT(('Ejercicio 3 - TIR'!$E$18-'Ejercicio 3 - TIR'!$C$18)*('Ejercicio 3 - TIR'!$D$18-'Ejercicio 3 - TIR'!$C$18)*J920),'Ejercicio 3 - TIR'!$E$18-SQRT(('Ejercicio 3 - TIR'!$E$18-'Ejercicio 3 - TIR'!$C$18)*('Ejercicio 3 - TIR'!$E$18-'Ejercicio 3 - TIR'!$D$18)*(1-J920)))</f>
        <v>38880.90716</v>
      </c>
      <c r="L920" s="3">
        <f t="shared" si="9"/>
        <v>0.8403788737</v>
      </c>
      <c r="M920" s="4">
        <f>IF(L920&lt;=('Ejercicio 3 - TIR'!$D$18-'Ejercicio 3 - TIR'!$C$18)/('Ejercicio 3 - TIR'!$E$18-'Ejercicio 3 - TIR'!$C$18),'Ejercicio 3 - TIR'!$C$18+SQRT(('Ejercicio 3 - TIR'!$E$18-'Ejercicio 3 - TIR'!$C$18)*('Ejercicio 3 - TIR'!$D$18-'Ejercicio 3 - TIR'!$C$18)*L920),'Ejercicio 3 - TIR'!$E$18-SQRT(('Ejercicio 3 - TIR'!$E$18-'Ejercicio 3 - TIR'!$C$18)*('Ejercicio 3 - TIR'!$E$18-'Ejercicio 3 - TIR'!$D$18)*(1-L920)))</f>
        <v>41540.00224</v>
      </c>
      <c r="N920" s="3">
        <f t="shared" si="10"/>
        <v>0.01027836301</v>
      </c>
      <c r="O920" s="4">
        <f>IF(N920&lt;=('Ejercicio 3 - TIR'!$D$18-'Ejercicio 3 - TIR'!$C$18)/('Ejercicio 3 - TIR'!$E$18-'Ejercicio 3 - TIR'!$C$18),'Ejercicio 3 - TIR'!$C$18+SQRT(('Ejercicio 3 - TIR'!$E$18-'Ejercicio 3 - TIR'!$C$18)*('Ejercicio 3 - TIR'!$D$18-'Ejercicio 3 - TIR'!$C$18)*N920),'Ejercicio 3 - TIR'!$E$18-SQRT(('Ejercicio 3 - TIR'!$E$18-'Ejercicio 3 - TIR'!$C$18)*('Ejercicio 3 - TIR'!$E$18-'Ejercicio 3 - TIR'!$D$18)*(1-N920)))</f>
        <v>31241.67405</v>
      </c>
      <c r="P920" s="3">
        <f t="shared" si="11"/>
        <v>0.7746644426</v>
      </c>
      <c r="Q920" s="7">
        <f>IF(P920&lt;=('Ejercicio 3 - TIR'!$D$22-'Ejercicio 3 - TIR'!$C$22)/('Ejercicio 3 - TIR'!$E$22-'Ejercicio 3 - TIR'!$C$22),'Ejercicio 3 - TIR'!$C$22+SQRT(('Ejercicio 3 - TIR'!$E$22-'Ejercicio 3 - TIR'!$C$22)*('Ejercicio 3 - TIR'!$D$22-'Ejercicio 3 - TIR'!$C$22)*P920),'Ejercicio 3 - TIR'!$E$22-SQRT(('Ejercicio 3 - TIR'!$E$22-'Ejercicio 3 - TIR'!$C$22)*('Ejercicio 3 - TIR'!$E$22-'Ejercicio 3 - TIR'!$D$22)*(1-P920)))</f>
        <v>0.1598603872</v>
      </c>
      <c r="R920" s="3">
        <f t="shared" si="12"/>
        <v>0.7152077846</v>
      </c>
      <c r="S920" s="7">
        <f>IF(R920&lt;=('Ejercicio 3 - TIR'!$D$23-'Ejercicio 3 - TIR'!$C$23)/('Ejercicio 3 - TIR'!$E$23-'Ejercicio 3 - TIR'!$C$23),'Ejercicio 3 - TIR'!$C$23+SQRT(('Ejercicio 3 - TIR'!$E$23-'Ejercicio 3 - TIR'!$C$23)*('Ejercicio 3 - TIR'!$D$23-'Ejercicio 3 - TIR'!$C$23)*R920),'Ejercicio 3 - TIR'!$E$23-SQRT(('Ejercicio 3 - TIR'!$E$23-'Ejercicio 3 - TIR'!$C$23)*('Ejercicio 3 - TIR'!$E$23-'Ejercicio 3 - TIR'!$D$23)*(1-R920)))</f>
        <v>0.1573587547</v>
      </c>
      <c r="T920" s="3">
        <f t="shared" si="13"/>
        <v>0.2361086305</v>
      </c>
      <c r="U920" s="7">
        <f>IF(T920&lt;=('Ejercicio 3 - TIR'!$D$24-'Ejercicio 3 - TIR'!$C$24)/('Ejercicio 3 - TIR'!$E$24-'Ejercicio 3 - TIR'!$C$24),'Ejercicio 3 - TIR'!$C$24+SQRT(('Ejercicio 3 - TIR'!$E$24-'Ejercicio 3 - TIR'!$C$24)*('Ejercicio 3 - TIR'!$D$24-'Ejercicio 3 - TIR'!$C$24)*T920),'Ejercicio 3 - TIR'!$E$24-SQRT(('Ejercicio 3 - TIR'!$E$24-'Ejercicio 3 - TIR'!$C$24)*('Ejercicio 3 - TIR'!$E$24-'Ejercicio 3 - TIR'!$D$24)*(1-T920)))</f>
        <v>0.1722671984</v>
      </c>
      <c r="V920" s="3">
        <f t="shared" si="14"/>
        <v>0.06419880064</v>
      </c>
      <c r="W920" s="7">
        <f>IF(V920&lt;=('Ejercicio 3 - TIR'!$D$25-'Ejercicio 3 - TIR'!$C$25)/('Ejercicio 3 - TIR'!$E$25-'Ejercicio 3 - TIR'!$C$25),'Ejercicio 3 - TIR'!$C$25+SQRT(('Ejercicio 3 - TIR'!$E$25-'Ejercicio 3 - TIR'!$C$25)*('Ejercicio 3 - TIR'!$D$25-'Ejercicio 3 - TIR'!$C$25)*V920),'Ejercicio 3 - TIR'!$E$25-SQRT(('Ejercicio 3 - TIR'!$E$25-'Ejercicio 3 - TIR'!$C$25)*('Ejercicio 3 - TIR'!$E$25-'Ejercicio 3 - TIR'!$D$25)*(1-V920)))</f>
        <v>0.1894804178</v>
      </c>
      <c r="X920" s="3">
        <f t="shared" si="15"/>
        <v>0.2183431324</v>
      </c>
      <c r="Y920" s="7">
        <f>IF(X920&lt;=('Ejercicio 3 - TIR'!$D$26-'Ejercicio 3 - TIR'!$C$26)/('Ejercicio 3 - TIR'!$E$26-'Ejercicio 3 - TIR'!$C$26),'Ejercicio 3 - TIR'!$C$26+SQRT(('Ejercicio 3 - TIR'!$E$26-'Ejercicio 3 - TIR'!$C$26)*('Ejercicio 3 - TIR'!$D$26-'Ejercicio 3 - TIR'!$C$26)*X920),'Ejercicio 3 - TIR'!$E$26-SQRT(('Ejercicio 3 - TIR'!$E$26-'Ejercicio 3 - TIR'!$C$26)*('Ejercicio 3 - TIR'!$E$26-'Ejercicio 3 - TIR'!$D$26)*(1-X920)))</f>
        <v>0.2142801659</v>
      </c>
      <c r="Z920" s="3">
        <f t="shared" si="16"/>
        <v>1.159860387</v>
      </c>
      <c r="AA920" s="3">
        <f t="shared" si="17"/>
        <v>1.342374573</v>
      </c>
      <c r="AB920" s="3">
        <f t="shared" si="18"/>
        <v>1.57362168</v>
      </c>
      <c r="AC920" s="3">
        <f t="shared" si="19"/>
        <v>1.871792174</v>
      </c>
      <c r="AD920" s="3">
        <f t="shared" si="20"/>
        <v>2.272880111</v>
      </c>
      <c r="AE920" s="2">
        <f t="shared" si="21"/>
        <v>4192.036569</v>
      </c>
      <c r="AF920" s="2">
        <f t="shared" si="22"/>
        <v>4851.690224</v>
      </c>
      <c r="AG920" s="2">
        <f t="shared" si="23"/>
        <v>5687.477306</v>
      </c>
      <c r="AH920" s="2">
        <f t="shared" si="24"/>
        <v>6765.142882</v>
      </c>
      <c r="AI920" s="2">
        <f t="shared" si="25"/>
        <v>8214.778821</v>
      </c>
      <c r="AJ920" s="4">
        <f t="shared" si="26"/>
        <v>40019.04472</v>
      </c>
      <c r="AK920" s="4">
        <f t="shared" si="27"/>
        <v>41974.87627</v>
      </c>
      <c r="AL920" s="4">
        <f t="shared" si="28"/>
        <v>61183.83846</v>
      </c>
      <c r="AM920" s="4">
        <f t="shared" si="29"/>
        <v>77754.2511</v>
      </c>
      <c r="AN920" s="4">
        <f t="shared" si="30"/>
        <v>71008.5796</v>
      </c>
      <c r="AO920" s="4">
        <f>C920/'Ejercicio 3 - TIR'!$D$7</f>
        <v>16047.81649</v>
      </c>
      <c r="AP920" s="4">
        <f t="shared" si="31"/>
        <v>23971.22823</v>
      </c>
      <c r="AQ920" s="4">
        <f t="shared" si="32"/>
        <v>25927.05978</v>
      </c>
      <c r="AR920" s="4">
        <f t="shared" si="33"/>
        <v>45136.02198</v>
      </c>
      <c r="AS920" s="4">
        <f t="shared" si="34"/>
        <v>61706.43461</v>
      </c>
      <c r="AT920" s="4">
        <f t="shared" si="35"/>
        <v>54960.76311</v>
      </c>
      <c r="AU920" s="4">
        <f>AP920*'Ejercicio 3 - TIR'!$D$5</f>
        <v>11985.61412</v>
      </c>
      <c r="AV920" s="4">
        <f>AQ920*'Ejercicio 3 - TIR'!$D$5</f>
        <v>12963.52989</v>
      </c>
      <c r="AW920" s="4">
        <f>AR920*'Ejercicio 3 - TIR'!$D$5</f>
        <v>22568.01099</v>
      </c>
      <c r="AX920" s="4">
        <f>AS920*'Ejercicio 3 - TIR'!$D$5</f>
        <v>30853.21731</v>
      </c>
      <c r="AY920" s="4">
        <f>AT920*'Ejercicio 3 - TIR'!$D$5</f>
        <v>27480.38155</v>
      </c>
      <c r="AZ920" s="4">
        <f t="shared" ref="AZ920:BD920" si="2795">AJ920-AU920-AE920</f>
        <v>23841.39403</v>
      </c>
      <c r="BA920" s="4">
        <f t="shared" si="2795"/>
        <v>24159.65615</v>
      </c>
      <c r="BB920" s="4">
        <f t="shared" si="2795"/>
        <v>32928.35017</v>
      </c>
      <c r="BC920" s="4">
        <f t="shared" si="2795"/>
        <v>40135.89091</v>
      </c>
      <c r="BD920" s="4">
        <f t="shared" si="2795"/>
        <v>35313.41922</v>
      </c>
      <c r="BE920" s="4">
        <f t="shared" ref="BE920:BI920" si="2796">AZ920/Z920</f>
        <v>20555.39985</v>
      </c>
      <c r="BF920" s="4">
        <f t="shared" si="2796"/>
        <v>17997.70096</v>
      </c>
      <c r="BG920" s="4">
        <f t="shared" si="2796"/>
        <v>20925.20113</v>
      </c>
      <c r="BH920" s="4">
        <f t="shared" si="2796"/>
        <v>21442.49317</v>
      </c>
      <c r="BI920" s="4">
        <f t="shared" si="2796"/>
        <v>15536.85962</v>
      </c>
      <c r="BJ920" s="4">
        <f t="shared" si="38"/>
        <v>59601.9859</v>
      </c>
      <c r="BK920" s="4">
        <f t="shared" si="39"/>
        <v>36474.76292</v>
      </c>
      <c r="BL920" s="4">
        <f t="shared" si="40"/>
        <v>96076.74882</v>
      </c>
      <c r="BM920" s="4">
        <f>BK920*'Ejercicio 3 - TIR'!$D$5</f>
        <v>18237.38146</v>
      </c>
      <c r="BN920" s="4">
        <f t="shared" si="41"/>
        <v>77839.36736</v>
      </c>
      <c r="BO920" s="4">
        <f t="shared" si="42"/>
        <v>34247.01856</v>
      </c>
      <c r="BP920" s="4">
        <f t="shared" si="43"/>
        <v>-106462.1928</v>
      </c>
      <c r="BQ920" s="4">
        <f t="shared" ref="BQ920:BT920" si="2797">BE920</f>
        <v>20555.39985</v>
      </c>
      <c r="BR920" s="4">
        <f t="shared" si="2797"/>
        <v>17997.70096</v>
      </c>
      <c r="BS920" s="4">
        <f t="shared" si="2797"/>
        <v>20925.20113</v>
      </c>
      <c r="BT920" s="4">
        <f t="shared" si="2797"/>
        <v>21442.49317</v>
      </c>
      <c r="BU920" s="4">
        <f t="shared" si="45"/>
        <v>49783.87818</v>
      </c>
      <c r="BV920" s="36">
        <f t="shared" si="46"/>
        <v>6.209035881</v>
      </c>
    </row>
    <row r="921" ht="15.0" customHeight="1">
      <c r="A921" s="2">
        <v>920.0</v>
      </c>
      <c r="B921" s="3">
        <f t="shared" si="4"/>
        <v>0.5773708914</v>
      </c>
      <c r="C921" s="4">
        <f>IF(B921&lt;=('Ejercicio 3 - TIR'!$D$13-'Ejercicio 3 - TIR'!$C$13)/('Ejercicio 3 - TIR'!$E$13-'Ejercicio 3 - TIR'!$C$13),'Ejercicio 3 - TIR'!$C$13+SQRT(('Ejercicio 3 - TIR'!$E$13-'Ejercicio 3 - TIR'!$C$13)*('Ejercicio 3 - TIR'!$D$13-'Ejercicio 3 - TIR'!$C$13)*B921),'Ejercicio 3 - TIR'!$E$13-SQRT(('Ejercicio 3 - TIR'!$E$13-'Ejercicio 3 - TIR'!$C$13)*('Ejercicio 3 - TIR'!$E$13-'Ejercicio 3 - TIR'!$D$13)*(1-B921)))</f>
        <v>77479.89941</v>
      </c>
      <c r="D921" s="3">
        <f t="shared" si="5"/>
        <v>0.4700004443</v>
      </c>
      <c r="E921" s="4">
        <f>IF(D921&lt;=('Ejercicio 3 - TIR'!$D$14-'Ejercicio 3 - TIR'!$C$14)/('Ejercicio 3 - TIR'!$E$14-'Ejercicio 3 - TIR'!$C$14),'Ejercicio 3 - TIR'!$C$14+SQRT(('Ejercicio 3 - TIR'!$E$14-'Ejercicio 3 - TIR'!$C$14)*('Ejercicio 3 - TIR'!$D$14-'Ejercicio 3 - TIR'!$C$14)*D921),'Ejercicio 3 - TIR'!$E$14-SQRT(('Ejercicio 3 - TIR'!$E$14-'Ejercicio 3 - TIR'!$C$14)*('Ejercicio 3 - TIR'!$E$14-'Ejercicio 3 - TIR'!$D$14)*(1-D921)))</f>
        <v>31083.72649</v>
      </c>
      <c r="F921" s="3">
        <f t="shared" si="6"/>
        <v>0.4513515913</v>
      </c>
      <c r="G921" s="4">
        <f>IF(F921&lt;=('Ejercicio 3 - TIR'!$D$18-'Ejercicio 3 - TIR'!$C$18)/('Ejercicio 3 - TIR'!$E$18-'Ejercicio 3 - TIR'!$C$18),'Ejercicio 3 - TIR'!$C$18+SQRT(('Ejercicio 3 - TIR'!$E$18-'Ejercicio 3 - TIR'!$C$18)*('Ejercicio 3 - TIR'!$D$18-'Ejercicio 3 - TIR'!$C$18)*F921),'Ejercicio 3 - TIR'!$E$18-SQRT(('Ejercicio 3 - TIR'!$E$18-'Ejercicio 3 - TIR'!$C$18)*('Ejercicio 3 - TIR'!$E$18-'Ejercicio 3 - TIR'!$D$18)*(1-F921)))</f>
        <v>38228.1674</v>
      </c>
      <c r="H921" s="3">
        <f t="shared" si="7"/>
        <v>0.946130178</v>
      </c>
      <c r="I921" s="4">
        <f>IF(H921&lt;=('Ejercicio 3 - TIR'!$D$18-'Ejercicio 3 - TIR'!$C$18)/('Ejercicio 3 - TIR'!$E$18-'Ejercicio 3 - TIR'!$C$18),'Ejercicio 3 - TIR'!$C$18+SQRT(('Ejercicio 3 - TIR'!$E$18-'Ejercicio 3 - TIR'!$C$18)*('Ejercicio 3 - TIR'!$D$18-'Ejercicio 3 - TIR'!$C$18)*H921),'Ejercicio 3 - TIR'!$E$18-SQRT(('Ejercicio 3 - TIR'!$E$18-'Ejercicio 3 - TIR'!$C$18)*('Ejercicio 3 - TIR'!$E$18-'Ejercicio 3 - TIR'!$D$18)*(1-H921)))</f>
        <v>42989.96601</v>
      </c>
      <c r="J921" s="3">
        <f t="shared" si="8"/>
        <v>0.7656362083</v>
      </c>
      <c r="K921" s="4">
        <f>IF(J921&lt;=('Ejercicio 3 - TIR'!$D$18-'Ejercicio 3 - TIR'!$C$18)/('Ejercicio 3 - TIR'!$E$18-'Ejercicio 3 - TIR'!$C$18),'Ejercicio 3 - TIR'!$C$18+SQRT(('Ejercicio 3 - TIR'!$E$18-'Ejercicio 3 - TIR'!$C$18)*('Ejercicio 3 - TIR'!$D$18-'Ejercicio 3 - TIR'!$C$18)*J921),'Ejercicio 3 - TIR'!$E$18-SQRT(('Ejercicio 3 - TIR'!$E$18-'Ejercicio 3 - TIR'!$C$18)*('Ejercicio 3 - TIR'!$E$18-'Ejercicio 3 - TIR'!$D$18)*(1-J921)))</f>
        <v>40807.47279</v>
      </c>
      <c r="L921" s="3">
        <f t="shared" si="9"/>
        <v>0.4858490279</v>
      </c>
      <c r="M921" s="4">
        <f>IF(L921&lt;=('Ejercicio 3 - TIR'!$D$18-'Ejercicio 3 - TIR'!$C$18)/('Ejercicio 3 - TIR'!$E$18-'Ejercicio 3 - TIR'!$C$18),'Ejercicio 3 - TIR'!$C$18+SQRT(('Ejercicio 3 - TIR'!$E$18-'Ejercicio 3 - TIR'!$C$18)*('Ejercicio 3 - TIR'!$D$18-'Ejercicio 3 - TIR'!$C$18)*L921),'Ejercicio 3 - TIR'!$E$18-SQRT(('Ejercicio 3 - TIR'!$E$18-'Ejercicio 3 - TIR'!$C$18)*('Ejercicio 3 - TIR'!$E$18-'Ejercicio 3 - TIR'!$D$18)*(1-L921)))</f>
        <v>38536.82342</v>
      </c>
      <c r="N921" s="3">
        <f t="shared" si="10"/>
        <v>0.668346934</v>
      </c>
      <c r="O921" s="4">
        <f>IF(N921&lt;=('Ejercicio 3 - TIR'!$D$18-'Ejercicio 3 - TIR'!$C$18)/('Ejercicio 3 - TIR'!$E$18-'Ejercicio 3 - TIR'!$C$18),'Ejercicio 3 - TIR'!$C$18+SQRT(('Ejercicio 3 - TIR'!$E$18-'Ejercicio 3 - TIR'!$C$18)*('Ejercicio 3 - TIR'!$D$18-'Ejercicio 3 - TIR'!$C$18)*N921),'Ejercicio 3 - TIR'!$E$18-SQRT(('Ejercicio 3 - TIR'!$E$18-'Ejercicio 3 - TIR'!$C$18)*('Ejercicio 3 - TIR'!$E$18-'Ejercicio 3 - TIR'!$D$18)*(1-N921)))</f>
        <v>40012.61793</v>
      </c>
      <c r="P921" s="3">
        <f t="shared" si="11"/>
        <v>0.5920299605</v>
      </c>
      <c r="Q921" s="7">
        <f>IF(P921&lt;=('Ejercicio 3 - TIR'!$D$22-'Ejercicio 3 - TIR'!$C$22)/('Ejercicio 3 - TIR'!$E$22-'Ejercicio 3 - TIR'!$C$22),'Ejercicio 3 - TIR'!$C$22+SQRT(('Ejercicio 3 - TIR'!$E$22-'Ejercicio 3 - TIR'!$C$22)*('Ejercicio 3 - TIR'!$D$22-'Ejercicio 3 - TIR'!$C$22)*P921),'Ejercicio 3 - TIR'!$E$22-SQRT(('Ejercicio 3 - TIR'!$E$22-'Ejercicio 3 - TIR'!$C$22)*('Ejercicio 3 - TIR'!$E$22-'Ejercicio 3 - TIR'!$D$22)*(1-P921)))</f>
        <v>0.1529011795</v>
      </c>
      <c r="R921" s="3">
        <f t="shared" si="12"/>
        <v>0.4136147216</v>
      </c>
      <c r="S921" s="7">
        <f>IF(R921&lt;=('Ejercicio 3 - TIR'!$D$23-'Ejercicio 3 - TIR'!$C$23)/('Ejercicio 3 - TIR'!$E$23-'Ejercicio 3 - TIR'!$C$23),'Ejercicio 3 - TIR'!$C$23+SQRT(('Ejercicio 3 - TIR'!$E$23-'Ejercicio 3 - TIR'!$C$23)*('Ejercicio 3 - TIR'!$D$23-'Ejercicio 3 - TIR'!$C$23)*R921),'Ejercicio 3 - TIR'!$E$23-SQRT(('Ejercicio 3 - TIR'!$E$23-'Ejercicio 3 - TIR'!$C$23)*('Ejercicio 3 - TIR'!$E$23-'Ejercicio 3 - TIR'!$D$23)*(1-R921)))</f>
        <v>0.1472856464</v>
      </c>
      <c r="T921" s="3">
        <f t="shared" si="13"/>
        <v>0.9248699669</v>
      </c>
      <c r="U921" s="7">
        <f>IF(T921&lt;=('Ejercicio 3 - TIR'!$D$24-'Ejercicio 3 - TIR'!$C$24)/('Ejercicio 3 - TIR'!$E$24-'Ejercicio 3 - TIR'!$C$24),'Ejercicio 3 - TIR'!$C$24+SQRT(('Ejercicio 3 - TIR'!$E$24-'Ejercicio 3 - TIR'!$C$24)*('Ejercicio 3 - TIR'!$D$24-'Ejercicio 3 - TIR'!$C$24)*T921),'Ejercicio 3 - TIR'!$E$24-SQRT(('Ejercicio 3 - TIR'!$E$24-'Ejercicio 3 - TIR'!$C$24)*('Ejercicio 3 - TIR'!$E$24-'Ejercicio 3 - TIR'!$D$24)*(1-T921)))</f>
        <v>0.2054960663</v>
      </c>
      <c r="V921" s="3">
        <f t="shared" si="14"/>
        <v>0.3245614834</v>
      </c>
      <c r="W921" s="7">
        <f>IF(V921&lt;=('Ejercicio 3 - TIR'!$D$25-'Ejercicio 3 - TIR'!$C$25)/('Ejercicio 3 - TIR'!$E$25-'Ejercicio 3 - TIR'!$C$25),'Ejercicio 3 - TIR'!$C$25+SQRT(('Ejercicio 3 - TIR'!$E$25-'Ejercicio 3 - TIR'!$C$25)*('Ejercicio 3 - TIR'!$D$25-'Ejercicio 3 - TIR'!$C$25)*V921),'Ejercicio 3 - TIR'!$E$25-SQRT(('Ejercicio 3 - TIR'!$E$25-'Ejercicio 3 - TIR'!$C$25)*('Ejercicio 3 - TIR'!$E$25-'Ejercicio 3 - TIR'!$D$25)*(1-V921)))</f>
        <v>0.2013786589</v>
      </c>
      <c r="X921" s="3">
        <f t="shared" si="15"/>
        <v>0.6730754082</v>
      </c>
      <c r="Y921" s="7">
        <f>IF(X921&lt;=('Ejercicio 3 - TIR'!$D$26-'Ejercicio 3 - TIR'!$C$26)/('Ejercicio 3 - TIR'!$E$26-'Ejercicio 3 - TIR'!$C$26),'Ejercicio 3 - TIR'!$C$26+SQRT(('Ejercicio 3 - TIR'!$E$26-'Ejercicio 3 - TIR'!$C$26)*('Ejercicio 3 - TIR'!$D$26-'Ejercicio 3 - TIR'!$C$26)*X921),'Ejercicio 3 - TIR'!$E$26-SQRT(('Ejercicio 3 - TIR'!$E$26-'Ejercicio 3 - TIR'!$C$26)*('Ejercicio 3 - TIR'!$E$26-'Ejercicio 3 - TIR'!$D$26)*(1-X921)))</f>
        <v>0.2379834224</v>
      </c>
      <c r="Z921" s="3">
        <f t="shared" si="16"/>
        <v>1.15290118</v>
      </c>
      <c r="AA921" s="3">
        <f t="shared" si="17"/>
        <v>1.322706975</v>
      </c>
      <c r="AB921" s="3">
        <f t="shared" si="18"/>
        <v>1.594518055</v>
      </c>
      <c r="AC921" s="3">
        <f t="shared" si="19"/>
        <v>1.915619963</v>
      </c>
      <c r="AD921" s="3">
        <f t="shared" si="20"/>
        <v>2.371505757</v>
      </c>
      <c r="AE921" s="2">
        <f t="shared" si="21"/>
        <v>4752.738444</v>
      </c>
      <c r="AF921" s="2">
        <f t="shared" si="22"/>
        <v>5452.748598</v>
      </c>
      <c r="AG921" s="2">
        <f t="shared" si="23"/>
        <v>6573.266985</v>
      </c>
      <c r="AH921" s="2">
        <f t="shared" si="24"/>
        <v>7896.982675</v>
      </c>
      <c r="AI921" s="2">
        <f t="shared" si="25"/>
        <v>9776.333639</v>
      </c>
      <c r="AJ921" s="4">
        <f t="shared" si="26"/>
        <v>44073.29928</v>
      </c>
      <c r="AK921" s="4">
        <f t="shared" si="27"/>
        <v>56863.12789</v>
      </c>
      <c r="AL921" s="4">
        <f t="shared" si="28"/>
        <v>65068.25216</v>
      </c>
      <c r="AM921" s="4">
        <f t="shared" si="29"/>
        <v>73821.90825</v>
      </c>
      <c r="AN921" s="4">
        <f t="shared" si="30"/>
        <v>94890.15378</v>
      </c>
      <c r="AO921" s="4">
        <f>C921/'Ejercicio 3 - TIR'!$D$7</f>
        <v>15495.97988</v>
      </c>
      <c r="AP921" s="4">
        <f t="shared" si="31"/>
        <v>28577.3194</v>
      </c>
      <c r="AQ921" s="4">
        <f t="shared" si="32"/>
        <v>41367.14801</v>
      </c>
      <c r="AR921" s="4">
        <f t="shared" si="33"/>
        <v>49572.27227</v>
      </c>
      <c r="AS921" s="4">
        <f t="shared" si="34"/>
        <v>58325.92837</v>
      </c>
      <c r="AT921" s="4">
        <f t="shared" si="35"/>
        <v>79394.1739</v>
      </c>
      <c r="AU921" s="4">
        <f>AP921*'Ejercicio 3 - TIR'!$D$5</f>
        <v>14288.6597</v>
      </c>
      <c r="AV921" s="4">
        <f>AQ921*'Ejercicio 3 - TIR'!$D$5</f>
        <v>20683.574</v>
      </c>
      <c r="AW921" s="4">
        <f>AR921*'Ejercicio 3 - TIR'!$D$5</f>
        <v>24786.13614</v>
      </c>
      <c r="AX921" s="4">
        <f>AS921*'Ejercicio 3 - TIR'!$D$5</f>
        <v>29162.96419</v>
      </c>
      <c r="AY921" s="4">
        <f>AT921*'Ejercicio 3 - TIR'!$D$5</f>
        <v>39697.08695</v>
      </c>
      <c r="AZ921" s="4">
        <f t="shared" ref="AZ921:BD921" si="2798">AJ921-AU921-AE921</f>
        <v>25031.90114</v>
      </c>
      <c r="BA921" s="4">
        <f t="shared" si="2798"/>
        <v>30726.80529</v>
      </c>
      <c r="BB921" s="4">
        <f t="shared" si="2798"/>
        <v>33708.84903</v>
      </c>
      <c r="BC921" s="4">
        <f t="shared" si="2798"/>
        <v>36761.96139</v>
      </c>
      <c r="BD921" s="4">
        <f t="shared" si="2798"/>
        <v>45416.7332</v>
      </c>
      <c r="BE921" s="4">
        <f t="shared" ref="BE921:BI921" si="2799">AZ921/Z921</f>
        <v>21712.09604</v>
      </c>
      <c r="BF921" s="4">
        <f t="shared" si="2799"/>
        <v>23230.24364</v>
      </c>
      <c r="BG921" s="4">
        <f t="shared" si="2799"/>
        <v>21140.46243</v>
      </c>
      <c r="BH921" s="4">
        <f t="shared" si="2799"/>
        <v>19190.6339</v>
      </c>
      <c r="BI921" s="4">
        <f t="shared" si="2799"/>
        <v>19151.01115</v>
      </c>
      <c r="BJ921" s="4">
        <f t="shared" si="38"/>
        <v>73715.23633</v>
      </c>
      <c r="BK921" s="4">
        <f t="shared" si="39"/>
        <v>36748.80551</v>
      </c>
      <c r="BL921" s="4">
        <f t="shared" si="40"/>
        <v>110464.0418</v>
      </c>
      <c r="BM921" s="4">
        <f>BK921*'Ejercicio 3 - TIR'!$D$5</f>
        <v>18374.40276</v>
      </c>
      <c r="BN921" s="4">
        <f t="shared" si="41"/>
        <v>92089.63908</v>
      </c>
      <c r="BO921" s="4">
        <f t="shared" si="42"/>
        <v>38831.71643</v>
      </c>
      <c r="BP921" s="4">
        <f t="shared" si="43"/>
        <v>-108563.6259</v>
      </c>
      <c r="BQ921" s="4">
        <f t="shared" ref="BQ921:BT921" si="2800">BE921</f>
        <v>21712.09604</v>
      </c>
      <c r="BR921" s="4">
        <f t="shared" si="2800"/>
        <v>23230.24364</v>
      </c>
      <c r="BS921" s="4">
        <f t="shared" si="2800"/>
        <v>21140.46243</v>
      </c>
      <c r="BT921" s="4">
        <f t="shared" si="2800"/>
        <v>19190.6339</v>
      </c>
      <c r="BU921" s="4">
        <f t="shared" si="45"/>
        <v>57982.72757</v>
      </c>
      <c r="BV921" s="36">
        <f t="shared" si="46"/>
        <v>8.542622132</v>
      </c>
    </row>
    <row r="922" ht="15.0" customHeight="1">
      <c r="A922" s="2">
        <v>921.0</v>
      </c>
      <c r="B922" s="3">
        <f t="shared" si="4"/>
        <v>0.06059305764</v>
      </c>
      <c r="C922" s="4">
        <f>IF(B922&lt;=('Ejercicio 3 - TIR'!$D$13-'Ejercicio 3 - TIR'!$C$13)/('Ejercicio 3 - TIR'!$E$13-'Ejercicio 3 - TIR'!$C$13),'Ejercicio 3 - TIR'!$C$13+SQRT(('Ejercicio 3 - TIR'!$E$13-'Ejercicio 3 - TIR'!$C$13)*('Ejercicio 3 - TIR'!$D$13-'Ejercicio 3 - TIR'!$C$13)*B922),'Ejercicio 3 - TIR'!$E$13-SQRT(('Ejercicio 3 - TIR'!$E$13-'Ejercicio 3 - TIR'!$C$13)*('Ejercicio 3 - TIR'!$E$13-'Ejercicio 3 - TIR'!$D$13)*(1-B922)))</f>
        <v>64923.13143</v>
      </c>
      <c r="D922" s="3">
        <f t="shared" si="5"/>
        <v>0.7691915024</v>
      </c>
      <c r="E922" s="4">
        <f>IF(D922&lt;=('Ejercicio 3 - TIR'!$D$14-'Ejercicio 3 - TIR'!$C$14)/('Ejercicio 3 - TIR'!$E$14-'Ejercicio 3 - TIR'!$C$14),'Ejercicio 3 - TIR'!$C$14+SQRT(('Ejercicio 3 - TIR'!$E$14-'Ejercicio 3 - TIR'!$C$14)*('Ejercicio 3 - TIR'!$D$14-'Ejercicio 3 - TIR'!$C$14)*D922),'Ejercicio 3 - TIR'!$E$14-SQRT(('Ejercicio 3 - TIR'!$E$14-'Ejercicio 3 - TIR'!$C$14)*('Ejercicio 3 - TIR'!$E$14-'Ejercicio 3 - TIR'!$D$14)*(1-D922)))</f>
        <v>34116.01541</v>
      </c>
      <c r="F922" s="3">
        <f t="shared" si="6"/>
        <v>0.2229045703</v>
      </c>
      <c r="G922" s="4">
        <f>IF(F922&lt;=('Ejercicio 3 - TIR'!$D$18-'Ejercicio 3 - TIR'!$C$18)/('Ejercicio 3 - TIR'!$E$18-'Ejercicio 3 - TIR'!$C$18),'Ejercicio 3 - TIR'!$C$18+SQRT(('Ejercicio 3 - TIR'!$E$18-'Ejercicio 3 - TIR'!$C$18)*('Ejercicio 3 - TIR'!$D$18-'Ejercicio 3 - TIR'!$C$18)*F922),'Ejercicio 3 - TIR'!$E$18-SQRT(('Ejercicio 3 - TIR'!$E$18-'Ejercicio 3 - TIR'!$C$18)*('Ejercicio 3 - TIR'!$E$18-'Ejercicio 3 - TIR'!$D$18)*(1-F922)))</f>
        <v>35782.35986</v>
      </c>
      <c r="H922" s="3">
        <f t="shared" si="7"/>
        <v>0.2554305684</v>
      </c>
      <c r="I922" s="4">
        <f>IF(H922&lt;=('Ejercicio 3 - TIR'!$D$18-'Ejercicio 3 - TIR'!$C$18)/('Ejercicio 3 - TIR'!$E$18-'Ejercicio 3 - TIR'!$C$18),'Ejercicio 3 - TIR'!$C$18+SQRT(('Ejercicio 3 - TIR'!$E$18-'Ejercicio 3 - TIR'!$C$18)*('Ejercicio 3 - TIR'!$D$18-'Ejercicio 3 - TIR'!$C$18)*H922),'Ejercicio 3 - TIR'!$E$18-SQRT(('Ejercicio 3 - TIR'!$E$18-'Ejercicio 3 - TIR'!$C$18)*('Ejercicio 3 - TIR'!$E$18-'Ejercicio 3 - TIR'!$D$18)*(1-H922)))</f>
        <v>36189.87764</v>
      </c>
      <c r="J922" s="3">
        <f t="shared" si="8"/>
        <v>0.3177373396</v>
      </c>
      <c r="K922" s="4">
        <f>IF(J922&lt;=('Ejercicio 3 - TIR'!$D$18-'Ejercicio 3 - TIR'!$C$18)/('Ejercicio 3 - TIR'!$E$18-'Ejercicio 3 - TIR'!$C$18),'Ejercicio 3 - TIR'!$C$18+SQRT(('Ejercicio 3 - TIR'!$E$18-'Ejercicio 3 - TIR'!$C$18)*('Ejercicio 3 - TIR'!$D$18-'Ejercicio 3 - TIR'!$C$18)*J922),'Ejercicio 3 - TIR'!$E$18-SQRT(('Ejercicio 3 - TIR'!$E$18-'Ejercicio 3 - TIR'!$C$18)*('Ejercicio 3 - TIR'!$E$18-'Ejercicio 3 - TIR'!$D$18)*(1-J922)))</f>
        <v>36903.66576</v>
      </c>
      <c r="L922" s="3">
        <f t="shared" si="9"/>
        <v>0.07495071745</v>
      </c>
      <c r="M922" s="4">
        <f>IF(L922&lt;=('Ejercicio 3 - TIR'!$D$18-'Ejercicio 3 - TIR'!$C$18)/('Ejercicio 3 - TIR'!$E$18-'Ejercicio 3 - TIR'!$C$18),'Ejercicio 3 - TIR'!$C$18+SQRT(('Ejercicio 3 - TIR'!$E$18-'Ejercicio 3 - TIR'!$C$18)*('Ejercicio 3 - TIR'!$D$18-'Ejercicio 3 - TIR'!$C$18)*L922),'Ejercicio 3 - TIR'!$E$18-SQRT(('Ejercicio 3 - TIR'!$E$18-'Ejercicio 3 - TIR'!$C$18)*('Ejercicio 3 - TIR'!$E$18-'Ejercicio 3 - TIR'!$D$18)*(1-L922)))</f>
        <v>33352.99979</v>
      </c>
      <c r="N922" s="3">
        <f t="shared" si="10"/>
        <v>0.1571129013</v>
      </c>
      <c r="O922" s="4">
        <f>IF(N922&lt;=('Ejercicio 3 - TIR'!$D$18-'Ejercicio 3 - TIR'!$C$18)/('Ejercicio 3 - TIR'!$E$18-'Ejercicio 3 - TIR'!$C$18),'Ejercicio 3 - TIR'!$C$18+SQRT(('Ejercicio 3 - TIR'!$E$18-'Ejercicio 3 - TIR'!$C$18)*('Ejercicio 3 - TIR'!$D$18-'Ejercicio 3 - TIR'!$C$18)*N922),'Ejercicio 3 - TIR'!$E$18-SQRT(('Ejercicio 3 - TIR'!$E$18-'Ejercicio 3 - TIR'!$C$18)*('Ejercicio 3 - TIR'!$E$18-'Ejercicio 3 - TIR'!$D$18)*(1-N922)))</f>
        <v>34854.57879</v>
      </c>
      <c r="P922" s="3">
        <f t="shared" si="11"/>
        <v>0.2005287865</v>
      </c>
      <c r="Q922" s="7">
        <f>IF(P922&lt;=('Ejercicio 3 - TIR'!$D$22-'Ejercicio 3 - TIR'!$C$22)/('Ejercicio 3 - TIR'!$E$22-'Ejercicio 3 - TIR'!$C$22),'Ejercicio 3 - TIR'!$C$22+SQRT(('Ejercicio 3 - TIR'!$E$22-'Ejercicio 3 - TIR'!$C$22)*('Ejercicio 3 - TIR'!$D$22-'Ejercicio 3 - TIR'!$C$22)*P922),'Ejercicio 3 - TIR'!$E$22-SQRT(('Ejercicio 3 - TIR'!$E$22-'Ejercicio 3 - TIR'!$C$22)*('Ejercicio 3 - TIR'!$E$22-'Ejercicio 3 - TIR'!$D$22)*(1-P922)))</f>
        <v>0.1389987319</v>
      </c>
      <c r="R922" s="3">
        <f t="shared" si="12"/>
        <v>0.566419821</v>
      </c>
      <c r="S922" s="7">
        <f>IF(R922&lt;=('Ejercicio 3 - TIR'!$D$23-'Ejercicio 3 - TIR'!$C$23)/('Ejercicio 3 - TIR'!$E$23-'Ejercicio 3 - TIR'!$C$23),'Ejercicio 3 - TIR'!$C$23+SQRT(('Ejercicio 3 - TIR'!$E$23-'Ejercicio 3 - TIR'!$C$23)*('Ejercicio 3 - TIR'!$D$23-'Ejercicio 3 - TIR'!$C$23)*R922),'Ejercicio 3 - TIR'!$E$23-SQRT(('Ejercicio 3 - TIR'!$E$23-'Ejercicio 3 - TIR'!$C$23)*('Ejercicio 3 - TIR'!$E$23-'Ejercicio 3 - TIR'!$D$23)*(1-R922)))</f>
        <v>0.1520635664</v>
      </c>
      <c r="T922" s="3">
        <f t="shared" si="13"/>
        <v>0.3736034135</v>
      </c>
      <c r="U922" s="7">
        <f>IF(T922&lt;=('Ejercicio 3 - TIR'!$D$24-'Ejercicio 3 - TIR'!$C$24)/('Ejercicio 3 - TIR'!$E$24-'Ejercicio 3 - TIR'!$C$24),'Ejercicio 3 - TIR'!$C$24+SQRT(('Ejercicio 3 - TIR'!$E$24-'Ejercicio 3 - TIR'!$C$24)*('Ejercicio 3 - TIR'!$D$24-'Ejercicio 3 - TIR'!$C$24)*T922),'Ejercicio 3 - TIR'!$E$24-SQRT(('Ejercicio 3 - TIR'!$E$24-'Ejercicio 3 - TIR'!$C$24)*('Ejercicio 3 - TIR'!$E$24-'Ejercicio 3 - TIR'!$D$24)*(1-T922)))</f>
        <v>0.1780101262</v>
      </c>
      <c r="V922" s="3">
        <f t="shared" si="14"/>
        <v>0.7319172207</v>
      </c>
      <c r="W922" s="7">
        <f>IF(V922&lt;=('Ejercicio 3 - TIR'!$D$25-'Ejercicio 3 - TIR'!$C$25)/('Ejercicio 3 - TIR'!$E$25-'Ejercicio 3 - TIR'!$C$25),'Ejercicio 3 - TIR'!$C$25+SQRT(('Ejercicio 3 - TIR'!$E$25-'Ejercicio 3 - TIR'!$C$25)*('Ejercicio 3 - TIR'!$D$25-'Ejercicio 3 - TIR'!$C$25)*V922),'Ejercicio 3 - TIR'!$E$25-SQRT(('Ejercicio 3 - TIR'!$E$25-'Ejercicio 3 - TIR'!$C$25)*('Ejercicio 3 - TIR'!$E$25-'Ejercicio 3 - TIR'!$D$25)*(1-V922)))</f>
        <v>0.2193684847</v>
      </c>
      <c r="X922" s="3">
        <f t="shared" si="15"/>
        <v>0.3131066725</v>
      </c>
      <c r="Y922" s="7">
        <f>IF(X922&lt;=('Ejercicio 3 - TIR'!$D$26-'Ejercicio 3 - TIR'!$C$26)/('Ejercicio 3 - TIR'!$E$26-'Ejercicio 3 - TIR'!$C$26),'Ejercicio 3 - TIR'!$C$26+SQRT(('Ejercicio 3 - TIR'!$E$26-'Ejercicio 3 - TIR'!$C$26)*('Ejercicio 3 - TIR'!$D$26-'Ejercicio 3 - TIR'!$C$26)*X922),'Ejercicio 3 - TIR'!$E$26-SQRT(('Ejercicio 3 - TIR'!$E$26-'Ejercicio 3 - TIR'!$C$26)*('Ejercicio 3 - TIR'!$E$26-'Ejercicio 3 - TIR'!$D$26)*(1-X922)))</f>
        <v>0.219075557</v>
      </c>
      <c r="Z922" s="3">
        <f t="shared" si="16"/>
        <v>1.138998732</v>
      </c>
      <c r="AA922" s="3">
        <f t="shared" si="17"/>
        <v>1.312198941</v>
      </c>
      <c r="AB922" s="3">
        <f t="shared" si="18"/>
        <v>1.54578364</v>
      </c>
      <c r="AC922" s="3">
        <f t="shared" si="19"/>
        <v>1.884879855</v>
      </c>
      <c r="AD922" s="3">
        <f t="shared" si="20"/>
        <v>2.297810959</v>
      </c>
      <c r="AE922" s="2">
        <f t="shared" si="21"/>
        <v>4742.082881</v>
      </c>
      <c r="AF922" s="2">
        <f t="shared" si="22"/>
        <v>5463.180917</v>
      </c>
      <c r="AG922" s="2">
        <f t="shared" si="23"/>
        <v>6435.682441</v>
      </c>
      <c r="AH922" s="2">
        <f t="shared" si="24"/>
        <v>7847.468346</v>
      </c>
      <c r="AI922" s="2">
        <f t="shared" si="25"/>
        <v>9566.656845</v>
      </c>
      <c r="AJ922" s="4">
        <f t="shared" si="26"/>
        <v>40756.06251</v>
      </c>
      <c r="AK922" s="4">
        <f t="shared" si="27"/>
        <v>47488.31913</v>
      </c>
      <c r="AL922" s="4">
        <f t="shared" si="28"/>
        <v>57045.0828</v>
      </c>
      <c r="AM922" s="4">
        <f t="shared" si="29"/>
        <v>62866.39742</v>
      </c>
      <c r="AN922" s="4">
        <f t="shared" si="30"/>
        <v>80089.23312</v>
      </c>
      <c r="AO922" s="4">
        <f>C922/'Ejercicio 3 - TIR'!$D$7</f>
        <v>12984.62629</v>
      </c>
      <c r="AP922" s="4">
        <f t="shared" si="31"/>
        <v>27771.43622</v>
      </c>
      <c r="AQ922" s="4">
        <f t="shared" si="32"/>
        <v>34503.69284</v>
      </c>
      <c r="AR922" s="4">
        <f t="shared" si="33"/>
        <v>44060.45652</v>
      </c>
      <c r="AS922" s="4">
        <f t="shared" si="34"/>
        <v>49881.77114</v>
      </c>
      <c r="AT922" s="4">
        <f t="shared" si="35"/>
        <v>67104.60684</v>
      </c>
      <c r="AU922" s="4">
        <f>AP922*'Ejercicio 3 - TIR'!$D$5</f>
        <v>13885.71811</v>
      </c>
      <c r="AV922" s="4">
        <f>AQ922*'Ejercicio 3 - TIR'!$D$5</f>
        <v>17251.84642</v>
      </c>
      <c r="AW922" s="4">
        <f>AR922*'Ejercicio 3 - TIR'!$D$5</f>
        <v>22030.22826</v>
      </c>
      <c r="AX922" s="4">
        <f>AS922*'Ejercicio 3 - TIR'!$D$5</f>
        <v>24940.88557</v>
      </c>
      <c r="AY922" s="4">
        <f>AT922*'Ejercicio 3 - TIR'!$D$5</f>
        <v>33552.30342</v>
      </c>
      <c r="AZ922" s="4">
        <f t="shared" ref="AZ922:BD922" si="2801">AJ922-AU922-AE922</f>
        <v>22128.26151</v>
      </c>
      <c r="BA922" s="4">
        <f t="shared" si="2801"/>
        <v>24773.29179</v>
      </c>
      <c r="BB922" s="4">
        <f t="shared" si="2801"/>
        <v>28579.1721</v>
      </c>
      <c r="BC922" s="4">
        <f t="shared" si="2801"/>
        <v>30078.04351</v>
      </c>
      <c r="BD922" s="4">
        <f t="shared" si="2801"/>
        <v>36970.27286</v>
      </c>
      <c r="BE922" s="4">
        <f t="shared" ref="BE922:BI922" si="2802">AZ922/Z922</f>
        <v>19427.81927</v>
      </c>
      <c r="BF922" s="4">
        <f t="shared" si="2802"/>
        <v>18879.21946</v>
      </c>
      <c r="BG922" s="4">
        <f t="shared" si="2802"/>
        <v>18488.46847</v>
      </c>
      <c r="BH922" s="4">
        <f t="shared" si="2802"/>
        <v>15957.53885</v>
      </c>
      <c r="BI922" s="4">
        <f t="shared" si="2802"/>
        <v>16089.34482</v>
      </c>
      <c r="BJ922" s="4">
        <f t="shared" si="38"/>
        <v>78392.15411</v>
      </c>
      <c r="BK922" s="4">
        <f t="shared" si="39"/>
        <v>29836.21658</v>
      </c>
      <c r="BL922" s="4">
        <f t="shared" si="40"/>
        <v>108228.3707</v>
      </c>
      <c r="BM922" s="4">
        <f>BK922*'Ejercicio 3 - TIR'!$D$5</f>
        <v>14918.10829</v>
      </c>
      <c r="BN922" s="4">
        <f t="shared" si="41"/>
        <v>93310.2624</v>
      </c>
      <c r="BO922" s="4">
        <f t="shared" si="42"/>
        <v>40608.32855</v>
      </c>
      <c r="BP922" s="4">
        <f t="shared" si="43"/>
        <v>-99039.14684</v>
      </c>
      <c r="BQ922" s="4">
        <f t="shared" ref="BQ922:BT922" si="2803">BE922</f>
        <v>19427.81927</v>
      </c>
      <c r="BR922" s="4">
        <f t="shared" si="2803"/>
        <v>18879.21946</v>
      </c>
      <c r="BS922" s="4">
        <f t="shared" si="2803"/>
        <v>18488.46847</v>
      </c>
      <c r="BT922" s="4">
        <f t="shared" si="2803"/>
        <v>15957.53885</v>
      </c>
      <c r="BU922" s="4">
        <f t="shared" si="45"/>
        <v>56697.67337</v>
      </c>
      <c r="BV922" s="36">
        <f t="shared" si="46"/>
        <v>8.041708735</v>
      </c>
    </row>
    <row r="923" ht="15.0" customHeight="1">
      <c r="A923" s="2">
        <v>922.0</v>
      </c>
      <c r="B923" s="3">
        <f t="shared" si="4"/>
        <v>0.2110380659</v>
      </c>
      <c r="C923" s="4">
        <f>IF(B923&lt;=('Ejercicio 3 - TIR'!$D$13-'Ejercicio 3 - TIR'!$C$13)/('Ejercicio 3 - TIR'!$E$13-'Ejercicio 3 - TIR'!$C$13),'Ejercicio 3 - TIR'!$C$13+SQRT(('Ejercicio 3 - TIR'!$E$13-'Ejercicio 3 - TIR'!$C$13)*('Ejercicio 3 - TIR'!$D$13-'Ejercicio 3 - TIR'!$C$13)*B923),'Ejercicio 3 - TIR'!$E$13-SQRT(('Ejercicio 3 - TIR'!$E$13-'Ejercicio 3 - TIR'!$C$13)*('Ejercicio 3 - TIR'!$E$13-'Ejercicio 3 - TIR'!$D$13)*(1-B923)))</f>
        <v>69187.77592</v>
      </c>
      <c r="D923" s="3">
        <f t="shared" si="5"/>
        <v>0.9476529482</v>
      </c>
      <c r="E923" s="4">
        <f>IF(D923&lt;=('Ejercicio 3 - TIR'!$D$14-'Ejercicio 3 - TIR'!$C$14)/('Ejercicio 3 - TIR'!$E$14-'Ejercicio 3 - TIR'!$C$14),'Ejercicio 3 - TIR'!$C$14+SQRT(('Ejercicio 3 - TIR'!$E$14-'Ejercicio 3 - TIR'!$C$14)*('Ejercicio 3 - TIR'!$D$14-'Ejercicio 3 - TIR'!$C$14)*D923),'Ejercicio 3 - TIR'!$E$14-SQRT(('Ejercicio 3 - TIR'!$E$14-'Ejercicio 3 - TIR'!$C$14)*('Ejercicio 3 - TIR'!$E$14-'Ejercicio 3 - TIR'!$D$14)*(1-D923)))</f>
        <v>37197.84765</v>
      </c>
      <c r="F923" s="3">
        <f t="shared" si="6"/>
        <v>0.3109675497</v>
      </c>
      <c r="G923" s="4">
        <f>IF(F923&lt;=('Ejercicio 3 - TIR'!$D$18-'Ejercicio 3 - TIR'!$C$18)/('Ejercicio 3 - TIR'!$E$18-'Ejercicio 3 - TIR'!$C$18),'Ejercicio 3 - TIR'!$C$18+SQRT(('Ejercicio 3 - TIR'!$E$18-'Ejercicio 3 - TIR'!$C$18)*('Ejercicio 3 - TIR'!$D$18-'Ejercicio 3 - TIR'!$C$18)*F923),'Ejercicio 3 - TIR'!$E$18-SQRT(('Ejercicio 3 - TIR'!$E$18-'Ejercicio 3 - TIR'!$C$18)*('Ejercicio 3 - TIR'!$E$18-'Ejercicio 3 - TIR'!$D$18)*(1-F923)))</f>
        <v>36829.72419</v>
      </c>
      <c r="H923" s="3">
        <f t="shared" si="7"/>
        <v>0.5878872089</v>
      </c>
      <c r="I923" s="4">
        <f>IF(H923&lt;=('Ejercicio 3 - TIR'!$D$18-'Ejercicio 3 - TIR'!$C$18)/('Ejercicio 3 - TIR'!$E$18-'Ejercicio 3 - TIR'!$C$18),'Ejercicio 3 - TIR'!$C$18+SQRT(('Ejercicio 3 - TIR'!$E$18-'Ejercicio 3 - TIR'!$C$18)*('Ejercicio 3 - TIR'!$D$18-'Ejercicio 3 - TIR'!$C$18)*H923),'Ejercicio 3 - TIR'!$E$18-SQRT(('Ejercicio 3 - TIR'!$E$18-'Ejercicio 3 - TIR'!$C$18)*('Ejercicio 3 - TIR'!$E$18-'Ejercicio 3 - TIR'!$D$18)*(1-H923)))</f>
        <v>39390.58472</v>
      </c>
      <c r="J923" s="3">
        <f t="shared" si="8"/>
        <v>0.1823669858</v>
      </c>
      <c r="K923" s="4">
        <f>IF(J923&lt;=('Ejercicio 3 - TIR'!$D$18-'Ejercicio 3 - TIR'!$C$18)/('Ejercicio 3 - TIR'!$E$18-'Ejercicio 3 - TIR'!$C$18),'Ejercicio 3 - TIR'!$C$18+SQRT(('Ejercicio 3 - TIR'!$E$18-'Ejercicio 3 - TIR'!$C$18)*('Ejercicio 3 - TIR'!$D$18-'Ejercicio 3 - TIR'!$C$18)*J923),'Ejercicio 3 - TIR'!$E$18-SQRT(('Ejercicio 3 - TIR'!$E$18-'Ejercicio 3 - TIR'!$C$18)*('Ejercicio 3 - TIR'!$E$18-'Ejercicio 3 - TIR'!$D$18)*(1-J923)))</f>
        <v>35230.20534</v>
      </c>
      <c r="L923" s="3">
        <f t="shared" si="9"/>
        <v>0.3233767736</v>
      </c>
      <c r="M923" s="4">
        <f>IF(L923&lt;=('Ejercicio 3 - TIR'!$D$18-'Ejercicio 3 - TIR'!$C$18)/('Ejercicio 3 - TIR'!$E$18-'Ejercicio 3 - TIR'!$C$18),'Ejercicio 3 - TIR'!$C$18+SQRT(('Ejercicio 3 - TIR'!$E$18-'Ejercicio 3 - TIR'!$C$18)*('Ejercicio 3 - TIR'!$D$18-'Ejercicio 3 - TIR'!$C$18)*L923),'Ejercicio 3 - TIR'!$E$18-SQRT(('Ejercicio 3 - TIR'!$E$18-'Ejercicio 3 - TIR'!$C$18)*('Ejercicio 3 - TIR'!$E$18-'Ejercicio 3 - TIR'!$D$18)*(1-L923)))</f>
        <v>36964.66195</v>
      </c>
      <c r="N923" s="3">
        <f t="shared" si="10"/>
        <v>0.8354270495</v>
      </c>
      <c r="O923" s="4">
        <f>IF(N923&lt;=('Ejercicio 3 - TIR'!$D$18-'Ejercicio 3 - TIR'!$C$18)/('Ejercicio 3 - TIR'!$E$18-'Ejercicio 3 - TIR'!$C$18),'Ejercicio 3 - TIR'!$C$18+SQRT(('Ejercicio 3 - TIR'!$E$18-'Ejercicio 3 - TIR'!$C$18)*('Ejercicio 3 - TIR'!$D$18-'Ejercicio 3 - TIR'!$C$18)*N923),'Ejercicio 3 - TIR'!$E$18-SQRT(('Ejercicio 3 - TIR'!$E$18-'Ejercicio 3 - TIR'!$C$18)*('Ejercicio 3 - TIR'!$E$18-'Ejercicio 3 - TIR'!$D$18)*(1-N923)))</f>
        <v>41486.74349</v>
      </c>
      <c r="P923" s="3">
        <f t="shared" si="11"/>
        <v>0.3271246958</v>
      </c>
      <c r="Q923" s="7">
        <f>IF(P923&lt;=('Ejercicio 3 - TIR'!$D$22-'Ejercicio 3 - TIR'!$C$22)/('Ejercicio 3 - TIR'!$E$22-'Ejercicio 3 - TIR'!$C$22),'Ejercicio 3 - TIR'!$C$22+SQRT(('Ejercicio 3 - TIR'!$E$22-'Ejercicio 3 - TIR'!$C$22)*('Ejercicio 3 - TIR'!$D$22-'Ejercicio 3 - TIR'!$C$22)*P923),'Ejercicio 3 - TIR'!$E$22-SQRT(('Ejercicio 3 - TIR'!$E$22-'Ejercicio 3 - TIR'!$C$22)*('Ejercicio 3 - TIR'!$E$22-'Ejercicio 3 - TIR'!$D$22)*(1-P923)))</f>
        <v>0.1442657053</v>
      </c>
      <c r="R923" s="3">
        <f t="shared" si="12"/>
        <v>0.4032272242</v>
      </c>
      <c r="S923" s="7">
        <f>IF(R923&lt;=('Ejercicio 3 - TIR'!$D$23-'Ejercicio 3 - TIR'!$C$23)/('Ejercicio 3 - TIR'!$E$23-'Ejercicio 3 - TIR'!$C$23),'Ejercicio 3 - TIR'!$C$23+SQRT(('Ejercicio 3 - TIR'!$E$23-'Ejercicio 3 - TIR'!$C$23)*('Ejercicio 3 - TIR'!$D$23-'Ejercicio 3 - TIR'!$C$23)*R923),'Ejercicio 3 - TIR'!$E$23-SQRT(('Ejercicio 3 - TIR'!$E$23-'Ejercicio 3 - TIR'!$C$23)*('Ejercicio 3 - TIR'!$E$23-'Ejercicio 3 - TIR'!$D$23)*(1-R923)))</f>
        <v>0.1469408427</v>
      </c>
      <c r="T923" s="3">
        <f t="shared" si="13"/>
        <v>0.7556642919</v>
      </c>
      <c r="U923" s="7">
        <f>IF(T923&lt;=('Ejercicio 3 - TIR'!$D$24-'Ejercicio 3 - TIR'!$C$24)/('Ejercicio 3 - TIR'!$E$24-'Ejercicio 3 - TIR'!$C$24),'Ejercicio 3 - TIR'!$C$24+SQRT(('Ejercicio 3 - TIR'!$E$24-'Ejercicio 3 - TIR'!$C$24)*('Ejercicio 3 - TIR'!$D$24-'Ejercicio 3 - TIR'!$C$24)*T923),'Ejercicio 3 - TIR'!$E$24-SQRT(('Ejercicio 3 - TIR'!$E$24-'Ejercicio 3 - TIR'!$C$24)*('Ejercicio 3 - TIR'!$E$24-'Ejercicio 3 - TIR'!$D$24)*(1-T923)))</f>
        <v>0.1938439303</v>
      </c>
      <c r="V923" s="3">
        <f t="shared" si="14"/>
        <v>0.2389953255</v>
      </c>
      <c r="W923" s="7">
        <f>IF(V923&lt;=('Ejercicio 3 - TIR'!$D$25-'Ejercicio 3 - TIR'!$C$25)/('Ejercicio 3 - TIR'!$E$25-'Ejercicio 3 - TIR'!$C$25),'Ejercicio 3 - TIR'!$C$25+SQRT(('Ejercicio 3 - TIR'!$E$25-'Ejercicio 3 - TIR'!$C$25)*('Ejercicio 3 - TIR'!$D$25-'Ejercicio 3 - TIR'!$C$25)*V923),'Ejercicio 3 - TIR'!$E$25-SQRT(('Ejercicio 3 - TIR'!$E$25-'Ejercicio 3 - TIR'!$C$25)*('Ejercicio 3 - TIR'!$E$25-'Ejercicio 3 - TIR'!$D$25)*(1-V923)))</f>
        <v>0.1982918959</v>
      </c>
      <c r="X923" s="3">
        <f t="shared" si="15"/>
        <v>0.2857718198</v>
      </c>
      <c r="Y923" s="7">
        <f>IF(X923&lt;=('Ejercicio 3 - TIR'!$D$26-'Ejercicio 3 - TIR'!$C$26)/('Ejercicio 3 - TIR'!$E$26-'Ejercicio 3 - TIR'!$C$26),'Ejercicio 3 - TIR'!$C$26+SQRT(('Ejercicio 3 - TIR'!$E$26-'Ejercicio 3 - TIR'!$C$26)*('Ejercicio 3 - TIR'!$D$26-'Ejercicio 3 - TIR'!$C$26)*X923),'Ejercicio 3 - TIR'!$E$26-SQRT(('Ejercicio 3 - TIR'!$E$26-'Ejercicio 3 - TIR'!$C$26)*('Ejercicio 3 - TIR'!$E$26-'Ejercicio 3 - TIR'!$D$26)*(1-X923)))</f>
        <v>0.2177773993</v>
      </c>
      <c r="Z923" s="3">
        <f t="shared" si="16"/>
        <v>1.144265705</v>
      </c>
      <c r="AA923" s="3">
        <f t="shared" si="17"/>
        <v>1.312405072</v>
      </c>
      <c r="AB923" s="3">
        <f t="shared" si="18"/>
        <v>1.56680683</v>
      </c>
      <c r="AC923" s="3">
        <f t="shared" si="19"/>
        <v>1.877491926</v>
      </c>
      <c r="AD923" s="3">
        <f t="shared" si="20"/>
        <v>2.286367235</v>
      </c>
      <c r="AE923" s="2">
        <f t="shared" si="21"/>
        <v>5366.373726</v>
      </c>
      <c r="AF923" s="2">
        <f t="shared" si="22"/>
        <v>6154.913204</v>
      </c>
      <c r="AG923" s="2">
        <f t="shared" si="23"/>
        <v>7348.00577</v>
      </c>
      <c r="AH923" s="2">
        <f t="shared" si="24"/>
        <v>8805.055765</v>
      </c>
      <c r="AI923" s="2">
        <f t="shared" si="25"/>
        <v>10722.59791</v>
      </c>
      <c r="AJ923" s="4">
        <f t="shared" si="26"/>
        <v>42142.99032</v>
      </c>
      <c r="AK923" s="4">
        <f t="shared" si="27"/>
        <v>51696.40318</v>
      </c>
      <c r="AL923" s="4">
        <f t="shared" si="28"/>
        <v>55198.92633</v>
      </c>
      <c r="AM923" s="4">
        <f t="shared" si="29"/>
        <v>69400.85437</v>
      </c>
      <c r="AN923" s="4">
        <f t="shared" si="30"/>
        <v>94853.93102</v>
      </c>
      <c r="AO923" s="4">
        <f>C923/'Ejercicio 3 - TIR'!$D$7</f>
        <v>13837.55518</v>
      </c>
      <c r="AP923" s="4">
        <f t="shared" si="31"/>
        <v>28305.43514</v>
      </c>
      <c r="AQ923" s="4">
        <f t="shared" si="32"/>
        <v>37858.848</v>
      </c>
      <c r="AR923" s="4">
        <f t="shared" si="33"/>
        <v>41361.37114</v>
      </c>
      <c r="AS923" s="4">
        <f t="shared" si="34"/>
        <v>55563.29918</v>
      </c>
      <c r="AT923" s="4">
        <f t="shared" si="35"/>
        <v>81016.37584</v>
      </c>
      <c r="AU923" s="4">
        <f>AP923*'Ejercicio 3 - TIR'!$D$5</f>
        <v>14152.71757</v>
      </c>
      <c r="AV923" s="4">
        <f>AQ923*'Ejercicio 3 - TIR'!$D$5</f>
        <v>18929.424</v>
      </c>
      <c r="AW923" s="4">
        <f>AR923*'Ejercicio 3 - TIR'!$D$5</f>
        <v>20680.68557</v>
      </c>
      <c r="AX923" s="4">
        <f>AS923*'Ejercicio 3 - TIR'!$D$5</f>
        <v>27781.64959</v>
      </c>
      <c r="AY923" s="4">
        <f>AT923*'Ejercicio 3 - TIR'!$D$5</f>
        <v>40508.18792</v>
      </c>
      <c r="AZ923" s="4">
        <f t="shared" ref="AZ923:BD923" si="2804">AJ923-AU923-AE923</f>
        <v>22623.89903</v>
      </c>
      <c r="BA923" s="4">
        <f t="shared" si="2804"/>
        <v>26612.06598</v>
      </c>
      <c r="BB923" s="4">
        <f t="shared" si="2804"/>
        <v>27170.23499</v>
      </c>
      <c r="BC923" s="4">
        <f t="shared" si="2804"/>
        <v>32814.14901</v>
      </c>
      <c r="BD923" s="4">
        <f t="shared" si="2804"/>
        <v>43623.14519</v>
      </c>
      <c r="BE923" s="4">
        <f t="shared" ref="BE923:BI923" si="2805">AZ923/Z923</f>
        <v>19771.54338</v>
      </c>
      <c r="BF923" s="4">
        <f t="shared" si="2805"/>
        <v>20277.32637</v>
      </c>
      <c r="BG923" s="4">
        <f t="shared" si="2805"/>
        <v>17341.15174</v>
      </c>
      <c r="BH923" s="4">
        <f t="shared" si="2805"/>
        <v>17477.65119</v>
      </c>
      <c r="BI923" s="4">
        <f t="shared" si="2805"/>
        <v>19079.67562</v>
      </c>
      <c r="BJ923" s="4">
        <f t="shared" si="38"/>
        <v>85047.9401</v>
      </c>
      <c r="BK923" s="4">
        <f t="shared" si="39"/>
        <v>31637.73279</v>
      </c>
      <c r="BL923" s="4">
        <f t="shared" si="40"/>
        <v>116685.6729</v>
      </c>
      <c r="BM923" s="4">
        <f>BK923*'Ejercicio 3 - TIR'!$D$5</f>
        <v>15818.86639</v>
      </c>
      <c r="BN923" s="4">
        <f t="shared" si="41"/>
        <v>100866.8065</v>
      </c>
      <c r="BO923" s="4">
        <f t="shared" si="42"/>
        <v>44116.62525</v>
      </c>
      <c r="BP923" s="4">
        <f t="shared" si="43"/>
        <v>-106385.6236</v>
      </c>
      <c r="BQ923" s="4">
        <f t="shared" ref="BQ923:BT923" si="2806">BE923</f>
        <v>19771.54338</v>
      </c>
      <c r="BR923" s="4">
        <f t="shared" si="2806"/>
        <v>20277.32637</v>
      </c>
      <c r="BS923" s="4">
        <f t="shared" si="2806"/>
        <v>17341.15174</v>
      </c>
      <c r="BT923" s="4">
        <f t="shared" si="2806"/>
        <v>17477.65119</v>
      </c>
      <c r="BU923" s="4">
        <f t="shared" si="45"/>
        <v>63196.30086</v>
      </c>
      <c r="BV923" s="36">
        <f t="shared" si="46"/>
        <v>7.681786971</v>
      </c>
    </row>
    <row r="924" ht="15.0" customHeight="1">
      <c r="A924" s="2">
        <v>923.0</v>
      </c>
      <c r="B924" s="3">
        <f t="shared" si="4"/>
        <v>0.4963542725</v>
      </c>
      <c r="C924" s="4">
        <f>IF(B924&lt;=('Ejercicio 3 - TIR'!$D$13-'Ejercicio 3 - TIR'!$C$13)/('Ejercicio 3 - TIR'!$E$13-'Ejercicio 3 - TIR'!$C$13),'Ejercicio 3 - TIR'!$C$13+SQRT(('Ejercicio 3 - TIR'!$E$13-'Ejercicio 3 - TIR'!$C$13)*('Ejercicio 3 - TIR'!$D$13-'Ejercicio 3 - TIR'!$C$13)*B924),'Ejercicio 3 - TIR'!$E$13-SQRT(('Ejercicio 3 - TIR'!$E$13-'Ejercicio 3 - TIR'!$C$13)*('Ejercicio 3 - TIR'!$E$13-'Ejercicio 3 - TIR'!$D$13)*(1-B924)))</f>
        <v>75415.96304</v>
      </c>
      <c r="D924" s="3">
        <f t="shared" si="5"/>
        <v>0.821281789</v>
      </c>
      <c r="E924" s="4">
        <f>IF(D924&lt;=('Ejercicio 3 - TIR'!$D$14-'Ejercicio 3 - TIR'!$C$14)/('Ejercicio 3 - TIR'!$E$14-'Ejercicio 3 - TIR'!$C$14),'Ejercicio 3 - TIR'!$C$14+SQRT(('Ejercicio 3 - TIR'!$E$14-'Ejercicio 3 - TIR'!$C$14)*('Ejercicio 3 - TIR'!$D$14-'Ejercicio 3 - TIR'!$C$14)*D924),'Ejercicio 3 - TIR'!$E$14-SQRT(('Ejercicio 3 - TIR'!$E$14-'Ejercicio 3 - TIR'!$C$14)*('Ejercicio 3 - TIR'!$E$14-'Ejercicio 3 - TIR'!$D$14)*(1-D924)))</f>
        <v>34822.38166</v>
      </c>
      <c r="F924" s="3">
        <f t="shared" si="6"/>
        <v>0.6795697226</v>
      </c>
      <c r="G924" s="4">
        <f>IF(F924&lt;=('Ejercicio 3 - TIR'!$D$18-'Ejercicio 3 - TIR'!$C$18)/('Ejercicio 3 - TIR'!$E$18-'Ejercicio 3 - TIR'!$C$18),'Ejercicio 3 - TIR'!$C$18+SQRT(('Ejercicio 3 - TIR'!$E$18-'Ejercicio 3 - TIR'!$C$18)*('Ejercicio 3 - TIR'!$D$18-'Ejercicio 3 - TIR'!$C$18)*F924),'Ejercicio 3 - TIR'!$E$18-SQRT(('Ejercicio 3 - TIR'!$E$18-'Ejercicio 3 - TIR'!$C$18)*('Ejercicio 3 - TIR'!$E$18-'Ejercicio 3 - TIR'!$D$18)*(1-F924)))</f>
        <v>40097.728</v>
      </c>
      <c r="H924" s="3">
        <f t="shared" si="7"/>
        <v>0.4243076007</v>
      </c>
      <c r="I924" s="4">
        <f>IF(H924&lt;=('Ejercicio 3 - TIR'!$D$18-'Ejercicio 3 - TIR'!$C$18)/('Ejercicio 3 - TIR'!$E$18-'Ejercicio 3 - TIR'!$C$18),'Ejercicio 3 - TIR'!$C$18+SQRT(('Ejercicio 3 - TIR'!$E$18-'Ejercicio 3 - TIR'!$C$18)*('Ejercicio 3 - TIR'!$D$18-'Ejercicio 3 - TIR'!$C$18)*H924),'Ejercicio 3 - TIR'!$E$18-SQRT(('Ejercicio 3 - TIR'!$E$18-'Ejercicio 3 - TIR'!$C$18)*('Ejercicio 3 - TIR'!$E$18-'Ejercicio 3 - TIR'!$D$18)*(1-H924)))</f>
        <v>37977.8531</v>
      </c>
      <c r="J924" s="3">
        <f t="shared" si="8"/>
        <v>0.190126958</v>
      </c>
      <c r="K924" s="4">
        <f>IF(J924&lt;=('Ejercicio 3 - TIR'!$D$18-'Ejercicio 3 - TIR'!$C$18)/('Ejercicio 3 - TIR'!$E$18-'Ejercicio 3 - TIR'!$C$18),'Ejercicio 3 - TIR'!$C$18+SQRT(('Ejercicio 3 - TIR'!$E$18-'Ejercicio 3 - TIR'!$C$18)*('Ejercicio 3 - TIR'!$D$18-'Ejercicio 3 - TIR'!$C$18)*J924),'Ejercicio 3 - TIR'!$E$18-SQRT(('Ejercicio 3 - TIR'!$E$18-'Ejercicio 3 - TIR'!$C$18)*('Ejercicio 3 - TIR'!$E$18-'Ejercicio 3 - TIR'!$D$18)*(1-J924)))</f>
        <v>35340.32243</v>
      </c>
      <c r="L924" s="3">
        <f t="shared" si="9"/>
        <v>0.6196523745</v>
      </c>
      <c r="M924" s="4">
        <f>IF(L924&lt;=('Ejercicio 3 - TIR'!$D$18-'Ejercicio 3 - TIR'!$C$18)/('Ejercicio 3 - TIR'!$E$18-'Ejercicio 3 - TIR'!$C$18),'Ejercicio 3 - TIR'!$C$18+SQRT(('Ejercicio 3 - TIR'!$E$18-'Ejercicio 3 - TIR'!$C$18)*('Ejercicio 3 - TIR'!$D$18-'Ejercicio 3 - TIR'!$C$18)*L924),'Ejercicio 3 - TIR'!$E$18-SQRT(('Ejercicio 3 - TIR'!$E$18-'Ejercicio 3 - TIR'!$C$18)*('Ejercicio 3 - TIR'!$E$18-'Ejercicio 3 - TIR'!$D$18)*(1-L924)))</f>
        <v>39640.94685</v>
      </c>
      <c r="N924" s="3">
        <f t="shared" si="10"/>
        <v>0.3151109859</v>
      </c>
      <c r="O924" s="4">
        <f>IF(N924&lt;=('Ejercicio 3 - TIR'!$D$18-'Ejercicio 3 - TIR'!$C$18)/('Ejercicio 3 - TIR'!$E$18-'Ejercicio 3 - TIR'!$C$18),'Ejercicio 3 - TIR'!$C$18+SQRT(('Ejercicio 3 - TIR'!$E$18-'Ejercicio 3 - TIR'!$C$18)*('Ejercicio 3 - TIR'!$D$18-'Ejercicio 3 - TIR'!$C$18)*N924),'Ejercicio 3 - TIR'!$E$18-SQRT(('Ejercicio 3 - TIR'!$E$18-'Ejercicio 3 - TIR'!$C$18)*('Ejercicio 3 - TIR'!$E$18-'Ejercicio 3 - TIR'!$D$18)*(1-N924)))</f>
        <v>36875.07439</v>
      </c>
      <c r="P924" s="3">
        <f t="shared" si="11"/>
        <v>0.3393196406</v>
      </c>
      <c r="Q924" s="7">
        <f>IF(P924&lt;=('Ejercicio 3 - TIR'!$D$22-'Ejercicio 3 - TIR'!$C$22)/('Ejercicio 3 - TIR'!$E$22-'Ejercicio 3 - TIR'!$C$22),'Ejercicio 3 - TIR'!$C$22+SQRT(('Ejercicio 3 - TIR'!$E$22-'Ejercicio 3 - TIR'!$C$22)*('Ejercicio 3 - TIR'!$D$22-'Ejercicio 3 - TIR'!$C$22)*P924),'Ejercicio 3 - TIR'!$E$22-SQRT(('Ejercicio 3 - TIR'!$E$22-'Ejercicio 3 - TIR'!$C$22)*('Ejercicio 3 - TIR'!$E$22-'Ejercicio 3 - TIR'!$D$22)*(1-P924)))</f>
        <v>0.1447138696</v>
      </c>
      <c r="R924" s="3">
        <f t="shared" si="12"/>
        <v>0.340268074</v>
      </c>
      <c r="S924" s="7">
        <f>IF(R924&lt;=('Ejercicio 3 - TIR'!$D$23-'Ejercicio 3 - TIR'!$C$23)/('Ejercicio 3 - TIR'!$E$23-'Ejercicio 3 - TIR'!$C$23),'Ejercicio 3 - TIR'!$C$23+SQRT(('Ejercicio 3 - TIR'!$E$23-'Ejercicio 3 - TIR'!$C$23)*('Ejercicio 3 - TIR'!$D$23-'Ejercicio 3 - TIR'!$C$23)*R924),'Ejercicio 3 - TIR'!$E$23-SQRT(('Ejercicio 3 - TIR'!$E$23-'Ejercicio 3 - TIR'!$C$23)*('Ejercicio 3 - TIR'!$E$23-'Ejercicio 3 - TIR'!$D$23)*(1-R924)))</f>
        <v>0.1447483845</v>
      </c>
      <c r="T924" s="3">
        <f t="shared" si="13"/>
        <v>0.1235171008</v>
      </c>
      <c r="U924" s="7">
        <f>IF(T924&lt;=('Ejercicio 3 - TIR'!$D$24-'Ejercicio 3 - TIR'!$C$24)/('Ejercicio 3 - TIR'!$E$24-'Ejercicio 3 - TIR'!$C$24),'Ejercicio 3 - TIR'!$C$24+SQRT(('Ejercicio 3 - TIR'!$E$24-'Ejercicio 3 - TIR'!$C$24)*('Ejercicio 3 - TIR'!$D$24-'Ejercicio 3 - TIR'!$C$24)*T924),'Ejercicio 3 - TIR'!$E$24-SQRT(('Ejercicio 3 - TIR'!$E$24-'Ejercicio 3 - TIR'!$C$24)*('Ejercicio 3 - TIR'!$E$24-'Ejercicio 3 - TIR'!$D$24)*(1-T924)))</f>
        <v>0.1661054622</v>
      </c>
      <c r="V924" s="3">
        <f t="shared" si="14"/>
        <v>0.7466305469</v>
      </c>
      <c r="W924" s="7">
        <f>IF(V924&lt;=('Ejercicio 3 - TIR'!$D$25-'Ejercicio 3 - TIR'!$C$25)/('Ejercicio 3 - TIR'!$E$25-'Ejercicio 3 - TIR'!$C$25),'Ejercicio 3 - TIR'!$C$25+SQRT(('Ejercicio 3 - TIR'!$E$25-'Ejercicio 3 - TIR'!$C$25)*('Ejercicio 3 - TIR'!$D$25-'Ejercicio 3 - TIR'!$C$25)*V924),'Ejercicio 3 - TIR'!$E$25-SQRT(('Ejercicio 3 - TIR'!$E$25-'Ejercicio 3 - TIR'!$C$25)*('Ejercicio 3 - TIR'!$E$25-'Ejercicio 3 - TIR'!$D$25)*(1-V924)))</f>
        <v>0.2202209287</v>
      </c>
      <c r="X924" s="3">
        <f t="shared" si="15"/>
        <v>0.4598594534</v>
      </c>
      <c r="Y924" s="7">
        <f>IF(X924&lt;=('Ejercicio 3 - TIR'!$D$26-'Ejercicio 3 - TIR'!$C$26)/('Ejercicio 3 - TIR'!$E$26-'Ejercicio 3 - TIR'!$C$26),'Ejercicio 3 - TIR'!$C$26+SQRT(('Ejercicio 3 - TIR'!$E$26-'Ejercicio 3 - TIR'!$C$26)*('Ejercicio 3 - TIR'!$D$26-'Ejercicio 3 - TIR'!$C$26)*X924),'Ejercicio 3 - TIR'!$E$26-SQRT(('Ejercicio 3 - TIR'!$E$26-'Ejercicio 3 - TIR'!$C$26)*('Ejercicio 3 - TIR'!$E$26-'Ejercicio 3 - TIR'!$D$26)*(1-X924)))</f>
        <v>0.2259929731</v>
      </c>
      <c r="Z924" s="3">
        <f t="shared" si="16"/>
        <v>1.14471387</v>
      </c>
      <c r="AA924" s="3">
        <f t="shared" si="17"/>
        <v>1.310409353</v>
      </c>
      <c r="AB924" s="3">
        <f t="shared" si="18"/>
        <v>1.528075504</v>
      </c>
      <c r="AC924" s="3">
        <f t="shared" si="19"/>
        <v>1.864589711</v>
      </c>
      <c r="AD924" s="3">
        <f t="shared" si="20"/>
        <v>2.285973883</v>
      </c>
      <c r="AE924" s="2">
        <f t="shared" si="21"/>
        <v>5039.281601</v>
      </c>
      <c r="AF924" s="2">
        <f t="shared" si="22"/>
        <v>5768.709471</v>
      </c>
      <c r="AG924" s="2">
        <f t="shared" si="23"/>
        <v>6726.923624</v>
      </c>
      <c r="AH924" s="2">
        <f t="shared" si="24"/>
        <v>8208.332992</v>
      </c>
      <c r="AI924" s="2">
        <f t="shared" si="25"/>
        <v>10063.35857</v>
      </c>
      <c r="AJ924" s="4">
        <f t="shared" si="26"/>
        <v>45900.42538</v>
      </c>
      <c r="AK924" s="4">
        <f t="shared" si="27"/>
        <v>49766.53391</v>
      </c>
      <c r="AL924" s="4">
        <f t="shared" si="28"/>
        <v>54002.68102</v>
      </c>
      <c r="AM924" s="4">
        <f t="shared" si="29"/>
        <v>73914.10163</v>
      </c>
      <c r="AN924" s="4">
        <f t="shared" si="30"/>
        <v>84295.457</v>
      </c>
      <c r="AO924" s="4">
        <f>C924/'Ejercicio 3 - TIR'!$D$7</f>
        <v>15083.19261</v>
      </c>
      <c r="AP924" s="4">
        <f t="shared" si="31"/>
        <v>30817.23277</v>
      </c>
      <c r="AQ924" s="4">
        <f t="shared" si="32"/>
        <v>34683.3413</v>
      </c>
      <c r="AR924" s="4">
        <f t="shared" si="33"/>
        <v>38919.48841</v>
      </c>
      <c r="AS924" s="4">
        <f t="shared" si="34"/>
        <v>58830.90902</v>
      </c>
      <c r="AT924" s="4">
        <f t="shared" si="35"/>
        <v>69212.26439</v>
      </c>
      <c r="AU924" s="4">
        <f>AP924*'Ejercicio 3 - TIR'!$D$5</f>
        <v>15408.61638</v>
      </c>
      <c r="AV924" s="4">
        <f>AQ924*'Ejercicio 3 - TIR'!$D$5</f>
        <v>17341.67065</v>
      </c>
      <c r="AW924" s="4">
        <f>AR924*'Ejercicio 3 - TIR'!$D$5</f>
        <v>19459.74421</v>
      </c>
      <c r="AX924" s="4">
        <f>AS924*'Ejercicio 3 - TIR'!$D$5</f>
        <v>29415.45451</v>
      </c>
      <c r="AY924" s="4">
        <f>AT924*'Ejercicio 3 - TIR'!$D$5</f>
        <v>34606.1322</v>
      </c>
      <c r="AZ924" s="4">
        <f t="shared" ref="AZ924:BD924" si="2807">AJ924-AU924-AE924</f>
        <v>25452.52739</v>
      </c>
      <c r="BA924" s="4">
        <f t="shared" si="2807"/>
        <v>26656.15379</v>
      </c>
      <c r="BB924" s="4">
        <f t="shared" si="2807"/>
        <v>27816.01319</v>
      </c>
      <c r="BC924" s="4">
        <f t="shared" si="2807"/>
        <v>36290.31412</v>
      </c>
      <c r="BD924" s="4">
        <f t="shared" si="2807"/>
        <v>39625.96624</v>
      </c>
      <c r="BE924" s="4">
        <f t="shared" ref="BE924:BI924" si="2808">AZ924/Z924</f>
        <v>22234.83795</v>
      </c>
      <c r="BF924" s="4">
        <f t="shared" si="2808"/>
        <v>20341.85251</v>
      </c>
      <c r="BG924" s="4">
        <f t="shared" si="2808"/>
        <v>18203.29762</v>
      </c>
      <c r="BH924" s="4">
        <f t="shared" si="2808"/>
        <v>19462.8952</v>
      </c>
      <c r="BI924" s="4">
        <f t="shared" si="2808"/>
        <v>17334.39149</v>
      </c>
      <c r="BJ924" s="4">
        <f t="shared" si="38"/>
        <v>79603.05503</v>
      </c>
      <c r="BK924" s="4">
        <f t="shared" si="39"/>
        <v>34479.78438</v>
      </c>
      <c r="BL924" s="4">
        <f t="shared" si="40"/>
        <v>114082.8394</v>
      </c>
      <c r="BM924" s="4">
        <f>BK924*'Ejercicio 3 - TIR'!$D$5</f>
        <v>17239.89219</v>
      </c>
      <c r="BN924" s="4">
        <f t="shared" si="41"/>
        <v>96842.94722</v>
      </c>
      <c r="BO924" s="4">
        <f t="shared" si="42"/>
        <v>42363.97797</v>
      </c>
      <c r="BP924" s="4">
        <f t="shared" si="43"/>
        <v>-110238.3447</v>
      </c>
      <c r="BQ924" s="4">
        <f t="shared" ref="BQ924:BT924" si="2809">BE924</f>
        <v>22234.83795</v>
      </c>
      <c r="BR924" s="4">
        <f t="shared" si="2809"/>
        <v>20341.85251</v>
      </c>
      <c r="BS924" s="4">
        <f t="shared" si="2809"/>
        <v>18203.29762</v>
      </c>
      <c r="BT924" s="4">
        <f t="shared" si="2809"/>
        <v>19462.8952</v>
      </c>
      <c r="BU924" s="4">
        <f t="shared" si="45"/>
        <v>59698.36946</v>
      </c>
      <c r="BV924" s="36">
        <f t="shared" si="46"/>
        <v>7.167230415</v>
      </c>
    </row>
    <row r="925" ht="15.0" customHeight="1">
      <c r="A925" s="2">
        <v>924.0</v>
      </c>
      <c r="B925" s="3">
        <f t="shared" si="4"/>
        <v>0.09861517968</v>
      </c>
      <c r="C925" s="4">
        <f>IF(B925&lt;=('Ejercicio 3 - TIR'!$D$13-'Ejercicio 3 - TIR'!$C$13)/('Ejercicio 3 - TIR'!$E$13-'Ejercicio 3 - TIR'!$C$13),'Ejercicio 3 - TIR'!$C$13+SQRT(('Ejercicio 3 - TIR'!$E$13-'Ejercicio 3 - TIR'!$C$13)*('Ejercicio 3 - TIR'!$D$13-'Ejercicio 3 - TIR'!$C$13)*B925),'Ejercicio 3 - TIR'!$E$13-SQRT(('Ejercicio 3 - TIR'!$E$13-'Ejercicio 3 - TIR'!$C$13)*('Ejercicio 3 - TIR'!$E$13-'Ejercicio 3 - TIR'!$D$13)*(1-B925)))</f>
        <v>66280.61079</v>
      </c>
      <c r="D925" s="3">
        <f t="shared" si="5"/>
        <v>0.1009390415</v>
      </c>
      <c r="E925" s="4">
        <f>IF(D925&lt;=('Ejercicio 3 - TIR'!$D$14-'Ejercicio 3 - TIR'!$C$14)/('Ejercicio 3 - TIR'!$E$14-'Ejercicio 3 - TIR'!$C$14),'Ejercicio 3 - TIR'!$C$14+SQRT(('Ejercicio 3 - TIR'!$E$14-'Ejercicio 3 - TIR'!$C$14)*('Ejercicio 3 - TIR'!$D$14-'Ejercicio 3 - TIR'!$C$14)*D925),'Ejercicio 3 - TIR'!$E$14-SQRT(('Ejercicio 3 - TIR'!$E$14-'Ejercicio 3 - TIR'!$C$14)*('Ejercicio 3 - TIR'!$E$14-'Ejercicio 3 - TIR'!$D$14)*(1-D925)))</f>
        <v>27751.4411</v>
      </c>
      <c r="F925" s="3">
        <f t="shared" si="6"/>
        <v>0.3790447545</v>
      </c>
      <c r="G925" s="4">
        <f>IF(F925&lt;=('Ejercicio 3 - TIR'!$D$18-'Ejercicio 3 - TIR'!$C$18)/('Ejercicio 3 - TIR'!$E$18-'Ejercicio 3 - TIR'!$C$18),'Ejercicio 3 - TIR'!$C$18+SQRT(('Ejercicio 3 - TIR'!$E$18-'Ejercicio 3 - TIR'!$C$18)*('Ejercicio 3 - TIR'!$D$18-'Ejercicio 3 - TIR'!$C$18)*F925),'Ejercicio 3 - TIR'!$E$18-SQRT(('Ejercicio 3 - TIR'!$E$18-'Ejercicio 3 - TIR'!$C$18)*('Ejercicio 3 - TIR'!$E$18-'Ejercicio 3 - TIR'!$D$18)*(1-F925)))</f>
        <v>37540.33906</v>
      </c>
      <c r="H925" s="3">
        <f t="shared" si="7"/>
        <v>0.9676721255</v>
      </c>
      <c r="I925" s="4">
        <f>IF(H925&lt;=('Ejercicio 3 - TIR'!$D$18-'Ejercicio 3 - TIR'!$C$18)/('Ejercicio 3 - TIR'!$E$18-'Ejercicio 3 - TIR'!$C$18),'Ejercicio 3 - TIR'!$C$18+SQRT(('Ejercicio 3 - TIR'!$E$18-'Ejercicio 3 - TIR'!$C$18)*('Ejercicio 3 - TIR'!$D$18-'Ejercicio 3 - TIR'!$C$18)*H925),'Ejercicio 3 - TIR'!$E$18-SQRT(('Ejercicio 3 - TIR'!$E$18-'Ejercicio 3 - TIR'!$C$18)*('Ejercicio 3 - TIR'!$E$18-'Ejercicio 3 - TIR'!$D$18)*(1-H925)))</f>
        <v>43442.89031</v>
      </c>
      <c r="J925" s="3">
        <f t="shared" si="8"/>
        <v>0.3049479977</v>
      </c>
      <c r="K925" s="4">
        <f>IF(J925&lt;=('Ejercicio 3 - TIR'!$D$18-'Ejercicio 3 - TIR'!$C$18)/('Ejercicio 3 - TIR'!$E$18-'Ejercicio 3 - TIR'!$C$18),'Ejercicio 3 - TIR'!$C$18+SQRT(('Ejercicio 3 - TIR'!$E$18-'Ejercicio 3 - TIR'!$C$18)*('Ejercicio 3 - TIR'!$D$18-'Ejercicio 3 - TIR'!$C$18)*J925),'Ejercicio 3 - TIR'!$E$18-SQRT(('Ejercicio 3 - TIR'!$E$18-'Ejercicio 3 - TIR'!$C$18)*('Ejercicio 3 - TIR'!$E$18-'Ejercicio 3 - TIR'!$D$18)*(1-J925)))</f>
        <v>36763.29799</v>
      </c>
      <c r="L925" s="3">
        <f t="shared" si="9"/>
        <v>0.2240881786</v>
      </c>
      <c r="M925" s="4">
        <f>IF(L925&lt;=('Ejercicio 3 - TIR'!$D$18-'Ejercicio 3 - TIR'!$C$18)/('Ejercicio 3 - TIR'!$E$18-'Ejercicio 3 - TIR'!$C$18),'Ejercicio 3 - TIR'!$C$18+SQRT(('Ejercicio 3 - TIR'!$E$18-'Ejercicio 3 - TIR'!$C$18)*('Ejercicio 3 - TIR'!$D$18-'Ejercicio 3 - TIR'!$C$18)*L925),'Ejercicio 3 - TIR'!$E$18-SQRT(('Ejercicio 3 - TIR'!$E$18-'Ejercicio 3 - TIR'!$C$18)*('Ejercicio 3 - TIR'!$E$18-'Ejercicio 3 - TIR'!$D$18)*(1-L925)))</f>
        <v>35797.6915</v>
      </c>
      <c r="N925" s="3">
        <f t="shared" si="10"/>
        <v>0.493012289</v>
      </c>
      <c r="O925" s="4">
        <f>IF(N925&lt;=('Ejercicio 3 - TIR'!$D$18-'Ejercicio 3 - TIR'!$C$18)/('Ejercicio 3 - TIR'!$E$18-'Ejercicio 3 - TIR'!$C$18),'Ejercicio 3 - TIR'!$C$18+SQRT(('Ejercicio 3 - TIR'!$E$18-'Ejercicio 3 - TIR'!$C$18)*('Ejercicio 3 - TIR'!$D$18-'Ejercicio 3 - TIR'!$C$18)*N925),'Ejercicio 3 - TIR'!$E$18-SQRT(('Ejercicio 3 - TIR'!$E$18-'Ejercicio 3 - TIR'!$C$18)*('Ejercicio 3 - TIR'!$E$18-'Ejercicio 3 - TIR'!$D$18)*(1-N925)))</f>
        <v>38599.52576</v>
      </c>
      <c r="P925" s="3">
        <f t="shared" si="11"/>
        <v>0.9448395966</v>
      </c>
      <c r="Q925" s="7">
        <f>IF(P925&lt;=('Ejercicio 3 - TIR'!$D$22-'Ejercicio 3 - TIR'!$C$22)/('Ejercicio 3 - TIR'!$E$22-'Ejercicio 3 - TIR'!$C$22),'Ejercicio 3 - TIR'!$C$22+SQRT(('Ejercicio 3 - TIR'!$E$22-'Ejercicio 3 - TIR'!$C$22)*('Ejercicio 3 - TIR'!$D$22-'Ejercicio 3 - TIR'!$C$22)*P925),'Ejercicio 3 - TIR'!$E$22-SQRT(('Ejercicio 3 - TIR'!$E$22-'Ejercicio 3 - TIR'!$C$22)*('Ejercicio 3 - TIR'!$E$22-'Ejercicio 3 - TIR'!$D$22)*(1-P925)))</f>
        <v>0.1700356272</v>
      </c>
      <c r="R925" s="3">
        <f t="shared" si="12"/>
        <v>0.4922353096</v>
      </c>
      <c r="S925" s="7">
        <f>IF(R925&lt;=('Ejercicio 3 - TIR'!$D$23-'Ejercicio 3 - TIR'!$C$23)/('Ejercicio 3 - TIR'!$E$23-'Ejercicio 3 - TIR'!$C$23),'Ejercicio 3 - TIR'!$C$23+SQRT(('Ejercicio 3 - TIR'!$E$23-'Ejercicio 3 - TIR'!$C$23)*('Ejercicio 3 - TIR'!$D$23-'Ejercicio 3 - TIR'!$C$23)*R925),'Ejercicio 3 - TIR'!$E$23-SQRT(('Ejercicio 3 - TIR'!$E$23-'Ejercicio 3 - TIR'!$C$23)*('Ejercicio 3 - TIR'!$E$23-'Ejercicio 3 - TIR'!$D$23)*(1-R925)))</f>
        <v>0.1497661478</v>
      </c>
      <c r="T925" s="3">
        <f t="shared" si="13"/>
        <v>0.5685754449</v>
      </c>
      <c r="U925" s="7">
        <f>IF(T925&lt;=('Ejercicio 3 - TIR'!$D$24-'Ejercicio 3 - TIR'!$C$24)/('Ejercicio 3 - TIR'!$E$24-'Ejercicio 3 - TIR'!$C$24),'Ejercicio 3 - TIR'!$C$24+SQRT(('Ejercicio 3 - TIR'!$E$24-'Ejercicio 3 - TIR'!$C$24)*('Ejercicio 3 - TIR'!$D$24-'Ejercicio 3 - TIR'!$C$24)*T925),'Ejercicio 3 - TIR'!$E$24-SQRT(('Ejercicio 3 - TIR'!$E$24-'Ejercicio 3 - TIR'!$C$24)*('Ejercicio 3 - TIR'!$E$24-'Ejercicio 3 - TIR'!$D$24)*(1-T925)))</f>
        <v>0.1852438674</v>
      </c>
      <c r="V925" s="3">
        <f t="shared" si="14"/>
        <v>0.7888994587</v>
      </c>
      <c r="W925" s="7">
        <f>IF(V925&lt;=('Ejercicio 3 - TIR'!$D$25-'Ejercicio 3 - TIR'!$C$25)/('Ejercicio 3 - TIR'!$E$25-'Ejercicio 3 - TIR'!$C$25),'Ejercicio 3 - TIR'!$C$25+SQRT(('Ejercicio 3 - TIR'!$E$25-'Ejercicio 3 - TIR'!$C$25)*('Ejercicio 3 - TIR'!$D$25-'Ejercicio 3 - TIR'!$C$25)*V925),'Ejercicio 3 - TIR'!$E$25-SQRT(('Ejercicio 3 - TIR'!$E$25-'Ejercicio 3 - TIR'!$C$25)*('Ejercicio 3 - TIR'!$E$25-'Ejercicio 3 - TIR'!$D$25)*(1-V925)))</f>
        <v>0.2228181698</v>
      </c>
      <c r="X925" s="3">
        <f t="shared" si="15"/>
        <v>0.8736191011</v>
      </c>
      <c r="Y925" s="7">
        <f>IF(X925&lt;=('Ejercicio 3 - TIR'!$D$26-'Ejercicio 3 - TIR'!$C$26)/('Ejercicio 3 - TIR'!$E$26-'Ejercicio 3 - TIR'!$C$26),'Ejercicio 3 - TIR'!$C$26+SQRT(('Ejercicio 3 - TIR'!$E$26-'Ejercicio 3 - TIR'!$C$26)*('Ejercicio 3 - TIR'!$D$26-'Ejercicio 3 - TIR'!$C$26)*X925),'Ejercicio 3 - TIR'!$E$26-SQRT(('Ejercicio 3 - TIR'!$E$26-'Ejercicio 3 - TIR'!$C$26)*('Ejercicio 3 - TIR'!$E$26-'Ejercicio 3 - TIR'!$D$26)*(1-X925)))</f>
        <v>0.2538761248</v>
      </c>
      <c r="Z925" s="3">
        <f t="shared" si="16"/>
        <v>1.170035627</v>
      </c>
      <c r="AA925" s="3">
        <f t="shared" si="17"/>
        <v>1.345267356</v>
      </c>
      <c r="AB925" s="3">
        <f t="shared" si="18"/>
        <v>1.594469884</v>
      </c>
      <c r="AC925" s="3">
        <f t="shared" si="19"/>
        <v>1.949746745</v>
      </c>
      <c r="AD925" s="3">
        <f t="shared" si="20"/>
        <v>2.444740893</v>
      </c>
      <c r="AE925" s="2">
        <f t="shared" si="21"/>
        <v>4718.733691</v>
      </c>
      <c r="AF925" s="2">
        <f t="shared" si="22"/>
        <v>5425.440259</v>
      </c>
      <c r="AG925" s="2">
        <f t="shared" si="23"/>
        <v>6430.469795</v>
      </c>
      <c r="AH925" s="2">
        <f t="shared" si="24"/>
        <v>7863.295306</v>
      </c>
      <c r="AI925" s="2">
        <f t="shared" si="25"/>
        <v>9859.598246</v>
      </c>
      <c r="AJ925" s="4">
        <f t="shared" si="26"/>
        <v>43923.53416</v>
      </c>
      <c r="AK925" s="4">
        <f t="shared" si="27"/>
        <v>58442.30218</v>
      </c>
      <c r="AL925" s="4">
        <f t="shared" si="28"/>
        <v>58617.97146</v>
      </c>
      <c r="AM925" s="4">
        <f t="shared" si="29"/>
        <v>69796.43248</v>
      </c>
      <c r="AN925" s="4">
        <f t="shared" si="30"/>
        <v>94365.83907</v>
      </c>
      <c r="AO925" s="4">
        <f>C925/'Ejercicio 3 - TIR'!$D$7</f>
        <v>13256.12216</v>
      </c>
      <c r="AP925" s="4">
        <f t="shared" si="31"/>
        <v>30667.412</v>
      </c>
      <c r="AQ925" s="4">
        <f t="shared" si="32"/>
        <v>45186.18002</v>
      </c>
      <c r="AR925" s="4">
        <f t="shared" si="33"/>
        <v>45361.8493</v>
      </c>
      <c r="AS925" s="4">
        <f t="shared" si="34"/>
        <v>56540.31032</v>
      </c>
      <c r="AT925" s="4">
        <f t="shared" si="35"/>
        <v>81109.71691</v>
      </c>
      <c r="AU925" s="4">
        <f>AP925*'Ejercicio 3 - TIR'!$D$5</f>
        <v>15333.706</v>
      </c>
      <c r="AV925" s="4">
        <f>AQ925*'Ejercicio 3 - TIR'!$D$5</f>
        <v>22593.09001</v>
      </c>
      <c r="AW925" s="4">
        <f>AR925*'Ejercicio 3 - TIR'!$D$5</f>
        <v>22680.92465</v>
      </c>
      <c r="AX925" s="4">
        <f>AS925*'Ejercicio 3 - TIR'!$D$5</f>
        <v>28270.15516</v>
      </c>
      <c r="AY925" s="4">
        <f>AT925*'Ejercicio 3 - TIR'!$D$5</f>
        <v>40554.85846</v>
      </c>
      <c r="AZ925" s="4">
        <f t="shared" ref="AZ925:BD925" si="2810">AJ925-AU925-AE925</f>
        <v>23871.09447</v>
      </c>
      <c r="BA925" s="4">
        <f t="shared" si="2810"/>
        <v>30423.77191</v>
      </c>
      <c r="BB925" s="4">
        <f t="shared" si="2810"/>
        <v>29506.57701</v>
      </c>
      <c r="BC925" s="4">
        <f t="shared" si="2810"/>
        <v>33662.98201</v>
      </c>
      <c r="BD925" s="4">
        <f t="shared" si="2810"/>
        <v>43951.38237</v>
      </c>
      <c r="BE925" s="4">
        <f t="shared" ref="BE925:BI925" si="2811">AZ925/Z925</f>
        <v>20402.02359</v>
      </c>
      <c r="BF925" s="4">
        <f t="shared" si="2811"/>
        <v>22615.40933</v>
      </c>
      <c r="BG925" s="4">
        <f t="shared" si="2811"/>
        <v>18505.57186</v>
      </c>
      <c r="BH925" s="4">
        <f t="shared" si="2811"/>
        <v>17265.31002</v>
      </c>
      <c r="BI925" s="4">
        <f t="shared" si="2811"/>
        <v>17977.93071</v>
      </c>
      <c r="BJ925" s="4">
        <f t="shared" si="38"/>
        <v>67845.08288</v>
      </c>
      <c r="BK925" s="4">
        <f t="shared" si="39"/>
        <v>32407.78392</v>
      </c>
      <c r="BL925" s="4">
        <f t="shared" si="40"/>
        <v>100252.8668</v>
      </c>
      <c r="BM925" s="4">
        <f>BK925*'Ejercicio 3 - TIR'!$D$5</f>
        <v>16203.89196</v>
      </c>
      <c r="BN925" s="4">
        <f t="shared" si="41"/>
        <v>84048.97484</v>
      </c>
      <c r="BO925" s="4">
        <f t="shared" si="42"/>
        <v>34379.50218</v>
      </c>
      <c r="BP925" s="4">
        <f t="shared" si="43"/>
        <v>-94032.05188</v>
      </c>
      <c r="BQ925" s="4">
        <f t="shared" ref="BQ925:BT925" si="2812">BE925</f>
        <v>20402.02359</v>
      </c>
      <c r="BR925" s="4">
        <f t="shared" si="2812"/>
        <v>22615.40933</v>
      </c>
      <c r="BS925" s="4">
        <f t="shared" si="2812"/>
        <v>18505.57186</v>
      </c>
      <c r="BT925" s="4">
        <f t="shared" si="2812"/>
        <v>17265.31002</v>
      </c>
      <c r="BU925" s="4">
        <f t="shared" si="45"/>
        <v>52357.43288</v>
      </c>
      <c r="BV925" s="36">
        <f t="shared" si="46"/>
        <v>10.51098613</v>
      </c>
    </row>
    <row r="926" ht="15.0" customHeight="1">
      <c r="A926" s="2">
        <v>925.0</v>
      </c>
      <c r="B926" s="3">
        <f t="shared" si="4"/>
        <v>0.671358796</v>
      </c>
      <c r="C926" s="4">
        <f>IF(B926&lt;=('Ejercicio 3 - TIR'!$D$13-'Ejercicio 3 - TIR'!$C$13)/('Ejercicio 3 - TIR'!$E$13-'Ejercicio 3 - TIR'!$C$13),'Ejercicio 3 - TIR'!$C$13+SQRT(('Ejercicio 3 - TIR'!$E$13-'Ejercicio 3 - TIR'!$C$13)*('Ejercicio 3 - TIR'!$D$13-'Ejercicio 3 - TIR'!$C$13)*B926),'Ejercicio 3 - TIR'!$E$13-SQRT(('Ejercicio 3 - TIR'!$E$13-'Ejercicio 3 - TIR'!$C$13)*('Ejercicio 3 - TIR'!$E$13-'Ejercicio 3 - TIR'!$D$13)*(1-B926)))</f>
        <v>80141.26276</v>
      </c>
      <c r="D926" s="3">
        <f t="shared" si="5"/>
        <v>0.531291383</v>
      </c>
      <c r="E926" s="4">
        <f>IF(D926&lt;=('Ejercicio 3 - TIR'!$D$14-'Ejercicio 3 - TIR'!$C$14)/('Ejercicio 3 - TIR'!$E$14-'Ejercicio 3 - TIR'!$C$14),'Ejercicio 3 - TIR'!$C$14+SQRT(('Ejercicio 3 - TIR'!$E$14-'Ejercicio 3 - TIR'!$C$14)*('Ejercicio 3 - TIR'!$D$14-'Ejercicio 3 - TIR'!$C$14)*D926),'Ejercicio 3 - TIR'!$E$14-SQRT(('Ejercicio 3 - TIR'!$E$14-'Ejercicio 3 - TIR'!$C$14)*('Ejercicio 3 - TIR'!$E$14-'Ejercicio 3 - TIR'!$D$14)*(1-D926)))</f>
        <v>31615.11523</v>
      </c>
      <c r="F926" s="3">
        <f t="shared" si="6"/>
        <v>0.4358034001</v>
      </c>
      <c r="G926" s="4">
        <f>IF(F926&lt;=('Ejercicio 3 - TIR'!$D$18-'Ejercicio 3 - TIR'!$C$18)/('Ejercicio 3 - TIR'!$E$18-'Ejercicio 3 - TIR'!$C$18),'Ejercicio 3 - TIR'!$C$18+SQRT(('Ejercicio 3 - TIR'!$E$18-'Ejercicio 3 - TIR'!$C$18)*('Ejercicio 3 - TIR'!$D$18-'Ejercicio 3 - TIR'!$C$18)*F926),'Ejercicio 3 - TIR'!$E$18-SQRT(('Ejercicio 3 - TIR'!$E$18-'Ejercicio 3 - TIR'!$C$18)*('Ejercicio 3 - TIR'!$E$18-'Ejercicio 3 - TIR'!$D$18)*(1-F926)))</f>
        <v>38085.20315</v>
      </c>
      <c r="H926" s="3">
        <f t="shared" si="7"/>
        <v>0.5998582618</v>
      </c>
      <c r="I926" s="4">
        <f>IF(H926&lt;=('Ejercicio 3 - TIR'!$D$18-'Ejercicio 3 - TIR'!$C$18)/('Ejercicio 3 - TIR'!$E$18-'Ejercicio 3 - TIR'!$C$18),'Ejercicio 3 - TIR'!$C$18+SQRT(('Ejercicio 3 - TIR'!$E$18-'Ejercicio 3 - TIR'!$C$18)*('Ejercicio 3 - TIR'!$D$18-'Ejercicio 3 - TIR'!$C$18)*H926),'Ejercicio 3 - TIR'!$E$18-SQRT(('Ejercicio 3 - TIR'!$E$18-'Ejercicio 3 - TIR'!$C$18)*('Ejercicio 3 - TIR'!$E$18-'Ejercicio 3 - TIR'!$D$18)*(1-H926)))</f>
        <v>39485.71238</v>
      </c>
      <c r="J926" s="3">
        <f t="shared" si="8"/>
        <v>0.608432162</v>
      </c>
      <c r="K926" s="4">
        <f>IF(J926&lt;=('Ejercicio 3 - TIR'!$D$18-'Ejercicio 3 - TIR'!$C$18)/('Ejercicio 3 - TIR'!$E$18-'Ejercicio 3 - TIR'!$C$18),'Ejercicio 3 - TIR'!$C$18+SQRT(('Ejercicio 3 - TIR'!$E$18-'Ejercicio 3 - TIR'!$C$18)*('Ejercicio 3 - TIR'!$D$18-'Ejercicio 3 - TIR'!$C$18)*J926),'Ejercicio 3 - TIR'!$E$18-SQRT(('Ejercicio 3 - TIR'!$E$18-'Ejercicio 3 - TIR'!$C$18)*('Ejercicio 3 - TIR'!$E$18-'Ejercicio 3 - TIR'!$D$18)*(1-J926)))</f>
        <v>39553.2625</v>
      </c>
      <c r="L926" s="3">
        <f t="shared" si="9"/>
        <v>0.3025566693</v>
      </c>
      <c r="M926" s="4">
        <f>IF(L926&lt;=('Ejercicio 3 - TIR'!$D$18-'Ejercicio 3 - TIR'!$C$18)/('Ejercicio 3 - TIR'!$E$18-'Ejercicio 3 - TIR'!$C$18),'Ejercicio 3 - TIR'!$C$18+SQRT(('Ejercicio 3 - TIR'!$E$18-'Ejercicio 3 - TIR'!$C$18)*('Ejercicio 3 - TIR'!$D$18-'Ejercicio 3 - TIR'!$C$18)*L926),'Ejercicio 3 - TIR'!$E$18-SQRT(('Ejercicio 3 - TIR'!$E$18-'Ejercicio 3 - TIR'!$C$18)*('Ejercicio 3 - TIR'!$E$18-'Ejercicio 3 - TIR'!$D$18)*(1-L926)))</f>
        <v>36736.72772</v>
      </c>
      <c r="N926" s="3">
        <f t="shared" si="10"/>
        <v>0.8524340641</v>
      </c>
      <c r="O926" s="4">
        <f>IF(N926&lt;=('Ejercicio 3 - TIR'!$D$18-'Ejercicio 3 - TIR'!$C$18)/('Ejercicio 3 - TIR'!$E$18-'Ejercicio 3 - TIR'!$C$18),'Ejercicio 3 - TIR'!$C$18+SQRT(('Ejercicio 3 - TIR'!$E$18-'Ejercicio 3 - TIR'!$C$18)*('Ejercicio 3 - TIR'!$D$18-'Ejercicio 3 - TIR'!$C$18)*N926),'Ejercicio 3 - TIR'!$E$18-SQRT(('Ejercicio 3 - TIR'!$E$18-'Ejercicio 3 - TIR'!$C$18)*('Ejercicio 3 - TIR'!$E$18-'Ejercicio 3 - TIR'!$D$18)*(1-N926)))</f>
        <v>41673.223</v>
      </c>
      <c r="P926" s="3">
        <f t="shared" si="11"/>
        <v>0.529344196</v>
      </c>
      <c r="Q926" s="7">
        <f>IF(P926&lt;=('Ejercicio 3 - TIR'!$D$22-'Ejercicio 3 - TIR'!$C$22)/('Ejercicio 3 - TIR'!$E$22-'Ejercicio 3 - TIR'!$C$22),'Ejercicio 3 - TIR'!$C$22+SQRT(('Ejercicio 3 - TIR'!$E$22-'Ejercicio 3 - TIR'!$C$22)*('Ejercicio 3 - TIR'!$D$22-'Ejercicio 3 - TIR'!$C$22)*P926),'Ejercicio 3 - TIR'!$E$22-SQRT(('Ejercicio 3 - TIR'!$E$22-'Ejercicio 3 - TIR'!$C$22)*('Ejercicio 3 - TIR'!$E$22-'Ejercicio 3 - TIR'!$D$22)*(1-P926)))</f>
        <v>0.1508936356</v>
      </c>
      <c r="R926" s="3">
        <f t="shared" si="12"/>
        <v>0.9380616093</v>
      </c>
      <c r="S926" s="7">
        <f>IF(R926&lt;=('Ejercicio 3 - TIR'!$D$23-'Ejercicio 3 - TIR'!$C$23)/('Ejercicio 3 - TIR'!$E$23-'Ejercicio 3 - TIR'!$C$23),'Ejercicio 3 - TIR'!$C$23+SQRT(('Ejercicio 3 - TIR'!$E$23-'Ejercicio 3 - TIR'!$C$23)*('Ejercicio 3 - TIR'!$D$23-'Ejercicio 3 - TIR'!$C$23)*R926),'Ejercicio 3 - TIR'!$E$23-SQRT(('Ejercicio 3 - TIR'!$E$23-'Ejercicio 3 - TIR'!$C$23)*('Ejercicio 3 - TIR'!$E$23-'Ejercicio 3 - TIR'!$D$23)*(1-R926)))</f>
        <v>0.16944116</v>
      </c>
      <c r="T926" s="3">
        <f t="shared" si="13"/>
        <v>0.7215016034</v>
      </c>
      <c r="U926" s="7">
        <f>IF(T926&lt;=('Ejercicio 3 - TIR'!$D$24-'Ejercicio 3 - TIR'!$C$24)/('Ejercicio 3 - TIR'!$E$24-'Ejercicio 3 - TIR'!$C$24),'Ejercicio 3 - TIR'!$C$24+SQRT(('Ejercicio 3 - TIR'!$E$24-'Ejercicio 3 - TIR'!$C$24)*('Ejercicio 3 - TIR'!$D$24-'Ejercicio 3 - TIR'!$C$24)*T926),'Ejercicio 3 - TIR'!$E$24-SQRT(('Ejercicio 3 - TIR'!$E$24-'Ejercicio 3 - TIR'!$C$24)*('Ejercicio 3 - TIR'!$E$24-'Ejercicio 3 - TIR'!$D$24)*(1-T926)))</f>
        <v>0.1920751811</v>
      </c>
      <c r="V926" s="3">
        <f t="shared" si="14"/>
        <v>0.9993141488</v>
      </c>
      <c r="W926" s="7">
        <f>IF(V926&lt;=('Ejercicio 3 - TIR'!$D$25-'Ejercicio 3 - TIR'!$C$25)/('Ejercicio 3 - TIR'!$E$25-'Ejercicio 3 - TIR'!$C$25),'Ejercicio 3 - TIR'!$C$25+SQRT(('Ejercicio 3 - TIR'!$E$25-'Ejercicio 3 - TIR'!$C$25)*('Ejercicio 3 - TIR'!$D$25-'Ejercicio 3 - TIR'!$C$25)*V926),'Ejercicio 3 - TIR'!$E$25-SQRT(('Ejercicio 3 - TIR'!$E$25-'Ejercicio 3 - TIR'!$C$25)*('Ejercicio 3 - TIR'!$E$25-'Ejercicio 3 - TIR'!$D$25)*(1-V926)))</f>
        <v>0.248450652</v>
      </c>
      <c r="X926" s="3">
        <f t="shared" si="15"/>
        <v>0.05214427139</v>
      </c>
      <c r="Y926" s="7">
        <f>IF(X926&lt;=('Ejercicio 3 - TIR'!$D$26-'Ejercicio 3 - TIR'!$C$26)/('Ejercicio 3 - TIR'!$E$26-'Ejercicio 3 - TIR'!$C$26),'Ejercicio 3 - TIR'!$C$26+SQRT(('Ejercicio 3 - TIR'!$E$26-'Ejercicio 3 - TIR'!$C$26)*('Ejercicio 3 - TIR'!$D$26-'Ejercicio 3 - TIR'!$C$26)*X926),'Ejercicio 3 - TIR'!$E$26-SQRT(('Ejercicio 3 - TIR'!$E$26-'Ejercicio 3 - TIR'!$C$26)*('Ejercicio 3 - TIR'!$E$26-'Ejercicio 3 - TIR'!$D$26)*(1-X926)))</f>
        <v>0.2018654765</v>
      </c>
      <c r="Z926" s="3">
        <f t="shared" si="16"/>
        <v>1.150893636</v>
      </c>
      <c r="AA926" s="3">
        <f t="shared" si="17"/>
        <v>1.345902388</v>
      </c>
      <c r="AB926" s="3">
        <f t="shared" si="18"/>
        <v>1.604416833</v>
      </c>
      <c r="AC926" s="3">
        <f t="shared" si="19"/>
        <v>2.003035241</v>
      </c>
      <c r="AD926" s="3">
        <f t="shared" si="20"/>
        <v>2.407378905</v>
      </c>
      <c r="AE926" s="2">
        <f t="shared" si="21"/>
        <v>4770.519678</v>
      </c>
      <c r="AF926" s="2">
        <f t="shared" si="22"/>
        <v>5578.842066</v>
      </c>
      <c r="AG926" s="2">
        <f t="shared" si="23"/>
        <v>6650.399166</v>
      </c>
      <c r="AH926" s="2">
        <f t="shared" si="24"/>
        <v>8302.695175</v>
      </c>
      <c r="AI926" s="2">
        <f t="shared" si="25"/>
        <v>9978.722693</v>
      </c>
      <c r="AJ926" s="4">
        <f t="shared" si="26"/>
        <v>43832.01792</v>
      </c>
      <c r="AK926" s="4">
        <f t="shared" si="27"/>
        <v>53143.91459</v>
      </c>
      <c r="AL926" s="4">
        <f t="shared" si="28"/>
        <v>63459.92016</v>
      </c>
      <c r="AM926" s="4">
        <f t="shared" si="29"/>
        <v>73584.96028</v>
      </c>
      <c r="AN926" s="4">
        <f t="shared" si="30"/>
        <v>100323.238</v>
      </c>
      <c r="AO926" s="4">
        <f>C926/'Ejercicio 3 - TIR'!$D$7</f>
        <v>16028.25255</v>
      </c>
      <c r="AP926" s="4">
        <f t="shared" si="31"/>
        <v>27803.76537</v>
      </c>
      <c r="AQ926" s="4">
        <f t="shared" si="32"/>
        <v>37115.66203</v>
      </c>
      <c r="AR926" s="4">
        <f t="shared" si="33"/>
        <v>47431.6676</v>
      </c>
      <c r="AS926" s="4">
        <f t="shared" si="34"/>
        <v>57556.70773</v>
      </c>
      <c r="AT926" s="4">
        <f t="shared" si="35"/>
        <v>84294.9854</v>
      </c>
      <c r="AU926" s="4">
        <f>AP926*'Ejercicio 3 - TIR'!$D$5</f>
        <v>13901.88268</v>
      </c>
      <c r="AV926" s="4">
        <f>AQ926*'Ejercicio 3 - TIR'!$D$5</f>
        <v>18557.83102</v>
      </c>
      <c r="AW926" s="4">
        <f>AR926*'Ejercicio 3 - TIR'!$D$5</f>
        <v>23715.8338</v>
      </c>
      <c r="AX926" s="4">
        <f>AS926*'Ejercicio 3 - TIR'!$D$5</f>
        <v>28778.35386</v>
      </c>
      <c r="AY926" s="4">
        <f>AT926*'Ejercicio 3 - TIR'!$D$5</f>
        <v>42147.4927</v>
      </c>
      <c r="AZ926" s="4">
        <f t="shared" ref="AZ926:BD926" si="2813">AJ926-AU926-AE926</f>
        <v>25159.61556</v>
      </c>
      <c r="BA926" s="4">
        <f t="shared" si="2813"/>
        <v>29007.2415</v>
      </c>
      <c r="BB926" s="4">
        <f t="shared" si="2813"/>
        <v>33093.68719</v>
      </c>
      <c r="BC926" s="4">
        <f t="shared" si="2813"/>
        <v>36503.91124</v>
      </c>
      <c r="BD926" s="4">
        <f t="shared" si="2813"/>
        <v>48197.02256</v>
      </c>
      <c r="BE926" s="4">
        <f t="shared" ref="BE926:BI926" si="2814">AZ926/Z926</f>
        <v>21860.93899</v>
      </c>
      <c r="BF926" s="4">
        <f t="shared" si="2814"/>
        <v>21552.26245</v>
      </c>
      <c r="BG926" s="4">
        <f t="shared" si="2814"/>
        <v>20626.6143</v>
      </c>
      <c r="BH926" s="4">
        <f t="shared" si="2814"/>
        <v>18224.29805</v>
      </c>
      <c r="BI926" s="4">
        <f t="shared" si="2814"/>
        <v>20020.53871</v>
      </c>
      <c r="BJ926" s="4">
        <f t="shared" si="38"/>
        <v>76109.56149</v>
      </c>
      <c r="BK926" s="4">
        <f t="shared" si="39"/>
        <v>38586.07708</v>
      </c>
      <c r="BL926" s="4">
        <f t="shared" si="40"/>
        <v>114695.6386</v>
      </c>
      <c r="BM926" s="4">
        <f>BK926*'Ejercicio 3 - TIR'!$D$5</f>
        <v>19293.03854</v>
      </c>
      <c r="BN926" s="4">
        <f t="shared" si="41"/>
        <v>95402.60003</v>
      </c>
      <c r="BO926" s="4">
        <f t="shared" si="42"/>
        <v>39629.24151</v>
      </c>
      <c r="BP926" s="4">
        <f t="shared" si="43"/>
        <v>-111756.378</v>
      </c>
      <c r="BQ926" s="4">
        <f t="shared" ref="BQ926:BT926" si="2815">BE926</f>
        <v>21860.93899</v>
      </c>
      <c r="BR926" s="4">
        <f t="shared" si="2815"/>
        <v>21552.26245</v>
      </c>
      <c r="BS926" s="4">
        <f t="shared" si="2815"/>
        <v>20626.6143</v>
      </c>
      <c r="BT926" s="4">
        <f t="shared" si="2815"/>
        <v>18224.29805</v>
      </c>
      <c r="BU926" s="4">
        <f t="shared" si="45"/>
        <v>59649.78022</v>
      </c>
      <c r="BV926" s="36">
        <f t="shared" si="46"/>
        <v>7.2195206</v>
      </c>
    </row>
    <row r="927" ht="15.0" customHeight="1">
      <c r="A927" s="2">
        <v>926.0</v>
      </c>
      <c r="B927" s="3">
        <f t="shared" si="4"/>
        <v>0.5182469063</v>
      </c>
      <c r="C927" s="4">
        <f>IF(B927&lt;=('Ejercicio 3 - TIR'!$D$13-'Ejercicio 3 - TIR'!$C$13)/('Ejercicio 3 - TIR'!$E$13-'Ejercicio 3 - TIR'!$C$13),'Ejercicio 3 - TIR'!$C$13+SQRT(('Ejercicio 3 - TIR'!$E$13-'Ejercicio 3 - TIR'!$C$13)*('Ejercicio 3 - TIR'!$D$13-'Ejercicio 3 - TIR'!$C$13)*B927),'Ejercicio 3 - TIR'!$E$13-SQRT(('Ejercicio 3 - TIR'!$E$13-'Ejercicio 3 - TIR'!$C$13)*('Ejercicio 3 - TIR'!$E$13-'Ejercicio 3 - TIR'!$D$13)*(1-B927)))</f>
        <v>75956.2126</v>
      </c>
      <c r="D927" s="3">
        <f t="shared" si="5"/>
        <v>0.1545616357</v>
      </c>
      <c r="E927" s="4">
        <f>IF(D927&lt;=('Ejercicio 3 - TIR'!$D$14-'Ejercicio 3 - TIR'!$C$14)/('Ejercicio 3 - TIR'!$E$14-'Ejercicio 3 - TIR'!$C$14),'Ejercicio 3 - TIR'!$C$14+SQRT(('Ejercicio 3 - TIR'!$E$14-'Ejercicio 3 - TIR'!$C$14)*('Ejercicio 3 - TIR'!$D$14-'Ejercicio 3 - TIR'!$C$14)*D927),'Ejercicio 3 - TIR'!$E$14-SQRT(('Ejercicio 3 - TIR'!$E$14-'Ejercicio 3 - TIR'!$C$14)*('Ejercicio 3 - TIR'!$E$14-'Ejercicio 3 - TIR'!$D$14)*(1-D927)))</f>
        <v>28404.72065</v>
      </c>
      <c r="F927" s="3">
        <f t="shared" si="6"/>
        <v>0.6794894744</v>
      </c>
      <c r="G927" s="4">
        <f>IF(F927&lt;=('Ejercicio 3 - TIR'!$D$18-'Ejercicio 3 - TIR'!$C$18)/('Ejercicio 3 - TIR'!$E$18-'Ejercicio 3 - TIR'!$C$18),'Ejercicio 3 - TIR'!$C$18+SQRT(('Ejercicio 3 - TIR'!$E$18-'Ejercicio 3 - TIR'!$C$18)*('Ejercicio 3 - TIR'!$D$18-'Ejercicio 3 - TIR'!$C$18)*F927),'Ejercicio 3 - TIR'!$E$18-SQRT(('Ejercicio 3 - TIR'!$E$18-'Ejercicio 3 - TIR'!$C$18)*('Ejercicio 3 - TIR'!$E$18-'Ejercicio 3 - TIR'!$D$18)*(1-F927)))</f>
        <v>40097.11417</v>
      </c>
      <c r="H927" s="3">
        <f t="shared" si="7"/>
        <v>0.7171219507</v>
      </c>
      <c r="I927" s="4">
        <f>IF(H927&lt;=('Ejercicio 3 - TIR'!$D$18-'Ejercicio 3 - TIR'!$C$18)/('Ejercicio 3 - TIR'!$E$18-'Ejercicio 3 - TIR'!$C$18),'Ejercicio 3 - TIR'!$C$18+SQRT(('Ejercicio 3 - TIR'!$E$18-'Ejercicio 3 - TIR'!$C$18)*('Ejercicio 3 - TIR'!$D$18-'Ejercicio 3 - TIR'!$C$18)*H927),'Ejercicio 3 - TIR'!$E$18-SQRT(('Ejercicio 3 - TIR'!$E$18-'Ejercicio 3 - TIR'!$C$18)*('Ejercicio 3 - TIR'!$E$18-'Ejercicio 3 - TIR'!$D$18)*(1-H927)))</f>
        <v>40393.93295</v>
      </c>
      <c r="J927" s="3">
        <f t="shared" si="8"/>
        <v>0.06934614542</v>
      </c>
      <c r="K927" s="4">
        <f>IF(J927&lt;=('Ejercicio 3 - TIR'!$D$18-'Ejercicio 3 - TIR'!$C$18)/('Ejercicio 3 - TIR'!$E$18-'Ejercicio 3 - TIR'!$C$18),'Ejercicio 3 - TIR'!$C$18+SQRT(('Ejercicio 3 - TIR'!$E$18-'Ejercicio 3 - TIR'!$C$18)*('Ejercicio 3 - TIR'!$D$18-'Ejercicio 3 - TIR'!$C$18)*J927),'Ejercicio 3 - TIR'!$E$18-SQRT(('Ejercicio 3 - TIR'!$E$18-'Ejercicio 3 - TIR'!$C$18)*('Ejercicio 3 - TIR'!$E$18-'Ejercicio 3 - TIR'!$D$18)*(1-J927)))</f>
        <v>33225.20105</v>
      </c>
      <c r="L927" s="3">
        <f t="shared" si="9"/>
        <v>0.01936011599</v>
      </c>
      <c r="M927" s="4">
        <f>IF(L927&lt;=('Ejercicio 3 - TIR'!$D$18-'Ejercicio 3 - TIR'!$C$18)/('Ejercicio 3 - TIR'!$E$18-'Ejercicio 3 - TIR'!$C$18),'Ejercicio 3 - TIR'!$C$18+SQRT(('Ejercicio 3 - TIR'!$E$18-'Ejercicio 3 - TIR'!$C$18)*('Ejercicio 3 - TIR'!$D$18-'Ejercicio 3 - TIR'!$C$18)*L927),'Ejercicio 3 - TIR'!$E$18-SQRT(('Ejercicio 3 - TIR'!$E$18-'Ejercicio 3 - TIR'!$C$18)*('Ejercicio 3 - TIR'!$E$18-'Ejercicio 3 - TIR'!$D$18)*(1-L927)))</f>
        <v>31704.11778</v>
      </c>
      <c r="N927" s="3">
        <f t="shared" si="10"/>
        <v>0.1840774872</v>
      </c>
      <c r="O927" s="4">
        <f>IF(N927&lt;=('Ejercicio 3 - TIR'!$D$18-'Ejercicio 3 - TIR'!$C$18)/('Ejercicio 3 - TIR'!$E$18-'Ejercicio 3 - TIR'!$C$18),'Ejercicio 3 - TIR'!$C$18+SQRT(('Ejercicio 3 - TIR'!$E$18-'Ejercicio 3 - TIR'!$C$18)*('Ejercicio 3 - TIR'!$D$18-'Ejercicio 3 - TIR'!$C$18)*N927),'Ejercicio 3 - TIR'!$E$18-SQRT(('Ejercicio 3 - TIR'!$E$18-'Ejercicio 3 - TIR'!$C$18)*('Ejercicio 3 - TIR'!$E$18-'Ejercicio 3 - TIR'!$D$18)*(1-N927)))</f>
        <v>35254.67631</v>
      </c>
      <c r="P927" s="3">
        <f t="shared" si="11"/>
        <v>0.6458899675</v>
      </c>
      <c r="Q927" s="7">
        <f>IF(P927&lt;=('Ejercicio 3 - TIR'!$D$22-'Ejercicio 3 - TIR'!$C$22)/('Ejercicio 3 - TIR'!$E$22-'Ejercicio 3 - TIR'!$C$22),'Ejercicio 3 - TIR'!$C$22+SQRT(('Ejercicio 3 - TIR'!$E$22-'Ejercicio 3 - TIR'!$C$22)*('Ejercicio 3 - TIR'!$D$22-'Ejercicio 3 - TIR'!$C$22)*P927),'Ejercicio 3 - TIR'!$E$22-SQRT(('Ejercicio 3 - TIR'!$E$22-'Ejercicio 3 - TIR'!$C$22)*('Ejercicio 3 - TIR'!$E$22-'Ejercicio 3 - TIR'!$D$22)*(1-P927)))</f>
        <v>0.1547532565</v>
      </c>
      <c r="R927" s="3">
        <f t="shared" si="12"/>
        <v>0.3442564796</v>
      </c>
      <c r="S927" s="7">
        <f>IF(R927&lt;=('Ejercicio 3 - TIR'!$D$23-'Ejercicio 3 - TIR'!$C$23)/('Ejercicio 3 - TIR'!$E$23-'Ejercicio 3 - TIR'!$C$23),'Ejercicio 3 - TIR'!$C$23+SQRT(('Ejercicio 3 - TIR'!$E$23-'Ejercicio 3 - TIR'!$C$23)*('Ejercicio 3 - TIR'!$D$23-'Ejercicio 3 - TIR'!$C$23)*R927),'Ejercicio 3 - TIR'!$E$23-SQRT(('Ejercicio 3 - TIR'!$E$23-'Ejercicio 3 - TIR'!$C$23)*('Ejercicio 3 - TIR'!$E$23-'Ejercicio 3 - TIR'!$D$23)*(1-R927)))</f>
        <v>0.1448930043</v>
      </c>
      <c r="T927" s="3">
        <f t="shared" si="13"/>
        <v>0.9575878056</v>
      </c>
      <c r="U927" s="7">
        <f>IF(T927&lt;=('Ejercicio 3 - TIR'!$D$24-'Ejercicio 3 - TIR'!$C$24)/('Ejercicio 3 - TIR'!$E$24-'Ejercicio 3 - TIR'!$C$24),'Ejercicio 3 - TIR'!$C$24+SQRT(('Ejercicio 3 - TIR'!$E$24-'Ejercicio 3 - TIR'!$C$24)*('Ejercicio 3 - TIR'!$D$24-'Ejercicio 3 - TIR'!$C$24)*T927),'Ejercicio 3 - TIR'!$E$24-SQRT(('Ejercicio 3 - TIR'!$E$24-'Ejercicio 3 - TIR'!$C$24)*('Ejercicio 3 - TIR'!$E$24-'Ejercicio 3 - TIR'!$D$24)*(1-T927)))</f>
        <v>0.2091025625</v>
      </c>
      <c r="V927" s="3">
        <f t="shared" si="14"/>
        <v>0.7558952651</v>
      </c>
      <c r="W927" s="7">
        <f>IF(V927&lt;=('Ejercicio 3 - TIR'!$D$25-'Ejercicio 3 - TIR'!$C$25)/('Ejercicio 3 - TIR'!$E$25-'Ejercicio 3 - TIR'!$C$25),'Ejercicio 3 - TIR'!$C$25+SQRT(('Ejercicio 3 - TIR'!$E$25-'Ejercicio 3 - TIR'!$C$25)*('Ejercicio 3 - TIR'!$D$25-'Ejercicio 3 - TIR'!$C$25)*V927),'Ejercicio 3 - TIR'!$E$25-SQRT(('Ejercicio 3 - TIR'!$E$25-'Ejercicio 3 - TIR'!$C$25)*('Ejercicio 3 - TIR'!$E$25-'Ejercicio 3 - TIR'!$D$25)*(1-V927)))</f>
        <v>0.2207704504</v>
      </c>
      <c r="X927" s="3">
        <f t="shared" si="15"/>
        <v>0.1546723628</v>
      </c>
      <c r="Y927" s="7">
        <f>IF(X927&lt;=('Ejercicio 3 - TIR'!$D$26-'Ejercicio 3 - TIR'!$C$26)/('Ejercicio 3 - TIR'!$E$26-'Ejercicio 3 - TIR'!$C$26),'Ejercicio 3 - TIR'!$C$26+SQRT(('Ejercicio 3 - TIR'!$E$26-'Ejercicio 3 - TIR'!$C$26)*('Ejercicio 3 - TIR'!$D$26-'Ejercicio 3 - TIR'!$C$26)*X927),'Ejercicio 3 - TIR'!$E$26-SQRT(('Ejercicio 3 - TIR'!$E$26-'Ejercicio 3 - TIR'!$C$26)*('Ejercicio 3 - TIR'!$E$26-'Ejercicio 3 - TIR'!$D$26)*(1-X927)))</f>
        <v>0.2104356399</v>
      </c>
      <c r="Z927" s="3">
        <f t="shared" si="16"/>
        <v>1.154753256</v>
      </c>
      <c r="AA927" s="3">
        <f t="shared" si="17"/>
        <v>1.322068925</v>
      </c>
      <c r="AB927" s="3">
        <f t="shared" si="18"/>
        <v>1.598516925</v>
      </c>
      <c r="AC927" s="3">
        <f t="shared" si="19"/>
        <v>1.951422226</v>
      </c>
      <c r="AD927" s="3">
        <f t="shared" si="20"/>
        <v>2.362071011</v>
      </c>
      <c r="AE927" s="2">
        <f t="shared" si="21"/>
        <v>4395.723019</v>
      </c>
      <c r="AF927" s="2">
        <f t="shared" si="22"/>
        <v>5032.632534</v>
      </c>
      <c r="AG927" s="2">
        <f t="shared" si="23"/>
        <v>6084.968892</v>
      </c>
      <c r="AH927" s="2">
        <f t="shared" si="24"/>
        <v>7428.350215</v>
      </c>
      <c r="AI927" s="2">
        <f t="shared" si="25"/>
        <v>8991.539846</v>
      </c>
      <c r="AJ927" s="4">
        <f t="shared" si="26"/>
        <v>46302.27317</v>
      </c>
      <c r="AK927" s="4">
        <f t="shared" si="27"/>
        <v>53403.56351</v>
      </c>
      <c r="AL927" s="4">
        <f t="shared" si="28"/>
        <v>53111.04622</v>
      </c>
      <c r="AM927" s="4">
        <f t="shared" si="29"/>
        <v>61868.1201</v>
      </c>
      <c r="AN927" s="4">
        <f t="shared" si="30"/>
        <v>83274.04892</v>
      </c>
      <c r="AO927" s="4">
        <f>C927/'Ejercicio 3 - TIR'!$D$7</f>
        <v>15191.24252</v>
      </c>
      <c r="AP927" s="4">
        <f t="shared" si="31"/>
        <v>31111.03065</v>
      </c>
      <c r="AQ927" s="4">
        <f t="shared" si="32"/>
        <v>38212.32099</v>
      </c>
      <c r="AR927" s="4">
        <f t="shared" si="33"/>
        <v>37919.8037</v>
      </c>
      <c r="AS927" s="4">
        <f t="shared" si="34"/>
        <v>46676.87758</v>
      </c>
      <c r="AT927" s="4">
        <f t="shared" si="35"/>
        <v>68082.8064</v>
      </c>
      <c r="AU927" s="4">
        <f>AP927*'Ejercicio 3 - TIR'!$D$5</f>
        <v>15555.51532</v>
      </c>
      <c r="AV927" s="4">
        <f>AQ927*'Ejercicio 3 - TIR'!$D$5</f>
        <v>19106.16049</v>
      </c>
      <c r="AW927" s="4">
        <f>AR927*'Ejercicio 3 - TIR'!$D$5</f>
        <v>18959.90185</v>
      </c>
      <c r="AX927" s="4">
        <f>AS927*'Ejercicio 3 - TIR'!$D$5</f>
        <v>23338.43879</v>
      </c>
      <c r="AY927" s="4">
        <f>AT927*'Ejercicio 3 - TIR'!$D$5</f>
        <v>34041.4032</v>
      </c>
      <c r="AZ927" s="4">
        <f t="shared" ref="AZ927:BD927" si="2816">AJ927-AU927-AE927</f>
        <v>26351.03482</v>
      </c>
      <c r="BA927" s="4">
        <f t="shared" si="2816"/>
        <v>29264.77048</v>
      </c>
      <c r="BB927" s="4">
        <f t="shared" si="2816"/>
        <v>28066.17548</v>
      </c>
      <c r="BC927" s="4">
        <f t="shared" si="2816"/>
        <v>31101.3311</v>
      </c>
      <c r="BD927" s="4">
        <f t="shared" si="2816"/>
        <v>40241.10588</v>
      </c>
      <c r="BE927" s="4">
        <f t="shared" ref="BE927:BI927" si="2817">AZ927/Z927</f>
        <v>22819.62374</v>
      </c>
      <c r="BF927" s="4">
        <f t="shared" si="2817"/>
        <v>22135.58607</v>
      </c>
      <c r="BG927" s="4">
        <f t="shared" si="2817"/>
        <v>17557.63423</v>
      </c>
      <c r="BH927" s="4">
        <f t="shared" si="2817"/>
        <v>15937.77639</v>
      </c>
      <c r="BI927" s="4">
        <f t="shared" si="2817"/>
        <v>17036.36583</v>
      </c>
      <c r="BJ927" s="4">
        <f t="shared" si="38"/>
        <v>67093.96723</v>
      </c>
      <c r="BK927" s="4">
        <f t="shared" si="39"/>
        <v>35882.79359</v>
      </c>
      <c r="BL927" s="4">
        <f t="shared" si="40"/>
        <v>102976.7608</v>
      </c>
      <c r="BM927" s="4">
        <f>BK927*'Ejercicio 3 - TIR'!$D$5</f>
        <v>17941.39679</v>
      </c>
      <c r="BN927" s="4">
        <f t="shared" si="41"/>
        <v>85035.36402</v>
      </c>
      <c r="BO927" s="4">
        <f t="shared" si="42"/>
        <v>36000.34191</v>
      </c>
      <c r="BP927" s="4">
        <f t="shared" si="43"/>
        <v>-104360.9332</v>
      </c>
      <c r="BQ927" s="4">
        <f t="shared" ref="BQ927:BT927" si="2818">BE927</f>
        <v>22819.62374</v>
      </c>
      <c r="BR927" s="4">
        <f t="shared" si="2818"/>
        <v>22135.58607</v>
      </c>
      <c r="BS927" s="4">
        <f t="shared" si="2818"/>
        <v>17557.63423</v>
      </c>
      <c r="BT927" s="4">
        <f t="shared" si="2818"/>
        <v>15937.77639</v>
      </c>
      <c r="BU927" s="4">
        <f t="shared" si="45"/>
        <v>53036.70774</v>
      </c>
      <c r="BV927" s="36">
        <f t="shared" si="46"/>
        <v>7.190998635</v>
      </c>
    </row>
    <row r="928" ht="15.0" customHeight="1">
      <c r="A928" s="2">
        <v>927.0</v>
      </c>
      <c r="B928" s="3">
        <f t="shared" si="4"/>
        <v>0.2967502235</v>
      </c>
      <c r="C928" s="4">
        <f>IF(B928&lt;=('Ejercicio 3 - TIR'!$D$13-'Ejercicio 3 - TIR'!$C$13)/('Ejercicio 3 - TIR'!$E$13-'Ejercicio 3 - TIR'!$C$13),'Ejercicio 3 - TIR'!$C$13+SQRT(('Ejercicio 3 - TIR'!$E$13-'Ejercicio 3 - TIR'!$C$13)*('Ejercicio 3 - TIR'!$D$13-'Ejercicio 3 - TIR'!$C$13)*B928),'Ejercicio 3 - TIR'!$E$13-SQRT(('Ejercicio 3 - TIR'!$E$13-'Ejercicio 3 - TIR'!$C$13)*('Ejercicio 3 - TIR'!$E$13-'Ejercicio 3 - TIR'!$D$13)*(1-B928)))</f>
        <v>70950.04765</v>
      </c>
      <c r="D928" s="3">
        <f t="shared" si="5"/>
        <v>0.8956268029</v>
      </c>
      <c r="E928" s="4">
        <f>IF(D928&lt;=('Ejercicio 3 - TIR'!$D$14-'Ejercicio 3 - TIR'!$C$14)/('Ejercicio 3 - TIR'!$E$14-'Ejercicio 3 - TIR'!$C$14),'Ejercicio 3 - TIR'!$C$14+SQRT(('Ejercicio 3 - TIR'!$E$14-'Ejercicio 3 - TIR'!$C$14)*('Ejercicio 3 - TIR'!$D$14-'Ejercicio 3 - TIR'!$C$14)*D928),'Ejercicio 3 - TIR'!$E$14-SQRT(('Ejercicio 3 - TIR'!$E$14-'Ejercicio 3 - TIR'!$C$14)*('Ejercicio 3 - TIR'!$E$14-'Ejercicio 3 - TIR'!$D$14)*(1-D928)))</f>
        <v>36043.23623</v>
      </c>
      <c r="F928" s="3">
        <f t="shared" si="6"/>
        <v>0.6664128038</v>
      </c>
      <c r="G928" s="4">
        <f>IF(F928&lt;=('Ejercicio 3 - TIR'!$D$18-'Ejercicio 3 - TIR'!$C$18)/('Ejercicio 3 - TIR'!$E$18-'Ejercicio 3 - TIR'!$C$18),'Ejercicio 3 - TIR'!$C$18+SQRT(('Ejercicio 3 - TIR'!$E$18-'Ejercicio 3 - TIR'!$C$18)*('Ejercicio 3 - TIR'!$D$18-'Ejercicio 3 - TIR'!$C$18)*F928),'Ejercicio 3 - TIR'!$E$18-SQRT(('Ejercicio 3 - TIR'!$E$18-'Ejercicio 3 - TIR'!$C$18)*('Ejercicio 3 - TIR'!$E$18-'Ejercicio 3 - TIR'!$D$18)*(1-F928)))</f>
        <v>39998.09585</v>
      </c>
      <c r="H928" s="3">
        <f t="shared" si="7"/>
        <v>0.4541514087</v>
      </c>
      <c r="I928" s="4">
        <f>IF(H928&lt;=('Ejercicio 3 - TIR'!$D$18-'Ejercicio 3 - TIR'!$C$18)/('Ejercicio 3 - TIR'!$E$18-'Ejercicio 3 - TIR'!$C$18),'Ejercicio 3 - TIR'!$C$18+SQRT(('Ejercicio 3 - TIR'!$E$18-'Ejercicio 3 - TIR'!$C$18)*('Ejercicio 3 - TIR'!$D$18-'Ejercicio 3 - TIR'!$C$18)*H928),'Ejercicio 3 - TIR'!$E$18-SQRT(('Ejercicio 3 - TIR'!$E$18-'Ejercicio 3 - TIR'!$C$18)*('Ejercicio 3 - TIR'!$E$18-'Ejercicio 3 - TIR'!$D$18)*(1-H928)))</f>
        <v>38253.64836</v>
      </c>
      <c r="J928" s="3">
        <f t="shared" si="8"/>
        <v>0.7727612495</v>
      </c>
      <c r="K928" s="4">
        <f>IF(J928&lt;=('Ejercicio 3 - TIR'!$D$18-'Ejercicio 3 - TIR'!$C$18)/('Ejercicio 3 - TIR'!$E$18-'Ejercicio 3 - TIR'!$C$18),'Ejercicio 3 - TIR'!$C$18+SQRT(('Ejercicio 3 - TIR'!$E$18-'Ejercicio 3 - TIR'!$C$18)*('Ejercicio 3 - TIR'!$D$18-'Ejercicio 3 - TIR'!$C$18)*J928),'Ejercicio 3 - TIR'!$E$18-SQRT(('Ejercicio 3 - TIR'!$E$18-'Ejercicio 3 - TIR'!$C$18)*('Ejercicio 3 - TIR'!$E$18-'Ejercicio 3 - TIR'!$D$18)*(1-J928)))</f>
        <v>40871.6945</v>
      </c>
      <c r="L928" s="3">
        <f t="shared" si="9"/>
        <v>0.6736687694</v>
      </c>
      <c r="M928" s="4">
        <f>IF(L928&lt;=('Ejercicio 3 - TIR'!$D$18-'Ejercicio 3 - TIR'!$C$18)/('Ejercicio 3 - TIR'!$E$18-'Ejercicio 3 - TIR'!$C$18),'Ejercicio 3 - TIR'!$C$18+SQRT(('Ejercicio 3 - TIR'!$E$18-'Ejercicio 3 - TIR'!$C$18)*('Ejercicio 3 - TIR'!$D$18-'Ejercicio 3 - TIR'!$C$18)*L928),'Ejercicio 3 - TIR'!$E$18-SQRT(('Ejercicio 3 - TIR'!$E$18-'Ejercicio 3 - TIR'!$C$18)*('Ejercicio 3 - TIR'!$E$18-'Ejercicio 3 - TIR'!$D$18)*(1-L928)))</f>
        <v>40052.7945</v>
      </c>
      <c r="N928" s="3">
        <f t="shared" si="10"/>
        <v>0.4040523171</v>
      </c>
      <c r="O928" s="4">
        <f>IF(N928&lt;=('Ejercicio 3 - TIR'!$D$18-'Ejercicio 3 - TIR'!$C$18)/('Ejercicio 3 - TIR'!$E$18-'Ejercicio 3 - TIR'!$C$18),'Ejercicio 3 - TIR'!$C$18+SQRT(('Ejercicio 3 - TIR'!$E$18-'Ejercicio 3 - TIR'!$C$18)*('Ejercicio 3 - TIR'!$D$18-'Ejercicio 3 - TIR'!$C$18)*N928),'Ejercicio 3 - TIR'!$E$18-SQRT(('Ejercicio 3 - TIR'!$E$18-'Ejercicio 3 - TIR'!$C$18)*('Ejercicio 3 - TIR'!$E$18-'Ejercicio 3 - TIR'!$D$18)*(1-N928)))</f>
        <v>37785.10421</v>
      </c>
      <c r="P928" s="3">
        <f t="shared" si="11"/>
        <v>0.5539168465</v>
      </c>
      <c r="Q928" s="7">
        <f>IF(P928&lt;=('Ejercicio 3 - TIR'!$D$22-'Ejercicio 3 - TIR'!$C$22)/('Ejercicio 3 - TIR'!$E$22-'Ejercicio 3 - TIR'!$C$22),'Ejercicio 3 - TIR'!$C$22+SQRT(('Ejercicio 3 - TIR'!$E$22-'Ejercicio 3 - TIR'!$C$22)*('Ejercicio 3 - TIR'!$D$22-'Ejercicio 3 - TIR'!$C$22)*P928),'Ejercicio 3 - TIR'!$E$22-SQRT(('Ejercicio 3 - TIR'!$E$22-'Ejercicio 3 - TIR'!$C$22)*('Ejercicio 3 - TIR'!$E$22-'Ejercicio 3 - TIR'!$D$22)*(1-P928)))</f>
        <v>0.1516636333</v>
      </c>
      <c r="R928" s="3">
        <f t="shared" si="12"/>
        <v>0.6412180095</v>
      </c>
      <c r="S928" s="7">
        <f>IF(R928&lt;=('Ejercicio 3 - TIR'!$D$23-'Ejercicio 3 - TIR'!$C$23)/('Ejercicio 3 - TIR'!$E$23-'Ejercicio 3 - TIR'!$C$23),'Ejercicio 3 - TIR'!$C$23+SQRT(('Ejercicio 3 - TIR'!$E$23-'Ejercicio 3 - TIR'!$C$23)*('Ejercicio 3 - TIR'!$D$23-'Ejercicio 3 - TIR'!$C$23)*R928),'Ejercicio 3 - TIR'!$E$23-SQRT(('Ejercicio 3 - TIR'!$E$23-'Ejercicio 3 - TIR'!$C$23)*('Ejercicio 3 - TIR'!$E$23-'Ejercicio 3 - TIR'!$D$23)*(1-R928)))</f>
        <v>0.1545872555</v>
      </c>
      <c r="T928" s="3">
        <f t="shared" si="13"/>
        <v>0.3342541028</v>
      </c>
      <c r="U928" s="7">
        <f>IF(T928&lt;=('Ejercicio 3 - TIR'!$D$24-'Ejercicio 3 - TIR'!$C$24)/('Ejercicio 3 - TIR'!$E$24-'Ejercicio 3 - TIR'!$C$24),'Ejercicio 3 - TIR'!$C$24+SQRT(('Ejercicio 3 - TIR'!$E$24-'Ejercicio 3 - TIR'!$C$24)*('Ejercicio 3 - TIR'!$D$24-'Ejercicio 3 - TIR'!$C$24)*T928),'Ejercicio 3 - TIR'!$E$24-SQRT(('Ejercicio 3 - TIR'!$E$24-'Ejercicio 3 - TIR'!$C$24)*('Ejercicio 3 - TIR'!$E$24-'Ejercicio 3 - TIR'!$D$24)*(1-T928)))</f>
        <v>0.1764940298</v>
      </c>
      <c r="V928" s="3">
        <f t="shared" si="14"/>
        <v>0.7605450964</v>
      </c>
      <c r="W928" s="7">
        <f>IF(V928&lt;=('Ejercicio 3 - TIR'!$D$25-'Ejercicio 3 - TIR'!$C$25)/('Ejercicio 3 - TIR'!$E$25-'Ejercicio 3 - TIR'!$C$25),'Ejercicio 3 - TIR'!$C$25+SQRT(('Ejercicio 3 - TIR'!$E$25-'Ejercicio 3 - TIR'!$C$25)*('Ejercicio 3 - TIR'!$D$25-'Ejercicio 3 - TIR'!$C$25)*V928),'Ejercicio 3 - TIR'!$E$25-SQRT(('Ejercicio 3 - TIR'!$E$25-'Ejercicio 3 - TIR'!$C$25)*('Ejercicio 3 - TIR'!$E$25-'Ejercicio 3 - TIR'!$D$25)*(1-V928)))</f>
        <v>0.2210501785</v>
      </c>
      <c r="X928" s="3">
        <f t="shared" si="15"/>
        <v>0.6014169896</v>
      </c>
      <c r="Y928" s="7">
        <f>IF(X928&lt;=('Ejercicio 3 - TIR'!$D$26-'Ejercicio 3 - TIR'!$C$26)/('Ejercicio 3 - TIR'!$E$26-'Ejercicio 3 - TIR'!$C$26),'Ejercicio 3 - TIR'!$C$26+SQRT(('Ejercicio 3 - TIR'!$E$26-'Ejercicio 3 - TIR'!$C$26)*('Ejercicio 3 - TIR'!$D$26-'Ejercicio 3 - TIR'!$C$26)*X928),'Ejercicio 3 - TIR'!$E$26-SQRT(('Ejercicio 3 - TIR'!$E$26-'Ejercicio 3 - TIR'!$C$26)*('Ejercicio 3 - TIR'!$E$26-'Ejercicio 3 - TIR'!$D$26)*(1-X928)))</f>
        <v>0.2336065925</v>
      </c>
      <c r="Z928" s="3">
        <f t="shared" si="16"/>
        <v>1.151663633</v>
      </c>
      <c r="AA928" s="3">
        <f t="shared" si="17"/>
        <v>1.329696154</v>
      </c>
      <c r="AB928" s="3">
        <f t="shared" si="18"/>
        <v>1.564379586</v>
      </c>
      <c r="AC928" s="3">
        <f t="shared" si="19"/>
        <v>1.910185973</v>
      </c>
      <c r="AD928" s="3">
        <f t="shared" si="20"/>
        <v>2.356418009</v>
      </c>
      <c r="AE928" s="2">
        <f t="shared" si="21"/>
        <v>5466.448163</v>
      </c>
      <c r="AF928" s="2">
        <f t="shared" si="22"/>
        <v>6311.491382</v>
      </c>
      <c r="AG928" s="2">
        <f t="shared" si="23"/>
        <v>7425.43193</v>
      </c>
      <c r="AH928" s="2">
        <f t="shared" si="24"/>
        <v>9066.824984</v>
      </c>
      <c r="AI928" s="2">
        <f t="shared" si="25"/>
        <v>11184.89507</v>
      </c>
      <c r="AJ928" s="4">
        <f t="shared" si="26"/>
        <v>46064.35239</v>
      </c>
      <c r="AK928" s="4">
        <f t="shared" si="27"/>
        <v>50865.72909</v>
      </c>
      <c r="AL928" s="4">
        <f t="shared" si="28"/>
        <v>63938.84453</v>
      </c>
      <c r="AM928" s="4">
        <f t="shared" si="29"/>
        <v>76508.28623</v>
      </c>
      <c r="AN928" s="4">
        <f t="shared" si="30"/>
        <v>89037.50005</v>
      </c>
      <c r="AO928" s="4">
        <f>C928/'Ejercicio 3 - TIR'!$D$7</f>
        <v>14190.00953</v>
      </c>
      <c r="AP928" s="4">
        <f t="shared" si="31"/>
        <v>31874.34286</v>
      </c>
      <c r="AQ928" s="4">
        <f t="shared" si="32"/>
        <v>36675.71956</v>
      </c>
      <c r="AR928" s="4">
        <f t="shared" si="33"/>
        <v>49748.835</v>
      </c>
      <c r="AS928" s="4">
        <f t="shared" si="34"/>
        <v>62318.2767</v>
      </c>
      <c r="AT928" s="4">
        <f t="shared" si="35"/>
        <v>74847.49052</v>
      </c>
      <c r="AU928" s="4">
        <f>AP928*'Ejercicio 3 - TIR'!$D$5</f>
        <v>15937.17143</v>
      </c>
      <c r="AV928" s="4">
        <f>AQ928*'Ejercicio 3 - TIR'!$D$5</f>
        <v>18337.85978</v>
      </c>
      <c r="AW928" s="4">
        <f>AR928*'Ejercicio 3 - TIR'!$D$5</f>
        <v>24874.4175</v>
      </c>
      <c r="AX928" s="4">
        <f>AS928*'Ejercicio 3 - TIR'!$D$5</f>
        <v>31159.13835</v>
      </c>
      <c r="AY928" s="4">
        <f>AT928*'Ejercicio 3 - TIR'!$D$5</f>
        <v>37423.74526</v>
      </c>
      <c r="AZ928" s="4">
        <f t="shared" ref="AZ928:BD928" si="2819">AJ928-AU928-AE928</f>
        <v>24660.7328</v>
      </c>
      <c r="BA928" s="4">
        <f t="shared" si="2819"/>
        <v>26216.37793</v>
      </c>
      <c r="BB928" s="4">
        <f t="shared" si="2819"/>
        <v>31638.9951</v>
      </c>
      <c r="BC928" s="4">
        <f t="shared" si="2819"/>
        <v>36282.3229</v>
      </c>
      <c r="BD928" s="4">
        <f t="shared" si="2819"/>
        <v>40428.85971</v>
      </c>
      <c r="BE928" s="4">
        <f t="shared" ref="BE928:BI928" si="2820">AZ928/Z928</f>
        <v>21413.13842</v>
      </c>
      <c r="BF928" s="4">
        <f t="shared" si="2820"/>
        <v>19716.0666</v>
      </c>
      <c r="BG928" s="4">
        <f t="shared" si="2820"/>
        <v>20224.62795</v>
      </c>
      <c r="BH928" s="4">
        <f t="shared" si="2820"/>
        <v>18994.13115</v>
      </c>
      <c r="BI928" s="4">
        <f t="shared" si="2820"/>
        <v>17156.9134</v>
      </c>
      <c r="BJ928" s="4">
        <f t="shared" si="38"/>
        <v>84932.93096</v>
      </c>
      <c r="BK928" s="4">
        <f t="shared" si="39"/>
        <v>33437.59401</v>
      </c>
      <c r="BL928" s="4">
        <f t="shared" si="40"/>
        <v>118370.525</v>
      </c>
      <c r="BM928" s="4">
        <f>BK928*'Ejercicio 3 - TIR'!$D$5</f>
        <v>16718.797</v>
      </c>
      <c r="BN928" s="4">
        <f t="shared" si="41"/>
        <v>101651.728</v>
      </c>
      <c r="BO928" s="4">
        <f t="shared" si="42"/>
        <v>43138.24099</v>
      </c>
      <c r="BP928" s="4">
        <f t="shared" si="43"/>
        <v>-106993.2839</v>
      </c>
      <c r="BQ928" s="4">
        <f t="shared" ref="BQ928:BT928" si="2821">BE928</f>
        <v>21413.13842</v>
      </c>
      <c r="BR928" s="4">
        <f t="shared" si="2821"/>
        <v>19716.0666</v>
      </c>
      <c r="BS928" s="4">
        <f t="shared" si="2821"/>
        <v>20224.62795</v>
      </c>
      <c r="BT928" s="4">
        <f t="shared" si="2821"/>
        <v>18994.13115</v>
      </c>
      <c r="BU928" s="4">
        <f t="shared" si="45"/>
        <v>60295.15439</v>
      </c>
      <c r="BV928" s="36">
        <f t="shared" si="46"/>
        <v>8.236203621</v>
      </c>
    </row>
    <row r="929" ht="15.0" customHeight="1">
      <c r="A929" s="2">
        <v>928.0</v>
      </c>
      <c r="B929" s="3">
        <f t="shared" si="4"/>
        <v>0.9756543108</v>
      </c>
      <c r="C929" s="4">
        <f>IF(B929&lt;=('Ejercicio 3 - TIR'!$D$13-'Ejercicio 3 - TIR'!$C$13)/('Ejercicio 3 - TIR'!$E$13-'Ejercicio 3 - TIR'!$C$13),'Ejercicio 3 - TIR'!$C$13+SQRT(('Ejercicio 3 - TIR'!$E$13-'Ejercicio 3 - TIR'!$C$13)*('Ejercicio 3 - TIR'!$D$13-'Ejercicio 3 - TIR'!$C$13)*B929),'Ejercicio 3 - TIR'!$E$13-SQRT(('Ejercicio 3 - TIR'!$E$13-'Ejercicio 3 - TIR'!$C$13)*('Ejercicio 3 - TIR'!$E$13-'Ejercicio 3 - TIR'!$D$13)*(1-B929)))</f>
        <v>94594.92581</v>
      </c>
      <c r="D929" s="3">
        <f t="shared" si="5"/>
        <v>0.379451317</v>
      </c>
      <c r="E929" s="4">
        <f>IF(D929&lt;=('Ejercicio 3 - TIR'!$D$14-'Ejercicio 3 - TIR'!$C$14)/('Ejercicio 3 - TIR'!$E$14-'Ejercicio 3 - TIR'!$C$14),'Ejercicio 3 - TIR'!$C$14+SQRT(('Ejercicio 3 - TIR'!$E$14-'Ejercicio 3 - TIR'!$C$14)*('Ejercicio 3 - TIR'!$D$14-'Ejercicio 3 - TIR'!$C$14)*D929),'Ejercicio 3 - TIR'!$E$14-SQRT(('Ejercicio 3 - TIR'!$E$14-'Ejercicio 3 - TIR'!$C$14)*('Ejercicio 3 - TIR'!$E$14-'Ejercicio 3 - TIR'!$D$14)*(1-D929)))</f>
        <v>30352.083</v>
      </c>
      <c r="F929" s="3">
        <f t="shared" si="6"/>
        <v>0.8045022026</v>
      </c>
      <c r="G929" s="4">
        <f>IF(F929&lt;=('Ejercicio 3 - TIR'!$D$18-'Ejercicio 3 - TIR'!$C$18)/('Ejercicio 3 - TIR'!$E$18-'Ejercicio 3 - TIR'!$C$18),'Ejercicio 3 - TIR'!$C$18+SQRT(('Ejercicio 3 - TIR'!$E$18-'Ejercicio 3 - TIR'!$C$18)*('Ejercicio 3 - TIR'!$D$18-'Ejercicio 3 - TIR'!$C$18)*F929),'Ejercicio 3 - TIR'!$E$18-SQRT(('Ejercicio 3 - TIR'!$E$18-'Ejercicio 3 - TIR'!$C$18)*('Ejercicio 3 - TIR'!$E$18-'Ejercicio 3 - TIR'!$D$18)*(1-F929)))</f>
        <v>41170.85717</v>
      </c>
      <c r="H929" s="3">
        <f t="shared" si="7"/>
        <v>0.8577644915</v>
      </c>
      <c r="I929" s="4">
        <f>IF(H929&lt;=('Ejercicio 3 - TIR'!$D$18-'Ejercicio 3 - TIR'!$C$18)/('Ejercicio 3 - TIR'!$E$18-'Ejercicio 3 - TIR'!$C$18),'Ejercicio 3 - TIR'!$C$18+SQRT(('Ejercicio 3 - TIR'!$E$18-'Ejercicio 3 - TIR'!$C$18)*('Ejercicio 3 - TIR'!$D$18-'Ejercicio 3 - TIR'!$C$18)*H929),'Ejercicio 3 - TIR'!$E$18-SQRT(('Ejercicio 3 - TIR'!$E$18-'Ejercicio 3 - TIR'!$C$18)*('Ejercicio 3 - TIR'!$E$18-'Ejercicio 3 - TIR'!$D$18)*(1-H929)))</f>
        <v>41733.86113</v>
      </c>
      <c r="J929" s="3">
        <f t="shared" si="8"/>
        <v>0.2930753514</v>
      </c>
      <c r="K929" s="4">
        <f>IF(J929&lt;=('Ejercicio 3 - TIR'!$D$18-'Ejercicio 3 - TIR'!$C$18)/('Ejercicio 3 - TIR'!$E$18-'Ejercicio 3 - TIR'!$C$18),'Ejercicio 3 - TIR'!$C$18+SQRT(('Ejercicio 3 - TIR'!$E$18-'Ejercicio 3 - TIR'!$C$18)*('Ejercicio 3 - TIR'!$D$18-'Ejercicio 3 - TIR'!$C$18)*J929),'Ejercicio 3 - TIR'!$E$18-SQRT(('Ejercicio 3 - TIR'!$E$18-'Ejercicio 3 - TIR'!$C$18)*('Ejercicio 3 - TIR'!$E$18-'Ejercicio 3 - TIR'!$D$18)*(1-J929)))</f>
        <v>36630.33202</v>
      </c>
      <c r="L929" s="3">
        <f t="shared" si="9"/>
        <v>0.9162751494</v>
      </c>
      <c r="M929" s="4">
        <f>IF(L929&lt;=('Ejercicio 3 - TIR'!$D$18-'Ejercicio 3 - TIR'!$C$18)/('Ejercicio 3 - TIR'!$E$18-'Ejercicio 3 - TIR'!$C$18),'Ejercicio 3 - TIR'!$C$18+SQRT(('Ejercicio 3 - TIR'!$E$18-'Ejercicio 3 - TIR'!$C$18)*('Ejercicio 3 - TIR'!$D$18-'Ejercicio 3 - TIR'!$C$18)*L929),'Ejercicio 3 - TIR'!$E$18-SQRT(('Ejercicio 3 - TIR'!$E$18-'Ejercicio 3 - TIR'!$C$18)*('Ejercicio 3 - TIR'!$E$18-'Ejercicio 3 - TIR'!$D$18)*(1-L929)))</f>
        <v>42494.13412</v>
      </c>
      <c r="N929" s="3">
        <f t="shared" si="10"/>
        <v>0.8058220502</v>
      </c>
      <c r="O929" s="4">
        <f>IF(N929&lt;=('Ejercicio 3 - TIR'!$D$18-'Ejercicio 3 - TIR'!$C$18)/('Ejercicio 3 - TIR'!$E$18-'Ejercicio 3 - TIR'!$C$18),'Ejercicio 3 - TIR'!$C$18+SQRT(('Ejercicio 3 - TIR'!$E$18-'Ejercicio 3 - TIR'!$C$18)*('Ejercicio 3 - TIR'!$D$18-'Ejercicio 3 - TIR'!$C$18)*N929),'Ejercicio 3 - TIR'!$E$18-SQRT(('Ejercicio 3 - TIR'!$E$18-'Ejercicio 3 - TIR'!$C$18)*('Ejercicio 3 - TIR'!$E$18-'Ejercicio 3 - TIR'!$D$18)*(1-N929)))</f>
        <v>41183.80474</v>
      </c>
      <c r="P929" s="3">
        <f t="shared" si="11"/>
        <v>0.2668657897</v>
      </c>
      <c r="Q929" s="7">
        <f>IF(P929&lt;=('Ejercicio 3 - TIR'!$D$22-'Ejercicio 3 - TIR'!$C$22)/('Ejercicio 3 - TIR'!$E$22-'Ejercicio 3 - TIR'!$C$22),'Ejercicio 3 - TIR'!$C$22+SQRT(('Ejercicio 3 - TIR'!$E$22-'Ejercicio 3 - TIR'!$C$22)*('Ejercicio 3 - TIR'!$D$22-'Ejercicio 3 - TIR'!$C$22)*P929),'Ejercicio 3 - TIR'!$E$22-SQRT(('Ejercicio 3 - TIR'!$E$22-'Ejercicio 3 - TIR'!$C$22)*('Ejercicio 3 - TIR'!$E$22-'Ejercicio 3 - TIR'!$D$22)*(1-P929)))</f>
        <v>0.1419170806</v>
      </c>
      <c r="R929" s="3">
        <f t="shared" si="12"/>
        <v>0.1867498032</v>
      </c>
      <c r="S929" s="7">
        <f>IF(R929&lt;=('Ejercicio 3 - TIR'!$D$23-'Ejercicio 3 - TIR'!$C$23)/('Ejercicio 3 - TIR'!$E$23-'Ejercicio 3 - TIR'!$C$23),'Ejercicio 3 - TIR'!$C$23+SQRT(('Ejercicio 3 - TIR'!$E$23-'Ejercicio 3 - TIR'!$C$23)*('Ejercicio 3 - TIR'!$D$23-'Ejercicio 3 - TIR'!$C$23)*R929),'Ejercicio 3 - TIR'!$E$23-SQRT(('Ejercicio 3 - TIR'!$E$23-'Ejercicio 3 - TIR'!$C$23)*('Ejercicio 3 - TIR'!$E$23-'Ejercicio 3 - TIR'!$D$23)*(1-R929)))</f>
        <v>0.1383343843</v>
      </c>
      <c r="T929" s="3">
        <f t="shared" si="13"/>
        <v>0.7099104886</v>
      </c>
      <c r="U929" s="7">
        <f>IF(T929&lt;=('Ejercicio 3 - TIR'!$D$24-'Ejercicio 3 - TIR'!$C$24)/('Ejercicio 3 - TIR'!$E$24-'Ejercicio 3 - TIR'!$C$24),'Ejercicio 3 - TIR'!$C$24+SQRT(('Ejercicio 3 - TIR'!$E$24-'Ejercicio 3 - TIR'!$C$24)*('Ejercicio 3 - TIR'!$D$24-'Ejercicio 3 - TIR'!$C$24)*T929),'Ejercicio 3 - TIR'!$E$24-SQRT(('Ejercicio 3 - TIR'!$E$24-'Ejercicio 3 - TIR'!$C$24)*('Ejercicio 3 - TIR'!$E$24-'Ejercicio 3 - TIR'!$D$24)*(1-T929)))</f>
        <v>0.1914999889</v>
      </c>
      <c r="V929" s="3">
        <f t="shared" si="14"/>
        <v>0.400141823</v>
      </c>
      <c r="W929" s="7">
        <f>IF(V929&lt;=('Ejercicio 3 - TIR'!$D$25-'Ejercicio 3 - TIR'!$C$25)/('Ejercicio 3 - TIR'!$E$25-'Ejercicio 3 - TIR'!$C$25),'Ejercicio 3 - TIR'!$C$25+SQRT(('Ejercicio 3 - TIR'!$E$25-'Ejercicio 3 - TIR'!$C$25)*('Ejercicio 3 - TIR'!$D$25-'Ejercicio 3 - TIR'!$C$25)*V929),'Ejercicio 3 - TIR'!$E$25-SQRT(('Ejercicio 3 - TIR'!$E$25-'Ejercicio 3 - TIR'!$C$25)*('Ejercicio 3 - TIR'!$E$25-'Ejercicio 3 - TIR'!$D$25)*(1-V929)))</f>
        <v>0.2041796593</v>
      </c>
      <c r="X929" s="3">
        <f t="shared" si="15"/>
        <v>0.3081948062</v>
      </c>
      <c r="Y929" s="7">
        <f>IF(X929&lt;=('Ejercicio 3 - TIR'!$D$26-'Ejercicio 3 - TIR'!$C$26)/('Ejercicio 3 - TIR'!$E$26-'Ejercicio 3 - TIR'!$C$26),'Ejercicio 3 - TIR'!$C$26+SQRT(('Ejercicio 3 - TIR'!$E$26-'Ejercicio 3 - TIR'!$C$26)*('Ejercicio 3 - TIR'!$D$26-'Ejercicio 3 - TIR'!$C$26)*X929),'Ejercicio 3 - TIR'!$E$26-SQRT(('Ejercicio 3 - TIR'!$E$26-'Ejercicio 3 - TIR'!$C$26)*('Ejercicio 3 - TIR'!$E$26-'Ejercicio 3 - TIR'!$D$26)*(1-X929)))</f>
        <v>0.2188465938</v>
      </c>
      <c r="Z929" s="3">
        <f t="shared" si="16"/>
        <v>1.141917081</v>
      </c>
      <c r="AA929" s="3">
        <f t="shared" si="17"/>
        <v>1.299883477</v>
      </c>
      <c r="AB929" s="3">
        <f t="shared" si="18"/>
        <v>1.548811148</v>
      </c>
      <c r="AC929" s="3">
        <f t="shared" si="19"/>
        <v>1.865046881</v>
      </c>
      <c r="AD929" s="3">
        <f t="shared" si="20"/>
        <v>2.273206038</v>
      </c>
      <c r="AE929" s="2">
        <f t="shared" si="21"/>
        <v>4307.479009</v>
      </c>
      <c r="AF929" s="2">
        <f t="shared" si="22"/>
        <v>4903.351465</v>
      </c>
      <c r="AG929" s="2">
        <f t="shared" si="23"/>
        <v>5842.343217</v>
      </c>
      <c r="AH929" s="2">
        <f t="shared" si="24"/>
        <v>7035.230864</v>
      </c>
      <c r="AI929" s="2">
        <f t="shared" si="25"/>
        <v>8574.867176</v>
      </c>
      <c r="AJ929" s="4">
        <f t="shared" si="26"/>
        <v>47013.70503</v>
      </c>
      <c r="AK929" s="4">
        <f t="shared" si="27"/>
        <v>54249.1565</v>
      </c>
      <c r="AL929" s="4">
        <f t="shared" si="28"/>
        <v>56733.4666</v>
      </c>
      <c r="AM929" s="4">
        <f t="shared" si="29"/>
        <v>79253.5523</v>
      </c>
      <c r="AN929" s="4">
        <f t="shared" si="30"/>
        <v>93619.27361</v>
      </c>
      <c r="AO929" s="4">
        <f>C929/'Ejercicio 3 - TIR'!$D$7</f>
        <v>18918.98516</v>
      </c>
      <c r="AP929" s="4">
        <f t="shared" si="31"/>
        <v>28094.71986</v>
      </c>
      <c r="AQ929" s="4">
        <f t="shared" si="32"/>
        <v>35330.17134</v>
      </c>
      <c r="AR929" s="4">
        <f t="shared" si="33"/>
        <v>37814.48143</v>
      </c>
      <c r="AS929" s="4">
        <f t="shared" si="34"/>
        <v>60334.56714</v>
      </c>
      <c r="AT929" s="4">
        <f t="shared" si="35"/>
        <v>74700.28845</v>
      </c>
      <c r="AU929" s="4">
        <f>AP929*'Ejercicio 3 - TIR'!$D$5</f>
        <v>14047.35993</v>
      </c>
      <c r="AV929" s="4">
        <f>AQ929*'Ejercicio 3 - TIR'!$D$5</f>
        <v>17665.08567</v>
      </c>
      <c r="AW929" s="4">
        <f>AR929*'Ejercicio 3 - TIR'!$D$5</f>
        <v>18907.24072</v>
      </c>
      <c r="AX929" s="4">
        <f>AS929*'Ejercicio 3 - TIR'!$D$5</f>
        <v>30167.28357</v>
      </c>
      <c r="AY929" s="4">
        <f>AT929*'Ejercicio 3 - TIR'!$D$5</f>
        <v>37350.14422</v>
      </c>
      <c r="AZ929" s="4">
        <f t="shared" ref="AZ929:BD929" si="2822">AJ929-AU929-AE929</f>
        <v>28658.86609</v>
      </c>
      <c r="BA929" s="4">
        <f t="shared" si="2822"/>
        <v>31680.71937</v>
      </c>
      <c r="BB929" s="4">
        <f t="shared" si="2822"/>
        <v>31983.88266</v>
      </c>
      <c r="BC929" s="4">
        <f t="shared" si="2822"/>
        <v>42051.03787</v>
      </c>
      <c r="BD929" s="4">
        <f t="shared" si="2822"/>
        <v>47694.26221</v>
      </c>
      <c r="BE929" s="4">
        <f t="shared" ref="BE929:BI929" si="2823">AZ929/Z929</f>
        <v>25097.1516</v>
      </c>
      <c r="BF929" s="4">
        <f t="shared" si="2823"/>
        <v>24371.96867</v>
      </c>
      <c r="BG929" s="4">
        <f t="shared" si="2823"/>
        <v>20650.60204</v>
      </c>
      <c r="BH929" s="4">
        <f t="shared" si="2823"/>
        <v>22546.90662</v>
      </c>
      <c r="BI929" s="4">
        <f t="shared" si="2823"/>
        <v>20981.05557</v>
      </c>
      <c r="BJ929" s="4">
        <f t="shared" si="38"/>
        <v>68996.53834</v>
      </c>
      <c r="BK929" s="4">
        <f t="shared" si="39"/>
        <v>43006.7513</v>
      </c>
      <c r="BL929" s="4">
        <f t="shared" si="40"/>
        <v>112003.2896</v>
      </c>
      <c r="BM929" s="4">
        <f>BK929*'Ejercicio 3 - TIR'!$D$5</f>
        <v>21503.37565</v>
      </c>
      <c r="BN929" s="4">
        <f t="shared" si="41"/>
        <v>90499.91399</v>
      </c>
      <c r="BO929" s="4">
        <f t="shared" si="42"/>
        <v>39811.57558</v>
      </c>
      <c r="BP929" s="4">
        <f t="shared" si="43"/>
        <v>-124947.0088</v>
      </c>
      <c r="BQ929" s="4">
        <f t="shared" ref="BQ929:BT929" si="2824">BE929</f>
        <v>25097.1516</v>
      </c>
      <c r="BR929" s="4">
        <f t="shared" si="2824"/>
        <v>24371.96867</v>
      </c>
      <c r="BS929" s="4">
        <f t="shared" si="2824"/>
        <v>20650.60204</v>
      </c>
      <c r="BT929" s="4">
        <f t="shared" si="2824"/>
        <v>22546.90662</v>
      </c>
      <c r="BU929" s="4">
        <f t="shared" si="45"/>
        <v>60792.63115</v>
      </c>
      <c r="BV929" s="36">
        <f t="shared" si="46"/>
        <v>6.267218119</v>
      </c>
    </row>
    <row r="930" ht="15.0" customHeight="1">
      <c r="A930" s="2">
        <v>929.0</v>
      </c>
      <c r="B930" s="3">
        <f t="shared" si="4"/>
        <v>0.2812380073</v>
      </c>
      <c r="C930" s="4">
        <f>IF(B930&lt;=('Ejercicio 3 - TIR'!$D$13-'Ejercicio 3 - TIR'!$C$13)/('Ejercicio 3 - TIR'!$E$13-'Ejercicio 3 - TIR'!$C$13),'Ejercicio 3 - TIR'!$C$13+SQRT(('Ejercicio 3 - TIR'!$E$13-'Ejercicio 3 - TIR'!$C$13)*('Ejercicio 3 - TIR'!$D$13-'Ejercicio 3 - TIR'!$C$13)*B930),'Ejercicio 3 - TIR'!$E$13-SQRT(('Ejercicio 3 - TIR'!$E$13-'Ejercicio 3 - TIR'!$C$13)*('Ejercicio 3 - TIR'!$E$13-'Ejercicio 3 - TIR'!$D$13)*(1-B930)))</f>
        <v>70631.40468</v>
      </c>
      <c r="D930" s="3">
        <f t="shared" si="5"/>
        <v>0.009207809564</v>
      </c>
      <c r="E930" s="4">
        <f>IF(D930&lt;=('Ejercicio 3 - TIR'!$D$14-'Ejercicio 3 - TIR'!$C$14)/('Ejercicio 3 - TIR'!$E$14-'Ejercicio 3 - TIR'!$C$14),'Ejercicio 3 - TIR'!$C$14+SQRT(('Ejercicio 3 - TIR'!$E$14-'Ejercicio 3 - TIR'!$C$14)*('Ejercicio 3 - TIR'!$D$14-'Ejercicio 3 - TIR'!$C$14)*D930),'Ejercicio 3 - TIR'!$E$14-SQRT(('Ejercicio 3 - TIR'!$E$14-'Ejercicio 3 - TIR'!$C$14)*('Ejercicio 3 - TIR'!$E$14-'Ejercicio 3 - TIR'!$D$14)*(1-D930)))</f>
        <v>25831.01487</v>
      </c>
      <c r="F930" s="3">
        <f t="shared" si="6"/>
        <v>0.6470550077</v>
      </c>
      <c r="G930" s="4">
        <f>IF(F930&lt;=('Ejercicio 3 - TIR'!$D$18-'Ejercicio 3 - TIR'!$C$18)/('Ejercicio 3 - TIR'!$E$18-'Ejercicio 3 - TIR'!$C$18),'Ejercicio 3 - TIR'!$C$18+SQRT(('Ejercicio 3 - TIR'!$E$18-'Ejercicio 3 - TIR'!$C$18)*('Ejercicio 3 - TIR'!$D$18-'Ejercicio 3 - TIR'!$C$18)*F930),'Ejercicio 3 - TIR'!$E$18-SQRT(('Ejercicio 3 - TIR'!$E$18-'Ejercicio 3 - TIR'!$C$18)*('Ejercicio 3 - TIR'!$E$18-'Ejercicio 3 - TIR'!$D$18)*(1-F930)))</f>
        <v>39851.81461</v>
      </c>
      <c r="H930" s="3">
        <f t="shared" si="7"/>
        <v>0.5106057524</v>
      </c>
      <c r="I930" s="4">
        <f>IF(H930&lt;=('Ejercicio 3 - TIR'!$D$18-'Ejercicio 3 - TIR'!$C$18)/('Ejercicio 3 - TIR'!$E$18-'Ejercicio 3 - TIR'!$C$18),'Ejercicio 3 - TIR'!$C$18+SQRT(('Ejercicio 3 - TIR'!$E$18-'Ejercicio 3 - TIR'!$C$18)*('Ejercicio 3 - TIR'!$D$18-'Ejercicio 3 - TIR'!$C$18)*H930),'Ejercicio 3 - TIR'!$E$18-SQRT(('Ejercicio 3 - TIR'!$E$18-'Ejercicio 3 - TIR'!$C$18)*('Ejercicio 3 - TIR'!$E$18-'Ejercicio 3 - TIR'!$D$18)*(1-H930)))</f>
        <v>38751.62058</v>
      </c>
      <c r="J930" s="3">
        <f t="shared" si="8"/>
        <v>0.6934867198</v>
      </c>
      <c r="K930" s="4">
        <f>IF(J930&lt;=('Ejercicio 3 - TIR'!$D$18-'Ejercicio 3 - TIR'!$C$18)/('Ejercicio 3 - TIR'!$E$18-'Ejercicio 3 - TIR'!$C$18),'Ejercicio 3 - TIR'!$C$18+SQRT(('Ejercicio 3 - TIR'!$E$18-'Ejercicio 3 - TIR'!$C$18)*('Ejercicio 3 - TIR'!$D$18-'Ejercicio 3 - TIR'!$C$18)*J930),'Ejercicio 3 - TIR'!$E$18-SQRT(('Ejercicio 3 - TIR'!$E$18-'Ejercicio 3 - TIR'!$C$18)*('Ejercicio 3 - TIR'!$E$18-'Ejercicio 3 - TIR'!$D$18)*(1-J930)))</f>
        <v>40205.368</v>
      </c>
      <c r="L930" s="3">
        <f t="shared" si="9"/>
        <v>0.2218140083</v>
      </c>
      <c r="M930" s="4">
        <f>IF(L930&lt;=('Ejercicio 3 - TIR'!$D$18-'Ejercicio 3 - TIR'!$C$18)/('Ejercicio 3 - TIR'!$E$18-'Ejercicio 3 - TIR'!$C$18),'Ejercicio 3 - TIR'!$C$18+SQRT(('Ejercicio 3 - TIR'!$E$18-'Ejercicio 3 - TIR'!$C$18)*('Ejercicio 3 - TIR'!$D$18-'Ejercicio 3 - TIR'!$C$18)*L930),'Ejercicio 3 - TIR'!$E$18-SQRT(('Ejercicio 3 - TIR'!$E$18-'Ejercicio 3 - TIR'!$C$18)*('Ejercicio 3 - TIR'!$E$18-'Ejercicio 3 - TIR'!$D$18)*(1-L930)))</f>
        <v>35768.1974</v>
      </c>
      <c r="N930" s="3">
        <f t="shared" si="10"/>
        <v>0.9916578885</v>
      </c>
      <c r="O930" s="4">
        <f>IF(N930&lt;=('Ejercicio 3 - TIR'!$D$18-'Ejercicio 3 - TIR'!$C$18)/('Ejercicio 3 - TIR'!$E$18-'Ejercicio 3 - TIR'!$C$18),'Ejercicio 3 - TIR'!$C$18+SQRT(('Ejercicio 3 - TIR'!$E$18-'Ejercicio 3 - TIR'!$C$18)*('Ejercicio 3 - TIR'!$D$18-'Ejercicio 3 - TIR'!$C$18)*N930),'Ejercicio 3 - TIR'!$E$18-SQRT(('Ejercicio 3 - TIR'!$E$18-'Ejercicio 3 - TIR'!$C$18)*('Ejercicio 3 - TIR'!$E$18-'Ejercicio 3 - TIR'!$D$18)*(1-N930)))</f>
        <v>44209.01431</v>
      </c>
      <c r="P930" s="3">
        <f t="shared" si="11"/>
        <v>0.3760020141</v>
      </c>
      <c r="Q930" s="7">
        <f>IF(P930&lt;=('Ejercicio 3 - TIR'!$D$22-'Ejercicio 3 - TIR'!$C$22)/('Ejercicio 3 - TIR'!$E$22-'Ejercicio 3 - TIR'!$C$22),'Ejercicio 3 - TIR'!$C$22+SQRT(('Ejercicio 3 - TIR'!$E$22-'Ejercicio 3 - TIR'!$C$22)*('Ejercicio 3 - TIR'!$D$22-'Ejercicio 3 - TIR'!$C$22)*P930),'Ejercicio 3 - TIR'!$E$22-SQRT(('Ejercicio 3 - TIR'!$E$22-'Ejercicio 3 - TIR'!$C$22)*('Ejercicio 3 - TIR'!$E$22-'Ejercicio 3 - TIR'!$D$22)*(1-P930)))</f>
        <v>0.1460154497</v>
      </c>
      <c r="R930" s="3">
        <f t="shared" si="12"/>
        <v>0.6379163212</v>
      </c>
      <c r="S930" s="7">
        <f>IF(R930&lt;=('Ejercicio 3 - TIR'!$D$23-'Ejercicio 3 - TIR'!$C$23)/('Ejercicio 3 - TIR'!$E$23-'Ejercicio 3 - TIR'!$C$23),'Ejercicio 3 - TIR'!$C$23+SQRT(('Ejercicio 3 - TIR'!$E$23-'Ejercicio 3 - TIR'!$C$23)*('Ejercicio 3 - TIR'!$D$23-'Ejercicio 3 - TIR'!$C$23)*R930),'Ejercicio 3 - TIR'!$E$23-SQRT(('Ejercicio 3 - TIR'!$E$23-'Ejercicio 3 - TIR'!$C$23)*('Ejercicio 3 - TIR'!$E$23-'Ejercicio 3 - TIR'!$D$23)*(1-R930)))</f>
        <v>0.154470593</v>
      </c>
      <c r="T930" s="3">
        <f t="shared" si="13"/>
        <v>0.536661697</v>
      </c>
      <c r="U930" s="7">
        <f>IF(T930&lt;=('Ejercicio 3 - TIR'!$D$24-'Ejercicio 3 - TIR'!$C$24)/('Ejercicio 3 - TIR'!$E$24-'Ejercicio 3 - TIR'!$C$24),'Ejercicio 3 - TIR'!$C$24+SQRT(('Ejercicio 3 - TIR'!$E$24-'Ejercicio 3 - TIR'!$C$24)*('Ejercicio 3 - TIR'!$D$24-'Ejercicio 3 - TIR'!$C$24)*T930),'Ejercicio 3 - TIR'!$E$24-SQRT(('Ejercicio 3 - TIR'!$E$24-'Ejercicio 3 - TIR'!$C$24)*('Ejercicio 3 - TIR'!$E$24-'Ejercicio 3 - TIR'!$D$24)*(1-T930)))</f>
        <v>0.1839812931</v>
      </c>
      <c r="V930" s="3">
        <f t="shared" si="14"/>
        <v>0.7634458438</v>
      </c>
      <c r="W930" s="7">
        <f>IF(V930&lt;=('Ejercicio 3 - TIR'!$D$25-'Ejercicio 3 - TIR'!$C$25)/('Ejercicio 3 - TIR'!$E$25-'Ejercicio 3 - TIR'!$C$25),'Ejercicio 3 - TIR'!$C$25+SQRT(('Ejercicio 3 - TIR'!$E$25-'Ejercicio 3 - TIR'!$C$25)*('Ejercicio 3 - TIR'!$D$25-'Ejercicio 3 - TIR'!$C$25)*V930),'Ejercicio 3 - TIR'!$E$25-SQRT(('Ejercicio 3 - TIR'!$E$25-'Ejercicio 3 - TIR'!$C$25)*('Ejercicio 3 - TIR'!$E$25-'Ejercicio 3 - TIR'!$D$25)*(1-V930)))</f>
        <v>0.2212260613</v>
      </c>
      <c r="X930" s="3">
        <f t="shared" si="15"/>
        <v>0.09354859295</v>
      </c>
      <c r="Y930" s="7">
        <f>IF(X930&lt;=('Ejercicio 3 - TIR'!$D$26-'Ejercicio 3 - TIR'!$C$26)/('Ejercicio 3 - TIR'!$E$26-'Ejercicio 3 - TIR'!$C$26),'Ejercicio 3 - TIR'!$C$26+SQRT(('Ejercicio 3 - TIR'!$E$26-'Ejercicio 3 - TIR'!$C$26)*('Ejercicio 3 - TIR'!$D$26-'Ejercicio 3 - TIR'!$C$26)*X930),'Ejercicio 3 - TIR'!$E$26-SQRT(('Ejercicio 3 - TIR'!$E$26-'Ejercicio 3 - TIR'!$C$26)*('Ejercicio 3 - TIR'!$E$26-'Ejercicio 3 - TIR'!$D$26)*(1-X930)))</f>
        <v>0.2058928034</v>
      </c>
      <c r="Z930" s="3">
        <f t="shared" si="16"/>
        <v>1.14601545</v>
      </c>
      <c r="AA930" s="3">
        <f t="shared" si="17"/>
        <v>1.323041136</v>
      </c>
      <c r="AB930" s="3">
        <f t="shared" si="18"/>
        <v>1.566455955</v>
      </c>
      <c r="AC930" s="3">
        <f t="shared" si="19"/>
        <v>1.912996836</v>
      </c>
      <c r="AD930" s="3">
        <f t="shared" si="20"/>
        <v>2.306869117</v>
      </c>
      <c r="AE930" s="2">
        <f t="shared" si="21"/>
        <v>3771.727254</v>
      </c>
      <c r="AF930" s="2">
        <f t="shared" si="22"/>
        <v>4354.348199</v>
      </c>
      <c r="AG930" s="2">
        <f t="shared" si="23"/>
        <v>5155.466812</v>
      </c>
      <c r="AH930" s="2">
        <f t="shared" si="24"/>
        <v>6295.990429</v>
      </c>
      <c r="AI930" s="2">
        <f t="shared" si="25"/>
        <v>7592.289548</v>
      </c>
      <c r="AJ930" s="4">
        <f t="shared" si="26"/>
        <v>45670.79525</v>
      </c>
      <c r="AK930" s="4">
        <f t="shared" si="27"/>
        <v>51269.98811</v>
      </c>
      <c r="AL930" s="4">
        <f t="shared" si="28"/>
        <v>62979.93812</v>
      </c>
      <c r="AM930" s="4">
        <f t="shared" si="29"/>
        <v>68424.44845</v>
      </c>
      <c r="AN930" s="4">
        <f t="shared" si="30"/>
        <v>101984.4098</v>
      </c>
      <c r="AO930" s="4">
        <f>C930/'Ejercicio 3 - TIR'!$D$7</f>
        <v>14126.28094</v>
      </c>
      <c r="AP930" s="4">
        <f t="shared" si="31"/>
        <v>31544.51431</v>
      </c>
      <c r="AQ930" s="4">
        <f t="shared" si="32"/>
        <v>37143.70718</v>
      </c>
      <c r="AR930" s="4">
        <f t="shared" si="33"/>
        <v>48853.65718</v>
      </c>
      <c r="AS930" s="4">
        <f t="shared" si="34"/>
        <v>54298.16752</v>
      </c>
      <c r="AT930" s="4">
        <f t="shared" si="35"/>
        <v>87858.12889</v>
      </c>
      <c r="AU930" s="4">
        <f>AP930*'Ejercicio 3 - TIR'!$D$5</f>
        <v>15772.25716</v>
      </c>
      <c r="AV930" s="4">
        <f>AQ930*'Ejercicio 3 - TIR'!$D$5</f>
        <v>18571.85359</v>
      </c>
      <c r="AW930" s="4">
        <f>AR930*'Ejercicio 3 - TIR'!$D$5</f>
        <v>24426.82859</v>
      </c>
      <c r="AX930" s="4">
        <f>AS930*'Ejercicio 3 - TIR'!$D$5</f>
        <v>27149.08376</v>
      </c>
      <c r="AY930" s="4">
        <f>AT930*'Ejercicio 3 - TIR'!$D$5</f>
        <v>43929.06445</v>
      </c>
      <c r="AZ930" s="4">
        <f t="shared" ref="AZ930:BD930" si="2825">AJ930-AU930-AE930</f>
        <v>26126.81084</v>
      </c>
      <c r="BA930" s="4">
        <f t="shared" si="2825"/>
        <v>28343.78633</v>
      </c>
      <c r="BB930" s="4">
        <f t="shared" si="2825"/>
        <v>33397.64272</v>
      </c>
      <c r="BC930" s="4">
        <f t="shared" si="2825"/>
        <v>34979.37427</v>
      </c>
      <c r="BD930" s="4">
        <f t="shared" si="2825"/>
        <v>50463.05583</v>
      </c>
      <c r="BE930" s="4">
        <f t="shared" ref="BE930:BI930" si="2826">AZ930/Z930</f>
        <v>22797.95691</v>
      </c>
      <c r="BF930" s="4">
        <f t="shared" si="2826"/>
        <v>21423.20866</v>
      </c>
      <c r="BG930" s="4">
        <f t="shared" si="2826"/>
        <v>21320.51183</v>
      </c>
      <c r="BH930" s="4">
        <f t="shared" si="2826"/>
        <v>18285.11873</v>
      </c>
      <c r="BI930" s="4">
        <f t="shared" si="2826"/>
        <v>21875.1274</v>
      </c>
      <c r="BJ930" s="4">
        <f t="shared" si="38"/>
        <v>59588.77048</v>
      </c>
      <c r="BK930" s="4">
        <f t="shared" si="39"/>
        <v>32587.48123</v>
      </c>
      <c r="BL930" s="4">
        <f t="shared" si="40"/>
        <v>92176.25172</v>
      </c>
      <c r="BM930" s="4">
        <f>BK930*'Ejercicio 3 - TIR'!$D$5</f>
        <v>16293.74062</v>
      </c>
      <c r="BN930" s="4">
        <f t="shared" si="41"/>
        <v>75882.5111</v>
      </c>
      <c r="BO930" s="4">
        <f t="shared" si="42"/>
        <v>32894.15534</v>
      </c>
      <c r="BP930" s="4">
        <f t="shared" si="43"/>
        <v>-96462.41955</v>
      </c>
      <c r="BQ930" s="4">
        <f t="shared" ref="BQ930:BT930" si="2827">BE930</f>
        <v>22797.95691</v>
      </c>
      <c r="BR930" s="4">
        <f t="shared" si="2827"/>
        <v>21423.20866</v>
      </c>
      <c r="BS930" s="4">
        <f t="shared" si="2827"/>
        <v>21320.51183</v>
      </c>
      <c r="BT930" s="4">
        <f t="shared" si="2827"/>
        <v>18285.11873</v>
      </c>
      <c r="BU930" s="4">
        <f t="shared" si="45"/>
        <v>54769.28274</v>
      </c>
      <c r="BV930" s="36">
        <f t="shared" si="46"/>
        <v>11.57551104</v>
      </c>
    </row>
    <row r="931" ht="15.0" customHeight="1">
      <c r="A931" s="2">
        <v>930.0</v>
      </c>
      <c r="B931" s="3">
        <f t="shared" si="4"/>
        <v>0.1014637291</v>
      </c>
      <c r="C931" s="4">
        <f>IF(B931&lt;=('Ejercicio 3 - TIR'!$D$13-'Ejercicio 3 - TIR'!$C$13)/('Ejercicio 3 - TIR'!$E$13-'Ejercicio 3 - TIR'!$C$13),'Ejercicio 3 - TIR'!$C$13+SQRT(('Ejercicio 3 - TIR'!$E$13-'Ejercicio 3 - TIR'!$C$13)*('Ejercicio 3 - TIR'!$D$13-'Ejercicio 3 - TIR'!$C$13)*B931),'Ejercicio 3 - TIR'!$E$13-SQRT(('Ejercicio 3 - TIR'!$E$13-'Ejercicio 3 - TIR'!$C$13)*('Ejercicio 3 - TIR'!$E$13-'Ejercicio 3 - TIR'!$D$13)*(1-B931)))</f>
        <v>66370.67435</v>
      </c>
      <c r="D931" s="3">
        <f t="shared" si="5"/>
        <v>0.7040064641</v>
      </c>
      <c r="E931" s="4">
        <f>IF(D931&lt;=('Ejercicio 3 - TIR'!$D$14-'Ejercicio 3 - TIR'!$C$14)/('Ejercicio 3 - TIR'!$E$14-'Ejercicio 3 - TIR'!$C$14),'Ejercicio 3 - TIR'!$C$14+SQRT(('Ejercicio 3 - TIR'!$E$14-'Ejercicio 3 - TIR'!$C$14)*('Ejercicio 3 - TIR'!$D$14-'Ejercicio 3 - TIR'!$C$14)*D931),'Ejercicio 3 - TIR'!$E$14-SQRT(('Ejercicio 3 - TIR'!$E$14-'Ejercicio 3 - TIR'!$C$14)*('Ejercicio 3 - TIR'!$E$14-'Ejercicio 3 - TIR'!$D$14)*(1-D931)))</f>
        <v>33336.74026</v>
      </c>
      <c r="F931" s="3">
        <f t="shared" si="6"/>
        <v>0.2384508744</v>
      </c>
      <c r="G931" s="4">
        <f>IF(F931&lt;=('Ejercicio 3 - TIR'!$D$18-'Ejercicio 3 - TIR'!$C$18)/('Ejercicio 3 - TIR'!$E$18-'Ejercicio 3 - TIR'!$C$18),'Ejercicio 3 - TIR'!$C$18+SQRT(('Ejercicio 3 - TIR'!$E$18-'Ejercicio 3 - TIR'!$C$18)*('Ejercicio 3 - TIR'!$D$18-'Ejercicio 3 - TIR'!$C$18)*F931),'Ejercicio 3 - TIR'!$E$18-SQRT(('Ejercicio 3 - TIR'!$E$18-'Ejercicio 3 - TIR'!$C$18)*('Ejercicio 3 - TIR'!$E$18-'Ejercicio 3 - TIR'!$D$18)*(1-F931)))</f>
        <v>35980.60458</v>
      </c>
      <c r="H931" s="3">
        <f t="shared" si="7"/>
        <v>0.8936201965</v>
      </c>
      <c r="I931" s="4">
        <f>IF(H931&lt;=('Ejercicio 3 - TIR'!$D$18-'Ejercicio 3 - TIR'!$C$18)/('Ejercicio 3 - TIR'!$E$18-'Ejercicio 3 - TIR'!$C$18),'Ejercicio 3 - TIR'!$C$18+SQRT(('Ejercicio 3 - TIR'!$E$18-'Ejercicio 3 - TIR'!$C$18)*('Ejercicio 3 - TIR'!$D$18-'Ejercicio 3 - TIR'!$C$18)*H931),'Ejercicio 3 - TIR'!$E$18-SQRT(('Ejercicio 3 - TIR'!$E$18-'Ejercicio 3 - TIR'!$C$18)*('Ejercicio 3 - TIR'!$E$18-'Ejercicio 3 - TIR'!$D$18)*(1-H931)))</f>
        <v>42175.37874</v>
      </c>
      <c r="J931" s="3">
        <f t="shared" si="8"/>
        <v>0.7906198217</v>
      </c>
      <c r="K931" s="4">
        <f>IF(J931&lt;=('Ejercicio 3 - TIR'!$D$18-'Ejercicio 3 - TIR'!$C$18)/('Ejercicio 3 - TIR'!$E$18-'Ejercicio 3 - TIR'!$C$18),'Ejercicio 3 - TIR'!$C$18+SQRT(('Ejercicio 3 - TIR'!$E$18-'Ejercicio 3 - TIR'!$C$18)*('Ejercicio 3 - TIR'!$D$18-'Ejercicio 3 - TIR'!$C$18)*J931),'Ejercicio 3 - TIR'!$E$18-SQRT(('Ejercicio 3 - TIR'!$E$18-'Ejercicio 3 - TIR'!$C$18)*('Ejercicio 3 - TIR'!$E$18-'Ejercicio 3 - TIR'!$D$18)*(1-J931)))</f>
        <v>41037.23413</v>
      </c>
      <c r="L931" s="3">
        <f t="shared" si="9"/>
        <v>0.2285829182</v>
      </c>
      <c r="M931" s="4">
        <f>IF(L931&lt;=('Ejercicio 3 - TIR'!$D$18-'Ejercicio 3 - TIR'!$C$18)/('Ejercicio 3 - TIR'!$E$18-'Ejercicio 3 - TIR'!$C$18),'Ejercicio 3 - TIR'!$C$18+SQRT(('Ejercicio 3 - TIR'!$E$18-'Ejercicio 3 - TIR'!$C$18)*('Ejercicio 3 - TIR'!$D$18-'Ejercicio 3 - TIR'!$C$18)*L931),'Ejercicio 3 - TIR'!$E$18-SQRT(('Ejercicio 3 - TIR'!$E$18-'Ejercicio 3 - TIR'!$C$18)*('Ejercicio 3 - TIR'!$E$18-'Ejercicio 3 - TIR'!$D$18)*(1-L931)))</f>
        <v>35855.5476</v>
      </c>
      <c r="N931" s="3">
        <f t="shared" si="10"/>
        <v>0.02813329761</v>
      </c>
      <c r="O931" s="4">
        <f>IF(N931&lt;=('Ejercicio 3 - TIR'!$D$18-'Ejercicio 3 - TIR'!$C$18)/('Ejercicio 3 - TIR'!$E$18-'Ejercicio 3 - TIR'!$C$18),'Ejercicio 3 - TIR'!$C$18+SQRT(('Ejercicio 3 - TIR'!$E$18-'Ejercicio 3 - TIR'!$C$18)*('Ejercicio 3 - TIR'!$D$18-'Ejercicio 3 - TIR'!$C$18)*N931),'Ejercicio 3 - TIR'!$E$18-SQRT(('Ejercicio 3 - TIR'!$E$18-'Ejercicio 3 - TIR'!$C$18)*('Ejercicio 3 - TIR'!$E$18-'Ejercicio 3 - TIR'!$D$18)*(1-N931)))</f>
        <v>32054.26255</v>
      </c>
      <c r="P931" s="3">
        <f t="shared" si="11"/>
        <v>0.07803447664</v>
      </c>
      <c r="Q931" s="7">
        <f>IF(P931&lt;=('Ejercicio 3 - TIR'!$D$22-'Ejercicio 3 - TIR'!$C$22)/('Ejercicio 3 - TIR'!$E$22-'Ejercicio 3 - TIR'!$C$22),'Ejercicio 3 - TIR'!$C$22+SQRT(('Ejercicio 3 - TIR'!$E$22-'Ejercicio 3 - TIR'!$C$22)*('Ejercicio 3 - TIR'!$D$22-'Ejercicio 3 - TIR'!$C$22)*P931),'Ejercicio 3 - TIR'!$E$22-SQRT(('Ejercicio 3 - TIR'!$E$22-'Ejercicio 3 - TIR'!$C$22)*('Ejercicio 3 - TIR'!$E$22-'Ejercicio 3 - TIR'!$D$22)*(1-P931)))</f>
        <v>0.131851669</v>
      </c>
      <c r="R931" s="3">
        <f t="shared" si="12"/>
        <v>0.4404935009</v>
      </c>
      <c r="S931" s="7">
        <f>IF(R931&lt;=('Ejercicio 3 - TIR'!$D$23-'Ejercicio 3 - TIR'!$C$23)/('Ejercicio 3 - TIR'!$E$23-'Ejercicio 3 - TIR'!$C$23),'Ejercicio 3 - TIR'!$C$23+SQRT(('Ejercicio 3 - TIR'!$E$23-'Ejercicio 3 - TIR'!$C$23)*('Ejercicio 3 - TIR'!$D$23-'Ejercicio 3 - TIR'!$C$23)*R931),'Ejercicio 3 - TIR'!$E$23-SQRT(('Ejercicio 3 - TIR'!$E$23-'Ejercicio 3 - TIR'!$C$23)*('Ejercicio 3 - TIR'!$E$23-'Ejercicio 3 - TIR'!$D$23)*(1-R931)))</f>
        <v>0.1481582723</v>
      </c>
      <c r="T931" s="3">
        <f t="shared" si="13"/>
        <v>0.6205880734</v>
      </c>
      <c r="U931" s="7">
        <f>IF(T931&lt;=('Ejercicio 3 - TIR'!$D$24-'Ejercicio 3 - TIR'!$C$24)/('Ejercicio 3 - TIR'!$E$24-'Ejercicio 3 - TIR'!$C$24),'Ejercicio 3 - TIR'!$C$24+SQRT(('Ejercicio 3 - TIR'!$E$24-'Ejercicio 3 - TIR'!$C$24)*('Ejercicio 3 - TIR'!$D$24-'Ejercicio 3 - TIR'!$C$24)*T931),'Ejercicio 3 - TIR'!$E$24-SQRT(('Ejercicio 3 - TIR'!$E$24-'Ejercicio 3 - TIR'!$C$24)*('Ejercicio 3 - TIR'!$E$24-'Ejercicio 3 - TIR'!$D$24)*(1-T931)))</f>
        <v>0.1874062369</v>
      </c>
      <c r="V931" s="3">
        <f t="shared" si="14"/>
        <v>0.8552862613</v>
      </c>
      <c r="W931" s="7">
        <f>IF(V931&lt;=('Ejercicio 3 - TIR'!$D$25-'Ejercicio 3 - TIR'!$C$25)/('Ejercicio 3 - TIR'!$E$25-'Ejercicio 3 - TIR'!$C$25),'Ejercicio 3 - TIR'!$C$25+SQRT(('Ejercicio 3 - TIR'!$E$25-'Ejercicio 3 - TIR'!$C$25)*('Ejercicio 3 - TIR'!$D$25-'Ejercicio 3 - TIR'!$C$25)*V931),'Ejercicio 3 - TIR'!$E$25-SQRT(('Ejercicio 3 - TIR'!$E$25-'Ejercicio 3 - TIR'!$C$25)*('Ejercicio 3 - TIR'!$E$25-'Ejercicio 3 - TIR'!$D$25)*(1-V931)))</f>
        <v>0.2274944877</v>
      </c>
      <c r="X931" s="3">
        <f t="shared" si="15"/>
        <v>0.5275271079</v>
      </c>
      <c r="Y931" s="7">
        <f>IF(X931&lt;=('Ejercicio 3 - TIR'!$D$26-'Ejercicio 3 - TIR'!$C$26)/('Ejercicio 3 - TIR'!$E$26-'Ejercicio 3 - TIR'!$C$26),'Ejercicio 3 - TIR'!$C$26+SQRT(('Ejercicio 3 - TIR'!$E$26-'Ejercicio 3 - TIR'!$C$26)*('Ejercicio 3 - TIR'!$D$26-'Ejercicio 3 - TIR'!$C$26)*X931),'Ejercicio 3 - TIR'!$E$26-SQRT(('Ejercicio 3 - TIR'!$E$26-'Ejercicio 3 - TIR'!$C$26)*('Ejercicio 3 - TIR'!$E$26-'Ejercicio 3 - TIR'!$D$26)*(1-X931)))</f>
        <v>0.2294890743</v>
      </c>
      <c r="Z931" s="3">
        <f t="shared" si="16"/>
        <v>1.131851669</v>
      </c>
      <c r="AA931" s="3">
        <f t="shared" si="17"/>
        <v>1.299544857</v>
      </c>
      <c r="AB931" s="3">
        <f t="shared" si="18"/>
        <v>1.543087668</v>
      </c>
      <c r="AC931" s="3">
        <f t="shared" si="19"/>
        <v>1.894131607</v>
      </c>
      <c r="AD931" s="3">
        <f t="shared" si="20"/>
        <v>2.328814116</v>
      </c>
      <c r="AE931" s="2">
        <f t="shared" si="21"/>
        <v>4395.504842</v>
      </c>
      <c r="AF931" s="2">
        <f t="shared" si="22"/>
        <v>5046.735245</v>
      </c>
      <c r="AG931" s="2">
        <f t="shared" si="23"/>
        <v>5992.524906</v>
      </c>
      <c r="AH931" s="2">
        <f t="shared" si="24"/>
        <v>7355.791289</v>
      </c>
      <c r="AI931" s="2">
        <f t="shared" si="25"/>
        <v>9043.865023</v>
      </c>
      <c r="AJ931" s="4">
        <f t="shared" si="26"/>
        <v>40724.70735</v>
      </c>
      <c r="AK931" s="4">
        <f t="shared" si="27"/>
        <v>54808.79653</v>
      </c>
      <c r="AL931" s="4">
        <f t="shared" si="28"/>
        <v>63324.04991</v>
      </c>
      <c r="AM931" s="4">
        <f t="shared" si="29"/>
        <v>67915.12598</v>
      </c>
      <c r="AN931" s="4">
        <f t="shared" si="30"/>
        <v>74648.4191</v>
      </c>
      <c r="AO931" s="4">
        <f>C931/'Ejercicio 3 - TIR'!$D$7</f>
        <v>13274.13487</v>
      </c>
      <c r="AP931" s="4">
        <f t="shared" si="31"/>
        <v>27450.57248</v>
      </c>
      <c r="AQ931" s="4">
        <f t="shared" si="32"/>
        <v>41534.66166</v>
      </c>
      <c r="AR931" s="4">
        <f t="shared" si="33"/>
        <v>50049.91504</v>
      </c>
      <c r="AS931" s="4">
        <f t="shared" si="34"/>
        <v>54640.99112</v>
      </c>
      <c r="AT931" s="4">
        <f t="shared" si="35"/>
        <v>61374.28423</v>
      </c>
      <c r="AU931" s="4">
        <f>AP931*'Ejercicio 3 - TIR'!$D$5</f>
        <v>13725.28624</v>
      </c>
      <c r="AV931" s="4">
        <f>AQ931*'Ejercicio 3 - TIR'!$D$5</f>
        <v>20767.33083</v>
      </c>
      <c r="AW931" s="4">
        <f>AR931*'Ejercicio 3 - TIR'!$D$5</f>
        <v>25024.95752</v>
      </c>
      <c r="AX931" s="4">
        <f>AS931*'Ejercicio 3 - TIR'!$D$5</f>
        <v>27320.49556</v>
      </c>
      <c r="AY931" s="4">
        <f>AT931*'Ejercicio 3 - TIR'!$D$5</f>
        <v>30687.14211</v>
      </c>
      <c r="AZ931" s="4">
        <f t="shared" ref="AZ931:BD931" si="2828">AJ931-AU931-AE931</f>
        <v>22603.91627</v>
      </c>
      <c r="BA931" s="4">
        <f t="shared" si="2828"/>
        <v>28994.73045</v>
      </c>
      <c r="BB931" s="4">
        <f t="shared" si="2828"/>
        <v>32306.56748</v>
      </c>
      <c r="BC931" s="4">
        <f t="shared" si="2828"/>
        <v>33238.83914</v>
      </c>
      <c r="BD931" s="4">
        <f t="shared" si="2828"/>
        <v>34917.41196</v>
      </c>
      <c r="BE931" s="4">
        <f t="shared" ref="BE931:BI931" si="2829">AZ931/Z931</f>
        <v>19970.74077</v>
      </c>
      <c r="BF931" s="4">
        <f t="shared" si="2829"/>
        <v>22311.45027</v>
      </c>
      <c r="BG931" s="4">
        <f t="shared" si="2829"/>
        <v>20936.3137</v>
      </c>
      <c r="BH931" s="4">
        <f t="shared" si="2829"/>
        <v>17548.32612</v>
      </c>
      <c r="BI931" s="4">
        <f t="shared" si="2829"/>
        <v>14993.64493</v>
      </c>
      <c r="BJ931" s="4">
        <f t="shared" si="38"/>
        <v>77635.07128</v>
      </c>
      <c r="BK931" s="4">
        <f t="shared" si="39"/>
        <v>30912.99266</v>
      </c>
      <c r="BL931" s="4">
        <f t="shared" si="40"/>
        <v>108548.0639</v>
      </c>
      <c r="BM931" s="4">
        <f>BK931*'Ejercicio 3 - TIR'!$D$5</f>
        <v>15456.49633</v>
      </c>
      <c r="BN931" s="4">
        <f t="shared" si="41"/>
        <v>93091.56761</v>
      </c>
      <c r="BO931" s="4">
        <f t="shared" si="42"/>
        <v>39973.80769</v>
      </c>
      <c r="BP931" s="4">
        <f t="shared" si="43"/>
        <v>-99707.41461</v>
      </c>
      <c r="BQ931" s="4">
        <f t="shared" ref="BQ931:BT931" si="2830">BE931</f>
        <v>19970.74077</v>
      </c>
      <c r="BR931" s="4">
        <f t="shared" si="2830"/>
        <v>22311.45027</v>
      </c>
      <c r="BS931" s="4">
        <f t="shared" si="2830"/>
        <v>20936.3137</v>
      </c>
      <c r="BT931" s="4">
        <f t="shared" si="2830"/>
        <v>17548.32612</v>
      </c>
      <c r="BU931" s="4">
        <f t="shared" si="45"/>
        <v>54967.45262</v>
      </c>
      <c r="BV931" s="36">
        <f t="shared" si="46"/>
        <v>9.569803837</v>
      </c>
    </row>
    <row r="932" ht="15.0" customHeight="1">
      <c r="A932" s="2">
        <v>931.0</v>
      </c>
      <c r="B932" s="3">
        <f t="shared" si="4"/>
        <v>0.5715389084</v>
      </c>
      <c r="C932" s="4">
        <f>IF(B932&lt;=('Ejercicio 3 - TIR'!$D$13-'Ejercicio 3 - TIR'!$C$13)/('Ejercicio 3 - TIR'!$E$13-'Ejercicio 3 - TIR'!$C$13),'Ejercicio 3 - TIR'!$C$13+SQRT(('Ejercicio 3 - TIR'!$E$13-'Ejercicio 3 - TIR'!$C$13)*('Ejercicio 3 - TIR'!$D$13-'Ejercicio 3 - TIR'!$C$13)*B932),'Ejercicio 3 - TIR'!$E$13-SQRT(('Ejercicio 3 - TIR'!$E$13-'Ejercicio 3 - TIR'!$C$13)*('Ejercicio 3 - TIR'!$E$13-'Ejercicio 3 - TIR'!$D$13)*(1-B932)))</f>
        <v>77325.05105</v>
      </c>
      <c r="D932" s="3">
        <f t="shared" si="5"/>
        <v>0.604350934</v>
      </c>
      <c r="E932" s="4">
        <f>IF(D932&lt;=('Ejercicio 3 - TIR'!$D$14-'Ejercicio 3 - TIR'!$C$14)/('Ejercicio 3 - TIR'!$E$14-'Ejercicio 3 - TIR'!$C$14),'Ejercicio 3 - TIR'!$C$14+SQRT(('Ejercicio 3 - TIR'!$E$14-'Ejercicio 3 - TIR'!$C$14)*('Ejercicio 3 - TIR'!$D$14-'Ejercicio 3 - TIR'!$C$14)*D932),'Ejercicio 3 - TIR'!$E$14-SQRT(('Ejercicio 3 - TIR'!$E$14-'Ejercicio 3 - TIR'!$C$14)*('Ejercicio 3 - TIR'!$E$14-'Ejercicio 3 - TIR'!$D$14)*(1-D932)))</f>
        <v>32296.27623</v>
      </c>
      <c r="F932" s="3">
        <f t="shared" si="6"/>
        <v>0.5858961826</v>
      </c>
      <c r="G932" s="4">
        <f>IF(F932&lt;=('Ejercicio 3 - TIR'!$D$18-'Ejercicio 3 - TIR'!$C$18)/('Ejercicio 3 - TIR'!$E$18-'Ejercicio 3 - TIR'!$C$18),'Ejercicio 3 - TIR'!$C$18+SQRT(('Ejercicio 3 - TIR'!$E$18-'Ejercicio 3 - TIR'!$C$18)*('Ejercicio 3 - TIR'!$D$18-'Ejercicio 3 - TIR'!$C$18)*F932),'Ejercicio 3 - TIR'!$E$18-SQRT(('Ejercicio 3 - TIR'!$E$18-'Ejercicio 3 - TIR'!$C$18)*('Ejercicio 3 - TIR'!$E$18-'Ejercicio 3 - TIR'!$D$18)*(1-F932)))</f>
        <v>39374.66945</v>
      </c>
      <c r="H932" s="3">
        <f t="shared" si="7"/>
        <v>0.761928474</v>
      </c>
      <c r="I932" s="4">
        <f>IF(H932&lt;=('Ejercicio 3 - TIR'!$D$18-'Ejercicio 3 - TIR'!$C$18)/('Ejercicio 3 - TIR'!$E$18-'Ejercicio 3 - TIR'!$C$18),'Ejercicio 3 - TIR'!$C$18+SQRT(('Ejercicio 3 - TIR'!$E$18-'Ejercicio 3 - TIR'!$C$18)*('Ejercicio 3 - TIR'!$D$18-'Ejercicio 3 - TIR'!$C$18)*H932),'Ejercicio 3 - TIR'!$E$18-SQRT(('Ejercicio 3 - TIR'!$E$18-'Ejercicio 3 - TIR'!$C$18)*('Ejercicio 3 - TIR'!$E$18-'Ejercicio 3 - TIR'!$D$18)*(1-H932)))</f>
        <v>40774.43916</v>
      </c>
      <c r="J932" s="3">
        <f t="shared" si="8"/>
        <v>0.7537617414</v>
      </c>
      <c r="K932" s="4">
        <f>IF(J932&lt;=('Ejercicio 3 - TIR'!$D$18-'Ejercicio 3 - TIR'!$C$18)/('Ejercicio 3 - TIR'!$E$18-'Ejercicio 3 - TIR'!$C$18),'Ejercicio 3 - TIR'!$C$18+SQRT(('Ejercicio 3 - TIR'!$E$18-'Ejercicio 3 - TIR'!$C$18)*('Ejercicio 3 - TIR'!$D$18-'Ejercicio 3 - TIR'!$C$18)*J932),'Ejercicio 3 - TIR'!$E$18-SQRT(('Ejercicio 3 - TIR'!$E$18-'Ejercicio 3 - TIR'!$C$18)*('Ejercicio 3 - TIR'!$E$18-'Ejercicio 3 - TIR'!$D$18)*(1-J932)))</f>
        <v>40702.5741</v>
      </c>
      <c r="L932" s="3">
        <f t="shared" si="9"/>
        <v>0.470450826</v>
      </c>
      <c r="M932" s="4">
        <f>IF(L932&lt;=('Ejercicio 3 - TIR'!$D$18-'Ejercicio 3 - TIR'!$C$18)/('Ejercicio 3 - TIR'!$E$18-'Ejercicio 3 - TIR'!$C$18),'Ejercicio 3 - TIR'!$C$18+SQRT(('Ejercicio 3 - TIR'!$E$18-'Ejercicio 3 - TIR'!$C$18)*('Ejercicio 3 - TIR'!$D$18-'Ejercicio 3 - TIR'!$C$18)*L932),'Ejercicio 3 - TIR'!$E$18-SQRT(('Ejercicio 3 - TIR'!$E$18-'Ejercicio 3 - TIR'!$C$18)*('Ejercicio 3 - TIR'!$E$18-'Ejercicio 3 - TIR'!$D$18)*(1-L932)))</f>
        <v>38400.45379</v>
      </c>
      <c r="N932" s="3">
        <f t="shared" si="10"/>
        <v>0.4375373884</v>
      </c>
      <c r="O932" s="4">
        <f>IF(N932&lt;=('Ejercicio 3 - TIR'!$D$18-'Ejercicio 3 - TIR'!$C$18)/('Ejercicio 3 - TIR'!$E$18-'Ejercicio 3 - TIR'!$C$18),'Ejercicio 3 - TIR'!$C$18+SQRT(('Ejercicio 3 - TIR'!$E$18-'Ejercicio 3 - TIR'!$C$18)*('Ejercicio 3 - TIR'!$D$18-'Ejercicio 3 - TIR'!$C$18)*N932),'Ejercicio 3 - TIR'!$E$18-SQRT(('Ejercicio 3 - TIR'!$E$18-'Ejercicio 3 - TIR'!$C$18)*('Ejercicio 3 - TIR'!$E$18-'Ejercicio 3 - TIR'!$D$18)*(1-N932)))</f>
        <v>38101.27202</v>
      </c>
      <c r="P932" s="3">
        <f t="shared" si="11"/>
        <v>0.6165794339</v>
      </c>
      <c r="Q932" s="7">
        <f>IF(P932&lt;=('Ejercicio 3 - TIR'!$D$22-'Ejercicio 3 - TIR'!$C$22)/('Ejercicio 3 - TIR'!$E$22-'Ejercicio 3 - TIR'!$C$22),'Ejercicio 3 - TIR'!$C$22+SQRT(('Ejercicio 3 - TIR'!$E$22-'Ejercicio 3 - TIR'!$C$22)*('Ejercicio 3 - TIR'!$D$22-'Ejercicio 3 - TIR'!$C$22)*P932),'Ejercicio 3 - TIR'!$E$22-SQRT(('Ejercicio 3 - TIR'!$E$22-'Ejercicio 3 - TIR'!$C$22)*('Ejercicio 3 - TIR'!$E$22-'Ejercicio 3 - TIR'!$D$22)*(1-P932)))</f>
        <v>0.1537291603</v>
      </c>
      <c r="R932" s="3">
        <f t="shared" si="12"/>
        <v>0.03968328219</v>
      </c>
      <c r="S932" s="7">
        <f>IF(R932&lt;=('Ejercicio 3 - TIR'!$D$23-'Ejercicio 3 - TIR'!$C$23)/('Ejercicio 3 - TIR'!$E$23-'Ejercicio 3 - TIR'!$C$23),'Ejercicio 3 - TIR'!$C$23+SQRT(('Ejercicio 3 - TIR'!$E$23-'Ejercicio 3 - TIR'!$C$23)*('Ejercicio 3 - TIR'!$D$23-'Ejercicio 3 - TIR'!$C$23)*R932),'Ejercicio 3 - TIR'!$E$23-SQRT(('Ejercicio 3 - TIR'!$E$23-'Ejercicio 3 - TIR'!$C$23)*('Ejercicio 3 - TIR'!$E$23-'Ejercicio 3 - TIR'!$D$23)*(1-R932)))</f>
        <v>0.1284516216</v>
      </c>
      <c r="T932" s="3">
        <f t="shared" si="13"/>
        <v>0.8332566955</v>
      </c>
      <c r="U932" s="7">
        <f>IF(T932&lt;=('Ejercicio 3 - TIR'!$D$24-'Ejercicio 3 - TIR'!$C$24)/('Ejercicio 3 - TIR'!$E$24-'Ejercicio 3 - TIR'!$C$24),'Ejercicio 3 - TIR'!$C$24+SQRT(('Ejercicio 3 - TIR'!$E$24-'Ejercicio 3 - TIR'!$C$24)*('Ejercicio 3 - TIR'!$D$24-'Ejercicio 3 - TIR'!$C$24)*T932),'Ejercicio 3 - TIR'!$E$24-SQRT(('Ejercicio 3 - TIR'!$E$24-'Ejercicio 3 - TIR'!$C$24)*('Ejercicio 3 - TIR'!$E$24-'Ejercicio 3 - TIR'!$D$24)*(1-T932)))</f>
        <v>0.1983925649</v>
      </c>
      <c r="V932" s="3">
        <f t="shared" si="14"/>
        <v>0.4552020757</v>
      </c>
      <c r="W932" s="7">
        <f>IF(V932&lt;=('Ejercicio 3 - TIR'!$D$25-'Ejercicio 3 - TIR'!$C$25)/('Ejercicio 3 - TIR'!$E$25-'Ejercicio 3 - TIR'!$C$25),'Ejercicio 3 - TIR'!$C$25+SQRT(('Ejercicio 3 - TIR'!$E$25-'Ejercicio 3 - TIR'!$C$25)*('Ejercicio 3 - TIR'!$D$25-'Ejercicio 3 - TIR'!$C$25)*V932),'Ejercicio 3 - TIR'!$E$25-SQRT(('Ejercicio 3 - TIR'!$E$25-'Ejercicio 3 - TIR'!$C$25)*('Ejercicio 3 - TIR'!$E$25-'Ejercicio 3 - TIR'!$D$25)*(1-V932)))</f>
        <v>0.2063331621</v>
      </c>
      <c r="X932" s="3">
        <f t="shared" si="15"/>
        <v>0.2197681704</v>
      </c>
      <c r="Y932" s="7">
        <f>IF(X932&lt;=('Ejercicio 3 - TIR'!$D$26-'Ejercicio 3 - TIR'!$C$26)/('Ejercicio 3 - TIR'!$E$26-'Ejercicio 3 - TIR'!$C$26),'Ejercicio 3 - TIR'!$C$26+SQRT(('Ejercicio 3 - TIR'!$E$26-'Ejercicio 3 - TIR'!$C$26)*('Ejercicio 3 - TIR'!$D$26-'Ejercicio 3 - TIR'!$C$26)*X932),'Ejercicio 3 - TIR'!$E$26-SQRT(('Ejercicio 3 - TIR'!$E$26-'Ejercicio 3 - TIR'!$C$26)*('Ejercicio 3 - TIR'!$E$26-'Ejercicio 3 - TIR'!$D$26)*(1-X932)))</f>
        <v>0.2143592705</v>
      </c>
      <c r="Z932" s="3">
        <f t="shared" si="16"/>
        <v>1.15372916</v>
      </c>
      <c r="AA932" s="3">
        <f t="shared" si="17"/>
        <v>1.301927542</v>
      </c>
      <c r="AB932" s="3">
        <f t="shared" si="18"/>
        <v>1.560220286</v>
      </c>
      <c r="AC932" s="3">
        <f t="shared" si="19"/>
        <v>1.882145471</v>
      </c>
      <c r="AD932" s="3">
        <f t="shared" si="20"/>
        <v>2.285600802</v>
      </c>
      <c r="AE932" s="2">
        <f t="shared" si="21"/>
        <v>4964.879426</v>
      </c>
      <c r="AF932" s="2">
        <f t="shared" si="22"/>
        <v>5602.626239</v>
      </c>
      <c r="AG932" s="2">
        <f t="shared" si="23"/>
        <v>6714.145628</v>
      </c>
      <c r="AH932" s="2">
        <f t="shared" si="24"/>
        <v>8099.496527</v>
      </c>
      <c r="AI932" s="2">
        <f t="shared" si="25"/>
        <v>9835.698694</v>
      </c>
      <c r="AJ932" s="4">
        <f t="shared" si="26"/>
        <v>45427.70433</v>
      </c>
      <c r="AK932" s="4">
        <f t="shared" si="27"/>
        <v>53085.36534</v>
      </c>
      <c r="AL932" s="4">
        <f t="shared" si="28"/>
        <v>63504.9818</v>
      </c>
      <c r="AM932" s="4">
        <f t="shared" si="29"/>
        <v>72275.2402</v>
      </c>
      <c r="AN932" s="4">
        <f t="shared" si="30"/>
        <v>87084.29786</v>
      </c>
      <c r="AO932" s="4">
        <f>C932/'Ejercicio 3 - TIR'!$D$7</f>
        <v>15465.01021</v>
      </c>
      <c r="AP932" s="4">
        <f t="shared" si="31"/>
        <v>29962.69412</v>
      </c>
      <c r="AQ932" s="4">
        <f t="shared" si="32"/>
        <v>37620.35513</v>
      </c>
      <c r="AR932" s="4">
        <f t="shared" si="33"/>
        <v>48039.97159</v>
      </c>
      <c r="AS932" s="4">
        <f t="shared" si="34"/>
        <v>56810.22999</v>
      </c>
      <c r="AT932" s="4">
        <f t="shared" si="35"/>
        <v>71619.28765</v>
      </c>
      <c r="AU932" s="4">
        <f>AP932*'Ejercicio 3 - TIR'!$D$5</f>
        <v>14981.34706</v>
      </c>
      <c r="AV932" s="4">
        <f>AQ932*'Ejercicio 3 - TIR'!$D$5</f>
        <v>18810.17756</v>
      </c>
      <c r="AW932" s="4">
        <f>AR932*'Ejercicio 3 - TIR'!$D$5</f>
        <v>24019.9858</v>
      </c>
      <c r="AX932" s="4">
        <f>AS932*'Ejercicio 3 - TIR'!$D$5</f>
        <v>28405.11499</v>
      </c>
      <c r="AY932" s="4">
        <f>AT932*'Ejercicio 3 - TIR'!$D$5</f>
        <v>35809.64382</v>
      </c>
      <c r="AZ932" s="4">
        <f t="shared" ref="AZ932:BD932" si="2831">AJ932-AU932-AE932</f>
        <v>25481.47784</v>
      </c>
      <c r="BA932" s="4">
        <f t="shared" si="2831"/>
        <v>28672.56154</v>
      </c>
      <c r="BB932" s="4">
        <f t="shared" si="2831"/>
        <v>32770.85038</v>
      </c>
      <c r="BC932" s="4">
        <f t="shared" si="2831"/>
        <v>35770.62868</v>
      </c>
      <c r="BD932" s="4">
        <f t="shared" si="2831"/>
        <v>41438.95534</v>
      </c>
      <c r="BE932" s="4">
        <f t="shared" ref="BE932:BI932" si="2832">AZ932/Z932</f>
        <v>22086.18688</v>
      </c>
      <c r="BF932" s="4">
        <f t="shared" si="2832"/>
        <v>22023.16228</v>
      </c>
      <c r="BG932" s="4">
        <f t="shared" si="2832"/>
        <v>21003.98942</v>
      </c>
      <c r="BH932" s="4">
        <f t="shared" si="2832"/>
        <v>19005.24121</v>
      </c>
      <c r="BI932" s="4">
        <f t="shared" si="2832"/>
        <v>18130.44313</v>
      </c>
      <c r="BJ932" s="4">
        <f t="shared" si="38"/>
        <v>73816.39484</v>
      </c>
      <c r="BK932" s="4">
        <f t="shared" si="39"/>
        <v>35346.83973</v>
      </c>
      <c r="BL932" s="4">
        <f t="shared" si="40"/>
        <v>109163.2346</v>
      </c>
      <c r="BM932" s="4">
        <f>BK932*'Ejercicio 3 - TIR'!$D$5</f>
        <v>17673.41987</v>
      </c>
      <c r="BN932" s="4">
        <f t="shared" si="41"/>
        <v>91489.81471</v>
      </c>
      <c r="BO932" s="4">
        <f t="shared" si="42"/>
        <v>40028.78134</v>
      </c>
      <c r="BP932" s="4">
        <f t="shared" si="43"/>
        <v>-109621.3273</v>
      </c>
      <c r="BQ932" s="4">
        <f t="shared" ref="BQ932:BT932" si="2833">BE932</f>
        <v>22086.18688</v>
      </c>
      <c r="BR932" s="4">
        <f t="shared" si="2833"/>
        <v>22023.16228</v>
      </c>
      <c r="BS932" s="4">
        <f t="shared" si="2833"/>
        <v>21003.98942</v>
      </c>
      <c r="BT932" s="4">
        <f t="shared" si="2833"/>
        <v>19005.24121</v>
      </c>
      <c r="BU932" s="4">
        <f t="shared" si="45"/>
        <v>58159.22446</v>
      </c>
      <c r="BV932" s="36">
        <f t="shared" si="46"/>
        <v>7.98074057</v>
      </c>
    </row>
    <row r="933" ht="15.0" customHeight="1">
      <c r="A933" s="2">
        <v>932.0</v>
      </c>
      <c r="B933" s="3">
        <f t="shared" si="4"/>
        <v>0.6205973787</v>
      </c>
      <c r="C933" s="4">
        <f>IF(B933&lt;=('Ejercicio 3 - TIR'!$D$13-'Ejercicio 3 - TIR'!$C$13)/('Ejercicio 3 - TIR'!$E$13-'Ejercicio 3 - TIR'!$C$13),'Ejercicio 3 - TIR'!$C$13+SQRT(('Ejercicio 3 - TIR'!$E$13-'Ejercicio 3 - TIR'!$C$13)*('Ejercicio 3 - TIR'!$D$13-'Ejercicio 3 - TIR'!$C$13)*B933),'Ejercicio 3 - TIR'!$E$13-SQRT(('Ejercicio 3 - TIR'!$E$13-'Ejercicio 3 - TIR'!$C$13)*('Ejercicio 3 - TIR'!$E$13-'Ejercicio 3 - TIR'!$D$13)*(1-B933)))</f>
        <v>78662.63499</v>
      </c>
      <c r="D933" s="3">
        <f t="shared" si="5"/>
        <v>0.1568431227</v>
      </c>
      <c r="E933" s="4">
        <f>IF(D933&lt;=('Ejercicio 3 - TIR'!$D$14-'Ejercicio 3 - TIR'!$C$14)/('Ejercicio 3 - TIR'!$E$14-'Ejercicio 3 - TIR'!$C$14),'Ejercicio 3 - TIR'!$C$14+SQRT(('Ejercicio 3 - TIR'!$E$14-'Ejercicio 3 - TIR'!$C$14)*('Ejercicio 3 - TIR'!$D$14-'Ejercicio 3 - TIR'!$C$14)*D933),'Ejercicio 3 - TIR'!$E$14-SQRT(('Ejercicio 3 - TIR'!$E$14-'Ejercicio 3 - TIR'!$C$14)*('Ejercicio 3 - TIR'!$E$14-'Ejercicio 3 - TIR'!$D$14)*(1-D933)))</f>
        <v>28429.75716</v>
      </c>
      <c r="F933" s="3">
        <f t="shared" si="6"/>
        <v>0.1731538678</v>
      </c>
      <c r="G933" s="4">
        <f>IF(F933&lt;=('Ejercicio 3 - TIR'!$D$18-'Ejercicio 3 - TIR'!$C$18)/('Ejercicio 3 - TIR'!$E$18-'Ejercicio 3 - TIR'!$C$18),'Ejercicio 3 - TIR'!$C$18+SQRT(('Ejercicio 3 - TIR'!$E$18-'Ejercicio 3 - TIR'!$C$18)*('Ejercicio 3 - TIR'!$D$18-'Ejercicio 3 - TIR'!$C$18)*F933),'Ejercicio 3 - TIR'!$E$18-SQRT(('Ejercicio 3 - TIR'!$E$18-'Ejercicio 3 - TIR'!$C$18)*('Ejercicio 3 - TIR'!$E$18-'Ejercicio 3 - TIR'!$D$18)*(1-F933)))</f>
        <v>35096.37912</v>
      </c>
      <c r="H933" s="3">
        <f t="shared" si="7"/>
        <v>0.1860336353</v>
      </c>
      <c r="I933" s="4">
        <f>IF(H933&lt;=('Ejercicio 3 - TIR'!$D$18-'Ejercicio 3 - TIR'!$C$18)/('Ejercicio 3 - TIR'!$E$18-'Ejercicio 3 - TIR'!$C$18),'Ejercicio 3 - TIR'!$C$18+SQRT(('Ejercicio 3 - TIR'!$E$18-'Ejercicio 3 - TIR'!$C$18)*('Ejercicio 3 - TIR'!$D$18-'Ejercicio 3 - TIR'!$C$18)*H933),'Ejercicio 3 - TIR'!$E$18-SQRT(('Ejercicio 3 - TIR'!$E$18-'Ejercicio 3 - TIR'!$C$18)*('Ejercicio 3 - TIR'!$E$18-'Ejercicio 3 - TIR'!$D$18)*(1-H933)))</f>
        <v>35282.52263</v>
      </c>
      <c r="J933" s="3">
        <f t="shared" si="8"/>
        <v>0.1732966302</v>
      </c>
      <c r="K933" s="4">
        <f>IF(J933&lt;=('Ejercicio 3 - TIR'!$D$18-'Ejercicio 3 - TIR'!$C$18)/('Ejercicio 3 - TIR'!$E$18-'Ejercicio 3 - TIR'!$C$18),'Ejercicio 3 - TIR'!$C$18+SQRT(('Ejercicio 3 - TIR'!$E$18-'Ejercicio 3 - TIR'!$C$18)*('Ejercicio 3 - TIR'!$D$18-'Ejercicio 3 - TIR'!$C$18)*J933),'Ejercicio 3 - TIR'!$E$18-SQRT(('Ejercicio 3 - TIR'!$E$18-'Ejercicio 3 - TIR'!$C$18)*('Ejercicio 3 - TIR'!$E$18-'Ejercicio 3 - TIR'!$D$18)*(1-J933)))</f>
        <v>35098.47963</v>
      </c>
      <c r="L933" s="3">
        <f t="shared" si="9"/>
        <v>0.5361673975</v>
      </c>
      <c r="M933" s="4">
        <f>IF(L933&lt;=('Ejercicio 3 - TIR'!$D$18-'Ejercicio 3 - TIR'!$C$18)/('Ejercicio 3 - TIR'!$E$18-'Ejercicio 3 - TIR'!$C$18),'Ejercicio 3 - TIR'!$C$18+SQRT(('Ejercicio 3 - TIR'!$E$18-'Ejercicio 3 - TIR'!$C$18)*('Ejercicio 3 - TIR'!$D$18-'Ejercicio 3 - TIR'!$C$18)*L933),'Ejercicio 3 - TIR'!$E$18-SQRT(('Ejercicio 3 - TIR'!$E$18-'Ejercicio 3 - TIR'!$C$18)*('Ejercicio 3 - TIR'!$E$18-'Ejercicio 3 - TIR'!$D$18)*(1-L933)))</f>
        <v>38968.00477</v>
      </c>
      <c r="N933" s="3">
        <f t="shared" si="10"/>
        <v>0.2069496924</v>
      </c>
      <c r="O933" s="4">
        <f>IF(N933&lt;=('Ejercicio 3 - TIR'!$D$18-'Ejercicio 3 - TIR'!$C$18)/('Ejercicio 3 - TIR'!$E$18-'Ejercicio 3 - TIR'!$C$18),'Ejercicio 3 - TIR'!$C$18+SQRT(('Ejercicio 3 - TIR'!$E$18-'Ejercicio 3 - TIR'!$C$18)*('Ejercicio 3 - TIR'!$D$18-'Ejercicio 3 - TIR'!$C$18)*N933),'Ejercicio 3 - TIR'!$E$18-SQRT(('Ejercicio 3 - TIR'!$E$18-'Ejercicio 3 - TIR'!$C$18)*('Ejercicio 3 - TIR'!$E$18-'Ejercicio 3 - TIR'!$D$18)*(1-N933)))</f>
        <v>35571.57553</v>
      </c>
      <c r="P933" s="3">
        <f t="shared" si="11"/>
        <v>0.695232923</v>
      </c>
      <c r="Q933" s="7">
        <f>IF(P933&lt;=('Ejercicio 3 - TIR'!$D$22-'Ejercicio 3 - TIR'!$C$22)/('Ejercicio 3 - TIR'!$E$22-'Ejercicio 3 - TIR'!$C$22),'Ejercicio 3 - TIR'!$C$22+SQRT(('Ejercicio 3 - TIR'!$E$22-'Ejercicio 3 - TIR'!$C$22)*('Ejercicio 3 - TIR'!$D$22-'Ejercicio 3 - TIR'!$C$22)*P933),'Ejercicio 3 - TIR'!$E$22-SQRT(('Ejercicio 3 - TIR'!$E$22-'Ejercicio 3 - TIR'!$C$22)*('Ejercicio 3 - TIR'!$E$22-'Ejercicio 3 - TIR'!$D$22)*(1-P933)))</f>
        <v>0.1565781995</v>
      </c>
      <c r="R933" s="3">
        <f t="shared" si="12"/>
        <v>0.1156049579</v>
      </c>
      <c r="S933" s="7">
        <f>IF(R933&lt;=('Ejercicio 3 - TIR'!$D$23-'Ejercicio 3 - TIR'!$C$23)/('Ejercicio 3 - TIR'!$E$23-'Ejercicio 3 - TIR'!$C$23),'Ejercicio 3 - TIR'!$C$23+SQRT(('Ejercicio 3 - TIR'!$E$23-'Ejercicio 3 - TIR'!$C$23)*('Ejercicio 3 - TIR'!$D$23-'Ejercicio 3 - TIR'!$C$23)*R933),'Ejercicio 3 - TIR'!$E$23-SQRT(('Ejercicio 3 - TIR'!$E$23-'Ejercicio 3 - TIR'!$C$23)*('Ejercicio 3 - TIR'!$E$23-'Ejercicio 3 - TIR'!$D$23)*(1-R933)))</f>
        <v>0.1344252877</v>
      </c>
      <c r="T933" s="3">
        <f t="shared" si="13"/>
        <v>0.4898401053</v>
      </c>
      <c r="U933" s="7">
        <f>IF(T933&lt;=('Ejercicio 3 - TIR'!$D$24-'Ejercicio 3 - TIR'!$C$24)/('Ejercicio 3 - TIR'!$E$24-'Ejercicio 3 - TIR'!$C$24),'Ejercicio 3 - TIR'!$C$24+SQRT(('Ejercicio 3 - TIR'!$E$24-'Ejercicio 3 - TIR'!$C$24)*('Ejercicio 3 - TIR'!$D$24-'Ejercicio 3 - TIR'!$C$24)*T933),'Ejercicio 3 - TIR'!$E$24-SQRT(('Ejercicio 3 - TIR'!$E$24-'Ejercicio 3 - TIR'!$C$24)*('Ejercicio 3 - TIR'!$E$24-'Ejercicio 3 - TIR'!$D$24)*(1-T933)))</f>
        <v>0.1822051894</v>
      </c>
      <c r="V933" s="3">
        <f t="shared" si="14"/>
        <v>0.8665308238</v>
      </c>
      <c r="W933" s="7">
        <f>IF(V933&lt;=('Ejercicio 3 - TIR'!$D$25-'Ejercicio 3 - TIR'!$C$25)/('Ejercicio 3 - TIR'!$E$25-'Ejercicio 3 - TIR'!$C$25),'Ejercicio 3 - TIR'!$C$25+SQRT(('Ejercicio 3 - TIR'!$E$25-'Ejercicio 3 - TIR'!$C$25)*('Ejercicio 3 - TIR'!$D$25-'Ejercicio 3 - TIR'!$C$25)*V933),'Ejercicio 3 - TIR'!$E$25-SQRT(('Ejercicio 3 - TIR'!$E$25-'Ejercicio 3 - TIR'!$C$25)*('Ejercicio 3 - TIR'!$E$25-'Ejercicio 3 - TIR'!$D$25)*(1-V933)))</f>
        <v>0.2283865293</v>
      </c>
      <c r="X933" s="3">
        <f t="shared" si="15"/>
        <v>0.05113211512</v>
      </c>
      <c r="Y933" s="7">
        <f>IF(X933&lt;=('Ejercicio 3 - TIR'!$D$26-'Ejercicio 3 - TIR'!$C$26)/('Ejercicio 3 - TIR'!$E$26-'Ejercicio 3 - TIR'!$C$26),'Ejercicio 3 - TIR'!$C$26+SQRT(('Ejercicio 3 - TIR'!$E$26-'Ejercicio 3 - TIR'!$C$26)*('Ejercicio 3 - TIR'!$D$26-'Ejercicio 3 - TIR'!$C$26)*X933),'Ejercicio 3 - TIR'!$E$26-SQRT(('Ejercicio 3 - TIR'!$E$26-'Ejercicio 3 - TIR'!$C$26)*('Ejercicio 3 - TIR'!$E$26-'Ejercicio 3 - TIR'!$D$26)*(1-X933)))</f>
        <v>0.2017497536</v>
      </c>
      <c r="Z933" s="3">
        <f t="shared" si="16"/>
        <v>1.1565782</v>
      </c>
      <c r="AA933" s="3">
        <f t="shared" si="17"/>
        <v>1.312051557</v>
      </c>
      <c r="AB933" s="3">
        <f t="shared" si="18"/>
        <v>1.551114159</v>
      </c>
      <c r="AC933" s="3">
        <f t="shared" si="19"/>
        <v>1.905367738</v>
      </c>
      <c r="AD933" s="3">
        <f t="shared" si="20"/>
        <v>2.28977521</v>
      </c>
      <c r="AE933" s="2">
        <f t="shared" si="21"/>
        <v>4451.480189</v>
      </c>
      <c r="AF933" s="2">
        <f t="shared" si="22"/>
        <v>5049.871694</v>
      </c>
      <c r="AG933" s="2">
        <f t="shared" si="23"/>
        <v>5969.984523</v>
      </c>
      <c r="AH933" s="2">
        <f t="shared" si="24"/>
        <v>7333.448568</v>
      </c>
      <c r="AI933" s="2">
        <f t="shared" si="25"/>
        <v>8812.97001</v>
      </c>
      <c r="AJ933" s="4">
        <f t="shared" si="26"/>
        <v>40591.70698</v>
      </c>
      <c r="AK933" s="4">
        <f t="shared" si="27"/>
        <v>46292.48874</v>
      </c>
      <c r="AL933" s="4">
        <f t="shared" si="28"/>
        <v>54441.74872</v>
      </c>
      <c r="AM933" s="4">
        <f t="shared" si="29"/>
        <v>74248.37913</v>
      </c>
      <c r="AN933" s="4">
        <f t="shared" si="30"/>
        <v>81450.91183</v>
      </c>
      <c r="AO933" s="4">
        <f>C933/'Ejercicio 3 - TIR'!$D$7</f>
        <v>15732.527</v>
      </c>
      <c r="AP933" s="4">
        <f t="shared" si="31"/>
        <v>24859.17998</v>
      </c>
      <c r="AQ933" s="4">
        <f t="shared" si="32"/>
        <v>30559.96174</v>
      </c>
      <c r="AR933" s="4">
        <f t="shared" si="33"/>
        <v>38709.22172</v>
      </c>
      <c r="AS933" s="4">
        <f t="shared" si="34"/>
        <v>58515.85213</v>
      </c>
      <c r="AT933" s="4">
        <f t="shared" si="35"/>
        <v>65718.38484</v>
      </c>
      <c r="AU933" s="4">
        <f>AP933*'Ejercicio 3 - TIR'!$D$5</f>
        <v>12429.58999</v>
      </c>
      <c r="AV933" s="4">
        <f>AQ933*'Ejercicio 3 - TIR'!$D$5</f>
        <v>15279.98087</v>
      </c>
      <c r="AW933" s="4">
        <f>AR933*'Ejercicio 3 - TIR'!$D$5</f>
        <v>19354.61086</v>
      </c>
      <c r="AX933" s="4">
        <f>AS933*'Ejercicio 3 - TIR'!$D$5</f>
        <v>29257.92607</v>
      </c>
      <c r="AY933" s="4">
        <f>AT933*'Ejercicio 3 - TIR'!$D$5</f>
        <v>32859.19242</v>
      </c>
      <c r="AZ933" s="4">
        <f t="shared" ref="AZ933:BD933" si="2834">AJ933-AU933-AE933</f>
        <v>23710.6368</v>
      </c>
      <c r="BA933" s="4">
        <f t="shared" si="2834"/>
        <v>25962.63617</v>
      </c>
      <c r="BB933" s="4">
        <f t="shared" si="2834"/>
        <v>29117.15333</v>
      </c>
      <c r="BC933" s="4">
        <f t="shared" si="2834"/>
        <v>37657.0045</v>
      </c>
      <c r="BD933" s="4">
        <f t="shared" si="2834"/>
        <v>39778.74941</v>
      </c>
      <c r="BE933" s="4">
        <f t="shared" ref="BE933:BI933" si="2835">AZ933/Z933</f>
        <v>20500.67761</v>
      </c>
      <c r="BF933" s="4">
        <f t="shared" si="2835"/>
        <v>19787.81706</v>
      </c>
      <c r="BG933" s="4">
        <f t="shared" si="2835"/>
        <v>18771.76684</v>
      </c>
      <c r="BH933" s="4">
        <f t="shared" si="2835"/>
        <v>19763.64128</v>
      </c>
      <c r="BI933" s="4">
        <f t="shared" si="2835"/>
        <v>17372.33822</v>
      </c>
      <c r="BJ933" s="4">
        <f t="shared" si="38"/>
        <v>65097.75319</v>
      </c>
      <c r="BK933" s="4">
        <f t="shared" si="39"/>
        <v>36023.95031</v>
      </c>
      <c r="BL933" s="4">
        <f t="shared" si="40"/>
        <v>101121.7035</v>
      </c>
      <c r="BM933" s="4">
        <f>BK933*'Ejercicio 3 - TIR'!$D$5</f>
        <v>18011.97516</v>
      </c>
      <c r="BN933" s="4">
        <f t="shared" si="41"/>
        <v>83109.72835</v>
      </c>
      <c r="BO933" s="4">
        <f t="shared" si="42"/>
        <v>36296.02066</v>
      </c>
      <c r="BP933" s="4">
        <f t="shared" si="43"/>
        <v>-107092.3922</v>
      </c>
      <c r="BQ933" s="4">
        <f t="shared" ref="BQ933:BT933" si="2836">BE933</f>
        <v>20500.67761</v>
      </c>
      <c r="BR933" s="4">
        <f t="shared" si="2836"/>
        <v>19787.81706</v>
      </c>
      <c r="BS933" s="4">
        <f t="shared" si="2836"/>
        <v>18771.76684</v>
      </c>
      <c r="BT933" s="4">
        <f t="shared" si="2836"/>
        <v>19763.64128</v>
      </c>
      <c r="BU933" s="4">
        <f t="shared" si="45"/>
        <v>53668.35889</v>
      </c>
      <c r="BV933" s="36">
        <f t="shared" si="46"/>
        <v>6.404331632</v>
      </c>
    </row>
    <row r="934" ht="15.0" customHeight="1">
      <c r="A934" s="2">
        <v>933.0</v>
      </c>
      <c r="B934" s="3">
        <f t="shared" si="4"/>
        <v>0.8809261411</v>
      </c>
      <c r="C934" s="4">
        <f>IF(B934&lt;=('Ejercicio 3 - TIR'!$D$13-'Ejercicio 3 - TIR'!$C$13)/('Ejercicio 3 - TIR'!$E$13-'Ejercicio 3 - TIR'!$C$13),'Ejercicio 3 - TIR'!$C$13+SQRT(('Ejercicio 3 - TIR'!$E$13-'Ejercicio 3 - TIR'!$C$13)*('Ejercicio 3 - TIR'!$D$13-'Ejercicio 3 - TIR'!$C$13)*B934),'Ejercicio 3 - TIR'!$E$13-SQRT(('Ejercicio 3 - TIR'!$E$13-'Ejercicio 3 - TIR'!$C$13)*('Ejercicio 3 - TIR'!$E$13-'Ejercicio 3 - TIR'!$D$13)*(1-B934)))</f>
        <v>88046.39675</v>
      </c>
      <c r="D934" s="3">
        <f t="shared" si="5"/>
        <v>0.4068180636</v>
      </c>
      <c r="E934" s="4">
        <f>IF(D934&lt;=('Ejercicio 3 - TIR'!$D$14-'Ejercicio 3 - TIR'!$C$14)/('Ejercicio 3 - TIR'!$E$14-'Ejercicio 3 - TIR'!$C$14),'Ejercicio 3 - TIR'!$C$14+SQRT(('Ejercicio 3 - TIR'!$E$14-'Ejercicio 3 - TIR'!$C$14)*('Ejercicio 3 - TIR'!$D$14-'Ejercicio 3 - TIR'!$C$14)*D934),'Ejercicio 3 - TIR'!$E$14-SQRT(('Ejercicio 3 - TIR'!$E$14-'Ejercicio 3 - TIR'!$C$14)*('Ejercicio 3 - TIR'!$E$14-'Ejercicio 3 - TIR'!$D$14)*(1-D934)))</f>
        <v>30567.22255</v>
      </c>
      <c r="F934" s="3">
        <f t="shared" si="6"/>
        <v>0.9051674441</v>
      </c>
      <c r="G934" s="4">
        <f>IF(F934&lt;=('Ejercicio 3 - TIR'!$D$18-'Ejercicio 3 - TIR'!$C$18)/('Ejercicio 3 - TIR'!$E$18-'Ejercicio 3 - TIR'!$C$18),'Ejercicio 3 - TIR'!$C$18+SQRT(('Ejercicio 3 - TIR'!$E$18-'Ejercicio 3 - TIR'!$C$18)*('Ejercicio 3 - TIR'!$D$18-'Ejercicio 3 - TIR'!$C$18)*F934),'Ejercicio 3 - TIR'!$E$18-SQRT(('Ejercicio 3 - TIR'!$E$18-'Ejercicio 3 - TIR'!$C$18)*('Ejercicio 3 - TIR'!$E$18-'Ejercicio 3 - TIR'!$D$18)*(1-F934)))</f>
        <v>42333.08386</v>
      </c>
      <c r="H934" s="3">
        <f t="shared" si="7"/>
        <v>0.2735750443</v>
      </c>
      <c r="I934" s="4">
        <f>IF(H934&lt;=('Ejercicio 3 - TIR'!$D$18-'Ejercicio 3 - TIR'!$C$18)/('Ejercicio 3 - TIR'!$E$18-'Ejercicio 3 - TIR'!$C$18),'Ejercicio 3 - TIR'!$C$18+SQRT(('Ejercicio 3 - TIR'!$E$18-'Ejercicio 3 - TIR'!$C$18)*('Ejercicio 3 - TIR'!$D$18-'Ejercicio 3 - TIR'!$C$18)*H934),'Ejercicio 3 - TIR'!$E$18-SQRT(('Ejercicio 3 - TIR'!$E$18-'Ejercicio 3 - TIR'!$C$18)*('Ejercicio 3 - TIR'!$E$18-'Ejercicio 3 - TIR'!$D$18)*(1-H934)))</f>
        <v>36405.95478</v>
      </c>
      <c r="J934" s="3">
        <f t="shared" si="8"/>
        <v>0.1452941432</v>
      </c>
      <c r="K934" s="4">
        <f>IF(J934&lt;=('Ejercicio 3 - TIR'!$D$18-'Ejercicio 3 - TIR'!$C$18)/('Ejercicio 3 - TIR'!$E$18-'Ejercicio 3 - TIR'!$C$18),'Ejercicio 3 - TIR'!$C$18+SQRT(('Ejercicio 3 - TIR'!$E$18-'Ejercicio 3 - TIR'!$C$18)*('Ejercicio 3 - TIR'!$D$18-'Ejercicio 3 - TIR'!$C$18)*J934),'Ejercicio 3 - TIR'!$E$18-SQRT(('Ejercicio 3 - TIR'!$E$18-'Ejercicio 3 - TIR'!$C$18)*('Ejercicio 3 - TIR'!$E$18-'Ejercicio 3 - TIR'!$D$18)*(1-J934)))</f>
        <v>34668.41745</v>
      </c>
      <c r="L934" s="3">
        <f t="shared" si="9"/>
        <v>0.8858077165</v>
      </c>
      <c r="M934" s="4">
        <f>IF(L934&lt;=('Ejercicio 3 - TIR'!$D$18-'Ejercicio 3 - TIR'!$C$18)/('Ejercicio 3 - TIR'!$E$18-'Ejercicio 3 - TIR'!$C$18),'Ejercicio 3 - TIR'!$C$18+SQRT(('Ejercicio 3 - TIR'!$E$18-'Ejercicio 3 - TIR'!$C$18)*('Ejercicio 3 - TIR'!$D$18-'Ejercicio 3 - TIR'!$C$18)*L934),'Ejercicio 3 - TIR'!$E$18-SQRT(('Ejercicio 3 - TIR'!$E$18-'Ejercicio 3 - TIR'!$C$18)*('Ejercicio 3 - TIR'!$E$18-'Ejercicio 3 - TIR'!$D$18)*(1-L934)))</f>
        <v>42073.49675</v>
      </c>
      <c r="N934" s="3">
        <f t="shared" si="10"/>
        <v>0.5303847585</v>
      </c>
      <c r="O934" s="4">
        <f>IF(N934&lt;=('Ejercicio 3 - TIR'!$D$18-'Ejercicio 3 - TIR'!$C$18)/('Ejercicio 3 - TIR'!$E$18-'Ejercicio 3 - TIR'!$C$18),'Ejercicio 3 - TIR'!$C$18+SQRT(('Ejercicio 3 - TIR'!$E$18-'Ejercicio 3 - TIR'!$C$18)*('Ejercicio 3 - TIR'!$D$18-'Ejercicio 3 - TIR'!$C$18)*N934),'Ejercicio 3 - TIR'!$E$18-SQRT(('Ejercicio 3 - TIR'!$E$18-'Ejercicio 3 - TIR'!$C$18)*('Ejercicio 3 - TIR'!$E$18-'Ejercicio 3 - TIR'!$D$18)*(1-N934)))</f>
        <v>38919.51309</v>
      </c>
      <c r="P934" s="3">
        <f t="shared" si="11"/>
        <v>0.9243342246</v>
      </c>
      <c r="Q934" s="7">
        <f>IF(P934&lt;=('Ejercicio 3 - TIR'!$D$22-'Ejercicio 3 - TIR'!$C$22)/('Ejercicio 3 - TIR'!$E$22-'Ejercicio 3 - TIR'!$C$22),'Ejercicio 3 - TIR'!$C$22+SQRT(('Ejercicio 3 - TIR'!$E$22-'Ejercicio 3 - TIR'!$C$22)*('Ejercicio 3 - TIR'!$D$22-'Ejercicio 3 - TIR'!$C$22)*P934),'Ejercicio 3 - TIR'!$E$22-SQRT(('Ejercicio 3 - TIR'!$E$22-'Ejercicio 3 - TIR'!$C$22)*('Ejercicio 3 - TIR'!$E$22-'Ejercicio 3 - TIR'!$D$22)*(1-P934)))</f>
        <v>0.1683295932</v>
      </c>
      <c r="R934" s="3">
        <f t="shared" si="12"/>
        <v>0.5776756507</v>
      </c>
      <c r="S934" s="7">
        <f>IF(R934&lt;=('Ejercicio 3 - TIR'!$D$23-'Ejercicio 3 - TIR'!$C$23)/('Ejercicio 3 - TIR'!$E$23-'Ejercicio 3 - TIR'!$C$23),'Ejercicio 3 - TIR'!$C$23+SQRT(('Ejercicio 3 - TIR'!$E$23-'Ejercicio 3 - TIR'!$C$23)*('Ejercicio 3 - TIR'!$D$23-'Ejercicio 3 - TIR'!$C$23)*R934),'Ejercicio 3 - TIR'!$E$23-SQRT(('Ejercicio 3 - TIR'!$E$23-'Ejercicio 3 - TIR'!$C$23)*('Ejercicio 3 - TIR'!$E$23-'Ejercicio 3 - TIR'!$D$23)*(1-R934)))</f>
        <v>0.1524285686</v>
      </c>
      <c r="T934" s="3">
        <f t="shared" si="13"/>
        <v>0.9959448748</v>
      </c>
      <c r="U934" s="7">
        <f>IF(T934&lt;=('Ejercicio 3 - TIR'!$D$24-'Ejercicio 3 - TIR'!$C$24)/('Ejercicio 3 - TIR'!$E$24-'Ejercicio 3 - TIR'!$C$24),'Ejercicio 3 - TIR'!$C$24+SQRT(('Ejercicio 3 - TIR'!$E$24-'Ejercicio 3 - TIR'!$C$24)*('Ejercicio 3 - TIR'!$D$24-'Ejercicio 3 - TIR'!$C$24)*T934),'Ejercicio 3 - TIR'!$E$24-SQRT(('Ejercicio 3 - TIR'!$E$24-'Ejercicio 3 - TIR'!$C$24)*('Ejercicio 3 - TIR'!$E$24-'Ejercicio 3 - TIR'!$D$24)*(1-T934)))</f>
        <v>0.2166303783</v>
      </c>
      <c r="V934" s="3">
        <f t="shared" si="14"/>
        <v>0.4988538516</v>
      </c>
      <c r="W934" s="7">
        <f>IF(V934&lt;=('Ejercicio 3 - TIR'!$D$25-'Ejercicio 3 - TIR'!$C$25)/('Ejercicio 3 - TIR'!$E$25-'Ejercicio 3 - TIR'!$C$25),'Ejercicio 3 - TIR'!$C$25+SQRT(('Ejercicio 3 - TIR'!$E$25-'Ejercicio 3 - TIR'!$C$25)*('Ejercicio 3 - TIR'!$D$25-'Ejercicio 3 - TIR'!$C$25)*V934),'Ejercicio 3 - TIR'!$E$25-SQRT(('Ejercicio 3 - TIR'!$E$25-'Ejercicio 3 - TIR'!$C$25)*('Ejercicio 3 - TIR'!$E$25-'Ejercicio 3 - TIR'!$D$25)*(1-V934)))</f>
        <v>0.2081190793</v>
      </c>
      <c r="X934" s="3">
        <f t="shared" si="15"/>
        <v>0.7885231249</v>
      </c>
      <c r="Y934" s="7">
        <f>IF(X934&lt;=('Ejercicio 3 - TIR'!$D$26-'Ejercicio 3 - TIR'!$C$26)/('Ejercicio 3 - TIR'!$E$26-'Ejercicio 3 - TIR'!$C$26),'Ejercicio 3 - TIR'!$C$26+SQRT(('Ejercicio 3 - TIR'!$E$26-'Ejercicio 3 - TIR'!$C$26)*('Ejercicio 3 - TIR'!$D$26-'Ejercicio 3 - TIR'!$C$26)*X934),'Ejercicio 3 - TIR'!$E$26-SQRT(('Ejercicio 3 - TIR'!$E$26-'Ejercicio 3 - TIR'!$C$26)*('Ejercicio 3 - TIR'!$E$26-'Ejercicio 3 - TIR'!$D$26)*(1-X934)))</f>
        <v>0.2462068775</v>
      </c>
      <c r="Z934" s="3">
        <f t="shared" si="16"/>
        <v>1.168329593</v>
      </c>
      <c r="AA934" s="3">
        <f t="shared" si="17"/>
        <v>1.346416401</v>
      </c>
      <c r="AB934" s="3">
        <f t="shared" si="18"/>
        <v>1.638091095</v>
      </c>
      <c r="AC934" s="3">
        <f t="shared" si="19"/>
        <v>1.979009105</v>
      </c>
      <c r="AD934" s="3">
        <f t="shared" si="20"/>
        <v>2.466254758</v>
      </c>
      <c r="AE934" s="2">
        <f t="shared" si="21"/>
        <v>5145.368136</v>
      </c>
      <c r="AF934" s="2">
        <f t="shared" si="22"/>
        <v>5929.669236</v>
      </c>
      <c r="AG934" s="2">
        <f t="shared" si="23"/>
        <v>7214.215725</v>
      </c>
      <c r="AH934" s="2">
        <f t="shared" si="24"/>
        <v>8715.63166</v>
      </c>
      <c r="AI934" s="2">
        <f t="shared" si="25"/>
        <v>10861.48012</v>
      </c>
      <c r="AJ934" s="4">
        <f t="shared" si="26"/>
        <v>49458.99465</v>
      </c>
      <c r="AK934" s="4">
        <f t="shared" si="27"/>
        <v>49017.5746</v>
      </c>
      <c r="AL934" s="4">
        <f t="shared" si="28"/>
        <v>56790.0259</v>
      </c>
      <c r="AM934" s="4">
        <f t="shared" si="29"/>
        <v>83263.83317</v>
      </c>
      <c r="AN934" s="4">
        <f t="shared" si="30"/>
        <v>95985.43434</v>
      </c>
      <c r="AO934" s="4">
        <f>C934/'Ejercicio 3 - TIR'!$D$7</f>
        <v>17609.27935</v>
      </c>
      <c r="AP934" s="4">
        <f t="shared" si="31"/>
        <v>31849.7153</v>
      </c>
      <c r="AQ934" s="4">
        <f t="shared" si="32"/>
        <v>31408.29525</v>
      </c>
      <c r="AR934" s="4">
        <f t="shared" si="33"/>
        <v>39180.74655</v>
      </c>
      <c r="AS934" s="4">
        <f t="shared" si="34"/>
        <v>65654.55382</v>
      </c>
      <c r="AT934" s="4">
        <f t="shared" si="35"/>
        <v>78376.15499</v>
      </c>
      <c r="AU934" s="4">
        <f>AP934*'Ejercicio 3 - TIR'!$D$5</f>
        <v>15924.85765</v>
      </c>
      <c r="AV934" s="4">
        <f>AQ934*'Ejercicio 3 - TIR'!$D$5</f>
        <v>15704.14762</v>
      </c>
      <c r="AW934" s="4">
        <f>AR934*'Ejercicio 3 - TIR'!$D$5</f>
        <v>19590.37328</v>
      </c>
      <c r="AX934" s="4">
        <f>AS934*'Ejercicio 3 - TIR'!$D$5</f>
        <v>32827.27691</v>
      </c>
      <c r="AY934" s="4">
        <f>AT934*'Ejercicio 3 - TIR'!$D$5</f>
        <v>39188.07749</v>
      </c>
      <c r="AZ934" s="4">
        <f t="shared" ref="AZ934:BD934" si="2837">AJ934-AU934-AE934</f>
        <v>28388.76886</v>
      </c>
      <c r="BA934" s="4">
        <f t="shared" si="2837"/>
        <v>27383.75774</v>
      </c>
      <c r="BB934" s="4">
        <f t="shared" si="2837"/>
        <v>29985.4369</v>
      </c>
      <c r="BC934" s="4">
        <f t="shared" si="2837"/>
        <v>41720.9246</v>
      </c>
      <c r="BD934" s="4">
        <f t="shared" si="2837"/>
        <v>45935.87673</v>
      </c>
      <c r="BE934" s="4">
        <f t="shared" ref="BE934:BI934" si="2838">AZ934/Z934</f>
        <v>24298.59607</v>
      </c>
      <c r="BF934" s="4">
        <f t="shared" si="2838"/>
        <v>20338.25325</v>
      </c>
      <c r="BG934" s="4">
        <f t="shared" si="2838"/>
        <v>18305.10952</v>
      </c>
      <c r="BH934" s="4">
        <f t="shared" si="2838"/>
        <v>21081.72443</v>
      </c>
      <c r="BI934" s="4">
        <f t="shared" si="2838"/>
        <v>18625.76304</v>
      </c>
      <c r="BJ934" s="4">
        <f t="shared" si="38"/>
        <v>75386.55804</v>
      </c>
      <c r="BK934" s="4">
        <f t="shared" si="39"/>
        <v>43428.96898</v>
      </c>
      <c r="BL934" s="4">
        <f t="shared" si="40"/>
        <v>118815.527</v>
      </c>
      <c r="BM934" s="4">
        <f>BK934*'Ejercicio 3 - TIR'!$D$5</f>
        <v>21714.48449</v>
      </c>
      <c r="BN934" s="4">
        <f t="shared" si="41"/>
        <v>97101.04254</v>
      </c>
      <c r="BO934" s="4">
        <f t="shared" si="42"/>
        <v>39371.86222</v>
      </c>
      <c r="BP934" s="4">
        <f t="shared" si="43"/>
        <v>-118613.6193</v>
      </c>
      <c r="BQ934" s="4">
        <f t="shared" ref="BQ934:BT934" si="2839">BE934</f>
        <v>24298.59607</v>
      </c>
      <c r="BR934" s="4">
        <f t="shared" si="2839"/>
        <v>20338.25325</v>
      </c>
      <c r="BS934" s="4">
        <f t="shared" si="2839"/>
        <v>18305.10952</v>
      </c>
      <c r="BT934" s="4">
        <f t="shared" si="2839"/>
        <v>21081.72443</v>
      </c>
      <c r="BU934" s="4">
        <f t="shared" si="45"/>
        <v>57997.62527</v>
      </c>
      <c r="BV934" s="36">
        <f t="shared" si="46"/>
        <v>5.413276785</v>
      </c>
    </row>
    <row r="935" ht="15.0" customHeight="1">
      <c r="A935" s="2">
        <v>934.0</v>
      </c>
      <c r="B935" s="3">
        <f t="shared" si="4"/>
        <v>0.7233137005</v>
      </c>
      <c r="C935" s="4">
        <f>IF(B935&lt;=('Ejercicio 3 - TIR'!$D$13-'Ejercicio 3 - TIR'!$C$13)/('Ejercicio 3 - TIR'!$E$13-'Ejercicio 3 - TIR'!$C$13),'Ejercicio 3 - TIR'!$C$13+SQRT(('Ejercicio 3 - TIR'!$E$13-'Ejercicio 3 - TIR'!$C$13)*('Ejercicio 3 - TIR'!$D$13-'Ejercicio 3 - TIR'!$C$13)*B935),'Ejercicio 3 - TIR'!$E$13-SQRT(('Ejercicio 3 - TIR'!$E$13-'Ejercicio 3 - TIR'!$C$13)*('Ejercicio 3 - TIR'!$E$13-'Ejercicio 3 - TIR'!$D$13)*(1-B935)))</f>
        <v>81778.48636</v>
      </c>
      <c r="D935" s="3">
        <f t="shared" si="5"/>
        <v>0.6484227919</v>
      </c>
      <c r="E935" s="4">
        <f>IF(D935&lt;=('Ejercicio 3 - TIR'!$D$14-'Ejercicio 3 - TIR'!$C$14)/('Ejercicio 3 - TIR'!$E$14-'Ejercicio 3 - TIR'!$C$14),'Ejercicio 3 - TIR'!$C$14+SQRT(('Ejercicio 3 - TIR'!$E$14-'Ejercicio 3 - TIR'!$C$14)*('Ejercicio 3 - TIR'!$D$14-'Ejercicio 3 - TIR'!$C$14)*D935),'Ejercicio 3 - TIR'!$E$14-SQRT(('Ejercicio 3 - TIR'!$E$14-'Ejercicio 3 - TIR'!$C$14)*('Ejercicio 3 - TIR'!$E$14-'Ejercicio 3 - TIR'!$D$14)*(1-D935)))</f>
        <v>32738.00432</v>
      </c>
      <c r="F935" s="3">
        <f t="shared" si="6"/>
        <v>0.8913223006</v>
      </c>
      <c r="G935" s="4">
        <f>IF(F935&lt;=('Ejercicio 3 - TIR'!$D$18-'Ejercicio 3 - TIR'!$C$18)/('Ejercicio 3 - TIR'!$E$18-'Ejercicio 3 - TIR'!$C$18),'Ejercicio 3 - TIR'!$C$18+SQRT(('Ejercicio 3 - TIR'!$E$18-'Ejercicio 3 - TIR'!$C$18)*('Ejercicio 3 - TIR'!$D$18-'Ejercicio 3 - TIR'!$C$18)*F935),'Ejercicio 3 - TIR'!$E$18-SQRT(('Ejercicio 3 - TIR'!$E$18-'Ejercicio 3 - TIR'!$C$18)*('Ejercicio 3 - TIR'!$E$18-'Ejercicio 3 - TIR'!$D$18)*(1-F935)))</f>
        <v>42145.0346</v>
      </c>
      <c r="H935" s="3">
        <f t="shared" si="7"/>
        <v>0.3359676911</v>
      </c>
      <c r="I935" s="4">
        <f>IF(H935&lt;=('Ejercicio 3 - TIR'!$D$18-'Ejercicio 3 - TIR'!$C$18)/('Ejercicio 3 - TIR'!$E$18-'Ejercicio 3 - TIR'!$C$18),'Ejercicio 3 - TIR'!$C$18+SQRT(('Ejercicio 3 - TIR'!$E$18-'Ejercicio 3 - TIR'!$C$18)*('Ejercicio 3 - TIR'!$D$18-'Ejercicio 3 - TIR'!$C$18)*H935),'Ejercicio 3 - TIR'!$E$18-SQRT(('Ejercicio 3 - TIR'!$E$18-'Ejercicio 3 - TIR'!$C$18)*('Ejercicio 3 - TIR'!$E$18-'Ejercicio 3 - TIR'!$D$18)*(1-H935)))</f>
        <v>37098.95441</v>
      </c>
      <c r="J935" s="3">
        <f t="shared" si="8"/>
        <v>0.4738746852</v>
      </c>
      <c r="K935" s="4">
        <f>IF(J935&lt;=('Ejercicio 3 - TIR'!$D$18-'Ejercicio 3 - TIR'!$C$18)/('Ejercicio 3 - TIR'!$E$18-'Ejercicio 3 - TIR'!$C$18),'Ejercicio 3 - TIR'!$C$18+SQRT(('Ejercicio 3 - TIR'!$E$18-'Ejercicio 3 - TIR'!$C$18)*('Ejercicio 3 - TIR'!$D$18-'Ejercicio 3 - TIR'!$C$18)*J935),'Ejercicio 3 - TIR'!$E$18-SQRT(('Ejercicio 3 - TIR'!$E$18-'Ejercicio 3 - TIR'!$C$18)*('Ejercicio 3 - TIR'!$E$18-'Ejercicio 3 - TIR'!$D$18)*(1-J935)))</f>
        <v>38430.96689</v>
      </c>
      <c r="L935" s="3">
        <f t="shared" si="9"/>
        <v>0.2825248413</v>
      </c>
      <c r="M935" s="4">
        <f>IF(L935&lt;=('Ejercicio 3 - TIR'!$D$18-'Ejercicio 3 - TIR'!$C$18)/('Ejercicio 3 - TIR'!$E$18-'Ejercicio 3 - TIR'!$C$18),'Ejercicio 3 - TIR'!$C$18+SQRT(('Ejercicio 3 - TIR'!$E$18-'Ejercicio 3 - TIR'!$C$18)*('Ejercicio 3 - TIR'!$D$18-'Ejercicio 3 - TIR'!$C$18)*L935),'Ejercicio 3 - TIR'!$E$18-SQRT(('Ejercicio 3 - TIR'!$E$18-'Ejercicio 3 - TIR'!$C$18)*('Ejercicio 3 - TIR'!$E$18-'Ejercicio 3 - TIR'!$D$18)*(1-L935)))</f>
        <v>36509.89448</v>
      </c>
      <c r="N935" s="3">
        <f t="shared" si="10"/>
        <v>0.8128166006</v>
      </c>
      <c r="O935" s="4">
        <f>IF(N935&lt;=('Ejercicio 3 - TIR'!$D$18-'Ejercicio 3 - TIR'!$C$18)/('Ejercicio 3 - TIR'!$E$18-'Ejercicio 3 - TIR'!$C$18),'Ejercicio 3 - TIR'!$C$18+SQRT(('Ejercicio 3 - TIR'!$E$18-'Ejercicio 3 - TIR'!$C$18)*('Ejercicio 3 - TIR'!$D$18-'Ejercicio 3 - TIR'!$C$18)*N935),'Ejercicio 3 - TIR'!$E$18-SQRT(('Ejercicio 3 - TIR'!$E$18-'Ejercicio 3 - TIR'!$C$18)*('Ejercicio 3 - TIR'!$E$18-'Ejercicio 3 - TIR'!$D$18)*(1-N935)))</f>
        <v>41253.16734</v>
      </c>
      <c r="P935" s="3">
        <f t="shared" si="11"/>
        <v>0.9660303636</v>
      </c>
      <c r="Q935" s="7">
        <f>IF(P935&lt;=('Ejercicio 3 - TIR'!$D$22-'Ejercicio 3 - TIR'!$C$22)/('Ejercicio 3 - TIR'!$E$22-'Ejercicio 3 - TIR'!$C$22),'Ejercicio 3 - TIR'!$C$22+SQRT(('Ejercicio 3 - TIR'!$E$22-'Ejercicio 3 - TIR'!$C$22)*('Ejercicio 3 - TIR'!$D$22-'Ejercicio 3 - TIR'!$C$22)*P935),'Ejercicio 3 - TIR'!$E$22-SQRT(('Ejercicio 3 - TIR'!$E$22-'Ejercicio 3 - TIR'!$C$22)*('Ejercicio 3 - TIR'!$E$22-'Ejercicio 3 - TIR'!$D$22)*(1-P935)))</f>
        <v>0.1721804511</v>
      </c>
      <c r="R935" s="3">
        <f t="shared" si="12"/>
        <v>0.190776594</v>
      </c>
      <c r="S935" s="7">
        <f>IF(R935&lt;=('Ejercicio 3 - TIR'!$D$23-'Ejercicio 3 - TIR'!$C$23)/('Ejercicio 3 - TIR'!$E$23-'Ejercicio 3 - TIR'!$C$23),'Ejercicio 3 - TIR'!$C$23+SQRT(('Ejercicio 3 - TIR'!$E$23-'Ejercicio 3 - TIR'!$C$23)*('Ejercicio 3 - TIR'!$D$23-'Ejercicio 3 - TIR'!$C$23)*R935),'Ejercicio 3 - TIR'!$E$23-SQRT(('Ejercicio 3 - TIR'!$E$23-'Ejercicio 3 - TIR'!$C$23)*('Ejercicio 3 - TIR'!$E$23-'Ejercicio 3 - TIR'!$D$23)*(1-R935)))</f>
        <v>0.1385309975</v>
      </c>
      <c r="T935" s="3">
        <f t="shared" si="13"/>
        <v>0.08039550451</v>
      </c>
      <c r="U935" s="7">
        <f>IF(T935&lt;=('Ejercicio 3 - TIR'!$D$24-'Ejercicio 3 - TIR'!$C$24)/('Ejercicio 3 - TIR'!$E$24-'Ejercicio 3 - TIR'!$C$24),'Ejercicio 3 - TIR'!$C$24+SQRT(('Ejercicio 3 - TIR'!$E$24-'Ejercicio 3 - TIR'!$C$24)*('Ejercicio 3 - TIR'!$D$24-'Ejercicio 3 - TIR'!$C$24)*T935),'Ejercicio 3 - TIR'!$E$24-SQRT(('Ejercicio 3 - TIR'!$E$24-'Ejercicio 3 - TIR'!$C$24)*('Ejercicio 3 - TIR'!$E$24-'Ejercicio 3 - TIR'!$D$24)*(1-T935)))</f>
        <v>0.1629934814</v>
      </c>
      <c r="V935" s="3">
        <f t="shared" si="14"/>
        <v>0.1012771207</v>
      </c>
      <c r="W935" s="7">
        <f>IF(V935&lt;=('Ejercicio 3 - TIR'!$D$25-'Ejercicio 3 - TIR'!$C$25)/('Ejercicio 3 - TIR'!$E$25-'Ejercicio 3 - TIR'!$C$25),'Ejercicio 3 - TIR'!$C$25+SQRT(('Ejercicio 3 - TIR'!$E$25-'Ejercicio 3 - TIR'!$C$25)*('Ejercicio 3 - TIR'!$D$25-'Ejercicio 3 - TIR'!$C$25)*V935),'Ejercicio 3 - TIR'!$E$25-SQRT(('Ejercicio 3 - TIR'!$E$25-'Ejercicio 3 - TIR'!$C$25)*('Ejercicio 3 - TIR'!$E$25-'Ejercicio 3 - TIR'!$D$25)*(1-V935)))</f>
        <v>0.1919074753</v>
      </c>
      <c r="X935" s="3">
        <f t="shared" si="15"/>
        <v>0.9325707026</v>
      </c>
      <c r="Y935" s="7">
        <f>IF(X935&lt;=('Ejercicio 3 - TIR'!$D$26-'Ejercicio 3 - TIR'!$C$26)/('Ejercicio 3 - TIR'!$E$26-'Ejercicio 3 - TIR'!$C$26),'Ejercicio 3 - TIR'!$C$26+SQRT(('Ejercicio 3 - TIR'!$E$26-'Ejercicio 3 - TIR'!$C$26)*('Ejercicio 3 - TIR'!$D$26-'Ejercicio 3 - TIR'!$C$26)*X935),'Ejercicio 3 - TIR'!$E$26-SQRT(('Ejercicio 3 - TIR'!$E$26-'Ejercicio 3 - TIR'!$C$26)*('Ejercicio 3 - TIR'!$E$26-'Ejercicio 3 - TIR'!$D$26)*(1-X935)))</f>
        <v>0.2609181184</v>
      </c>
      <c r="Z935" s="3">
        <f t="shared" si="16"/>
        <v>1.172180451</v>
      </c>
      <c r="AA935" s="3">
        <f t="shared" si="17"/>
        <v>1.334563778</v>
      </c>
      <c r="AB935" s="3">
        <f t="shared" si="18"/>
        <v>1.552088975</v>
      </c>
      <c r="AC935" s="3">
        <f t="shared" si="19"/>
        <v>1.849946451</v>
      </c>
      <c r="AD935" s="3">
        <f t="shared" si="20"/>
        <v>2.332630998</v>
      </c>
      <c r="AE935" s="2">
        <f t="shared" si="21"/>
        <v>5636.844351</v>
      </c>
      <c r="AF935" s="2">
        <f t="shared" si="22"/>
        <v>6417.722022</v>
      </c>
      <c r="AG935" s="2">
        <f t="shared" si="23"/>
        <v>7463.768878</v>
      </c>
      <c r="AH935" s="2">
        <f t="shared" si="24"/>
        <v>8896.121919</v>
      </c>
      <c r="AI935" s="2">
        <f t="shared" si="25"/>
        <v>11217.28131</v>
      </c>
      <c r="AJ935" s="4">
        <f t="shared" si="26"/>
        <v>49401.58566</v>
      </c>
      <c r="AK935" s="4">
        <f t="shared" si="27"/>
        <v>49510.92076</v>
      </c>
      <c r="AL935" s="4">
        <f t="shared" si="28"/>
        <v>59648.28</v>
      </c>
      <c r="AM935" s="4">
        <f t="shared" si="29"/>
        <v>67541.34974</v>
      </c>
      <c r="AN935" s="4">
        <f t="shared" si="30"/>
        <v>96228.41693</v>
      </c>
      <c r="AO935" s="4">
        <f>C935/'Ejercicio 3 - TIR'!$D$7</f>
        <v>16355.69727</v>
      </c>
      <c r="AP935" s="4">
        <f t="shared" si="31"/>
        <v>33045.88839</v>
      </c>
      <c r="AQ935" s="4">
        <f t="shared" si="32"/>
        <v>33155.22349</v>
      </c>
      <c r="AR935" s="4">
        <f t="shared" si="33"/>
        <v>43292.58273</v>
      </c>
      <c r="AS935" s="4">
        <f t="shared" si="34"/>
        <v>51185.65247</v>
      </c>
      <c r="AT935" s="4">
        <f t="shared" si="35"/>
        <v>79872.71966</v>
      </c>
      <c r="AU935" s="4">
        <f>AP935*'Ejercicio 3 - TIR'!$D$5</f>
        <v>16522.9442</v>
      </c>
      <c r="AV935" s="4">
        <f>AQ935*'Ejercicio 3 - TIR'!$D$5</f>
        <v>16577.61174</v>
      </c>
      <c r="AW935" s="4">
        <f>AR935*'Ejercicio 3 - TIR'!$D$5</f>
        <v>21646.29136</v>
      </c>
      <c r="AX935" s="4">
        <f>AS935*'Ejercicio 3 - TIR'!$D$5</f>
        <v>25592.82623</v>
      </c>
      <c r="AY935" s="4">
        <f>AT935*'Ejercicio 3 - TIR'!$D$5</f>
        <v>39936.35983</v>
      </c>
      <c r="AZ935" s="4">
        <f t="shared" ref="AZ935:BD935" si="2840">AJ935-AU935-AE935</f>
        <v>27241.79712</v>
      </c>
      <c r="BA935" s="4">
        <f t="shared" si="2840"/>
        <v>26515.58699</v>
      </c>
      <c r="BB935" s="4">
        <f t="shared" si="2840"/>
        <v>30538.21976</v>
      </c>
      <c r="BC935" s="4">
        <f t="shared" si="2840"/>
        <v>33052.40159</v>
      </c>
      <c r="BD935" s="4">
        <f t="shared" si="2840"/>
        <v>45074.77579</v>
      </c>
      <c r="BE935" s="4">
        <f t="shared" ref="BE935:BI935" si="2841">AZ935/Z935</f>
        <v>23240.27592</v>
      </c>
      <c r="BF935" s="4">
        <f t="shared" si="2841"/>
        <v>19868.35506</v>
      </c>
      <c r="BG935" s="4">
        <f t="shared" si="2841"/>
        <v>19675.56001</v>
      </c>
      <c r="BH935" s="4">
        <f t="shared" si="2841"/>
        <v>17866.68017</v>
      </c>
      <c r="BI935" s="4">
        <f t="shared" si="2841"/>
        <v>19323.57746</v>
      </c>
      <c r="BJ935" s="4">
        <f t="shared" si="38"/>
        <v>76365.68371</v>
      </c>
      <c r="BK935" s="4">
        <f t="shared" si="39"/>
        <v>38151.80646</v>
      </c>
      <c r="BL935" s="4">
        <f t="shared" si="40"/>
        <v>114517.4902</v>
      </c>
      <c r="BM935" s="4">
        <f>BK935*'Ejercicio 3 - TIR'!$D$5</f>
        <v>19075.90323</v>
      </c>
      <c r="BN935" s="4">
        <f t="shared" si="41"/>
        <v>95441.58694</v>
      </c>
      <c r="BO935" s="4">
        <f t="shared" si="42"/>
        <v>40915.85296</v>
      </c>
      <c r="BP935" s="4">
        <f t="shared" si="43"/>
        <v>-114516.4907</v>
      </c>
      <c r="BQ935" s="4">
        <f t="shared" ref="BQ935:BT935" si="2842">BE935</f>
        <v>23240.27592</v>
      </c>
      <c r="BR935" s="4">
        <f t="shared" si="2842"/>
        <v>19868.35506</v>
      </c>
      <c r="BS935" s="4">
        <f t="shared" si="2842"/>
        <v>19675.56001</v>
      </c>
      <c r="BT935" s="4">
        <f t="shared" si="2842"/>
        <v>17866.68017</v>
      </c>
      <c r="BU935" s="4">
        <f t="shared" si="45"/>
        <v>60239.43042</v>
      </c>
      <c r="BV935" s="36">
        <f t="shared" si="46"/>
        <v>6.213217941</v>
      </c>
    </row>
    <row r="936" ht="15.0" customHeight="1">
      <c r="A936" s="2">
        <v>935.0</v>
      </c>
      <c r="B936" s="3">
        <f t="shared" si="4"/>
        <v>0.1583727467</v>
      </c>
      <c r="C936" s="4">
        <f>IF(B936&lt;=('Ejercicio 3 - TIR'!$D$13-'Ejercicio 3 - TIR'!$C$13)/('Ejercicio 3 - TIR'!$E$13-'Ejercicio 3 - TIR'!$C$13),'Ejercicio 3 - TIR'!$C$13+SQRT(('Ejercicio 3 - TIR'!$E$13-'Ejercicio 3 - TIR'!$C$13)*('Ejercicio 3 - TIR'!$D$13-'Ejercicio 3 - TIR'!$C$13)*B936),'Ejercicio 3 - TIR'!$E$13-SQRT(('Ejercicio 3 - TIR'!$E$13-'Ejercicio 3 - TIR'!$C$13)*('Ejercicio 3 - TIR'!$E$13-'Ejercicio 3 - TIR'!$D$13)*(1-B936)))</f>
        <v>67959.2147</v>
      </c>
      <c r="D936" s="3">
        <f t="shared" si="5"/>
        <v>0.9456195026</v>
      </c>
      <c r="E936" s="4">
        <f>IF(D936&lt;=('Ejercicio 3 - TIR'!$D$14-'Ejercicio 3 - TIR'!$C$14)/('Ejercicio 3 - TIR'!$E$14-'Ejercicio 3 - TIR'!$C$14),'Ejercicio 3 - TIR'!$C$14+SQRT(('Ejercicio 3 - TIR'!$E$14-'Ejercicio 3 - TIR'!$C$14)*('Ejercicio 3 - TIR'!$D$14-'Ejercicio 3 - TIR'!$C$14)*D936),'Ejercicio 3 - TIR'!$E$14-SQRT(('Ejercicio 3 - TIR'!$E$14-'Ejercicio 3 - TIR'!$C$14)*('Ejercicio 3 - TIR'!$E$14-'Ejercicio 3 - TIR'!$D$14)*(1-D936)))</f>
        <v>37143.94072</v>
      </c>
      <c r="F936" s="3">
        <f t="shared" si="6"/>
        <v>0.01147403383</v>
      </c>
      <c r="G936" s="4">
        <f>IF(F936&lt;=('Ejercicio 3 - TIR'!$D$18-'Ejercicio 3 - TIR'!$C$18)/('Ejercicio 3 - TIR'!$E$18-'Ejercicio 3 - TIR'!$C$18),'Ejercicio 3 - TIR'!$C$18+SQRT(('Ejercicio 3 - TIR'!$E$18-'Ejercicio 3 - TIR'!$C$18)*('Ejercicio 3 - TIR'!$D$18-'Ejercicio 3 - TIR'!$C$18)*F936),'Ejercicio 3 - TIR'!$E$18-SQRT(('Ejercicio 3 - TIR'!$E$18-'Ejercicio 3 - TIR'!$C$18)*('Ejercicio 3 - TIR'!$E$18-'Ejercicio 3 - TIR'!$D$18)*(1-F936)))</f>
        <v>31311.90894</v>
      </c>
      <c r="H936" s="3">
        <f t="shared" si="7"/>
        <v>0.01951816063</v>
      </c>
      <c r="I936" s="4">
        <f>IF(H936&lt;=('Ejercicio 3 - TIR'!$D$18-'Ejercicio 3 - TIR'!$C$18)/('Ejercicio 3 - TIR'!$E$18-'Ejercicio 3 - TIR'!$C$18),'Ejercicio 3 - TIR'!$C$18+SQRT(('Ejercicio 3 - TIR'!$E$18-'Ejercicio 3 - TIR'!$C$18)*('Ejercicio 3 - TIR'!$D$18-'Ejercicio 3 - TIR'!$C$18)*H936),'Ejercicio 3 - TIR'!$E$18-SQRT(('Ejercicio 3 - TIR'!$E$18-'Ejercicio 3 - TIR'!$C$18)*('Ejercicio 3 - TIR'!$E$18-'Ejercicio 3 - TIR'!$D$18)*(1-H936)))</f>
        <v>31711.05935</v>
      </c>
      <c r="J936" s="3">
        <f t="shared" si="8"/>
        <v>0.6252614889</v>
      </c>
      <c r="K936" s="4">
        <f>IF(J936&lt;=('Ejercicio 3 - TIR'!$D$18-'Ejercicio 3 - TIR'!$C$18)/('Ejercicio 3 - TIR'!$E$18-'Ejercicio 3 - TIR'!$C$18),'Ejercicio 3 - TIR'!$C$18+SQRT(('Ejercicio 3 - TIR'!$E$18-'Ejercicio 3 - TIR'!$C$18)*('Ejercicio 3 - TIR'!$D$18-'Ejercicio 3 - TIR'!$C$18)*J936),'Ejercicio 3 - TIR'!$E$18-SQRT(('Ejercicio 3 - TIR'!$E$18-'Ejercicio 3 - TIR'!$C$18)*('Ejercicio 3 - TIR'!$E$18-'Ejercicio 3 - TIR'!$D$18)*(1-J936)))</f>
        <v>39684.48364</v>
      </c>
      <c r="L936" s="3">
        <f t="shared" si="9"/>
        <v>0.4269882426</v>
      </c>
      <c r="M936" s="4">
        <f>IF(L936&lt;=('Ejercicio 3 - TIR'!$D$18-'Ejercicio 3 - TIR'!$C$18)/('Ejercicio 3 - TIR'!$E$18-'Ejercicio 3 - TIR'!$C$18),'Ejercicio 3 - TIR'!$C$18+SQRT(('Ejercicio 3 - TIR'!$E$18-'Ejercicio 3 - TIR'!$C$18)*('Ejercicio 3 - TIR'!$D$18-'Ejercicio 3 - TIR'!$C$18)*L936),'Ejercicio 3 - TIR'!$E$18-SQRT(('Ejercicio 3 - TIR'!$E$18-'Ejercicio 3 - TIR'!$C$18)*('Ejercicio 3 - TIR'!$E$18-'Ejercicio 3 - TIR'!$D$18)*(1-L936)))</f>
        <v>38003.01421</v>
      </c>
      <c r="N936" s="3">
        <f t="shared" si="10"/>
        <v>0.5226218552</v>
      </c>
      <c r="O936" s="4">
        <f>IF(N936&lt;=('Ejercicio 3 - TIR'!$D$18-'Ejercicio 3 - TIR'!$C$18)/('Ejercicio 3 - TIR'!$E$18-'Ejercicio 3 - TIR'!$C$18),'Ejercicio 3 - TIR'!$C$18+SQRT(('Ejercicio 3 - TIR'!$E$18-'Ejercicio 3 - TIR'!$C$18)*('Ejercicio 3 - TIR'!$D$18-'Ejercicio 3 - TIR'!$C$18)*N936),'Ejercicio 3 - TIR'!$E$18-SQRT(('Ejercicio 3 - TIR'!$E$18-'Ejercicio 3 - TIR'!$C$18)*('Ejercicio 3 - TIR'!$E$18-'Ejercicio 3 - TIR'!$D$18)*(1-N936)))</f>
        <v>38853.99787</v>
      </c>
      <c r="P936" s="3">
        <f t="shared" si="11"/>
        <v>0.1218267111</v>
      </c>
      <c r="Q936" s="7">
        <f>IF(P936&lt;=('Ejercicio 3 - TIR'!$D$22-'Ejercicio 3 - TIR'!$C$22)/('Ejercicio 3 - TIR'!$E$22-'Ejercicio 3 - TIR'!$C$22),'Ejercicio 3 - TIR'!$C$22+SQRT(('Ejercicio 3 - TIR'!$E$22-'Ejercicio 3 - TIR'!$C$22)*('Ejercicio 3 - TIR'!$D$22-'Ejercicio 3 - TIR'!$C$22)*P936),'Ejercicio 3 - TIR'!$E$22-SQRT(('Ejercicio 3 - TIR'!$E$22-'Ejercicio 3 - TIR'!$C$22)*('Ejercicio 3 - TIR'!$E$22-'Ejercicio 3 - TIR'!$D$22)*(1-P936)))</f>
        <v>0.1348083787</v>
      </c>
      <c r="R936" s="3">
        <f t="shared" si="12"/>
        <v>0.9125650595</v>
      </c>
      <c r="S936" s="7">
        <f>IF(R936&lt;=('Ejercicio 3 - TIR'!$D$23-'Ejercicio 3 - TIR'!$C$23)/('Ejercicio 3 - TIR'!$E$23-'Ejercicio 3 - TIR'!$C$23),'Ejercicio 3 - TIR'!$C$23+SQRT(('Ejercicio 3 - TIR'!$E$23-'Ejercicio 3 - TIR'!$C$23)*('Ejercicio 3 - TIR'!$D$23-'Ejercicio 3 - TIR'!$C$23)*R936),'Ejercicio 3 - TIR'!$E$23-SQRT(('Ejercicio 3 - TIR'!$E$23-'Ejercicio 3 - TIR'!$C$23)*('Ejercicio 3 - TIR'!$E$23-'Ejercicio 3 - TIR'!$D$23)*(1-R936)))</f>
        <v>0.1674547661</v>
      </c>
      <c r="T936" s="3">
        <f t="shared" si="13"/>
        <v>0.131328588</v>
      </c>
      <c r="U936" s="7">
        <f>IF(T936&lt;=('Ejercicio 3 - TIR'!$D$24-'Ejercicio 3 - TIR'!$C$24)/('Ejercicio 3 - TIR'!$E$24-'Ejercicio 3 - TIR'!$C$24),'Ejercicio 3 - TIR'!$C$24+SQRT(('Ejercicio 3 - TIR'!$E$24-'Ejercicio 3 - TIR'!$C$24)*('Ejercicio 3 - TIR'!$D$24-'Ejercicio 3 - TIR'!$C$24)*T936),'Ejercicio 3 - TIR'!$E$24-SQRT(('Ejercicio 3 - TIR'!$E$24-'Ejercicio 3 - TIR'!$C$24)*('Ejercicio 3 - TIR'!$E$24-'Ejercicio 3 - TIR'!$D$24)*(1-T936)))</f>
        <v>0.1666069273</v>
      </c>
      <c r="V936" s="3">
        <f t="shared" si="14"/>
        <v>0.5362629107</v>
      </c>
      <c r="W936" s="7">
        <f>IF(V936&lt;=('Ejercicio 3 - TIR'!$D$25-'Ejercicio 3 - TIR'!$C$25)/('Ejercicio 3 - TIR'!$E$25-'Ejercicio 3 - TIR'!$C$25),'Ejercicio 3 - TIR'!$C$25+SQRT(('Ejercicio 3 - TIR'!$E$25-'Ejercicio 3 - TIR'!$C$25)*('Ejercicio 3 - TIR'!$D$25-'Ejercicio 3 - TIR'!$C$25)*V936),'Ejercicio 3 - TIR'!$E$25-SQRT(('Ejercicio 3 - TIR'!$E$25-'Ejercicio 3 - TIR'!$C$25)*('Ejercicio 3 - TIR'!$E$25-'Ejercicio 3 - TIR'!$D$25)*(1-V936)))</f>
        <v>0.2097125353</v>
      </c>
      <c r="X936" s="3">
        <f t="shared" si="15"/>
        <v>0.7324038227</v>
      </c>
      <c r="Y936" s="7">
        <f>IF(X936&lt;=('Ejercicio 3 - TIR'!$D$26-'Ejercicio 3 - TIR'!$C$26)/('Ejercicio 3 - TIR'!$E$26-'Ejercicio 3 - TIR'!$C$26),'Ejercicio 3 - TIR'!$C$26+SQRT(('Ejercicio 3 - TIR'!$E$26-'Ejercicio 3 - TIR'!$C$26)*('Ejercicio 3 - TIR'!$D$26-'Ejercicio 3 - TIR'!$C$26)*X936),'Ejercicio 3 - TIR'!$E$26-SQRT(('Ejercicio 3 - TIR'!$E$26-'Ejercicio 3 - TIR'!$C$26)*('Ejercicio 3 - TIR'!$E$26-'Ejercicio 3 - TIR'!$D$26)*(1-X936)))</f>
        <v>0.2419865898</v>
      </c>
      <c r="Z936" s="3">
        <f t="shared" si="16"/>
        <v>1.134808379</v>
      </c>
      <c r="AA936" s="3">
        <f t="shared" si="17"/>
        <v>1.32483745</v>
      </c>
      <c r="AB936" s="3">
        <f t="shared" si="18"/>
        <v>1.545564547</v>
      </c>
      <c r="AC936" s="3">
        <f t="shared" si="19"/>
        <v>1.869688807</v>
      </c>
      <c r="AD936" s="3">
        <f t="shared" si="20"/>
        <v>2.322128425</v>
      </c>
      <c r="AE936" s="2">
        <f t="shared" si="21"/>
        <v>5007.314427</v>
      </c>
      <c r="AF936" s="2">
        <f t="shared" si="22"/>
        <v>5845.813094</v>
      </c>
      <c r="AG936" s="2">
        <f t="shared" si="23"/>
        <v>6819.766051</v>
      </c>
      <c r="AH936" s="2">
        <f t="shared" si="24"/>
        <v>8249.956479</v>
      </c>
      <c r="AI936" s="2">
        <f t="shared" si="25"/>
        <v>10246.33531</v>
      </c>
      <c r="AJ936" s="4">
        <f t="shared" si="26"/>
        <v>35533.01662</v>
      </c>
      <c r="AK936" s="4">
        <f t="shared" si="27"/>
        <v>42011.99902</v>
      </c>
      <c r="AL936" s="4">
        <f t="shared" si="28"/>
        <v>61334.93098</v>
      </c>
      <c r="AM936" s="4">
        <f t="shared" si="29"/>
        <v>71053.81029</v>
      </c>
      <c r="AN936" s="4">
        <f t="shared" si="30"/>
        <v>90223.97288</v>
      </c>
      <c r="AO936" s="4">
        <f>C936/'Ejercicio 3 - TIR'!$D$7</f>
        <v>13591.84294</v>
      </c>
      <c r="AP936" s="4">
        <f t="shared" si="31"/>
        <v>21941.17368</v>
      </c>
      <c r="AQ936" s="4">
        <f t="shared" si="32"/>
        <v>28420.15608</v>
      </c>
      <c r="AR936" s="4">
        <f t="shared" si="33"/>
        <v>47743.08804</v>
      </c>
      <c r="AS936" s="4">
        <f t="shared" si="34"/>
        <v>57461.96735</v>
      </c>
      <c r="AT936" s="4">
        <f t="shared" si="35"/>
        <v>76632.12994</v>
      </c>
      <c r="AU936" s="4">
        <f>AP936*'Ejercicio 3 - TIR'!$D$5</f>
        <v>10970.58684</v>
      </c>
      <c r="AV936" s="4">
        <f>AQ936*'Ejercicio 3 - TIR'!$D$5</f>
        <v>14210.07804</v>
      </c>
      <c r="AW936" s="4">
        <f>AR936*'Ejercicio 3 - TIR'!$D$5</f>
        <v>23871.54402</v>
      </c>
      <c r="AX936" s="4">
        <f>AS936*'Ejercicio 3 - TIR'!$D$5</f>
        <v>28730.98367</v>
      </c>
      <c r="AY936" s="4">
        <f>AT936*'Ejercicio 3 - TIR'!$D$5</f>
        <v>38316.06497</v>
      </c>
      <c r="AZ936" s="4">
        <f t="shared" ref="AZ936:BD936" si="2843">AJ936-AU936-AE936</f>
        <v>19555.11535</v>
      </c>
      <c r="BA936" s="4">
        <f t="shared" si="2843"/>
        <v>21956.10788</v>
      </c>
      <c r="BB936" s="4">
        <f t="shared" si="2843"/>
        <v>30643.62091</v>
      </c>
      <c r="BC936" s="4">
        <f t="shared" si="2843"/>
        <v>34072.87013</v>
      </c>
      <c r="BD936" s="4">
        <f t="shared" si="2843"/>
        <v>41661.5726</v>
      </c>
      <c r="BE936" s="4">
        <f t="shared" ref="BE936:BI936" si="2844">AZ936/Z936</f>
        <v>17232.0858</v>
      </c>
      <c r="BF936" s="4">
        <f t="shared" si="2844"/>
        <v>16572.68058</v>
      </c>
      <c r="BG936" s="4">
        <f t="shared" si="2844"/>
        <v>19826.81407</v>
      </c>
      <c r="BH936" s="4">
        <f t="shared" si="2844"/>
        <v>18223.81886</v>
      </c>
      <c r="BI936" s="4">
        <f t="shared" si="2844"/>
        <v>17941.11478</v>
      </c>
      <c r="BJ936" s="4">
        <f t="shared" si="38"/>
        <v>86253.00056</v>
      </c>
      <c r="BK936" s="4">
        <f t="shared" si="39"/>
        <v>31562.00484</v>
      </c>
      <c r="BL936" s="4">
        <f t="shared" si="40"/>
        <v>117815.0054</v>
      </c>
      <c r="BM936" s="4">
        <f>BK936*'Ejercicio 3 - TIR'!$D$5</f>
        <v>15781.00242</v>
      </c>
      <c r="BN936" s="4">
        <f t="shared" si="41"/>
        <v>102034.003</v>
      </c>
      <c r="BO936" s="4">
        <f t="shared" si="42"/>
        <v>43939.86219</v>
      </c>
      <c r="BP936" s="4">
        <f t="shared" si="43"/>
        <v>-105103.1554</v>
      </c>
      <c r="BQ936" s="4">
        <f t="shared" ref="BQ936:BT936" si="2845">BE936</f>
        <v>17232.0858</v>
      </c>
      <c r="BR936" s="4">
        <f t="shared" si="2845"/>
        <v>16572.68058</v>
      </c>
      <c r="BS936" s="4">
        <f t="shared" si="2845"/>
        <v>19826.81407</v>
      </c>
      <c r="BT936" s="4">
        <f t="shared" si="2845"/>
        <v>18223.81886</v>
      </c>
      <c r="BU936" s="4">
        <f t="shared" si="45"/>
        <v>61880.97696</v>
      </c>
      <c r="BV936" s="36">
        <f t="shared" si="46"/>
        <v>6.908932482</v>
      </c>
    </row>
    <row r="937" ht="15.0" customHeight="1">
      <c r="A937" s="2">
        <v>936.0</v>
      </c>
      <c r="B937" s="3">
        <f t="shared" si="4"/>
        <v>0.212808186</v>
      </c>
      <c r="C937" s="4">
        <f>IF(B937&lt;=('Ejercicio 3 - TIR'!$D$13-'Ejercicio 3 - TIR'!$C$13)/('Ejercicio 3 - TIR'!$E$13-'Ejercicio 3 - TIR'!$C$13),'Ejercicio 3 - TIR'!$C$13+SQRT(('Ejercicio 3 - TIR'!$E$13-'Ejercicio 3 - TIR'!$C$13)*('Ejercicio 3 - TIR'!$D$13-'Ejercicio 3 - TIR'!$C$13)*B937),'Ejercicio 3 - TIR'!$E$13-SQRT(('Ejercicio 3 - TIR'!$E$13-'Ejercicio 3 - TIR'!$C$13)*('Ejercicio 3 - TIR'!$E$13-'Ejercicio 3 - TIR'!$D$13)*(1-B937)))</f>
        <v>69226.22753</v>
      </c>
      <c r="D937" s="3">
        <f t="shared" si="5"/>
        <v>0.1020128913</v>
      </c>
      <c r="E937" s="4">
        <f>IF(D937&lt;=('Ejercicio 3 - TIR'!$D$14-'Ejercicio 3 - TIR'!$C$14)/('Ejercicio 3 - TIR'!$E$14-'Ejercicio 3 - TIR'!$C$14),'Ejercicio 3 - TIR'!$C$14+SQRT(('Ejercicio 3 - TIR'!$E$14-'Ejercicio 3 - TIR'!$C$14)*('Ejercicio 3 - TIR'!$D$14-'Ejercicio 3 - TIR'!$C$14)*D937),'Ejercicio 3 - TIR'!$E$14-SQRT(('Ejercicio 3 - TIR'!$E$14-'Ejercicio 3 - TIR'!$C$14)*('Ejercicio 3 - TIR'!$E$14-'Ejercicio 3 - TIR'!$D$14)*(1-D937)))</f>
        <v>27766.03811</v>
      </c>
      <c r="F937" s="3">
        <f t="shared" si="6"/>
        <v>0.771386617</v>
      </c>
      <c r="G937" s="4">
        <f>IF(F937&lt;=('Ejercicio 3 - TIR'!$D$18-'Ejercicio 3 - TIR'!$C$18)/('Ejercicio 3 - TIR'!$E$18-'Ejercicio 3 - TIR'!$C$18),'Ejercicio 3 - TIR'!$C$18+SQRT(('Ejercicio 3 - TIR'!$E$18-'Ejercicio 3 - TIR'!$C$18)*('Ejercicio 3 - TIR'!$D$18-'Ejercicio 3 - TIR'!$C$18)*F937),'Ejercicio 3 - TIR'!$E$18-SQRT(('Ejercicio 3 - TIR'!$E$18-'Ejercicio 3 - TIR'!$C$18)*('Ejercicio 3 - TIR'!$E$18-'Ejercicio 3 - TIR'!$D$18)*(1-F937)))</f>
        <v>40859.22668</v>
      </c>
      <c r="H937" s="3">
        <f t="shared" si="7"/>
        <v>0.7644826151</v>
      </c>
      <c r="I937" s="4">
        <f>IF(H937&lt;=('Ejercicio 3 - TIR'!$D$18-'Ejercicio 3 - TIR'!$C$18)/('Ejercicio 3 - TIR'!$E$18-'Ejercicio 3 - TIR'!$C$18),'Ejercicio 3 - TIR'!$C$18+SQRT(('Ejercicio 3 - TIR'!$E$18-'Ejercicio 3 - TIR'!$C$18)*('Ejercicio 3 - TIR'!$D$18-'Ejercicio 3 - TIR'!$C$18)*H937),'Ejercicio 3 - TIR'!$E$18-SQRT(('Ejercicio 3 - TIR'!$E$18-'Ejercicio 3 - TIR'!$C$18)*('Ejercicio 3 - TIR'!$E$18-'Ejercicio 3 - TIR'!$D$18)*(1-H937)))</f>
        <v>40797.16716</v>
      </c>
      <c r="J937" s="3">
        <f t="shared" si="8"/>
        <v>0.7063965941</v>
      </c>
      <c r="K937" s="4">
        <f>IF(J937&lt;=('Ejercicio 3 - TIR'!$D$18-'Ejercicio 3 - TIR'!$C$18)/('Ejercicio 3 - TIR'!$E$18-'Ejercicio 3 - TIR'!$C$18),'Ejercicio 3 - TIR'!$C$18+SQRT(('Ejercicio 3 - TIR'!$E$18-'Ejercicio 3 - TIR'!$C$18)*('Ejercicio 3 - TIR'!$D$18-'Ejercicio 3 - TIR'!$C$18)*J937),'Ejercicio 3 - TIR'!$E$18-SQRT(('Ejercicio 3 - TIR'!$E$18-'Ejercicio 3 - TIR'!$C$18)*('Ejercicio 3 - TIR'!$E$18-'Ejercicio 3 - TIR'!$D$18)*(1-J937)))</f>
        <v>40307.4255</v>
      </c>
      <c r="L937" s="3">
        <f t="shared" si="9"/>
        <v>0.3101475998</v>
      </c>
      <c r="M937" s="4">
        <f>IF(L937&lt;=('Ejercicio 3 - TIR'!$D$18-'Ejercicio 3 - TIR'!$C$18)/('Ejercicio 3 - TIR'!$E$18-'Ejercicio 3 - TIR'!$C$18),'Ejercicio 3 - TIR'!$C$18+SQRT(('Ejercicio 3 - TIR'!$E$18-'Ejercicio 3 - TIR'!$C$18)*('Ejercicio 3 - TIR'!$D$18-'Ejercicio 3 - TIR'!$C$18)*L937),'Ejercicio 3 - TIR'!$E$18-SQRT(('Ejercicio 3 - TIR'!$E$18-'Ejercicio 3 - TIR'!$C$18)*('Ejercicio 3 - TIR'!$E$18-'Ejercicio 3 - TIR'!$D$18)*(1-L937)))</f>
        <v>36820.71404</v>
      </c>
      <c r="N937" s="3">
        <f t="shared" si="10"/>
        <v>0.421206215</v>
      </c>
      <c r="O937" s="4">
        <f>IF(N937&lt;=('Ejercicio 3 - TIR'!$D$18-'Ejercicio 3 - TIR'!$C$18)/('Ejercicio 3 - TIR'!$E$18-'Ejercicio 3 - TIR'!$C$18),'Ejercicio 3 - TIR'!$C$18+SQRT(('Ejercicio 3 - TIR'!$E$18-'Ejercicio 3 - TIR'!$C$18)*('Ejercicio 3 - TIR'!$D$18-'Ejercicio 3 - TIR'!$C$18)*N937),'Ejercicio 3 - TIR'!$E$18-SQRT(('Ejercicio 3 - TIR'!$E$18-'Ejercicio 3 - TIR'!$C$18)*('Ejercicio 3 - TIR'!$E$18-'Ejercicio 3 - TIR'!$D$18)*(1-N937)))</f>
        <v>37948.64342</v>
      </c>
      <c r="P937" s="3">
        <f t="shared" si="11"/>
        <v>0.2681380879</v>
      </c>
      <c r="Q937" s="7">
        <f>IF(P937&lt;=('Ejercicio 3 - TIR'!$D$22-'Ejercicio 3 - TIR'!$C$22)/('Ejercicio 3 - TIR'!$E$22-'Ejercicio 3 - TIR'!$C$22),'Ejercicio 3 - TIR'!$C$22+SQRT(('Ejercicio 3 - TIR'!$E$22-'Ejercicio 3 - TIR'!$C$22)*('Ejercicio 3 - TIR'!$D$22-'Ejercicio 3 - TIR'!$C$22)*P937),'Ejercicio 3 - TIR'!$E$22-SQRT(('Ejercicio 3 - TIR'!$E$22-'Ejercicio 3 - TIR'!$C$22)*('Ejercicio 3 - TIR'!$E$22-'Ejercicio 3 - TIR'!$D$22)*(1-P937)))</f>
        <v>0.1419692639</v>
      </c>
      <c r="R937" s="3">
        <f t="shared" si="12"/>
        <v>0.3373322488</v>
      </c>
      <c r="S937" s="7">
        <f>IF(R937&lt;=('Ejercicio 3 - TIR'!$D$23-'Ejercicio 3 - TIR'!$C$23)/('Ejercicio 3 - TIR'!$E$23-'Ejercicio 3 - TIR'!$C$23),'Ejercicio 3 - TIR'!$C$23+SQRT(('Ejercicio 3 - TIR'!$E$23-'Ejercicio 3 - TIR'!$C$23)*('Ejercicio 3 - TIR'!$D$23-'Ejercicio 3 - TIR'!$C$23)*R937),'Ejercicio 3 - TIR'!$E$23-SQRT(('Ejercicio 3 - TIR'!$E$23-'Ejercicio 3 - TIR'!$C$23)*('Ejercicio 3 - TIR'!$E$23-'Ejercicio 3 - TIR'!$D$23)*(1-R937)))</f>
        <v>0.1446413889</v>
      </c>
      <c r="T937" s="3">
        <f t="shared" si="13"/>
        <v>0.5397825873</v>
      </c>
      <c r="U937" s="7">
        <f>IF(T937&lt;=('Ejercicio 3 - TIR'!$D$24-'Ejercicio 3 - TIR'!$C$24)/('Ejercicio 3 - TIR'!$E$24-'Ejercicio 3 - TIR'!$C$24),'Ejercicio 3 - TIR'!$C$24+SQRT(('Ejercicio 3 - TIR'!$E$24-'Ejercicio 3 - TIR'!$C$24)*('Ejercicio 3 - TIR'!$D$24-'Ejercicio 3 - TIR'!$C$24)*T937),'Ejercicio 3 - TIR'!$E$24-SQRT(('Ejercicio 3 - TIR'!$E$24-'Ejercicio 3 - TIR'!$C$24)*('Ejercicio 3 - TIR'!$E$24-'Ejercicio 3 - TIR'!$D$24)*(1-T937)))</f>
        <v>0.184102803</v>
      </c>
      <c r="V937" s="3">
        <f t="shared" si="14"/>
        <v>0.5878910943</v>
      </c>
      <c r="W937" s="7">
        <f>IF(V937&lt;=('Ejercicio 3 - TIR'!$D$25-'Ejercicio 3 - TIR'!$C$25)/('Ejercicio 3 - TIR'!$E$25-'Ejercicio 3 - TIR'!$C$25),'Ejercicio 3 - TIR'!$C$25+SQRT(('Ejercicio 3 - TIR'!$E$25-'Ejercicio 3 - TIR'!$C$25)*('Ejercicio 3 - TIR'!$D$25-'Ejercicio 3 - TIR'!$C$25)*V937),'Ejercicio 3 - TIR'!$E$25-SQRT(('Ejercicio 3 - TIR'!$E$25-'Ejercicio 3 - TIR'!$C$25)*('Ejercicio 3 - TIR'!$E$25-'Ejercicio 3 - TIR'!$D$25)*(1-V937)))</f>
        <v>0.2120213064</v>
      </c>
      <c r="X937" s="3">
        <f t="shared" si="15"/>
        <v>0.7502620842</v>
      </c>
      <c r="Y937" s="7">
        <f>IF(X937&lt;=('Ejercicio 3 - TIR'!$D$26-'Ejercicio 3 - TIR'!$C$26)/('Ejercicio 3 - TIR'!$E$26-'Ejercicio 3 - TIR'!$C$26),'Ejercicio 3 - TIR'!$C$26+SQRT(('Ejercicio 3 - TIR'!$E$26-'Ejercicio 3 - TIR'!$C$26)*('Ejercicio 3 - TIR'!$D$26-'Ejercicio 3 - TIR'!$C$26)*X937),'Ejercicio 3 - TIR'!$E$26-SQRT(('Ejercicio 3 - TIR'!$E$26-'Ejercicio 3 - TIR'!$C$26)*('Ejercicio 3 - TIR'!$E$26-'Ejercicio 3 - TIR'!$D$26)*(1-X937)))</f>
        <v>0.2432769181</v>
      </c>
      <c r="Z937" s="3">
        <f t="shared" si="16"/>
        <v>1.141969264</v>
      </c>
      <c r="AA937" s="3">
        <f t="shared" si="17"/>
        <v>1.307145284</v>
      </c>
      <c r="AB937" s="3">
        <f t="shared" si="18"/>
        <v>1.547794395</v>
      </c>
      <c r="AC937" s="3">
        <f t="shared" si="19"/>
        <v>1.875959785</v>
      </c>
      <c r="AD937" s="3">
        <f t="shared" si="20"/>
        <v>2.3323375</v>
      </c>
      <c r="AE937" s="2">
        <f t="shared" si="21"/>
        <v>3941.923994</v>
      </c>
      <c r="AF937" s="2">
        <f t="shared" si="22"/>
        <v>4512.089355</v>
      </c>
      <c r="AG937" s="2">
        <f t="shared" si="23"/>
        <v>5342.777653</v>
      </c>
      <c r="AH937" s="2">
        <f t="shared" si="24"/>
        <v>6475.56035</v>
      </c>
      <c r="AI937" s="2">
        <f t="shared" si="25"/>
        <v>8050.914715</v>
      </c>
      <c r="AJ937" s="4">
        <f t="shared" si="26"/>
        <v>46659.98101</v>
      </c>
      <c r="AK937" s="4">
        <f t="shared" si="27"/>
        <v>53327.82467</v>
      </c>
      <c r="AL937" s="4">
        <f t="shared" si="28"/>
        <v>62387.60727</v>
      </c>
      <c r="AM937" s="4">
        <f t="shared" si="29"/>
        <v>69074.17878</v>
      </c>
      <c r="AN937" s="4">
        <f t="shared" si="30"/>
        <v>88509.04411</v>
      </c>
      <c r="AO937" s="4">
        <f>C937/'Ejercicio 3 - TIR'!$D$7</f>
        <v>13845.24551</v>
      </c>
      <c r="AP937" s="4">
        <f t="shared" si="31"/>
        <v>32814.73551</v>
      </c>
      <c r="AQ937" s="4">
        <f t="shared" si="32"/>
        <v>39482.57917</v>
      </c>
      <c r="AR937" s="4">
        <f t="shared" si="33"/>
        <v>48542.36176</v>
      </c>
      <c r="AS937" s="4">
        <f t="shared" si="34"/>
        <v>55228.93327</v>
      </c>
      <c r="AT937" s="4">
        <f t="shared" si="35"/>
        <v>74663.79861</v>
      </c>
      <c r="AU937" s="4">
        <f>AP937*'Ejercicio 3 - TIR'!$D$5</f>
        <v>16407.36775</v>
      </c>
      <c r="AV937" s="4">
        <f>AQ937*'Ejercicio 3 - TIR'!$D$5</f>
        <v>19741.28958</v>
      </c>
      <c r="AW937" s="4">
        <f>AR937*'Ejercicio 3 - TIR'!$D$5</f>
        <v>24271.18088</v>
      </c>
      <c r="AX937" s="4">
        <f>AS937*'Ejercicio 3 - TIR'!$D$5</f>
        <v>27614.46664</v>
      </c>
      <c r="AY937" s="4">
        <f>AT937*'Ejercicio 3 - TIR'!$D$5</f>
        <v>37331.8993</v>
      </c>
      <c r="AZ937" s="4">
        <f t="shared" ref="AZ937:BD937" si="2846">AJ937-AU937-AE937</f>
        <v>26310.68926</v>
      </c>
      <c r="BA937" s="4">
        <f t="shared" si="2846"/>
        <v>29074.44573</v>
      </c>
      <c r="BB937" s="4">
        <f t="shared" si="2846"/>
        <v>32773.64874</v>
      </c>
      <c r="BC937" s="4">
        <f t="shared" si="2846"/>
        <v>34984.15179</v>
      </c>
      <c r="BD937" s="4">
        <f t="shared" si="2846"/>
        <v>43126.23009</v>
      </c>
      <c r="BE937" s="4">
        <f t="shared" ref="BE937:BI937" si="2847">AZ937/Z937</f>
        <v>23039.75255</v>
      </c>
      <c r="BF937" s="4">
        <f t="shared" si="2847"/>
        <v>22242.70407</v>
      </c>
      <c r="BG937" s="4">
        <f t="shared" si="2847"/>
        <v>21174.42009</v>
      </c>
      <c r="BH937" s="4">
        <f t="shared" si="2847"/>
        <v>18648.66831</v>
      </c>
      <c r="BI937" s="4">
        <f t="shared" si="2847"/>
        <v>18490.56155</v>
      </c>
      <c r="BJ937" s="4">
        <f t="shared" si="38"/>
        <v>64759.77191</v>
      </c>
      <c r="BK937" s="4">
        <f t="shared" si="39"/>
        <v>32291.78528</v>
      </c>
      <c r="BL937" s="4">
        <f t="shared" si="40"/>
        <v>97051.55719</v>
      </c>
      <c r="BM937" s="4">
        <f>BK937*'Ejercicio 3 - TIR'!$D$5</f>
        <v>16145.89264</v>
      </c>
      <c r="BN937" s="4">
        <f t="shared" si="41"/>
        <v>80905.66455</v>
      </c>
      <c r="BO937" s="4">
        <f t="shared" si="42"/>
        <v>34688.66087</v>
      </c>
      <c r="BP937" s="4">
        <f t="shared" si="43"/>
        <v>-96992.26564</v>
      </c>
      <c r="BQ937" s="4">
        <f t="shared" ref="BQ937:BT937" si="2848">BE937</f>
        <v>23039.75255</v>
      </c>
      <c r="BR937" s="4">
        <f t="shared" si="2848"/>
        <v>22242.70407</v>
      </c>
      <c r="BS937" s="4">
        <f t="shared" si="2848"/>
        <v>21174.42009</v>
      </c>
      <c r="BT937" s="4">
        <f t="shared" si="2848"/>
        <v>18648.66831</v>
      </c>
      <c r="BU937" s="4">
        <f t="shared" si="45"/>
        <v>53179.22242</v>
      </c>
      <c r="BV937" s="36">
        <f t="shared" si="46"/>
        <v>11.41278135</v>
      </c>
    </row>
    <row r="938" ht="15.0" customHeight="1">
      <c r="A938" s="2">
        <v>937.0</v>
      </c>
      <c r="B938" s="3">
        <f t="shared" si="4"/>
        <v>0.4350191625</v>
      </c>
      <c r="C938" s="4">
        <f>IF(B938&lt;=('Ejercicio 3 - TIR'!$D$13-'Ejercicio 3 - TIR'!$C$13)/('Ejercicio 3 - TIR'!$E$13-'Ejercicio 3 - TIR'!$C$13),'Ejercicio 3 - TIR'!$C$13+SQRT(('Ejercicio 3 - TIR'!$E$13-'Ejercicio 3 - TIR'!$C$13)*('Ejercicio 3 - TIR'!$D$13-'Ejercicio 3 - TIR'!$C$13)*B938),'Ejercicio 3 - TIR'!$E$13-SQRT(('Ejercicio 3 - TIR'!$E$13-'Ejercicio 3 - TIR'!$C$13)*('Ejercicio 3 - TIR'!$E$13-'Ejercicio 3 - TIR'!$D$13)*(1-B938)))</f>
        <v>73962.00843</v>
      </c>
      <c r="D938" s="3">
        <f t="shared" si="5"/>
        <v>0.1775907563</v>
      </c>
      <c r="E938" s="4">
        <f>IF(D938&lt;=('Ejercicio 3 - TIR'!$D$14-'Ejercicio 3 - TIR'!$C$14)/('Ejercicio 3 - TIR'!$E$14-'Ejercicio 3 - TIR'!$C$14),'Ejercicio 3 - TIR'!$C$14+SQRT(('Ejercicio 3 - TIR'!$E$14-'Ejercicio 3 - TIR'!$C$14)*('Ejercicio 3 - TIR'!$D$14-'Ejercicio 3 - TIR'!$C$14)*D938),'Ejercicio 3 - TIR'!$E$14-SQRT(('Ejercicio 3 - TIR'!$E$14-'Ejercicio 3 - TIR'!$C$14)*('Ejercicio 3 - TIR'!$E$14-'Ejercicio 3 - TIR'!$D$14)*(1-D938)))</f>
        <v>28649.56254</v>
      </c>
      <c r="F938" s="3">
        <f t="shared" si="6"/>
        <v>0.8989552803</v>
      </c>
      <c r="G938" s="4">
        <f>IF(F938&lt;=('Ejercicio 3 - TIR'!$D$18-'Ejercicio 3 - TIR'!$C$18)/('Ejercicio 3 - TIR'!$E$18-'Ejercicio 3 - TIR'!$C$18),'Ejercicio 3 - TIR'!$C$18+SQRT(('Ejercicio 3 - TIR'!$E$18-'Ejercicio 3 - TIR'!$C$18)*('Ejercicio 3 - TIR'!$D$18-'Ejercicio 3 - TIR'!$C$18)*F938),'Ejercicio 3 - TIR'!$E$18-SQRT(('Ejercicio 3 - TIR'!$E$18-'Ejercicio 3 - TIR'!$C$18)*('Ejercicio 3 - TIR'!$E$18-'Ejercicio 3 - TIR'!$D$18)*(1-F938)))</f>
        <v>42247.11897</v>
      </c>
      <c r="H938" s="3">
        <f t="shared" si="7"/>
        <v>0.723790772</v>
      </c>
      <c r="I938" s="4">
        <f>IF(H938&lt;=('Ejercicio 3 - TIR'!$D$18-'Ejercicio 3 - TIR'!$C$18)/('Ejercicio 3 - TIR'!$E$18-'Ejercicio 3 - TIR'!$C$18),'Ejercicio 3 - TIR'!$C$18+SQRT(('Ejercicio 3 - TIR'!$E$18-'Ejercicio 3 - TIR'!$C$18)*('Ejercicio 3 - TIR'!$D$18-'Ejercicio 3 - TIR'!$C$18)*H938),'Ejercicio 3 - TIR'!$E$18-SQRT(('Ejercicio 3 - TIR'!$E$18-'Ejercicio 3 - TIR'!$C$18)*('Ejercicio 3 - TIR'!$E$18-'Ejercicio 3 - TIR'!$D$18)*(1-H938)))</f>
        <v>40448.55055</v>
      </c>
      <c r="J938" s="3">
        <f t="shared" si="8"/>
        <v>0.4309881925</v>
      </c>
      <c r="K938" s="4">
        <f>IF(J938&lt;=('Ejercicio 3 - TIR'!$D$18-'Ejercicio 3 - TIR'!$C$18)/('Ejercicio 3 - TIR'!$E$18-'Ejercicio 3 - TIR'!$C$18),'Ejercicio 3 - TIR'!$C$18+SQRT(('Ejercicio 3 - TIR'!$E$18-'Ejercicio 3 - TIR'!$C$18)*('Ejercicio 3 - TIR'!$D$18-'Ejercicio 3 - TIR'!$C$18)*J938),'Ejercicio 3 - TIR'!$E$18-SQRT(('Ejercicio 3 - TIR'!$E$18-'Ejercicio 3 - TIR'!$C$18)*('Ejercicio 3 - TIR'!$E$18-'Ejercicio 3 - TIR'!$D$18)*(1-J938)))</f>
        <v>38040.41223</v>
      </c>
      <c r="L938" s="3">
        <f t="shared" si="9"/>
        <v>0.4591093372</v>
      </c>
      <c r="M938" s="4">
        <f>IF(L938&lt;=('Ejercicio 3 - TIR'!$D$18-'Ejercicio 3 - TIR'!$C$18)/('Ejercicio 3 - TIR'!$E$18-'Ejercicio 3 - TIR'!$C$18),'Ejercicio 3 - TIR'!$C$18+SQRT(('Ejercicio 3 - TIR'!$E$18-'Ejercicio 3 - TIR'!$C$18)*('Ejercicio 3 - TIR'!$D$18-'Ejercicio 3 - TIR'!$C$18)*L938),'Ejercicio 3 - TIR'!$E$18-SQRT(('Ejercicio 3 - TIR'!$E$18-'Ejercicio 3 - TIR'!$C$18)*('Ejercicio 3 - TIR'!$E$18-'Ejercicio 3 - TIR'!$D$18)*(1-L938)))</f>
        <v>38298.57823</v>
      </c>
      <c r="N938" s="3">
        <f t="shared" si="10"/>
        <v>0.5735269198</v>
      </c>
      <c r="O938" s="4">
        <f>IF(N938&lt;=('Ejercicio 3 - TIR'!$D$18-'Ejercicio 3 - TIR'!$C$18)/('Ejercicio 3 - TIR'!$E$18-'Ejercicio 3 - TIR'!$C$18),'Ejercicio 3 - TIR'!$C$18+SQRT(('Ejercicio 3 - TIR'!$E$18-'Ejercicio 3 - TIR'!$C$18)*('Ejercicio 3 - TIR'!$D$18-'Ejercicio 3 - TIR'!$C$18)*N938),'Ejercicio 3 - TIR'!$E$18-SQRT(('Ejercicio 3 - TIR'!$E$18-'Ejercicio 3 - TIR'!$C$18)*('Ejercicio 3 - TIR'!$E$18-'Ejercicio 3 - TIR'!$D$18)*(1-N938)))</f>
        <v>39275.18399</v>
      </c>
      <c r="P938" s="3">
        <f t="shared" si="11"/>
        <v>0.8319653174</v>
      </c>
      <c r="Q938" s="7">
        <f>IF(P938&lt;=('Ejercicio 3 - TIR'!$D$22-'Ejercicio 3 - TIR'!$C$22)/('Ejercicio 3 - TIR'!$E$22-'Ejercicio 3 - TIR'!$C$22),'Ejercicio 3 - TIR'!$C$22+SQRT(('Ejercicio 3 - TIR'!$E$22-'Ejercicio 3 - TIR'!$C$22)*('Ejercicio 3 - TIR'!$D$22-'Ejercicio 3 - TIR'!$C$22)*P938),'Ejercicio 3 - TIR'!$E$22-SQRT(('Ejercicio 3 - TIR'!$E$22-'Ejercicio 3 - TIR'!$C$22)*('Ejercicio 3 - TIR'!$E$22-'Ejercicio 3 - TIR'!$D$22)*(1-P938)))</f>
        <v>0.162608553</v>
      </c>
      <c r="R938" s="3">
        <f t="shared" si="12"/>
        <v>0.7351611981</v>
      </c>
      <c r="S938" s="7">
        <f>IF(R938&lt;=('Ejercicio 3 - TIR'!$D$23-'Ejercicio 3 - TIR'!$C$23)/('Ejercicio 3 - TIR'!$E$23-'Ejercicio 3 - TIR'!$C$23),'Ejercicio 3 - TIR'!$C$23+SQRT(('Ejercicio 3 - TIR'!$E$23-'Ejercicio 3 - TIR'!$C$23)*('Ejercicio 3 - TIR'!$D$23-'Ejercicio 3 - TIR'!$C$23)*R938),'Ejercicio 3 - TIR'!$E$23-SQRT(('Ejercicio 3 - TIR'!$E$23-'Ejercicio 3 - TIR'!$C$23)*('Ejercicio 3 - TIR'!$E$23-'Ejercicio 3 - TIR'!$D$23)*(1-R938)))</f>
        <v>0.158166314</v>
      </c>
      <c r="T938" s="3">
        <f t="shared" si="13"/>
        <v>0.699362362</v>
      </c>
      <c r="U938" s="7">
        <f>IF(T938&lt;=('Ejercicio 3 - TIR'!$D$24-'Ejercicio 3 - TIR'!$C$24)/('Ejercicio 3 - TIR'!$E$24-'Ejercicio 3 - TIR'!$C$24),'Ejercicio 3 - TIR'!$C$24+SQRT(('Ejercicio 3 - TIR'!$E$24-'Ejercicio 3 - TIR'!$C$24)*('Ejercicio 3 - TIR'!$D$24-'Ejercicio 3 - TIR'!$C$24)*T938),'Ejercicio 3 - TIR'!$E$24-SQRT(('Ejercicio 3 - TIR'!$E$24-'Ejercicio 3 - TIR'!$C$24)*('Ejercicio 3 - TIR'!$E$24-'Ejercicio 3 - TIR'!$D$24)*(1-T938)))</f>
        <v>0.190986462</v>
      </c>
      <c r="V938" s="3">
        <f t="shared" si="14"/>
        <v>0.2373837729</v>
      </c>
      <c r="W938" s="7">
        <f>IF(V938&lt;=('Ejercicio 3 - TIR'!$D$25-'Ejercicio 3 - TIR'!$C$25)/('Ejercicio 3 - TIR'!$E$25-'Ejercicio 3 - TIR'!$C$25),'Ejercicio 3 - TIR'!$C$25+SQRT(('Ejercicio 3 - TIR'!$E$25-'Ejercicio 3 - TIR'!$C$25)*('Ejercicio 3 - TIR'!$D$25-'Ejercicio 3 - TIR'!$C$25)*V938),'Ejercicio 3 - TIR'!$E$25-SQRT(('Ejercicio 3 - TIR'!$E$25-'Ejercicio 3 - TIR'!$C$25)*('Ejercicio 3 - TIR'!$E$25-'Ejercicio 3 - TIR'!$D$25)*(1-V938)))</f>
        <v>0.1982301202</v>
      </c>
      <c r="X938" s="3">
        <f t="shared" si="15"/>
        <v>0.4849394749</v>
      </c>
      <c r="Y938" s="7">
        <f>IF(X938&lt;=('Ejercicio 3 - TIR'!$D$26-'Ejercicio 3 - TIR'!$C$26)/('Ejercicio 3 - TIR'!$E$26-'Ejercicio 3 - TIR'!$C$26),'Ejercicio 3 - TIR'!$C$26+SQRT(('Ejercicio 3 - TIR'!$E$26-'Ejercicio 3 - TIR'!$C$26)*('Ejercicio 3 - TIR'!$D$26-'Ejercicio 3 - TIR'!$C$26)*X938),'Ejercicio 3 - TIR'!$E$26-SQRT(('Ejercicio 3 - TIR'!$E$26-'Ejercicio 3 - TIR'!$C$26)*('Ejercicio 3 - TIR'!$E$26-'Ejercicio 3 - TIR'!$D$26)*(1-X938)))</f>
        <v>0.2272617138</v>
      </c>
      <c r="Z938" s="3">
        <f t="shared" si="16"/>
        <v>1.162608553</v>
      </c>
      <c r="AA938" s="3">
        <f t="shared" si="17"/>
        <v>1.346494062</v>
      </c>
      <c r="AB938" s="3">
        <f t="shared" si="18"/>
        <v>1.6036562</v>
      </c>
      <c r="AC938" s="3">
        <f t="shared" si="19"/>
        <v>1.921549161</v>
      </c>
      <c r="AD938" s="3">
        <f t="shared" si="20"/>
        <v>2.358243716</v>
      </c>
      <c r="AE938" s="2">
        <f t="shared" si="21"/>
        <v>4658.663909</v>
      </c>
      <c r="AF938" s="2">
        <f t="shared" si="22"/>
        <v>5395.507607</v>
      </c>
      <c r="AG938" s="2">
        <f t="shared" si="23"/>
        <v>6425.976516</v>
      </c>
      <c r="AH938" s="2">
        <f t="shared" si="24"/>
        <v>7699.798613</v>
      </c>
      <c r="AI938" s="2">
        <f t="shared" si="25"/>
        <v>9449.668042</v>
      </c>
      <c r="AJ938" s="4">
        <f t="shared" si="26"/>
        <v>49116.86185</v>
      </c>
      <c r="AK938" s="4">
        <f t="shared" si="27"/>
        <v>54463.73315</v>
      </c>
      <c r="AL938" s="4">
        <f t="shared" si="28"/>
        <v>61003.74291</v>
      </c>
      <c r="AM938" s="4">
        <f t="shared" si="29"/>
        <v>73592.60085</v>
      </c>
      <c r="AN938" s="4">
        <f t="shared" si="30"/>
        <v>92620.45583</v>
      </c>
      <c r="AO938" s="4">
        <f>C938/'Ejercicio 3 - TIR'!$D$7</f>
        <v>14792.40169</v>
      </c>
      <c r="AP938" s="4">
        <f t="shared" si="31"/>
        <v>34324.46017</v>
      </c>
      <c r="AQ938" s="4">
        <f t="shared" si="32"/>
        <v>39671.33146</v>
      </c>
      <c r="AR938" s="4">
        <f t="shared" si="33"/>
        <v>46211.34123</v>
      </c>
      <c r="AS938" s="4">
        <f t="shared" si="34"/>
        <v>58800.19916</v>
      </c>
      <c r="AT938" s="4">
        <f t="shared" si="35"/>
        <v>77828.05415</v>
      </c>
      <c r="AU938" s="4">
        <f>AP938*'Ejercicio 3 - TIR'!$D$5</f>
        <v>17162.23008</v>
      </c>
      <c r="AV938" s="4">
        <f>AQ938*'Ejercicio 3 - TIR'!$D$5</f>
        <v>19835.66573</v>
      </c>
      <c r="AW938" s="4">
        <f>AR938*'Ejercicio 3 - TIR'!$D$5</f>
        <v>23105.67061</v>
      </c>
      <c r="AX938" s="4">
        <f>AS938*'Ejercicio 3 - TIR'!$D$5</f>
        <v>29400.09958</v>
      </c>
      <c r="AY938" s="4">
        <f>AT938*'Ejercicio 3 - TIR'!$D$5</f>
        <v>38914.02707</v>
      </c>
      <c r="AZ938" s="4">
        <f t="shared" ref="AZ938:BD938" si="2849">AJ938-AU938-AE938</f>
        <v>27295.96786</v>
      </c>
      <c r="BA938" s="4">
        <f t="shared" si="2849"/>
        <v>29232.55981</v>
      </c>
      <c r="BB938" s="4">
        <f t="shared" si="2849"/>
        <v>31472.09578</v>
      </c>
      <c r="BC938" s="4">
        <f t="shared" si="2849"/>
        <v>36492.70265</v>
      </c>
      <c r="BD938" s="4">
        <f t="shared" si="2849"/>
        <v>44256.76072</v>
      </c>
      <c r="BE938" s="4">
        <f t="shared" ref="BE938:BI938" si="2850">AZ938/Z938</f>
        <v>23478.21009</v>
      </c>
      <c r="BF938" s="4">
        <f t="shared" si="2850"/>
        <v>21710.12901</v>
      </c>
      <c r="BG938" s="4">
        <f t="shared" si="2850"/>
        <v>19625.2138</v>
      </c>
      <c r="BH938" s="4">
        <f t="shared" si="2850"/>
        <v>18991.29275</v>
      </c>
      <c r="BI938" s="4">
        <f t="shared" si="2850"/>
        <v>18766.83076</v>
      </c>
      <c r="BJ938" s="4">
        <f t="shared" si="38"/>
        <v>67562.65083</v>
      </c>
      <c r="BK938" s="4">
        <f t="shared" si="39"/>
        <v>34884.08832</v>
      </c>
      <c r="BL938" s="4">
        <f t="shared" si="40"/>
        <v>102446.7391</v>
      </c>
      <c r="BM938" s="4">
        <f>BK938*'Ejercicio 3 - TIR'!$D$5</f>
        <v>17442.04416</v>
      </c>
      <c r="BN938" s="4">
        <f t="shared" si="41"/>
        <v>85004.69499</v>
      </c>
      <c r="BO938" s="4">
        <f t="shared" si="42"/>
        <v>36045.76338</v>
      </c>
      <c r="BP938" s="4">
        <f t="shared" si="43"/>
        <v>-102611.571</v>
      </c>
      <c r="BQ938" s="4">
        <f t="shared" ref="BQ938:BT938" si="2851">BE938</f>
        <v>23478.21009</v>
      </c>
      <c r="BR938" s="4">
        <f t="shared" si="2851"/>
        <v>21710.12901</v>
      </c>
      <c r="BS938" s="4">
        <f t="shared" si="2851"/>
        <v>19625.2138</v>
      </c>
      <c r="BT938" s="4">
        <f t="shared" si="2851"/>
        <v>18991.29275</v>
      </c>
      <c r="BU938" s="4">
        <f t="shared" si="45"/>
        <v>54812.59414</v>
      </c>
      <c r="BV938" s="36">
        <f t="shared" si="46"/>
        <v>9.470819734</v>
      </c>
    </row>
    <row r="939" ht="15.0" customHeight="1">
      <c r="A939" s="2">
        <v>938.0</v>
      </c>
      <c r="B939" s="3">
        <f t="shared" si="4"/>
        <v>0.8159773509</v>
      </c>
      <c r="C939" s="4">
        <f>IF(B939&lt;=('Ejercicio 3 - TIR'!$D$13-'Ejercicio 3 - TIR'!$C$13)/('Ejercicio 3 - TIR'!$E$13-'Ejercicio 3 - TIR'!$C$13),'Ejercicio 3 - TIR'!$C$13+SQRT(('Ejercicio 3 - TIR'!$E$13-'Ejercicio 3 - TIR'!$C$13)*('Ejercicio 3 - TIR'!$D$13-'Ejercicio 3 - TIR'!$C$13)*B939),'Ejercicio 3 - TIR'!$E$13-SQRT(('Ejercicio 3 - TIR'!$E$13-'Ejercicio 3 - TIR'!$C$13)*('Ejercicio 3 - TIR'!$E$13-'Ejercicio 3 - TIR'!$D$13)*(1-B939)))</f>
        <v>85139.74499</v>
      </c>
      <c r="D939" s="3">
        <f t="shared" si="5"/>
        <v>0.5506084317</v>
      </c>
      <c r="E939" s="4">
        <f>IF(D939&lt;=('Ejercicio 3 - TIR'!$D$14-'Ejercicio 3 - TIR'!$C$14)/('Ejercicio 3 - TIR'!$E$14-'Ejercicio 3 - TIR'!$C$14),'Ejercicio 3 - TIR'!$C$14+SQRT(('Ejercicio 3 - TIR'!$E$14-'Ejercicio 3 - TIR'!$C$14)*('Ejercicio 3 - TIR'!$D$14-'Ejercicio 3 - TIR'!$C$14)*D939),'Ejercicio 3 - TIR'!$E$14-SQRT(('Ejercicio 3 - TIR'!$E$14-'Ejercicio 3 - TIR'!$C$14)*('Ejercicio 3 - TIR'!$E$14-'Ejercicio 3 - TIR'!$D$14)*(1-D939)))</f>
        <v>31789.71771</v>
      </c>
      <c r="F939" s="3">
        <f t="shared" si="6"/>
        <v>0.4332141466</v>
      </c>
      <c r="G939" s="4">
        <f>IF(F939&lt;=('Ejercicio 3 - TIR'!$D$18-'Ejercicio 3 - TIR'!$C$18)/('Ejercicio 3 - TIR'!$E$18-'Ejercicio 3 - TIR'!$C$18),'Ejercicio 3 - TIR'!$C$18+SQRT(('Ejercicio 3 - TIR'!$E$18-'Ejercicio 3 - TIR'!$C$18)*('Ejercicio 3 - TIR'!$D$18-'Ejercicio 3 - TIR'!$C$18)*F939),'Ejercicio 3 - TIR'!$E$18-SQRT(('Ejercicio 3 - TIR'!$E$18-'Ejercicio 3 - TIR'!$C$18)*('Ejercicio 3 - TIR'!$E$18-'Ejercicio 3 - TIR'!$D$18)*(1-F939)))</f>
        <v>38061.14893</v>
      </c>
      <c r="H939" s="3">
        <f t="shared" si="7"/>
        <v>0.2741354688</v>
      </c>
      <c r="I939" s="4">
        <f>IF(H939&lt;=('Ejercicio 3 - TIR'!$D$18-'Ejercicio 3 - TIR'!$C$18)/('Ejercicio 3 - TIR'!$E$18-'Ejercicio 3 - TIR'!$C$18),'Ejercicio 3 - TIR'!$C$18+SQRT(('Ejercicio 3 - TIR'!$E$18-'Ejercicio 3 - TIR'!$C$18)*('Ejercicio 3 - TIR'!$D$18-'Ejercicio 3 - TIR'!$C$18)*H939),'Ejercicio 3 - TIR'!$E$18-SQRT(('Ejercicio 3 - TIR'!$E$18-'Ejercicio 3 - TIR'!$C$18)*('Ejercicio 3 - TIR'!$E$18-'Ejercicio 3 - TIR'!$D$18)*(1-H939)))</f>
        <v>36412.51279</v>
      </c>
      <c r="J939" s="3">
        <f t="shared" si="8"/>
        <v>0.4550192345</v>
      </c>
      <c r="K939" s="4">
        <f>IF(J939&lt;=('Ejercicio 3 - TIR'!$D$18-'Ejercicio 3 - TIR'!$C$18)/('Ejercicio 3 - TIR'!$E$18-'Ejercicio 3 - TIR'!$C$18),'Ejercicio 3 - TIR'!$C$18+SQRT(('Ejercicio 3 - TIR'!$E$18-'Ejercicio 3 - TIR'!$C$18)*('Ejercicio 3 - TIR'!$D$18-'Ejercicio 3 - TIR'!$C$18)*J939),'Ejercicio 3 - TIR'!$E$18-SQRT(('Ejercicio 3 - TIR'!$E$18-'Ejercicio 3 - TIR'!$C$18)*('Ejercicio 3 - TIR'!$E$18-'Ejercicio 3 - TIR'!$D$18)*(1-J939)))</f>
        <v>38261.53044</v>
      </c>
      <c r="L939" s="3">
        <f t="shared" si="9"/>
        <v>0.4740633688</v>
      </c>
      <c r="M939" s="4">
        <f>IF(L939&lt;=('Ejercicio 3 - TIR'!$D$18-'Ejercicio 3 - TIR'!$C$18)/('Ejercicio 3 - TIR'!$E$18-'Ejercicio 3 - TIR'!$C$18),'Ejercicio 3 - TIR'!$C$18+SQRT(('Ejercicio 3 - TIR'!$E$18-'Ejercicio 3 - TIR'!$C$18)*('Ejercicio 3 - TIR'!$D$18-'Ejercicio 3 - TIR'!$C$18)*L939),'Ejercicio 3 - TIR'!$E$18-SQRT(('Ejercicio 3 - TIR'!$E$18-'Ejercicio 3 - TIR'!$C$18)*('Ejercicio 3 - TIR'!$E$18-'Ejercicio 3 - TIR'!$D$18)*(1-L939)))</f>
        <v>38432.64521</v>
      </c>
      <c r="N939" s="3">
        <f t="shared" si="10"/>
        <v>0.8741355775</v>
      </c>
      <c r="O939" s="4">
        <f>IF(N939&lt;=('Ejercicio 3 - TIR'!$D$18-'Ejercicio 3 - TIR'!$C$18)/('Ejercicio 3 - TIR'!$E$18-'Ejercicio 3 - TIR'!$C$18),'Ejercicio 3 - TIR'!$C$18+SQRT(('Ejercicio 3 - TIR'!$E$18-'Ejercicio 3 - TIR'!$C$18)*('Ejercicio 3 - TIR'!$D$18-'Ejercicio 3 - TIR'!$C$18)*N939),'Ejercicio 3 - TIR'!$E$18-SQRT(('Ejercicio 3 - TIR'!$E$18-'Ejercicio 3 - TIR'!$C$18)*('Ejercicio 3 - TIR'!$E$18-'Ejercicio 3 - TIR'!$D$18)*(1-N939)))</f>
        <v>41927.56909</v>
      </c>
      <c r="P939" s="3">
        <f t="shared" si="11"/>
        <v>0.4092342574</v>
      </c>
      <c r="Q939" s="7">
        <f>IF(P939&lt;=('Ejercicio 3 - TIR'!$D$22-'Ejercicio 3 - TIR'!$C$22)/('Ejercicio 3 - TIR'!$E$22-'Ejercicio 3 - TIR'!$C$22),'Ejercicio 3 - TIR'!$C$22+SQRT(('Ejercicio 3 - TIR'!$E$22-'Ejercicio 3 - TIR'!$C$22)*('Ejercicio 3 - TIR'!$D$22-'Ejercicio 3 - TIR'!$C$22)*P939),'Ejercicio 3 - TIR'!$E$22-SQRT(('Ejercicio 3 - TIR'!$E$22-'Ejercicio 3 - TIR'!$C$22)*('Ejercicio 3 - TIR'!$E$22-'Ejercicio 3 - TIR'!$D$22)*(1-P939)))</f>
        <v>0.1471407749</v>
      </c>
      <c r="R939" s="3">
        <f t="shared" si="12"/>
        <v>0.5547606371</v>
      </c>
      <c r="S939" s="7">
        <f>IF(R939&lt;=('Ejercicio 3 - TIR'!$D$23-'Ejercicio 3 - TIR'!$C$23)/('Ejercicio 3 - TIR'!$E$23-'Ejercicio 3 - TIR'!$C$23),'Ejercicio 3 - TIR'!$C$23+SQRT(('Ejercicio 3 - TIR'!$E$23-'Ejercicio 3 - TIR'!$C$23)*('Ejercicio 3 - TIR'!$D$23-'Ejercicio 3 - TIR'!$C$23)*R939),'Ejercicio 3 - TIR'!$E$23-SQRT(('Ejercicio 3 - TIR'!$E$23-'Ejercicio 3 - TIR'!$C$23)*('Ejercicio 3 - TIR'!$E$23-'Ejercicio 3 - TIR'!$D$23)*(1-R939)))</f>
        <v>0.1516904459</v>
      </c>
      <c r="T939" s="3">
        <f t="shared" si="13"/>
        <v>0.7170705214</v>
      </c>
      <c r="U939" s="7">
        <f>IF(T939&lt;=('Ejercicio 3 - TIR'!$D$24-'Ejercicio 3 - TIR'!$C$24)/('Ejercicio 3 - TIR'!$E$24-'Ejercicio 3 - TIR'!$C$24),'Ejercicio 3 - TIR'!$C$24+SQRT(('Ejercicio 3 - TIR'!$E$24-'Ejercicio 3 - TIR'!$C$24)*('Ejercicio 3 - TIR'!$D$24-'Ejercicio 3 - TIR'!$C$24)*T939),'Ejercicio 3 - TIR'!$E$24-SQRT(('Ejercicio 3 - TIR'!$E$24-'Ejercicio 3 - TIR'!$C$24)*('Ejercicio 3 - TIR'!$E$24-'Ejercicio 3 - TIR'!$D$24)*(1-T939)))</f>
        <v>0.1918539072</v>
      </c>
      <c r="V939" s="3">
        <f t="shared" si="14"/>
        <v>0.7477746419</v>
      </c>
      <c r="W939" s="7">
        <f>IF(V939&lt;=('Ejercicio 3 - TIR'!$D$25-'Ejercicio 3 - TIR'!$C$25)/('Ejercicio 3 - TIR'!$E$25-'Ejercicio 3 - TIR'!$C$25),'Ejercicio 3 - TIR'!$C$25+SQRT(('Ejercicio 3 - TIR'!$E$25-'Ejercicio 3 - TIR'!$C$25)*('Ejercicio 3 - TIR'!$D$25-'Ejercicio 3 - TIR'!$C$25)*V939),'Ejercicio 3 - TIR'!$E$25-SQRT(('Ejercicio 3 - TIR'!$E$25-'Ejercicio 3 - TIR'!$C$25)*('Ejercicio 3 - TIR'!$E$25-'Ejercicio 3 - TIR'!$D$25)*(1-V939)))</f>
        <v>0.2202882388</v>
      </c>
      <c r="X939" s="3">
        <f t="shared" si="15"/>
        <v>0.6182562943</v>
      </c>
      <c r="Y939" s="7">
        <f>IF(X939&lt;=('Ejercicio 3 - TIR'!$D$26-'Ejercicio 3 - TIR'!$C$26)/('Ejercicio 3 - TIR'!$E$26-'Ejercicio 3 - TIR'!$C$26),'Ejercicio 3 - TIR'!$C$26+SQRT(('Ejercicio 3 - TIR'!$E$26-'Ejercicio 3 - TIR'!$C$26)*('Ejercicio 3 - TIR'!$D$26-'Ejercicio 3 - TIR'!$C$26)*X939),'Ejercicio 3 - TIR'!$E$26-SQRT(('Ejercicio 3 - TIR'!$E$26-'Ejercicio 3 - TIR'!$C$26)*('Ejercicio 3 - TIR'!$E$26-'Ejercicio 3 - TIR'!$D$26)*(1-X939)))</f>
        <v>0.2345971806</v>
      </c>
      <c r="Z939" s="3">
        <f t="shared" si="16"/>
        <v>1.147140775</v>
      </c>
      <c r="AA939" s="3">
        <f t="shared" si="17"/>
        <v>1.321151071</v>
      </c>
      <c r="AB939" s="3">
        <f t="shared" si="18"/>
        <v>1.574619065</v>
      </c>
      <c r="AC939" s="3">
        <f t="shared" si="19"/>
        <v>1.921489126</v>
      </c>
      <c r="AD939" s="3">
        <f t="shared" si="20"/>
        <v>2.372265058</v>
      </c>
      <c r="AE939" s="2">
        <f t="shared" si="21"/>
        <v>4677.563699</v>
      </c>
      <c r="AF939" s="2">
        <f t="shared" si="22"/>
        <v>5387.105422</v>
      </c>
      <c r="AG939" s="2">
        <f t="shared" si="23"/>
        <v>6420.642646</v>
      </c>
      <c r="AH939" s="2">
        <f t="shared" si="24"/>
        <v>7835.034706</v>
      </c>
      <c r="AI939" s="2">
        <f t="shared" si="25"/>
        <v>9673.111758</v>
      </c>
      <c r="AJ939" s="4">
        <f t="shared" si="26"/>
        <v>43661.49587</v>
      </c>
      <c r="AK939" s="4">
        <f t="shared" si="27"/>
        <v>48106.43026</v>
      </c>
      <c r="AL939" s="4">
        <f t="shared" si="28"/>
        <v>60247.3353</v>
      </c>
      <c r="AM939" s="4">
        <f t="shared" si="29"/>
        <v>73847.90987</v>
      </c>
      <c r="AN939" s="4">
        <f t="shared" si="30"/>
        <v>99463.30711</v>
      </c>
      <c r="AO939" s="4">
        <f>C939/'Ejercicio 3 - TIR'!$D$7</f>
        <v>17027.949</v>
      </c>
      <c r="AP939" s="4">
        <f t="shared" si="31"/>
        <v>26633.54687</v>
      </c>
      <c r="AQ939" s="4">
        <f t="shared" si="32"/>
        <v>31078.48126</v>
      </c>
      <c r="AR939" s="4">
        <f t="shared" si="33"/>
        <v>43219.3863</v>
      </c>
      <c r="AS939" s="4">
        <f t="shared" si="34"/>
        <v>56819.96087</v>
      </c>
      <c r="AT939" s="4">
        <f t="shared" si="35"/>
        <v>82435.35811</v>
      </c>
      <c r="AU939" s="4">
        <f>AP939*'Ejercicio 3 - TIR'!$D$5</f>
        <v>13316.77344</v>
      </c>
      <c r="AV939" s="4">
        <f>AQ939*'Ejercicio 3 - TIR'!$D$5</f>
        <v>15539.24063</v>
      </c>
      <c r="AW939" s="4">
        <f>AR939*'Ejercicio 3 - TIR'!$D$5</f>
        <v>21609.69315</v>
      </c>
      <c r="AX939" s="4">
        <f>AS939*'Ejercicio 3 - TIR'!$D$5</f>
        <v>28409.98044</v>
      </c>
      <c r="AY939" s="4">
        <f>AT939*'Ejercicio 3 - TIR'!$D$5</f>
        <v>41217.67906</v>
      </c>
      <c r="AZ939" s="4">
        <f t="shared" ref="AZ939:BD939" si="2852">AJ939-AU939-AE939</f>
        <v>25667.15874</v>
      </c>
      <c r="BA939" s="4">
        <f t="shared" si="2852"/>
        <v>27180.08421</v>
      </c>
      <c r="BB939" s="4">
        <f t="shared" si="2852"/>
        <v>32216.9995</v>
      </c>
      <c r="BC939" s="4">
        <f t="shared" si="2852"/>
        <v>37602.89473</v>
      </c>
      <c r="BD939" s="4">
        <f t="shared" si="2852"/>
        <v>48572.5163</v>
      </c>
      <c r="BE939" s="4">
        <f t="shared" ref="BE939:BI939" si="2853">AZ939/Z939</f>
        <v>22374.89879</v>
      </c>
      <c r="BF939" s="4">
        <f t="shared" si="2853"/>
        <v>20573.03272</v>
      </c>
      <c r="BG939" s="4">
        <f t="shared" si="2853"/>
        <v>20460.18635</v>
      </c>
      <c r="BH939" s="4">
        <f t="shared" si="2853"/>
        <v>19569.66304</v>
      </c>
      <c r="BI939" s="4">
        <f t="shared" si="2853"/>
        <v>20475.16408</v>
      </c>
      <c r="BJ939" s="4">
        <f t="shared" si="38"/>
        <v>75413.63652</v>
      </c>
      <c r="BK939" s="4">
        <f t="shared" si="39"/>
        <v>40394.80841</v>
      </c>
      <c r="BL939" s="4">
        <f t="shared" si="40"/>
        <v>115808.4449</v>
      </c>
      <c r="BM939" s="4">
        <f>BK939*'Ejercicio 3 - TIR'!$D$5</f>
        <v>20197.40421</v>
      </c>
      <c r="BN939" s="4">
        <f t="shared" si="41"/>
        <v>95611.04073</v>
      </c>
      <c r="BO939" s="4">
        <f t="shared" si="42"/>
        <v>40303.69221</v>
      </c>
      <c r="BP939" s="4">
        <f t="shared" si="43"/>
        <v>-116929.4627</v>
      </c>
      <c r="BQ939" s="4">
        <f t="shared" ref="BQ939:BT939" si="2854">BE939</f>
        <v>22374.89879</v>
      </c>
      <c r="BR939" s="4">
        <f t="shared" si="2854"/>
        <v>20573.03272</v>
      </c>
      <c r="BS939" s="4">
        <f t="shared" si="2854"/>
        <v>20460.18635</v>
      </c>
      <c r="BT939" s="4">
        <f t="shared" si="2854"/>
        <v>19569.66304</v>
      </c>
      <c r="BU939" s="4">
        <f t="shared" si="45"/>
        <v>60778.85629</v>
      </c>
      <c r="BV939" s="36">
        <f t="shared" si="46"/>
        <v>6.156552529</v>
      </c>
    </row>
    <row r="940" ht="15.0" customHeight="1">
      <c r="A940" s="2">
        <v>939.0</v>
      </c>
      <c r="B940" s="3">
        <f t="shared" si="4"/>
        <v>0.8440011275</v>
      </c>
      <c r="C940" s="4">
        <f>IF(B940&lt;=('Ejercicio 3 - TIR'!$D$13-'Ejercicio 3 - TIR'!$C$13)/('Ejercicio 3 - TIR'!$E$13-'Ejercicio 3 - TIR'!$C$13),'Ejercicio 3 - TIR'!$C$13+SQRT(('Ejercicio 3 - TIR'!$E$13-'Ejercicio 3 - TIR'!$C$13)*('Ejercicio 3 - TIR'!$D$13-'Ejercicio 3 - TIR'!$C$13)*B940),'Ejercicio 3 - TIR'!$E$13-SQRT(('Ejercicio 3 - TIR'!$E$13-'Ejercicio 3 - TIR'!$C$13)*('Ejercicio 3 - TIR'!$E$13-'Ejercicio 3 - TIR'!$D$13)*(1-B940)))</f>
        <v>86317.94434</v>
      </c>
      <c r="D940" s="3">
        <f t="shared" si="5"/>
        <v>0.7427225004</v>
      </c>
      <c r="E940" s="4">
        <f>IF(D940&lt;=('Ejercicio 3 - TIR'!$D$14-'Ejercicio 3 - TIR'!$C$14)/('Ejercicio 3 - TIR'!$E$14-'Ejercicio 3 - TIR'!$C$14),'Ejercicio 3 - TIR'!$C$14+SQRT(('Ejercicio 3 - TIR'!$E$14-'Ejercicio 3 - TIR'!$C$14)*('Ejercicio 3 - TIR'!$D$14-'Ejercicio 3 - TIR'!$C$14)*D940),'Ejercicio 3 - TIR'!$E$14-SQRT(('Ejercicio 3 - TIR'!$E$14-'Ejercicio 3 - TIR'!$C$14)*('Ejercicio 3 - TIR'!$E$14-'Ejercicio 3 - TIR'!$D$14)*(1-D940)))</f>
        <v>33787.78422</v>
      </c>
      <c r="F940" s="3">
        <f t="shared" si="6"/>
        <v>0.5706315945</v>
      </c>
      <c r="G940" s="4">
        <f>IF(F940&lt;=('Ejercicio 3 - TIR'!$D$18-'Ejercicio 3 - TIR'!$C$18)/('Ejercicio 3 - TIR'!$E$18-'Ejercicio 3 - TIR'!$C$18),'Ejercicio 3 - TIR'!$C$18+SQRT(('Ejercicio 3 - TIR'!$E$18-'Ejercicio 3 - TIR'!$C$18)*('Ejercicio 3 - TIR'!$D$18-'Ejercicio 3 - TIR'!$C$18)*F940),'Ejercicio 3 - TIR'!$E$18-SQRT(('Ejercicio 3 - TIR'!$E$18-'Ejercicio 3 - TIR'!$C$18)*('Ejercicio 3 - TIR'!$E$18-'Ejercicio 3 - TIR'!$D$18)*(1-F940)))</f>
        <v>39251.74249</v>
      </c>
      <c r="H940" s="3">
        <f t="shared" si="7"/>
        <v>0.1994105921</v>
      </c>
      <c r="I940" s="4">
        <f>IF(H940&lt;=('Ejercicio 3 - TIR'!$D$18-'Ejercicio 3 - TIR'!$C$18)/('Ejercicio 3 - TIR'!$E$18-'Ejercicio 3 - TIR'!$C$18),'Ejercicio 3 - TIR'!$C$18+SQRT(('Ejercicio 3 - TIR'!$E$18-'Ejercicio 3 - TIR'!$C$18)*('Ejercicio 3 - TIR'!$D$18-'Ejercicio 3 - TIR'!$C$18)*H940),'Ejercicio 3 - TIR'!$E$18-SQRT(('Ejercicio 3 - TIR'!$E$18-'Ejercicio 3 - TIR'!$C$18)*('Ejercicio 3 - TIR'!$E$18-'Ejercicio 3 - TIR'!$D$18)*(1-H940)))</f>
        <v>35469.14882</v>
      </c>
      <c r="J940" s="3">
        <f t="shared" si="8"/>
        <v>0.8746775914</v>
      </c>
      <c r="K940" s="4">
        <f>IF(J940&lt;=('Ejercicio 3 - TIR'!$D$18-'Ejercicio 3 - TIR'!$C$18)/('Ejercicio 3 - TIR'!$E$18-'Ejercicio 3 - TIR'!$C$18),'Ejercicio 3 - TIR'!$C$18+SQRT(('Ejercicio 3 - TIR'!$E$18-'Ejercicio 3 - TIR'!$C$18)*('Ejercicio 3 - TIR'!$D$18-'Ejercicio 3 - TIR'!$C$18)*J940),'Ejercicio 3 - TIR'!$E$18-SQRT(('Ejercicio 3 - TIR'!$E$18-'Ejercicio 3 - TIR'!$C$18)*('Ejercicio 3 - TIR'!$E$18-'Ejercicio 3 - TIR'!$D$18)*(1-J940)))</f>
        <v>41934.19168</v>
      </c>
      <c r="L940" s="3">
        <f t="shared" si="9"/>
        <v>0.2943663088</v>
      </c>
      <c r="M940" s="4">
        <f>IF(L940&lt;=('Ejercicio 3 - TIR'!$D$18-'Ejercicio 3 - TIR'!$C$18)/('Ejercicio 3 - TIR'!$E$18-'Ejercicio 3 - TIR'!$C$18),'Ejercicio 3 - TIR'!$C$18+SQRT(('Ejercicio 3 - TIR'!$E$18-'Ejercicio 3 - TIR'!$C$18)*('Ejercicio 3 - TIR'!$D$18-'Ejercicio 3 - TIR'!$C$18)*L940),'Ejercicio 3 - TIR'!$E$18-SQRT(('Ejercicio 3 - TIR'!$E$18-'Ejercicio 3 - TIR'!$C$18)*('Ejercicio 3 - TIR'!$E$18-'Ejercicio 3 - TIR'!$D$18)*(1-L940)))</f>
        <v>36644.91883</v>
      </c>
      <c r="N940" s="3">
        <f t="shared" si="10"/>
        <v>0.04507684425</v>
      </c>
      <c r="O940" s="4">
        <f>IF(N940&lt;=('Ejercicio 3 - TIR'!$D$18-'Ejercicio 3 - TIR'!$C$18)/('Ejercicio 3 - TIR'!$E$18-'Ejercicio 3 - TIR'!$C$18),'Ejercicio 3 - TIR'!$C$18+SQRT(('Ejercicio 3 - TIR'!$E$18-'Ejercicio 3 - TIR'!$C$18)*('Ejercicio 3 - TIR'!$D$18-'Ejercicio 3 - TIR'!$C$18)*N940),'Ejercicio 3 - TIR'!$E$18-SQRT(('Ejercicio 3 - TIR'!$E$18-'Ejercicio 3 - TIR'!$C$18)*('Ejercicio 3 - TIR'!$E$18-'Ejercicio 3 - TIR'!$D$18)*(1-N940)))</f>
        <v>32600.29357</v>
      </c>
      <c r="P940" s="3">
        <f t="shared" si="11"/>
        <v>0.2206164797</v>
      </c>
      <c r="Q940" s="7">
        <f>IF(P940&lt;=('Ejercicio 3 - TIR'!$D$22-'Ejercicio 3 - TIR'!$C$22)/('Ejercicio 3 - TIR'!$E$22-'Ejercicio 3 - TIR'!$C$22),'Ejercicio 3 - TIR'!$C$22+SQRT(('Ejercicio 3 - TIR'!$E$22-'Ejercicio 3 - TIR'!$C$22)*('Ejercicio 3 - TIR'!$D$22-'Ejercicio 3 - TIR'!$C$22)*P940),'Ejercicio 3 - TIR'!$E$22-SQRT(('Ejercicio 3 - TIR'!$E$22-'Ejercicio 3 - TIR'!$C$22)*('Ejercicio 3 - TIR'!$E$22-'Ejercicio 3 - TIR'!$D$22)*(1-P940)))</f>
        <v>0.1399276106</v>
      </c>
      <c r="R940" s="3">
        <f t="shared" si="12"/>
        <v>0.2969491442</v>
      </c>
      <c r="S940" s="7">
        <f>IF(R940&lt;=('Ejercicio 3 - TIR'!$D$23-'Ejercicio 3 - TIR'!$C$23)/('Ejercicio 3 - TIR'!$E$23-'Ejercicio 3 - TIR'!$C$23),'Ejercicio 3 - TIR'!$C$23+SQRT(('Ejercicio 3 - TIR'!$E$23-'Ejercicio 3 - TIR'!$C$23)*('Ejercicio 3 - TIR'!$D$23-'Ejercicio 3 - TIR'!$C$23)*R940),'Ejercicio 3 - TIR'!$E$23-SQRT(('Ejercicio 3 - TIR'!$E$23-'Ejercicio 3 - TIR'!$C$23)*('Ejercicio 3 - TIR'!$E$23-'Ejercicio 3 - TIR'!$D$23)*(1-R940)))</f>
        <v>0.143119439</v>
      </c>
      <c r="T940" s="3">
        <f t="shared" si="13"/>
        <v>0.5877722403</v>
      </c>
      <c r="U940" s="7">
        <f>IF(T940&lt;=('Ejercicio 3 - TIR'!$D$24-'Ejercicio 3 - TIR'!$C$24)/('Ejercicio 3 - TIR'!$E$24-'Ejercicio 3 - TIR'!$C$24),'Ejercicio 3 - TIR'!$C$24+SQRT(('Ejercicio 3 - TIR'!$E$24-'Ejercicio 3 - TIR'!$C$24)*('Ejercicio 3 - TIR'!$D$24-'Ejercicio 3 - TIR'!$C$24)*T940),'Ejercicio 3 - TIR'!$E$24-SQRT(('Ejercicio 3 - TIR'!$E$24-'Ejercicio 3 - TIR'!$C$24)*('Ejercicio 3 - TIR'!$E$24-'Ejercicio 3 - TIR'!$D$24)*(1-T940)))</f>
        <v>0.1860259257</v>
      </c>
      <c r="V940" s="3">
        <f t="shared" si="14"/>
        <v>0.8549398286</v>
      </c>
      <c r="W940" s="7">
        <f>IF(V940&lt;=('Ejercicio 3 - TIR'!$D$25-'Ejercicio 3 - TIR'!$C$25)/('Ejercicio 3 - TIR'!$E$25-'Ejercicio 3 - TIR'!$C$25),'Ejercicio 3 - TIR'!$C$25+SQRT(('Ejercicio 3 - TIR'!$E$25-'Ejercicio 3 - TIR'!$C$25)*('Ejercicio 3 - TIR'!$D$25-'Ejercicio 3 - TIR'!$C$25)*V940),'Ejercicio 3 - TIR'!$E$25-SQRT(('Ejercicio 3 - TIR'!$E$25-'Ejercicio 3 - TIR'!$C$25)*('Ejercicio 3 - TIR'!$E$25-'Ejercicio 3 - TIR'!$D$25)*(1-V940)))</f>
        <v>0.2274675656</v>
      </c>
      <c r="X940" s="3">
        <f t="shared" si="15"/>
        <v>0.8979505467</v>
      </c>
      <c r="Y940" s="7">
        <f>IF(X940&lt;=('Ejercicio 3 - TIR'!$D$26-'Ejercicio 3 - TIR'!$C$26)/('Ejercicio 3 - TIR'!$E$26-'Ejercicio 3 - TIR'!$C$26),'Ejercicio 3 - TIR'!$C$26+SQRT(('Ejercicio 3 - TIR'!$E$26-'Ejercicio 3 - TIR'!$C$26)*('Ejercicio 3 - TIR'!$D$26-'Ejercicio 3 - TIR'!$C$26)*X940),'Ejercicio 3 - TIR'!$E$26-SQRT(('Ejercicio 3 - TIR'!$E$26-'Ejercicio 3 - TIR'!$C$26)*('Ejercicio 3 - TIR'!$E$26-'Ejercicio 3 - TIR'!$D$26)*(1-X940)))</f>
        <v>0.2565251827</v>
      </c>
      <c r="Z940" s="3">
        <f t="shared" si="16"/>
        <v>1.139927611</v>
      </c>
      <c r="AA940" s="3">
        <f t="shared" si="17"/>
        <v>1.303073411</v>
      </c>
      <c r="AB940" s="3">
        <f t="shared" si="18"/>
        <v>1.545478848</v>
      </c>
      <c r="AC940" s="3">
        <f t="shared" si="19"/>
        <v>1.897025159</v>
      </c>
      <c r="AD940" s="3">
        <f t="shared" si="20"/>
        <v>2.383659885</v>
      </c>
      <c r="AE940" s="2">
        <f t="shared" si="21"/>
        <v>4727.843912</v>
      </c>
      <c r="AF940" s="2">
        <f t="shared" si="22"/>
        <v>5404.490281</v>
      </c>
      <c r="AG940" s="2">
        <f t="shared" si="23"/>
        <v>6409.865588</v>
      </c>
      <c r="AH940" s="2">
        <f t="shared" si="24"/>
        <v>7867.902109</v>
      </c>
      <c r="AI940" s="2">
        <f t="shared" si="25"/>
        <v>9886.217135</v>
      </c>
      <c r="AJ940" s="4">
        <f t="shared" si="26"/>
        <v>44744.14503</v>
      </c>
      <c r="AK940" s="4">
        <f t="shared" si="27"/>
        <v>46218.90473</v>
      </c>
      <c r="AL940" s="4">
        <f t="shared" si="28"/>
        <v>64808.40626</v>
      </c>
      <c r="AM940" s="4">
        <f t="shared" si="29"/>
        <v>69516.33299</v>
      </c>
      <c r="AN940" s="4">
        <f t="shared" si="30"/>
        <v>77708.01202</v>
      </c>
      <c r="AO940" s="4">
        <f>C940/'Ejercicio 3 - TIR'!$D$7</f>
        <v>17263.58887</v>
      </c>
      <c r="AP940" s="4">
        <f t="shared" si="31"/>
        <v>27480.55616</v>
      </c>
      <c r="AQ940" s="4">
        <f t="shared" si="32"/>
        <v>28955.31586</v>
      </c>
      <c r="AR940" s="4">
        <f t="shared" si="33"/>
        <v>47544.81739</v>
      </c>
      <c r="AS940" s="4">
        <f t="shared" si="34"/>
        <v>52252.74413</v>
      </c>
      <c r="AT940" s="4">
        <f t="shared" si="35"/>
        <v>60444.42315</v>
      </c>
      <c r="AU940" s="4">
        <f>AP940*'Ejercicio 3 - TIR'!$D$5</f>
        <v>13740.27808</v>
      </c>
      <c r="AV940" s="4">
        <f>AQ940*'Ejercicio 3 - TIR'!$D$5</f>
        <v>14477.65793</v>
      </c>
      <c r="AW940" s="4">
        <f>AR940*'Ejercicio 3 - TIR'!$D$5</f>
        <v>23772.40869</v>
      </c>
      <c r="AX940" s="4">
        <f>AS940*'Ejercicio 3 - TIR'!$D$5</f>
        <v>26126.37206</v>
      </c>
      <c r="AY940" s="4">
        <f>AT940*'Ejercicio 3 - TIR'!$D$5</f>
        <v>30222.21157</v>
      </c>
      <c r="AZ940" s="4">
        <f t="shared" ref="AZ940:BD940" si="2855">AJ940-AU940-AE940</f>
        <v>26276.02304</v>
      </c>
      <c r="BA940" s="4">
        <f t="shared" si="2855"/>
        <v>26336.75652</v>
      </c>
      <c r="BB940" s="4">
        <f t="shared" si="2855"/>
        <v>34626.13198</v>
      </c>
      <c r="BC940" s="4">
        <f t="shared" si="2855"/>
        <v>35522.05882</v>
      </c>
      <c r="BD940" s="4">
        <f t="shared" si="2855"/>
        <v>37599.58331</v>
      </c>
      <c r="BE940" s="4">
        <f t="shared" ref="BE940:BI940" si="2856">AZ940/Z940</f>
        <v>23050.60672</v>
      </c>
      <c r="BF940" s="4">
        <f t="shared" si="2856"/>
        <v>20211.26078</v>
      </c>
      <c r="BG940" s="4">
        <f t="shared" si="2856"/>
        <v>22404.7919</v>
      </c>
      <c r="BH940" s="4">
        <f t="shared" si="2856"/>
        <v>18725.13849</v>
      </c>
      <c r="BI940" s="4">
        <f t="shared" si="2856"/>
        <v>15773.88769</v>
      </c>
      <c r="BJ940" s="4">
        <f t="shared" si="38"/>
        <v>80538.58584</v>
      </c>
      <c r="BK940" s="4">
        <f t="shared" si="39"/>
        <v>41150.52426</v>
      </c>
      <c r="BL940" s="4">
        <f t="shared" si="40"/>
        <v>121689.1101</v>
      </c>
      <c r="BM940" s="4">
        <f>BK940*'Ejercicio 3 - TIR'!$D$5</f>
        <v>20575.26213</v>
      </c>
      <c r="BN940" s="4">
        <f t="shared" si="41"/>
        <v>101113.848</v>
      </c>
      <c r="BO940" s="4">
        <f t="shared" si="42"/>
        <v>42419.57865</v>
      </c>
      <c r="BP940" s="4">
        <f t="shared" si="43"/>
        <v>-120105.7286</v>
      </c>
      <c r="BQ940" s="4">
        <f t="shared" ref="BQ940:BT940" si="2857">BE940</f>
        <v>23050.60672</v>
      </c>
      <c r="BR940" s="4">
        <f t="shared" si="2857"/>
        <v>20211.26078</v>
      </c>
      <c r="BS940" s="4">
        <f t="shared" si="2857"/>
        <v>22404.7919</v>
      </c>
      <c r="BT940" s="4">
        <f t="shared" si="2857"/>
        <v>18725.13849</v>
      </c>
      <c r="BU940" s="4">
        <f t="shared" si="45"/>
        <v>58193.46634</v>
      </c>
      <c r="BV940" s="36">
        <f t="shared" si="46"/>
        <v>5.138694451</v>
      </c>
    </row>
    <row r="941" ht="15.0" customHeight="1">
      <c r="A941" s="2">
        <v>940.0</v>
      </c>
      <c r="B941" s="3">
        <f t="shared" si="4"/>
        <v>0.5932990888</v>
      </c>
      <c r="C941" s="4">
        <f>IF(B941&lt;=('Ejercicio 3 - TIR'!$D$13-'Ejercicio 3 - TIR'!$C$13)/('Ejercicio 3 - TIR'!$E$13-'Ejercicio 3 - TIR'!$C$13),'Ejercicio 3 - TIR'!$C$13+SQRT(('Ejercicio 3 - TIR'!$E$13-'Ejercicio 3 - TIR'!$C$13)*('Ejercicio 3 - TIR'!$D$13-'Ejercicio 3 - TIR'!$C$13)*B941),'Ejercicio 3 - TIR'!$E$13-SQRT(('Ejercicio 3 - TIR'!$E$13-'Ejercicio 3 - TIR'!$C$13)*('Ejercicio 3 - TIR'!$E$13-'Ejercicio 3 - TIR'!$D$13)*(1-B941)))</f>
        <v>77908.34788</v>
      </c>
      <c r="D941" s="3">
        <f t="shared" si="5"/>
        <v>0.2844958396</v>
      </c>
      <c r="E941" s="4">
        <f>IF(D941&lt;=('Ejercicio 3 - TIR'!$D$14-'Ejercicio 3 - TIR'!$C$14)/('Ejercicio 3 - TIR'!$E$14-'Ejercicio 3 - TIR'!$C$14),'Ejercicio 3 - TIR'!$C$14+SQRT(('Ejercicio 3 - TIR'!$E$14-'Ejercicio 3 - TIR'!$C$14)*('Ejercicio 3 - TIR'!$D$14-'Ejercicio 3 - TIR'!$C$14)*D941),'Ejercicio 3 - TIR'!$E$14-SQRT(('Ejercicio 3 - TIR'!$E$14-'Ejercicio 3 - TIR'!$C$14)*('Ejercicio 3 - TIR'!$E$14-'Ejercicio 3 - TIR'!$D$14)*(1-D941)))</f>
        <v>29619.21941</v>
      </c>
      <c r="F941" s="3">
        <f t="shared" si="6"/>
        <v>0.4466025438</v>
      </c>
      <c r="G941" s="4">
        <f>IF(F941&lt;=('Ejercicio 3 - TIR'!$D$18-'Ejercicio 3 - TIR'!$C$18)/('Ejercicio 3 - TIR'!$E$18-'Ejercicio 3 - TIR'!$C$18),'Ejercicio 3 - TIR'!$C$18+SQRT(('Ejercicio 3 - TIR'!$E$18-'Ejercicio 3 - TIR'!$C$18)*('Ejercicio 3 - TIR'!$D$18-'Ejercicio 3 - TIR'!$C$18)*F941),'Ejercicio 3 - TIR'!$E$18-SQRT(('Ejercicio 3 - TIR'!$E$18-'Ejercicio 3 - TIR'!$C$18)*('Ejercicio 3 - TIR'!$E$18-'Ejercicio 3 - TIR'!$D$18)*(1-F941)))</f>
        <v>38184.76521</v>
      </c>
      <c r="H941" s="3">
        <f t="shared" si="7"/>
        <v>0.2263658089</v>
      </c>
      <c r="I941" s="4">
        <f>IF(H941&lt;=('Ejercicio 3 - TIR'!$D$18-'Ejercicio 3 - TIR'!$C$18)/('Ejercicio 3 - TIR'!$E$18-'Ejercicio 3 - TIR'!$C$18),'Ejercicio 3 - TIR'!$C$18+SQRT(('Ejercicio 3 - TIR'!$E$18-'Ejercicio 3 - TIR'!$C$18)*('Ejercicio 3 - TIR'!$D$18-'Ejercicio 3 - TIR'!$C$18)*H941),'Ejercicio 3 - TIR'!$E$18-SQRT(('Ejercicio 3 - TIR'!$E$18-'Ejercicio 3 - TIR'!$C$18)*('Ejercicio 3 - TIR'!$E$18-'Ejercicio 3 - TIR'!$D$18)*(1-H941)))</f>
        <v>35827.08086</v>
      </c>
      <c r="J941" s="3">
        <f t="shared" si="8"/>
        <v>0.9035963968</v>
      </c>
      <c r="K941" s="4">
        <f>IF(J941&lt;=('Ejercicio 3 - TIR'!$D$18-'Ejercicio 3 - TIR'!$C$18)/('Ejercicio 3 - TIR'!$E$18-'Ejercicio 3 - TIR'!$C$18),'Ejercicio 3 - TIR'!$C$18+SQRT(('Ejercicio 3 - TIR'!$E$18-'Ejercicio 3 - TIR'!$C$18)*('Ejercicio 3 - TIR'!$D$18-'Ejercicio 3 - TIR'!$C$18)*J941),'Ejercicio 3 - TIR'!$E$18-SQRT(('Ejercicio 3 - TIR'!$E$18-'Ejercicio 3 - TIR'!$C$18)*('Ejercicio 3 - TIR'!$E$18-'Ejercicio 3 - TIR'!$D$18)*(1-J941)))</f>
        <v>42311.08382</v>
      </c>
      <c r="L941" s="3">
        <f t="shared" si="9"/>
        <v>0.7728859188</v>
      </c>
      <c r="M941" s="4">
        <f>IF(L941&lt;=('Ejercicio 3 - TIR'!$D$18-'Ejercicio 3 - TIR'!$C$18)/('Ejercicio 3 - TIR'!$E$18-'Ejercicio 3 - TIR'!$C$18),'Ejercicio 3 - TIR'!$C$18+SQRT(('Ejercicio 3 - TIR'!$E$18-'Ejercicio 3 - TIR'!$C$18)*('Ejercicio 3 - TIR'!$D$18-'Ejercicio 3 - TIR'!$C$18)*L941),'Ejercicio 3 - TIR'!$E$18-SQRT(('Ejercicio 3 - TIR'!$E$18-'Ejercicio 3 - TIR'!$C$18)*('Ejercicio 3 - TIR'!$E$18-'Ejercicio 3 - TIR'!$D$18)*(1-L941)))</f>
        <v>40872.82711</v>
      </c>
      <c r="N941" s="3">
        <f t="shared" si="10"/>
        <v>0.01854878453</v>
      </c>
      <c r="O941" s="4">
        <f>IF(N941&lt;=('Ejercicio 3 - TIR'!$D$18-'Ejercicio 3 - TIR'!$C$18)/('Ejercicio 3 - TIR'!$E$18-'Ejercicio 3 - TIR'!$C$18),'Ejercicio 3 - TIR'!$C$18+SQRT(('Ejercicio 3 - TIR'!$E$18-'Ejercicio 3 - TIR'!$C$18)*('Ejercicio 3 - TIR'!$D$18-'Ejercicio 3 - TIR'!$C$18)*N941),'Ejercicio 3 - TIR'!$E$18-SQRT(('Ejercicio 3 - TIR'!$E$18-'Ejercicio 3 - TIR'!$C$18)*('Ejercicio 3 - TIR'!$E$18-'Ejercicio 3 - TIR'!$D$18)*(1-N941)))</f>
        <v>31668.02808</v>
      </c>
      <c r="P941" s="3">
        <f t="shared" si="11"/>
        <v>0.1257577217</v>
      </c>
      <c r="Q941" s="7">
        <f>IF(P941&lt;=('Ejercicio 3 - TIR'!$D$22-'Ejercicio 3 - TIR'!$C$22)/('Ejercicio 3 - TIR'!$E$22-'Ejercicio 3 - TIR'!$C$22),'Ejercicio 3 - TIR'!$C$22+SQRT(('Ejercicio 3 - TIR'!$E$22-'Ejercicio 3 - TIR'!$C$22)*('Ejercicio 3 - TIR'!$D$22-'Ejercicio 3 - TIR'!$C$22)*P941),'Ejercicio 3 - TIR'!$E$22-SQRT(('Ejercicio 3 - TIR'!$E$22-'Ejercicio 3 - TIR'!$C$22)*('Ejercicio 3 - TIR'!$E$22-'Ejercicio 3 - TIR'!$D$22)*(1-P941)))</f>
        <v>0.1350453946</v>
      </c>
      <c r="R941" s="3">
        <f t="shared" si="12"/>
        <v>0.6208421774</v>
      </c>
      <c r="S941" s="7">
        <f>IF(R941&lt;=('Ejercicio 3 - TIR'!$D$23-'Ejercicio 3 - TIR'!$C$23)/('Ejercicio 3 - TIR'!$E$23-'Ejercicio 3 - TIR'!$C$23),'Ejercicio 3 - TIR'!$C$23+SQRT(('Ejercicio 3 - TIR'!$E$23-'Ejercicio 3 - TIR'!$C$23)*('Ejercicio 3 - TIR'!$D$23-'Ejercicio 3 - TIR'!$C$23)*R941),'Ejercicio 3 - TIR'!$E$23-SQRT(('Ejercicio 3 - TIR'!$E$23-'Ejercicio 3 - TIR'!$C$23)*('Ejercicio 3 - TIR'!$E$23-'Ejercicio 3 - TIR'!$D$23)*(1-R941)))</f>
        <v>0.1538756037</v>
      </c>
      <c r="T941" s="3">
        <f t="shared" si="13"/>
        <v>0.1837178678</v>
      </c>
      <c r="U941" s="7">
        <f>IF(T941&lt;=('Ejercicio 3 - TIR'!$D$24-'Ejercicio 3 - TIR'!$C$24)/('Ejercicio 3 - TIR'!$E$24-'Ejercicio 3 - TIR'!$C$24),'Ejercicio 3 - TIR'!$C$24+SQRT(('Ejercicio 3 - TIR'!$E$24-'Ejercicio 3 - TIR'!$C$24)*('Ejercicio 3 - TIR'!$D$24-'Ejercicio 3 - TIR'!$C$24)*T941),'Ejercicio 3 - TIR'!$E$24-SQRT(('Ejercicio 3 - TIR'!$E$24-'Ejercicio 3 - TIR'!$C$24)*('Ejercicio 3 - TIR'!$E$24-'Ejercicio 3 - TIR'!$D$24)*(1-T941)))</f>
        <v>0.1696419837</v>
      </c>
      <c r="V941" s="3">
        <f t="shared" si="14"/>
        <v>0.4254164936</v>
      </c>
      <c r="W941" s="7">
        <f>IF(V941&lt;=('Ejercicio 3 - TIR'!$D$25-'Ejercicio 3 - TIR'!$C$25)/('Ejercicio 3 - TIR'!$E$25-'Ejercicio 3 - TIR'!$C$25),'Ejercicio 3 - TIR'!$C$25+SQRT(('Ejercicio 3 - TIR'!$E$25-'Ejercicio 3 - TIR'!$C$25)*('Ejercicio 3 - TIR'!$D$25-'Ejercicio 3 - TIR'!$C$25)*V941),'Ejercicio 3 - TIR'!$E$25-SQRT(('Ejercicio 3 - TIR'!$E$25-'Ejercicio 3 - TIR'!$C$25)*('Ejercicio 3 - TIR'!$E$25-'Ejercicio 3 - TIR'!$D$25)*(1-V941)))</f>
        <v>0.205155354</v>
      </c>
      <c r="X941" s="3">
        <f t="shared" si="15"/>
        <v>0.8736843155</v>
      </c>
      <c r="Y941" s="7">
        <f>IF(X941&lt;=('Ejercicio 3 - TIR'!$D$26-'Ejercicio 3 - TIR'!$C$26)/('Ejercicio 3 - TIR'!$E$26-'Ejercicio 3 - TIR'!$C$26),'Ejercicio 3 - TIR'!$C$26+SQRT(('Ejercicio 3 - TIR'!$E$26-'Ejercicio 3 - TIR'!$C$26)*('Ejercicio 3 - TIR'!$D$26-'Ejercicio 3 - TIR'!$C$26)*X941),'Ejercicio 3 - TIR'!$E$26-SQRT(('Ejercicio 3 - TIR'!$E$26-'Ejercicio 3 - TIR'!$C$26)*('Ejercicio 3 - TIR'!$E$26-'Ejercicio 3 - TIR'!$D$26)*(1-X941)))</f>
        <v>0.2538828658</v>
      </c>
      <c r="Z941" s="3">
        <f t="shared" si="16"/>
        <v>1.135045395</v>
      </c>
      <c r="AA941" s="3">
        <f t="shared" si="17"/>
        <v>1.30970119</v>
      </c>
      <c r="AB941" s="3">
        <f t="shared" si="18"/>
        <v>1.531881498</v>
      </c>
      <c r="AC941" s="3">
        <f t="shared" si="19"/>
        <v>1.846155189</v>
      </c>
      <c r="AD941" s="3">
        <f t="shared" si="20"/>
        <v>2.314862359</v>
      </c>
      <c r="AE941" s="2">
        <f t="shared" si="21"/>
        <v>3999.939174</v>
      </c>
      <c r="AF941" s="2">
        <f t="shared" si="22"/>
        <v>4615.432229</v>
      </c>
      <c r="AG941" s="2">
        <f t="shared" si="23"/>
        <v>5398.403307</v>
      </c>
      <c r="AH941" s="2">
        <f t="shared" si="24"/>
        <v>6505.914649</v>
      </c>
      <c r="AI941" s="2">
        <f t="shared" si="25"/>
        <v>8157.654905</v>
      </c>
      <c r="AJ941" s="4">
        <f t="shared" si="26"/>
        <v>43341.4419</v>
      </c>
      <c r="AK941" s="4">
        <f t="shared" si="27"/>
        <v>46922.77043</v>
      </c>
      <c r="AL941" s="4">
        <f t="shared" si="28"/>
        <v>64815.56645</v>
      </c>
      <c r="AM941" s="4">
        <f t="shared" si="29"/>
        <v>75457.58185</v>
      </c>
      <c r="AN941" s="4">
        <f t="shared" si="30"/>
        <v>73307.12619</v>
      </c>
      <c r="AO941" s="4">
        <f>C941/'Ejercicio 3 - TIR'!$D$7</f>
        <v>15581.66958</v>
      </c>
      <c r="AP941" s="4">
        <f t="shared" si="31"/>
        <v>27759.77232</v>
      </c>
      <c r="AQ941" s="4">
        <f t="shared" si="32"/>
        <v>31341.10086</v>
      </c>
      <c r="AR941" s="4">
        <f t="shared" si="33"/>
        <v>49233.89688</v>
      </c>
      <c r="AS941" s="4">
        <f t="shared" si="34"/>
        <v>59875.91227</v>
      </c>
      <c r="AT941" s="4">
        <f t="shared" si="35"/>
        <v>57725.45661</v>
      </c>
      <c r="AU941" s="4">
        <f>AP941*'Ejercicio 3 - TIR'!$D$5</f>
        <v>13879.88616</v>
      </c>
      <c r="AV941" s="4">
        <f>AQ941*'Ejercicio 3 - TIR'!$D$5</f>
        <v>15670.55043</v>
      </c>
      <c r="AW941" s="4">
        <f>AR941*'Ejercicio 3 - TIR'!$D$5</f>
        <v>24616.94844</v>
      </c>
      <c r="AX941" s="4">
        <f>AS941*'Ejercicio 3 - TIR'!$D$5</f>
        <v>29937.95614</v>
      </c>
      <c r="AY941" s="4">
        <f>AT941*'Ejercicio 3 - TIR'!$D$5</f>
        <v>28862.72831</v>
      </c>
      <c r="AZ941" s="4">
        <f t="shared" ref="AZ941:BD941" si="2858">AJ941-AU941-AE941</f>
        <v>25461.61656</v>
      </c>
      <c r="BA941" s="4">
        <f t="shared" si="2858"/>
        <v>26636.78778</v>
      </c>
      <c r="BB941" s="4">
        <f t="shared" si="2858"/>
        <v>34800.21471</v>
      </c>
      <c r="BC941" s="4">
        <f t="shared" si="2858"/>
        <v>39013.71106</v>
      </c>
      <c r="BD941" s="4">
        <f t="shared" si="2858"/>
        <v>36286.74298</v>
      </c>
      <c r="BE941" s="4">
        <f t="shared" ref="BE941:BI941" si="2859">AZ941/Z941</f>
        <v>22432.24516</v>
      </c>
      <c r="BF941" s="4">
        <f t="shared" si="2859"/>
        <v>20338.06488</v>
      </c>
      <c r="BG941" s="4">
        <f t="shared" si="2859"/>
        <v>22717.30206</v>
      </c>
      <c r="BH941" s="4">
        <f t="shared" si="2859"/>
        <v>21132.41146</v>
      </c>
      <c r="BI941" s="4">
        <f t="shared" si="2859"/>
        <v>15675.551</v>
      </c>
      <c r="BJ941" s="4">
        <f t="shared" si="38"/>
        <v>68564.41612</v>
      </c>
      <c r="BK941" s="4">
        <f t="shared" si="39"/>
        <v>36069.42039</v>
      </c>
      <c r="BL941" s="4">
        <f t="shared" si="40"/>
        <v>104633.8365</v>
      </c>
      <c r="BM941" s="4">
        <f>BK941*'Ejercicio 3 - TIR'!$D$5</f>
        <v>18034.7102</v>
      </c>
      <c r="BN941" s="4">
        <f t="shared" si="41"/>
        <v>86599.12631</v>
      </c>
      <c r="BO941" s="4">
        <f t="shared" si="42"/>
        <v>37410.0542</v>
      </c>
      <c r="BP941" s="4">
        <f t="shared" si="43"/>
        <v>-107527.5673</v>
      </c>
      <c r="BQ941" s="4">
        <f t="shared" ref="BQ941:BT941" si="2860">BE941</f>
        <v>22432.24516</v>
      </c>
      <c r="BR941" s="4">
        <f t="shared" si="2860"/>
        <v>20338.06488</v>
      </c>
      <c r="BS941" s="4">
        <f t="shared" si="2860"/>
        <v>22717.30206</v>
      </c>
      <c r="BT941" s="4">
        <f t="shared" si="2860"/>
        <v>21132.41146</v>
      </c>
      <c r="BU941" s="4">
        <f t="shared" si="45"/>
        <v>53085.6052</v>
      </c>
      <c r="BV941" s="36">
        <f t="shared" si="46"/>
        <v>8.115343774</v>
      </c>
    </row>
    <row r="942" ht="15.0" customHeight="1">
      <c r="A942" s="2">
        <v>941.0</v>
      </c>
      <c r="B942" s="3">
        <f t="shared" si="4"/>
        <v>0.6293922513</v>
      </c>
      <c r="C942" s="4">
        <f>IF(B942&lt;=('Ejercicio 3 - TIR'!$D$13-'Ejercicio 3 - TIR'!$C$13)/('Ejercicio 3 - TIR'!$E$13-'Ejercicio 3 - TIR'!$C$13),'Ejercicio 3 - TIR'!$C$13+SQRT(('Ejercicio 3 - TIR'!$E$13-'Ejercicio 3 - TIR'!$C$13)*('Ejercicio 3 - TIR'!$D$13-'Ejercicio 3 - TIR'!$C$13)*B942),'Ejercicio 3 - TIR'!$E$13-SQRT(('Ejercicio 3 - TIR'!$E$13-'Ejercicio 3 - TIR'!$C$13)*('Ejercicio 3 - TIR'!$E$13-'Ejercicio 3 - TIR'!$D$13)*(1-B942)))</f>
        <v>78911.39411</v>
      </c>
      <c r="D942" s="3">
        <f t="shared" si="5"/>
        <v>0.02456403734</v>
      </c>
      <c r="E942" s="4">
        <f>IF(D942&lt;=('Ejercicio 3 - TIR'!$D$14-'Ejercicio 3 - TIR'!$C$14)/('Ejercicio 3 - TIR'!$E$14-'Ejercicio 3 - TIR'!$C$14),'Ejercicio 3 - TIR'!$C$14+SQRT(('Ejercicio 3 - TIR'!$E$14-'Ejercicio 3 - TIR'!$C$14)*('Ejercicio 3 - TIR'!$D$14-'Ejercicio 3 - TIR'!$C$14)*D942),'Ejercicio 3 - TIR'!$E$14-SQRT(('Ejercicio 3 - TIR'!$E$14-'Ejercicio 3 - TIR'!$C$14)*('Ejercicio 3 - TIR'!$E$14-'Ejercicio 3 - TIR'!$D$14)*(1-D942)))</f>
        <v>26357.31455</v>
      </c>
      <c r="F942" s="3">
        <f t="shared" si="6"/>
        <v>0.1008648308</v>
      </c>
      <c r="G942" s="4">
        <f>IF(F942&lt;=('Ejercicio 3 - TIR'!$D$18-'Ejercicio 3 - TIR'!$C$18)/('Ejercicio 3 - TIR'!$E$18-'Ejercicio 3 - TIR'!$C$18),'Ejercicio 3 - TIR'!$C$18+SQRT(('Ejercicio 3 - TIR'!$E$18-'Ejercicio 3 - TIR'!$C$18)*('Ejercicio 3 - TIR'!$D$18-'Ejercicio 3 - TIR'!$C$18)*F942),'Ejercicio 3 - TIR'!$E$18-SQRT(('Ejercicio 3 - TIR'!$E$18-'Ejercicio 3 - TIR'!$C$18)*('Ejercicio 3 - TIR'!$E$18-'Ejercicio 3 - TIR'!$D$18)*(1-F942)))</f>
        <v>33889.69467</v>
      </c>
      <c r="H942" s="3">
        <f t="shared" si="7"/>
        <v>0.1337566501</v>
      </c>
      <c r="I942" s="4">
        <f>IF(H942&lt;=('Ejercicio 3 - TIR'!$D$18-'Ejercicio 3 - TIR'!$C$18)/('Ejercicio 3 - TIR'!$E$18-'Ejercicio 3 - TIR'!$C$18),'Ejercicio 3 - TIR'!$C$18+SQRT(('Ejercicio 3 - TIR'!$E$18-'Ejercicio 3 - TIR'!$C$18)*('Ejercicio 3 - TIR'!$D$18-'Ejercicio 3 - TIR'!$C$18)*H942),'Ejercicio 3 - TIR'!$E$18-SQRT(('Ejercicio 3 - TIR'!$E$18-'Ejercicio 3 - TIR'!$C$18)*('Ejercicio 3 - TIR'!$E$18-'Ejercicio 3 - TIR'!$D$18)*(1-H942)))</f>
        <v>34479.22957</v>
      </c>
      <c r="J942" s="3">
        <f t="shared" si="8"/>
        <v>0.3584530582</v>
      </c>
      <c r="K942" s="4">
        <f>IF(J942&lt;=('Ejercicio 3 - TIR'!$D$18-'Ejercicio 3 - TIR'!$C$18)/('Ejercicio 3 - TIR'!$E$18-'Ejercicio 3 - TIR'!$C$18),'Ejercicio 3 - TIR'!$C$18+SQRT(('Ejercicio 3 - TIR'!$E$18-'Ejercicio 3 - TIR'!$C$18)*('Ejercicio 3 - TIR'!$D$18-'Ejercicio 3 - TIR'!$C$18)*J942),'Ejercicio 3 - TIR'!$E$18-SQRT(('Ejercicio 3 - TIR'!$E$18-'Ejercicio 3 - TIR'!$C$18)*('Ejercicio 3 - TIR'!$E$18-'Ejercicio 3 - TIR'!$D$18)*(1-J942)))</f>
        <v>37332.66382</v>
      </c>
      <c r="L942" s="3">
        <f t="shared" si="9"/>
        <v>0.7449999703</v>
      </c>
      <c r="M942" s="4">
        <f>IF(L942&lt;=('Ejercicio 3 - TIR'!$D$18-'Ejercicio 3 - TIR'!$C$18)/('Ejercicio 3 - TIR'!$E$18-'Ejercicio 3 - TIR'!$C$18),'Ejercicio 3 - TIR'!$C$18+SQRT(('Ejercicio 3 - TIR'!$E$18-'Ejercicio 3 - TIR'!$C$18)*('Ejercicio 3 - TIR'!$D$18-'Ejercicio 3 - TIR'!$C$18)*L942),'Ejercicio 3 - TIR'!$E$18-SQRT(('Ejercicio 3 - TIR'!$E$18-'Ejercicio 3 - TIR'!$C$18)*('Ejercicio 3 - TIR'!$E$18-'Ejercicio 3 - TIR'!$D$18)*(1-L942)))</f>
        <v>40626.78582</v>
      </c>
      <c r="N942" s="3">
        <f t="shared" si="10"/>
        <v>0.7182415335</v>
      </c>
      <c r="O942" s="4">
        <f>IF(N942&lt;=('Ejercicio 3 - TIR'!$D$18-'Ejercicio 3 - TIR'!$C$18)/('Ejercicio 3 - TIR'!$E$18-'Ejercicio 3 - TIR'!$C$18),'Ejercicio 3 - TIR'!$C$18+SQRT(('Ejercicio 3 - TIR'!$E$18-'Ejercicio 3 - TIR'!$C$18)*('Ejercicio 3 - TIR'!$D$18-'Ejercicio 3 - TIR'!$C$18)*N942),'Ejercicio 3 - TIR'!$E$18-SQRT(('Ejercicio 3 - TIR'!$E$18-'Ejercicio 3 - TIR'!$C$18)*('Ejercicio 3 - TIR'!$E$18-'Ejercicio 3 - TIR'!$D$18)*(1-N942)))</f>
        <v>40403.057</v>
      </c>
      <c r="P942" s="3">
        <f t="shared" si="11"/>
        <v>0.8343900721</v>
      </c>
      <c r="Q942" s="7">
        <f>IF(P942&lt;=('Ejercicio 3 - TIR'!$D$22-'Ejercicio 3 - TIR'!$C$22)/('Ejercicio 3 - TIR'!$E$22-'Ejercicio 3 - TIR'!$C$22),'Ejercicio 3 - TIR'!$C$22+SQRT(('Ejercicio 3 - TIR'!$E$22-'Ejercicio 3 - TIR'!$C$22)*('Ejercicio 3 - TIR'!$D$22-'Ejercicio 3 - TIR'!$C$22)*P942),'Ejercicio 3 - TIR'!$E$22-SQRT(('Ejercicio 3 - TIR'!$E$22-'Ejercicio 3 - TIR'!$C$22)*('Ejercicio 3 - TIR'!$E$22-'Ejercicio 3 - TIR'!$D$22)*(1-P942)))</f>
        <v>0.162734489</v>
      </c>
      <c r="R942" s="3">
        <f t="shared" si="12"/>
        <v>0.6759187664</v>
      </c>
      <c r="S942" s="7">
        <f>IF(R942&lt;=('Ejercicio 3 - TIR'!$D$23-'Ejercicio 3 - TIR'!$C$23)/('Ejercicio 3 - TIR'!$E$23-'Ejercicio 3 - TIR'!$C$23),'Ejercicio 3 - TIR'!$C$23+SQRT(('Ejercicio 3 - TIR'!$E$23-'Ejercicio 3 - TIR'!$C$23)*('Ejercicio 3 - TIR'!$D$23-'Ejercicio 3 - TIR'!$C$23)*R942),'Ejercicio 3 - TIR'!$E$23-SQRT(('Ejercicio 3 - TIR'!$E$23-'Ejercicio 3 - TIR'!$C$23)*('Ejercicio 3 - TIR'!$E$23-'Ejercicio 3 - TIR'!$D$23)*(1-R942)))</f>
        <v>0.1558474386</v>
      </c>
      <c r="T942" s="3">
        <f t="shared" si="13"/>
        <v>0.4764958561</v>
      </c>
      <c r="U942" s="7">
        <f>IF(T942&lt;=('Ejercicio 3 - TIR'!$D$24-'Ejercicio 3 - TIR'!$C$24)/('Ejercicio 3 - TIR'!$E$24-'Ejercicio 3 - TIR'!$C$24),'Ejercicio 3 - TIR'!$C$24+SQRT(('Ejercicio 3 - TIR'!$E$24-'Ejercicio 3 - TIR'!$C$24)*('Ejercicio 3 - TIR'!$D$24-'Ejercicio 3 - TIR'!$C$24)*T942),'Ejercicio 3 - TIR'!$E$24-SQRT(('Ejercicio 3 - TIR'!$E$24-'Ejercicio 3 - TIR'!$C$24)*('Ejercicio 3 - TIR'!$E$24-'Ejercicio 3 - TIR'!$D$24)*(1-T942)))</f>
        <v>0.1817140809</v>
      </c>
      <c r="V942" s="3">
        <f t="shared" si="14"/>
        <v>0.2376791352</v>
      </c>
      <c r="W942" s="7">
        <f>IF(V942&lt;=('Ejercicio 3 - TIR'!$D$25-'Ejercicio 3 - TIR'!$C$25)/('Ejercicio 3 - TIR'!$E$25-'Ejercicio 3 - TIR'!$C$25),'Ejercicio 3 - TIR'!$C$25+SQRT(('Ejercicio 3 - TIR'!$E$25-'Ejercicio 3 - TIR'!$C$25)*('Ejercicio 3 - TIR'!$D$25-'Ejercicio 3 - TIR'!$C$25)*V942),'Ejercicio 3 - TIR'!$E$25-SQRT(('Ejercicio 3 - TIR'!$E$25-'Ejercicio 3 - TIR'!$C$25)*('Ejercicio 3 - TIR'!$E$25-'Ejercicio 3 - TIR'!$D$25)*(1-V942)))</f>
        <v>0.198241458</v>
      </c>
      <c r="X942" s="3">
        <f t="shared" si="15"/>
        <v>0.3490892813</v>
      </c>
      <c r="Y942" s="7">
        <f>IF(X942&lt;=('Ejercicio 3 - TIR'!$D$26-'Ejercicio 3 - TIR'!$C$26)/('Ejercicio 3 - TIR'!$E$26-'Ejercicio 3 - TIR'!$C$26),'Ejercicio 3 - TIR'!$C$26+SQRT(('Ejercicio 3 - TIR'!$E$26-'Ejercicio 3 - TIR'!$C$26)*('Ejercicio 3 - TIR'!$D$26-'Ejercicio 3 - TIR'!$C$26)*X942),'Ejercicio 3 - TIR'!$E$26-SQRT(('Ejercicio 3 - TIR'!$E$26-'Ejercicio 3 - TIR'!$C$26)*('Ejercicio 3 - TIR'!$E$26-'Ejercicio 3 - TIR'!$D$26)*(1-X942)))</f>
        <v>0.2207132571</v>
      </c>
      <c r="Z942" s="3">
        <f t="shared" si="16"/>
        <v>1.162734489</v>
      </c>
      <c r="AA942" s="3">
        <f t="shared" si="17"/>
        <v>1.343943681</v>
      </c>
      <c r="AB942" s="3">
        <f t="shared" si="18"/>
        <v>1.588157172</v>
      </c>
      <c r="AC942" s="3">
        <f t="shared" si="19"/>
        <v>1.902995765</v>
      </c>
      <c r="AD942" s="3">
        <f t="shared" si="20"/>
        <v>2.323012158</v>
      </c>
      <c r="AE942" s="2">
        <f t="shared" si="21"/>
        <v>4289.244115</v>
      </c>
      <c r="AF942" s="2">
        <f t="shared" si="22"/>
        <v>4957.711825</v>
      </c>
      <c r="AG942" s="2">
        <f t="shared" si="23"/>
        <v>5858.597872</v>
      </c>
      <c r="AH942" s="2">
        <f t="shared" si="24"/>
        <v>7020.014856</v>
      </c>
      <c r="AI942" s="2">
        <f t="shared" si="25"/>
        <v>8569.4252</v>
      </c>
      <c r="AJ942" s="4">
        <f t="shared" si="26"/>
        <v>39404.71681</v>
      </c>
      <c r="AK942" s="4">
        <f t="shared" si="27"/>
        <v>46338.1427</v>
      </c>
      <c r="AL942" s="4">
        <f t="shared" si="28"/>
        <v>59290.13779</v>
      </c>
      <c r="AM942" s="4">
        <f t="shared" si="29"/>
        <v>77312.60136</v>
      </c>
      <c r="AN942" s="4">
        <f t="shared" si="30"/>
        <v>93856.79264</v>
      </c>
      <c r="AO942" s="4">
        <f>C942/'Ejercicio 3 - TIR'!$D$7</f>
        <v>15782.27882</v>
      </c>
      <c r="AP942" s="4">
        <f t="shared" si="31"/>
        <v>23622.43799</v>
      </c>
      <c r="AQ942" s="4">
        <f t="shared" si="32"/>
        <v>30555.86388</v>
      </c>
      <c r="AR942" s="4">
        <f t="shared" si="33"/>
        <v>43507.85896</v>
      </c>
      <c r="AS942" s="4">
        <f t="shared" si="34"/>
        <v>61530.32254</v>
      </c>
      <c r="AT942" s="4">
        <f t="shared" si="35"/>
        <v>78074.51382</v>
      </c>
      <c r="AU942" s="4">
        <f>AP942*'Ejercicio 3 - TIR'!$D$5</f>
        <v>11811.219</v>
      </c>
      <c r="AV942" s="4">
        <f>AQ942*'Ejercicio 3 - TIR'!$D$5</f>
        <v>15277.93194</v>
      </c>
      <c r="AW942" s="4">
        <f>AR942*'Ejercicio 3 - TIR'!$D$5</f>
        <v>21753.92948</v>
      </c>
      <c r="AX942" s="4">
        <f>AS942*'Ejercicio 3 - TIR'!$D$5</f>
        <v>30765.16127</v>
      </c>
      <c r="AY942" s="4">
        <f>AT942*'Ejercicio 3 - TIR'!$D$5</f>
        <v>39037.25691</v>
      </c>
      <c r="AZ942" s="4">
        <f t="shared" ref="AZ942:BD942" si="2861">AJ942-AU942-AE942</f>
        <v>23304.2537</v>
      </c>
      <c r="BA942" s="4">
        <f t="shared" si="2861"/>
        <v>26102.49894</v>
      </c>
      <c r="BB942" s="4">
        <f t="shared" si="2861"/>
        <v>31677.61043</v>
      </c>
      <c r="BC942" s="4">
        <f t="shared" si="2861"/>
        <v>39527.42524</v>
      </c>
      <c r="BD942" s="4">
        <f t="shared" si="2861"/>
        <v>46250.11053</v>
      </c>
      <c r="BE942" s="4">
        <f t="shared" ref="BE942:BI942" si="2862">AZ942/Z942</f>
        <v>20042.62703</v>
      </c>
      <c r="BF942" s="4">
        <f t="shared" si="2862"/>
        <v>19422.31606</v>
      </c>
      <c r="BG942" s="4">
        <f t="shared" si="2862"/>
        <v>19946.14324</v>
      </c>
      <c r="BH942" s="4">
        <f t="shared" si="2862"/>
        <v>20771.15775</v>
      </c>
      <c r="BI942" s="4">
        <f t="shared" si="2862"/>
        <v>19909.54303</v>
      </c>
      <c r="BJ942" s="4">
        <f t="shared" si="38"/>
        <v>61228.36217</v>
      </c>
      <c r="BK942" s="4">
        <f t="shared" si="39"/>
        <v>36662.42559</v>
      </c>
      <c r="BL942" s="4">
        <f t="shared" si="40"/>
        <v>97890.78776</v>
      </c>
      <c r="BM942" s="4">
        <f>BK942*'Ejercicio 3 - TIR'!$D$5</f>
        <v>18331.2128</v>
      </c>
      <c r="BN942" s="4">
        <f t="shared" si="41"/>
        <v>79559.57497</v>
      </c>
      <c r="BO942" s="4">
        <f t="shared" si="42"/>
        <v>34248.45397</v>
      </c>
      <c r="BP942" s="4">
        <f t="shared" si="43"/>
        <v>-105268.7087</v>
      </c>
      <c r="BQ942" s="4">
        <f t="shared" ref="BQ942:BT942" si="2863">BE942</f>
        <v>20042.62703</v>
      </c>
      <c r="BR942" s="4">
        <f t="shared" si="2863"/>
        <v>19422.31606</v>
      </c>
      <c r="BS942" s="4">
        <f t="shared" si="2863"/>
        <v>19946.14324</v>
      </c>
      <c r="BT942" s="4">
        <f t="shared" si="2863"/>
        <v>20771.15775</v>
      </c>
      <c r="BU942" s="4">
        <f t="shared" si="45"/>
        <v>54157.997</v>
      </c>
      <c r="BV942" s="36">
        <f t="shared" si="46"/>
        <v>7.352356651</v>
      </c>
    </row>
    <row r="943" ht="15.0" customHeight="1">
      <c r="A943" s="2">
        <v>942.0</v>
      </c>
      <c r="B943" s="3">
        <f t="shared" si="4"/>
        <v>0.9327063431</v>
      </c>
      <c r="C943" s="4">
        <f>IF(B943&lt;=('Ejercicio 3 - TIR'!$D$13-'Ejercicio 3 - TIR'!$C$13)/('Ejercicio 3 - TIR'!$E$13-'Ejercicio 3 - TIR'!$C$13),'Ejercicio 3 - TIR'!$C$13+SQRT(('Ejercicio 3 - TIR'!$E$13-'Ejercicio 3 - TIR'!$C$13)*('Ejercicio 3 - TIR'!$D$13-'Ejercicio 3 - TIR'!$C$13)*B943),'Ejercicio 3 - TIR'!$E$13-SQRT(('Ejercicio 3 - TIR'!$E$13-'Ejercicio 3 - TIR'!$C$13)*('Ejercicio 3 - TIR'!$E$13-'Ejercicio 3 - TIR'!$D$13)*(1-B943)))</f>
        <v>91013.76674</v>
      </c>
      <c r="D943" s="3">
        <f t="shared" si="5"/>
        <v>0.1134831733</v>
      </c>
      <c r="E943" s="4">
        <f>IF(D943&lt;=('Ejercicio 3 - TIR'!$D$14-'Ejercicio 3 - TIR'!$C$14)/('Ejercicio 3 - TIR'!$E$14-'Ejercicio 3 - TIR'!$C$14),'Ejercicio 3 - TIR'!$C$14+SQRT(('Ejercicio 3 - TIR'!$E$14-'Ejercicio 3 - TIR'!$C$14)*('Ejercicio 3 - TIR'!$D$14-'Ejercicio 3 - TIR'!$C$14)*D943),'Ejercicio 3 - TIR'!$E$14-SQRT(('Ejercicio 3 - TIR'!$E$14-'Ejercicio 3 - TIR'!$C$14)*('Ejercicio 3 - TIR'!$E$14-'Ejercicio 3 - TIR'!$D$14)*(1-D943)))</f>
        <v>27917.40261</v>
      </c>
      <c r="F943" s="3">
        <f t="shared" si="6"/>
        <v>0.1998218979</v>
      </c>
      <c r="G943" s="4">
        <f>IF(F943&lt;=('Ejercicio 3 - TIR'!$D$18-'Ejercicio 3 - TIR'!$C$18)/('Ejercicio 3 - TIR'!$E$18-'Ejercicio 3 - TIR'!$C$18),'Ejercicio 3 - TIR'!$C$18+SQRT(('Ejercicio 3 - TIR'!$E$18-'Ejercicio 3 - TIR'!$C$18)*('Ejercicio 3 - TIR'!$D$18-'Ejercicio 3 - TIR'!$C$18)*F943),'Ejercicio 3 - TIR'!$E$18-SQRT(('Ejercicio 3 - TIR'!$E$18-'Ejercicio 3 - TIR'!$C$18)*('Ejercicio 3 - TIR'!$E$18-'Ejercicio 3 - TIR'!$D$18)*(1-F943)))</f>
        <v>35474.78627</v>
      </c>
      <c r="H943" s="3">
        <f t="shared" si="7"/>
        <v>0.1069909509</v>
      </c>
      <c r="I943" s="4">
        <f>IF(H943&lt;=('Ejercicio 3 - TIR'!$D$18-'Ejercicio 3 - TIR'!$C$18)/('Ejercicio 3 - TIR'!$E$18-'Ejercicio 3 - TIR'!$C$18),'Ejercicio 3 - TIR'!$C$18+SQRT(('Ejercicio 3 - TIR'!$E$18-'Ejercicio 3 - TIR'!$C$18)*('Ejercicio 3 - TIR'!$D$18-'Ejercicio 3 - TIR'!$C$18)*H943),'Ejercicio 3 - TIR'!$E$18-SQRT(('Ejercicio 3 - TIR'!$E$18-'Ejercicio 3 - TIR'!$C$18)*('Ejercicio 3 - TIR'!$E$18-'Ejercicio 3 - TIR'!$D$18)*(1-H943)))</f>
        <v>34006.07572</v>
      </c>
      <c r="J943" s="3">
        <f t="shared" si="8"/>
        <v>0.5820784242</v>
      </c>
      <c r="K943" s="4">
        <f>IF(J943&lt;=('Ejercicio 3 - TIR'!$D$18-'Ejercicio 3 - TIR'!$C$18)/('Ejercicio 3 - TIR'!$E$18-'Ejercicio 3 - TIR'!$C$18),'Ejercicio 3 - TIR'!$C$18+SQRT(('Ejercicio 3 - TIR'!$E$18-'Ejercicio 3 - TIR'!$C$18)*('Ejercicio 3 - TIR'!$D$18-'Ejercicio 3 - TIR'!$C$18)*J943),'Ejercicio 3 - TIR'!$E$18-SQRT(('Ejercicio 3 - TIR'!$E$18-'Ejercicio 3 - TIR'!$C$18)*('Ejercicio 3 - TIR'!$E$18-'Ejercicio 3 - TIR'!$D$18)*(1-J943)))</f>
        <v>39344.07639</v>
      </c>
      <c r="L943" s="3">
        <f t="shared" si="9"/>
        <v>0.7940065189</v>
      </c>
      <c r="M943" s="4">
        <f>IF(L943&lt;=('Ejercicio 3 - TIR'!$D$18-'Ejercicio 3 - TIR'!$C$18)/('Ejercicio 3 - TIR'!$E$18-'Ejercicio 3 - TIR'!$C$18),'Ejercicio 3 - TIR'!$C$18+SQRT(('Ejercicio 3 - TIR'!$E$18-'Ejercicio 3 - TIR'!$C$18)*('Ejercicio 3 - TIR'!$D$18-'Ejercicio 3 - TIR'!$C$18)*L943),'Ejercicio 3 - TIR'!$E$18-SQRT(('Ejercicio 3 - TIR'!$E$18-'Ejercicio 3 - TIR'!$C$18)*('Ejercicio 3 - TIR'!$E$18-'Ejercicio 3 - TIR'!$D$18)*(1-L943)))</f>
        <v>41069.41339</v>
      </c>
      <c r="N943" s="3">
        <f t="shared" si="10"/>
        <v>0.04274768198</v>
      </c>
      <c r="O943" s="4">
        <f>IF(N943&lt;=('Ejercicio 3 - TIR'!$D$18-'Ejercicio 3 - TIR'!$C$18)/('Ejercicio 3 - TIR'!$E$18-'Ejercicio 3 - TIR'!$C$18),'Ejercicio 3 - TIR'!$C$18+SQRT(('Ejercicio 3 - TIR'!$E$18-'Ejercicio 3 - TIR'!$C$18)*('Ejercicio 3 - TIR'!$D$18-'Ejercicio 3 - TIR'!$C$18)*N943),'Ejercicio 3 - TIR'!$E$18-SQRT(('Ejercicio 3 - TIR'!$E$18-'Ejercicio 3 - TIR'!$C$18)*('Ejercicio 3 - TIR'!$E$18-'Ejercicio 3 - TIR'!$D$18)*(1-N943)))</f>
        <v>32532.2228</v>
      </c>
      <c r="P943" s="3">
        <f t="shared" si="11"/>
        <v>0.8182111621</v>
      </c>
      <c r="Q943" s="7">
        <f>IF(P943&lt;=('Ejercicio 3 - TIR'!$D$22-'Ejercicio 3 - TIR'!$C$22)/('Ejercicio 3 - TIR'!$E$22-'Ejercicio 3 - TIR'!$C$22),'Ejercicio 3 - TIR'!$C$22+SQRT(('Ejercicio 3 - TIR'!$E$22-'Ejercicio 3 - TIR'!$C$22)*('Ejercicio 3 - TIR'!$D$22-'Ejercicio 3 - TIR'!$C$22)*P943),'Ejercicio 3 - TIR'!$E$22-SQRT(('Ejercicio 3 - TIR'!$E$22-'Ejercicio 3 - TIR'!$C$22)*('Ejercicio 3 - TIR'!$E$22-'Ejercicio 3 - TIR'!$D$22)*(1-P943)))</f>
        <v>0.1619107792</v>
      </c>
      <c r="R943" s="3">
        <f t="shared" si="12"/>
        <v>0.689268638</v>
      </c>
      <c r="S943" s="7">
        <f>IF(R943&lt;=('Ejercicio 3 - TIR'!$D$23-'Ejercicio 3 - TIR'!$C$23)/('Ejercicio 3 - TIR'!$E$23-'Ejercicio 3 - TIR'!$C$23),'Ejercicio 3 - TIR'!$C$23+SQRT(('Ejercicio 3 - TIR'!$E$23-'Ejercicio 3 - TIR'!$C$23)*('Ejercicio 3 - TIR'!$D$23-'Ejercicio 3 - TIR'!$C$23)*R943),'Ejercicio 3 - TIR'!$E$23-SQRT(('Ejercicio 3 - TIR'!$E$23-'Ejercicio 3 - TIR'!$C$23)*('Ejercicio 3 - TIR'!$E$23-'Ejercicio 3 - TIR'!$D$23)*(1-R943)))</f>
        <v>0.1563501279</v>
      </c>
      <c r="T943" s="3">
        <f t="shared" si="13"/>
        <v>0.7533878424</v>
      </c>
      <c r="U943" s="7">
        <f>IF(T943&lt;=('Ejercicio 3 - TIR'!$D$24-'Ejercicio 3 - TIR'!$C$24)/('Ejercicio 3 - TIR'!$E$24-'Ejercicio 3 - TIR'!$C$24),'Ejercicio 3 - TIR'!$C$24+SQRT(('Ejercicio 3 - TIR'!$E$24-'Ejercicio 3 - TIR'!$C$24)*('Ejercicio 3 - TIR'!$D$24-'Ejercicio 3 - TIR'!$C$24)*T943),'Ejercicio 3 - TIR'!$E$24-SQRT(('Ejercicio 3 - TIR'!$E$24-'Ejercicio 3 - TIR'!$C$24)*('Ejercicio 3 - TIR'!$E$24-'Ejercicio 3 - TIR'!$D$24)*(1-T943)))</f>
        <v>0.1937223661</v>
      </c>
      <c r="V943" s="3">
        <f t="shared" si="14"/>
        <v>0.6273428536</v>
      </c>
      <c r="W943" s="7">
        <f>IF(V943&lt;=('Ejercicio 3 - TIR'!$D$25-'Ejercicio 3 - TIR'!$C$25)/('Ejercicio 3 - TIR'!$E$25-'Ejercicio 3 - TIR'!$C$25),'Ejercicio 3 - TIR'!$C$25+SQRT(('Ejercicio 3 - TIR'!$E$25-'Ejercicio 3 - TIR'!$C$25)*('Ejercicio 3 - TIR'!$D$25-'Ejercicio 3 - TIR'!$C$25)*V943),'Ejercicio 3 - TIR'!$E$25-SQRT(('Ejercicio 3 - TIR'!$E$25-'Ejercicio 3 - TIR'!$C$25)*('Ejercicio 3 - TIR'!$E$25-'Ejercicio 3 - TIR'!$D$25)*(1-V943)))</f>
        <v>0.213884906</v>
      </c>
      <c r="X943" s="3">
        <f t="shared" si="15"/>
        <v>0.2094697189</v>
      </c>
      <c r="Y943" s="7">
        <f>IF(X943&lt;=('Ejercicio 3 - TIR'!$D$26-'Ejercicio 3 - TIR'!$C$26)/('Ejercicio 3 - TIR'!$E$26-'Ejercicio 3 - TIR'!$C$26),'Ejercicio 3 - TIR'!$C$26+SQRT(('Ejercicio 3 - TIR'!$E$26-'Ejercicio 3 - TIR'!$C$26)*('Ejercicio 3 - TIR'!$D$26-'Ejercicio 3 - TIR'!$C$26)*X943),'Ejercicio 3 - TIR'!$E$26-SQRT(('Ejercicio 3 - TIR'!$E$26-'Ejercicio 3 - TIR'!$C$26)*('Ejercicio 3 - TIR'!$E$26-'Ejercicio 3 - TIR'!$D$26)*(1-X943)))</f>
        <v>0.2137816787</v>
      </c>
      <c r="Z943" s="3">
        <f t="shared" si="16"/>
        <v>1.161910779</v>
      </c>
      <c r="AA943" s="3">
        <f t="shared" si="17"/>
        <v>1.343575678</v>
      </c>
      <c r="AB943" s="3">
        <f t="shared" si="18"/>
        <v>1.603856338</v>
      </c>
      <c r="AC943" s="3">
        <f t="shared" si="19"/>
        <v>1.946897</v>
      </c>
      <c r="AD943" s="3">
        <f t="shared" si="20"/>
        <v>2.363107908</v>
      </c>
      <c r="AE943" s="2">
        <f t="shared" si="21"/>
        <v>4520.128411</v>
      </c>
      <c r="AF943" s="2">
        <f t="shared" si="22"/>
        <v>5226.851066</v>
      </c>
      <c r="AG943" s="2">
        <f t="shared" si="23"/>
        <v>6239.409022</v>
      </c>
      <c r="AH943" s="2">
        <f t="shared" si="24"/>
        <v>7573.924434</v>
      </c>
      <c r="AI943" s="2">
        <f t="shared" si="25"/>
        <v>9193.090713</v>
      </c>
      <c r="AJ943" s="4">
        <f t="shared" si="26"/>
        <v>41218.53656</v>
      </c>
      <c r="AK943" s="4">
        <f t="shared" si="27"/>
        <v>45689.73624</v>
      </c>
      <c r="AL943" s="4">
        <f t="shared" si="28"/>
        <v>63102.24627</v>
      </c>
      <c r="AM943" s="4">
        <f t="shared" si="29"/>
        <v>79957.91771</v>
      </c>
      <c r="AN943" s="4">
        <f t="shared" si="30"/>
        <v>76877.15297</v>
      </c>
      <c r="AO943" s="4">
        <f>C943/'Ejercicio 3 - TIR'!$D$7</f>
        <v>18202.75335</v>
      </c>
      <c r="AP943" s="4">
        <f t="shared" si="31"/>
        <v>23015.78321</v>
      </c>
      <c r="AQ943" s="4">
        <f t="shared" si="32"/>
        <v>27486.98289</v>
      </c>
      <c r="AR943" s="4">
        <f t="shared" si="33"/>
        <v>44899.49292</v>
      </c>
      <c r="AS943" s="4">
        <f t="shared" si="34"/>
        <v>61755.16436</v>
      </c>
      <c r="AT943" s="4">
        <f t="shared" si="35"/>
        <v>58674.39962</v>
      </c>
      <c r="AU943" s="4">
        <f>AP943*'Ejercicio 3 - TIR'!$D$5</f>
        <v>11507.8916</v>
      </c>
      <c r="AV943" s="4">
        <f>AQ943*'Ejercicio 3 - TIR'!$D$5</f>
        <v>13743.49145</v>
      </c>
      <c r="AW943" s="4">
        <f>AR943*'Ejercicio 3 - TIR'!$D$5</f>
        <v>22449.74646</v>
      </c>
      <c r="AX943" s="4">
        <f>AS943*'Ejercicio 3 - TIR'!$D$5</f>
        <v>30877.58218</v>
      </c>
      <c r="AY943" s="4">
        <f>AT943*'Ejercicio 3 - TIR'!$D$5</f>
        <v>29337.19981</v>
      </c>
      <c r="AZ943" s="4">
        <f t="shared" ref="AZ943:BD943" si="2864">AJ943-AU943-AE943</f>
        <v>25190.51654</v>
      </c>
      <c r="BA943" s="4">
        <f t="shared" si="2864"/>
        <v>26719.39373</v>
      </c>
      <c r="BB943" s="4">
        <f t="shared" si="2864"/>
        <v>34413.09079</v>
      </c>
      <c r="BC943" s="4">
        <f t="shared" si="2864"/>
        <v>41506.4111</v>
      </c>
      <c r="BD943" s="4">
        <f t="shared" si="2864"/>
        <v>38346.86245</v>
      </c>
      <c r="BE943" s="4">
        <f t="shared" ref="BE943:BI943" si="2865">AZ943/Z943</f>
        <v>21680.25032</v>
      </c>
      <c r="BF943" s="4">
        <f t="shared" si="2865"/>
        <v>19886.77985</v>
      </c>
      <c r="BG943" s="4">
        <f t="shared" si="2865"/>
        <v>21456.46713</v>
      </c>
      <c r="BH943" s="4">
        <f t="shared" si="2865"/>
        <v>21319.26399</v>
      </c>
      <c r="BI943" s="4">
        <f t="shared" si="2865"/>
        <v>16227.30063</v>
      </c>
      <c r="BJ943" s="4">
        <f t="shared" si="38"/>
        <v>65971.83489</v>
      </c>
      <c r="BK943" s="4">
        <f t="shared" si="39"/>
        <v>43015.07039</v>
      </c>
      <c r="BL943" s="4">
        <f t="shared" si="40"/>
        <v>108986.9053</v>
      </c>
      <c r="BM943" s="4">
        <f>BK943*'Ejercicio 3 - TIR'!$D$5</f>
        <v>21507.5352</v>
      </c>
      <c r="BN943" s="4">
        <f t="shared" si="41"/>
        <v>87479.37009</v>
      </c>
      <c r="BO943" s="4">
        <f t="shared" si="42"/>
        <v>37018.77928</v>
      </c>
      <c r="BP943" s="4">
        <f t="shared" si="43"/>
        <v>-118931.1693</v>
      </c>
      <c r="BQ943" s="4">
        <f t="shared" ref="BQ943:BT943" si="2866">BE943</f>
        <v>21680.25032</v>
      </c>
      <c r="BR943" s="4">
        <f t="shared" si="2866"/>
        <v>19886.77985</v>
      </c>
      <c r="BS943" s="4">
        <f t="shared" si="2866"/>
        <v>21456.46713</v>
      </c>
      <c r="BT943" s="4">
        <f t="shared" si="2866"/>
        <v>21319.26399</v>
      </c>
      <c r="BU943" s="4">
        <f t="shared" si="45"/>
        <v>53246.07991</v>
      </c>
      <c r="BV943" s="36">
        <f t="shared" si="46"/>
        <v>4.352062219</v>
      </c>
    </row>
    <row r="944" ht="15.0" customHeight="1">
      <c r="A944" s="2">
        <v>943.0</v>
      </c>
      <c r="B944" s="3">
        <f t="shared" si="4"/>
        <v>0.8411224809</v>
      </c>
      <c r="C944" s="4">
        <f>IF(B944&lt;=('Ejercicio 3 - TIR'!$D$13-'Ejercicio 3 - TIR'!$C$13)/('Ejercicio 3 - TIR'!$E$13-'Ejercicio 3 - TIR'!$C$13),'Ejercicio 3 - TIR'!$C$13+SQRT(('Ejercicio 3 - TIR'!$E$13-'Ejercicio 3 - TIR'!$C$13)*('Ejercicio 3 - TIR'!$D$13-'Ejercicio 3 - TIR'!$C$13)*B944),'Ejercicio 3 - TIR'!$E$13-SQRT(('Ejercicio 3 - TIR'!$E$13-'Ejercicio 3 - TIR'!$C$13)*('Ejercicio 3 - TIR'!$E$13-'Ejercicio 3 - TIR'!$D$13)*(1-B944)))</f>
        <v>86192.28393</v>
      </c>
      <c r="D944" s="3">
        <f t="shared" si="5"/>
        <v>0.1402196952</v>
      </c>
      <c r="E944" s="4">
        <f>IF(D944&lt;=('Ejercicio 3 - TIR'!$D$14-'Ejercicio 3 - TIR'!$C$14)/('Ejercicio 3 - TIR'!$E$14-'Ejercicio 3 - TIR'!$C$14),'Ejercicio 3 - TIR'!$C$14+SQRT(('Ejercicio 3 - TIR'!$E$14-'Ejercicio 3 - TIR'!$C$14)*('Ejercicio 3 - TIR'!$D$14-'Ejercicio 3 - TIR'!$C$14)*D944),'Ejercicio 3 - TIR'!$E$14-SQRT(('Ejercicio 3 - TIR'!$E$14-'Ejercicio 3 - TIR'!$C$14)*('Ejercicio 3 - TIR'!$E$14-'Ejercicio 3 - TIR'!$D$14)*(1-D944)))</f>
        <v>28242.91183</v>
      </c>
      <c r="F944" s="3">
        <f t="shared" si="6"/>
        <v>0.5717731594</v>
      </c>
      <c r="G944" s="4">
        <f>IF(F944&lt;=('Ejercicio 3 - TIR'!$D$18-'Ejercicio 3 - TIR'!$C$18)/('Ejercicio 3 - TIR'!$E$18-'Ejercicio 3 - TIR'!$C$18),'Ejercicio 3 - TIR'!$C$18+SQRT(('Ejercicio 3 - TIR'!$E$18-'Ejercicio 3 - TIR'!$C$18)*('Ejercicio 3 - TIR'!$D$18-'Ejercicio 3 - TIR'!$C$18)*F944),'Ejercicio 3 - TIR'!$E$18-SQRT(('Ejercicio 3 - TIR'!$E$18-'Ejercicio 3 - TIR'!$C$18)*('Ejercicio 3 - TIR'!$E$18-'Ejercicio 3 - TIR'!$D$18)*(1-F944)))</f>
        <v>39260.99206</v>
      </c>
      <c r="H944" s="3">
        <f t="shared" si="7"/>
        <v>0.529725587</v>
      </c>
      <c r="I944" s="4">
        <f>IF(H944&lt;=('Ejercicio 3 - TIR'!$D$18-'Ejercicio 3 - TIR'!$C$18)/('Ejercicio 3 - TIR'!$E$18-'Ejercicio 3 - TIR'!$C$18),'Ejercicio 3 - TIR'!$C$18+SQRT(('Ejercicio 3 - TIR'!$E$18-'Ejercicio 3 - TIR'!$C$18)*('Ejercicio 3 - TIR'!$D$18-'Ejercicio 3 - TIR'!$C$18)*H944),'Ejercicio 3 - TIR'!$E$18-SQRT(('Ejercicio 3 - TIR'!$E$18-'Ejercicio 3 - TIR'!$C$18)*('Ejercicio 3 - TIR'!$E$18-'Ejercicio 3 - TIR'!$D$18)*(1-H944)))</f>
        <v>38913.9687</v>
      </c>
      <c r="J944" s="3">
        <f t="shared" si="8"/>
        <v>0.05118594324</v>
      </c>
      <c r="K944" s="4">
        <f>IF(J944&lt;=('Ejercicio 3 - TIR'!$D$18-'Ejercicio 3 - TIR'!$C$18)/('Ejercicio 3 - TIR'!$E$18-'Ejercicio 3 - TIR'!$C$18),'Ejercicio 3 - TIR'!$C$18+SQRT(('Ejercicio 3 - TIR'!$E$18-'Ejercicio 3 - TIR'!$C$18)*('Ejercicio 3 - TIR'!$D$18-'Ejercicio 3 - TIR'!$C$18)*J944),'Ejercicio 3 - TIR'!$E$18-SQRT(('Ejercicio 3 - TIR'!$E$18-'Ejercicio 3 - TIR'!$C$18)*('Ejercicio 3 - TIR'!$E$18-'Ejercicio 3 - TIR'!$D$18)*(1-J944)))</f>
        <v>32770.90084</v>
      </c>
      <c r="L944" s="3">
        <f t="shared" si="9"/>
        <v>0.2049593605</v>
      </c>
      <c r="M944" s="4">
        <f>IF(L944&lt;=('Ejercicio 3 - TIR'!$D$18-'Ejercicio 3 - TIR'!$C$18)/('Ejercicio 3 - TIR'!$E$18-'Ejercicio 3 - TIR'!$C$18),'Ejercicio 3 - TIR'!$C$18+SQRT(('Ejercicio 3 - TIR'!$E$18-'Ejercicio 3 - TIR'!$C$18)*('Ejercicio 3 - TIR'!$D$18-'Ejercicio 3 - TIR'!$C$18)*L944),'Ejercicio 3 - TIR'!$E$18-SQRT(('Ejercicio 3 - TIR'!$E$18-'Ejercicio 3 - TIR'!$C$18)*('Ejercicio 3 - TIR'!$E$18-'Ejercicio 3 - TIR'!$D$18)*(1-L944)))</f>
        <v>35544.71858</v>
      </c>
      <c r="N944" s="3">
        <f t="shared" si="10"/>
        <v>0.1525010664</v>
      </c>
      <c r="O944" s="4">
        <f>IF(N944&lt;=('Ejercicio 3 - TIR'!$D$18-'Ejercicio 3 - TIR'!$C$18)/('Ejercicio 3 - TIR'!$E$18-'Ejercicio 3 - TIR'!$C$18),'Ejercicio 3 - TIR'!$C$18+SQRT(('Ejercicio 3 - TIR'!$E$18-'Ejercicio 3 - TIR'!$C$18)*('Ejercicio 3 - TIR'!$D$18-'Ejercicio 3 - TIR'!$C$18)*N944),'Ejercicio 3 - TIR'!$E$18-SQRT(('Ejercicio 3 - TIR'!$E$18-'Ejercicio 3 - TIR'!$C$18)*('Ejercicio 3 - TIR'!$E$18-'Ejercicio 3 - TIR'!$D$18)*(1-N944)))</f>
        <v>34782.79834</v>
      </c>
      <c r="P944" s="3">
        <f t="shared" si="11"/>
        <v>0.08051374091</v>
      </c>
      <c r="Q944" s="7">
        <f>IF(P944&lt;=('Ejercicio 3 - TIR'!$D$22-'Ejercicio 3 - TIR'!$C$22)/('Ejercicio 3 - TIR'!$E$22-'Ejercicio 3 - TIR'!$C$22),'Ejercicio 3 - TIR'!$C$22+SQRT(('Ejercicio 3 - TIR'!$E$22-'Ejercicio 3 - TIR'!$C$22)*('Ejercicio 3 - TIR'!$D$22-'Ejercicio 3 - TIR'!$C$22)*P944),'Ejercicio 3 - TIR'!$E$22-SQRT(('Ejercicio 3 - TIR'!$E$22-'Ejercicio 3 - TIR'!$C$22)*('Ejercicio 3 - TIR'!$E$22-'Ejercicio 3 - TIR'!$D$22)*(1-P944)))</f>
        <v>0.1320384689</v>
      </c>
      <c r="R944" s="3">
        <f t="shared" si="12"/>
        <v>0.4544062929</v>
      </c>
      <c r="S944" s="7">
        <f>IF(R944&lt;=('Ejercicio 3 - TIR'!$D$23-'Ejercicio 3 - TIR'!$C$23)/('Ejercicio 3 - TIR'!$E$23-'Ejercicio 3 - TIR'!$C$23),'Ejercicio 3 - TIR'!$C$23+SQRT(('Ejercicio 3 - TIR'!$E$23-'Ejercicio 3 - TIR'!$C$23)*('Ejercicio 3 - TIR'!$D$23-'Ejercicio 3 - TIR'!$C$23)*R944),'Ejercicio 3 - TIR'!$E$23-SQRT(('Ejercicio 3 - TIR'!$E$23-'Ejercicio 3 - TIR'!$C$23)*('Ejercicio 3 - TIR'!$E$23-'Ejercicio 3 - TIR'!$D$23)*(1-R944)))</f>
        <v>0.1485994987</v>
      </c>
      <c r="T944" s="3">
        <f t="shared" si="13"/>
        <v>0.2918336129</v>
      </c>
      <c r="U944" s="7">
        <f>IF(T944&lt;=('Ejercicio 3 - TIR'!$D$24-'Ejercicio 3 - TIR'!$C$24)/('Ejercicio 3 - TIR'!$E$24-'Ejercicio 3 - TIR'!$C$24),'Ejercicio 3 - TIR'!$C$24+SQRT(('Ejercicio 3 - TIR'!$E$24-'Ejercicio 3 - TIR'!$C$24)*('Ejercicio 3 - TIR'!$D$24-'Ejercicio 3 - TIR'!$C$24)*T944),'Ejercicio 3 - TIR'!$E$24-SQRT(('Ejercicio 3 - TIR'!$E$24-'Ejercicio 3 - TIR'!$C$24)*('Ejercicio 3 - TIR'!$E$24-'Ejercicio 3 - TIR'!$D$24)*(1-T944)))</f>
        <v>0.1747558193</v>
      </c>
      <c r="V944" s="3">
        <f t="shared" si="14"/>
        <v>0.4055352248</v>
      </c>
      <c r="W944" s="7">
        <f>IF(V944&lt;=('Ejercicio 3 - TIR'!$D$25-'Ejercicio 3 - TIR'!$C$25)/('Ejercicio 3 - TIR'!$E$25-'Ejercicio 3 - TIR'!$C$25),'Ejercicio 3 - TIR'!$C$25+SQRT(('Ejercicio 3 - TIR'!$E$25-'Ejercicio 3 - TIR'!$C$25)*('Ejercicio 3 - TIR'!$D$25-'Ejercicio 3 - TIR'!$C$25)*V944),'Ejercicio 3 - TIR'!$E$25-SQRT(('Ejercicio 3 - TIR'!$E$25-'Ejercicio 3 - TIR'!$C$25)*('Ejercicio 3 - TIR'!$E$25-'Ejercicio 3 - TIR'!$D$25)*(1-V944)))</f>
        <v>0.2043861127</v>
      </c>
      <c r="X944" s="3">
        <f t="shared" si="15"/>
        <v>0.8146923432</v>
      </c>
      <c r="Y944" s="7">
        <f>IF(X944&lt;=('Ejercicio 3 - TIR'!$D$26-'Ejercicio 3 - TIR'!$C$26)/('Ejercicio 3 - TIR'!$E$26-'Ejercicio 3 - TIR'!$C$26),'Ejercicio 3 - TIR'!$C$26+SQRT(('Ejercicio 3 - TIR'!$E$26-'Ejercicio 3 - TIR'!$C$26)*('Ejercicio 3 - TIR'!$D$26-'Ejercicio 3 - TIR'!$C$26)*X944),'Ejercicio 3 - TIR'!$E$26-SQRT(('Ejercicio 3 - TIR'!$E$26-'Ejercicio 3 - TIR'!$C$26)*('Ejercicio 3 - TIR'!$E$26-'Ejercicio 3 - TIR'!$D$26)*(1-X944)))</f>
        <v>0.2483667683</v>
      </c>
      <c r="Z944" s="3">
        <f t="shared" si="16"/>
        <v>1.132038469</v>
      </c>
      <c r="AA944" s="3">
        <f t="shared" si="17"/>
        <v>1.300258818</v>
      </c>
      <c r="AB944" s="3">
        <f t="shared" si="18"/>
        <v>1.527486613</v>
      </c>
      <c r="AC944" s="3">
        <f t="shared" si="19"/>
        <v>1.839683664</v>
      </c>
      <c r="AD944" s="3">
        <f t="shared" si="20"/>
        <v>2.29659995</v>
      </c>
      <c r="AE944" s="2">
        <f t="shared" si="21"/>
        <v>3729.150836</v>
      </c>
      <c r="AF944" s="2">
        <f t="shared" si="22"/>
        <v>4283.30078</v>
      </c>
      <c r="AG944" s="2">
        <f t="shared" si="23"/>
        <v>5031.832517</v>
      </c>
      <c r="AH944" s="2">
        <f t="shared" si="24"/>
        <v>6060.269205</v>
      </c>
      <c r="AI944" s="2">
        <f t="shared" si="25"/>
        <v>7565.438683</v>
      </c>
      <c r="AJ944" s="4">
        <f t="shared" si="26"/>
        <v>44444.95334</v>
      </c>
      <c r="AK944" s="4">
        <f t="shared" si="27"/>
        <v>50598.23095</v>
      </c>
      <c r="AL944" s="4">
        <f t="shared" si="28"/>
        <v>50057.11233</v>
      </c>
      <c r="AM944" s="4">
        <f t="shared" si="29"/>
        <v>65391.0381</v>
      </c>
      <c r="AN944" s="4">
        <f t="shared" si="30"/>
        <v>79882.17294</v>
      </c>
      <c r="AO944" s="4">
        <f>C944/'Ejercicio 3 - TIR'!$D$7</f>
        <v>17238.45679</v>
      </c>
      <c r="AP944" s="4">
        <f t="shared" si="31"/>
        <v>27206.49655</v>
      </c>
      <c r="AQ944" s="4">
        <f t="shared" si="32"/>
        <v>33359.77416</v>
      </c>
      <c r="AR944" s="4">
        <f t="shared" si="33"/>
        <v>32818.65554</v>
      </c>
      <c r="AS944" s="4">
        <f t="shared" si="34"/>
        <v>48152.58131</v>
      </c>
      <c r="AT944" s="4">
        <f t="shared" si="35"/>
        <v>62643.71615</v>
      </c>
      <c r="AU944" s="4">
        <f>AP944*'Ejercicio 3 - TIR'!$D$5</f>
        <v>13603.24828</v>
      </c>
      <c r="AV944" s="4">
        <f>AQ944*'Ejercicio 3 - TIR'!$D$5</f>
        <v>16679.88708</v>
      </c>
      <c r="AW944" s="4">
        <f>AR944*'Ejercicio 3 - TIR'!$D$5</f>
        <v>16409.32777</v>
      </c>
      <c r="AX944" s="4">
        <f>AS944*'Ejercicio 3 - TIR'!$D$5</f>
        <v>24076.29066</v>
      </c>
      <c r="AY944" s="4">
        <f>AT944*'Ejercicio 3 - TIR'!$D$5</f>
        <v>31321.85807</v>
      </c>
      <c r="AZ944" s="4">
        <f t="shared" ref="AZ944:BD944" si="2867">AJ944-AU944-AE944</f>
        <v>27112.55423</v>
      </c>
      <c r="BA944" s="4">
        <f t="shared" si="2867"/>
        <v>29635.04309</v>
      </c>
      <c r="BB944" s="4">
        <f t="shared" si="2867"/>
        <v>28615.95204</v>
      </c>
      <c r="BC944" s="4">
        <f t="shared" si="2867"/>
        <v>35254.47824</v>
      </c>
      <c r="BD944" s="4">
        <f t="shared" si="2867"/>
        <v>40994.87618</v>
      </c>
      <c r="BE944" s="4">
        <f t="shared" ref="BE944:BI944" si="2868">AZ944/Z944</f>
        <v>23950.20573</v>
      </c>
      <c r="BF944" s="4">
        <f t="shared" si="2868"/>
        <v>22791.64938</v>
      </c>
      <c r="BG944" s="4">
        <f t="shared" si="2868"/>
        <v>18734.01168</v>
      </c>
      <c r="BH944" s="4">
        <f t="shared" si="2868"/>
        <v>19163.33712</v>
      </c>
      <c r="BI944" s="4">
        <f t="shared" si="2868"/>
        <v>17850.24692</v>
      </c>
      <c r="BJ944" s="4">
        <f t="shared" si="38"/>
        <v>64862.6699</v>
      </c>
      <c r="BK944" s="4">
        <f t="shared" si="39"/>
        <v>39589.839</v>
      </c>
      <c r="BL944" s="4">
        <f t="shared" si="40"/>
        <v>104452.5089</v>
      </c>
      <c r="BM944" s="4">
        <f>BK944*'Ejercicio 3 - TIR'!$D$5</f>
        <v>19794.9195</v>
      </c>
      <c r="BN944" s="4">
        <f t="shared" si="41"/>
        <v>84657.5894</v>
      </c>
      <c r="BO944" s="4">
        <f t="shared" si="42"/>
        <v>36862.14022</v>
      </c>
      <c r="BP944" s="4">
        <f t="shared" si="43"/>
        <v>-114435.1958</v>
      </c>
      <c r="BQ944" s="4">
        <f t="shared" ref="BQ944:BT944" si="2869">BE944</f>
        <v>23950.20573</v>
      </c>
      <c r="BR944" s="4">
        <f t="shared" si="2869"/>
        <v>22791.64938</v>
      </c>
      <c r="BS944" s="4">
        <f t="shared" si="2869"/>
        <v>18734.01168</v>
      </c>
      <c r="BT944" s="4">
        <f t="shared" si="2869"/>
        <v>19163.33712</v>
      </c>
      <c r="BU944" s="4">
        <f t="shared" si="45"/>
        <v>54712.38714</v>
      </c>
      <c r="BV944" s="36">
        <f t="shared" si="46"/>
        <v>6.066925472</v>
      </c>
    </row>
    <row r="945" ht="15.0" customHeight="1">
      <c r="A945" s="2">
        <v>944.0</v>
      </c>
      <c r="B945" s="3">
        <f t="shared" si="4"/>
        <v>0.7633664113</v>
      </c>
      <c r="C945" s="4">
        <f>IF(B945&lt;=('Ejercicio 3 - TIR'!$D$13-'Ejercicio 3 - TIR'!$C$13)/('Ejercicio 3 - TIR'!$E$13-'Ejercicio 3 - TIR'!$C$13),'Ejercicio 3 - TIR'!$C$13+SQRT(('Ejercicio 3 - TIR'!$E$13-'Ejercicio 3 - TIR'!$C$13)*('Ejercicio 3 - TIR'!$D$13-'Ejercicio 3 - TIR'!$C$13)*B945),'Ejercicio 3 - TIR'!$E$13-SQRT(('Ejercicio 3 - TIR'!$E$13-'Ejercicio 3 - TIR'!$C$13)*('Ejercicio 3 - TIR'!$E$13-'Ejercicio 3 - TIR'!$D$13)*(1-B945)))</f>
        <v>83148.87818</v>
      </c>
      <c r="D945" s="3">
        <f t="shared" si="5"/>
        <v>0.08849488584</v>
      </c>
      <c r="E945" s="4">
        <f>IF(D945&lt;=('Ejercicio 3 - TIR'!$D$14-'Ejercicio 3 - TIR'!$C$14)/('Ejercicio 3 - TIR'!$E$14-'Ejercicio 3 - TIR'!$C$14),'Ejercicio 3 - TIR'!$C$14+SQRT(('Ejercicio 3 - TIR'!$E$14-'Ejercicio 3 - TIR'!$C$14)*('Ejercicio 3 - TIR'!$D$14-'Ejercicio 3 - TIR'!$C$14)*D945),'Ejercicio 3 - TIR'!$E$14-SQRT(('Ejercicio 3 - TIR'!$E$14-'Ejercicio 3 - TIR'!$C$14)*('Ejercicio 3 - TIR'!$E$14-'Ejercicio 3 - TIR'!$D$14)*(1-D945)))</f>
        <v>27576.26016</v>
      </c>
      <c r="F945" s="3">
        <f t="shared" si="6"/>
        <v>0.9514165113</v>
      </c>
      <c r="G945" s="4">
        <f>IF(F945&lt;=('Ejercicio 3 - TIR'!$D$18-'Ejercicio 3 - TIR'!$C$18)/('Ejercicio 3 - TIR'!$E$18-'Ejercicio 3 - TIR'!$C$18),'Ejercicio 3 - TIR'!$C$18+SQRT(('Ejercicio 3 - TIR'!$E$18-'Ejercicio 3 - TIR'!$C$18)*('Ejercicio 3 - TIR'!$D$18-'Ejercicio 3 - TIR'!$C$18)*F945),'Ejercicio 3 - TIR'!$E$18-SQRT(('Ejercicio 3 - TIR'!$E$18-'Ejercicio 3 - TIR'!$C$18)*('Ejercicio 3 - TIR'!$E$18-'Ejercicio 3 - TIR'!$D$18)*(1-F945)))</f>
        <v>43091.13603</v>
      </c>
      <c r="H945" s="3">
        <f t="shared" si="7"/>
        <v>0.8387604777</v>
      </c>
      <c r="I945" s="4">
        <f>IF(H945&lt;=('Ejercicio 3 - TIR'!$D$18-'Ejercicio 3 - TIR'!$C$18)/('Ejercicio 3 - TIR'!$E$18-'Ejercicio 3 - TIR'!$C$18),'Ejercicio 3 - TIR'!$C$18+SQRT(('Ejercicio 3 - TIR'!$E$18-'Ejercicio 3 - TIR'!$C$18)*('Ejercicio 3 - TIR'!$D$18-'Ejercicio 3 - TIR'!$C$18)*H945),'Ejercicio 3 - TIR'!$E$18-SQRT(('Ejercicio 3 - TIR'!$E$18-'Ejercicio 3 - TIR'!$C$18)*('Ejercicio 3 - TIR'!$E$18-'Ejercicio 3 - TIR'!$D$18)*(1-H945)))</f>
        <v>41522.50605</v>
      </c>
      <c r="J945" s="3">
        <f t="shared" si="8"/>
        <v>0.8691449125</v>
      </c>
      <c r="K945" s="4">
        <f>IF(J945&lt;=('Ejercicio 3 - TIR'!$D$18-'Ejercicio 3 - TIR'!$C$18)/('Ejercicio 3 - TIR'!$E$18-'Ejercicio 3 - TIR'!$C$18),'Ejercicio 3 - TIR'!$C$18+SQRT(('Ejercicio 3 - TIR'!$E$18-'Ejercicio 3 - TIR'!$C$18)*('Ejercicio 3 - TIR'!$D$18-'Ejercicio 3 - TIR'!$C$18)*J945),'Ejercicio 3 - TIR'!$E$18-SQRT(('Ejercicio 3 - TIR'!$E$18-'Ejercicio 3 - TIR'!$C$18)*('Ejercicio 3 - TIR'!$E$18-'Ejercicio 3 - TIR'!$D$18)*(1-J945)))</f>
        <v>41867.24856</v>
      </c>
      <c r="L945" s="3">
        <f t="shared" si="9"/>
        <v>0.2250339463</v>
      </c>
      <c r="M945" s="4">
        <f>IF(L945&lt;=('Ejercicio 3 - TIR'!$D$18-'Ejercicio 3 - TIR'!$C$18)/('Ejercicio 3 - TIR'!$E$18-'Ejercicio 3 - TIR'!$C$18),'Ejercicio 3 - TIR'!$C$18+SQRT(('Ejercicio 3 - TIR'!$E$18-'Ejercicio 3 - TIR'!$C$18)*('Ejercicio 3 - TIR'!$D$18-'Ejercicio 3 - TIR'!$C$18)*L945),'Ejercicio 3 - TIR'!$E$18-SQRT(('Ejercicio 3 - TIR'!$E$18-'Ejercicio 3 - TIR'!$C$18)*('Ejercicio 3 - TIR'!$E$18-'Ejercicio 3 - TIR'!$D$18)*(1-L945)))</f>
        <v>35809.91325</v>
      </c>
      <c r="N945" s="3">
        <f t="shared" si="10"/>
        <v>0.5953980639</v>
      </c>
      <c r="O945" s="4">
        <f>IF(N945&lt;=('Ejercicio 3 - TIR'!$D$18-'Ejercicio 3 - TIR'!$C$18)/('Ejercicio 3 - TIR'!$E$18-'Ejercicio 3 - TIR'!$C$18),'Ejercicio 3 - TIR'!$C$18+SQRT(('Ejercicio 3 - TIR'!$E$18-'Ejercicio 3 - TIR'!$C$18)*('Ejercicio 3 - TIR'!$D$18-'Ejercicio 3 - TIR'!$C$18)*N945),'Ejercicio 3 - TIR'!$E$18-SQRT(('Ejercicio 3 - TIR'!$E$18-'Ejercicio 3 - TIR'!$C$18)*('Ejercicio 3 - TIR'!$E$18-'Ejercicio 3 - TIR'!$D$18)*(1-N945)))</f>
        <v>39450.38145</v>
      </c>
      <c r="P945" s="3">
        <f t="shared" si="11"/>
        <v>0.5471463597</v>
      </c>
      <c r="Q945" s="7">
        <f>IF(P945&lt;=('Ejercicio 3 - TIR'!$D$22-'Ejercicio 3 - TIR'!$C$22)/('Ejercicio 3 - TIR'!$E$22-'Ejercicio 3 - TIR'!$C$22),'Ejercicio 3 - TIR'!$C$22+SQRT(('Ejercicio 3 - TIR'!$E$22-'Ejercicio 3 - TIR'!$C$22)*('Ejercicio 3 - TIR'!$D$22-'Ejercicio 3 - TIR'!$C$22)*P945),'Ejercicio 3 - TIR'!$E$22-SQRT(('Ejercicio 3 - TIR'!$E$22-'Ejercicio 3 - TIR'!$C$22)*('Ejercicio 3 - TIR'!$E$22-'Ejercicio 3 - TIR'!$D$22)*(1-P945)))</f>
        <v>0.1514494036</v>
      </c>
      <c r="R945" s="3">
        <f t="shared" si="12"/>
        <v>0.9932996137</v>
      </c>
      <c r="S945" s="7">
        <f>IF(R945&lt;=('Ejercicio 3 - TIR'!$D$23-'Ejercicio 3 - TIR'!$C$23)/('Ejercicio 3 - TIR'!$E$23-'Ejercicio 3 - TIR'!$C$23),'Ejercicio 3 - TIR'!$C$23+SQRT(('Ejercicio 3 - TIR'!$E$23-'Ejercicio 3 - TIR'!$C$23)*('Ejercicio 3 - TIR'!$D$23-'Ejercicio 3 - TIR'!$C$23)*R945),'Ejercicio 3 - TIR'!$E$23-SQRT(('Ejercicio 3 - TIR'!$E$23-'Ejercicio 3 - TIR'!$C$23)*('Ejercicio 3 - TIR'!$E$23-'Ejercicio 3 - TIR'!$D$23)*(1-R945)))</f>
        <v>0.1765271488</v>
      </c>
      <c r="T945" s="3">
        <f t="shared" si="13"/>
        <v>0.175872784</v>
      </c>
      <c r="U945" s="7">
        <f>IF(T945&lt;=('Ejercicio 3 - TIR'!$D$24-'Ejercicio 3 - TIR'!$C$24)/('Ejercicio 3 - TIR'!$E$24-'Ejercicio 3 - TIR'!$C$24),'Ejercicio 3 - TIR'!$C$24+SQRT(('Ejercicio 3 - TIR'!$E$24-'Ejercicio 3 - TIR'!$C$24)*('Ejercicio 3 - TIR'!$D$24-'Ejercicio 3 - TIR'!$C$24)*T945),'Ejercicio 3 - TIR'!$E$24-SQRT(('Ejercicio 3 - TIR'!$E$24-'Ejercicio 3 - TIR'!$C$24)*('Ejercicio 3 - TIR'!$E$24-'Ejercicio 3 - TIR'!$D$24)*(1-T945)))</f>
        <v>0.1692180344</v>
      </c>
      <c r="V945" s="3">
        <f t="shared" si="14"/>
        <v>0.8314357066</v>
      </c>
      <c r="W945" s="7">
        <f>IF(V945&lt;=('Ejercicio 3 - TIR'!$D$25-'Ejercicio 3 - TIR'!$C$25)/('Ejercicio 3 - TIR'!$E$25-'Ejercicio 3 - TIR'!$C$25),'Ejercicio 3 - TIR'!$C$25+SQRT(('Ejercicio 3 - TIR'!$E$25-'Ejercicio 3 - TIR'!$C$25)*('Ejercicio 3 - TIR'!$D$25-'Ejercicio 3 - TIR'!$C$25)*V945),'Ejercicio 3 - TIR'!$E$25-SQRT(('Ejercicio 3 - TIR'!$E$25-'Ejercicio 3 - TIR'!$C$25)*('Ejercicio 3 - TIR'!$E$25-'Ejercicio 3 - TIR'!$D$25)*(1-V945)))</f>
        <v>0.2257105985</v>
      </c>
      <c r="X945" s="3">
        <f t="shared" si="15"/>
        <v>0.4573208145</v>
      </c>
      <c r="Y945" s="7">
        <f>IF(X945&lt;=('Ejercicio 3 - TIR'!$D$26-'Ejercicio 3 - TIR'!$C$26)/('Ejercicio 3 - TIR'!$E$26-'Ejercicio 3 - TIR'!$C$26),'Ejercicio 3 - TIR'!$C$26+SQRT(('Ejercicio 3 - TIR'!$E$26-'Ejercicio 3 - TIR'!$C$26)*('Ejercicio 3 - TIR'!$D$26-'Ejercicio 3 - TIR'!$C$26)*X945),'Ejercicio 3 - TIR'!$E$26-SQRT(('Ejercicio 3 - TIR'!$E$26-'Ejercicio 3 - TIR'!$C$26)*('Ejercicio 3 - TIR'!$E$26-'Ejercicio 3 - TIR'!$D$26)*(1-X945)))</f>
        <v>0.2258662065</v>
      </c>
      <c r="Z945" s="3">
        <f t="shared" si="16"/>
        <v>1.151449404</v>
      </c>
      <c r="AA945" s="3">
        <f t="shared" si="17"/>
        <v>1.354711484</v>
      </c>
      <c r="AB945" s="3">
        <f t="shared" si="18"/>
        <v>1.583953098</v>
      </c>
      <c r="AC945" s="3">
        <f t="shared" si="19"/>
        <v>1.9414681</v>
      </c>
      <c r="AD945" s="3">
        <f t="shared" si="20"/>
        <v>2.379980135</v>
      </c>
      <c r="AE945" s="2">
        <f t="shared" si="21"/>
        <v>4176.408157</v>
      </c>
      <c r="AF945" s="2">
        <f t="shared" si="22"/>
        <v>4913.657581</v>
      </c>
      <c r="AG945" s="2">
        <f t="shared" si="23"/>
        <v>5745.137058</v>
      </c>
      <c r="AH945" s="2">
        <f t="shared" si="24"/>
        <v>7041.875382</v>
      </c>
      <c r="AI945" s="2">
        <f t="shared" si="25"/>
        <v>8632.397061</v>
      </c>
      <c r="AJ945" s="4">
        <f t="shared" si="26"/>
        <v>49617.26288</v>
      </c>
      <c r="AK945" s="4">
        <f t="shared" si="27"/>
        <v>56251.01578</v>
      </c>
      <c r="AL945" s="4">
        <f t="shared" si="28"/>
        <v>66315.75808</v>
      </c>
      <c r="AM945" s="4">
        <f t="shared" si="29"/>
        <v>69523.80424</v>
      </c>
      <c r="AN945" s="4">
        <f t="shared" si="30"/>
        <v>93891.12417</v>
      </c>
      <c r="AO945" s="4">
        <f>C945/'Ejercicio 3 - TIR'!$D$7</f>
        <v>16629.77564</v>
      </c>
      <c r="AP945" s="4">
        <f t="shared" si="31"/>
        <v>32987.48725</v>
      </c>
      <c r="AQ945" s="4">
        <f t="shared" si="32"/>
        <v>39621.24015</v>
      </c>
      <c r="AR945" s="4">
        <f t="shared" si="33"/>
        <v>49685.98245</v>
      </c>
      <c r="AS945" s="4">
        <f t="shared" si="34"/>
        <v>52894.0286</v>
      </c>
      <c r="AT945" s="4">
        <f t="shared" si="35"/>
        <v>77261.34853</v>
      </c>
      <c r="AU945" s="4">
        <f>AP945*'Ejercicio 3 - TIR'!$D$5</f>
        <v>16493.74362</v>
      </c>
      <c r="AV945" s="4">
        <f>AQ945*'Ejercicio 3 - TIR'!$D$5</f>
        <v>19810.62007</v>
      </c>
      <c r="AW945" s="4">
        <f>AR945*'Ejercicio 3 - TIR'!$D$5</f>
        <v>24842.99122</v>
      </c>
      <c r="AX945" s="4">
        <f>AS945*'Ejercicio 3 - TIR'!$D$5</f>
        <v>26447.0143</v>
      </c>
      <c r="AY945" s="4">
        <f>AT945*'Ejercicio 3 - TIR'!$D$5</f>
        <v>38630.67427</v>
      </c>
      <c r="AZ945" s="4">
        <f t="shared" ref="AZ945:BD945" si="2870">AJ945-AU945-AE945</f>
        <v>28947.1111</v>
      </c>
      <c r="BA945" s="4">
        <f t="shared" si="2870"/>
        <v>31526.73813</v>
      </c>
      <c r="BB945" s="4">
        <f t="shared" si="2870"/>
        <v>35727.6298</v>
      </c>
      <c r="BC945" s="4">
        <f t="shared" si="2870"/>
        <v>36034.91456</v>
      </c>
      <c r="BD945" s="4">
        <f t="shared" si="2870"/>
        <v>46628.05284</v>
      </c>
      <c r="BE945" s="4">
        <f t="shared" ref="BE945:BI945" si="2871">AZ945/Z945</f>
        <v>25139.71609</v>
      </c>
      <c r="BF945" s="4">
        <f t="shared" si="2871"/>
        <v>23271.92063</v>
      </c>
      <c r="BG945" s="4">
        <f t="shared" si="2871"/>
        <v>22555.98972</v>
      </c>
      <c r="BH945" s="4">
        <f t="shared" si="2871"/>
        <v>18560.6524</v>
      </c>
      <c r="BI945" s="4">
        <f t="shared" si="2871"/>
        <v>19591.78237</v>
      </c>
      <c r="BJ945" s="4">
        <f t="shared" si="38"/>
        <v>65630.95139</v>
      </c>
      <c r="BK945" s="4">
        <f t="shared" si="39"/>
        <v>39578.53566</v>
      </c>
      <c r="BL945" s="4">
        <f t="shared" si="40"/>
        <v>105209.4871</v>
      </c>
      <c r="BM945" s="4">
        <f>BK945*'Ejercicio 3 - TIR'!$D$5</f>
        <v>19789.26783</v>
      </c>
      <c r="BN945" s="4">
        <f t="shared" si="41"/>
        <v>85420.21922</v>
      </c>
      <c r="BO945" s="4">
        <f t="shared" si="42"/>
        <v>35891.14798</v>
      </c>
      <c r="BP945" s="4">
        <f t="shared" si="43"/>
        <v>-110725.1383</v>
      </c>
      <c r="BQ945" s="4">
        <f t="shared" ref="BQ945:BT945" si="2872">BE945</f>
        <v>25139.71609</v>
      </c>
      <c r="BR945" s="4">
        <f t="shared" si="2872"/>
        <v>23271.92063</v>
      </c>
      <c r="BS945" s="4">
        <f t="shared" si="2872"/>
        <v>22555.98972</v>
      </c>
      <c r="BT945" s="4">
        <f t="shared" si="2872"/>
        <v>18560.6524</v>
      </c>
      <c r="BU945" s="4">
        <f t="shared" si="45"/>
        <v>55482.93035</v>
      </c>
      <c r="BV945" s="36">
        <f t="shared" si="46"/>
        <v>8.550478266</v>
      </c>
    </row>
    <row r="946" ht="15.0" customHeight="1">
      <c r="A946" s="2">
        <v>945.0</v>
      </c>
      <c r="B946" s="3">
        <f t="shared" si="4"/>
        <v>0.9218323977</v>
      </c>
      <c r="C946" s="4">
        <f>IF(B946&lt;=('Ejercicio 3 - TIR'!$D$13-'Ejercicio 3 - TIR'!$C$13)/('Ejercicio 3 - TIR'!$E$13-'Ejercicio 3 - TIR'!$C$13),'Ejercicio 3 - TIR'!$C$13+SQRT(('Ejercicio 3 - TIR'!$E$13-'Ejercicio 3 - TIR'!$C$13)*('Ejercicio 3 - TIR'!$D$13-'Ejercicio 3 - TIR'!$C$13)*B946),'Ejercicio 3 - TIR'!$E$13-SQRT(('Ejercicio 3 - TIR'!$E$13-'Ejercicio 3 - TIR'!$C$13)*('Ejercicio 3 - TIR'!$E$13-'Ejercicio 3 - TIR'!$D$13)*(1-B946)))</f>
        <v>90314.90203</v>
      </c>
      <c r="D946" s="3">
        <f t="shared" si="5"/>
        <v>0.9806167756</v>
      </c>
      <c r="E946" s="4">
        <f>IF(D946&lt;=('Ejercicio 3 - TIR'!$D$14-'Ejercicio 3 - TIR'!$C$14)/('Ejercicio 3 - TIR'!$E$14-'Ejercicio 3 - TIR'!$C$14),'Ejercicio 3 - TIR'!$C$14+SQRT(('Ejercicio 3 - TIR'!$E$14-'Ejercicio 3 - TIR'!$C$14)*('Ejercicio 3 - TIR'!$D$14-'Ejercicio 3 - TIR'!$C$14)*D946),'Ejercicio 3 - TIR'!$E$14-SQRT(('Ejercicio 3 - TIR'!$E$14-'Ejercicio 3 - TIR'!$C$14)*('Ejercicio 3 - TIR'!$E$14-'Ejercicio 3 - TIR'!$D$14)*(1-D946)))</f>
        <v>38294.8655</v>
      </c>
      <c r="F946" s="3">
        <f t="shared" si="6"/>
        <v>0.2402867771</v>
      </c>
      <c r="G946" s="4">
        <f>IF(F946&lt;=('Ejercicio 3 - TIR'!$D$18-'Ejercicio 3 - TIR'!$C$18)/('Ejercicio 3 - TIR'!$E$18-'Ejercicio 3 - TIR'!$C$18),'Ejercicio 3 - TIR'!$C$18+SQRT(('Ejercicio 3 - TIR'!$E$18-'Ejercicio 3 - TIR'!$C$18)*('Ejercicio 3 - TIR'!$D$18-'Ejercicio 3 - TIR'!$C$18)*F946),'Ejercicio 3 - TIR'!$E$18-SQRT(('Ejercicio 3 - TIR'!$E$18-'Ejercicio 3 - TIR'!$C$18)*('Ejercicio 3 - TIR'!$E$18-'Ejercicio 3 - TIR'!$D$18)*(1-F946)))</f>
        <v>36003.58364</v>
      </c>
      <c r="H946" s="3">
        <f t="shared" si="7"/>
        <v>0.9041505665</v>
      </c>
      <c r="I946" s="4">
        <f>IF(H946&lt;=('Ejercicio 3 - TIR'!$D$18-'Ejercicio 3 - TIR'!$C$18)/('Ejercicio 3 - TIR'!$E$18-'Ejercicio 3 - TIR'!$C$18),'Ejercicio 3 - TIR'!$C$18+SQRT(('Ejercicio 3 - TIR'!$E$18-'Ejercicio 3 - TIR'!$C$18)*('Ejercicio 3 - TIR'!$D$18-'Ejercicio 3 - TIR'!$C$18)*H946),'Ejercicio 3 - TIR'!$E$18-SQRT(('Ejercicio 3 - TIR'!$E$18-'Ejercicio 3 - TIR'!$C$18)*('Ejercicio 3 - TIR'!$E$18-'Ejercicio 3 - TIR'!$D$18)*(1-H946)))</f>
        <v>42318.82348</v>
      </c>
      <c r="J946" s="3">
        <f t="shared" si="8"/>
        <v>0.7696792575</v>
      </c>
      <c r="K946" s="4">
        <f>IF(J946&lt;=('Ejercicio 3 - TIR'!$D$18-'Ejercicio 3 - TIR'!$C$18)/('Ejercicio 3 - TIR'!$E$18-'Ejercicio 3 - TIR'!$C$18),'Ejercicio 3 - TIR'!$C$18+SQRT(('Ejercicio 3 - TIR'!$E$18-'Ejercicio 3 - TIR'!$C$18)*('Ejercicio 3 - TIR'!$D$18-'Ejercicio 3 - TIR'!$C$18)*J946),'Ejercicio 3 - TIR'!$E$18-SQRT(('Ejercicio 3 - TIR'!$E$18-'Ejercicio 3 - TIR'!$C$18)*('Ejercicio 3 - TIR'!$E$18-'Ejercicio 3 - TIR'!$D$18)*(1-J946)))</f>
        <v>40843.79311</v>
      </c>
      <c r="L946" s="3">
        <f t="shared" si="9"/>
        <v>0.1277025379</v>
      </c>
      <c r="M946" s="4">
        <f>IF(L946&lt;=('Ejercicio 3 - TIR'!$D$18-'Ejercicio 3 - TIR'!$C$18)/('Ejercicio 3 - TIR'!$E$18-'Ejercicio 3 - TIR'!$C$18),'Ejercicio 3 - TIR'!$C$18+SQRT(('Ejercicio 3 - TIR'!$E$18-'Ejercicio 3 - TIR'!$C$18)*('Ejercicio 3 - TIR'!$D$18-'Ejercicio 3 - TIR'!$C$18)*L946),'Ejercicio 3 - TIR'!$E$18-SQRT(('Ejercicio 3 - TIR'!$E$18-'Ejercicio 3 - TIR'!$C$18)*('Ejercicio 3 - TIR'!$E$18-'Ejercicio 3 - TIR'!$D$18)*(1-L946)))</f>
        <v>34376.68604</v>
      </c>
      <c r="N946" s="3">
        <f t="shared" si="10"/>
        <v>0.4521928529</v>
      </c>
      <c r="O946" s="4">
        <f>IF(N946&lt;=('Ejercicio 3 - TIR'!$D$18-'Ejercicio 3 - TIR'!$C$18)/('Ejercicio 3 - TIR'!$E$18-'Ejercicio 3 - TIR'!$C$18),'Ejercicio 3 - TIR'!$C$18+SQRT(('Ejercicio 3 - TIR'!$E$18-'Ejercicio 3 - TIR'!$C$18)*('Ejercicio 3 - TIR'!$D$18-'Ejercicio 3 - TIR'!$C$18)*N946),'Ejercicio 3 - TIR'!$E$18-SQRT(('Ejercicio 3 - TIR'!$E$18-'Ejercicio 3 - TIR'!$C$18)*('Ejercicio 3 - TIR'!$E$18-'Ejercicio 3 - TIR'!$D$18)*(1-N946)))</f>
        <v>38235.83195</v>
      </c>
      <c r="P946" s="3">
        <f t="shared" si="11"/>
        <v>0.267356421</v>
      </c>
      <c r="Q946" s="7">
        <f>IF(P946&lt;=('Ejercicio 3 - TIR'!$D$22-'Ejercicio 3 - TIR'!$C$22)/('Ejercicio 3 - TIR'!$E$22-'Ejercicio 3 - TIR'!$C$22),'Ejercicio 3 - TIR'!$C$22+SQRT(('Ejercicio 3 - TIR'!$E$22-'Ejercicio 3 - TIR'!$C$22)*('Ejercicio 3 - TIR'!$D$22-'Ejercicio 3 - TIR'!$C$22)*P946),'Ejercicio 3 - TIR'!$E$22-SQRT(('Ejercicio 3 - TIR'!$E$22-'Ejercicio 3 - TIR'!$C$22)*('Ejercicio 3 - TIR'!$E$22-'Ejercicio 3 - TIR'!$D$22)*(1-P946)))</f>
        <v>0.1419372186</v>
      </c>
      <c r="R946" s="3">
        <f t="shared" si="12"/>
        <v>0.8287504211</v>
      </c>
      <c r="S946" s="7">
        <f>IF(R946&lt;=('Ejercicio 3 - TIR'!$D$23-'Ejercicio 3 - TIR'!$C$23)/('Ejercicio 3 - TIR'!$E$23-'Ejercicio 3 - TIR'!$C$23),'Ejercicio 3 - TIR'!$C$23+SQRT(('Ejercicio 3 - TIR'!$E$23-'Ejercicio 3 - TIR'!$C$23)*('Ejercicio 3 - TIR'!$D$23-'Ejercicio 3 - TIR'!$C$23)*R946),'Ejercicio 3 - TIR'!$E$23-SQRT(('Ejercicio 3 - TIR'!$E$23-'Ejercicio 3 - TIR'!$C$23)*('Ejercicio 3 - TIR'!$E$23-'Ejercicio 3 - TIR'!$D$23)*(1-R946)))</f>
        <v>0.1624429717</v>
      </c>
      <c r="T946" s="3">
        <f t="shared" si="13"/>
        <v>0.5051446332</v>
      </c>
      <c r="U946" s="7">
        <f>IF(T946&lt;=('Ejercicio 3 - TIR'!$D$24-'Ejercicio 3 - TIR'!$C$24)/('Ejercicio 3 - TIR'!$E$24-'Ejercicio 3 - TIR'!$C$24),'Ejercicio 3 - TIR'!$C$24+SQRT(('Ejercicio 3 - TIR'!$E$24-'Ejercicio 3 - TIR'!$C$24)*('Ejercicio 3 - TIR'!$D$24-'Ejercicio 3 - TIR'!$C$24)*T946),'Ejercicio 3 - TIR'!$E$24-SQRT(('Ejercicio 3 - TIR'!$E$24-'Ejercicio 3 - TIR'!$C$24)*('Ejercicio 3 - TIR'!$E$24-'Ejercicio 3 - TIR'!$D$24)*(1-T946)))</f>
        <v>0.1827764184</v>
      </c>
      <c r="V946" s="3">
        <f t="shared" si="14"/>
        <v>0.9978464588</v>
      </c>
      <c r="W946" s="7">
        <f>IF(V946&lt;=('Ejercicio 3 - TIR'!$D$25-'Ejercicio 3 - TIR'!$C$25)/('Ejercicio 3 - TIR'!$E$25-'Ejercicio 3 - TIR'!$C$25),'Ejercicio 3 - TIR'!$C$25+SQRT(('Ejercicio 3 - TIR'!$E$25-'Ejercicio 3 - TIR'!$C$25)*('Ejercicio 3 - TIR'!$D$25-'Ejercicio 3 - TIR'!$C$25)*V946),'Ejercicio 3 - TIR'!$E$25-SQRT(('Ejercicio 3 - TIR'!$E$25-'Ejercicio 3 - TIR'!$C$25)*('Ejercicio 3 - TIR'!$E$25-'Ejercicio 3 - TIR'!$D$25)*(1-V946)))</f>
        <v>0.2472545685</v>
      </c>
      <c r="X946" s="3">
        <f t="shared" si="15"/>
        <v>0.7842082398</v>
      </c>
      <c r="Y946" s="7">
        <f>IF(X946&lt;=('Ejercicio 3 - TIR'!$D$26-'Ejercicio 3 - TIR'!$C$26)/('Ejercicio 3 - TIR'!$E$26-'Ejercicio 3 - TIR'!$C$26),'Ejercicio 3 - TIR'!$C$26+SQRT(('Ejercicio 3 - TIR'!$E$26-'Ejercicio 3 - TIR'!$C$26)*('Ejercicio 3 - TIR'!$D$26-'Ejercicio 3 - TIR'!$C$26)*X946),'Ejercicio 3 - TIR'!$E$26-SQRT(('Ejercicio 3 - TIR'!$E$26-'Ejercicio 3 - TIR'!$C$26)*('Ejercicio 3 - TIR'!$E$26-'Ejercicio 3 - TIR'!$D$26)*(1-X946)))</f>
        <v>0.245863868</v>
      </c>
      <c r="Z946" s="3">
        <f t="shared" si="16"/>
        <v>1.141937219</v>
      </c>
      <c r="AA946" s="3">
        <f t="shared" si="17"/>
        <v>1.327436894</v>
      </c>
      <c r="AB946" s="3">
        <f t="shared" si="18"/>
        <v>1.570061055</v>
      </c>
      <c r="AC946" s="3">
        <f t="shared" si="19"/>
        <v>1.958265824</v>
      </c>
      <c r="AD946" s="3">
        <f t="shared" si="20"/>
        <v>2.439732634</v>
      </c>
      <c r="AE946" s="2">
        <f t="shared" si="21"/>
        <v>5435.466694</v>
      </c>
      <c r="AF946" s="2">
        <f t="shared" si="22"/>
        <v>6318.420056</v>
      </c>
      <c r="AG946" s="2">
        <f t="shared" si="23"/>
        <v>7473.278244</v>
      </c>
      <c r="AH946" s="2">
        <f t="shared" si="24"/>
        <v>9321.080432</v>
      </c>
      <c r="AI946" s="2">
        <f t="shared" si="25"/>
        <v>11612.79732</v>
      </c>
      <c r="AJ946" s="4">
        <f t="shared" si="26"/>
        <v>41113.83216</v>
      </c>
      <c r="AK946" s="4">
        <f t="shared" si="27"/>
        <v>56175.5676</v>
      </c>
      <c r="AL946" s="4">
        <f t="shared" si="28"/>
        <v>64127.2489</v>
      </c>
      <c r="AM946" s="4">
        <f t="shared" si="29"/>
        <v>67318.6894</v>
      </c>
      <c r="AN946" s="4">
        <f t="shared" si="30"/>
        <v>93285.20699</v>
      </c>
      <c r="AO946" s="4">
        <f>C946/'Ejercicio 3 - TIR'!$D$7</f>
        <v>18062.98041</v>
      </c>
      <c r="AP946" s="4">
        <f t="shared" si="31"/>
        <v>23050.85176</v>
      </c>
      <c r="AQ946" s="4">
        <f t="shared" si="32"/>
        <v>38112.58719</v>
      </c>
      <c r="AR946" s="4">
        <f t="shared" si="33"/>
        <v>46064.2685</v>
      </c>
      <c r="AS946" s="4">
        <f t="shared" si="34"/>
        <v>49255.709</v>
      </c>
      <c r="AT946" s="4">
        <f t="shared" si="35"/>
        <v>75222.22658</v>
      </c>
      <c r="AU946" s="4">
        <f>AP946*'Ejercicio 3 - TIR'!$D$5</f>
        <v>11525.42588</v>
      </c>
      <c r="AV946" s="4">
        <f>AQ946*'Ejercicio 3 - TIR'!$D$5</f>
        <v>19056.2936</v>
      </c>
      <c r="AW946" s="4">
        <f>AR946*'Ejercicio 3 - TIR'!$D$5</f>
        <v>23032.13425</v>
      </c>
      <c r="AX946" s="4">
        <f>AS946*'Ejercicio 3 - TIR'!$D$5</f>
        <v>24627.8545</v>
      </c>
      <c r="AY946" s="4">
        <f>AT946*'Ejercicio 3 - TIR'!$D$5</f>
        <v>37611.11329</v>
      </c>
      <c r="AZ946" s="4">
        <f t="shared" ref="AZ946:BD946" si="2873">AJ946-AU946-AE946</f>
        <v>24152.93959</v>
      </c>
      <c r="BA946" s="4">
        <f t="shared" si="2873"/>
        <v>30800.85394</v>
      </c>
      <c r="BB946" s="4">
        <f t="shared" si="2873"/>
        <v>33621.83641</v>
      </c>
      <c r="BC946" s="4">
        <f t="shared" si="2873"/>
        <v>33369.75447</v>
      </c>
      <c r="BD946" s="4">
        <f t="shared" si="2873"/>
        <v>44061.29638</v>
      </c>
      <c r="BE946" s="4">
        <f t="shared" ref="BE946:BI946" si="2874">AZ946/Z946</f>
        <v>21150.84717</v>
      </c>
      <c r="BF946" s="4">
        <f t="shared" si="2874"/>
        <v>23203.25289</v>
      </c>
      <c r="BG946" s="4">
        <f t="shared" si="2874"/>
        <v>21414.34965</v>
      </c>
      <c r="BH946" s="4">
        <f t="shared" si="2874"/>
        <v>17040.46206</v>
      </c>
      <c r="BI946" s="4">
        <f t="shared" si="2874"/>
        <v>18059.88729</v>
      </c>
      <c r="BJ946" s="4">
        <f t="shared" si="38"/>
        <v>93429.23306</v>
      </c>
      <c r="BK946" s="4">
        <f t="shared" si="39"/>
        <v>44068.84276</v>
      </c>
      <c r="BL946" s="4">
        <f t="shared" si="40"/>
        <v>137498.0758</v>
      </c>
      <c r="BM946" s="4">
        <f>BK946*'Ejercicio 3 - TIR'!$D$5</f>
        <v>22034.42138</v>
      </c>
      <c r="BN946" s="4">
        <f t="shared" si="41"/>
        <v>115463.6544</v>
      </c>
      <c r="BO946" s="4">
        <f t="shared" si="42"/>
        <v>47326.3557</v>
      </c>
      <c r="BP946" s="4">
        <f t="shared" si="43"/>
        <v>-128609.7675</v>
      </c>
      <c r="BQ946" s="4">
        <f t="shared" ref="BQ946:BT946" si="2875">BE946</f>
        <v>21150.84717</v>
      </c>
      <c r="BR946" s="4">
        <f t="shared" si="2875"/>
        <v>23203.25289</v>
      </c>
      <c r="BS946" s="4">
        <f t="shared" si="2875"/>
        <v>21414.34965</v>
      </c>
      <c r="BT946" s="4">
        <f t="shared" si="2875"/>
        <v>17040.46206</v>
      </c>
      <c r="BU946" s="4">
        <f t="shared" si="45"/>
        <v>65386.24299</v>
      </c>
      <c r="BV946" s="36">
        <f t="shared" si="46"/>
        <v>4.122791312</v>
      </c>
    </row>
    <row r="947" ht="15.0" customHeight="1">
      <c r="A947" s="2">
        <v>946.0</v>
      </c>
      <c r="B947" s="3">
        <f t="shared" si="4"/>
        <v>0.3715889397</v>
      </c>
      <c r="C947" s="4">
        <f>IF(B947&lt;=('Ejercicio 3 - TIR'!$D$13-'Ejercicio 3 - TIR'!$C$13)/('Ejercicio 3 - TIR'!$E$13-'Ejercicio 3 - TIR'!$C$13),'Ejercicio 3 - TIR'!$C$13+SQRT(('Ejercicio 3 - TIR'!$E$13-'Ejercicio 3 - TIR'!$C$13)*('Ejercicio 3 - TIR'!$D$13-'Ejercicio 3 - TIR'!$C$13)*B947),'Ejercicio 3 - TIR'!$E$13-SQRT(('Ejercicio 3 - TIR'!$E$13-'Ejercicio 3 - TIR'!$C$13)*('Ejercicio 3 - TIR'!$E$13-'Ejercicio 3 - TIR'!$D$13)*(1-B947)))</f>
        <v>72539.24123</v>
      </c>
      <c r="D947" s="3">
        <f t="shared" si="5"/>
        <v>0.7898980204</v>
      </c>
      <c r="E947" s="4">
        <f>IF(D947&lt;=('Ejercicio 3 - TIR'!$D$14-'Ejercicio 3 - TIR'!$C$14)/('Ejercicio 3 - TIR'!$E$14-'Ejercicio 3 - TIR'!$C$14),'Ejercicio 3 - TIR'!$C$14+SQRT(('Ejercicio 3 - TIR'!$E$14-'Ejercicio 3 - TIR'!$C$14)*('Ejercicio 3 - TIR'!$D$14-'Ejercicio 3 - TIR'!$C$14)*D947),'Ejercicio 3 - TIR'!$E$14-SQRT(('Ejercicio 3 - TIR'!$E$14-'Ejercicio 3 - TIR'!$C$14)*('Ejercicio 3 - TIR'!$E$14-'Ejercicio 3 - TIR'!$D$14)*(1-D947)))</f>
        <v>34386.15132</v>
      </c>
      <c r="F947" s="3">
        <f t="shared" si="6"/>
        <v>0.1331282017</v>
      </c>
      <c r="G947" s="4">
        <f>IF(F947&lt;=('Ejercicio 3 - TIR'!$D$18-'Ejercicio 3 - TIR'!$C$18)/('Ejercicio 3 - TIR'!$E$18-'Ejercicio 3 - TIR'!$C$18),'Ejercicio 3 - TIR'!$C$18+SQRT(('Ejercicio 3 - TIR'!$E$18-'Ejercicio 3 - TIR'!$C$18)*('Ejercicio 3 - TIR'!$D$18-'Ejercicio 3 - TIR'!$C$18)*F947),'Ejercicio 3 - TIR'!$E$18-SQRT(('Ejercicio 3 - TIR'!$E$18-'Ejercicio 3 - TIR'!$C$18)*('Ejercicio 3 - TIR'!$E$18-'Ejercicio 3 - TIR'!$D$18)*(1-F947)))</f>
        <v>34468.69447</v>
      </c>
      <c r="H947" s="3">
        <f t="shared" si="7"/>
        <v>0.7921788371</v>
      </c>
      <c r="I947" s="4">
        <f>IF(H947&lt;=('Ejercicio 3 - TIR'!$D$18-'Ejercicio 3 - TIR'!$C$18)/('Ejercicio 3 - TIR'!$E$18-'Ejercicio 3 - TIR'!$C$18),'Ejercicio 3 - TIR'!$C$18+SQRT(('Ejercicio 3 - TIR'!$E$18-'Ejercicio 3 - TIR'!$C$18)*('Ejercicio 3 - TIR'!$D$18-'Ejercicio 3 - TIR'!$C$18)*H947),'Ejercicio 3 - TIR'!$E$18-SQRT(('Ejercicio 3 - TIR'!$E$18-'Ejercicio 3 - TIR'!$C$18)*('Ejercicio 3 - TIR'!$E$18-'Ejercicio 3 - TIR'!$D$18)*(1-H947)))</f>
        <v>41052.01479</v>
      </c>
      <c r="J947" s="3">
        <f t="shared" si="8"/>
        <v>0.695976658</v>
      </c>
      <c r="K947" s="4">
        <f>IF(J947&lt;=('Ejercicio 3 - TIR'!$D$18-'Ejercicio 3 - TIR'!$C$18)/('Ejercicio 3 - TIR'!$E$18-'Ejercicio 3 - TIR'!$C$18),'Ejercicio 3 - TIR'!$C$18+SQRT(('Ejercicio 3 - TIR'!$E$18-'Ejercicio 3 - TIR'!$C$18)*('Ejercicio 3 - TIR'!$D$18-'Ejercicio 3 - TIR'!$C$18)*J947),'Ejercicio 3 - TIR'!$E$18-SQRT(('Ejercicio 3 - TIR'!$E$18-'Ejercicio 3 - TIR'!$C$18)*('Ejercicio 3 - TIR'!$E$18-'Ejercicio 3 - TIR'!$D$18)*(1-J947)))</f>
        <v>40224.88213</v>
      </c>
      <c r="L947" s="3">
        <f t="shared" si="9"/>
        <v>0.6679392163</v>
      </c>
      <c r="M947" s="4">
        <f>IF(L947&lt;=('Ejercicio 3 - TIR'!$D$18-'Ejercicio 3 - TIR'!$C$18)/('Ejercicio 3 - TIR'!$E$18-'Ejercicio 3 - TIR'!$C$18),'Ejercicio 3 - TIR'!$C$18+SQRT(('Ejercicio 3 - TIR'!$E$18-'Ejercicio 3 - TIR'!$C$18)*('Ejercicio 3 - TIR'!$D$18-'Ejercicio 3 - TIR'!$C$18)*L947),'Ejercicio 3 - TIR'!$E$18-SQRT(('Ejercicio 3 - TIR'!$E$18-'Ejercicio 3 - TIR'!$C$18)*('Ejercicio 3 - TIR'!$E$18-'Ejercicio 3 - TIR'!$D$18)*(1-L947)))</f>
        <v>40009.55325</v>
      </c>
      <c r="N947" s="3">
        <f t="shared" si="10"/>
        <v>0.700468226</v>
      </c>
      <c r="O947" s="4">
        <f>IF(N947&lt;=('Ejercicio 3 - TIR'!$D$18-'Ejercicio 3 - TIR'!$C$18)/('Ejercicio 3 - TIR'!$E$18-'Ejercicio 3 - TIR'!$C$18),'Ejercicio 3 - TIR'!$C$18+SQRT(('Ejercicio 3 - TIR'!$E$18-'Ejercicio 3 - TIR'!$C$18)*('Ejercicio 3 - TIR'!$D$18-'Ejercicio 3 - TIR'!$C$18)*N947),'Ejercicio 3 - TIR'!$E$18-SQRT(('Ejercicio 3 - TIR'!$E$18-'Ejercicio 3 - TIR'!$C$18)*('Ejercicio 3 - TIR'!$E$18-'Ejercicio 3 - TIR'!$D$18)*(1-N947)))</f>
        <v>40260.28661</v>
      </c>
      <c r="P947" s="3">
        <f t="shared" si="11"/>
        <v>0.7529411368</v>
      </c>
      <c r="Q947" s="7">
        <f>IF(P947&lt;=('Ejercicio 3 - TIR'!$D$22-'Ejercicio 3 - TIR'!$C$22)/('Ejercicio 3 - TIR'!$E$22-'Ejercicio 3 - TIR'!$C$22),'Ejercicio 3 - TIR'!$C$22+SQRT(('Ejercicio 3 - TIR'!$E$22-'Ejercicio 3 - TIR'!$C$22)*('Ejercicio 3 - TIR'!$D$22-'Ejercicio 3 - TIR'!$C$22)*P947),'Ejercicio 3 - TIR'!$E$22-SQRT(('Ejercicio 3 - TIR'!$E$22-'Ejercicio 3 - TIR'!$C$22)*('Ejercicio 3 - TIR'!$E$22-'Ejercicio 3 - TIR'!$D$22)*(1-P947)))</f>
        <v>0.1589119476</v>
      </c>
      <c r="R947" s="3">
        <f t="shared" si="12"/>
        <v>0.9286703041</v>
      </c>
      <c r="S947" s="7">
        <f>IF(R947&lt;=('Ejercicio 3 - TIR'!$D$23-'Ejercicio 3 - TIR'!$C$23)/('Ejercicio 3 - TIR'!$E$23-'Ejercicio 3 - TIR'!$C$23),'Ejercicio 3 - TIR'!$C$23+SQRT(('Ejercicio 3 - TIR'!$E$23-'Ejercicio 3 - TIR'!$C$23)*('Ejercicio 3 - TIR'!$D$23-'Ejercicio 3 - TIR'!$C$23)*R947),'Ejercicio 3 - TIR'!$E$23-SQRT(('Ejercicio 3 - TIR'!$E$23-'Ejercicio 3 - TIR'!$C$23)*('Ejercicio 3 - TIR'!$E$23-'Ejercicio 3 - TIR'!$D$23)*(1-R947)))</f>
        <v>0.1686689165</v>
      </c>
      <c r="T947" s="3">
        <f t="shared" si="13"/>
        <v>0.1362980367</v>
      </c>
      <c r="U947" s="7">
        <f>IF(T947&lt;=('Ejercicio 3 - TIR'!$D$24-'Ejercicio 3 - TIR'!$C$24)/('Ejercicio 3 - TIR'!$E$24-'Ejercicio 3 - TIR'!$C$24),'Ejercicio 3 - TIR'!$C$24+SQRT(('Ejercicio 3 - TIR'!$E$24-'Ejercicio 3 - TIR'!$C$24)*('Ejercicio 3 - TIR'!$D$24-'Ejercicio 3 - TIR'!$C$24)*T947),'Ejercicio 3 - TIR'!$E$24-SQRT(('Ejercicio 3 - TIR'!$E$24-'Ejercicio 3 - TIR'!$C$24)*('Ejercicio 3 - TIR'!$E$24-'Ejercicio 3 - TIR'!$D$24)*(1-T947)))</f>
        <v>0.1669182114</v>
      </c>
      <c r="V947" s="3">
        <f t="shared" si="14"/>
        <v>0.5910963567</v>
      </c>
      <c r="W947" s="7">
        <f>IF(V947&lt;=('Ejercicio 3 - TIR'!$D$25-'Ejercicio 3 - TIR'!$C$25)/('Ejercicio 3 - TIR'!$E$25-'Ejercicio 3 - TIR'!$C$25),'Ejercicio 3 - TIR'!$C$25+SQRT(('Ejercicio 3 - TIR'!$E$25-'Ejercicio 3 - TIR'!$C$25)*('Ejercicio 3 - TIR'!$D$25-'Ejercicio 3 - TIR'!$C$25)*V947),'Ejercicio 3 - TIR'!$E$25-SQRT(('Ejercicio 3 - TIR'!$E$25-'Ejercicio 3 - TIR'!$C$25)*('Ejercicio 3 - TIR'!$E$25-'Ejercicio 3 - TIR'!$D$25)*(1-V947)))</f>
        <v>0.2121692883</v>
      </c>
      <c r="X947" s="3">
        <f t="shared" si="15"/>
        <v>0.7616405505</v>
      </c>
      <c r="Y947" s="7">
        <f>IF(X947&lt;=('Ejercicio 3 - TIR'!$D$26-'Ejercicio 3 - TIR'!$C$26)/('Ejercicio 3 - TIR'!$E$26-'Ejercicio 3 - TIR'!$C$26),'Ejercicio 3 - TIR'!$C$26+SQRT(('Ejercicio 3 - TIR'!$E$26-'Ejercicio 3 - TIR'!$C$26)*('Ejercicio 3 - TIR'!$D$26-'Ejercicio 3 - TIR'!$C$26)*X947),'Ejercicio 3 - TIR'!$E$26-SQRT(('Ejercicio 3 - TIR'!$E$26-'Ejercicio 3 - TIR'!$C$26)*('Ejercicio 3 - TIR'!$E$26-'Ejercicio 3 - TIR'!$D$26)*(1-X947)))</f>
        <v>0.2441232523</v>
      </c>
      <c r="Z947" s="3">
        <f t="shared" si="16"/>
        <v>1.158911948</v>
      </c>
      <c r="AA947" s="3">
        <f t="shared" si="17"/>
        <v>1.35438437</v>
      </c>
      <c r="AB947" s="3">
        <f t="shared" si="18"/>
        <v>1.580455787</v>
      </c>
      <c r="AC947" s="3">
        <f t="shared" si="19"/>
        <v>1.915779966</v>
      </c>
      <c r="AD947" s="3">
        <f t="shared" si="20"/>
        <v>2.383466402</v>
      </c>
      <c r="AE947" s="2">
        <f t="shared" si="21"/>
        <v>5464.370278</v>
      </c>
      <c r="AF947" s="2">
        <f t="shared" si="22"/>
        <v>6386.039692</v>
      </c>
      <c r="AG947" s="2">
        <f t="shared" si="23"/>
        <v>7451.986015</v>
      </c>
      <c r="AH947" s="2">
        <f t="shared" si="24"/>
        <v>9033.068584</v>
      </c>
      <c r="AI947" s="2">
        <f t="shared" si="25"/>
        <v>11238.25066</v>
      </c>
      <c r="AJ947" s="4">
        <f t="shared" si="26"/>
        <v>39946.18184</v>
      </c>
      <c r="AK947" s="4">
        <f t="shared" si="27"/>
        <v>55600.2072</v>
      </c>
      <c r="AL947" s="4">
        <f t="shared" si="28"/>
        <v>63573.64774</v>
      </c>
      <c r="AM947" s="4">
        <f t="shared" si="29"/>
        <v>76649.50057</v>
      </c>
      <c r="AN947" s="4">
        <f t="shared" si="30"/>
        <v>95959.04047</v>
      </c>
      <c r="AO947" s="4">
        <f>C947/'Ejercicio 3 - TIR'!$D$7</f>
        <v>14507.84825</v>
      </c>
      <c r="AP947" s="4">
        <f t="shared" si="31"/>
        <v>25438.33359</v>
      </c>
      <c r="AQ947" s="4">
        <f t="shared" si="32"/>
        <v>41092.35895</v>
      </c>
      <c r="AR947" s="4">
        <f t="shared" si="33"/>
        <v>49065.79949</v>
      </c>
      <c r="AS947" s="4">
        <f t="shared" si="34"/>
        <v>62141.65232</v>
      </c>
      <c r="AT947" s="4">
        <f t="shared" si="35"/>
        <v>81451.19222</v>
      </c>
      <c r="AU947" s="4">
        <f>AP947*'Ejercicio 3 - TIR'!$D$5</f>
        <v>12719.1668</v>
      </c>
      <c r="AV947" s="4">
        <f>AQ947*'Ejercicio 3 - TIR'!$D$5</f>
        <v>20546.17947</v>
      </c>
      <c r="AW947" s="4">
        <f>AR947*'Ejercicio 3 - TIR'!$D$5</f>
        <v>24532.89975</v>
      </c>
      <c r="AX947" s="4">
        <f>AS947*'Ejercicio 3 - TIR'!$D$5</f>
        <v>31070.82616</v>
      </c>
      <c r="AY947" s="4">
        <f>AT947*'Ejercicio 3 - TIR'!$D$5</f>
        <v>40725.59611</v>
      </c>
      <c r="AZ947" s="4">
        <f t="shared" ref="AZ947:BD947" si="2876">AJ947-AU947-AE947</f>
        <v>21762.64476</v>
      </c>
      <c r="BA947" s="4">
        <f t="shared" si="2876"/>
        <v>28667.98803</v>
      </c>
      <c r="BB947" s="4">
        <f t="shared" si="2876"/>
        <v>31588.76198</v>
      </c>
      <c r="BC947" s="4">
        <f t="shared" si="2876"/>
        <v>36545.60582</v>
      </c>
      <c r="BD947" s="4">
        <f t="shared" si="2876"/>
        <v>43995.19369</v>
      </c>
      <c r="BE947" s="4">
        <f t="shared" ref="BE947:BI947" si="2877">AZ947/Z947</f>
        <v>18778.51446</v>
      </c>
      <c r="BF947" s="4">
        <f t="shared" si="2877"/>
        <v>21166.80365</v>
      </c>
      <c r="BG947" s="4">
        <f t="shared" si="2877"/>
        <v>19987.12159</v>
      </c>
      <c r="BH947" s="4">
        <f t="shared" si="2877"/>
        <v>19076.09771</v>
      </c>
      <c r="BI947" s="4">
        <f t="shared" si="2877"/>
        <v>18458.49123</v>
      </c>
      <c r="BJ947" s="4">
        <f t="shared" si="38"/>
        <v>81958.23638</v>
      </c>
      <c r="BK947" s="4">
        <f t="shared" si="39"/>
        <v>34578.96886</v>
      </c>
      <c r="BL947" s="4">
        <f t="shared" si="40"/>
        <v>116537.2052</v>
      </c>
      <c r="BM947" s="4">
        <f>BK947*'Ejercicio 3 - TIR'!$D$5</f>
        <v>17289.48443</v>
      </c>
      <c r="BN947" s="4">
        <f t="shared" si="41"/>
        <v>99247.72081</v>
      </c>
      <c r="BO947" s="4">
        <f t="shared" si="42"/>
        <v>41640.07545</v>
      </c>
      <c r="BP947" s="4">
        <f t="shared" si="43"/>
        <v>-106925.3926</v>
      </c>
      <c r="BQ947" s="4">
        <f t="shared" ref="BQ947:BT947" si="2878">BE947</f>
        <v>18778.51446</v>
      </c>
      <c r="BR947" s="4">
        <f t="shared" si="2878"/>
        <v>21166.80365</v>
      </c>
      <c r="BS947" s="4">
        <f t="shared" si="2878"/>
        <v>19987.12159</v>
      </c>
      <c r="BT947" s="4">
        <f t="shared" si="2878"/>
        <v>19076.09771</v>
      </c>
      <c r="BU947" s="4">
        <f t="shared" si="45"/>
        <v>60098.56668</v>
      </c>
      <c r="BV947" s="36">
        <f t="shared" si="46"/>
        <v>7.821460885</v>
      </c>
    </row>
    <row r="948" ht="15.0" customHeight="1">
      <c r="A948" s="2">
        <v>947.0</v>
      </c>
      <c r="B948" s="3">
        <f t="shared" si="4"/>
        <v>0.310937698</v>
      </c>
      <c r="C948" s="4">
        <f>IF(B948&lt;=('Ejercicio 3 - TIR'!$D$13-'Ejercicio 3 - TIR'!$C$13)/('Ejercicio 3 - TIR'!$E$13-'Ejercicio 3 - TIR'!$C$13),'Ejercicio 3 - TIR'!$C$13+SQRT(('Ejercicio 3 - TIR'!$E$13-'Ejercicio 3 - TIR'!$C$13)*('Ejercicio 3 - TIR'!$D$13-'Ejercicio 3 - TIR'!$C$13)*B948),'Ejercicio 3 - TIR'!$E$13-SQRT(('Ejercicio 3 - TIR'!$E$13-'Ejercicio 3 - TIR'!$C$13)*('Ejercicio 3 - TIR'!$E$13-'Ejercicio 3 - TIR'!$D$13)*(1-B948)))</f>
        <v>71244.56986</v>
      </c>
      <c r="D948" s="3">
        <f t="shared" si="5"/>
        <v>0.9335673458</v>
      </c>
      <c r="E948" s="4">
        <f>IF(D948&lt;=('Ejercicio 3 - TIR'!$D$14-'Ejercicio 3 - TIR'!$C$14)/('Ejercicio 3 - TIR'!$E$14-'Ejercicio 3 - TIR'!$C$14),'Ejercicio 3 - TIR'!$C$14+SQRT(('Ejercicio 3 - TIR'!$E$14-'Ejercicio 3 - TIR'!$C$14)*('Ejercicio 3 - TIR'!$D$14-'Ejercicio 3 - TIR'!$C$14)*D948),'Ejercicio 3 - TIR'!$E$14-SQRT(('Ejercicio 3 - TIR'!$E$14-'Ejercicio 3 - TIR'!$C$14)*('Ejercicio 3 - TIR'!$E$14-'Ejercicio 3 - TIR'!$D$14)*(1-D948)))</f>
        <v>36843.27731</v>
      </c>
      <c r="F948" s="3">
        <f t="shared" si="6"/>
        <v>0.2875289712</v>
      </c>
      <c r="G948" s="4">
        <f>IF(F948&lt;=('Ejercicio 3 - TIR'!$D$18-'Ejercicio 3 - TIR'!$C$18)/('Ejercicio 3 - TIR'!$E$18-'Ejercicio 3 - TIR'!$C$18),'Ejercicio 3 - TIR'!$C$18+SQRT(('Ejercicio 3 - TIR'!$E$18-'Ejercicio 3 - TIR'!$C$18)*('Ejercicio 3 - TIR'!$D$18-'Ejercicio 3 - TIR'!$C$18)*F948),'Ejercicio 3 - TIR'!$E$18-SQRT(('Ejercicio 3 - TIR'!$E$18-'Ejercicio 3 - TIR'!$C$18)*('Ejercicio 3 - TIR'!$E$18-'Ejercicio 3 - TIR'!$D$18)*(1-F948)))</f>
        <v>36567.29363</v>
      </c>
      <c r="H948" s="3">
        <f t="shared" si="7"/>
        <v>0.7137434047</v>
      </c>
      <c r="I948" s="4">
        <f>IF(H948&lt;=('Ejercicio 3 - TIR'!$D$18-'Ejercicio 3 - TIR'!$C$18)/('Ejercicio 3 - TIR'!$E$18-'Ejercicio 3 - TIR'!$C$18),'Ejercicio 3 - TIR'!$C$18+SQRT(('Ejercicio 3 - TIR'!$E$18-'Ejercicio 3 - TIR'!$C$18)*('Ejercicio 3 - TIR'!$D$18-'Ejercicio 3 - TIR'!$C$18)*H948),'Ejercicio 3 - TIR'!$E$18-SQRT(('Ejercicio 3 - TIR'!$E$18-'Ejercicio 3 - TIR'!$C$18)*('Ejercicio 3 - TIR'!$E$18-'Ejercicio 3 - TIR'!$D$18)*(1-H948)))</f>
        <v>40366.50837</v>
      </c>
      <c r="J948" s="3">
        <f t="shared" si="8"/>
        <v>0.2399575328</v>
      </c>
      <c r="K948" s="4">
        <f>IF(J948&lt;=('Ejercicio 3 - TIR'!$D$18-'Ejercicio 3 - TIR'!$C$18)/('Ejercicio 3 - TIR'!$E$18-'Ejercicio 3 - TIR'!$C$18),'Ejercicio 3 - TIR'!$C$18+SQRT(('Ejercicio 3 - TIR'!$E$18-'Ejercicio 3 - TIR'!$C$18)*('Ejercicio 3 - TIR'!$D$18-'Ejercicio 3 - TIR'!$C$18)*J948),'Ejercicio 3 - TIR'!$E$18-SQRT(('Ejercicio 3 - TIR'!$E$18-'Ejercicio 3 - TIR'!$C$18)*('Ejercicio 3 - TIR'!$E$18-'Ejercicio 3 - TIR'!$D$18)*(1-J948)))</f>
        <v>35999.46914</v>
      </c>
      <c r="L948" s="3">
        <f t="shared" si="9"/>
        <v>0.5557912937</v>
      </c>
      <c r="M948" s="4">
        <f>IF(L948&lt;=('Ejercicio 3 - TIR'!$D$18-'Ejercicio 3 - TIR'!$C$18)/('Ejercicio 3 - TIR'!$E$18-'Ejercicio 3 - TIR'!$C$18),'Ejercicio 3 - TIR'!$C$18+SQRT(('Ejercicio 3 - TIR'!$E$18-'Ejercicio 3 - TIR'!$C$18)*('Ejercicio 3 - TIR'!$D$18-'Ejercicio 3 - TIR'!$C$18)*L948),'Ejercicio 3 - TIR'!$E$18-SQRT(('Ejercicio 3 - TIR'!$E$18-'Ejercicio 3 - TIR'!$C$18)*('Ejercicio 3 - TIR'!$E$18-'Ejercicio 3 - TIR'!$D$18)*(1-L948)))</f>
        <v>39130.64587</v>
      </c>
      <c r="N948" s="3">
        <f t="shared" si="10"/>
        <v>0.5371623584</v>
      </c>
      <c r="O948" s="4">
        <f>IF(N948&lt;=('Ejercicio 3 - TIR'!$D$18-'Ejercicio 3 - TIR'!$C$18)/('Ejercicio 3 - TIR'!$E$18-'Ejercicio 3 - TIR'!$C$18),'Ejercicio 3 - TIR'!$C$18+SQRT(('Ejercicio 3 - TIR'!$E$18-'Ejercicio 3 - TIR'!$C$18)*('Ejercicio 3 - TIR'!$D$18-'Ejercicio 3 - TIR'!$C$18)*N948),'Ejercicio 3 - TIR'!$E$18-SQRT(('Ejercicio 3 - TIR'!$E$18-'Ejercicio 3 - TIR'!$C$18)*('Ejercicio 3 - TIR'!$E$18-'Ejercicio 3 - TIR'!$D$18)*(1-N948)))</f>
        <v>38976.32184</v>
      </c>
      <c r="P948" s="3">
        <f t="shared" si="11"/>
        <v>0.8943067752</v>
      </c>
      <c r="Q948" s="7">
        <f>IF(P948&lt;=('Ejercicio 3 - TIR'!$D$22-'Ejercicio 3 - TIR'!$C$22)/('Ejercicio 3 - TIR'!$E$22-'Ejercicio 3 - TIR'!$C$22),'Ejercicio 3 - TIR'!$C$22+SQRT(('Ejercicio 3 - TIR'!$E$22-'Ejercicio 3 - TIR'!$C$22)*('Ejercicio 3 - TIR'!$D$22-'Ejercicio 3 - TIR'!$C$22)*P948),'Ejercicio 3 - TIR'!$E$22-SQRT(('Ejercicio 3 - TIR'!$E$22-'Ejercicio 3 - TIR'!$C$22)*('Ejercicio 3 - TIR'!$E$22-'Ejercicio 3 - TIR'!$D$22)*(1-P948)))</f>
        <v>0.1662069654</v>
      </c>
      <c r="R948" s="3">
        <f t="shared" si="12"/>
        <v>0.7676146853</v>
      </c>
      <c r="S948" s="7">
        <f>IF(R948&lt;=('Ejercicio 3 - TIR'!$D$23-'Ejercicio 3 - TIR'!$C$23)/('Ejercicio 3 - TIR'!$E$23-'Ejercicio 3 - TIR'!$C$23),'Ejercicio 3 - TIR'!$C$23+SQRT(('Ejercicio 3 - TIR'!$E$23-'Ejercicio 3 - TIR'!$C$23)*('Ejercicio 3 - TIR'!$D$23-'Ejercicio 3 - TIR'!$C$23)*R948),'Ejercicio 3 - TIR'!$E$23-SQRT(('Ejercicio 3 - TIR'!$E$23-'Ejercicio 3 - TIR'!$C$23)*('Ejercicio 3 - TIR'!$E$23-'Ejercicio 3 - TIR'!$D$23)*(1-R948)))</f>
        <v>0.1595477736</v>
      </c>
      <c r="T948" s="3">
        <f t="shared" si="13"/>
        <v>0.345499741</v>
      </c>
      <c r="U948" s="7">
        <f>IF(T948&lt;=('Ejercicio 3 - TIR'!$D$24-'Ejercicio 3 - TIR'!$C$24)/('Ejercicio 3 - TIR'!$E$24-'Ejercicio 3 - TIR'!$C$24),'Ejercicio 3 - TIR'!$C$24+SQRT(('Ejercicio 3 - TIR'!$E$24-'Ejercicio 3 - TIR'!$C$24)*('Ejercicio 3 - TIR'!$D$24-'Ejercicio 3 - TIR'!$C$24)*T948),'Ejercicio 3 - TIR'!$E$24-SQRT(('Ejercicio 3 - TIR'!$E$24-'Ejercicio 3 - TIR'!$C$24)*('Ejercicio 3 - TIR'!$E$24-'Ejercicio 3 - TIR'!$D$24)*(1-T948)))</f>
        <v>0.1769360252</v>
      </c>
      <c r="V948" s="3">
        <f t="shared" si="14"/>
        <v>0.8285209072</v>
      </c>
      <c r="W948" s="7">
        <f>IF(V948&lt;=('Ejercicio 3 - TIR'!$D$25-'Ejercicio 3 - TIR'!$C$25)/('Ejercicio 3 - TIR'!$E$25-'Ejercicio 3 - TIR'!$C$25),'Ejercicio 3 - TIR'!$C$25+SQRT(('Ejercicio 3 - TIR'!$E$25-'Ejercicio 3 - TIR'!$C$25)*('Ejercicio 3 - TIR'!$D$25-'Ejercicio 3 - TIR'!$C$25)*V948),'Ejercicio 3 - TIR'!$E$25-SQRT(('Ejercicio 3 - TIR'!$E$25-'Ejercicio 3 - TIR'!$C$25)*('Ejercicio 3 - TIR'!$E$25-'Ejercicio 3 - TIR'!$D$25)*(1-V948)))</f>
        <v>0.2255014934</v>
      </c>
      <c r="X948" s="3">
        <f t="shared" si="15"/>
        <v>0.3139753589</v>
      </c>
      <c r="Y948" s="7">
        <f>IF(X948&lt;=('Ejercicio 3 - TIR'!$D$26-'Ejercicio 3 - TIR'!$C$26)/('Ejercicio 3 - TIR'!$E$26-'Ejercicio 3 - TIR'!$C$26),'Ejercicio 3 - TIR'!$C$26+SQRT(('Ejercicio 3 - TIR'!$E$26-'Ejercicio 3 - TIR'!$C$26)*('Ejercicio 3 - TIR'!$D$26-'Ejercicio 3 - TIR'!$C$26)*X948),'Ejercicio 3 - TIR'!$E$26-SQRT(('Ejercicio 3 - TIR'!$E$26-'Ejercicio 3 - TIR'!$C$26)*('Ejercicio 3 - TIR'!$E$26-'Ejercicio 3 - TIR'!$D$26)*(1-X948)))</f>
        <v>0.2191158628</v>
      </c>
      <c r="Z948" s="3">
        <f t="shared" si="16"/>
        <v>1.166206965</v>
      </c>
      <c r="AA948" s="3">
        <f t="shared" si="17"/>
        <v>1.35227269</v>
      </c>
      <c r="AB948" s="3">
        <f t="shared" si="18"/>
        <v>1.591538445</v>
      </c>
      <c r="AC948" s="3">
        <f t="shared" si="19"/>
        <v>1.950432741</v>
      </c>
      <c r="AD948" s="3">
        <f t="shared" si="20"/>
        <v>2.377803494</v>
      </c>
      <c r="AE948" s="2">
        <f t="shared" si="21"/>
        <v>6123.609316</v>
      </c>
      <c r="AF948" s="2">
        <f t="shared" si="22"/>
        <v>7100.617548</v>
      </c>
      <c r="AG948" s="2">
        <f t="shared" si="23"/>
        <v>8356.972594</v>
      </c>
      <c r="AH948" s="2">
        <f t="shared" si="24"/>
        <v>10241.48239</v>
      </c>
      <c r="AI948" s="2">
        <f t="shared" si="25"/>
        <v>12485.55365</v>
      </c>
      <c r="AJ948" s="4">
        <f t="shared" si="26"/>
        <v>42645.03254</v>
      </c>
      <c r="AK948" s="4">
        <f t="shared" si="27"/>
        <v>54586.52687</v>
      </c>
      <c r="AL948" s="4">
        <f t="shared" si="28"/>
        <v>57294.53913</v>
      </c>
      <c r="AM948" s="4">
        <f t="shared" si="29"/>
        <v>76321.6929</v>
      </c>
      <c r="AN948" s="4">
        <f t="shared" si="30"/>
        <v>92678.03426</v>
      </c>
      <c r="AO948" s="4">
        <f>C948/'Ejercicio 3 - TIR'!$D$7</f>
        <v>14248.91397</v>
      </c>
      <c r="AP948" s="4">
        <f t="shared" si="31"/>
        <v>28396.11857</v>
      </c>
      <c r="AQ948" s="4">
        <f t="shared" si="32"/>
        <v>40337.6129</v>
      </c>
      <c r="AR948" s="4">
        <f t="shared" si="33"/>
        <v>43045.62516</v>
      </c>
      <c r="AS948" s="4">
        <f t="shared" si="34"/>
        <v>62072.77892</v>
      </c>
      <c r="AT948" s="4">
        <f t="shared" si="35"/>
        <v>78429.12029</v>
      </c>
      <c r="AU948" s="4">
        <f>AP948*'Ejercicio 3 - TIR'!$D$5</f>
        <v>14198.05928</v>
      </c>
      <c r="AV948" s="4">
        <f>AQ948*'Ejercicio 3 - TIR'!$D$5</f>
        <v>20168.80645</v>
      </c>
      <c r="AW948" s="4">
        <f>AR948*'Ejercicio 3 - TIR'!$D$5</f>
        <v>21522.81258</v>
      </c>
      <c r="AX948" s="4">
        <f>AS948*'Ejercicio 3 - TIR'!$D$5</f>
        <v>31036.38946</v>
      </c>
      <c r="AY948" s="4">
        <f>AT948*'Ejercicio 3 - TIR'!$D$5</f>
        <v>39214.56014</v>
      </c>
      <c r="AZ948" s="4">
        <f t="shared" ref="AZ948:BD948" si="2879">AJ948-AU948-AE948</f>
        <v>22323.36394</v>
      </c>
      <c r="BA948" s="4">
        <f t="shared" si="2879"/>
        <v>27317.10287</v>
      </c>
      <c r="BB948" s="4">
        <f t="shared" si="2879"/>
        <v>27414.75396</v>
      </c>
      <c r="BC948" s="4">
        <f t="shared" si="2879"/>
        <v>35043.82104</v>
      </c>
      <c r="BD948" s="4">
        <f t="shared" si="2879"/>
        <v>40977.92047</v>
      </c>
      <c r="BE948" s="4">
        <f t="shared" ref="BE948:BI948" si="2880">AZ948/Z948</f>
        <v>19141.85441</v>
      </c>
      <c r="BF948" s="4">
        <f t="shared" si="2880"/>
        <v>20200.88335</v>
      </c>
      <c r="BG948" s="4">
        <f t="shared" si="2880"/>
        <v>17225.31683</v>
      </c>
      <c r="BH948" s="4">
        <f t="shared" si="2880"/>
        <v>17967.20302</v>
      </c>
      <c r="BI948" s="4">
        <f t="shared" si="2880"/>
        <v>17233.51848</v>
      </c>
      <c r="BJ948" s="4">
        <f t="shared" si="38"/>
        <v>87606.07353</v>
      </c>
      <c r="BK948" s="4">
        <f t="shared" si="39"/>
        <v>33881.11743</v>
      </c>
      <c r="BL948" s="4">
        <f t="shared" si="40"/>
        <v>121487.191</v>
      </c>
      <c r="BM948" s="4">
        <f>BK948*'Ejercicio 3 - TIR'!$D$5</f>
        <v>16940.55872</v>
      </c>
      <c r="BN948" s="4">
        <f t="shared" si="41"/>
        <v>104546.6322</v>
      </c>
      <c r="BO948" s="4">
        <f t="shared" si="42"/>
        <v>43967.7343</v>
      </c>
      <c r="BP948" s="4">
        <f t="shared" si="43"/>
        <v>-108087.8472</v>
      </c>
      <c r="BQ948" s="4">
        <f t="shared" ref="BQ948:BT948" si="2881">BE948</f>
        <v>19141.85441</v>
      </c>
      <c r="BR948" s="4">
        <f t="shared" si="2881"/>
        <v>20200.88335</v>
      </c>
      <c r="BS948" s="4">
        <f t="shared" si="2881"/>
        <v>17225.31683</v>
      </c>
      <c r="BT948" s="4">
        <f t="shared" si="2881"/>
        <v>17967.20302</v>
      </c>
      <c r="BU948" s="4">
        <f t="shared" si="45"/>
        <v>61201.25278</v>
      </c>
      <c r="BV948" s="36">
        <f t="shared" si="46"/>
        <v>6.668528568</v>
      </c>
    </row>
    <row r="949" ht="15.0" customHeight="1">
      <c r="A949" s="2">
        <v>948.0</v>
      </c>
      <c r="B949" s="3">
        <f t="shared" si="4"/>
        <v>0.1764624426</v>
      </c>
      <c r="C949" s="4">
        <f>IF(B949&lt;=('Ejercicio 3 - TIR'!$D$13-'Ejercicio 3 - TIR'!$C$13)/('Ejercicio 3 - TIR'!$E$13-'Ejercicio 3 - TIR'!$C$13),'Ejercicio 3 - TIR'!$C$13+SQRT(('Ejercicio 3 - TIR'!$E$13-'Ejercicio 3 - TIR'!$C$13)*('Ejercicio 3 - TIR'!$D$13-'Ejercicio 3 - TIR'!$C$13)*B949),'Ejercicio 3 - TIR'!$E$13-SQRT(('Ejercicio 3 - TIR'!$E$13-'Ejercicio 3 - TIR'!$C$13)*('Ejercicio 3 - TIR'!$E$13-'Ejercicio 3 - TIR'!$D$13)*(1-B949)))</f>
        <v>68401.4866</v>
      </c>
      <c r="D949" s="3">
        <f t="shared" si="5"/>
        <v>0.355878551</v>
      </c>
      <c r="E949" s="4">
        <f>IF(D949&lt;=('Ejercicio 3 - TIR'!$D$14-'Ejercicio 3 - TIR'!$C$14)/('Ejercicio 3 - TIR'!$E$14-'Ejercicio 3 - TIR'!$C$14),'Ejercicio 3 - TIR'!$C$14+SQRT(('Ejercicio 3 - TIR'!$E$14-'Ejercicio 3 - TIR'!$C$14)*('Ejercicio 3 - TIR'!$D$14-'Ejercicio 3 - TIR'!$C$14)*D949),'Ejercicio 3 - TIR'!$E$14-SQRT(('Ejercicio 3 - TIR'!$E$14-'Ejercicio 3 - TIR'!$C$14)*('Ejercicio 3 - TIR'!$E$14-'Ejercicio 3 - TIR'!$D$14)*(1-D949)))</f>
        <v>30170.54338</v>
      </c>
      <c r="F949" s="3">
        <f t="shared" si="6"/>
        <v>0.6439561892</v>
      </c>
      <c r="G949" s="4">
        <f>IF(F949&lt;=('Ejercicio 3 - TIR'!$D$18-'Ejercicio 3 - TIR'!$C$18)/('Ejercicio 3 - TIR'!$E$18-'Ejercicio 3 - TIR'!$C$18),'Ejercicio 3 - TIR'!$C$18+SQRT(('Ejercicio 3 - TIR'!$E$18-'Ejercicio 3 - TIR'!$C$18)*('Ejercicio 3 - TIR'!$D$18-'Ejercicio 3 - TIR'!$C$18)*F949),'Ejercicio 3 - TIR'!$E$18-SQRT(('Ejercicio 3 - TIR'!$E$18-'Ejercicio 3 - TIR'!$C$18)*('Ejercicio 3 - TIR'!$E$18-'Ejercicio 3 - TIR'!$D$18)*(1-F949)))</f>
        <v>39828.19558</v>
      </c>
      <c r="H949" s="3">
        <f t="shared" si="7"/>
        <v>0.2397836716</v>
      </c>
      <c r="I949" s="4">
        <f>IF(H949&lt;=('Ejercicio 3 - TIR'!$D$18-'Ejercicio 3 - TIR'!$C$18)/('Ejercicio 3 - TIR'!$E$18-'Ejercicio 3 - TIR'!$C$18),'Ejercicio 3 - TIR'!$C$18+SQRT(('Ejercicio 3 - TIR'!$E$18-'Ejercicio 3 - TIR'!$C$18)*('Ejercicio 3 - TIR'!$D$18-'Ejercicio 3 - TIR'!$C$18)*H949),'Ejercicio 3 - TIR'!$E$18-SQRT(('Ejercicio 3 - TIR'!$E$18-'Ejercicio 3 - TIR'!$C$18)*('Ejercicio 3 - TIR'!$E$18-'Ejercicio 3 - TIR'!$D$18)*(1-H949)))</f>
        <v>35997.29529</v>
      </c>
      <c r="J949" s="3">
        <f t="shared" si="8"/>
        <v>0.3275042082</v>
      </c>
      <c r="K949" s="4">
        <f>IF(J949&lt;=('Ejercicio 3 - TIR'!$D$18-'Ejercicio 3 - TIR'!$C$18)/('Ejercicio 3 - TIR'!$E$18-'Ejercicio 3 - TIR'!$C$18),'Ejercicio 3 - TIR'!$C$18+SQRT(('Ejercicio 3 - TIR'!$E$18-'Ejercicio 3 - TIR'!$C$18)*('Ejercicio 3 - TIR'!$D$18-'Ejercicio 3 - TIR'!$C$18)*J949),'Ejercicio 3 - TIR'!$E$18-SQRT(('Ejercicio 3 - TIR'!$E$18-'Ejercicio 3 - TIR'!$C$18)*('Ejercicio 3 - TIR'!$E$18-'Ejercicio 3 - TIR'!$D$18)*(1-J949)))</f>
        <v>37008.96792</v>
      </c>
      <c r="L949" s="3">
        <f t="shared" si="9"/>
        <v>0.5768680426</v>
      </c>
      <c r="M949" s="4">
        <f>IF(L949&lt;=('Ejercicio 3 - TIR'!$D$18-'Ejercicio 3 - TIR'!$C$18)/('Ejercicio 3 - TIR'!$E$18-'Ejercicio 3 - TIR'!$C$18),'Ejercicio 3 - TIR'!$C$18+SQRT(('Ejercicio 3 - TIR'!$E$18-'Ejercicio 3 - TIR'!$C$18)*('Ejercicio 3 - TIR'!$D$18-'Ejercicio 3 - TIR'!$C$18)*L949),'Ejercicio 3 - TIR'!$E$18-SQRT(('Ejercicio 3 - TIR'!$E$18-'Ejercicio 3 - TIR'!$C$18)*('Ejercicio 3 - TIR'!$E$18-'Ejercicio 3 - TIR'!$D$18)*(1-L949)))</f>
        <v>39302.16138</v>
      </c>
      <c r="N949" s="3">
        <f t="shared" si="10"/>
        <v>0.7346659964</v>
      </c>
      <c r="O949" s="4">
        <f>IF(N949&lt;=('Ejercicio 3 - TIR'!$D$18-'Ejercicio 3 - TIR'!$C$18)/('Ejercicio 3 - TIR'!$E$18-'Ejercicio 3 - TIR'!$C$18),'Ejercicio 3 - TIR'!$C$18+SQRT(('Ejercicio 3 - TIR'!$E$18-'Ejercicio 3 - TIR'!$C$18)*('Ejercicio 3 - TIR'!$D$18-'Ejercicio 3 - TIR'!$C$18)*N949),'Ejercicio 3 - TIR'!$E$18-SQRT(('Ejercicio 3 - TIR'!$E$18-'Ejercicio 3 - TIR'!$C$18)*('Ejercicio 3 - TIR'!$E$18-'Ejercicio 3 - TIR'!$D$18)*(1-N949)))</f>
        <v>40539.05276</v>
      </c>
      <c r="P949" s="3">
        <f t="shared" si="11"/>
        <v>0.6000130513</v>
      </c>
      <c r="Q949" s="7">
        <f>IF(P949&lt;=('Ejercicio 3 - TIR'!$D$22-'Ejercicio 3 - TIR'!$C$22)/('Ejercicio 3 - TIR'!$E$22-'Ejercicio 3 - TIR'!$C$22),'Ejercicio 3 - TIR'!$C$22+SQRT(('Ejercicio 3 - TIR'!$E$22-'Ejercicio 3 - TIR'!$C$22)*('Ejercicio 3 - TIR'!$D$22-'Ejercicio 3 - TIR'!$C$22)*P949),'Ejercicio 3 - TIR'!$E$22-SQRT(('Ejercicio 3 - TIR'!$E$22-'Ejercicio 3 - TIR'!$C$22)*('Ejercicio 3 - TIR'!$E$22-'Ejercicio 3 - TIR'!$D$22)*(1-P949)))</f>
        <v>0.153167622</v>
      </c>
      <c r="R949" s="3">
        <f t="shared" si="12"/>
        <v>0.9264508696</v>
      </c>
      <c r="S949" s="7">
        <f>IF(R949&lt;=('Ejercicio 3 - TIR'!$D$23-'Ejercicio 3 - TIR'!$C$23)/('Ejercicio 3 - TIR'!$E$23-'Ejercicio 3 - TIR'!$C$23),'Ejercicio 3 - TIR'!$C$23+SQRT(('Ejercicio 3 - TIR'!$E$23-'Ejercicio 3 - TIR'!$C$23)*('Ejercicio 3 - TIR'!$D$23-'Ejercicio 3 - TIR'!$C$23)*R949),'Ejercicio 3 - TIR'!$E$23-SQRT(('Ejercicio 3 - TIR'!$E$23-'Ejercicio 3 - TIR'!$C$23)*('Ejercicio 3 - TIR'!$E$23-'Ejercicio 3 - TIR'!$D$23)*(1-R949)))</f>
        <v>0.1684939827</v>
      </c>
      <c r="T949" s="3">
        <f t="shared" si="13"/>
        <v>0.04383786122</v>
      </c>
      <c r="U949" s="7">
        <f>IF(T949&lt;=('Ejercicio 3 - TIR'!$D$24-'Ejercicio 3 - TIR'!$C$24)/('Ejercicio 3 - TIR'!$E$24-'Ejercicio 3 - TIR'!$C$24),'Ejercicio 3 - TIR'!$C$24+SQRT(('Ejercicio 3 - TIR'!$E$24-'Ejercicio 3 - TIR'!$C$24)*('Ejercicio 3 - TIR'!$D$24-'Ejercicio 3 - TIR'!$C$24)*T949),'Ejercicio 3 - TIR'!$E$24-SQRT(('Ejercicio 3 - TIR'!$E$24-'Ejercicio 3 - TIR'!$C$24)*('Ejercicio 3 - TIR'!$E$24-'Ejercicio 3 - TIR'!$D$24)*(1-T949)))</f>
        <v>0.1595947646</v>
      </c>
      <c r="V949" s="3">
        <f t="shared" si="14"/>
        <v>0.242995557</v>
      </c>
      <c r="W949" s="7">
        <f>IF(V949&lt;=('Ejercicio 3 - TIR'!$D$25-'Ejercicio 3 - TIR'!$C$25)/('Ejercicio 3 - TIR'!$E$25-'Ejercicio 3 - TIR'!$C$25),'Ejercicio 3 - TIR'!$C$25+SQRT(('Ejercicio 3 - TIR'!$E$25-'Ejercicio 3 - TIR'!$C$25)*('Ejercicio 3 - TIR'!$D$25-'Ejercicio 3 - TIR'!$C$25)*V949),'Ejercicio 3 - TIR'!$E$25-SQRT(('Ejercicio 3 - TIR'!$E$25-'Ejercicio 3 - TIR'!$C$25)*('Ejercicio 3 - TIR'!$E$25-'Ejercicio 3 - TIR'!$D$25)*(1-V949)))</f>
        <v>0.1984443428</v>
      </c>
      <c r="X949" s="3">
        <f t="shared" si="15"/>
        <v>0.216080127</v>
      </c>
      <c r="Y949" s="7">
        <f>IF(X949&lt;=('Ejercicio 3 - TIR'!$D$26-'Ejercicio 3 - TIR'!$C$26)/('Ejercicio 3 - TIR'!$E$26-'Ejercicio 3 - TIR'!$C$26),'Ejercicio 3 - TIR'!$C$26+SQRT(('Ejercicio 3 - TIR'!$E$26-'Ejercicio 3 - TIR'!$C$26)*('Ejercicio 3 - TIR'!$D$26-'Ejercicio 3 - TIR'!$C$26)*X949),'Ejercicio 3 - TIR'!$E$26-SQRT(('Ejercicio 3 - TIR'!$E$26-'Ejercicio 3 - TIR'!$C$26)*('Ejercicio 3 - TIR'!$E$26-'Ejercicio 3 - TIR'!$D$26)*(1-X949)))</f>
        <v>0.214154013</v>
      </c>
      <c r="Z949" s="3">
        <f t="shared" si="16"/>
        <v>1.153167622</v>
      </c>
      <c r="AA949" s="3">
        <f t="shared" si="17"/>
        <v>1.347469427</v>
      </c>
      <c r="AB949" s="3">
        <f t="shared" si="18"/>
        <v>1.562518493</v>
      </c>
      <c r="AC949" s="3">
        <f t="shared" si="19"/>
        <v>1.872591449</v>
      </c>
      <c r="AD949" s="3">
        <f t="shared" si="20"/>
        <v>2.273614422</v>
      </c>
      <c r="AE949" s="2">
        <f t="shared" si="21"/>
        <v>4621.150385</v>
      </c>
      <c r="AF949" s="2">
        <f t="shared" si="22"/>
        <v>5399.786418</v>
      </c>
      <c r="AG949" s="2">
        <f t="shared" si="23"/>
        <v>6261.564061</v>
      </c>
      <c r="AH949" s="2">
        <f t="shared" si="24"/>
        <v>7504.136026</v>
      </c>
      <c r="AI949" s="2">
        <f t="shared" si="25"/>
        <v>9111.17687</v>
      </c>
      <c r="AJ949" s="4">
        <f t="shared" si="26"/>
        <v>45928.58559</v>
      </c>
      <c r="AK949" s="4">
        <f t="shared" si="27"/>
        <v>48505.25486</v>
      </c>
      <c r="AL949" s="4">
        <f t="shared" si="28"/>
        <v>57827.19679</v>
      </c>
      <c r="AM949" s="4">
        <f t="shared" si="29"/>
        <v>73596.89133</v>
      </c>
      <c r="AN949" s="4">
        <f t="shared" si="30"/>
        <v>92170.17503</v>
      </c>
      <c r="AO949" s="4">
        <f>C949/'Ejercicio 3 - TIR'!$D$7</f>
        <v>13680.29732</v>
      </c>
      <c r="AP949" s="4">
        <f t="shared" si="31"/>
        <v>32248.28827</v>
      </c>
      <c r="AQ949" s="4">
        <f t="shared" si="32"/>
        <v>34824.95754</v>
      </c>
      <c r="AR949" s="4">
        <f t="shared" si="33"/>
        <v>44146.89947</v>
      </c>
      <c r="AS949" s="4">
        <f t="shared" si="34"/>
        <v>59916.59401</v>
      </c>
      <c r="AT949" s="4">
        <f t="shared" si="35"/>
        <v>78489.87771</v>
      </c>
      <c r="AU949" s="4">
        <f>AP949*'Ejercicio 3 - TIR'!$D$5</f>
        <v>16124.14413</v>
      </c>
      <c r="AV949" s="4">
        <f>AQ949*'Ejercicio 3 - TIR'!$D$5</f>
        <v>17412.47877</v>
      </c>
      <c r="AW949" s="4">
        <f>AR949*'Ejercicio 3 - TIR'!$D$5</f>
        <v>22073.44974</v>
      </c>
      <c r="AX949" s="4">
        <f>AS949*'Ejercicio 3 - TIR'!$D$5</f>
        <v>29958.29701</v>
      </c>
      <c r="AY949" s="4">
        <f>AT949*'Ejercicio 3 - TIR'!$D$5</f>
        <v>39244.93885</v>
      </c>
      <c r="AZ949" s="4">
        <f t="shared" ref="AZ949:BD949" si="2882">AJ949-AU949-AE949</f>
        <v>25183.29107</v>
      </c>
      <c r="BA949" s="4">
        <f t="shared" si="2882"/>
        <v>25692.98967</v>
      </c>
      <c r="BB949" s="4">
        <f t="shared" si="2882"/>
        <v>29492.18299</v>
      </c>
      <c r="BC949" s="4">
        <f t="shared" si="2882"/>
        <v>36134.4583</v>
      </c>
      <c r="BD949" s="4">
        <f t="shared" si="2882"/>
        <v>43814.0593</v>
      </c>
      <c r="BE949" s="4">
        <f t="shared" ref="BE949:BI949" si="2883">AZ949/Z949</f>
        <v>21838.36121</v>
      </c>
      <c r="BF949" s="4">
        <f t="shared" si="2883"/>
        <v>19067.58636</v>
      </c>
      <c r="BG949" s="4">
        <f t="shared" si="2883"/>
        <v>18874.77372</v>
      </c>
      <c r="BH949" s="4">
        <f t="shared" si="2883"/>
        <v>19296.49861</v>
      </c>
      <c r="BI949" s="4">
        <f t="shared" si="2883"/>
        <v>19270.66387</v>
      </c>
      <c r="BJ949" s="4">
        <f t="shared" si="38"/>
        <v>68596.18257</v>
      </c>
      <c r="BK949" s="4">
        <f t="shared" si="39"/>
        <v>31103.72129</v>
      </c>
      <c r="BL949" s="4">
        <f t="shared" si="40"/>
        <v>99699.90386</v>
      </c>
      <c r="BM949" s="4">
        <f>BK949*'Ejercicio 3 - TIR'!$D$5</f>
        <v>15551.86064</v>
      </c>
      <c r="BN949" s="4">
        <f t="shared" si="41"/>
        <v>84148.04322</v>
      </c>
      <c r="BO949" s="4">
        <f t="shared" si="42"/>
        <v>37010.69204</v>
      </c>
      <c r="BP949" s="4">
        <f t="shared" si="43"/>
        <v>-98572.02998</v>
      </c>
      <c r="BQ949" s="4">
        <f t="shared" ref="BQ949:BT949" si="2884">BE949</f>
        <v>21838.36121</v>
      </c>
      <c r="BR949" s="4">
        <f t="shared" si="2884"/>
        <v>19067.58636</v>
      </c>
      <c r="BS949" s="4">
        <f t="shared" si="2884"/>
        <v>18874.77372</v>
      </c>
      <c r="BT949" s="4">
        <f t="shared" si="2884"/>
        <v>19296.49861</v>
      </c>
      <c r="BU949" s="4">
        <f t="shared" si="45"/>
        <v>56281.35591</v>
      </c>
      <c r="BV949" s="36">
        <f t="shared" si="46"/>
        <v>9.777388557</v>
      </c>
    </row>
    <row r="950" ht="15.0" customHeight="1">
      <c r="A950" s="2">
        <v>949.0</v>
      </c>
      <c r="B950" s="3">
        <f t="shared" si="4"/>
        <v>0.5685634605</v>
      </c>
      <c r="C950" s="4">
        <f>IF(B950&lt;=('Ejercicio 3 - TIR'!$D$13-'Ejercicio 3 - TIR'!$C$13)/('Ejercicio 3 - TIR'!$E$13-'Ejercicio 3 - TIR'!$C$13),'Ejercicio 3 - TIR'!$C$13+SQRT(('Ejercicio 3 - TIR'!$E$13-'Ejercicio 3 - TIR'!$C$13)*('Ejercicio 3 - TIR'!$D$13-'Ejercicio 3 - TIR'!$C$13)*B950),'Ejercicio 3 - TIR'!$E$13-SQRT(('Ejercicio 3 - TIR'!$E$13-'Ejercicio 3 - TIR'!$C$13)*('Ejercicio 3 - TIR'!$E$13-'Ejercicio 3 - TIR'!$D$13)*(1-B950)))</f>
        <v>77246.45418</v>
      </c>
      <c r="D950" s="3">
        <f t="shared" si="5"/>
        <v>0.6850294836</v>
      </c>
      <c r="E950" s="4">
        <f>IF(D950&lt;=('Ejercicio 3 - TIR'!$D$14-'Ejercicio 3 - TIR'!$C$14)/('Ejercicio 3 - TIR'!$E$14-'Ejercicio 3 - TIR'!$C$14),'Ejercicio 3 - TIR'!$C$14+SQRT(('Ejercicio 3 - TIR'!$E$14-'Ejercicio 3 - TIR'!$C$14)*('Ejercicio 3 - TIR'!$D$14-'Ejercicio 3 - TIR'!$C$14)*D950),'Ejercicio 3 - TIR'!$E$14-SQRT(('Ejercicio 3 - TIR'!$E$14-'Ejercicio 3 - TIR'!$C$14)*('Ejercicio 3 - TIR'!$E$14-'Ejercicio 3 - TIR'!$D$14)*(1-D950)))</f>
        <v>33126.45816</v>
      </c>
      <c r="F950" s="3">
        <f t="shared" si="6"/>
        <v>0.7912129279</v>
      </c>
      <c r="G950" s="4">
        <f>IF(F950&lt;=('Ejercicio 3 - TIR'!$D$18-'Ejercicio 3 - TIR'!$C$18)/('Ejercicio 3 - TIR'!$E$18-'Ejercicio 3 - TIR'!$C$18),'Ejercicio 3 - TIR'!$C$18+SQRT(('Ejercicio 3 - TIR'!$E$18-'Ejercicio 3 - TIR'!$C$18)*('Ejercicio 3 - TIR'!$D$18-'Ejercicio 3 - TIR'!$C$18)*F950),'Ejercicio 3 - TIR'!$E$18-SQRT(('Ejercicio 3 - TIR'!$E$18-'Ejercicio 3 - TIR'!$C$18)*('Ejercicio 3 - TIR'!$E$18-'Ejercicio 3 - TIR'!$D$18)*(1-F950)))</f>
        <v>41042.85072</v>
      </c>
      <c r="H950" s="3">
        <f t="shared" si="7"/>
        <v>0.4345743395</v>
      </c>
      <c r="I950" s="4">
        <f>IF(H950&lt;=('Ejercicio 3 - TIR'!$D$18-'Ejercicio 3 - TIR'!$C$18)/('Ejercicio 3 - TIR'!$E$18-'Ejercicio 3 - TIR'!$C$18),'Ejercicio 3 - TIR'!$C$18+SQRT(('Ejercicio 3 - TIR'!$E$18-'Ejercicio 3 - TIR'!$C$18)*('Ejercicio 3 - TIR'!$D$18-'Ejercicio 3 - TIR'!$C$18)*H950),'Ejercicio 3 - TIR'!$E$18-SQRT(('Ejercicio 3 - TIR'!$E$18-'Ejercicio 3 - TIR'!$C$18)*('Ejercicio 3 - TIR'!$E$18-'Ejercicio 3 - TIR'!$D$18)*(1-H950)))</f>
        <v>38073.79408</v>
      </c>
      <c r="J950" s="3">
        <f t="shared" si="8"/>
        <v>0.6775407852</v>
      </c>
      <c r="K950" s="4">
        <f>IF(J950&lt;=('Ejercicio 3 - TIR'!$D$18-'Ejercicio 3 - TIR'!$C$18)/('Ejercicio 3 - TIR'!$E$18-'Ejercicio 3 - TIR'!$C$18),'Ejercicio 3 - TIR'!$C$18+SQRT(('Ejercicio 3 - TIR'!$E$18-'Ejercicio 3 - TIR'!$C$18)*('Ejercicio 3 - TIR'!$D$18-'Ejercicio 3 - TIR'!$C$18)*J950),'Ejercicio 3 - TIR'!$E$18-SQRT(('Ejercicio 3 - TIR'!$E$18-'Ejercicio 3 - TIR'!$C$18)*('Ejercicio 3 - TIR'!$E$18-'Ejercicio 3 - TIR'!$D$18)*(1-J950)))</f>
        <v>40082.2321</v>
      </c>
      <c r="L950" s="3">
        <f t="shared" si="9"/>
        <v>0.06905867457</v>
      </c>
      <c r="M950" s="4">
        <f>IF(L950&lt;=('Ejercicio 3 - TIR'!$D$18-'Ejercicio 3 - TIR'!$C$18)/('Ejercicio 3 - TIR'!$E$18-'Ejercicio 3 - TIR'!$C$18),'Ejercicio 3 - TIR'!$C$18+SQRT(('Ejercicio 3 - TIR'!$E$18-'Ejercicio 3 - TIR'!$C$18)*('Ejercicio 3 - TIR'!$D$18-'Ejercicio 3 - TIR'!$C$18)*L950),'Ejercicio 3 - TIR'!$E$18-SQRT(('Ejercicio 3 - TIR'!$E$18-'Ejercicio 3 - TIR'!$C$18)*('Ejercicio 3 - TIR'!$E$18-'Ejercicio 3 - TIR'!$D$18)*(1-L950)))</f>
        <v>33218.50916</v>
      </c>
      <c r="N950" s="3">
        <f t="shared" si="10"/>
        <v>0.8149381079</v>
      </c>
      <c r="O950" s="4">
        <f>IF(N950&lt;=('Ejercicio 3 - TIR'!$D$18-'Ejercicio 3 - TIR'!$C$18)/('Ejercicio 3 - TIR'!$E$18-'Ejercicio 3 - TIR'!$C$18),'Ejercicio 3 - TIR'!$C$18+SQRT(('Ejercicio 3 - TIR'!$E$18-'Ejercicio 3 - TIR'!$C$18)*('Ejercicio 3 - TIR'!$D$18-'Ejercicio 3 - TIR'!$C$18)*N950),'Ejercicio 3 - TIR'!$E$18-SQRT(('Ejercicio 3 - TIR'!$E$18-'Ejercicio 3 - TIR'!$C$18)*('Ejercicio 3 - TIR'!$E$18-'Ejercicio 3 - TIR'!$D$18)*(1-N950)))</f>
        <v>41274.46086</v>
      </c>
      <c r="P950" s="3">
        <f t="shared" si="11"/>
        <v>0.9087074864</v>
      </c>
      <c r="Q950" s="7">
        <f>IF(P950&lt;=('Ejercicio 3 - TIR'!$D$22-'Ejercicio 3 - TIR'!$C$22)/('Ejercicio 3 - TIR'!$E$22-'Ejercicio 3 - TIR'!$C$22),'Ejercicio 3 - TIR'!$C$22+SQRT(('Ejercicio 3 - TIR'!$E$22-'Ejercicio 3 - TIR'!$C$22)*('Ejercicio 3 - TIR'!$D$22-'Ejercicio 3 - TIR'!$C$22)*P950),'Ejercicio 3 - TIR'!$E$22-SQRT(('Ejercicio 3 - TIR'!$E$22-'Ejercicio 3 - TIR'!$C$22)*('Ejercicio 3 - TIR'!$E$22-'Ejercicio 3 - TIR'!$D$22)*(1-P950)))</f>
        <v>0.1671810092</v>
      </c>
      <c r="R950" s="3">
        <f t="shared" si="12"/>
        <v>0.2346971975</v>
      </c>
      <c r="S950" s="7">
        <f>IF(R950&lt;=('Ejercicio 3 - TIR'!$D$23-'Ejercicio 3 - TIR'!$C$23)/('Ejercicio 3 - TIR'!$E$23-'Ejercicio 3 - TIR'!$C$23),'Ejercicio 3 - TIR'!$C$23+SQRT(('Ejercicio 3 - TIR'!$E$23-'Ejercicio 3 - TIR'!$C$23)*('Ejercicio 3 - TIR'!$D$23-'Ejercicio 3 - TIR'!$C$23)*R950),'Ejercicio 3 - TIR'!$E$23-SQRT(('Ejercicio 3 - TIR'!$E$23-'Ejercicio 3 - TIR'!$C$23)*('Ejercicio 3 - TIR'!$E$23-'Ejercicio 3 - TIR'!$D$23)*(1-R950)))</f>
        <v>0.140553709</v>
      </c>
      <c r="T950" s="3">
        <f t="shared" si="13"/>
        <v>0.9050708669</v>
      </c>
      <c r="U950" s="7">
        <f>IF(T950&lt;=('Ejercicio 3 - TIR'!$D$24-'Ejercicio 3 - TIR'!$C$24)/('Ejercicio 3 - TIR'!$E$24-'Ejercicio 3 - TIR'!$C$24),'Ejercicio 3 - TIR'!$C$24+SQRT(('Ejercicio 3 - TIR'!$E$24-'Ejercicio 3 - TIR'!$C$24)*('Ejercicio 3 - TIR'!$D$24-'Ejercicio 3 - TIR'!$C$24)*T950),'Ejercicio 3 - TIR'!$E$24-SQRT(('Ejercicio 3 - TIR'!$E$24-'Ejercicio 3 - TIR'!$C$24)*('Ejercicio 3 - TIR'!$E$24-'Ejercicio 3 - TIR'!$D$24)*(1-T950)))</f>
        <v>0.2036965779</v>
      </c>
      <c r="V950" s="3">
        <f t="shared" si="14"/>
        <v>0.3425232336</v>
      </c>
      <c r="W950" s="7">
        <f>IF(V950&lt;=('Ejercicio 3 - TIR'!$D$25-'Ejercicio 3 - TIR'!$C$25)/('Ejercicio 3 - TIR'!$E$25-'Ejercicio 3 - TIR'!$C$25),'Ejercicio 3 - TIR'!$C$25+SQRT(('Ejercicio 3 - TIR'!$E$25-'Ejercicio 3 - TIR'!$C$25)*('Ejercicio 3 - TIR'!$D$25-'Ejercicio 3 - TIR'!$C$25)*V950),'Ejercicio 3 - TIR'!$E$25-SQRT(('Ejercicio 3 - TIR'!$E$25-'Ejercicio 3 - TIR'!$C$25)*('Ejercicio 3 - TIR'!$E$25-'Ejercicio 3 - TIR'!$D$25)*(1-V950)))</f>
        <v>0.202029502</v>
      </c>
      <c r="X950" s="3">
        <f t="shared" si="15"/>
        <v>0.8703634017</v>
      </c>
      <c r="Y950" s="7">
        <f>IF(X950&lt;=('Ejercicio 3 - TIR'!$D$26-'Ejercicio 3 - TIR'!$C$26)/('Ejercicio 3 - TIR'!$E$26-'Ejercicio 3 - TIR'!$C$26),'Ejercicio 3 - TIR'!$C$26+SQRT(('Ejercicio 3 - TIR'!$E$26-'Ejercicio 3 - TIR'!$C$26)*('Ejercicio 3 - TIR'!$D$26-'Ejercicio 3 - TIR'!$C$26)*X950),'Ejercicio 3 - TIR'!$E$26-SQRT(('Ejercicio 3 - TIR'!$E$26-'Ejercicio 3 - TIR'!$C$26)*('Ejercicio 3 - TIR'!$E$26-'Ejercicio 3 - TIR'!$D$26)*(1-X950)))</f>
        <v>0.2535417757</v>
      </c>
      <c r="Z950" s="3">
        <f t="shared" si="16"/>
        <v>1.167181009</v>
      </c>
      <c r="AA950" s="3">
        <f t="shared" si="17"/>
        <v>1.331232629</v>
      </c>
      <c r="AB950" s="3">
        <f t="shared" si="18"/>
        <v>1.60240016</v>
      </c>
      <c r="AC950" s="3">
        <f t="shared" si="19"/>
        <v>1.926132266</v>
      </c>
      <c r="AD950" s="3">
        <f t="shared" si="20"/>
        <v>2.414487262</v>
      </c>
      <c r="AE950" s="2">
        <f t="shared" si="21"/>
        <v>5538.114707</v>
      </c>
      <c r="AF950" s="2">
        <f t="shared" si="22"/>
        <v>6316.51727</v>
      </c>
      <c r="AG950" s="2">
        <f t="shared" si="23"/>
        <v>7603.170222</v>
      </c>
      <c r="AH950" s="2">
        <f t="shared" si="24"/>
        <v>9139.234915</v>
      </c>
      <c r="AI950" s="2">
        <f t="shared" si="25"/>
        <v>11456.41276</v>
      </c>
      <c r="AJ950" s="4">
        <f t="shared" si="26"/>
        <v>47904.43593</v>
      </c>
      <c r="AK950" s="4">
        <f t="shared" si="27"/>
        <v>50685.077</v>
      </c>
      <c r="AL950" s="4">
        <f t="shared" si="28"/>
        <v>64227.77514</v>
      </c>
      <c r="AM950" s="4">
        <f t="shared" si="29"/>
        <v>63983.24233</v>
      </c>
      <c r="AN950" s="4">
        <f t="shared" si="30"/>
        <v>99656.65997</v>
      </c>
      <c r="AO950" s="4">
        <f>C950/'Ejercicio 3 - TIR'!$D$7</f>
        <v>15449.29084</v>
      </c>
      <c r="AP950" s="4">
        <f t="shared" si="31"/>
        <v>32455.14509</v>
      </c>
      <c r="AQ950" s="4">
        <f t="shared" si="32"/>
        <v>35235.78617</v>
      </c>
      <c r="AR950" s="4">
        <f t="shared" si="33"/>
        <v>48778.4843</v>
      </c>
      <c r="AS950" s="4">
        <f t="shared" si="34"/>
        <v>48533.95149</v>
      </c>
      <c r="AT950" s="4">
        <f t="shared" si="35"/>
        <v>84207.36913</v>
      </c>
      <c r="AU950" s="4">
        <f>AP950*'Ejercicio 3 - TIR'!$D$5</f>
        <v>16227.57255</v>
      </c>
      <c r="AV950" s="4">
        <f>AQ950*'Ejercicio 3 - TIR'!$D$5</f>
        <v>17617.89308</v>
      </c>
      <c r="AW950" s="4">
        <f>AR950*'Ejercicio 3 - TIR'!$D$5</f>
        <v>24389.24215</v>
      </c>
      <c r="AX950" s="4">
        <f>AS950*'Ejercicio 3 - TIR'!$D$5</f>
        <v>24266.97575</v>
      </c>
      <c r="AY950" s="4">
        <f>AT950*'Ejercicio 3 - TIR'!$D$5</f>
        <v>42103.68457</v>
      </c>
      <c r="AZ950" s="4">
        <f t="shared" ref="AZ950:BD950" si="2885">AJ950-AU950-AE950</f>
        <v>26138.74867</v>
      </c>
      <c r="BA950" s="4">
        <f t="shared" si="2885"/>
        <v>26750.66665</v>
      </c>
      <c r="BB950" s="4">
        <f t="shared" si="2885"/>
        <v>32235.36276</v>
      </c>
      <c r="BC950" s="4">
        <f t="shared" si="2885"/>
        <v>30577.03167</v>
      </c>
      <c r="BD950" s="4">
        <f t="shared" si="2885"/>
        <v>46096.56264</v>
      </c>
      <c r="BE950" s="4">
        <f t="shared" ref="BE950:BI950" si="2886">AZ950/Z950</f>
        <v>22394.76865</v>
      </c>
      <c r="BF950" s="4">
        <f t="shared" si="2886"/>
        <v>20094.65969</v>
      </c>
      <c r="BG950" s="4">
        <f t="shared" si="2886"/>
        <v>20116.92433</v>
      </c>
      <c r="BH950" s="4">
        <f t="shared" si="2886"/>
        <v>15874.83487</v>
      </c>
      <c r="BI950" s="4">
        <f t="shared" si="2886"/>
        <v>19091.657</v>
      </c>
      <c r="BJ950" s="4">
        <f t="shared" si="38"/>
        <v>79983.41124</v>
      </c>
      <c r="BK950" s="4">
        <f t="shared" si="39"/>
        <v>37302.11592</v>
      </c>
      <c r="BL950" s="4">
        <f t="shared" si="40"/>
        <v>117285.5272</v>
      </c>
      <c r="BM950" s="4">
        <f>BK950*'Ejercicio 3 - TIR'!$D$5</f>
        <v>18651.05796</v>
      </c>
      <c r="BN950" s="4">
        <f t="shared" si="41"/>
        <v>98634.4692</v>
      </c>
      <c r="BO950" s="4">
        <f t="shared" si="42"/>
        <v>40851.10358</v>
      </c>
      <c r="BP950" s="4">
        <f t="shared" si="43"/>
        <v>-110372.9123</v>
      </c>
      <c r="BQ950" s="4">
        <f t="shared" ref="BQ950:BT950" si="2887">BE950</f>
        <v>22394.76865</v>
      </c>
      <c r="BR950" s="4">
        <f t="shared" si="2887"/>
        <v>20094.65969</v>
      </c>
      <c r="BS950" s="4">
        <f t="shared" si="2887"/>
        <v>20116.92433</v>
      </c>
      <c r="BT950" s="4">
        <f t="shared" si="2887"/>
        <v>15874.83487</v>
      </c>
      <c r="BU950" s="4">
        <f t="shared" si="45"/>
        <v>59942.76058</v>
      </c>
      <c r="BV950" s="36">
        <f t="shared" si="46"/>
        <v>6.819882581</v>
      </c>
    </row>
    <row r="951" ht="15.0" customHeight="1">
      <c r="A951" s="2">
        <v>950.0</v>
      </c>
      <c r="B951" s="3">
        <f t="shared" si="4"/>
        <v>0.5516738558</v>
      </c>
      <c r="C951" s="4">
        <f>IF(B951&lt;=('Ejercicio 3 - TIR'!$D$13-'Ejercicio 3 - TIR'!$C$13)/('Ejercicio 3 - TIR'!$E$13-'Ejercicio 3 - TIR'!$C$13),'Ejercicio 3 - TIR'!$C$13+SQRT(('Ejercicio 3 - TIR'!$E$13-'Ejercicio 3 - TIR'!$C$13)*('Ejercicio 3 - TIR'!$D$13-'Ejercicio 3 - TIR'!$C$13)*B951),'Ejercicio 3 - TIR'!$E$13-SQRT(('Ejercicio 3 - TIR'!$E$13-'Ejercicio 3 - TIR'!$C$13)*('Ejercicio 3 - TIR'!$E$13-'Ejercicio 3 - TIR'!$D$13)*(1-B951)))</f>
        <v>76805.35896</v>
      </c>
      <c r="D951" s="3">
        <f t="shared" si="5"/>
        <v>0.5053378333</v>
      </c>
      <c r="E951" s="4">
        <f>IF(D951&lt;=('Ejercicio 3 - TIR'!$D$14-'Ejercicio 3 - TIR'!$C$14)/('Ejercicio 3 - TIR'!$E$14-'Ejercicio 3 - TIR'!$C$14),'Ejercicio 3 - TIR'!$C$14+SQRT(('Ejercicio 3 - TIR'!$E$14-'Ejercicio 3 - TIR'!$C$14)*('Ejercicio 3 - TIR'!$D$14-'Ejercicio 3 - TIR'!$C$14)*D951),'Ejercicio 3 - TIR'!$E$14-SQRT(('Ejercicio 3 - TIR'!$E$14-'Ejercicio 3 - TIR'!$C$14)*('Ejercicio 3 - TIR'!$E$14-'Ejercicio 3 - TIR'!$D$14)*(1-D951)))</f>
        <v>31386.09699</v>
      </c>
      <c r="F951" s="3">
        <f t="shared" si="6"/>
        <v>0.0744388849</v>
      </c>
      <c r="G951" s="4">
        <f>IF(F951&lt;=('Ejercicio 3 - TIR'!$D$18-'Ejercicio 3 - TIR'!$C$18)/('Ejercicio 3 - TIR'!$E$18-'Ejercicio 3 - TIR'!$C$18),'Ejercicio 3 - TIR'!$C$18+SQRT(('Ejercicio 3 - TIR'!$E$18-'Ejercicio 3 - TIR'!$C$18)*('Ejercicio 3 - TIR'!$D$18-'Ejercicio 3 - TIR'!$C$18)*F951),'Ejercicio 3 - TIR'!$E$18-SQRT(('Ejercicio 3 - TIR'!$E$18-'Ejercicio 3 - TIR'!$C$18)*('Ejercicio 3 - TIR'!$E$18-'Ejercicio 3 - TIR'!$D$18)*(1-F951)))</f>
        <v>33341.5315</v>
      </c>
      <c r="H951" s="3">
        <f t="shared" si="7"/>
        <v>0.08168284007</v>
      </c>
      <c r="I951" s="4">
        <f>IF(H951&lt;=('Ejercicio 3 - TIR'!$D$18-'Ejercicio 3 - TIR'!$C$18)/('Ejercicio 3 - TIR'!$E$18-'Ejercicio 3 - TIR'!$C$18),'Ejercicio 3 - TIR'!$C$18+SQRT(('Ejercicio 3 - TIR'!$E$18-'Ejercicio 3 - TIR'!$C$18)*('Ejercicio 3 - TIR'!$D$18-'Ejercicio 3 - TIR'!$C$18)*H951),'Ejercicio 3 - TIR'!$E$18-SQRT(('Ejercicio 3 - TIR'!$E$18-'Ejercicio 3 - TIR'!$C$18)*('Ejercicio 3 - TIR'!$E$18-'Ejercicio 3 - TIR'!$D$18)*(1-H951)))</f>
        <v>33500.34656</v>
      </c>
      <c r="J951" s="3">
        <f t="shared" si="8"/>
        <v>0.8292553607</v>
      </c>
      <c r="K951" s="4">
        <f>IF(J951&lt;=('Ejercicio 3 - TIR'!$D$18-'Ejercicio 3 - TIR'!$C$18)/('Ejercicio 3 - TIR'!$E$18-'Ejercicio 3 - TIR'!$C$18),'Ejercicio 3 - TIR'!$C$18+SQRT(('Ejercicio 3 - TIR'!$E$18-'Ejercicio 3 - TIR'!$C$18)*('Ejercicio 3 - TIR'!$D$18-'Ejercicio 3 - TIR'!$C$18)*J951),'Ejercicio 3 - TIR'!$E$18-SQRT(('Ejercicio 3 - TIR'!$E$18-'Ejercicio 3 - TIR'!$C$18)*('Ejercicio 3 - TIR'!$E$18-'Ejercicio 3 - TIR'!$D$18)*(1-J951)))</f>
        <v>41421.47405</v>
      </c>
      <c r="L951" s="3">
        <f t="shared" si="9"/>
        <v>0.2871642048</v>
      </c>
      <c r="M951" s="4">
        <f>IF(L951&lt;=('Ejercicio 3 - TIR'!$D$18-'Ejercicio 3 - TIR'!$C$18)/('Ejercicio 3 - TIR'!$E$18-'Ejercicio 3 - TIR'!$C$18),'Ejercicio 3 - TIR'!$C$18+SQRT(('Ejercicio 3 - TIR'!$E$18-'Ejercicio 3 - TIR'!$C$18)*('Ejercicio 3 - TIR'!$D$18-'Ejercicio 3 - TIR'!$C$18)*L951),'Ejercicio 3 - TIR'!$E$18-SQRT(('Ejercicio 3 - TIR'!$E$18-'Ejercicio 3 - TIR'!$C$18)*('Ejercicio 3 - TIR'!$E$18-'Ejercicio 3 - TIR'!$D$18)*(1-L951)))</f>
        <v>36563.1266</v>
      </c>
      <c r="N951" s="3">
        <f t="shared" si="10"/>
        <v>0.0609391106</v>
      </c>
      <c r="O951" s="4">
        <f>IF(N951&lt;=('Ejercicio 3 - TIR'!$D$18-'Ejercicio 3 - TIR'!$C$18)/('Ejercicio 3 - TIR'!$E$18-'Ejercicio 3 - TIR'!$C$18),'Ejercicio 3 - TIR'!$C$18+SQRT(('Ejercicio 3 - TIR'!$E$18-'Ejercicio 3 - TIR'!$C$18)*('Ejercicio 3 - TIR'!$D$18-'Ejercicio 3 - TIR'!$C$18)*N951),'Ejercicio 3 - TIR'!$E$18-SQRT(('Ejercicio 3 - TIR'!$E$18-'Ejercicio 3 - TIR'!$C$18)*('Ejercicio 3 - TIR'!$E$18-'Ejercicio 3 - TIR'!$D$18)*(1-N951)))</f>
        <v>33023.38661</v>
      </c>
      <c r="P951" s="3">
        <f t="shared" si="11"/>
        <v>0.1191585255</v>
      </c>
      <c r="Q951" s="7">
        <f>IF(P951&lt;=('Ejercicio 3 - TIR'!$D$22-'Ejercicio 3 - TIR'!$C$22)/('Ejercicio 3 - TIR'!$E$22-'Ejercicio 3 - TIR'!$C$22),'Ejercicio 3 - TIR'!$C$22+SQRT(('Ejercicio 3 - TIR'!$E$22-'Ejercicio 3 - TIR'!$C$22)*('Ejercicio 3 - TIR'!$D$22-'Ejercicio 3 - TIR'!$C$22)*P951),'Ejercicio 3 - TIR'!$E$22-SQRT(('Ejercicio 3 - TIR'!$E$22-'Ejercicio 3 - TIR'!$C$22)*('Ejercicio 3 - TIR'!$E$22-'Ejercicio 3 - TIR'!$D$22)*(1-P951)))</f>
        <v>0.1346453182</v>
      </c>
      <c r="R951" s="3">
        <f t="shared" si="12"/>
        <v>0.5112716341</v>
      </c>
      <c r="S951" s="7">
        <f>IF(R951&lt;=('Ejercicio 3 - TIR'!$D$23-'Ejercicio 3 - TIR'!$C$23)/('Ejercicio 3 - TIR'!$E$23-'Ejercicio 3 - TIR'!$C$23),'Ejercicio 3 - TIR'!$C$23+SQRT(('Ejercicio 3 - TIR'!$E$23-'Ejercicio 3 - TIR'!$C$23)*('Ejercicio 3 - TIR'!$D$23-'Ejercicio 3 - TIR'!$C$23)*R951),'Ejercicio 3 - TIR'!$E$23-SQRT(('Ejercicio 3 - TIR'!$E$23-'Ejercicio 3 - TIR'!$C$23)*('Ejercicio 3 - TIR'!$E$23-'Ejercicio 3 - TIR'!$D$23)*(1-R951)))</f>
        <v>0.1503400766</v>
      </c>
      <c r="T951" s="3">
        <f t="shared" si="13"/>
        <v>0.5561846496</v>
      </c>
      <c r="U951" s="7">
        <f>IF(T951&lt;=('Ejercicio 3 - TIR'!$D$24-'Ejercicio 3 - TIR'!$C$24)/('Ejercicio 3 - TIR'!$E$24-'Ejercicio 3 - TIR'!$C$24),'Ejercicio 3 - TIR'!$C$24+SQRT(('Ejercicio 3 - TIR'!$E$24-'Ejercicio 3 - TIR'!$C$24)*('Ejercicio 3 - TIR'!$D$24-'Ejercicio 3 - TIR'!$C$24)*T951),'Ejercicio 3 - TIR'!$E$24-SQRT(('Ejercicio 3 - TIR'!$E$24-'Ejercicio 3 - TIR'!$C$24)*('Ejercicio 3 - TIR'!$E$24-'Ejercicio 3 - TIR'!$D$24)*(1-T951)))</f>
        <v>0.1847482911</v>
      </c>
      <c r="V951" s="3">
        <f t="shared" si="14"/>
        <v>0.2320799183</v>
      </c>
      <c r="W951" s="7">
        <f>IF(V951&lt;=('Ejercicio 3 - TIR'!$D$25-'Ejercicio 3 - TIR'!$C$25)/('Ejercicio 3 - TIR'!$E$25-'Ejercicio 3 - TIR'!$C$25),'Ejercicio 3 - TIR'!$C$25+SQRT(('Ejercicio 3 - TIR'!$E$25-'Ejercicio 3 - TIR'!$C$25)*('Ejercicio 3 - TIR'!$D$25-'Ejercicio 3 - TIR'!$C$25)*V951),'Ejercicio 3 - TIR'!$E$25-SQRT(('Ejercicio 3 - TIR'!$E$25-'Ejercicio 3 - TIR'!$C$25)*('Ejercicio 3 - TIR'!$E$25-'Ejercicio 3 - TIR'!$D$25)*(1-V951)))</f>
        <v>0.1980253124</v>
      </c>
      <c r="X951" s="3">
        <f t="shared" si="15"/>
        <v>0.7479367056</v>
      </c>
      <c r="Y951" s="7">
        <f>IF(X951&lt;=('Ejercicio 3 - TIR'!$D$26-'Ejercicio 3 - TIR'!$C$26)/('Ejercicio 3 - TIR'!$E$26-'Ejercicio 3 - TIR'!$C$26),'Ejercicio 3 - TIR'!$C$26+SQRT(('Ejercicio 3 - TIR'!$E$26-'Ejercicio 3 - TIR'!$C$26)*('Ejercicio 3 - TIR'!$D$26-'Ejercicio 3 - TIR'!$C$26)*X951),'Ejercicio 3 - TIR'!$E$26-SQRT(('Ejercicio 3 - TIR'!$E$26-'Ejercicio 3 - TIR'!$C$26)*('Ejercicio 3 - TIR'!$E$26-'Ejercicio 3 - TIR'!$D$26)*(1-X951)))</f>
        <v>0.2431063449</v>
      </c>
      <c r="Z951" s="3">
        <f t="shared" si="16"/>
        <v>1.134645318</v>
      </c>
      <c r="AA951" s="3">
        <f t="shared" si="17"/>
        <v>1.305227982</v>
      </c>
      <c r="AB951" s="3">
        <f t="shared" si="18"/>
        <v>1.546366621</v>
      </c>
      <c r="AC951" s="3">
        <f t="shared" si="19"/>
        <v>1.852586355</v>
      </c>
      <c r="AD951" s="3">
        <f t="shared" si="20"/>
        <v>2.302961852</v>
      </c>
      <c r="AE951" s="2">
        <f t="shared" si="21"/>
        <v>4225.991017</v>
      </c>
      <c r="AF951" s="2">
        <f t="shared" si="22"/>
        <v>4861.326831</v>
      </c>
      <c r="AG951" s="2">
        <f t="shared" si="23"/>
        <v>5759.448655</v>
      </c>
      <c r="AH951" s="2">
        <f t="shared" si="24"/>
        <v>6899.965274</v>
      </c>
      <c r="AI951" s="2">
        <f t="shared" si="25"/>
        <v>8577.390611</v>
      </c>
      <c r="AJ951" s="4">
        <f t="shared" si="26"/>
        <v>37830.81261</v>
      </c>
      <c r="AK951" s="4">
        <f t="shared" si="27"/>
        <v>43725.58974</v>
      </c>
      <c r="AL951" s="4">
        <f t="shared" si="28"/>
        <v>64052.78489</v>
      </c>
      <c r="AM951" s="4">
        <f t="shared" si="29"/>
        <v>67736.34942</v>
      </c>
      <c r="AN951" s="4">
        <f t="shared" si="30"/>
        <v>76051.59958</v>
      </c>
      <c r="AO951" s="4">
        <f>C951/'Ejercicio 3 - TIR'!$D$7</f>
        <v>15361.07179</v>
      </c>
      <c r="AP951" s="4">
        <f t="shared" si="31"/>
        <v>22469.74082</v>
      </c>
      <c r="AQ951" s="4">
        <f t="shared" si="32"/>
        <v>28364.51795</v>
      </c>
      <c r="AR951" s="4">
        <f t="shared" si="33"/>
        <v>48691.7131</v>
      </c>
      <c r="AS951" s="4">
        <f t="shared" si="34"/>
        <v>52375.27762</v>
      </c>
      <c r="AT951" s="4">
        <f t="shared" si="35"/>
        <v>60690.52779</v>
      </c>
      <c r="AU951" s="4">
        <f>AP951*'Ejercicio 3 - TIR'!$D$5</f>
        <v>11234.87041</v>
      </c>
      <c r="AV951" s="4">
        <f>AQ951*'Ejercicio 3 - TIR'!$D$5</f>
        <v>14182.25897</v>
      </c>
      <c r="AW951" s="4">
        <f>AR951*'Ejercicio 3 - TIR'!$D$5</f>
        <v>24345.85655</v>
      </c>
      <c r="AX951" s="4">
        <f>AS951*'Ejercicio 3 - TIR'!$D$5</f>
        <v>26187.63881</v>
      </c>
      <c r="AY951" s="4">
        <f>AT951*'Ejercicio 3 - TIR'!$D$5</f>
        <v>30345.26389</v>
      </c>
      <c r="AZ951" s="4">
        <f t="shared" ref="AZ951:BD951" si="2888">AJ951-AU951-AE951</f>
        <v>22369.95119</v>
      </c>
      <c r="BA951" s="4">
        <f t="shared" si="2888"/>
        <v>24682.00393</v>
      </c>
      <c r="BB951" s="4">
        <f t="shared" si="2888"/>
        <v>33947.47968</v>
      </c>
      <c r="BC951" s="4">
        <f t="shared" si="2888"/>
        <v>34648.74533</v>
      </c>
      <c r="BD951" s="4">
        <f t="shared" si="2888"/>
        <v>37128.94508</v>
      </c>
      <c r="BE951" s="4">
        <f t="shared" ref="BE951:BI951" si="2889">AZ951/Z951</f>
        <v>19715.36905</v>
      </c>
      <c r="BF951" s="4">
        <f t="shared" si="2889"/>
        <v>18910.1094</v>
      </c>
      <c r="BG951" s="4">
        <f t="shared" si="2889"/>
        <v>21953.0603</v>
      </c>
      <c r="BH951" s="4">
        <f t="shared" si="2889"/>
        <v>18702.90432</v>
      </c>
      <c r="BI951" s="4">
        <f t="shared" si="2889"/>
        <v>16122.25797</v>
      </c>
      <c r="BJ951" s="4">
        <f t="shared" si="38"/>
        <v>72280.98406</v>
      </c>
      <c r="BK951" s="4">
        <f t="shared" si="39"/>
        <v>35375.96234</v>
      </c>
      <c r="BL951" s="4">
        <f t="shared" si="40"/>
        <v>107656.9464</v>
      </c>
      <c r="BM951" s="4">
        <f>BK951*'Ejercicio 3 - TIR'!$D$5</f>
        <v>17687.98117</v>
      </c>
      <c r="BN951" s="4">
        <f t="shared" si="41"/>
        <v>89968.96523</v>
      </c>
      <c r="BO951" s="4">
        <f t="shared" si="42"/>
        <v>39066.63289</v>
      </c>
      <c r="BP951" s="4">
        <f t="shared" si="43"/>
        <v>-108191.456</v>
      </c>
      <c r="BQ951" s="4">
        <f t="shared" ref="BQ951:BT951" si="2890">BE951</f>
        <v>19715.36905</v>
      </c>
      <c r="BR951" s="4">
        <f t="shared" si="2890"/>
        <v>18910.1094</v>
      </c>
      <c r="BS951" s="4">
        <f t="shared" si="2890"/>
        <v>21953.0603</v>
      </c>
      <c r="BT951" s="4">
        <f t="shared" si="2890"/>
        <v>18702.90432</v>
      </c>
      <c r="BU951" s="4">
        <f t="shared" si="45"/>
        <v>55188.89086</v>
      </c>
      <c r="BV951" s="36">
        <f t="shared" si="46"/>
        <v>6.495994425</v>
      </c>
    </row>
    <row r="952" ht="15.0" customHeight="1">
      <c r="A952" s="2">
        <v>951.0</v>
      </c>
      <c r="B952" s="3">
        <f t="shared" si="4"/>
        <v>0.920936664</v>
      </c>
      <c r="C952" s="4">
        <f>IF(B952&lt;=('Ejercicio 3 - TIR'!$D$13-'Ejercicio 3 - TIR'!$C$13)/('Ejercicio 3 - TIR'!$E$13-'Ejercicio 3 - TIR'!$C$13),'Ejercicio 3 - TIR'!$C$13+SQRT(('Ejercicio 3 - TIR'!$E$13-'Ejercicio 3 - TIR'!$C$13)*('Ejercicio 3 - TIR'!$D$13-'Ejercicio 3 - TIR'!$C$13)*B952),'Ejercicio 3 - TIR'!$E$13-SQRT(('Ejercicio 3 - TIR'!$E$13-'Ejercicio 3 - TIR'!$C$13)*('Ejercicio 3 - TIR'!$E$13-'Ejercicio 3 - TIR'!$D$13)*(1-B952)))</f>
        <v>90259.56863</v>
      </c>
      <c r="D952" s="3">
        <f t="shared" si="5"/>
        <v>0.7588687836</v>
      </c>
      <c r="E952" s="4">
        <f>IF(D952&lt;=('Ejercicio 3 - TIR'!$D$14-'Ejercicio 3 - TIR'!$C$14)/('Ejercicio 3 - TIR'!$E$14-'Ejercicio 3 - TIR'!$C$14),'Ejercicio 3 - TIR'!$C$14+SQRT(('Ejercicio 3 - TIR'!$E$14-'Ejercicio 3 - TIR'!$C$14)*('Ejercicio 3 - TIR'!$D$14-'Ejercicio 3 - TIR'!$C$14)*D952),'Ejercicio 3 - TIR'!$E$14-SQRT(('Ejercicio 3 - TIR'!$E$14-'Ejercicio 3 - TIR'!$C$14)*('Ejercicio 3 - TIR'!$E$14-'Ejercicio 3 - TIR'!$D$14)*(1-D952)))</f>
        <v>33985.87642</v>
      </c>
      <c r="F952" s="3">
        <f t="shared" si="6"/>
        <v>0.08323210734</v>
      </c>
      <c r="G952" s="4">
        <f>IF(F952&lt;=('Ejercicio 3 - TIR'!$D$18-'Ejercicio 3 - TIR'!$C$18)/('Ejercicio 3 - TIR'!$E$18-'Ejercicio 3 - TIR'!$C$18),'Ejercicio 3 - TIR'!$C$18+SQRT(('Ejercicio 3 - TIR'!$E$18-'Ejercicio 3 - TIR'!$C$18)*('Ejercicio 3 - TIR'!$D$18-'Ejercicio 3 - TIR'!$C$18)*F952),'Ejercicio 3 - TIR'!$E$18-SQRT(('Ejercicio 3 - TIR'!$E$18-'Ejercicio 3 - TIR'!$C$18)*('Ejercicio 3 - TIR'!$E$18-'Ejercicio 3 - TIR'!$D$18)*(1-F952)))</f>
        <v>33533.38593</v>
      </c>
      <c r="H952" s="3">
        <f t="shared" si="7"/>
        <v>0.8898083506</v>
      </c>
      <c r="I952" s="4">
        <f>IF(H952&lt;=('Ejercicio 3 - TIR'!$D$18-'Ejercicio 3 - TIR'!$C$18)/('Ejercicio 3 - TIR'!$E$18-'Ejercicio 3 - TIR'!$C$18),'Ejercicio 3 - TIR'!$C$18+SQRT(('Ejercicio 3 - TIR'!$E$18-'Ejercicio 3 - TIR'!$C$18)*('Ejercicio 3 - TIR'!$D$18-'Ejercicio 3 - TIR'!$C$18)*H952),'Ejercicio 3 - TIR'!$E$18-SQRT(('Ejercicio 3 - TIR'!$E$18-'Ejercicio 3 - TIR'!$C$18)*('Ejercicio 3 - TIR'!$E$18-'Ejercicio 3 - TIR'!$D$18)*(1-H952)))</f>
        <v>42125.21762</v>
      </c>
      <c r="J952" s="3">
        <f t="shared" si="8"/>
        <v>0.8321262049</v>
      </c>
      <c r="K952" s="4">
        <f>IF(J952&lt;=('Ejercicio 3 - TIR'!$D$18-'Ejercicio 3 - TIR'!$C$18)/('Ejercicio 3 - TIR'!$E$18-'Ejercicio 3 - TIR'!$C$18),'Ejercicio 3 - TIR'!$C$18+SQRT(('Ejercicio 3 - TIR'!$E$18-'Ejercicio 3 - TIR'!$C$18)*('Ejercicio 3 - TIR'!$D$18-'Ejercicio 3 - TIR'!$C$18)*J952),'Ejercicio 3 - TIR'!$E$18-SQRT(('Ejercicio 3 - TIR'!$E$18-'Ejercicio 3 - TIR'!$C$18)*('Ejercicio 3 - TIR'!$E$18-'Ejercicio 3 - TIR'!$D$18)*(1-J952)))</f>
        <v>41451.68566</v>
      </c>
      <c r="L952" s="3">
        <f t="shared" si="9"/>
        <v>0.1531430491</v>
      </c>
      <c r="M952" s="4">
        <f>IF(L952&lt;=('Ejercicio 3 - TIR'!$D$18-'Ejercicio 3 - TIR'!$C$18)/('Ejercicio 3 - TIR'!$E$18-'Ejercicio 3 - TIR'!$C$18),'Ejercicio 3 - TIR'!$C$18+SQRT(('Ejercicio 3 - TIR'!$E$18-'Ejercicio 3 - TIR'!$C$18)*('Ejercicio 3 - TIR'!$D$18-'Ejercicio 3 - TIR'!$C$18)*L952),'Ejercicio 3 - TIR'!$E$18-SQRT(('Ejercicio 3 - TIR'!$E$18-'Ejercicio 3 - TIR'!$C$18)*('Ejercicio 3 - TIR'!$E$18-'Ejercicio 3 - TIR'!$D$18)*(1-L952)))</f>
        <v>34792.85482</v>
      </c>
      <c r="N952" s="3">
        <f t="shared" si="10"/>
        <v>0.6057571835</v>
      </c>
      <c r="O952" s="4">
        <f>IF(N952&lt;=('Ejercicio 3 - TIR'!$D$18-'Ejercicio 3 - TIR'!$C$18)/('Ejercicio 3 - TIR'!$E$18-'Ejercicio 3 - TIR'!$C$18),'Ejercicio 3 - TIR'!$C$18+SQRT(('Ejercicio 3 - TIR'!$E$18-'Ejercicio 3 - TIR'!$C$18)*('Ejercicio 3 - TIR'!$D$18-'Ejercicio 3 - TIR'!$C$18)*N952),'Ejercicio 3 - TIR'!$E$18-SQRT(('Ejercicio 3 - TIR'!$E$18-'Ejercicio 3 - TIR'!$C$18)*('Ejercicio 3 - TIR'!$E$18-'Ejercicio 3 - TIR'!$D$18)*(1-N952)))</f>
        <v>39532.23885</v>
      </c>
      <c r="P952" s="3">
        <f t="shared" si="11"/>
        <v>0.311369255</v>
      </c>
      <c r="Q952" s="7">
        <f>IF(P952&lt;=('Ejercicio 3 - TIR'!$D$22-'Ejercicio 3 - TIR'!$C$22)/('Ejercicio 3 - TIR'!$E$22-'Ejercicio 3 - TIR'!$C$22),'Ejercicio 3 - TIR'!$C$22+SQRT(('Ejercicio 3 - TIR'!$E$22-'Ejercicio 3 - TIR'!$C$22)*('Ejercicio 3 - TIR'!$D$22-'Ejercicio 3 - TIR'!$C$22)*P952),'Ejercicio 3 - TIR'!$E$22-SQRT(('Ejercicio 3 - TIR'!$E$22-'Ejercicio 3 - TIR'!$C$22)*('Ejercicio 3 - TIR'!$E$22-'Ejercicio 3 - TIR'!$D$22)*(1-P952)))</f>
        <v>0.1436741348</v>
      </c>
      <c r="R952" s="3">
        <f t="shared" si="12"/>
        <v>0.7557118883</v>
      </c>
      <c r="S952" s="7">
        <f>IF(R952&lt;=('Ejercicio 3 - TIR'!$D$23-'Ejercicio 3 - TIR'!$C$23)/('Ejercicio 3 - TIR'!$E$23-'Ejercicio 3 - TIR'!$C$23),'Ejercicio 3 - TIR'!$C$23+SQRT(('Ejercicio 3 - TIR'!$E$23-'Ejercicio 3 - TIR'!$C$23)*('Ejercicio 3 - TIR'!$D$23-'Ejercicio 3 - TIR'!$C$23)*R952),'Ejercicio 3 - TIR'!$E$23-SQRT(('Ejercicio 3 - TIR'!$E$23-'Ejercicio 3 - TIR'!$C$23)*('Ejercicio 3 - TIR'!$E$23-'Ejercicio 3 - TIR'!$D$23)*(1-R952)))</f>
        <v>0.1590305317</v>
      </c>
      <c r="T952" s="3">
        <f t="shared" si="13"/>
        <v>0.3711661212</v>
      </c>
      <c r="U952" s="7">
        <f>IF(T952&lt;=('Ejercicio 3 - TIR'!$D$24-'Ejercicio 3 - TIR'!$C$24)/('Ejercicio 3 - TIR'!$E$24-'Ejercicio 3 - TIR'!$C$24),'Ejercicio 3 - TIR'!$C$24+SQRT(('Ejercicio 3 - TIR'!$E$24-'Ejercicio 3 - TIR'!$C$24)*('Ejercicio 3 - TIR'!$D$24-'Ejercicio 3 - TIR'!$C$24)*T952),'Ejercicio 3 - TIR'!$E$24-SQRT(('Ejercicio 3 - TIR'!$E$24-'Ejercicio 3 - TIR'!$C$24)*('Ejercicio 3 - TIR'!$E$24-'Ejercicio 3 - TIR'!$D$24)*(1-T952)))</f>
        <v>0.1779186113</v>
      </c>
      <c r="V952" s="3">
        <f t="shared" si="14"/>
        <v>0.4047832807</v>
      </c>
      <c r="W952" s="7">
        <f>IF(V952&lt;=('Ejercicio 3 - TIR'!$D$25-'Ejercicio 3 - TIR'!$C$25)/('Ejercicio 3 - TIR'!$E$25-'Ejercicio 3 - TIR'!$C$25),'Ejercicio 3 - TIR'!$C$25+SQRT(('Ejercicio 3 - TIR'!$E$25-'Ejercicio 3 - TIR'!$C$25)*('Ejercicio 3 - TIR'!$D$25-'Ejercicio 3 - TIR'!$C$25)*V952),'Ejercicio 3 - TIR'!$E$25-SQRT(('Ejercicio 3 - TIR'!$E$25-'Ejercicio 3 - TIR'!$C$25)*('Ejercicio 3 - TIR'!$E$25-'Ejercicio 3 - TIR'!$D$25)*(1-V952)))</f>
        <v>0.2043572731</v>
      </c>
      <c r="X952" s="3">
        <f t="shared" si="15"/>
        <v>0.02123136778</v>
      </c>
      <c r="Y952" s="7">
        <f>IF(X952&lt;=('Ejercicio 3 - TIR'!$D$26-'Ejercicio 3 - TIR'!$C$26)/('Ejercicio 3 - TIR'!$E$26-'Ejercicio 3 - TIR'!$C$26),'Ejercicio 3 - TIR'!$C$26+SQRT(('Ejercicio 3 - TIR'!$E$26-'Ejercicio 3 - TIR'!$C$26)*('Ejercicio 3 - TIR'!$D$26-'Ejercicio 3 - TIR'!$C$26)*X952),'Ejercicio 3 - TIR'!$E$26-SQRT(('Ejercicio 3 - TIR'!$E$26-'Ejercicio 3 - TIR'!$C$26)*('Ejercicio 3 - TIR'!$E$26-'Ejercicio 3 - TIR'!$D$26)*(1-X952)))</f>
        <v>0.1975713072</v>
      </c>
      <c r="Z952" s="3">
        <f t="shared" si="16"/>
        <v>1.143674135</v>
      </c>
      <c r="AA952" s="3">
        <f t="shared" si="17"/>
        <v>1.325553241</v>
      </c>
      <c r="AB952" s="3">
        <f t="shared" si="18"/>
        <v>1.561393832</v>
      </c>
      <c r="AC952" s="3">
        <f t="shared" si="19"/>
        <v>1.880476018</v>
      </c>
      <c r="AD952" s="3">
        <f t="shared" si="20"/>
        <v>2.252004123</v>
      </c>
      <c r="AE952" s="2">
        <f t="shared" si="21"/>
        <v>4882.89139</v>
      </c>
      <c r="AF952" s="2">
        <f t="shared" si="22"/>
        <v>5659.420204</v>
      </c>
      <c r="AG952" s="2">
        <f t="shared" si="23"/>
        <v>6666.336387</v>
      </c>
      <c r="AH952" s="2">
        <f t="shared" si="24"/>
        <v>8028.650713</v>
      </c>
      <c r="AI952" s="2">
        <f t="shared" si="25"/>
        <v>9614.88173</v>
      </c>
      <c r="AJ952" s="4">
        <f t="shared" si="26"/>
        <v>38351.26614</v>
      </c>
      <c r="AK952" s="4">
        <f t="shared" si="27"/>
        <v>55839.21873</v>
      </c>
      <c r="AL952" s="4">
        <f t="shared" si="28"/>
        <v>64722.40633</v>
      </c>
      <c r="AM952" s="4">
        <f t="shared" si="29"/>
        <v>65427.1291</v>
      </c>
      <c r="AN952" s="4">
        <f t="shared" si="30"/>
        <v>89026.76489</v>
      </c>
      <c r="AO952" s="4">
        <f>C952/'Ejercicio 3 - TIR'!$D$7</f>
        <v>18051.91373</v>
      </c>
      <c r="AP952" s="4">
        <f t="shared" si="31"/>
        <v>20299.35241</v>
      </c>
      <c r="AQ952" s="4">
        <f t="shared" si="32"/>
        <v>37787.305</v>
      </c>
      <c r="AR952" s="4">
        <f t="shared" si="33"/>
        <v>46670.4926</v>
      </c>
      <c r="AS952" s="4">
        <f t="shared" si="34"/>
        <v>47375.21537</v>
      </c>
      <c r="AT952" s="4">
        <f t="shared" si="35"/>
        <v>70974.85116</v>
      </c>
      <c r="AU952" s="4">
        <f>AP952*'Ejercicio 3 - TIR'!$D$5</f>
        <v>10149.6762</v>
      </c>
      <c r="AV952" s="4">
        <f>AQ952*'Ejercicio 3 - TIR'!$D$5</f>
        <v>18893.6525</v>
      </c>
      <c r="AW952" s="4">
        <f>AR952*'Ejercicio 3 - TIR'!$D$5</f>
        <v>23335.2463</v>
      </c>
      <c r="AX952" s="4">
        <f>AS952*'Ejercicio 3 - TIR'!$D$5</f>
        <v>23687.60769</v>
      </c>
      <c r="AY952" s="4">
        <f>AT952*'Ejercicio 3 - TIR'!$D$5</f>
        <v>35487.42558</v>
      </c>
      <c r="AZ952" s="4">
        <f t="shared" ref="AZ952:BD952" si="2891">AJ952-AU952-AE952</f>
        <v>23318.69854</v>
      </c>
      <c r="BA952" s="4">
        <f t="shared" si="2891"/>
        <v>31286.14602</v>
      </c>
      <c r="BB952" s="4">
        <f t="shared" si="2891"/>
        <v>34720.82364</v>
      </c>
      <c r="BC952" s="4">
        <f t="shared" si="2891"/>
        <v>33710.8707</v>
      </c>
      <c r="BD952" s="4">
        <f t="shared" si="2891"/>
        <v>43924.45758</v>
      </c>
      <c r="BE952" s="4">
        <f t="shared" ref="BE952:BI952" si="2892">AZ952/Z952</f>
        <v>20389.28558</v>
      </c>
      <c r="BF952" s="4">
        <f t="shared" si="2892"/>
        <v>23602.33076</v>
      </c>
      <c r="BG952" s="4">
        <f t="shared" si="2892"/>
        <v>22237.06981</v>
      </c>
      <c r="BH952" s="4">
        <f t="shared" si="2892"/>
        <v>17926.77512</v>
      </c>
      <c r="BI952" s="4">
        <f t="shared" si="2892"/>
        <v>19504.60797</v>
      </c>
      <c r="BJ952" s="4">
        <f t="shared" si="38"/>
        <v>76536.33382</v>
      </c>
      <c r="BK952" s="4">
        <f t="shared" si="39"/>
        <v>40652.98414</v>
      </c>
      <c r="BL952" s="4">
        <f t="shared" si="40"/>
        <v>117189.318</v>
      </c>
      <c r="BM952" s="4">
        <f>BK952*'Ejercicio 3 - TIR'!$D$5</f>
        <v>20326.49207</v>
      </c>
      <c r="BN952" s="4">
        <f t="shared" si="41"/>
        <v>96862.82589</v>
      </c>
      <c r="BO952" s="4">
        <f t="shared" si="42"/>
        <v>43011.83328</v>
      </c>
      <c r="BP952" s="4">
        <f t="shared" si="43"/>
        <v>-124245.4451</v>
      </c>
      <c r="BQ952" s="4">
        <f t="shared" ref="BQ952:BT952" si="2893">BE952</f>
        <v>20389.28558</v>
      </c>
      <c r="BR952" s="4">
        <f t="shared" si="2893"/>
        <v>23602.33076</v>
      </c>
      <c r="BS952" s="4">
        <f t="shared" si="2893"/>
        <v>22237.06981</v>
      </c>
      <c r="BT952" s="4">
        <f t="shared" si="2893"/>
        <v>17926.77512</v>
      </c>
      <c r="BU952" s="4">
        <f t="shared" si="45"/>
        <v>62516.44126</v>
      </c>
      <c r="BV952" s="36">
        <f t="shared" si="46"/>
        <v>4.881858691</v>
      </c>
    </row>
    <row r="953" ht="15.0" customHeight="1">
      <c r="A953" s="2">
        <v>952.0</v>
      </c>
      <c r="B953" s="3">
        <f t="shared" si="4"/>
        <v>0.9273386944</v>
      </c>
      <c r="C953" s="4">
        <f>IF(B953&lt;=('Ejercicio 3 - TIR'!$D$13-'Ejercicio 3 - TIR'!$C$13)/('Ejercicio 3 - TIR'!$E$13-'Ejercicio 3 - TIR'!$C$13),'Ejercicio 3 - TIR'!$C$13+SQRT(('Ejercicio 3 - TIR'!$E$13-'Ejercicio 3 - TIR'!$C$13)*('Ejercicio 3 - TIR'!$D$13-'Ejercicio 3 - TIR'!$C$13)*B953),'Ejercicio 3 - TIR'!$E$13-SQRT(('Ejercicio 3 - TIR'!$E$13-'Ejercicio 3 - TIR'!$C$13)*('Ejercicio 3 - TIR'!$E$13-'Ejercicio 3 - TIR'!$D$13)*(1-B953)))</f>
        <v>90662.25045</v>
      </c>
      <c r="D953" s="3">
        <f t="shared" si="5"/>
        <v>0.7586641326</v>
      </c>
      <c r="E953" s="4">
        <f>IF(D953&lt;=('Ejercicio 3 - TIR'!$D$14-'Ejercicio 3 - TIR'!$C$14)/('Ejercicio 3 - TIR'!$E$14-'Ejercicio 3 - TIR'!$C$14),'Ejercicio 3 - TIR'!$C$14+SQRT(('Ejercicio 3 - TIR'!$E$14-'Ejercicio 3 - TIR'!$C$14)*('Ejercicio 3 - TIR'!$D$14-'Ejercicio 3 - TIR'!$C$14)*D953),'Ejercicio 3 - TIR'!$E$14-SQRT(('Ejercicio 3 - TIR'!$E$14-'Ejercicio 3 - TIR'!$C$14)*('Ejercicio 3 - TIR'!$E$14-'Ejercicio 3 - TIR'!$D$14)*(1-D953)))</f>
        <v>33983.32483</v>
      </c>
      <c r="F953" s="3">
        <f t="shared" si="6"/>
        <v>0.5662685492</v>
      </c>
      <c r="G953" s="4">
        <f>IF(F953&lt;=('Ejercicio 3 - TIR'!$D$18-'Ejercicio 3 - TIR'!$C$18)/('Ejercicio 3 - TIR'!$E$18-'Ejercicio 3 - TIR'!$C$18),'Ejercicio 3 - TIR'!$C$18+SQRT(('Ejercicio 3 - TIR'!$E$18-'Ejercicio 3 - TIR'!$C$18)*('Ejercicio 3 - TIR'!$D$18-'Ejercicio 3 - TIR'!$C$18)*F953),'Ejercicio 3 - TIR'!$E$18-SQRT(('Ejercicio 3 - TIR'!$E$18-'Ejercicio 3 - TIR'!$C$18)*('Ejercicio 3 - TIR'!$E$18-'Ejercicio 3 - TIR'!$D$18)*(1-F953)))</f>
        <v>39216.30525</v>
      </c>
      <c r="H953" s="3">
        <f t="shared" si="7"/>
        <v>0.2689422978</v>
      </c>
      <c r="I953" s="4">
        <f>IF(H953&lt;=('Ejercicio 3 - TIR'!$D$18-'Ejercicio 3 - TIR'!$C$18)/('Ejercicio 3 - TIR'!$E$18-'Ejercicio 3 - TIR'!$C$18),'Ejercicio 3 - TIR'!$C$18+SQRT(('Ejercicio 3 - TIR'!$E$18-'Ejercicio 3 - TIR'!$C$18)*('Ejercicio 3 - TIR'!$D$18-'Ejercicio 3 - TIR'!$C$18)*H953),'Ejercicio 3 - TIR'!$E$18-SQRT(('Ejercicio 3 - TIR'!$E$18-'Ejercicio 3 - TIR'!$C$18)*('Ejercicio 3 - TIR'!$E$18-'Ejercicio 3 - TIR'!$D$18)*(1-H953)))</f>
        <v>36351.48366</v>
      </c>
      <c r="J953" s="3">
        <f t="shared" si="8"/>
        <v>0.2751011045</v>
      </c>
      <c r="K953" s="4">
        <f>IF(J953&lt;=('Ejercicio 3 - TIR'!$D$18-'Ejercicio 3 - TIR'!$C$18)/('Ejercicio 3 - TIR'!$E$18-'Ejercicio 3 - TIR'!$C$18),'Ejercicio 3 - TIR'!$C$18+SQRT(('Ejercicio 3 - TIR'!$E$18-'Ejercicio 3 - TIR'!$C$18)*('Ejercicio 3 - TIR'!$D$18-'Ejercicio 3 - TIR'!$C$18)*J953),'Ejercicio 3 - TIR'!$E$18-SQRT(('Ejercicio 3 - TIR'!$E$18-'Ejercicio 3 - TIR'!$C$18)*('Ejercicio 3 - TIR'!$E$18-'Ejercicio 3 - TIR'!$D$18)*(1-J953)))</f>
        <v>36423.79683</v>
      </c>
      <c r="L953" s="3">
        <f t="shared" si="9"/>
        <v>0.4143379348</v>
      </c>
      <c r="M953" s="4">
        <f>IF(L953&lt;=('Ejercicio 3 - TIR'!$D$18-'Ejercicio 3 - TIR'!$C$18)/('Ejercicio 3 - TIR'!$E$18-'Ejercicio 3 - TIR'!$C$18),'Ejercicio 3 - TIR'!$C$18+SQRT(('Ejercicio 3 - TIR'!$E$18-'Ejercicio 3 - TIR'!$C$18)*('Ejercicio 3 - TIR'!$D$18-'Ejercicio 3 - TIR'!$C$18)*L953),'Ejercicio 3 - TIR'!$E$18-SQRT(('Ejercicio 3 - TIR'!$E$18-'Ejercicio 3 - TIR'!$C$18)*('Ejercicio 3 - TIR'!$E$18-'Ejercicio 3 - TIR'!$D$18)*(1-L953)))</f>
        <v>37883.57091</v>
      </c>
      <c r="N953" s="3">
        <f t="shared" si="10"/>
        <v>0.1024345057</v>
      </c>
      <c r="O953" s="4">
        <f>IF(N953&lt;=('Ejercicio 3 - TIR'!$D$18-'Ejercicio 3 - TIR'!$C$18)/('Ejercicio 3 - TIR'!$E$18-'Ejercicio 3 - TIR'!$C$18),'Ejercicio 3 - TIR'!$C$18+SQRT(('Ejercicio 3 - TIR'!$E$18-'Ejercicio 3 - TIR'!$C$18)*('Ejercicio 3 - TIR'!$D$18-'Ejercicio 3 - TIR'!$C$18)*N953),'Ejercicio 3 - TIR'!$E$18-SQRT(('Ejercicio 3 - TIR'!$E$18-'Ejercicio 3 - TIR'!$C$18)*('Ejercicio 3 - TIR'!$E$18-'Ejercicio 3 - TIR'!$D$18)*(1-N953)))</f>
        <v>33919.84386</v>
      </c>
      <c r="P953" s="3">
        <f t="shared" si="11"/>
        <v>0.4078008018</v>
      </c>
      <c r="Q953" s="7">
        <f>IF(P953&lt;=('Ejercicio 3 - TIR'!$D$22-'Ejercicio 3 - TIR'!$C$22)/('Ejercicio 3 - TIR'!$E$22-'Ejercicio 3 - TIR'!$C$22),'Ejercicio 3 - TIR'!$C$22+SQRT(('Ejercicio 3 - TIR'!$E$22-'Ejercicio 3 - TIR'!$C$22)*('Ejercicio 3 - TIR'!$D$22-'Ejercicio 3 - TIR'!$C$22)*P953),'Ejercicio 3 - TIR'!$E$22-SQRT(('Ejercicio 3 - TIR'!$E$22-'Ejercicio 3 - TIR'!$C$22)*('Ejercicio 3 - TIR'!$E$22-'Ejercicio 3 - TIR'!$D$22)*(1-P953)))</f>
        <v>0.1470931992</v>
      </c>
      <c r="R953" s="3">
        <f t="shared" si="12"/>
        <v>0.9373117341</v>
      </c>
      <c r="S953" s="7">
        <f>IF(R953&lt;=('Ejercicio 3 - TIR'!$D$23-'Ejercicio 3 - TIR'!$C$23)/('Ejercicio 3 - TIR'!$E$23-'Ejercicio 3 - TIR'!$C$23),'Ejercicio 3 - TIR'!$C$23+SQRT(('Ejercicio 3 - TIR'!$E$23-'Ejercicio 3 - TIR'!$C$23)*('Ejercicio 3 - TIR'!$D$23-'Ejercicio 3 - TIR'!$C$23)*R953),'Ejercicio 3 - TIR'!$E$23-SQRT(('Ejercicio 3 - TIR'!$E$23-'Ejercicio 3 - TIR'!$C$23)*('Ejercicio 3 - TIR'!$E$23-'Ejercicio 3 - TIR'!$D$23)*(1-R953)))</f>
        <v>0.1693774354</v>
      </c>
      <c r="T953" s="3">
        <f t="shared" si="13"/>
        <v>0.7095094726</v>
      </c>
      <c r="U953" s="7">
        <f>IF(T953&lt;=('Ejercicio 3 - TIR'!$D$24-'Ejercicio 3 - TIR'!$C$24)/('Ejercicio 3 - TIR'!$E$24-'Ejercicio 3 - TIR'!$C$24),'Ejercicio 3 - TIR'!$C$24+SQRT(('Ejercicio 3 - TIR'!$E$24-'Ejercicio 3 - TIR'!$C$24)*('Ejercicio 3 - TIR'!$D$24-'Ejercicio 3 - TIR'!$C$24)*T953),'Ejercicio 3 - TIR'!$E$24-SQRT(('Ejercicio 3 - TIR'!$E$24-'Ejercicio 3 - TIR'!$C$24)*('Ejercicio 3 - TIR'!$E$24-'Ejercicio 3 - TIR'!$D$24)*(1-T953)))</f>
        <v>0.1914802967</v>
      </c>
      <c r="V953" s="3">
        <f t="shared" si="14"/>
        <v>0.4331402262</v>
      </c>
      <c r="W953" s="7">
        <f>IF(V953&lt;=('Ejercicio 3 - TIR'!$D$25-'Ejercicio 3 - TIR'!$C$25)/('Ejercicio 3 - TIR'!$E$25-'Ejercicio 3 - TIR'!$C$25),'Ejercicio 3 - TIR'!$C$25+SQRT(('Ejercicio 3 - TIR'!$E$25-'Ejercicio 3 - TIR'!$C$25)*('Ejercicio 3 - TIR'!$D$25-'Ejercicio 3 - TIR'!$C$25)*V953),'Ejercicio 3 - TIR'!$E$25-SQRT(('Ejercicio 3 - TIR'!$E$25-'Ejercicio 3 - TIR'!$C$25)*('Ejercicio 3 - TIR'!$E$25-'Ejercicio 3 - TIR'!$D$25)*(1-V953)))</f>
        <v>0.2054577817</v>
      </c>
      <c r="X953" s="3">
        <f t="shared" si="15"/>
        <v>0.8589942603</v>
      </c>
      <c r="Y953" s="7">
        <f>IF(X953&lt;=('Ejercicio 3 - TIR'!$D$26-'Ejercicio 3 - TIR'!$C$26)/('Ejercicio 3 - TIR'!$E$26-'Ejercicio 3 - TIR'!$C$26),'Ejercicio 3 - TIR'!$C$26+SQRT(('Ejercicio 3 - TIR'!$E$26-'Ejercicio 3 - TIR'!$C$26)*('Ejercicio 3 - TIR'!$D$26-'Ejercicio 3 - TIR'!$C$26)*X953),'Ejercicio 3 - TIR'!$E$26-SQRT(('Ejercicio 3 - TIR'!$E$26-'Ejercicio 3 - TIR'!$C$26)*('Ejercicio 3 - TIR'!$E$26-'Ejercicio 3 - TIR'!$D$26)*(1-X953)))</f>
        <v>0.2524059609</v>
      </c>
      <c r="Z953" s="3">
        <f t="shared" si="16"/>
        <v>1.147093199</v>
      </c>
      <c r="AA953" s="3">
        <f t="shared" si="17"/>
        <v>1.341384903</v>
      </c>
      <c r="AB953" s="3">
        <f t="shared" si="18"/>
        <v>1.598233683</v>
      </c>
      <c r="AC953" s="3">
        <f t="shared" si="19"/>
        <v>1.92660323</v>
      </c>
      <c r="AD953" s="3">
        <f t="shared" si="20"/>
        <v>2.412889369</v>
      </c>
      <c r="AE953" s="2">
        <f t="shared" si="21"/>
        <v>4998.715969</v>
      </c>
      <c r="AF953" s="2">
        <f t="shared" si="22"/>
        <v>5845.38566</v>
      </c>
      <c r="AG953" s="2">
        <f t="shared" si="23"/>
        <v>6964.66184</v>
      </c>
      <c r="AH953" s="2">
        <f t="shared" si="24"/>
        <v>8395.605813</v>
      </c>
      <c r="AI953" s="2">
        <f t="shared" si="25"/>
        <v>10514.70676</v>
      </c>
      <c r="AJ953" s="4">
        <f t="shared" si="26"/>
        <v>44984.75705</v>
      </c>
      <c r="AK953" s="4">
        <f t="shared" si="27"/>
        <v>48761.3314</v>
      </c>
      <c r="AL953" s="4">
        <f t="shared" si="28"/>
        <v>58213.73894</v>
      </c>
      <c r="AM953" s="4">
        <f t="shared" si="29"/>
        <v>72986.61007</v>
      </c>
      <c r="AN953" s="4">
        <f t="shared" si="30"/>
        <v>81844.83065</v>
      </c>
      <c r="AO953" s="4">
        <f>C953/'Ejercicio 3 - TIR'!$D$7</f>
        <v>18132.45009</v>
      </c>
      <c r="AP953" s="4">
        <f t="shared" si="31"/>
        <v>26852.30696</v>
      </c>
      <c r="AQ953" s="4">
        <f t="shared" si="32"/>
        <v>30628.88131</v>
      </c>
      <c r="AR953" s="4">
        <f t="shared" si="33"/>
        <v>40081.28885</v>
      </c>
      <c r="AS953" s="4">
        <f t="shared" si="34"/>
        <v>54854.15998</v>
      </c>
      <c r="AT953" s="4">
        <f t="shared" si="35"/>
        <v>63712.38056</v>
      </c>
      <c r="AU953" s="4">
        <f>AP953*'Ejercicio 3 - TIR'!$D$5</f>
        <v>13426.15348</v>
      </c>
      <c r="AV953" s="4">
        <f>AQ953*'Ejercicio 3 - TIR'!$D$5</f>
        <v>15314.44065</v>
      </c>
      <c r="AW953" s="4">
        <f>AR953*'Ejercicio 3 - TIR'!$D$5</f>
        <v>20040.64443</v>
      </c>
      <c r="AX953" s="4">
        <f>AS953*'Ejercicio 3 - TIR'!$D$5</f>
        <v>27427.07999</v>
      </c>
      <c r="AY953" s="4">
        <f>AT953*'Ejercicio 3 - TIR'!$D$5</f>
        <v>31856.19028</v>
      </c>
      <c r="AZ953" s="4">
        <f t="shared" ref="AZ953:BD953" si="2894">AJ953-AU953-AE953</f>
        <v>26559.8876</v>
      </c>
      <c r="BA953" s="4">
        <f t="shared" si="2894"/>
        <v>27601.50508</v>
      </c>
      <c r="BB953" s="4">
        <f t="shared" si="2894"/>
        <v>31208.43268</v>
      </c>
      <c r="BC953" s="4">
        <f t="shared" si="2894"/>
        <v>37163.92427</v>
      </c>
      <c r="BD953" s="4">
        <f t="shared" si="2894"/>
        <v>39473.93361</v>
      </c>
      <c r="BE953" s="4">
        <f t="shared" ref="BE953:BI953" si="2895">AZ953/Z953</f>
        <v>23154.07991</v>
      </c>
      <c r="BF953" s="4">
        <f t="shared" si="2895"/>
        <v>20576.87172</v>
      </c>
      <c r="BG953" s="4">
        <f t="shared" si="2895"/>
        <v>19526.82703</v>
      </c>
      <c r="BH953" s="4">
        <f t="shared" si="2895"/>
        <v>19289.86918</v>
      </c>
      <c r="BI953" s="4">
        <f t="shared" si="2895"/>
        <v>16359.61189</v>
      </c>
      <c r="BJ953" s="4">
        <f t="shared" si="38"/>
        <v>81998.00322</v>
      </c>
      <c r="BK953" s="4">
        <f t="shared" si="39"/>
        <v>43751.59606</v>
      </c>
      <c r="BL953" s="4">
        <f t="shared" si="40"/>
        <v>125749.5993</v>
      </c>
      <c r="BM953" s="4">
        <f>BK953*'Ejercicio 3 - TIR'!$D$5</f>
        <v>21875.79803</v>
      </c>
      <c r="BN953" s="4">
        <f t="shared" si="41"/>
        <v>103873.8012</v>
      </c>
      <c r="BO953" s="4">
        <f t="shared" si="42"/>
        <v>43049.54987</v>
      </c>
      <c r="BP953" s="4">
        <f t="shared" si="43"/>
        <v>-124645.5753</v>
      </c>
      <c r="BQ953" s="4">
        <f t="shared" ref="BQ953:BT953" si="2896">BE953</f>
        <v>23154.07991</v>
      </c>
      <c r="BR953" s="4">
        <f t="shared" si="2896"/>
        <v>20576.87172</v>
      </c>
      <c r="BS953" s="4">
        <f t="shared" si="2896"/>
        <v>19526.82703</v>
      </c>
      <c r="BT953" s="4">
        <f t="shared" si="2896"/>
        <v>19289.86918</v>
      </c>
      <c r="BU953" s="4">
        <f t="shared" si="45"/>
        <v>59409.16176</v>
      </c>
      <c r="BV953" s="36">
        <f t="shared" si="46"/>
        <v>3.833489698</v>
      </c>
    </row>
    <row r="954" ht="15.0" customHeight="1">
      <c r="A954" s="2">
        <v>953.0</v>
      </c>
      <c r="B954" s="3">
        <f t="shared" si="4"/>
        <v>0.8784022216</v>
      </c>
      <c r="C954" s="4">
        <f>IF(B954&lt;=('Ejercicio 3 - TIR'!$D$13-'Ejercicio 3 - TIR'!$C$13)/('Ejercicio 3 - TIR'!$E$13-'Ejercicio 3 - TIR'!$C$13),'Ejercicio 3 - TIR'!$C$13+SQRT(('Ejercicio 3 - TIR'!$E$13-'Ejercicio 3 - TIR'!$C$13)*('Ejercicio 3 - TIR'!$D$13-'Ejercicio 3 - TIR'!$C$13)*B954),'Ejercicio 3 - TIR'!$E$13-SQRT(('Ejercicio 3 - TIR'!$E$13-'Ejercicio 3 - TIR'!$C$13)*('Ejercicio 3 - TIR'!$E$13-'Ejercicio 3 - TIR'!$D$13)*(1-B954)))</f>
        <v>87920.37525</v>
      </c>
      <c r="D954" s="3">
        <f t="shared" si="5"/>
        <v>0.238934356</v>
      </c>
      <c r="E954" s="4">
        <f>IF(D954&lt;=('Ejercicio 3 - TIR'!$D$14-'Ejercicio 3 - TIR'!$C$14)/('Ejercicio 3 - TIR'!$E$14-'Ejercicio 3 - TIR'!$C$14),'Ejercicio 3 - TIR'!$C$14+SQRT(('Ejercicio 3 - TIR'!$E$14-'Ejercicio 3 - TIR'!$C$14)*('Ejercicio 3 - TIR'!$D$14-'Ejercicio 3 - TIR'!$C$14)*D954),'Ejercicio 3 - TIR'!$E$14-SQRT(('Ejercicio 3 - TIR'!$E$14-'Ejercicio 3 - TIR'!$C$14)*('Ejercicio 3 - TIR'!$E$14-'Ejercicio 3 - TIR'!$D$14)*(1-D954)))</f>
        <v>29233.21116</v>
      </c>
      <c r="F954" s="3">
        <f t="shared" si="6"/>
        <v>0.1126957012</v>
      </c>
      <c r="G954" s="4">
        <f>IF(F954&lt;=('Ejercicio 3 - TIR'!$D$18-'Ejercicio 3 - TIR'!$C$18)/('Ejercicio 3 - TIR'!$E$18-'Ejercicio 3 - TIR'!$C$18),'Ejercicio 3 - TIR'!$C$18+SQRT(('Ejercicio 3 - TIR'!$E$18-'Ejercicio 3 - TIR'!$C$18)*('Ejercicio 3 - TIR'!$D$18-'Ejercicio 3 - TIR'!$C$18)*F954),'Ejercicio 3 - TIR'!$E$18-SQRT(('Ejercicio 3 - TIR'!$E$18-'Ejercicio 3 - TIR'!$C$18)*('Ejercicio 3 - TIR'!$E$18-'Ejercicio 3 - TIR'!$D$18)*(1-F954)))</f>
        <v>34111.49063</v>
      </c>
      <c r="H954" s="3">
        <f t="shared" si="7"/>
        <v>0.1936757152</v>
      </c>
      <c r="I954" s="4">
        <f>IF(H954&lt;=('Ejercicio 3 - TIR'!$D$18-'Ejercicio 3 - TIR'!$C$18)/('Ejercicio 3 - TIR'!$E$18-'Ejercicio 3 - TIR'!$C$18),'Ejercicio 3 - TIR'!$C$18+SQRT(('Ejercicio 3 - TIR'!$E$18-'Ejercicio 3 - TIR'!$C$18)*('Ejercicio 3 - TIR'!$D$18-'Ejercicio 3 - TIR'!$C$18)*H954),'Ejercicio 3 - TIR'!$E$18-SQRT(('Ejercicio 3 - TIR'!$E$18-'Ejercicio 3 - TIR'!$C$18)*('Ejercicio 3 - TIR'!$E$18-'Ejercicio 3 - TIR'!$D$18)*(1-H954)))</f>
        <v>35389.9311</v>
      </c>
      <c r="J954" s="3">
        <f t="shared" si="8"/>
        <v>0.3711707264</v>
      </c>
      <c r="K954" s="4">
        <f>IF(J954&lt;=('Ejercicio 3 - TIR'!$D$18-'Ejercicio 3 - TIR'!$C$18)/('Ejercicio 3 - TIR'!$E$18-'Ejercicio 3 - TIR'!$C$18),'Ejercicio 3 - TIR'!$C$18+SQRT(('Ejercicio 3 - TIR'!$E$18-'Ejercicio 3 - TIR'!$C$18)*('Ejercicio 3 - TIR'!$D$18-'Ejercicio 3 - TIR'!$C$18)*J954),'Ejercicio 3 - TIR'!$E$18-SQRT(('Ejercicio 3 - TIR'!$E$18-'Ejercicio 3 - TIR'!$C$18)*('Ejercicio 3 - TIR'!$E$18-'Ejercicio 3 - TIR'!$D$18)*(1-J954)))</f>
        <v>37461.60901</v>
      </c>
      <c r="L954" s="3">
        <f t="shared" si="9"/>
        <v>0.3156859388</v>
      </c>
      <c r="M954" s="4">
        <f>IF(L954&lt;=('Ejercicio 3 - TIR'!$D$18-'Ejercicio 3 - TIR'!$C$18)/('Ejercicio 3 - TIR'!$E$18-'Ejercicio 3 - TIR'!$C$18),'Ejercicio 3 - TIR'!$C$18+SQRT(('Ejercicio 3 - TIR'!$E$18-'Ejercicio 3 - TIR'!$C$18)*('Ejercicio 3 - TIR'!$D$18-'Ejercicio 3 - TIR'!$C$18)*L954),'Ejercicio 3 - TIR'!$E$18-SQRT(('Ejercicio 3 - TIR'!$E$18-'Ejercicio 3 - TIR'!$C$18)*('Ejercicio 3 - TIR'!$E$18-'Ejercicio 3 - TIR'!$D$18)*(1-L954)))</f>
        <v>36881.34368</v>
      </c>
      <c r="N954" s="3">
        <f t="shared" si="10"/>
        <v>0.2343325195</v>
      </c>
      <c r="O954" s="4">
        <f>IF(N954&lt;=('Ejercicio 3 - TIR'!$D$18-'Ejercicio 3 - TIR'!$C$18)/('Ejercicio 3 - TIR'!$E$18-'Ejercicio 3 - TIR'!$C$18),'Ejercicio 3 - TIR'!$C$18+SQRT(('Ejercicio 3 - TIR'!$E$18-'Ejercicio 3 - TIR'!$C$18)*('Ejercicio 3 - TIR'!$D$18-'Ejercicio 3 - TIR'!$C$18)*N954),'Ejercicio 3 - TIR'!$E$18-SQRT(('Ejercicio 3 - TIR'!$E$18-'Ejercicio 3 - TIR'!$C$18)*('Ejercicio 3 - TIR'!$E$18-'Ejercicio 3 - TIR'!$D$18)*(1-N954)))</f>
        <v>35928.73325</v>
      </c>
      <c r="P954" s="3">
        <f t="shared" si="11"/>
        <v>0.9324376646</v>
      </c>
      <c r="Q954" s="7">
        <f>IF(P954&lt;=('Ejercicio 3 - TIR'!$D$22-'Ejercicio 3 - TIR'!$C$22)/('Ejercicio 3 - TIR'!$E$22-'Ejercicio 3 - TIR'!$C$22),'Ejercicio 3 - TIR'!$C$22+SQRT(('Ejercicio 3 - TIR'!$E$22-'Ejercicio 3 - TIR'!$C$22)*('Ejercicio 3 - TIR'!$D$22-'Ejercicio 3 - TIR'!$C$22)*P954),'Ejercicio 3 - TIR'!$E$22-SQRT(('Ejercicio 3 - TIR'!$E$22-'Ejercicio 3 - TIR'!$C$22)*('Ejercicio 3 - TIR'!$E$22-'Ejercicio 3 - TIR'!$D$22)*(1-P954)))</f>
        <v>0.1689722077</v>
      </c>
      <c r="R954" s="3">
        <f t="shared" si="12"/>
        <v>0.5680869793</v>
      </c>
      <c r="S954" s="7">
        <f>IF(R954&lt;=('Ejercicio 3 - TIR'!$D$23-'Ejercicio 3 - TIR'!$C$23)/('Ejercicio 3 - TIR'!$E$23-'Ejercicio 3 - TIR'!$C$23),'Ejercicio 3 - TIR'!$C$23+SQRT(('Ejercicio 3 - TIR'!$E$23-'Ejercicio 3 - TIR'!$C$23)*('Ejercicio 3 - TIR'!$D$23-'Ejercicio 3 - TIR'!$C$23)*R954),'Ejercicio 3 - TIR'!$E$23-SQRT(('Ejercicio 3 - TIR'!$E$23-'Ejercicio 3 - TIR'!$C$23)*('Ejercicio 3 - TIR'!$E$23-'Ejercicio 3 - TIR'!$D$23)*(1-R954)))</f>
        <v>0.1521173273</v>
      </c>
      <c r="T954" s="3">
        <f t="shared" si="13"/>
        <v>0.7363177334</v>
      </c>
      <c r="U954" s="7">
        <f>IF(T954&lt;=('Ejercicio 3 - TIR'!$D$24-'Ejercicio 3 - TIR'!$C$24)/('Ejercicio 3 - TIR'!$E$24-'Ejercicio 3 - TIR'!$C$24),'Ejercicio 3 - TIR'!$C$24+SQRT(('Ejercicio 3 - TIR'!$E$24-'Ejercicio 3 - TIR'!$C$24)*('Ejercicio 3 - TIR'!$D$24-'Ejercicio 3 - TIR'!$C$24)*T954),'Ejercicio 3 - TIR'!$E$24-SQRT(('Ejercicio 3 - TIR'!$E$24-'Ejercicio 3 - TIR'!$C$24)*('Ejercicio 3 - TIR'!$E$24-'Ejercicio 3 - TIR'!$D$24)*(1-T954)))</f>
        <v>0.1928281332</v>
      </c>
      <c r="V954" s="3">
        <f t="shared" si="14"/>
        <v>0.7696817216</v>
      </c>
      <c r="W954" s="7">
        <f>IF(V954&lt;=('Ejercicio 3 - TIR'!$D$25-'Ejercicio 3 - TIR'!$C$25)/('Ejercicio 3 - TIR'!$E$25-'Ejercicio 3 - TIR'!$C$25),'Ejercicio 3 - TIR'!$C$25+SQRT(('Ejercicio 3 - TIR'!$E$25-'Ejercicio 3 - TIR'!$C$25)*('Ejercicio 3 - TIR'!$D$25-'Ejercicio 3 - TIR'!$C$25)*V954),'Ejercicio 3 - TIR'!$E$25-SQRT(('Ejercicio 3 - TIR'!$E$25-'Ejercicio 3 - TIR'!$C$25)*('Ejercicio 3 - TIR'!$E$25-'Ejercicio 3 - TIR'!$D$25)*(1-V954)))</f>
        <v>0.2216078536</v>
      </c>
      <c r="X954" s="3">
        <f t="shared" si="15"/>
        <v>0.3918964492</v>
      </c>
      <c r="Y954" s="7">
        <f>IF(X954&lt;=('Ejercicio 3 - TIR'!$D$26-'Ejercicio 3 - TIR'!$C$26)/('Ejercicio 3 - TIR'!$E$26-'Ejercicio 3 - TIR'!$C$26),'Ejercicio 3 - TIR'!$C$26+SQRT(('Ejercicio 3 - TIR'!$E$26-'Ejercicio 3 - TIR'!$C$26)*('Ejercicio 3 - TIR'!$D$26-'Ejercicio 3 - TIR'!$C$26)*X954),'Ejercicio 3 - TIR'!$E$26-SQRT(('Ejercicio 3 - TIR'!$E$26-'Ejercicio 3 - TIR'!$C$26)*('Ejercicio 3 - TIR'!$E$26-'Ejercicio 3 - TIR'!$D$26)*(1-X954)))</f>
        <v>0.2226959061</v>
      </c>
      <c r="Z954" s="3">
        <f t="shared" si="16"/>
        <v>1.168972208</v>
      </c>
      <c r="AA954" s="3">
        <f t="shared" si="17"/>
        <v>1.346793136</v>
      </c>
      <c r="AB954" s="3">
        <f t="shared" si="18"/>
        <v>1.606492742</v>
      </c>
      <c r="AC954" s="3">
        <f t="shared" si="19"/>
        <v>1.96250415</v>
      </c>
      <c r="AD954" s="3">
        <f t="shared" si="20"/>
        <v>2.39954579</v>
      </c>
      <c r="AE954" s="2">
        <f t="shared" si="21"/>
        <v>4939.600226</v>
      </c>
      <c r="AF954" s="2">
        <f t="shared" si="22"/>
        <v>5690.999011</v>
      </c>
      <c r="AG954" s="2">
        <f t="shared" si="23"/>
        <v>6788.383726</v>
      </c>
      <c r="AH954" s="2">
        <f t="shared" si="24"/>
        <v>8292.742873</v>
      </c>
      <c r="AI954" s="2">
        <f t="shared" si="25"/>
        <v>10139.50276</v>
      </c>
      <c r="AJ954" s="4">
        <f t="shared" si="26"/>
        <v>39875.38451</v>
      </c>
      <c r="AK954" s="4">
        <f t="shared" si="27"/>
        <v>47662.91628</v>
      </c>
      <c r="AL954" s="4">
        <f t="shared" si="28"/>
        <v>60181.80296</v>
      </c>
      <c r="AM954" s="4">
        <f t="shared" si="29"/>
        <v>72379.79003</v>
      </c>
      <c r="AN954" s="4">
        <f t="shared" si="30"/>
        <v>86212.64061</v>
      </c>
      <c r="AO954" s="4">
        <f>C954/'Ejercicio 3 - TIR'!$D$7</f>
        <v>17584.07505</v>
      </c>
      <c r="AP954" s="4">
        <f t="shared" si="31"/>
        <v>22291.30946</v>
      </c>
      <c r="AQ954" s="4">
        <f t="shared" si="32"/>
        <v>30078.84123</v>
      </c>
      <c r="AR954" s="4">
        <f t="shared" si="33"/>
        <v>42597.72791</v>
      </c>
      <c r="AS954" s="4">
        <f t="shared" si="34"/>
        <v>54795.71498</v>
      </c>
      <c r="AT954" s="4">
        <f t="shared" si="35"/>
        <v>68628.56556</v>
      </c>
      <c r="AU954" s="4">
        <f>AP954*'Ejercicio 3 - TIR'!$D$5</f>
        <v>11145.65473</v>
      </c>
      <c r="AV954" s="4">
        <f>AQ954*'Ejercicio 3 - TIR'!$D$5</f>
        <v>15039.42061</v>
      </c>
      <c r="AW954" s="4">
        <f>AR954*'Ejercicio 3 - TIR'!$D$5</f>
        <v>21298.86395</v>
      </c>
      <c r="AX954" s="4">
        <f>AS954*'Ejercicio 3 - TIR'!$D$5</f>
        <v>27397.85749</v>
      </c>
      <c r="AY954" s="4">
        <f>AT954*'Ejercicio 3 - TIR'!$D$5</f>
        <v>34314.28278</v>
      </c>
      <c r="AZ954" s="4">
        <f t="shared" ref="AZ954:BD954" si="2897">AJ954-AU954-AE954</f>
        <v>23790.12955</v>
      </c>
      <c r="BA954" s="4">
        <f t="shared" si="2897"/>
        <v>26932.49665</v>
      </c>
      <c r="BB954" s="4">
        <f t="shared" si="2897"/>
        <v>32094.55528</v>
      </c>
      <c r="BC954" s="4">
        <f t="shared" si="2897"/>
        <v>36689.18967</v>
      </c>
      <c r="BD954" s="4">
        <f t="shared" si="2897"/>
        <v>41758.85507</v>
      </c>
      <c r="BE954" s="4">
        <f t="shared" ref="BE954:BI954" si="2898">AZ954/Z954</f>
        <v>20351.32178</v>
      </c>
      <c r="BF954" s="4">
        <f t="shared" si="2898"/>
        <v>19997.50069</v>
      </c>
      <c r="BG954" s="4">
        <f t="shared" si="2898"/>
        <v>19978.02694</v>
      </c>
      <c r="BH954" s="4">
        <f t="shared" si="2898"/>
        <v>18695.08896</v>
      </c>
      <c r="BI954" s="4">
        <f t="shared" si="2898"/>
        <v>17402.8165</v>
      </c>
      <c r="BJ954" s="4">
        <f t="shared" si="38"/>
        <v>70146.42876</v>
      </c>
      <c r="BK954" s="4">
        <f t="shared" si="39"/>
        <v>42193.79326</v>
      </c>
      <c r="BL954" s="4">
        <f t="shared" si="40"/>
        <v>112340.222</v>
      </c>
      <c r="BM954" s="4">
        <f>BK954*'Ejercicio 3 - TIR'!$D$5</f>
        <v>21096.89663</v>
      </c>
      <c r="BN954" s="4">
        <f t="shared" si="41"/>
        <v>91243.32539</v>
      </c>
      <c r="BO954" s="4">
        <f t="shared" si="42"/>
        <v>38025.24868</v>
      </c>
      <c r="BP954" s="4">
        <f t="shared" si="43"/>
        <v>-117153.5864</v>
      </c>
      <c r="BQ954" s="4">
        <f t="shared" ref="BQ954:BT954" si="2899">BE954</f>
        <v>20351.32178</v>
      </c>
      <c r="BR954" s="4">
        <f t="shared" si="2899"/>
        <v>19997.50069</v>
      </c>
      <c r="BS954" s="4">
        <f t="shared" si="2899"/>
        <v>19978.02694</v>
      </c>
      <c r="BT954" s="4">
        <f t="shared" si="2899"/>
        <v>18695.08896</v>
      </c>
      <c r="BU954" s="4">
        <f t="shared" si="45"/>
        <v>55428.06518</v>
      </c>
      <c r="BV954" s="36">
        <f t="shared" si="46"/>
        <v>4.052559574</v>
      </c>
    </row>
    <row r="955" ht="15.0" customHeight="1">
      <c r="A955" s="2">
        <v>954.0</v>
      </c>
      <c r="B955" s="3">
        <f t="shared" si="4"/>
        <v>0.02722549922</v>
      </c>
      <c r="C955" s="4">
        <f>IF(B955&lt;=('Ejercicio 3 - TIR'!$D$13-'Ejercicio 3 - TIR'!$C$13)/('Ejercicio 3 - TIR'!$E$13-'Ejercicio 3 - TIR'!$C$13),'Ejercicio 3 - TIR'!$C$13+SQRT(('Ejercicio 3 - TIR'!$E$13-'Ejercicio 3 - TIR'!$C$13)*('Ejercicio 3 - TIR'!$D$13-'Ejercicio 3 - TIR'!$C$13)*B955),'Ejercicio 3 - TIR'!$E$13-SQRT(('Ejercicio 3 - TIR'!$E$13-'Ejercicio 3 - TIR'!$C$13)*('Ejercicio 3 - TIR'!$E$13-'Ejercicio 3 - TIR'!$D$13)*(1-B955)))</f>
        <v>63300.03026</v>
      </c>
      <c r="D955" s="3">
        <f t="shared" si="5"/>
        <v>0.1195240324</v>
      </c>
      <c r="E955" s="4">
        <f>IF(D955&lt;=('Ejercicio 3 - TIR'!$D$14-'Ejercicio 3 - TIR'!$C$14)/('Ejercicio 3 - TIR'!$E$14-'Ejercicio 3 - TIR'!$C$14),'Ejercicio 3 - TIR'!$C$14+SQRT(('Ejercicio 3 - TIR'!$E$14-'Ejercicio 3 - TIR'!$C$14)*('Ejercicio 3 - TIR'!$D$14-'Ejercicio 3 - TIR'!$C$14)*D955),'Ejercicio 3 - TIR'!$E$14-SQRT(('Ejercicio 3 - TIR'!$E$14-'Ejercicio 3 - TIR'!$C$14)*('Ejercicio 3 - TIR'!$E$14-'Ejercicio 3 - TIR'!$D$14)*(1-D955)))</f>
        <v>27994.04449</v>
      </c>
      <c r="F955" s="3">
        <f t="shared" si="6"/>
        <v>0.7759944305</v>
      </c>
      <c r="G955" s="4">
        <f>IF(F955&lt;=('Ejercicio 3 - TIR'!$D$18-'Ejercicio 3 - TIR'!$C$18)/('Ejercicio 3 - TIR'!$E$18-'Ejercicio 3 - TIR'!$C$18),'Ejercicio 3 - TIR'!$C$18+SQRT(('Ejercicio 3 - TIR'!$E$18-'Ejercicio 3 - TIR'!$C$18)*('Ejercicio 3 - TIR'!$D$18-'Ejercicio 3 - TIR'!$C$18)*F955),'Ejercicio 3 - TIR'!$E$18-SQRT(('Ejercicio 3 - TIR'!$E$18-'Ejercicio 3 - TIR'!$C$18)*('Ejercicio 3 - TIR'!$E$18-'Ejercicio 3 - TIR'!$D$18)*(1-F955)))</f>
        <v>40901.16874</v>
      </c>
      <c r="H955" s="3">
        <f t="shared" si="7"/>
        <v>0.08454461043</v>
      </c>
      <c r="I955" s="4">
        <f>IF(H955&lt;=('Ejercicio 3 - TIR'!$D$18-'Ejercicio 3 - TIR'!$C$18)/('Ejercicio 3 - TIR'!$E$18-'Ejercicio 3 - TIR'!$C$18),'Ejercicio 3 - TIR'!$C$18+SQRT(('Ejercicio 3 - TIR'!$E$18-'Ejercicio 3 - TIR'!$C$18)*('Ejercicio 3 - TIR'!$D$18-'Ejercicio 3 - TIR'!$C$18)*H955),'Ejercicio 3 - TIR'!$E$18-SQRT(('Ejercicio 3 - TIR'!$E$18-'Ejercicio 3 - TIR'!$C$18)*('Ejercicio 3 - TIR'!$E$18-'Ejercicio 3 - TIR'!$D$18)*(1-H955)))</f>
        <v>33561.13627</v>
      </c>
      <c r="J955" s="3">
        <f t="shared" si="8"/>
        <v>0.7194355316</v>
      </c>
      <c r="K955" s="4">
        <f>IF(J955&lt;=('Ejercicio 3 - TIR'!$D$18-'Ejercicio 3 - TIR'!$C$18)/('Ejercicio 3 - TIR'!$E$18-'Ejercicio 3 - TIR'!$C$18),'Ejercicio 3 - TIR'!$C$18+SQRT(('Ejercicio 3 - TIR'!$E$18-'Ejercicio 3 - TIR'!$C$18)*('Ejercicio 3 - TIR'!$D$18-'Ejercicio 3 - TIR'!$C$18)*J955),'Ejercicio 3 - TIR'!$E$18-SQRT(('Ejercicio 3 - TIR'!$E$18-'Ejercicio 3 - TIR'!$C$18)*('Ejercicio 3 - TIR'!$E$18-'Ejercicio 3 - TIR'!$D$18)*(1-J955)))</f>
        <v>40412.80749</v>
      </c>
      <c r="L955" s="3">
        <f t="shared" si="9"/>
        <v>0.3706815376</v>
      </c>
      <c r="M955" s="4">
        <f>IF(L955&lt;=('Ejercicio 3 - TIR'!$D$18-'Ejercicio 3 - TIR'!$C$18)/('Ejercicio 3 - TIR'!$E$18-'Ejercicio 3 - TIR'!$C$18),'Ejercicio 3 - TIR'!$C$18+SQRT(('Ejercicio 3 - TIR'!$E$18-'Ejercicio 3 - TIR'!$C$18)*('Ejercicio 3 - TIR'!$D$18-'Ejercicio 3 - TIR'!$C$18)*L955),'Ejercicio 3 - TIR'!$E$18-SQRT(('Ejercicio 3 - TIR'!$E$18-'Ejercicio 3 - TIR'!$C$18)*('Ejercicio 3 - TIR'!$E$18-'Ejercicio 3 - TIR'!$D$18)*(1-L955)))</f>
        <v>37456.69033</v>
      </c>
      <c r="N955" s="3">
        <f t="shared" si="10"/>
        <v>0.8766368267</v>
      </c>
      <c r="O955" s="4">
        <f>IF(N955&lt;=('Ejercicio 3 - TIR'!$D$18-'Ejercicio 3 - TIR'!$C$18)/('Ejercicio 3 - TIR'!$E$18-'Ejercicio 3 - TIR'!$C$18),'Ejercicio 3 - TIR'!$C$18+SQRT(('Ejercicio 3 - TIR'!$E$18-'Ejercicio 3 - TIR'!$C$18)*('Ejercicio 3 - TIR'!$D$18-'Ejercicio 3 - TIR'!$C$18)*N955),'Ejercicio 3 - TIR'!$E$18-SQRT(('Ejercicio 3 - TIR'!$E$18-'Ejercicio 3 - TIR'!$C$18)*('Ejercicio 3 - TIR'!$E$18-'Ejercicio 3 - TIR'!$D$18)*(1-N955)))</f>
        <v>41958.25083</v>
      </c>
      <c r="P955" s="3">
        <f t="shared" si="11"/>
        <v>0.4152367662</v>
      </c>
      <c r="Q955" s="7">
        <f>IF(P955&lt;=('Ejercicio 3 - TIR'!$D$22-'Ejercicio 3 - TIR'!$C$22)/('Ejercicio 3 - TIR'!$E$22-'Ejercicio 3 - TIR'!$C$22),'Ejercicio 3 - TIR'!$C$22+SQRT(('Ejercicio 3 - TIR'!$E$22-'Ejercicio 3 - TIR'!$C$22)*('Ejercicio 3 - TIR'!$D$22-'Ejercicio 3 - TIR'!$C$22)*P955),'Ejercicio 3 - TIR'!$E$22-SQRT(('Ejercicio 3 - TIR'!$E$22-'Ejercicio 3 - TIR'!$C$22)*('Ejercicio 3 - TIR'!$E$22-'Ejercicio 3 - TIR'!$D$22)*(1-P955)))</f>
        <v>0.1473390962</v>
      </c>
      <c r="R955" s="3">
        <f t="shared" si="12"/>
        <v>0.3593626828</v>
      </c>
      <c r="S955" s="7">
        <f>IF(R955&lt;=('Ejercicio 3 - TIR'!$D$23-'Ejercicio 3 - TIR'!$C$23)/('Ejercicio 3 - TIR'!$E$23-'Ejercicio 3 - TIR'!$C$23),'Ejercicio 3 - TIR'!$C$23+SQRT(('Ejercicio 3 - TIR'!$E$23-'Ejercicio 3 - TIR'!$C$23)*('Ejercicio 3 - TIR'!$D$23-'Ejercicio 3 - TIR'!$C$23)*R955),'Ejercicio 3 - TIR'!$E$23-SQRT(('Ejercicio 3 - TIR'!$E$23-'Ejercicio 3 - TIR'!$C$23)*('Ejercicio 3 - TIR'!$E$23-'Ejercicio 3 - TIR'!$D$23)*(1-R955)))</f>
        <v>0.1454333016</v>
      </c>
      <c r="T955" s="3">
        <f t="shared" si="13"/>
        <v>0.6517988962</v>
      </c>
      <c r="U955" s="7">
        <f>IF(T955&lt;=('Ejercicio 3 - TIR'!$D$24-'Ejercicio 3 - TIR'!$C$24)/('Ejercicio 3 - TIR'!$E$24-'Ejercicio 3 - TIR'!$C$24),'Ejercicio 3 - TIR'!$C$24+SQRT(('Ejercicio 3 - TIR'!$E$24-'Ejercicio 3 - TIR'!$C$24)*('Ejercicio 3 - TIR'!$D$24-'Ejercicio 3 - TIR'!$C$24)*T955),'Ejercicio 3 - TIR'!$E$24-SQRT(('Ejercicio 3 - TIR'!$E$24-'Ejercicio 3 - TIR'!$C$24)*('Ejercicio 3 - TIR'!$E$24-'Ejercicio 3 - TIR'!$D$24)*(1-T955)))</f>
        <v>0.188775601</v>
      </c>
      <c r="V955" s="3">
        <f t="shared" si="14"/>
        <v>0.8052509183</v>
      </c>
      <c r="W955" s="7">
        <f>IF(V955&lt;=('Ejercicio 3 - TIR'!$D$25-'Ejercicio 3 - TIR'!$C$25)/('Ejercicio 3 - TIR'!$E$25-'Ejercicio 3 - TIR'!$C$25),'Ejercicio 3 - TIR'!$C$25+SQRT(('Ejercicio 3 - TIR'!$E$25-'Ejercicio 3 - TIR'!$C$25)*('Ejercicio 3 - TIR'!$D$25-'Ejercicio 3 - TIR'!$C$25)*V955),'Ejercicio 3 - TIR'!$E$25-SQRT(('Ejercicio 3 - TIR'!$E$25-'Ejercicio 3 - TIR'!$C$25)*('Ejercicio 3 - TIR'!$E$25-'Ejercicio 3 - TIR'!$D$25)*(1-V955)))</f>
        <v>0.2238921126</v>
      </c>
      <c r="X955" s="3">
        <f t="shared" si="15"/>
        <v>0.8828932956</v>
      </c>
      <c r="Y955" s="7">
        <f>IF(X955&lt;=('Ejercicio 3 - TIR'!$D$26-'Ejercicio 3 - TIR'!$C$26)/('Ejercicio 3 - TIR'!$E$26-'Ejercicio 3 - TIR'!$C$26),'Ejercicio 3 - TIR'!$C$26+SQRT(('Ejercicio 3 - TIR'!$E$26-'Ejercicio 3 - TIR'!$C$26)*('Ejercicio 3 - TIR'!$D$26-'Ejercicio 3 - TIR'!$C$26)*X955),'Ejercicio 3 - TIR'!$E$26-SQRT(('Ejercicio 3 - TIR'!$E$26-'Ejercicio 3 - TIR'!$C$26)*('Ejercicio 3 - TIR'!$E$26-'Ejercicio 3 - TIR'!$D$26)*(1-X955)))</f>
        <v>0.2548529086</v>
      </c>
      <c r="Z955" s="3">
        <f t="shared" si="16"/>
        <v>1.147339096</v>
      </c>
      <c r="AA955" s="3">
        <f t="shared" si="17"/>
        <v>1.314200409</v>
      </c>
      <c r="AB955" s="3">
        <f t="shared" si="18"/>
        <v>1.562289381</v>
      </c>
      <c r="AC955" s="3">
        <f t="shared" si="19"/>
        <v>1.912073651</v>
      </c>
      <c r="AD955" s="3">
        <f t="shared" si="20"/>
        <v>2.399371182</v>
      </c>
      <c r="AE955" s="2">
        <f t="shared" si="21"/>
        <v>4124.617214</v>
      </c>
      <c r="AF955" s="2">
        <f t="shared" si="22"/>
        <v>4724.473913</v>
      </c>
      <c r="AG955" s="2">
        <f t="shared" si="23"/>
        <v>5616.339315</v>
      </c>
      <c r="AH955" s="2">
        <f t="shared" si="24"/>
        <v>6873.79339</v>
      </c>
      <c r="AI955" s="2">
        <f t="shared" si="25"/>
        <v>8625.599628</v>
      </c>
      <c r="AJ955" s="4">
        <f t="shared" si="26"/>
        <v>46927.50997</v>
      </c>
      <c r="AK955" s="4">
        <f t="shared" si="27"/>
        <v>44106.05902</v>
      </c>
      <c r="AL955" s="4">
        <f t="shared" si="28"/>
        <v>63136.5</v>
      </c>
      <c r="AM955" s="4">
        <f t="shared" si="29"/>
        <v>71619.95063</v>
      </c>
      <c r="AN955" s="4">
        <f t="shared" si="30"/>
        <v>100673.4179</v>
      </c>
      <c r="AO955" s="4">
        <f>C955/'Ejercicio 3 - TIR'!$D$7</f>
        <v>12660.00605</v>
      </c>
      <c r="AP955" s="4">
        <f t="shared" si="31"/>
        <v>34267.50392</v>
      </c>
      <c r="AQ955" s="4">
        <f t="shared" si="32"/>
        <v>31446.05297</v>
      </c>
      <c r="AR955" s="4">
        <f t="shared" si="33"/>
        <v>50476.49395</v>
      </c>
      <c r="AS955" s="4">
        <f t="shared" si="34"/>
        <v>58959.94458</v>
      </c>
      <c r="AT955" s="4">
        <f t="shared" si="35"/>
        <v>88013.41186</v>
      </c>
      <c r="AU955" s="4">
        <f>AP955*'Ejercicio 3 - TIR'!$D$5</f>
        <v>17133.75196</v>
      </c>
      <c r="AV955" s="4">
        <f>AQ955*'Ejercicio 3 - TIR'!$D$5</f>
        <v>15723.02648</v>
      </c>
      <c r="AW955" s="4">
        <f>AR955*'Ejercicio 3 - TIR'!$D$5</f>
        <v>25238.24697</v>
      </c>
      <c r="AX955" s="4">
        <f>AS955*'Ejercicio 3 - TIR'!$D$5</f>
        <v>29479.97229</v>
      </c>
      <c r="AY955" s="4">
        <f>AT955*'Ejercicio 3 - TIR'!$D$5</f>
        <v>44006.70593</v>
      </c>
      <c r="AZ955" s="4">
        <f t="shared" ref="AZ955:BD955" si="2900">AJ955-AU955-AE955</f>
        <v>25669.1408</v>
      </c>
      <c r="BA955" s="4">
        <f t="shared" si="2900"/>
        <v>23658.55862</v>
      </c>
      <c r="BB955" s="4">
        <f t="shared" si="2900"/>
        <v>32281.91371</v>
      </c>
      <c r="BC955" s="4">
        <f t="shared" si="2900"/>
        <v>35266.18495</v>
      </c>
      <c r="BD955" s="4">
        <f t="shared" si="2900"/>
        <v>48041.11235</v>
      </c>
      <c r="BE955" s="4">
        <f t="shared" ref="BE955:BI955" si="2901">AZ955/Z955</f>
        <v>22372.75875</v>
      </c>
      <c r="BF955" s="4">
        <f t="shared" si="2901"/>
        <v>18002.24567</v>
      </c>
      <c r="BG955" s="4">
        <f t="shared" si="2901"/>
        <v>20663.21009</v>
      </c>
      <c r="BH955" s="4">
        <f t="shared" si="2901"/>
        <v>18443.94693</v>
      </c>
      <c r="BI955" s="4">
        <f t="shared" si="2901"/>
        <v>20022.37616</v>
      </c>
      <c r="BJ955" s="4">
        <f t="shared" si="38"/>
        <v>67168.10364</v>
      </c>
      <c r="BK955" s="4">
        <f t="shared" si="39"/>
        <v>30376.05369</v>
      </c>
      <c r="BL955" s="4">
        <f t="shared" si="40"/>
        <v>97544.15733</v>
      </c>
      <c r="BM955" s="4">
        <f>BK955*'Ejercicio 3 - TIR'!$D$5</f>
        <v>15188.02684</v>
      </c>
      <c r="BN955" s="4">
        <f t="shared" si="41"/>
        <v>82356.13049</v>
      </c>
      <c r="BO955" s="4">
        <f t="shared" si="42"/>
        <v>34324.04752</v>
      </c>
      <c r="BP955" s="4">
        <f t="shared" si="43"/>
        <v>-91294.07475</v>
      </c>
      <c r="BQ955" s="4">
        <f t="shared" ref="BQ955:BT955" si="2902">BE955</f>
        <v>22372.75875</v>
      </c>
      <c r="BR955" s="4">
        <f t="shared" si="2902"/>
        <v>18002.24567</v>
      </c>
      <c r="BS955" s="4">
        <f t="shared" si="2902"/>
        <v>20663.21009</v>
      </c>
      <c r="BT955" s="4">
        <f t="shared" si="2902"/>
        <v>18443.94693</v>
      </c>
      <c r="BU955" s="4">
        <f t="shared" si="45"/>
        <v>54346.42368</v>
      </c>
      <c r="BV955" s="36">
        <f t="shared" si="46"/>
        <v>12.11448356</v>
      </c>
    </row>
    <row r="956" ht="15.0" customHeight="1">
      <c r="A956" s="2">
        <v>955.0</v>
      </c>
      <c r="B956" s="3">
        <f t="shared" si="4"/>
        <v>0.02217772322</v>
      </c>
      <c r="C956" s="4">
        <f>IF(B956&lt;=('Ejercicio 3 - TIR'!$D$13-'Ejercicio 3 - TIR'!$C$13)/('Ejercicio 3 - TIR'!$E$13-'Ejercicio 3 - TIR'!$C$13),'Ejercicio 3 - TIR'!$C$13+SQRT(('Ejercicio 3 - TIR'!$E$13-'Ejercicio 3 - TIR'!$C$13)*('Ejercicio 3 - TIR'!$D$13-'Ejercicio 3 - TIR'!$C$13)*B956),'Ejercicio 3 - TIR'!$E$13-SQRT(('Ejercicio 3 - TIR'!$E$13-'Ejercicio 3 - TIR'!$C$13)*('Ejercicio 3 - TIR'!$E$13-'Ejercicio 3 - TIR'!$D$13)*(1-B956)))</f>
        <v>62978.43739</v>
      </c>
      <c r="D956" s="3">
        <f t="shared" si="5"/>
        <v>0.4516167891</v>
      </c>
      <c r="E956" s="4">
        <f>IF(D956&lt;=('Ejercicio 3 - TIR'!$D$14-'Ejercicio 3 - TIR'!$C$14)/('Ejercicio 3 - TIR'!$E$14-'Ejercicio 3 - TIR'!$C$14),'Ejercicio 3 - TIR'!$C$14+SQRT(('Ejercicio 3 - TIR'!$E$14-'Ejercicio 3 - TIR'!$C$14)*('Ejercicio 3 - TIR'!$D$14-'Ejercicio 3 - TIR'!$C$14)*D956),'Ejercicio 3 - TIR'!$E$14-SQRT(('Ejercicio 3 - TIR'!$E$14-'Ejercicio 3 - TIR'!$C$14)*('Ejercicio 3 - TIR'!$E$14-'Ejercicio 3 - TIR'!$D$14)*(1-D956)))</f>
        <v>30930.40896</v>
      </c>
      <c r="F956" s="3">
        <f t="shared" si="6"/>
        <v>0.549043202</v>
      </c>
      <c r="G956" s="4">
        <f>IF(F956&lt;=('Ejercicio 3 - TIR'!$D$18-'Ejercicio 3 - TIR'!$C$18)/('Ejercicio 3 - TIR'!$E$18-'Ejercicio 3 - TIR'!$C$18),'Ejercicio 3 - TIR'!$C$18+SQRT(('Ejercicio 3 - TIR'!$E$18-'Ejercicio 3 - TIR'!$C$18)*('Ejercicio 3 - TIR'!$D$18-'Ejercicio 3 - TIR'!$C$18)*F956),'Ejercicio 3 - TIR'!$E$18-SQRT(('Ejercicio 3 - TIR'!$E$18-'Ejercicio 3 - TIR'!$C$18)*('Ejercicio 3 - TIR'!$E$18-'Ejercicio 3 - TIR'!$D$18)*(1-F956)))</f>
        <v>39075.04712</v>
      </c>
      <c r="H956" s="3">
        <f t="shared" si="7"/>
        <v>0.4646919781</v>
      </c>
      <c r="I956" s="4">
        <f>IF(H956&lt;=('Ejercicio 3 - TIR'!$D$18-'Ejercicio 3 - TIR'!$C$18)/('Ejercicio 3 - TIR'!$E$18-'Ejercicio 3 - TIR'!$C$18),'Ejercicio 3 - TIR'!$C$18+SQRT(('Ejercicio 3 - TIR'!$E$18-'Ejercicio 3 - TIR'!$C$18)*('Ejercicio 3 - TIR'!$D$18-'Ejercicio 3 - TIR'!$C$18)*H956),'Ejercicio 3 - TIR'!$E$18-SQRT(('Ejercicio 3 - TIR'!$E$18-'Ejercicio 3 - TIR'!$C$18)*('Ejercicio 3 - TIR'!$E$18-'Ejercicio 3 - TIR'!$D$18)*(1-H956)))</f>
        <v>38348.87997</v>
      </c>
      <c r="J956" s="3">
        <f t="shared" si="8"/>
        <v>0.8231845948</v>
      </c>
      <c r="K956" s="4">
        <f>IF(J956&lt;=('Ejercicio 3 - TIR'!$D$18-'Ejercicio 3 - TIR'!$C$18)/('Ejercicio 3 - TIR'!$E$18-'Ejercicio 3 - TIR'!$C$18),'Ejercicio 3 - TIR'!$C$18+SQRT(('Ejercicio 3 - TIR'!$E$18-'Ejercicio 3 - TIR'!$C$18)*('Ejercicio 3 - TIR'!$D$18-'Ejercicio 3 - TIR'!$C$18)*J956),'Ejercicio 3 - TIR'!$E$18-SQRT(('Ejercicio 3 - TIR'!$E$18-'Ejercicio 3 - TIR'!$C$18)*('Ejercicio 3 - TIR'!$E$18-'Ejercicio 3 - TIR'!$D$18)*(1-J956)))</f>
        <v>41358.41307</v>
      </c>
      <c r="L956" s="3">
        <f t="shared" si="9"/>
        <v>0.07571242462</v>
      </c>
      <c r="M956" s="4">
        <f>IF(L956&lt;=('Ejercicio 3 - TIR'!$D$18-'Ejercicio 3 - TIR'!$C$18)/('Ejercicio 3 - TIR'!$E$18-'Ejercicio 3 - TIR'!$C$18),'Ejercicio 3 - TIR'!$C$18+SQRT(('Ejercicio 3 - TIR'!$E$18-'Ejercicio 3 - TIR'!$C$18)*('Ejercicio 3 - TIR'!$D$18-'Ejercicio 3 - TIR'!$C$18)*L956),'Ejercicio 3 - TIR'!$E$18-SQRT(('Ejercicio 3 - TIR'!$E$18-'Ejercicio 3 - TIR'!$C$18)*('Ejercicio 3 - TIR'!$E$18-'Ejercicio 3 - TIR'!$D$18)*(1-L956)))</f>
        <v>33369.99461</v>
      </c>
      <c r="N956" s="3">
        <f t="shared" si="10"/>
        <v>0.8430035536</v>
      </c>
      <c r="O956" s="4">
        <f>IF(N956&lt;=('Ejercicio 3 - TIR'!$D$18-'Ejercicio 3 - TIR'!$C$18)/('Ejercicio 3 - TIR'!$E$18-'Ejercicio 3 - TIR'!$C$18),'Ejercicio 3 - TIR'!$C$18+SQRT(('Ejercicio 3 - TIR'!$E$18-'Ejercicio 3 - TIR'!$C$18)*('Ejercicio 3 - TIR'!$D$18-'Ejercicio 3 - TIR'!$C$18)*N956),'Ejercicio 3 - TIR'!$E$18-SQRT(('Ejercicio 3 - TIR'!$E$18-'Ejercicio 3 - TIR'!$C$18)*('Ejercicio 3 - TIR'!$E$18-'Ejercicio 3 - TIR'!$D$18)*(1-N956)))</f>
        <v>41568.56685</v>
      </c>
      <c r="P956" s="3">
        <f t="shared" si="11"/>
        <v>0.5732924522</v>
      </c>
      <c r="Q956" s="7">
        <f>IF(P956&lt;=('Ejercicio 3 - TIR'!$D$22-'Ejercicio 3 - TIR'!$C$22)/('Ejercicio 3 - TIR'!$E$22-'Ejercicio 3 - TIR'!$C$22),'Ejercicio 3 - TIR'!$C$22+SQRT(('Ejercicio 3 - TIR'!$E$22-'Ejercicio 3 - TIR'!$C$22)*('Ejercicio 3 - TIR'!$D$22-'Ejercicio 3 - TIR'!$C$22)*P956),'Ejercicio 3 - TIR'!$E$22-SQRT(('Ejercicio 3 - TIR'!$E$22-'Ejercicio 3 - TIR'!$C$22)*('Ejercicio 3 - TIR'!$E$22-'Ejercicio 3 - TIR'!$D$22)*(1-P956)))</f>
        <v>0.1522858595</v>
      </c>
      <c r="R956" s="3">
        <f t="shared" si="12"/>
        <v>0.08951061971</v>
      </c>
      <c r="S956" s="7">
        <f>IF(R956&lt;=('Ejercicio 3 - TIR'!$D$23-'Ejercicio 3 - TIR'!$C$23)/('Ejercicio 3 - TIR'!$E$23-'Ejercicio 3 - TIR'!$C$23),'Ejercicio 3 - TIR'!$C$23+SQRT(('Ejercicio 3 - TIR'!$E$23-'Ejercicio 3 - TIR'!$C$23)*('Ejercicio 3 - TIR'!$D$23-'Ejercicio 3 - TIR'!$C$23)*R956),'Ejercicio 3 - TIR'!$E$23-SQRT(('Ejercicio 3 - TIR'!$E$23-'Ejercicio 3 - TIR'!$C$23)*('Ejercicio 3 - TIR'!$E$23-'Ejercicio 3 - TIR'!$D$23)*(1-R956)))</f>
        <v>0.1326932705</v>
      </c>
      <c r="T956" s="3">
        <f t="shared" si="13"/>
        <v>0.8499170806</v>
      </c>
      <c r="U956" s="7">
        <f>IF(T956&lt;=('Ejercicio 3 - TIR'!$D$24-'Ejercicio 3 - TIR'!$C$24)/('Ejercicio 3 - TIR'!$E$24-'Ejercicio 3 - TIR'!$C$24),'Ejercicio 3 - TIR'!$C$24+SQRT(('Ejercicio 3 - TIR'!$E$24-'Ejercicio 3 - TIR'!$C$24)*('Ejercicio 3 - TIR'!$D$24-'Ejercicio 3 - TIR'!$C$24)*T956),'Ejercicio 3 - TIR'!$E$24-SQRT(('Ejercicio 3 - TIR'!$E$24-'Ejercicio 3 - TIR'!$C$24)*('Ejercicio 3 - TIR'!$E$24-'Ejercicio 3 - TIR'!$D$24)*(1-T956)))</f>
        <v>0.1995004348</v>
      </c>
      <c r="V956" s="3">
        <f t="shared" si="14"/>
        <v>0.9963877703</v>
      </c>
      <c r="W956" s="7">
        <f>IF(V956&lt;=('Ejercicio 3 - TIR'!$D$25-'Ejercicio 3 - TIR'!$C$25)/('Ejercicio 3 - TIR'!$E$25-'Ejercicio 3 - TIR'!$C$25),'Ejercicio 3 - TIR'!$C$25+SQRT(('Ejercicio 3 - TIR'!$E$25-'Ejercicio 3 - TIR'!$C$25)*('Ejercicio 3 - TIR'!$D$25-'Ejercicio 3 - TIR'!$C$25)*V956),'Ejercicio 3 - TIR'!$E$25-SQRT(('Ejercicio 3 - TIR'!$E$25-'Ejercicio 3 - TIR'!$C$25)*('Ejercicio 3 - TIR'!$E$25-'Ejercicio 3 - TIR'!$D$25)*(1-V956)))</f>
        <v>0.2464443279</v>
      </c>
      <c r="X956" s="3">
        <f t="shared" si="15"/>
        <v>0.5145822504</v>
      </c>
      <c r="Y956" s="7">
        <f>IF(X956&lt;=('Ejercicio 3 - TIR'!$D$26-'Ejercicio 3 - TIR'!$C$26)/('Ejercicio 3 - TIR'!$E$26-'Ejercicio 3 - TIR'!$C$26),'Ejercicio 3 - TIR'!$C$26+SQRT(('Ejercicio 3 - TIR'!$E$26-'Ejercicio 3 - TIR'!$C$26)*('Ejercicio 3 - TIR'!$D$26-'Ejercicio 3 - TIR'!$C$26)*X956),'Ejercicio 3 - TIR'!$E$26-SQRT(('Ejercicio 3 - TIR'!$E$26-'Ejercicio 3 - TIR'!$C$26)*('Ejercicio 3 - TIR'!$E$26-'Ejercicio 3 - TIR'!$D$26)*(1-X956)))</f>
        <v>0.2288017984</v>
      </c>
      <c r="Z956" s="3">
        <f t="shared" si="16"/>
        <v>1.152285859</v>
      </c>
      <c r="AA956" s="3">
        <f t="shared" si="17"/>
        <v>1.305186439</v>
      </c>
      <c r="AB956" s="3">
        <f t="shared" si="18"/>
        <v>1.565571701</v>
      </c>
      <c r="AC956" s="3">
        <f t="shared" si="19"/>
        <v>1.951397966</v>
      </c>
      <c r="AD956" s="3">
        <f t="shared" si="20"/>
        <v>2.39788133</v>
      </c>
      <c r="AE956" s="2">
        <f t="shared" si="21"/>
        <v>4710.263912</v>
      </c>
      <c r="AF956" s="2">
        <f t="shared" si="22"/>
        <v>5335.284235</v>
      </c>
      <c r="AG956" s="2">
        <f t="shared" si="23"/>
        <v>6399.67576</v>
      </c>
      <c r="AH956" s="2">
        <f t="shared" si="24"/>
        <v>7976.839551</v>
      </c>
      <c r="AI956" s="2">
        <f t="shared" si="25"/>
        <v>9801.954786</v>
      </c>
      <c r="AJ956" s="4">
        <f t="shared" si="26"/>
        <v>45025.62426</v>
      </c>
      <c r="AK956" s="4">
        <f t="shared" si="27"/>
        <v>50052.43807</v>
      </c>
      <c r="AL956" s="4">
        <f t="shared" si="28"/>
        <v>64749.56108</v>
      </c>
      <c r="AM956" s="4">
        <f t="shared" si="29"/>
        <v>65118.13962</v>
      </c>
      <c r="AN956" s="4">
        <f t="shared" si="30"/>
        <v>99676.49037</v>
      </c>
      <c r="AO956" s="4">
        <f>C956/'Ejercicio 3 - TIR'!$D$7</f>
        <v>12595.68748</v>
      </c>
      <c r="AP956" s="4">
        <f t="shared" si="31"/>
        <v>32429.93678</v>
      </c>
      <c r="AQ956" s="4">
        <f t="shared" si="32"/>
        <v>37456.75059</v>
      </c>
      <c r="AR956" s="4">
        <f t="shared" si="33"/>
        <v>52153.8736</v>
      </c>
      <c r="AS956" s="4">
        <f t="shared" si="34"/>
        <v>52522.45214</v>
      </c>
      <c r="AT956" s="4">
        <f t="shared" si="35"/>
        <v>87080.80289</v>
      </c>
      <c r="AU956" s="4">
        <f>AP956*'Ejercicio 3 - TIR'!$D$5</f>
        <v>16214.96839</v>
      </c>
      <c r="AV956" s="4">
        <f>AQ956*'Ejercicio 3 - TIR'!$D$5</f>
        <v>18728.3753</v>
      </c>
      <c r="AW956" s="4">
        <f>AR956*'Ejercicio 3 - TIR'!$D$5</f>
        <v>26076.9368</v>
      </c>
      <c r="AX956" s="4">
        <f>AS956*'Ejercicio 3 - TIR'!$D$5</f>
        <v>26261.22607</v>
      </c>
      <c r="AY956" s="4">
        <f>AT956*'Ejercicio 3 - TIR'!$D$5</f>
        <v>43540.40144</v>
      </c>
      <c r="AZ956" s="4">
        <f t="shared" ref="AZ956:BD956" si="2903">AJ956-AU956-AE956</f>
        <v>24100.39196</v>
      </c>
      <c r="BA956" s="4">
        <f t="shared" si="2903"/>
        <v>25988.77854</v>
      </c>
      <c r="BB956" s="4">
        <f t="shared" si="2903"/>
        <v>32272.94852</v>
      </c>
      <c r="BC956" s="4">
        <f t="shared" si="2903"/>
        <v>30880.074</v>
      </c>
      <c r="BD956" s="4">
        <f t="shared" si="2903"/>
        <v>46334.13414</v>
      </c>
      <c r="BE956" s="4">
        <f t="shared" ref="BE956:BI956" si="2904">AZ956/Z956</f>
        <v>20915.28917</v>
      </c>
      <c r="BF956" s="4">
        <f t="shared" si="2904"/>
        <v>19911.92811</v>
      </c>
      <c r="BG956" s="4">
        <f t="shared" si="2904"/>
        <v>20614.16191</v>
      </c>
      <c r="BH956" s="4">
        <f t="shared" si="2904"/>
        <v>15824.59064</v>
      </c>
      <c r="BI956" s="4">
        <f t="shared" si="2904"/>
        <v>19322.94712</v>
      </c>
      <c r="BJ956" s="4">
        <f t="shared" si="38"/>
        <v>74167.45018</v>
      </c>
      <c r="BK956" s="4">
        <f t="shared" si="39"/>
        <v>30202.96385</v>
      </c>
      <c r="BL956" s="4">
        <f t="shared" si="40"/>
        <v>104370.414</v>
      </c>
      <c r="BM956" s="4">
        <f>BK956*'Ejercicio 3 - TIR'!$D$5</f>
        <v>15101.48192</v>
      </c>
      <c r="BN956" s="4">
        <f t="shared" si="41"/>
        <v>89268.9321</v>
      </c>
      <c r="BO956" s="4">
        <f t="shared" si="42"/>
        <v>37228.2527</v>
      </c>
      <c r="BP956" s="4">
        <f t="shared" si="43"/>
        <v>-93908.84635</v>
      </c>
      <c r="BQ956" s="4">
        <f t="shared" ref="BQ956:BT956" si="2905">BE956</f>
        <v>20915.28917</v>
      </c>
      <c r="BR956" s="4">
        <f t="shared" si="2905"/>
        <v>19911.92811</v>
      </c>
      <c r="BS956" s="4">
        <f t="shared" si="2905"/>
        <v>20614.16191</v>
      </c>
      <c r="BT956" s="4">
        <f t="shared" si="2905"/>
        <v>15824.59064</v>
      </c>
      <c r="BU956" s="4">
        <f t="shared" si="45"/>
        <v>56551.19982</v>
      </c>
      <c r="BV956" s="36">
        <f t="shared" si="46"/>
        <v>11.05528336</v>
      </c>
    </row>
    <row r="957" ht="15.0" customHeight="1">
      <c r="A957" s="2">
        <v>956.0</v>
      </c>
      <c r="B957" s="3">
        <f t="shared" si="4"/>
        <v>0.8887837159</v>
      </c>
      <c r="C957" s="4">
        <f>IF(B957&lt;=('Ejercicio 3 - TIR'!$D$13-'Ejercicio 3 - TIR'!$C$13)/('Ejercicio 3 - TIR'!$E$13-'Ejercicio 3 - TIR'!$C$13),'Ejercicio 3 - TIR'!$C$13+SQRT(('Ejercicio 3 - TIR'!$E$13-'Ejercicio 3 - TIR'!$C$13)*('Ejercicio 3 - TIR'!$D$13-'Ejercicio 3 - TIR'!$C$13)*B957),'Ejercicio 3 - TIR'!$E$13-SQRT(('Ejercicio 3 - TIR'!$E$13-'Ejercicio 3 - TIR'!$C$13)*('Ejercicio 3 - TIR'!$E$13-'Ejercicio 3 - TIR'!$D$13)*(1-B957)))</f>
        <v>88447.53096</v>
      </c>
      <c r="D957" s="3">
        <f t="shared" si="5"/>
        <v>0.5352944385</v>
      </c>
      <c r="E957" s="4">
        <f>IF(D957&lt;=('Ejercicio 3 - TIR'!$D$14-'Ejercicio 3 - TIR'!$C$14)/('Ejercicio 3 - TIR'!$E$14-'Ejercicio 3 - TIR'!$C$14),'Ejercicio 3 - TIR'!$C$14+SQRT(('Ejercicio 3 - TIR'!$E$14-'Ejercicio 3 - TIR'!$C$14)*('Ejercicio 3 - TIR'!$D$14-'Ejercicio 3 - TIR'!$C$14)*D957),'Ejercicio 3 - TIR'!$E$14-SQRT(('Ejercicio 3 - TIR'!$E$14-'Ejercicio 3 - TIR'!$C$14)*('Ejercicio 3 - TIR'!$E$14-'Ejercicio 3 - TIR'!$D$14)*(1-D957)))</f>
        <v>31650.99801</v>
      </c>
      <c r="F957" s="3">
        <f t="shared" si="6"/>
        <v>0.2441245396</v>
      </c>
      <c r="G957" s="4">
        <f>IF(F957&lt;=('Ejercicio 3 - TIR'!$D$18-'Ejercicio 3 - TIR'!$C$18)/('Ejercicio 3 - TIR'!$E$18-'Ejercicio 3 - TIR'!$C$18),'Ejercicio 3 - TIR'!$C$18+SQRT(('Ejercicio 3 - TIR'!$E$18-'Ejercicio 3 - TIR'!$C$18)*('Ejercicio 3 - TIR'!$D$18-'Ejercicio 3 - TIR'!$C$18)*F957),'Ejercicio 3 - TIR'!$E$18-SQRT(('Ejercicio 3 - TIR'!$E$18-'Ejercicio 3 - TIR'!$C$18)*('Ejercicio 3 - TIR'!$E$18-'Ejercicio 3 - TIR'!$D$18)*(1-F957)))</f>
        <v>36051.33712</v>
      </c>
      <c r="H957" s="3">
        <f t="shared" si="7"/>
        <v>0.5678925693</v>
      </c>
      <c r="I957" s="4">
        <f>IF(H957&lt;=('Ejercicio 3 - TIR'!$D$18-'Ejercicio 3 - TIR'!$C$18)/('Ejercicio 3 - TIR'!$E$18-'Ejercicio 3 - TIR'!$C$18),'Ejercicio 3 - TIR'!$C$18+SQRT(('Ejercicio 3 - TIR'!$E$18-'Ejercicio 3 - TIR'!$C$18)*('Ejercicio 3 - TIR'!$D$18-'Ejercicio 3 - TIR'!$C$18)*H957),'Ejercicio 3 - TIR'!$E$18-SQRT(('Ejercicio 3 - TIR'!$E$18-'Ejercicio 3 - TIR'!$C$18)*('Ejercicio 3 - TIR'!$E$18-'Ejercicio 3 - TIR'!$D$18)*(1-H957)))</f>
        <v>39229.51166</v>
      </c>
      <c r="J957" s="3">
        <f t="shared" si="8"/>
        <v>0.892905722</v>
      </c>
      <c r="K957" s="4">
        <f>IF(J957&lt;=('Ejercicio 3 - TIR'!$D$18-'Ejercicio 3 - TIR'!$C$18)/('Ejercicio 3 - TIR'!$E$18-'Ejercicio 3 - TIR'!$C$18),'Ejercicio 3 - TIR'!$C$18+SQRT(('Ejercicio 3 - TIR'!$E$18-'Ejercicio 3 - TIR'!$C$18)*('Ejercicio 3 - TIR'!$D$18-'Ejercicio 3 - TIR'!$C$18)*J957),'Ejercicio 3 - TIR'!$E$18-SQRT(('Ejercicio 3 - TIR'!$E$18-'Ejercicio 3 - TIR'!$C$18)*('Ejercicio 3 - TIR'!$E$18-'Ejercicio 3 - TIR'!$D$18)*(1-J957)))</f>
        <v>42165.90917</v>
      </c>
      <c r="L957" s="3">
        <f t="shared" si="9"/>
        <v>0.007766150009</v>
      </c>
      <c r="M957" s="4">
        <f>IF(L957&lt;=('Ejercicio 3 - TIR'!$D$18-'Ejercicio 3 - TIR'!$C$18)/('Ejercicio 3 - TIR'!$E$18-'Ejercicio 3 - TIR'!$C$18),'Ejercicio 3 - TIR'!$C$18+SQRT(('Ejercicio 3 - TIR'!$E$18-'Ejercicio 3 - TIR'!$C$18)*('Ejercicio 3 - TIR'!$D$18-'Ejercicio 3 - TIR'!$C$18)*L957),'Ejercicio 3 - TIR'!$E$18-SQRT(('Ejercicio 3 - TIR'!$E$18-'Ejercicio 3 - TIR'!$C$18)*('Ejercicio 3 - TIR'!$E$18-'Ejercicio 3 - TIR'!$D$18)*(1-L957)))</f>
        <v>31079.31576</v>
      </c>
      <c r="N957" s="3">
        <f t="shared" si="10"/>
        <v>0.1105150521</v>
      </c>
      <c r="O957" s="4">
        <f>IF(N957&lt;=('Ejercicio 3 - TIR'!$D$18-'Ejercicio 3 - TIR'!$C$18)/('Ejercicio 3 - TIR'!$E$18-'Ejercicio 3 - TIR'!$C$18),'Ejercicio 3 - TIR'!$C$18+SQRT(('Ejercicio 3 - TIR'!$E$18-'Ejercicio 3 - TIR'!$C$18)*('Ejercicio 3 - TIR'!$D$18-'Ejercicio 3 - TIR'!$C$18)*N957),'Ejercicio 3 - TIR'!$E$18-SQRT(('Ejercicio 3 - TIR'!$E$18-'Ejercicio 3 - TIR'!$C$18)*('Ejercicio 3 - TIR'!$E$18-'Ejercicio 3 - TIR'!$D$18)*(1-N957)))</f>
        <v>34071.51788</v>
      </c>
      <c r="P957" s="3">
        <f t="shared" si="11"/>
        <v>0.2972828948</v>
      </c>
      <c r="Q957" s="7">
        <f>IF(P957&lt;=('Ejercicio 3 - TIR'!$D$22-'Ejercicio 3 - TIR'!$C$22)/('Ejercicio 3 - TIR'!$E$22-'Ejercicio 3 - TIR'!$C$22),'Ejercicio 3 - TIR'!$C$22+SQRT(('Ejercicio 3 - TIR'!$E$22-'Ejercicio 3 - TIR'!$C$22)*('Ejercicio 3 - TIR'!$D$22-'Ejercicio 3 - TIR'!$C$22)*P957),'Ejercicio 3 - TIR'!$E$22-SQRT(('Ejercicio 3 - TIR'!$E$22-'Ejercicio 3 - TIR'!$C$22)*('Ejercicio 3 - TIR'!$E$22-'Ejercicio 3 - TIR'!$D$22)*(1-P957)))</f>
        <v>0.1431324277</v>
      </c>
      <c r="R957" s="3">
        <f t="shared" si="12"/>
        <v>0.8254148729</v>
      </c>
      <c r="S957" s="7">
        <f>IF(R957&lt;=('Ejercicio 3 - TIR'!$D$23-'Ejercicio 3 - TIR'!$C$23)/('Ejercicio 3 - TIR'!$E$23-'Ejercicio 3 - TIR'!$C$23),'Ejercicio 3 - TIR'!$C$23+SQRT(('Ejercicio 3 - TIR'!$E$23-'Ejercicio 3 - TIR'!$C$23)*('Ejercicio 3 - TIR'!$D$23-'Ejercicio 3 - TIR'!$C$23)*R957),'Ejercicio 3 - TIR'!$E$23-SQRT(('Ejercicio 3 - TIR'!$E$23-'Ejercicio 3 - TIR'!$C$23)*('Ejercicio 3 - TIR'!$E$23-'Ejercicio 3 - TIR'!$D$23)*(1-R957)))</f>
        <v>0.162272811</v>
      </c>
      <c r="T957" s="3">
        <f t="shared" si="13"/>
        <v>0.6940401687</v>
      </c>
      <c r="U957" s="7">
        <f>IF(T957&lt;=('Ejercicio 3 - TIR'!$D$24-'Ejercicio 3 - TIR'!$C$24)/('Ejercicio 3 - TIR'!$E$24-'Ejercicio 3 - TIR'!$C$24),'Ejercicio 3 - TIR'!$C$24+SQRT(('Ejercicio 3 - TIR'!$E$24-'Ejercicio 3 - TIR'!$C$24)*('Ejercicio 3 - TIR'!$D$24-'Ejercicio 3 - TIR'!$C$24)*T957),'Ejercicio 3 - TIR'!$E$24-SQRT(('Ejercicio 3 - TIR'!$E$24-'Ejercicio 3 - TIR'!$C$24)*('Ejercicio 3 - TIR'!$E$24-'Ejercicio 3 - TIR'!$D$24)*(1-T957)))</f>
        <v>0.1907307751</v>
      </c>
      <c r="V957" s="3">
        <f t="shared" si="14"/>
        <v>0.3350538554</v>
      </c>
      <c r="W957" s="7">
        <f>IF(V957&lt;=('Ejercicio 3 - TIR'!$D$25-'Ejercicio 3 - TIR'!$C$25)/('Ejercicio 3 - TIR'!$E$25-'Ejercicio 3 - TIR'!$C$25),'Ejercicio 3 - TIR'!$C$25+SQRT(('Ejercicio 3 - TIR'!$E$25-'Ejercicio 3 - TIR'!$C$25)*('Ejercicio 3 - TIR'!$D$25-'Ejercicio 3 - TIR'!$C$25)*V957),'Ejercicio 3 - TIR'!$E$25-SQRT(('Ejercicio 3 - TIR'!$E$25-'Ejercicio 3 - TIR'!$C$25)*('Ejercicio 3 - TIR'!$E$25-'Ejercicio 3 - TIR'!$D$25)*(1-V957)))</f>
        <v>0.2017577829</v>
      </c>
      <c r="X957" s="3">
        <f t="shared" si="15"/>
        <v>0.4574800259</v>
      </c>
      <c r="Y957" s="7">
        <f>IF(X957&lt;=('Ejercicio 3 - TIR'!$D$26-'Ejercicio 3 - TIR'!$C$26)/('Ejercicio 3 - TIR'!$E$26-'Ejercicio 3 - TIR'!$C$26),'Ejercicio 3 - TIR'!$C$26+SQRT(('Ejercicio 3 - TIR'!$E$26-'Ejercicio 3 - TIR'!$C$26)*('Ejercicio 3 - TIR'!$D$26-'Ejercicio 3 - TIR'!$C$26)*X957),'Ejercicio 3 - TIR'!$E$26-SQRT(('Ejercicio 3 - TIR'!$E$26-'Ejercicio 3 - TIR'!$C$26)*('Ejercicio 3 - TIR'!$E$26-'Ejercicio 3 - TIR'!$D$26)*(1-X957)))</f>
        <v>0.2258741479</v>
      </c>
      <c r="Z957" s="3">
        <f t="shared" si="16"/>
        <v>1.143132428</v>
      </c>
      <c r="AA957" s="3">
        <f t="shared" si="17"/>
        <v>1.32863174</v>
      </c>
      <c r="AB957" s="3">
        <f t="shared" si="18"/>
        <v>1.582042702</v>
      </c>
      <c r="AC957" s="3">
        <f t="shared" si="19"/>
        <v>1.90123213</v>
      </c>
      <c r="AD957" s="3">
        <f t="shared" si="20"/>
        <v>2.330671317</v>
      </c>
      <c r="AE957" s="2">
        <f t="shared" si="21"/>
        <v>4530.284184</v>
      </c>
      <c r="AF957" s="2">
        <f t="shared" si="22"/>
        <v>5265.426133</v>
      </c>
      <c r="AG957" s="2">
        <f t="shared" si="23"/>
        <v>6269.704941</v>
      </c>
      <c r="AH957" s="2">
        <f t="shared" si="24"/>
        <v>7534.666709</v>
      </c>
      <c r="AI957" s="2">
        <f t="shared" si="25"/>
        <v>9236.553132</v>
      </c>
      <c r="AJ957" s="4">
        <f t="shared" si="26"/>
        <v>41211.45252</v>
      </c>
      <c r="AK957" s="4">
        <f t="shared" si="27"/>
        <v>52121.57433</v>
      </c>
      <c r="AL957" s="4">
        <f t="shared" si="28"/>
        <v>66708.26886</v>
      </c>
      <c r="AM957" s="4">
        <f t="shared" si="29"/>
        <v>59088.99368</v>
      </c>
      <c r="AN957" s="4">
        <f t="shared" si="30"/>
        <v>79409.50944</v>
      </c>
      <c r="AO957" s="4">
        <f>C957/'Ejercicio 3 - TIR'!$D$7</f>
        <v>17689.50619</v>
      </c>
      <c r="AP957" s="4">
        <f t="shared" si="31"/>
        <v>23521.94633</v>
      </c>
      <c r="AQ957" s="4">
        <f t="shared" si="32"/>
        <v>34432.06814</v>
      </c>
      <c r="AR957" s="4">
        <f t="shared" si="33"/>
        <v>49018.76267</v>
      </c>
      <c r="AS957" s="4">
        <f t="shared" si="34"/>
        <v>41399.48749</v>
      </c>
      <c r="AT957" s="4">
        <f t="shared" si="35"/>
        <v>61720.00325</v>
      </c>
      <c r="AU957" s="4">
        <f>AP957*'Ejercicio 3 - TIR'!$D$5</f>
        <v>11760.97317</v>
      </c>
      <c r="AV957" s="4">
        <f>AQ957*'Ejercicio 3 - TIR'!$D$5</f>
        <v>17216.03407</v>
      </c>
      <c r="AW957" s="4">
        <f>AR957*'Ejercicio 3 - TIR'!$D$5</f>
        <v>24509.38133</v>
      </c>
      <c r="AX957" s="4">
        <f>AS957*'Ejercicio 3 - TIR'!$D$5</f>
        <v>20699.74375</v>
      </c>
      <c r="AY957" s="4">
        <f>AT957*'Ejercicio 3 - TIR'!$D$5</f>
        <v>30860.00163</v>
      </c>
      <c r="AZ957" s="4">
        <f t="shared" ref="AZ957:BD957" si="2906">AJ957-AU957-AE957</f>
        <v>24920.19517</v>
      </c>
      <c r="BA957" s="4">
        <f t="shared" si="2906"/>
        <v>29640.11413</v>
      </c>
      <c r="BB957" s="4">
        <f t="shared" si="2906"/>
        <v>35929.18258</v>
      </c>
      <c r="BC957" s="4">
        <f t="shared" si="2906"/>
        <v>30854.58323</v>
      </c>
      <c r="BD957" s="4">
        <f t="shared" si="2906"/>
        <v>39312.95469</v>
      </c>
      <c r="BE957" s="4">
        <f t="shared" ref="BE957:BI957" si="2907">AZ957/Z957</f>
        <v>21799.91974</v>
      </c>
      <c r="BF957" s="4">
        <f t="shared" si="2907"/>
        <v>22308.7506</v>
      </c>
      <c r="BG957" s="4">
        <f t="shared" si="2907"/>
        <v>22710.62756</v>
      </c>
      <c r="BH957" s="4">
        <f t="shared" si="2907"/>
        <v>16228.73017</v>
      </c>
      <c r="BI957" s="4">
        <f t="shared" si="2907"/>
        <v>16867.65285</v>
      </c>
      <c r="BJ957" s="4">
        <f t="shared" si="38"/>
        <v>73768.07322</v>
      </c>
      <c r="BK957" s="4">
        <f t="shared" si="39"/>
        <v>41228.42469</v>
      </c>
      <c r="BL957" s="4">
        <f t="shared" si="40"/>
        <v>114996.4979</v>
      </c>
      <c r="BM957" s="4">
        <f>BK957*'Ejercicio 3 - TIR'!$D$5</f>
        <v>20614.21235</v>
      </c>
      <c r="BN957" s="4">
        <f t="shared" si="41"/>
        <v>94382.28557</v>
      </c>
      <c r="BO957" s="4">
        <f t="shared" si="42"/>
        <v>40495.75111</v>
      </c>
      <c r="BP957" s="4">
        <f t="shared" si="43"/>
        <v>-120098.529</v>
      </c>
      <c r="BQ957" s="4">
        <f t="shared" ref="BQ957:BT957" si="2908">BE957</f>
        <v>21799.91974</v>
      </c>
      <c r="BR957" s="4">
        <f t="shared" si="2908"/>
        <v>22308.7506</v>
      </c>
      <c r="BS957" s="4">
        <f t="shared" si="2908"/>
        <v>22710.62756</v>
      </c>
      <c r="BT957" s="4">
        <f t="shared" si="2908"/>
        <v>16228.73017</v>
      </c>
      <c r="BU957" s="4">
        <f t="shared" si="45"/>
        <v>57363.40396</v>
      </c>
      <c r="BV957" s="36">
        <f t="shared" si="46"/>
        <v>4.689470717</v>
      </c>
    </row>
    <row r="958" ht="15.0" customHeight="1">
      <c r="A958" s="2">
        <v>957.0</v>
      </c>
      <c r="B958" s="3">
        <f t="shared" si="4"/>
        <v>0.806637724</v>
      </c>
      <c r="C958" s="4">
        <f>IF(B958&lt;=('Ejercicio 3 - TIR'!$D$13-'Ejercicio 3 - TIR'!$C$13)/('Ejercicio 3 - TIR'!$E$13-'Ejercicio 3 - TIR'!$C$13),'Ejercicio 3 - TIR'!$C$13+SQRT(('Ejercicio 3 - TIR'!$E$13-'Ejercicio 3 - TIR'!$C$13)*('Ejercicio 3 - TIR'!$D$13-'Ejercicio 3 - TIR'!$C$13)*B958),'Ejercicio 3 - TIR'!$E$13-SQRT(('Ejercicio 3 - TIR'!$E$13-'Ejercicio 3 - TIR'!$C$13)*('Ejercicio 3 - TIR'!$E$13-'Ejercicio 3 - TIR'!$D$13)*(1-B958)))</f>
        <v>84767.31372</v>
      </c>
      <c r="D958" s="3">
        <f t="shared" si="5"/>
        <v>0.5701044937</v>
      </c>
      <c r="E958" s="4">
        <f>IF(D958&lt;=('Ejercicio 3 - TIR'!$D$14-'Ejercicio 3 - TIR'!$C$14)/('Ejercicio 3 - TIR'!$E$14-'Ejercicio 3 - TIR'!$C$14),'Ejercicio 3 - TIR'!$C$14+SQRT(('Ejercicio 3 - TIR'!$E$14-'Ejercicio 3 - TIR'!$C$14)*('Ejercicio 3 - TIR'!$D$14-'Ejercicio 3 - TIR'!$C$14)*D958),'Ejercicio 3 - TIR'!$E$14-SQRT(('Ejercicio 3 - TIR'!$E$14-'Ejercicio 3 - TIR'!$C$14)*('Ejercicio 3 - TIR'!$E$14-'Ejercicio 3 - TIR'!$D$14)*(1-D958)))</f>
        <v>31969.78668</v>
      </c>
      <c r="F958" s="3">
        <f t="shared" si="6"/>
        <v>0.1159196191</v>
      </c>
      <c r="G958" s="4">
        <f>IF(F958&lt;=('Ejercicio 3 - TIR'!$D$18-'Ejercicio 3 - TIR'!$C$18)/('Ejercicio 3 - TIR'!$E$18-'Ejercicio 3 - TIR'!$C$18),'Ejercicio 3 - TIR'!$C$18+SQRT(('Ejercicio 3 - TIR'!$E$18-'Ejercicio 3 - TIR'!$C$18)*('Ejercicio 3 - TIR'!$D$18-'Ejercicio 3 - TIR'!$C$18)*F958),'Ejercicio 3 - TIR'!$E$18-SQRT(('Ejercicio 3 - TIR'!$E$18-'Ejercicio 3 - TIR'!$C$18)*('Ejercicio 3 - TIR'!$E$18-'Ejercicio 3 - TIR'!$D$18)*(1-F958)))</f>
        <v>34169.88523</v>
      </c>
      <c r="H958" s="3">
        <f t="shared" si="7"/>
        <v>0.9308119228</v>
      </c>
      <c r="I958" s="4">
        <f>IF(H958&lt;=('Ejercicio 3 - TIR'!$D$18-'Ejercicio 3 - TIR'!$C$18)/('Ejercicio 3 - TIR'!$E$18-'Ejercicio 3 - TIR'!$C$18),'Ejercicio 3 - TIR'!$C$18+SQRT(('Ejercicio 3 - TIR'!$E$18-'Ejercicio 3 - TIR'!$C$18)*('Ejercicio 3 - TIR'!$D$18-'Ejercicio 3 - TIR'!$C$18)*H958),'Ejercicio 3 - TIR'!$E$18-SQRT(('Ejercicio 3 - TIR'!$E$18-'Ejercicio 3 - TIR'!$C$18)*('Ejercicio 3 - TIR'!$E$18-'Ejercicio 3 - TIR'!$D$18)*(1-H958)))</f>
        <v>42722.03912</v>
      </c>
      <c r="J958" s="3">
        <f t="shared" si="8"/>
        <v>0.6254636217</v>
      </c>
      <c r="K958" s="4">
        <f>IF(J958&lt;=('Ejercicio 3 - TIR'!$D$18-'Ejercicio 3 - TIR'!$C$18)/('Ejercicio 3 - TIR'!$E$18-'Ejercicio 3 - TIR'!$C$18),'Ejercicio 3 - TIR'!$C$18+SQRT(('Ejercicio 3 - TIR'!$E$18-'Ejercicio 3 - TIR'!$C$18)*('Ejercicio 3 - TIR'!$D$18-'Ejercicio 3 - TIR'!$C$18)*J958),'Ejercicio 3 - TIR'!$E$18-SQRT(('Ejercicio 3 - TIR'!$E$18-'Ejercicio 3 - TIR'!$C$18)*('Ejercicio 3 - TIR'!$E$18-'Ejercicio 3 - TIR'!$D$18)*(1-J958)))</f>
        <v>39686.0489</v>
      </c>
      <c r="L958" s="3">
        <f t="shared" si="9"/>
        <v>0.2705040077</v>
      </c>
      <c r="M958" s="4">
        <f>IF(L958&lt;=('Ejercicio 3 - TIR'!$D$18-'Ejercicio 3 - TIR'!$C$18)/('Ejercicio 3 - TIR'!$E$18-'Ejercicio 3 - TIR'!$C$18),'Ejercicio 3 - TIR'!$C$18+SQRT(('Ejercicio 3 - TIR'!$E$18-'Ejercicio 3 - TIR'!$C$18)*('Ejercicio 3 - TIR'!$D$18-'Ejercicio 3 - TIR'!$C$18)*L958),'Ejercicio 3 - TIR'!$E$18-SQRT(('Ejercicio 3 - TIR'!$E$18-'Ejercicio 3 - TIR'!$C$18)*('Ejercicio 3 - TIR'!$E$18-'Ejercicio 3 - TIR'!$D$18)*(1-L958)))</f>
        <v>36369.89805</v>
      </c>
      <c r="N958" s="3">
        <f t="shared" si="10"/>
        <v>0.4352010365</v>
      </c>
      <c r="O958" s="4">
        <f>IF(N958&lt;=('Ejercicio 3 - TIR'!$D$18-'Ejercicio 3 - TIR'!$C$18)/('Ejercicio 3 - TIR'!$E$18-'Ejercicio 3 - TIR'!$C$18),'Ejercicio 3 - TIR'!$C$18+SQRT(('Ejercicio 3 - TIR'!$E$18-'Ejercicio 3 - TIR'!$C$18)*('Ejercicio 3 - TIR'!$D$18-'Ejercicio 3 - TIR'!$C$18)*N958),'Ejercicio 3 - TIR'!$E$18-SQRT(('Ejercicio 3 - TIR'!$E$18-'Ejercicio 3 - TIR'!$C$18)*('Ejercicio 3 - TIR'!$E$18-'Ejercicio 3 - TIR'!$D$18)*(1-N958)))</f>
        <v>38079.61357</v>
      </c>
      <c r="P958" s="3">
        <f t="shared" si="11"/>
        <v>0.4405693355</v>
      </c>
      <c r="Q958" s="7">
        <f>IF(P958&lt;=('Ejercicio 3 - TIR'!$D$22-'Ejercicio 3 - TIR'!$C$22)/('Ejercicio 3 - TIR'!$E$22-'Ejercicio 3 - TIR'!$C$22),'Ejercicio 3 - TIR'!$C$22+SQRT(('Ejercicio 3 - TIR'!$E$22-'Ejercicio 3 - TIR'!$C$22)*('Ejercicio 3 - TIR'!$D$22-'Ejercicio 3 - TIR'!$C$22)*P958),'Ejercicio 3 - TIR'!$E$22-SQRT(('Ejercicio 3 - TIR'!$E$22-'Ejercicio 3 - TIR'!$C$22)*('Ejercicio 3 - TIR'!$E$22-'Ejercicio 3 - TIR'!$D$22)*(1-P958)))</f>
        <v>0.1481606961</v>
      </c>
      <c r="R958" s="3">
        <f t="shared" si="12"/>
        <v>0.5886134683</v>
      </c>
      <c r="S958" s="7">
        <f>IF(R958&lt;=('Ejercicio 3 - TIR'!$D$23-'Ejercicio 3 - TIR'!$C$23)/('Ejercicio 3 - TIR'!$E$23-'Ejercicio 3 - TIR'!$C$23),'Ejercicio 3 - TIR'!$C$23+SQRT(('Ejercicio 3 - TIR'!$E$23-'Ejercicio 3 - TIR'!$C$23)*('Ejercicio 3 - TIR'!$D$23-'Ejercicio 3 - TIR'!$C$23)*R958),'Ejercicio 3 - TIR'!$E$23-SQRT(('Ejercicio 3 - TIR'!$E$23-'Ejercicio 3 - TIR'!$C$23)*('Ejercicio 3 - TIR'!$E$23-'Ejercicio 3 - TIR'!$D$23)*(1-R958)))</f>
        <v>0.1527879483</v>
      </c>
      <c r="T958" s="3">
        <f t="shared" si="13"/>
        <v>0.379425271</v>
      </c>
      <c r="U958" s="7">
        <f>IF(T958&lt;=('Ejercicio 3 - TIR'!$D$24-'Ejercicio 3 - TIR'!$C$24)/('Ejercicio 3 - TIR'!$E$24-'Ejercicio 3 - TIR'!$C$24),'Ejercicio 3 - TIR'!$C$24+SQRT(('Ejercicio 3 - TIR'!$E$24-'Ejercicio 3 - TIR'!$C$24)*('Ejercicio 3 - TIR'!$D$24-'Ejercicio 3 - TIR'!$C$24)*T958),'Ejercicio 3 - TIR'!$E$24-SQRT(('Ejercicio 3 - TIR'!$E$24-'Ejercicio 3 - TIR'!$C$24)*('Ejercicio 3 - TIR'!$E$24-'Ejercicio 3 - TIR'!$D$24)*(1-T958)))</f>
        <v>0.1782275233</v>
      </c>
      <c r="V958" s="3">
        <f t="shared" si="14"/>
        <v>0.9778537639</v>
      </c>
      <c r="W958" s="7">
        <f>IF(V958&lt;=('Ejercicio 3 - TIR'!$D$25-'Ejercicio 3 - TIR'!$C$25)/('Ejercicio 3 - TIR'!$E$25-'Ejercicio 3 - TIR'!$C$25),'Ejercicio 3 - TIR'!$C$25+SQRT(('Ejercicio 3 - TIR'!$E$25-'Ejercicio 3 - TIR'!$C$25)*('Ejercicio 3 - TIR'!$D$25-'Ejercicio 3 - TIR'!$C$25)*V958),'Ejercicio 3 - TIR'!$E$25-SQRT(('Ejercicio 3 - TIR'!$E$25-'Ejercicio 3 - TIR'!$C$25)*('Ejercicio 3 - TIR'!$E$25-'Ejercicio 3 - TIR'!$D$25)*(1-V958)))</f>
        <v>0.2411959199</v>
      </c>
      <c r="X958" s="3">
        <f t="shared" si="15"/>
        <v>0.4414668628</v>
      </c>
      <c r="Y958" s="7">
        <f>IF(X958&lt;=('Ejercicio 3 - TIR'!$D$26-'Ejercicio 3 - TIR'!$C$26)/('Ejercicio 3 - TIR'!$E$26-'Ejercicio 3 - TIR'!$C$26),'Ejercicio 3 - TIR'!$C$26+SQRT(('Ejercicio 3 - TIR'!$E$26-'Ejercicio 3 - TIR'!$C$26)*('Ejercicio 3 - TIR'!$D$26-'Ejercicio 3 - TIR'!$C$26)*X958),'Ejercicio 3 - TIR'!$E$26-SQRT(('Ejercicio 3 - TIR'!$E$26-'Ejercicio 3 - TIR'!$C$26)*('Ejercicio 3 - TIR'!$E$26-'Ejercicio 3 - TIR'!$D$26)*(1-X958)))</f>
        <v>0.2250811604</v>
      </c>
      <c r="Z958" s="3">
        <f t="shared" si="16"/>
        <v>1.148160696</v>
      </c>
      <c r="AA958" s="3">
        <f t="shared" si="17"/>
        <v>1.323585813</v>
      </c>
      <c r="AB958" s="3">
        <f t="shared" si="18"/>
        <v>1.559485234</v>
      </c>
      <c r="AC958" s="3">
        <f t="shared" si="19"/>
        <v>1.93562671</v>
      </c>
      <c r="AD958" s="3">
        <f t="shared" si="20"/>
        <v>2.371299816</v>
      </c>
      <c r="AE958" s="2">
        <f t="shared" si="21"/>
        <v>4736.665848</v>
      </c>
      <c r="AF958" s="2">
        <f t="shared" si="22"/>
        <v>5460.371305</v>
      </c>
      <c r="AG958" s="2">
        <f t="shared" si="23"/>
        <v>6433.559759</v>
      </c>
      <c r="AH958" s="2">
        <f t="shared" si="24"/>
        <v>7985.308123</v>
      </c>
      <c r="AI958" s="2">
        <f t="shared" si="25"/>
        <v>9782.650542</v>
      </c>
      <c r="AJ958" s="4">
        <f t="shared" si="26"/>
        <v>39232.51922</v>
      </c>
      <c r="AK958" s="4">
        <f t="shared" si="27"/>
        <v>56546.28488</v>
      </c>
      <c r="AL958" s="4">
        <f t="shared" si="28"/>
        <v>61889.80727</v>
      </c>
      <c r="AM958" s="4">
        <f t="shared" si="29"/>
        <v>70398.54611</v>
      </c>
      <c r="AN958" s="4">
        <f t="shared" si="30"/>
        <v>90298.18067</v>
      </c>
      <c r="AO958" s="4">
        <f>C958/'Ejercicio 3 - TIR'!$D$7</f>
        <v>16953.46274</v>
      </c>
      <c r="AP958" s="4">
        <f t="shared" si="31"/>
        <v>22279.05647</v>
      </c>
      <c r="AQ958" s="4">
        <f t="shared" si="32"/>
        <v>39592.82214</v>
      </c>
      <c r="AR958" s="4">
        <f t="shared" si="33"/>
        <v>44936.34453</v>
      </c>
      <c r="AS958" s="4">
        <f t="shared" si="34"/>
        <v>53445.08337</v>
      </c>
      <c r="AT958" s="4">
        <f t="shared" si="35"/>
        <v>73344.71792</v>
      </c>
      <c r="AU958" s="4">
        <f>AP958*'Ejercicio 3 - TIR'!$D$5</f>
        <v>11139.52824</v>
      </c>
      <c r="AV958" s="4">
        <f>AQ958*'Ejercicio 3 - TIR'!$D$5</f>
        <v>19796.41107</v>
      </c>
      <c r="AW958" s="4">
        <f>AR958*'Ejercicio 3 - TIR'!$D$5</f>
        <v>22468.17226</v>
      </c>
      <c r="AX958" s="4">
        <f>AS958*'Ejercicio 3 - TIR'!$D$5</f>
        <v>26722.54168</v>
      </c>
      <c r="AY958" s="4">
        <f>AT958*'Ejercicio 3 - TIR'!$D$5</f>
        <v>36672.35896</v>
      </c>
      <c r="AZ958" s="4">
        <f t="shared" ref="AZ958:BD958" si="2909">AJ958-AU958-AE958</f>
        <v>23356.32513</v>
      </c>
      <c r="BA958" s="4">
        <f t="shared" si="2909"/>
        <v>31289.50251</v>
      </c>
      <c r="BB958" s="4">
        <f t="shared" si="2909"/>
        <v>32988.07525</v>
      </c>
      <c r="BC958" s="4">
        <f t="shared" si="2909"/>
        <v>35690.6963</v>
      </c>
      <c r="BD958" s="4">
        <f t="shared" si="2909"/>
        <v>43843.17116</v>
      </c>
      <c r="BE958" s="4">
        <f t="shared" ref="BE958:BI958" si="2910">AZ958/Z958</f>
        <v>20342.38344</v>
      </c>
      <c r="BF958" s="4">
        <f t="shared" si="2910"/>
        <v>23639.95005</v>
      </c>
      <c r="BG958" s="4">
        <f t="shared" si="2910"/>
        <v>21153.18217</v>
      </c>
      <c r="BH958" s="4">
        <f t="shared" si="2910"/>
        <v>18438.8323</v>
      </c>
      <c r="BI958" s="4">
        <f t="shared" si="2910"/>
        <v>18489.08808</v>
      </c>
      <c r="BJ958" s="4">
        <f t="shared" si="38"/>
        <v>75809.94928</v>
      </c>
      <c r="BK958" s="4">
        <f t="shared" si="39"/>
        <v>40201.74309</v>
      </c>
      <c r="BL958" s="4">
        <f t="shared" si="40"/>
        <v>116011.6924</v>
      </c>
      <c r="BM958" s="4">
        <f>BK958*'Ejercicio 3 - TIR'!$D$5</f>
        <v>20100.87155</v>
      </c>
      <c r="BN958" s="4">
        <f t="shared" si="41"/>
        <v>95910.82083</v>
      </c>
      <c r="BO958" s="4">
        <f t="shared" si="42"/>
        <v>40446.51805</v>
      </c>
      <c r="BP958" s="4">
        <f t="shared" si="43"/>
        <v>-116737.1004</v>
      </c>
      <c r="BQ958" s="4">
        <f t="shared" ref="BQ958:BT958" si="2911">BE958</f>
        <v>20342.38344</v>
      </c>
      <c r="BR958" s="4">
        <f t="shared" si="2911"/>
        <v>23639.95005</v>
      </c>
      <c r="BS958" s="4">
        <f t="shared" si="2911"/>
        <v>21153.18217</v>
      </c>
      <c r="BT958" s="4">
        <f t="shared" si="2911"/>
        <v>18438.8323</v>
      </c>
      <c r="BU958" s="4">
        <f t="shared" si="45"/>
        <v>58935.60613</v>
      </c>
      <c r="BV958" s="36">
        <f t="shared" si="46"/>
        <v>5.972872523</v>
      </c>
    </row>
    <row r="959" ht="15.0" customHeight="1">
      <c r="A959" s="2">
        <v>958.0</v>
      </c>
      <c r="B959" s="3">
        <f t="shared" si="4"/>
        <v>0.862796823</v>
      </c>
      <c r="C959" s="4">
        <f>IF(B959&lt;=('Ejercicio 3 - TIR'!$D$13-'Ejercicio 3 - TIR'!$C$13)/('Ejercicio 3 - TIR'!$E$13-'Ejercicio 3 - TIR'!$C$13),'Ejercicio 3 - TIR'!$C$13+SQRT(('Ejercicio 3 - TIR'!$E$13-'Ejercicio 3 - TIR'!$C$13)*('Ejercicio 3 - TIR'!$D$13-'Ejercicio 3 - TIR'!$C$13)*B959),'Ejercicio 3 - TIR'!$E$13-SQRT(('Ejercicio 3 - TIR'!$E$13-'Ejercicio 3 - TIR'!$C$13)*('Ejercicio 3 - TIR'!$E$13-'Ejercicio 3 - TIR'!$D$13)*(1-B959)))</f>
        <v>87168.6395</v>
      </c>
      <c r="D959" s="3">
        <f t="shared" si="5"/>
        <v>0.2773386655</v>
      </c>
      <c r="E959" s="4">
        <f>IF(D959&lt;=('Ejercicio 3 - TIR'!$D$14-'Ejercicio 3 - TIR'!$C$14)/('Ejercicio 3 - TIR'!$E$14-'Ejercicio 3 - TIR'!$C$14),'Ejercicio 3 - TIR'!$C$14+SQRT(('Ejercicio 3 - TIR'!$E$14-'Ejercicio 3 - TIR'!$C$14)*('Ejercicio 3 - TIR'!$D$14-'Ejercicio 3 - TIR'!$C$14)*D959),'Ejercicio 3 - TIR'!$E$14-SQRT(('Ejercicio 3 - TIR'!$E$14-'Ejercicio 3 - TIR'!$C$14)*('Ejercicio 3 - TIR'!$E$14-'Ejercicio 3 - TIR'!$D$14)*(1-D959)))</f>
        <v>29560.74554</v>
      </c>
      <c r="F959" s="3">
        <f t="shared" si="6"/>
        <v>0.3343124092</v>
      </c>
      <c r="G959" s="4">
        <f>IF(F959&lt;=('Ejercicio 3 - TIR'!$D$18-'Ejercicio 3 - TIR'!$C$18)/('Ejercicio 3 - TIR'!$E$18-'Ejercicio 3 - TIR'!$C$18),'Ejercicio 3 - TIR'!$C$18+SQRT(('Ejercicio 3 - TIR'!$E$18-'Ejercicio 3 - TIR'!$C$18)*('Ejercicio 3 - TIR'!$D$18-'Ejercicio 3 - TIR'!$C$18)*F959),'Ejercicio 3 - TIR'!$E$18-SQRT(('Ejercicio 3 - TIR'!$E$18-'Ejercicio 3 - TIR'!$C$18)*('Ejercicio 3 - TIR'!$E$18-'Ejercicio 3 - TIR'!$D$18)*(1-F959)))</f>
        <v>37081.44486</v>
      </c>
      <c r="H959" s="3">
        <f t="shared" si="7"/>
        <v>0.0376295785</v>
      </c>
      <c r="I959" s="4">
        <f>IF(H959&lt;=('Ejercicio 3 - TIR'!$D$18-'Ejercicio 3 - TIR'!$C$18)/('Ejercicio 3 - TIR'!$E$18-'Ejercicio 3 - TIR'!$C$18),'Ejercicio 3 - TIR'!$C$18+SQRT(('Ejercicio 3 - TIR'!$E$18-'Ejercicio 3 - TIR'!$C$18)*('Ejercicio 3 - TIR'!$D$18-'Ejercicio 3 - TIR'!$C$18)*H959),'Ejercicio 3 - TIR'!$E$18-SQRT(('Ejercicio 3 - TIR'!$E$18-'Ejercicio 3 - TIR'!$C$18)*('Ejercicio 3 - TIR'!$E$18-'Ejercicio 3 - TIR'!$D$18)*(1-H959)))</f>
        <v>32375.80234</v>
      </c>
      <c r="J959" s="3">
        <f t="shared" si="8"/>
        <v>0.8206491289</v>
      </c>
      <c r="K959" s="4">
        <f>IF(J959&lt;=('Ejercicio 3 - TIR'!$D$18-'Ejercicio 3 - TIR'!$C$18)/('Ejercicio 3 - TIR'!$E$18-'Ejercicio 3 - TIR'!$C$18),'Ejercicio 3 - TIR'!$C$18+SQRT(('Ejercicio 3 - TIR'!$E$18-'Ejercicio 3 - TIR'!$C$18)*('Ejercicio 3 - TIR'!$D$18-'Ejercicio 3 - TIR'!$C$18)*J959),'Ejercicio 3 - TIR'!$E$18-SQRT(('Ejercicio 3 - TIR'!$E$18-'Ejercicio 3 - TIR'!$C$18)*('Ejercicio 3 - TIR'!$E$18-'Ejercicio 3 - TIR'!$D$18)*(1-J959)))</f>
        <v>41332.39651</v>
      </c>
      <c r="L959" s="3">
        <f t="shared" si="9"/>
        <v>0.9695657122</v>
      </c>
      <c r="M959" s="4">
        <f>IF(L959&lt;=('Ejercicio 3 - TIR'!$D$18-'Ejercicio 3 - TIR'!$C$18)/('Ejercicio 3 - TIR'!$E$18-'Ejercicio 3 - TIR'!$C$18),'Ejercicio 3 - TIR'!$C$18+SQRT(('Ejercicio 3 - TIR'!$E$18-'Ejercicio 3 - TIR'!$C$18)*('Ejercicio 3 - TIR'!$D$18-'Ejercicio 3 - TIR'!$C$18)*L959),'Ejercicio 3 - TIR'!$E$18-SQRT(('Ejercicio 3 - TIR'!$E$18-'Ejercicio 3 - TIR'!$C$18)*('Ejercicio 3 - TIR'!$E$18-'Ejercicio 3 - TIR'!$D$18)*(1-L959)))</f>
        <v>43489.18182</v>
      </c>
      <c r="N959" s="3">
        <f t="shared" si="10"/>
        <v>0.7363124107</v>
      </c>
      <c r="O959" s="4">
        <f>IF(N959&lt;=('Ejercicio 3 - TIR'!$D$18-'Ejercicio 3 - TIR'!$C$18)/('Ejercicio 3 - TIR'!$E$18-'Ejercicio 3 - TIR'!$C$18),'Ejercicio 3 - TIR'!$C$18+SQRT(('Ejercicio 3 - TIR'!$E$18-'Ejercicio 3 - TIR'!$C$18)*('Ejercicio 3 - TIR'!$D$18-'Ejercicio 3 - TIR'!$C$18)*N959),'Ejercicio 3 - TIR'!$E$18-SQRT(('Ejercicio 3 - TIR'!$E$18-'Ejercicio 3 - TIR'!$C$18)*('Ejercicio 3 - TIR'!$E$18-'Ejercicio 3 - TIR'!$D$18)*(1-N959)))</f>
        <v>40552.91453</v>
      </c>
      <c r="P959" s="3">
        <f t="shared" si="11"/>
        <v>0.8714463587</v>
      </c>
      <c r="Q959" s="7">
        <f>IF(P959&lt;=('Ejercicio 3 - TIR'!$D$22-'Ejercicio 3 - TIR'!$C$22)/('Ejercicio 3 - TIR'!$E$22-'Ejercicio 3 - TIR'!$C$22),'Ejercicio 3 - TIR'!$C$22+SQRT(('Ejercicio 3 - TIR'!$E$22-'Ejercicio 3 - TIR'!$C$22)*('Ejercicio 3 - TIR'!$D$22-'Ejercicio 3 - TIR'!$C$22)*P959),'Ejercicio 3 - TIR'!$E$22-SQRT(('Ejercicio 3 - TIR'!$E$22-'Ejercicio 3 - TIR'!$C$22)*('Ejercicio 3 - TIR'!$E$22-'Ejercicio 3 - TIR'!$D$22)*(1-P959)))</f>
        <v>0.1647882758</v>
      </c>
      <c r="R959" s="3">
        <f t="shared" si="12"/>
        <v>0.5574858171</v>
      </c>
      <c r="S959" s="7">
        <f>IF(R959&lt;=('Ejercicio 3 - TIR'!$D$23-'Ejercicio 3 - TIR'!$C$23)/('Ejercicio 3 - TIR'!$E$23-'Ejercicio 3 - TIR'!$C$23),'Ejercicio 3 - TIR'!$C$23+SQRT(('Ejercicio 3 - TIR'!$E$23-'Ejercicio 3 - TIR'!$C$23)*('Ejercicio 3 - TIR'!$D$23-'Ejercicio 3 - TIR'!$C$23)*R959),'Ejercicio 3 - TIR'!$E$23-SQRT(('Ejercicio 3 - TIR'!$E$23-'Ejercicio 3 - TIR'!$C$23)*('Ejercicio 3 - TIR'!$E$23-'Ejercicio 3 - TIR'!$D$23)*(1-R959)))</f>
        <v>0.1517772161</v>
      </c>
      <c r="T959" s="3">
        <f t="shared" si="13"/>
        <v>0.9731678742</v>
      </c>
      <c r="U959" s="7">
        <f>IF(T959&lt;=('Ejercicio 3 - TIR'!$D$24-'Ejercicio 3 - TIR'!$C$24)/('Ejercicio 3 - TIR'!$E$24-'Ejercicio 3 - TIR'!$C$24),'Ejercicio 3 - TIR'!$C$24+SQRT(('Ejercicio 3 - TIR'!$E$24-'Ejercicio 3 - TIR'!$C$24)*('Ejercicio 3 - TIR'!$D$24-'Ejercicio 3 - TIR'!$C$24)*T959),'Ejercicio 3 - TIR'!$E$24-SQRT(('Ejercicio 3 - TIR'!$E$24-'Ejercicio 3 - TIR'!$C$24)*('Ejercicio 3 - TIR'!$E$24-'Ejercicio 3 - TIR'!$D$24)*(1-T959)))</f>
        <v>0.2113322464</v>
      </c>
      <c r="V959" s="3">
        <f t="shared" si="14"/>
        <v>0.9690952415</v>
      </c>
      <c r="W959" s="7">
        <f>IF(V959&lt;=('Ejercicio 3 - TIR'!$D$25-'Ejercicio 3 - TIR'!$C$25)/('Ejercicio 3 - TIR'!$E$25-'Ejercicio 3 - TIR'!$C$25),'Ejercicio 3 - TIR'!$C$25+SQRT(('Ejercicio 3 - TIR'!$E$25-'Ejercicio 3 - TIR'!$C$25)*('Ejercicio 3 - TIR'!$D$25-'Ejercicio 3 - TIR'!$C$25)*V959),'Ejercicio 3 - TIR'!$E$25-SQRT(('Ejercicio 3 - TIR'!$E$25-'Ejercicio 3 - TIR'!$C$25)*('Ejercicio 3 - TIR'!$E$25-'Ejercicio 3 - TIR'!$D$25)*(1-V959)))</f>
        <v>0.2395996801</v>
      </c>
      <c r="X959" s="3">
        <f t="shared" si="15"/>
        <v>0.5852409066</v>
      </c>
      <c r="Y959" s="7">
        <f>IF(X959&lt;=('Ejercicio 3 - TIR'!$D$26-'Ejercicio 3 - TIR'!$C$26)/('Ejercicio 3 - TIR'!$E$26-'Ejercicio 3 - TIR'!$C$26),'Ejercicio 3 - TIR'!$C$26+SQRT(('Ejercicio 3 - TIR'!$E$26-'Ejercicio 3 - TIR'!$C$26)*('Ejercicio 3 - TIR'!$D$26-'Ejercicio 3 - TIR'!$C$26)*X959),'Ejercicio 3 - TIR'!$E$26-SQRT(('Ejercicio 3 - TIR'!$E$26-'Ejercicio 3 - TIR'!$C$26)*('Ejercicio 3 - TIR'!$E$26-'Ejercicio 3 - TIR'!$D$26)*(1-X959)))</f>
        <v>0.2326745406</v>
      </c>
      <c r="Z959" s="3">
        <f t="shared" si="16"/>
        <v>1.164788276</v>
      </c>
      <c r="AA959" s="3">
        <f t="shared" si="17"/>
        <v>1.341576598</v>
      </c>
      <c r="AB959" s="3">
        <f t="shared" si="18"/>
        <v>1.625094994</v>
      </c>
      <c r="AC959" s="3">
        <f t="shared" si="19"/>
        <v>2.014467234</v>
      </c>
      <c r="AD959" s="3">
        <f t="shared" si="20"/>
        <v>2.483182473</v>
      </c>
      <c r="AE959" s="2">
        <f t="shared" si="21"/>
        <v>4871.264288</v>
      </c>
      <c r="AF959" s="2">
        <f t="shared" si="22"/>
        <v>5610.611221</v>
      </c>
      <c r="AG959" s="2">
        <f t="shared" si="23"/>
        <v>6796.314294</v>
      </c>
      <c r="AH959" s="2">
        <f t="shared" si="24"/>
        <v>8424.709025</v>
      </c>
      <c r="AI959" s="2">
        <f t="shared" si="25"/>
        <v>10384.92433</v>
      </c>
      <c r="AJ959" s="4">
        <f t="shared" si="26"/>
        <v>43192.03223</v>
      </c>
      <c r="AK959" s="4">
        <f t="shared" si="27"/>
        <v>43434.61875</v>
      </c>
      <c r="AL959" s="4">
        <f t="shared" si="28"/>
        <v>67169.07066</v>
      </c>
      <c r="AM959" s="4">
        <f t="shared" si="29"/>
        <v>87607.53182</v>
      </c>
      <c r="AN959" s="4">
        <f t="shared" si="30"/>
        <v>100700.2866</v>
      </c>
      <c r="AO959" s="4">
        <f>C959/'Ejercicio 3 - TIR'!$D$7</f>
        <v>17433.7279</v>
      </c>
      <c r="AP959" s="4">
        <f t="shared" si="31"/>
        <v>25758.30433</v>
      </c>
      <c r="AQ959" s="4">
        <f t="shared" si="32"/>
        <v>26000.89085</v>
      </c>
      <c r="AR959" s="4">
        <f t="shared" si="33"/>
        <v>49735.34276</v>
      </c>
      <c r="AS959" s="4">
        <f t="shared" si="34"/>
        <v>70173.80392</v>
      </c>
      <c r="AT959" s="4">
        <f t="shared" si="35"/>
        <v>83266.55867</v>
      </c>
      <c r="AU959" s="4">
        <f>AP959*'Ejercicio 3 - TIR'!$D$5</f>
        <v>12879.15216</v>
      </c>
      <c r="AV959" s="4">
        <f>AQ959*'Ejercicio 3 - TIR'!$D$5</f>
        <v>13000.44543</v>
      </c>
      <c r="AW959" s="4">
        <f>AR959*'Ejercicio 3 - TIR'!$D$5</f>
        <v>24867.67138</v>
      </c>
      <c r="AX959" s="4">
        <f>AS959*'Ejercicio 3 - TIR'!$D$5</f>
        <v>35086.90196</v>
      </c>
      <c r="AY959" s="4">
        <f>AT959*'Ejercicio 3 - TIR'!$D$5</f>
        <v>41633.27934</v>
      </c>
      <c r="AZ959" s="4">
        <f t="shared" ref="AZ959:BD959" si="2912">AJ959-AU959-AE959</f>
        <v>25441.61577</v>
      </c>
      <c r="BA959" s="4">
        <f t="shared" si="2912"/>
        <v>24823.56211</v>
      </c>
      <c r="BB959" s="4">
        <f t="shared" si="2912"/>
        <v>35505.08498</v>
      </c>
      <c r="BC959" s="4">
        <f t="shared" si="2912"/>
        <v>44095.92083</v>
      </c>
      <c r="BD959" s="4">
        <f t="shared" si="2912"/>
        <v>48682.08291</v>
      </c>
      <c r="BE959" s="4">
        <f t="shared" ref="BE959:BI959" si="2913">AZ959/Z959</f>
        <v>21842.26636</v>
      </c>
      <c r="BF959" s="4">
        <f t="shared" si="2913"/>
        <v>18503.27603</v>
      </c>
      <c r="BG959" s="4">
        <f t="shared" si="2913"/>
        <v>21848.00588</v>
      </c>
      <c r="BH959" s="4">
        <f t="shared" si="2913"/>
        <v>21889.61929</v>
      </c>
      <c r="BI959" s="4">
        <f t="shared" si="2913"/>
        <v>19604.71429</v>
      </c>
      <c r="BJ959" s="4">
        <f t="shared" si="38"/>
        <v>73404.72521</v>
      </c>
      <c r="BK959" s="4">
        <f t="shared" si="39"/>
        <v>43291.12755</v>
      </c>
      <c r="BL959" s="4">
        <f t="shared" si="40"/>
        <v>116695.8528</v>
      </c>
      <c r="BM959" s="4">
        <f>BK959*'Ejercicio 3 - TIR'!$D$5</f>
        <v>21645.56378</v>
      </c>
      <c r="BN959" s="4">
        <f t="shared" si="41"/>
        <v>95050.28899</v>
      </c>
      <c r="BO959" s="4">
        <f t="shared" si="42"/>
        <v>38277.60949</v>
      </c>
      <c r="BP959" s="4">
        <f t="shared" si="43"/>
        <v>-116729.385</v>
      </c>
      <c r="BQ959" s="4">
        <f t="shared" ref="BQ959:BT959" si="2914">BE959</f>
        <v>21842.26636</v>
      </c>
      <c r="BR959" s="4">
        <f t="shared" si="2914"/>
        <v>18503.27603</v>
      </c>
      <c r="BS959" s="4">
        <f t="shared" si="2914"/>
        <v>21848.00588</v>
      </c>
      <c r="BT959" s="4">
        <f t="shared" si="2914"/>
        <v>21889.61929</v>
      </c>
      <c r="BU959" s="4">
        <f t="shared" si="45"/>
        <v>57882.32378</v>
      </c>
      <c r="BV959" s="36">
        <f t="shared" si="46"/>
        <v>5.807297494</v>
      </c>
    </row>
    <row r="960" ht="15.0" customHeight="1">
      <c r="A960" s="2">
        <v>959.0</v>
      </c>
      <c r="B960" s="3">
        <f t="shared" si="4"/>
        <v>0.4062948744</v>
      </c>
      <c r="C960" s="4">
        <f>IF(B960&lt;=('Ejercicio 3 - TIR'!$D$13-'Ejercicio 3 - TIR'!$C$13)/('Ejercicio 3 - TIR'!$E$13-'Ejercicio 3 - TIR'!$C$13),'Ejercicio 3 - TIR'!$C$13+SQRT(('Ejercicio 3 - TIR'!$E$13-'Ejercicio 3 - TIR'!$C$13)*('Ejercicio 3 - TIR'!$D$13-'Ejercicio 3 - TIR'!$C$13)*B960),'Ejercicio 3 - TIR'!$E$13-SQRT(('Ejercicio 3 - TIR'!$E$13-'Ejercicio 3 - TIR'!$C$13)*('Ejercicio 3 - TIR'!$E$13-'Ejercicio 3 - TIR'!$D$13)*(1-B960)))</f>
        <v>73308.31308</v>
      </c>
      <c r="D960" s="3">
        <f t="shared" si="5"/>
        <v>0.9467732313</v>
      </c>
      <c r="E960" s="4">
        <f>IF(D960&lt;=('Ejercicio 3 - TIR'!$D$14-'Ejercicio 3 - TIR'!$C$14)/('Ejercicio 3 - TIR'!$E$14-'Ejercicio 3 - TIR'!$C$14),'Ejercicio 3 - TIR'!$C$14+SQRT(('Ejercicio 3 - TIR'!$E$14-'Ejercicio 3 - TIR'!$C$14)*('Ejercicio 3 - TIR'!$D$14-'Ejercicio 3 - TIR'!$C$14)*D960),'Ejercicio 3 - TIR'!$E$14-SQRT(('Ejercicio 3 - TIR'!$E$14-'Ejercicio 3 - TIR'!$C$14)*('Ejercicio 3 - TIR'!$E$14-'Ejercicio 3 - TIR'!$D$14)*(1-D960)))</f>
        <v>37174.40001</v>
      </c>
      <c r="F960" s="3">
        <f t="shared" si="6"/>
        <v>0.5451771931</v>
      </c>
      <c r="G960" s="4">
        <f>IF(F960&lt;=('Ejercicio 3 - TIR'!$D$18-'Ejercicio 3 - TIR'!$C$18)/('Ejercicio 3 - TIR'!$E$18-'Ejercicio 3 - TIR'!$C$18),'Ejercicio 3 - TIR'!$C$18+SQRT(('Ejercicio 3 - TIR'!$E$18-'Ejercicio 3 - TIR'!$C$18)*('Ejercicio 3 - TIR'!$D$18-'Ejercicio 3 - TIR'!$C$18)*F960),'Ejercicio 3 - TIR'!$E$18-SQRT(('Ejercicio 3 - TIR'!$E$18-'Ejercicio 3 - TIR'!$C$18)*('Ejercicio 3 - TIR'!$E$18-'Ejercicio 3 - TIR'!$D$18)*(1-F960)))</f>
        <v>39043.04036</v>
      </c>
      <c r="H960" s="3">
        <f t="shared" si="7"/>
        <v>0.3919800104</v>
      </c>
      <c r="I960" s="4">
        <f>IF(H960&lt;=('Ejercicio 3 - TIR'!$D$18-'Ejercicio 3 - TIR'!$C$18)/('Ejercicio 3 - TIR'!$E$18-'Ejercicio 3 - TIR'!$C$18),'Ejercicio 3 - TIR'!$C$18+SQRT(('Ejercicio 3 - TIR'!$E$18-'Ejercicio 3 - TIR'!$C$18)*('Ejercicio 3 - TIR'!$D$18-'Ejercicio 3 - TIR'!$C$18)*H960),'Ejercicio 3 - TIR'!$E$18-SQRT(('Ejercicio 3 - TIR'!$E$18-'Ejercicio 3 - TIR'!$C$18)*('Ejercicio 3 - TIR'!$E$18-'Ejercicio 3 - TIR'!$D$18)*(1-H960)))</f>
        <v>37667.92029</v>
      </c>
      <c r="J960" s="3">
        <f t="shared" si="8"/>
        <v>0.9984812632</v>
      </c>
      <c r="K960" s="4">
        <f>IF(J960&lt;=('Ejercicio 3 - TIR'!$D$18-'Ejercicio 3 - TIR'!$C$18)/('Ejercicio 3 - TIR'!$E$18-'Ejercicio 3 - TIR'!$C$18),'Ejercicio 3 - TIR'!$C$18+SQRT(('Ejercicio 3 - TIR'!$E$18-'Ejercicio 3 - TIR'!$C$18)*('Ejercicio 3 - TIR'!$D$18-'Ejercicio 3 - TIR'!$C$18)*J960),'Ejercicio 3 - TIR'!$E$18-SQRT(('Ejercicio 3 - TIR'!$E$18-'Ejercicio 3 - TIR'!$C$18)*('Ejercicio 3 - TIR'!$E$18-'Ejercicio 3 - TIR'!$D$18)*(1-J960)))</f>
        <v>44662.50147</v>
      </c>
      <c r="L960" s="3">
        <f t="shared" si="9"/>
        <v>0.5271090317</v>
      </c>
      <c r="M960" s="4">
        <f>IF(L960&lt;=('Ejercicio 3 - TIR'!$D$18-'Ejercicio 3 - TIR'!$C$18)/('Ejercicio 3 - TIR'!$E$18-'Ejercicio 3 - TIR'!$C$18),'Ejercicio 3 - TIR'!$C$18+SQRT(('Ejercicio 3 - TIR'!$E$18-'Ejercicio 3 - TIR'!$C$18)*('Ejercicio 3 - TIR'!$D$18-'Ejercicio 3 - TIR'!$C$18)*L960),'Ejercicio 3 - TIR'!$E$18-SQRT(('Ejercicio 3 - TIR'!$E$18-'Ejercicio 3 - TIR'!$C$18)*('Ejercicio 3 - TIR'!$E$18-'Ejercicio 3 - TIR'!$D$18)*(1-L960)))</f>
        <v>38891.92638</v>
      </c>
      <c r="N960" s="3">
        <f t="shared" si="10"/>
        <v>0.6769590303</v>
      </c>
      <c r="O960" s="4">
        <f>IF(N960&lt;=('Ejercicio 3 - TIR'!$D$18-'Ejercicio 3 - TIR'!$C$18)/('Ejercicio 3 - TIR'!$E$18-'Ejercicio 3 - TIR'!$C$18),'Ejercicio 3 - TIR'!$C$18+SQRT(('Ejercicio 3 - TIR'!$E$18-'Ejercicio 3 - TIR'!$C$18)*('Ejercicio 3 - TIR'!$D$18-'Ejercicio 3 - TIR'!$C$18)*N960),'Ejercicio 3 - TIR'!$E$18-SQRT(('Ejercicio 3 - TIR'!$E$18-'Ejercicio 3 - TIR'!$C$18)*('Ejercicio 3 - TIR'!$E$18-'Ejercicio 3 - TIR'!$D$18)*(1-N960)))</f>
        <v>40077.79798</v>
      </c>
      <c r="P960" s="3">
        <f t="shared" si="11"/>
        <v>0.8237891901</v>
      </c>
      <c r="Q960" s="7">
        <f>IF(P960&lt;=('Ejercicio 3 - TIR'!$D$22-'Ejercicio 3 - TIR'!$C$22)/('Ejercicio 3 - TIR'!$E$22-'Ejercicio 3 - TIR'!$C$22),'Ejercicio 3 - TIR'!$C$22+SQRT(('Ejercicio 3 - TIR'!$E$22-'Ejercicio 3 - TIR'!$C$22)*('Ejercicio 3 - TIR'!$D$22-'Ejercicio 3 - TIR'!$C$22)*P960),'Ejercicio 3 - TIR'!$E$22-SQRT(('Ejercicio 3 - TIR'!$E$22-'Ejercicio 3 - TIR'!$C$22)*('Ejercicio 3 - TIR'!$E$22-'Ejercicio 3 - TIR'!$D$22)*(1-P960)))</f>
        <v>0.1621904672</v>
      </c>
      <c r="R960" s="3">
        <f t="shared" si="12"/>
        <v>0.3636885808</v>
      </c>
      <c r="S960" s="7">
        <f>IF(R960&lt;=('Ejercicio 3 - TIR'!$D$23-'Ejercicio 3 - TIR'!$C$23)/('Ejercicio 3 - TIR'!$E$23-'Ejercicio 3 - TIR'!$C$23),'Ejercicio 3 - TIR'!$C$23+SQRT(('Ejercicio 3 - TIR'!$E$23-'Ejercicio 3 - TIR'!$C$23)*('Ejercicio 3 - TIR'!$D$23-'Ejercicio 3 - TIR'!$C$23)*R960),'Ejercicio 3 - TIR'!$E$23-SQRT(('Ejercicio 3 - TIR'!$E$23-'Ejercicio 3 - TIR'!$C$23)*('Ejercicio 3 - TIR'!$E$23-'Ejercicio 3 - TIR'!$D$23)*(1-R960)))</f>
        <v>0.1455859228</v>
      </c>
      <c r="T960" s="3">
        <f t="shared" si="13"/>
        <v>0.459639447</v>
      </c>
      <c r="U960" s="7">
        <f>IF(T960&lt;=('Ejercicio 3 - TIR'!$D$24-'Ejercicio 3 - TIR'!$C$24)/('Ejercicio 3 - TIR'!$E$24-'Ejercicio 3 - TIR'!$C$24),'Ejercicio 3 - TIR'!$C$24+SQRT(('Ejercicio 3 - TIR'!$E$24-'Ejercicio 3 - TIR'!$C$24)*('Ejercicio 3 - TIR'!$D$24-'Ejercicio 3 - TIR'!$C$24)*T960),'Ejercicio 3 - TIR'!$E$24-SQRT(('Ejercicio 3 - TIR'!$E$24-'Ejercicio 3 - TIR'!$C$24)*('Ejercicio 3 - TIR'!$E$24-'Ejercicio 3 - TIR'!$D$24)*(1-T960)))</f>
        <v>0.1811025766</v>
      </c>
      <c r="V960" s="3">
        <f t="shared" si="14"/>
        <v>0.6401910508</v>
      </c>
      <c r="W960" s="7">
        <f>IF(V960&lt;=('Ejercicio 3 - TIR'!$D$25-'Ejercicio 3 - TIR'!$C$25)/('Ejercicio 3 - TIR'!$E$25-'Ejercicio 3 - TIR'!$C$25),'Ejercicio 3 - TIR'!$C$25+SQRT(('Ejercicio 3 - TIR'!$E$25-'Ejercicio 3 - TIR'!$C$25)*('Ejercicio 3 - TIR'!$D$25-'Ejercicio 3 - TIR'!$C$25)*V960),'Ejercicio 3 - TIR'!$E$25-SQRT(('Ejercicio 3 - TIR'!$E$25-'Ejercicio 3 - TIR'!$C$25)*('Ejercicio 3 - TIR'!$E$25-'Ejercicio 3 - TIR'!$D$25)*(1-V960)))</f>
        <v>0.2145129415</v>
      </c>
      <c r="X960" s="3">
        <f t="shared" si="15"/>
        <v>0.9494639811</v>
      </c>
      <c r="Y960" s="7">
        <f>IF(X960&lt;=('Ejercicio 3 - TIR'!$D$26-'Ejercicio 3 - TIR'!$C$26)/('Ejercicio 3 - TIR'!$E$26-'Ejercicio 3 - TIR'!$C$26),'Ejercicio 3 - TIR'!$C$26+SQRT(('Ejercicio 3 - TIR'!$E$26-'Ejercicio 3 - TIR'!$C$26)*('Ejercicio 3 - TIR'!$D$26-'Ejercicio 3 - TIR'!$C$26)*X960),'Ejercicio 3 - TIR'!$E$26-SQRT(('Ejercicio 3 - TIR'!$E$26-'Ejercicio 3 - TIR'!$C$26)*('Ejercicio 3 - TIR'!$E$26-'Ejercicio 3 - TIR'!$D$26)*(1-X960)))</f>
        <v>0.2634804812</v>
      </c>
      <c r="Z960" s="3">
        <f t="shared" si="16"/>
        <v>1.162190467</v>
      </c>
      <c r="AA960" s="3">
        <f t="shared" si="17"/>
        <v>1.331389039</v>
      </c>
      <c r="AB960" s="3">
        <f t="shared" si="18"/>
        <v>1.572507024</v>
      </c>
      <c r="AC960" s="3">
        <f t="shared" si="19"/>
        <v>1.909830132</v>
      </c>
      <c r="AD960" s="3">
        <f t="shared" si="20"/>
        <v>2.413033094</v>
      </c>
      <c r="AE960" s="2">
        <f t="shared" si="21"/>
        <v>6029.333306</v>
      </c>
      <c r="AF960" s="2">
        <f t="shared" si="22"/>
        <v>6907.119359</v>
      </c>
      <c r="AG960" s="2">
        <f t="shared" si="23"/>
        <v>8158.016472</v>
      </c>
      <c r="AH960" s="2">
        <f t="shared" si="24"/>
        <v>9908.016582</v>
      </c>
      <c r="AI960" s="2">
        <f t="shared" si="25"/>
        <v>12518.58556</v>
      </c>
      <c r="AJ960" s="4">
        <f t="shared" si="26"/>
        <v>45375.44932</v>
      </c>
      <c r="AK960" s="4">
        <f t="shared" si="27"/>
        <v>50150.65619</v>
      </c>
      <c r="AL960" s="4">
        <f t="shared" si="28"/>
        <v>70232.09728</v>
      </c>
      <c r="AM960" s="4">
        <f t="shared" si="29"/>
        <v>74276.97287</v>
      </c>
      <c r="AN960" s="4">
        <f t="shared" si="30"/>
        <v>96709.05284</v>
      </c>
      <c r="AO960" s="4">
        <f>C960/'Ejercicio 3 - TIR'!$D$7</f>
        <v>14661.66262</v>
      </c>
      <c r="AP960" s="4">
        <f t="shared" si="31"/>
        <v>30713.7867</v>
      </c>
      <c r="AQ960" s="4">
        <f t="shared" si="32"/>
        <v>35488.99357</v>
      </c>
      <c r="AR960" s="4">
        <f t="shared" si="33"/>
        <v>55570.43466</v>
      </c>
      <c r="AS960" s="4">
        <f t="shared" si="34"/>
        <v>59615.31026</v>
      </c>
      <c r="AT960" s="4">
        <f t="shared" si="35"/>
        <v>82047.39023</v>
      </c>
      <c r="AU960" s="4">
        <f>AP960*'Ejercicio 3 - TIR'!$D$5</f>
        <v>15356.89335</v>
      </c>
      <c r="AV960" s="4">
        <f>AQ960*'Ejercicio 3 - TIR'!$D$5</f>
        <v>17744.49679</v>
      </c>
      <c r="AW960" s="4">
        <f>AR960*'Ejercicio 3 - TIR'!$D$5</f>
        <v>27785.21733</v>
      </c>
      <c r="AX960" s="4">
        <f>AS960*'Ejercicio 3 - TIR'!$D$5</f>
        <v>29807.65513</v>
      </c>
      <c r="AY960" s="4">
        <f>AT960*'Ejercicio 3 - TIR'!$D$5</f>
        <v>41023.69511</v>
      </c>
      <c r="AZ960" s="4">
        <f t="shared" ref="AZ960:BD960" si="2915">AJ960-AU960-AE960</f>
        <v>23989.22266</v>
      </c>
      <c r="BA960" s="4">
        <f t="shared" si="2915"/>
        <v>25499.04004</v>
      </c>
      <c r="BB960" s="4">
        <f t="shared" si="2915"/>
        <v>34288.86347</v>
      </c>
      <c r="BC960" s="4">
        <f t="shared" si="2915"/>
        <v>34561.30116</v>
      </c>
      <c r="BD960" s="4">
        <f t="shared" si="2915"/>
        <v>43166.77217</v>
      </c>
      <c r="BE960" s="4">
        <f t="shared" ref="BE960:BI960" si="2916">AZ960/Z960</f>
        <v>20641.38653</v>
      </c>
      <c r="BF960" s="4">
        <f t="shared" si="2916"/>
        <v>19152.20818</v>
      </c>
      <c r="BG960" s="4">
        <f t="shared" si="2916"/>
        <v>21805.22118</v>
      </c>
      <c r="BH960" s="4">
        <f t="shared" si="2916"/>
        <v>18096.53151</v>
      </c>
      <c r="BI960" s="4">
        <f t="shared" si="2916"/>
        <v>17889.0096</v>
      </c>
      <c r="BJ960" s="4">
        <f t="shared" si="38"/>
        <v>89703.05745</v>
      </c>
      <c r="BK960" s="4">
        <f t="shared" si="39"/>
        <v>35379.0771</v>
      </c>
      <c r="BL960" s="4">
        <f t="shared" si="40"/>
        <v>125082.1346</v>
      </c>
      <c r="BM960" s="4">
        <f>BK960*'Ejercicio 3 - TIR'!$D$5</f>
        <v>17689.53855</v>
      </c>
      <c r="BN960" s="4">
        <f t="shared" si="41"/>
        <v>107392.596</v>
      </c>
      <c r="BO960" s="4">
        <f t="shared" si="42"/>
        <v>44505.23132</v>
      </c>
      <c r="BP960" s="4">
        <f t="shared" si="43"/>
        <v>-110482.7131</v>
      </c>
      <c r="BQ960" s="4">
        <f t="shared" ref="BQ960:BT960" si="2917">BE960</f>
        <v>20641.38653</v>
      </c>
      <c r="BR960" s="4">
        <f t="shared" si="2917"/>
        <v>19152.20818</v>
      </c>
      <c r="BS960" s="4">
        <f t="shared" si="2917"/>
        <v>21805.22118</v>
      </c>
      <c r="BT960" s="4">
        <f t="shared" si="2917"/>
        <v>18096.53151</v>
      </c>
      <c r="BU960" s="4">
        <f t="shared" si="45"/>
        <v>62394.24091</v>
      </c>
      <c r="BV960" s="36">
        <f t="shared" si="46"/>
        <v>7.458894642</v>
      </c>
    </row>
    <row r="961" ht="15.0" customHeight="1">
      <c r="A961" s="2">
        <v>960.0</v>
      </c>
      <c r="B961" s="3">
        <f t="shared" si="4"/>
        <v>0.8238181314</v>
      </c>
      <c r="C961" s="4">
        <f>IF(B961&lt;=('Ejercicio 3 - TIR'!$D$13-'Ejercicio 3 - TIR'!$C$13)/('Ejercicio 3 - TIR'!$E$13-'Ejercicio 3 - TIR'!$C$13),'Ejercicio 3 - TIR'!$C$13+SQRT(('Ejercicio 3 - TIR'!$E$13-'Ejercicio 3 - TIR'!$C$13)*('Ejercicio 3 - TIR'!$D$13-'Ejercicio 3 - TIR'!$C$13)*B961),'Ejercicio 3 - TIR'!$E$13-SQRT(('Ejercicio 3 - TIR'!$E$13-'Ejercicio 3 - TIR'!$C$13)*('Ejercicio 3 - TIR'!$E$13-'Ejercicio 3 - TIR'!$D$13)*(1-B961)))</f>
        <v>85459.77159</v>
      </c>
      <c r="D961" s="3">
        <f t="shared" si="5"/>
        <v>0.890054679</v>
      </c>
      <c r="E961" s="4">
        <f>IF(D961&lt;=('Ejercicio 3 - TIR'!$D$14-'Ejercicio 3 - TIR'!$C$14)/('Ejercicio 3 - TIR'!$E$14-'Ejercicio 3 - TIR'!$C$14),'Ejercicio 3 - TIR'!$C$14+SQRT(('Ejercicio 3 - TIR'!$E$14-'Ejercicio 3 - TIR'!$C$14)*('Ejercicio 3 - TIR'!$D$14-'Ejercicio 3 - TIR'!$C$14)*D961),'Ejercicio 3 - TIR'!$E$14-SQRT(('Ejercicio 3 - TIR'!$E$14-'Ejercicio 3 - TIR'!$C$14)*('Ejercicio 3 - TIR'!$E$14-'Ejercicio 3 - TIR'!$D$14)*(1-D961)))</f>
        <v>35938.9905</v>
      </c>
      <c r="F961" s="3">
        <f t="shared" si="6"/>
        <v>0.904053438</v>
      </c>
      <c r="G961" s="4">
        <f>IF(F961&lt;=('Ejercicio 3 - TIR'!$D$18-'Ejercicio 3 - TIR'!$C$18)/('Ejercicio 3 - TIR'!$E$18-'Ejercicio 3 - TIR'!$C$18),'Ejercicio 3 - TIR'!$C$18+SQRT(('Ejercicio 3 - TIR'!$E$18-'Ejercicio 3 - TIR'!$C$18)*('Ejercicio 3 - TIR'!$D$18-'Ejercicio 3 - TIR'!$C$18)*F961),'Ejercicio 3 - TIR'!$E$18-SQRT(('Ejercicio 3 - TIR'!$E$18-'Ejercicio 3 - TIR'!$C$18)*('Ejercicio 3 - TIR'!$E$18-'Ejercicio 3 - TIR'!$D$18)*(1-F961)))</f>
        <v>42317.46535</v>
      </c>
      <c r="H961" s="3">
        <f t="shared" si="7"/>
        <v>0.1689248409</v>
      </c>
      <c r="I961" s="4">
        <f>IF(H961&lt;=('Ejercicio 3 - TIR'!$D$18-'Ejercicio 3 - TIR'!$C$18)/('Ejercicio 3 - TIR'!$E$18-'Ejercicio 3 - TIR'!$C$18),'Ejercicio 3 - TIR'!$C$18+SQRT(('Ejercicio 3 - TIR'!$E$18-'Ejercicio 3 - TIR'!$C$18)*('Ejercicio 3 - TIR'!$D$18-'Ejercicio 3 - TIR'!$C$18)*H961),'Ejercicio 3 - TIR'!$E$18-SQRT(('Ejercicio 3 - TIR'!$E$18-'Ejercicio 3 - TIR'!$C$18)*('Ejercicio 3 - TIR'!$E$18-'Ejercicio 3 - TIR'!$D$18)*(1-H961)))</f>
        <v>35033.75865</v>
      </c>
      <c r="J961" s="3">
        <f t="shared" si="8"/>
        <v>0.5836372958</v>
      </c>
      <c r="K961" s="4">
        <f>IF(J961&lt;=('Ejercicio 3 - TIR'!$D$18-'Ejercicio 3 - TIR'!$C$18)/('Ejercicio 3 - TIR'!$E$18-'Ejercicio 3 - TIR'!$C$18),'Ejercicio 3 - TIR'!$C$18+SQRT(('Ejercicio 3 - TIR'!$E$18-'Ejercicio 3 - TIR'!$C$18)*('Ejercicio 3 - TIR'!$D$18-'Ejercicio 3 - TIR'!$C$18)*J961),'Ejercicio 3 - TIR'!$E$18-SQRT(('Ejercicio 3 - TIR'!$E$18-'Ejercicio 3 - TIR'!$C$18)*('Ejercicio 3 - TIR'!$E$18-'Ejercicio 3 - TIR'!$D$18)*(1-J961)))</f>
        <v>39356.58027</v>
      </c>
      <c r="L961" s="3">
        <f t="shared" si="9"/>
        <v>0.8984827218</v>
      </c>
      <c r="M961" s="4">
        <f>IF(L961&lt;=('Ejercicio 3 - TIR'!$D$18-'Ejercicio 3 - TIR'!$C$18)/('Ejercicio 3 - TIR'!$E$18-'Ejercicio 3 - TIR'!$C$18),'Ejercicio 3 - TIR'!$C$18+SQRT(('Ejercicio 3 - TIR'!$E$18-'Ejercicio 3 - TIR'!$C$18)*('Ejercicio 3 - TIR'!$D$18-'Ejercicio 3 - TIR'!$C$18)*L961),'Ejercicio 3 - TIR'!$E$18-SQRT(('Ejercicio 3 - TIR'!$E$18-'Ejercicio 3 - TIR'!$C$18)*('Ejercicio 3 - TIR'!$E$18-'Ejercicio 3 - TIR'!$D$18)*(1-L961)))</f>
        <v>42240.68924</v>
      </c>
      <c r="N961" s="3">
        <f t="shared" si="10"/>
        <v>0.676657779</v>
      </c>
      <c r="O961" s="4">
        <f>IF(N961&lt;=('Ejercicio 3 - TIR'!$D$18-'Ejercicio 3 - TIR'!$C$18)/('Ejercicio 3 - TIR'!$E$18-'Ejercicio 3 - TIR'!$C$18),'Ejercicio 3 - TIR'!$C$18+SQRT(('Ejercicio 3 - TIR'!$E$18-'Ejercicio 3 - TIR'!$C$18)*('Ejercicio 3 - TIR'!$D$18-'Ejercicio 3 - TIR'!$C$18)*N961),'Ejercicio 3 - TIR'!$E$18-SQRT(('Ejercicio 3 - TIR'!$E$18-'Ejercicio 3 - TIR'!$C$18)*('Ejercicio 3 - TIR'!$E$18-'Ejercicio 3 - TIR'!$D$18)*(1-N961)))</f>
        <v>40075.50342</v>
      </c>
      <c r="P961" s="3">
        <f t="shared" si="11"/>
        <v>0.3799295499</v>
      </c>
      <c r="Q961" s="7">
        <f>IF(P961&lt;=('Ejercicio 3 - TIR'!$D$22-'Ejercicio 3 - TIR'!$C$22)/('Ejercicio 3 - TIR'!$E$22-'Ejercicio 3 - TIR'!$C$22),'Ejercicio 3 - TIR'!$C$22+SQRT(('Ejercicio 3 - TIR'!$E$22-'Ejercicio 3 - TIR'!$C$22)*('Ejercicio 3 - TIR'!$D$22-'Ejercicio 3 - TIR'!$C$22)*P961),'Ejercicio 3 - TIR'!$E$22-SQRT(('Ejercicio 3 - TIR'!$E$22-'Ejercicio 3 - TIR'!$C$22)*('Ejercicio 3 - TIR'!$E$22-'Ejercicio 3 - TIR'!$D$22)*(1-P961)))</f>
        <v>0.1461509692</v>
      </c>
      <c r="R961" s="3">
        <f t="shared" si="12"/>
        <v>0.2463544505</v>
      </c>
      <c r="S961" s="7">
        <f>IF(R961&lt;=('Ejercicio 3 - TIR'!$D$23-'Ejercicio 3 - TIR'!$C$23)/('Ejercicio 3 - TIR'!$E$23-'Ejercicio 3 - TIR'!$C$23),'Ejercicio 3 - TIR'!$C$23+SQRT(('Ejercicio 3 - TIR'!$E$23-'Ejercicio 3 - TIR'!$C$23)*('Ejercicio 3 - TIR'!$D$23-'Ejercicio 3 - TIR'!$C$23)*R961),'Ejercicio 3 - TIR'!$E$23-SQRT(('Ejercicio 3 - TIR'!$E$23-'Ejercicio 3 - TIR'!$C$23)*('Ejercicio 3 - TIR'!$E$23-'Ejercicio 3 - TIR'!$D$23)*(1-R961)))</f>
        <v>0.1410579679</v>
      </c>
      <c r="T961" s="3">
        <f t="shared" si="13"/>
        <v>0.878019225</v>
      </c>
      <c r="U961" s="7">
        <f>IF(T961&lt;=('Ejercicio 3 - TIR'!$D$24-'Ejercicio 3 - TIR'!$C$24)/('Ejercicio 3 - TIR'!$E$24-'Ejercicio 3 - TIR'!$C$24),'Ejercicio 3 - TIR'!$C$24+SQRT(('Ejercicio 3 - TIR'!$E$24-'Ejercicio 3 - TIR'!$C$24)*('Ejercicio 3 - TIR'!$D$24-'Ejercicio 3 - TIR'!$C$24)*T961),'Ejercicio 3 - TIR'!$E$24-SQRT(('Ejercicio 3 - TIR'!$E$24-'Ejercicio 3 - TIR'!$C$24)*('Ejercicio 3 - TIR'!$E$24-'Ejercicio 3 - TIR'!$D$24)*(1-T961)))</f>
        <v>0.2015190322</v>
      </c>
      <c r="V961" s="3">
        <f t="shared" si="14"/>
        <v>0.706772422</v>
      </c>
      <c r="W961" s="7">
        <f>IF(V961&lt;=('Ejercicio 3 - TIR'!$D$25-'Ejercicio 3 - TIR'!$C$25)/('Ejercicio 3 - TIR'!$E$25-'Ejercicio 3 - TIR'!$C$25),'Ejercicio 3 - TIR'!$C$25+SQRT(('Ejercicio 3 - TIR'!$E$25-'Ejercicio 3 - TIR'!$C$25)*('Ejercicio 3 - TIR'!$D$25-'Ejercicio 3 - TIR'!$C$25)*V961),'Ejercicio 3 - TIR'!$E$25-SQRT(('Ejercicio 3 - TIR'!$E$25-'Ejercicio 3 - TIR'!$C$25)*('Ejercicio 3 - TIR'!$E$25-'Ejercicio 3 - TIR'!$D$25)*(1-V961)))</f>
        <v>0.2179641369</v>
      </c>
      <c r="X961" s="3">
        <f t="shared" si="15"/>
        <v>0.755915587</v>
      </c>
      <c r="Y961" s="7">
        <f>IF(X961&lt;=('Ejercicio 3 - TIR'!$D$26-'Ejercicio 3 - TIR'!$C$26)/('Ejercicio 3 - TIR'!$E$26-'Ejercicio 3 - TIR'!$C$26),'Ejercicio 3 - TIR'!$C$26+SQRT(('Ejercicio 3 - TIR'!$E$26-'Ejercicio 3 - TIR'!$C$26)*('Ejercicio 3 - TIR'!$D$26-'Ejercicio 3 - TIR'!$C$26)*X961),'Ejercicio 3 - TIR'!$E$26-SQRT(('Ejercicio 3 - TIR'!$E$26-'Ejercicio 3 - TIR'!$C$26)*('Ejercicio 3 - TIR'!$E$26-'Ejercicio 3 - TIR'!$D$26)*(1-X961)))</f>
        <v>0.2436949614</v>
      </c>
      <c r="Z961" s="3">
        <f t="shared" si="16"/>
        <v>1.146150969</v>
      </c>
      <c r="AA961" s="3">
        <f t="shared" si="17"/>
        <v>1.307824696</v>
      </c>
      <c r="AB961" s="3">
        <f t="shared" si="18"/>
        <v>1.571376263</v>
      </c>
      <c r="AC961" s="3">
        <f t="shared" si="19"/>
        <v>1.913879934</v>
      </c>
      <c r="AD961" s="3">
        <f t="shared" si="20"/>
        <v>2.38028283</v>
      </c>
      <c r="AE961" s="2">
        <f t="shared" si="21"/>
        <v>5252.518294</v>
      </c>
      <c r="AF961" s="2">
        <f t="shared" si="22"/>
        <v>5993.42785</v>
      </c>
      <c r="AG961" s="2">
        <f t="shared" si="23"/>
        <v>7201.217631</v>
      </c>
      <c r="AH961" s="2">
        <f t="shared" si="24"/>
        <v>8770.824816</v>
      </c>
      <c r="AI961" s="2">
        <f t="shared" si="25"/>
        <v>10908.23063</v>
      </c>
      <c r="AJ961" s="4">
        <f t="shared" si="26"/>
        <v>48502.20392</v>
      </c>
      <c r="AK961" s="4">
        <f t="shared" si="27"/>
        <v>45818.01475</v>
      </c>
      <c r="AL961" s="4">
        <f t="shared" si="28"/>
        <v>61843.99602</v>
      </c>
      <c r="AM961" s="4">
        <f t="shared" si="29"/>
        <v>80843.60752</v>
      </c>
      <c r="AN961" s="4">
        <f t="shared" si="30"/>
        <v>95391.0327</v>
      </c>
      <c r="AO961" s="4">
        <f>C961/'Ejercicio 3 - TIR'!$D$7</f>
        <v>17091.95432</v>
      </c>
      <c r="AP961" s="4">
        <f t="shared" si="31"/>
        <v>31410.24961</v>
      </c>
      <c r="AQ961" s="4">
        <f t="shared" si="32"/>
        <v>28726.06043</v>
      </c>
      <c r="AR961" s="4">
        <f t="shared" si="33"/>
        <v>44752.0417</v>
      </c>
      <c r="AS961" s="4">
        <f t="shared" si="34"/>
        <v>63751.65321</v>
      </c>
      <c r="AT961" s="4">
        <f t="shared" si="35"/>
        <v>78299.07838</v>
      </c>
      <c r="AU961" s="4">
        <f>AP961*'Ejercicio 3 - TIR'!$D$5</f>
        <v>15705.1248</v>
      </c>
      <c r="AV961" s="4">
        <f>AQ961*'Ejercicio 3 - TIR'!$D$5</f>
        <v>14363.03021</v>
      </c>
      <c r="AW961" s="4">
        <f>AR961*'Ejercicio 3 - TIR'!$D$5</f>
        <v>22376.02085</v>
      </c>
      <c r="AX961" s="4">
        <f>AS961*'Ejercicio 3 - TIR'!$D$5</f>
        <v>31875.8266</v>
      </c>
      <c r="AY961" s="4">
        <f>AT961*'Ejercicio 3 - TIR'!$D$5</f>
        <v>39149.53919</v>
      </c>
      <c r="AZ961" s="4">
        <f t="shared" ref="AZ961:BD961" si="2918">AJ961-AU961-AE961</f>
        <v>27544.56083</v>
      </c>
      <c r="BA961" s="4">
        <f t="shared" si="2918"/>
        <v>25461.55668</v>
      </c>
      <c r="BB961" s="4">
        <f t="shared" si="2918"/>
        <v>32266.75754</v>
      </c>
      <c r="BC961" s="4">
        <f t="shared" si="2918"/>
        <v>40196.9561</v>
      </c>
      <c r="BD961" s="4">
        <f t="shared" si="2918"/>
        <v>45333.26288</v>
      </c>
      <c r="BE961" s="4">
        <f t="shared" ref="BE961:BI961" si="2919">AZ961/Z961</f>
        <v>24032.22749</v>
      </c>
      <c r="BF961" s="4">
        <f t="shared" si="2919"/>
        <v>19468.6312</v>
      </c>
      <c r="BG961" s="4">
        <f t="shared" si="2919"/>
        <v>20534.07469</v>
      </c>
      <c r="BH961" s="4">
        <f t="shared" si="2919"/>
        <v>21002.86199</v>
      </c>
      <c r="BI961" s="4">
        <f t="shared" si="2919"/>
        <v>19045.32617</v>
      </c>
      <c r="BJ961" s="4">
        <f t="shared" si="38"/>
        <v>85544.96203</v>
      </c>
      <c r="BK961" s="4">
        <f t="shared" si="39"/>
        <v>40683.6854</v>
      </c>
      <c r="BL961" s="4">
        <f t="shared" si="40"/>
        <v>126228.6474</v>
      </c>
      <c r="BM961" s="4">
        <f>BK961*'Ejercicio 3 - TIR'!$D$5</f>
        <v>20341.8427</v>
      </c>
      <c r="BN961" s="4">
        <f t="shared" si="41"/>
        <v>105886.8047</v>
      </c>
      <c r="BO961" s="4">
        <f t="shared" si="42"/>
        <v>44484.96766</v>
      </c>
      <c r="BP961" s="4">
        <f t="shared" si="43"/>
        <v>-121398.7621</v>
      </c>
      <c r="BQ961" s="4">
        <f t="shared" ref="BQ961:BT961" si="2920">BE961</f>
        <v>24032.22749</v>
      </c>
      <c r="BR961" s="4">
        <f t="shared" si="2920"/>
        <v>19468.6312</v>
      </c>
      <c r="BS961" s="4">
        <f t="shared" si="2920"/>
        <v>20534.07469</v>
      </c>
      <c r="BT961" s="4">
        <f t="shared" si="2920"/>
        <v>21002.86199</v>
      </c>
      <c r="BU961" s="4">
        <f t="shared" si="45"/>
        <v>63530.29383</v>
      </c>
      <c r="BV961" s="36">
        <f t="shared" si="46"/>
        <v>5.987357951</v>
      </c>
    </row>
    <row r="962" ht="15.0" customHeight="1">
      <c r="A962" s="2">
        <v>961.0</v>
      </c>
      <c r="B962" s="3">
        <f t="shared" si="4"/>
        <v>0.1423252998</v>
      </c>
      <c r="C962" s="4">
        <f>IF(B962&lt;=('Ejercicio 3 - TIR'!$D$13-'Ejercicio 3 - TIR'!$C$13)/('Ejercicio 3 - TIR'!$E$13-'Ejercicio 3 - TIR'!$C$13),'Ejercicio 3 - TIR'!$C$13+SQRT(('Ejercicio 3 - TIR'!$E$13-'Ejercicio 3 - TIR'!$C$13)*('Ejercicio 3 - TIR'!$D$13-'Ejercicio 3 - TIR'!$C$13)*B962),'Ejercicio 3 - TIR'!$E$13-SQRT(('Ejercicio 3 - TIR'!$E$13-'Ejercicio 3 - TIR'!$C$13)*('Ejercicio 3 - TIR'!$E$13-'Ejercicio 3 - TIR'!$D$13)*(1-B962)))</f>
        <v>67545.2051</v>
      </c>
      <c r="D962" s="3">
        <f t="shared" si="5"/>
        <v>0.06663449876</v>
      </c>
      <c r="E962" s="4">
        <f>IF(D962&lt;=('Ejercicio 3 - TIR'!$D$14-'Ejercicio 3 - TIR'!$C$14)/('Ejercicio 3 - TIR'!$E$14-'Ejercicio 3 - TIR'!$C$14),'Ejercicio 3 - TIR'!$C$14+SQRT(('Ejercicio 3 - TIR'!$E$14-'Ejercicio 3 - TIR'!$C$14)*('Ejercicio 3 - TIR'!$D$14-'Ejercicio 3 - TIR'!$C$14)*D962),'Ejercicio 3 - TIR'!$E$14-SQRT(('Ejercicio 3 - TIR'!$E$14-'Ejercicio 3 - TIR'!$C$14)*('Ejercicio 3 - TIR'!$E$14-'Ejercicio 3 - TIR'!$D$14)*(1-D962)))</f>
        <v>27235.52844</v>
      </c>
      <c r="F962" s="3">
        <f t="shared" si="6"/>
        <v>0.8482966129</v>
      </c>
      <c r="G962" s="4">
        <f>IF(F962&lt;=('Ejercicio 3 - TIR'!$D$18-'Ejercicio 3 - TIR'!$C$18)/('Ejercicio 3 - TIR'!$E$18-'Ejercicio 3 - TIR'!$C$18),'Ejercicio 3 - TIR'!$C$18+SQRT(('Ejercicio 3 - TIR'!$E$18-'Ejercicio 3 - TIR'!$C$18)*('Ejercicio 3 - TIR'!$D$18-'Ejercicio 3 - TIR'!$C$18)*F962),'Ejercicio 3 - TIR'!$E$18-SQRT(('Ejercicio 3 - TIR'!$E$18-'Ejercicio 3 - TIR'!$C$18)*('Ejercicio 3 - TIR'!$E$18-'Ejercicio 3 - TIR'!$D$18)*(1-F962)))</f>
        <v>41626.90735</v>
      </c>
      <c r="H962" s="3">
        <f t="shared" si="7"/>
        <v>0.1755253647</v>
      </c>
      <c r="I962" s="4">
        <f>IF(H962&lt;=('Ejercicio 3 - TIR'!$D$18-'Ejercicio 3 - TIR'!$C$18)/('Ejercicio 3 - TIR'!$E$18-'Ejercicio 3 - TIR'!$C$18),'Ejercicio 3 - TIR'!$C$18+SQRT(('Ejercicio 3 - TIR'!$E$18-'Ejercicio 3 - TIR'!$C$18)*('Ejercicio 3 - TIR'!$D$18-'Ejercicio 3 - TIR'!$C$18)*H962),'Ejercicio 3 - TIR'!$E$18-SQRT(('Ejercicio 3 - TIR'!$E$18-'Ejercicio 3 - TIR'!$C$18)*('Ejercicio 3 - TIR'!$E$18-'Ejercicio 3 - TIR'!$D$18)*(1-H962)))</f>
        <v>35131.16017</v>
      </c>
      <c r="J962" s="3">
        <f t="shared" si="8"/>
        <v>0.04183518017</v>
      </c>
      <c r="K962" s="4">
        <f>IF(J962&lt;=('Ejercicio 3 - TIR'!$D$18-'Ejercicio 3 - TIR'!$C$18)/('Ejercicio 3 - TIR'!$E$18-'Ejercicio 3 - TIR'!$C$18),'Ejercicio 3 - TIR'!$C$18+SQRT(('Ejercicio 3 - TIR'!$E$18-'Ejercicio 3 - TIR'!$C$18)*('Ejercicio 3 - TIR'!$D$18-'Ejercicio 3 - TIR'!$C$18)*J962),'Ejercicio 3 - TIR'!$E$18-SQRT(('Ejercicio 3 - TIR'!$E$18-'Ejercicio 3 - TIR'!$C$18)*('Ejercicio 3 - TIR'!$E$18-'Ejercicio 3 - TIR'!$D$18)*(1-J962)))</f>
        <v>32505.0503</v>
      </c>
      <c r="L962" s="3">
        <f t="shared" si="9"/>
        <v>0.561618745</v>
      </c>
      <c r="M962" s="4">
        <f>IF(L962&lt;=('Ejercicio 3 - TIR'!$D$18-'Ejercicio 3 - TIR'!$C$18)/('Ejercicio 3 - TIR'!$E$18-'Ejercicio 3 - TIR'!$C$18),'Ejercicio 3 - TIR'!$C$18+SQRT(('Ejercicio 3 - TIR'!$E$18-'Ejercicio 3 - TIR'!$C$18)*('Ejercicio 3 - TIR'!$D$18-'Ejercicio 3 - TIR'!$C$18)*L962),'Ejercicio 3 - TIR'!$E$18-SQRT(('Ejercicio 3 - TIR'!$E$18-'Ejercicio 3 - TIR'!$C$18)*('Ejercicio 3 - TIR'!$E$18-'Ejercicio 3 - TIR'!$D$18)*(1-L962)))</f>
        <v>39178.3883</v>
      </c>
      <c r="N962" s="3">
        <f t="shared" si="10"/>
        <v>0.5841253198</v>
      </c>
      <c r="O962" s="4">
        <f>IF(N962&lt;=('Ejercicio 3 - TIR'!$D$18-'Ejercicio 3 - TIR'!$C$18)/('Ejercicio 3 - TIR'!$E$18-'Ejercicio 3 - TIR'!$C$18),'Ejercicio 3 - TIR'!$C$18+SQRT(('Ejercicio 3 - TIR'!$E$18-'Ejercicio 3 - TIR'!$C$18)*('Ejercicio 3 - TIR'!$D$18-'Ejercicio 3 - TIR'!$C$18)*N962),'Ejercicio 3 - TIR'!$E$18-SQRT(('Ejercicio 3 - TIR'!$E$18-'Ejercicio 3 - TIR'!$C$18)*('Ejercicio 3 - TIR'!$E$18-'Ejercicio 3 - TIR'!$D$18)*(1-N962)))</f>
        <v>39360.49133</v>
      </c>
      <c r="P962" s="3">
        <f t="shared" si="11"/>
        <v>0.9925588554</v>
      </c>
      <c r="Q962" s="7">
        <f>IF(P962&lt;=('Ejercicio 3 - TIR'!$D$22-'Ejercicio 3 - TIR'!$C$22)/('Ejercicio 3 - TIR'!$E$22-'Ejercicio 3 - TIR'!$C$22),'Ejercicio 3 - TIR'!$C$22+SQRT(('Ejercicio 3 - TIR'!$E$22-'Ejercicio 3 - TIR'!$C$22)*('Ejercicio 3 - TIR'!$D$22-'Ejercicio 3 - TIR'!$C$22)*P962),'Ejercicio 3 - TIR'!$E$22-SQRT(('Ejercicio 3 - TIR'!$E$22-'Ejercicio 3 - TIR'!$C$22)*('Ejercicio 3 - TIR'!$E$22-'Ejercicio 3 - TIR'!$D$22)*(1-P962)))</f>
        <v>0.1763402103</v>
      </c>
      <c r="R962" s="3">
        <f t="shared" si="12"/>
        <v>0.8250143292</v>
      </c>
      <c r="S962" s="7">
        <f>IF(R962&lt;=('Ejercicio 3 - TIR'!$D$23-'Ejercicio 3 - TIR'!$C$23)/('Ejercicio 3 - TIR'!$E$23-'Ejercicio 3 - TIR'!$C$23),'Ejercicio 3 - TIR'!$C$23+SQRT(('Ejercicio 3 - TIR'!$E$23-'Ejercicio 3 - TIR'!$C$23)*('Ejercicio 3 - TIR'!$D$23-'Ejercicio 3 - TIR'!$C$23)*R962),'Ejercicio 3 - TIR'!$E$23-SQRT(('Ejercicio 3 - TIR'!$E$23-'Ejercicio 3 - TIR'!$C$23)*('Ejercicio 3 - TIR'!$E$23-'Ejercicio 3 - TIR'!$D$23)*(1-R962)))</f>
        <v>0.1622524873</v>
      </c>
      <c r="T962" s="3">
        <f t="shared" si="13"/>
        <v>0.6039712195</v>
      </c>
      <c r="U962" s="7">
        <f>IF(T962&lt;=('Ejercicio 3 - TIR'!$D$24-'Ejercicio 3 - TIR'!$C$24)/('Ejercicio 3 - TIR'!$E$24-'Ejercicio 3 - TIR'!$C$24),'Ejercicio 3 - TIR'!$C$24+SQRT(('Ejercicio 3 - TIR'!$E$24-'Ejercicio 3 - TIR'!$C$24)*('Ejercicio 3 - TIR'!$D$24-'Ejercicio 3 - TIR'!$C$24)*T962),'Ejercicio 3 - TIR'!$E$24-SQRT(('Ejercicio 3 - TIR'!$E$24-'Ejercicio 3 - TIR'!$C$24)*('Ejercicio 3 - TIR'!$E$24-'Ejercicio 3 - TIR'!$D$24)*(1-T962)))</f>
        <v>0.1867001414</v>
      </c>
      <c r="V962" s="3">
        <f t="shared" si="14"/>
        <v>0.5110630073</v>
      </c>
      <c r="W962" s="7">
        <f>IF(V962&lt;=('Ejercicio 3 - TIR'!$D$25-'Ejercicio 3 - TIR'!$C$25)/('Ejercicio 3 - TIR'!$E$25-'Ejercicio 3 - TIR'!$C$25),'Ejercicio 3 - TIR'!$C$25+SQRT(('Ejercicio 3 - TIR'!$E$25-'Ejercicio 3 - TIR'!$C$25)*('Ejercicio 3 - TIR'!$D$25-'Ejercicio 3 - TIR'!$C$25)*V962),'Ejercicio 3 - TIR'!$E$25-SQRT(('Ejercicio 3 - TIR'!$E$25-'Ejercicio 3 - TIR'!$C$25)*('Ejercicio 3 - TIR'!$E$25-'Ejercicio 3 - TIR'!$D$25)*(1-V962)))</f>
        <v>0.2086323862</v>
      </c>
      <c r="X962" s="3">
        <f t="shared" si="15"/>
        <v>0.2938411073</v>
      </c>
      <c r="Y962" s="7">
        <f>IF(X962&lt;=('Ejercicio 3 - TIR'!$D$26-'Ejercicio 3 - TIR'!$C$26)/('Ejercicio 3 - TIR'!$E$26-'Ejercicio 3 - TIR'!$C$26),'Ejercicio 3 - TIR'!$C$26+SQRT(('Ejercicio 3 - TIR'!$E$26-'Ejercicio 3 - TIR'!$C$26)*('Ejercicio 3 - TIR'!$D$26-'Ejercicio 3 - TIR'!$C$26)*X962),'Ejercicio 3 - TIR'!$E$26-SQRT(('Ejercicio 3 - TIR'!$E$26-'Ejercicio 3 - TIR'!$C$26)*('Ejercicio 3 - TIR'!$E$26-'Ejercicio 3 - TIR'!$D$26)*(1-X962)))</f>
        <v>0.218166842</v>
      </c>
      <c r="Z962" s="3">
        <f t="shared" si="16"/>
        <v>1.17634021</v>
      </c>
      <c r="AA962" s="3">
        <f t="shared" si="17"/>
        <v>1.367204335</v>
      </c>
      <c r="AB962" s="3">
        <f t="shared" si="18"/>
        <v>1.622461578</v>
      </c>
      <c r="AC962" s="3">
        <f t="shared" si="19"/>
        <v>1.960959609</v>
      </c>
      <c r="AD962" s="3">
        <f t="shared" si="20"/>
        <v>2.388775974</v>
      </c>
      <c r="AE962" s="2">
        <f t="shared" si="21"/>
        <v>4802.718814</v>
      </c>
      <c r="AF962" s="2">
        <f t="shared" si="22"/>
        <v>5581.971887</v>
      </c>
      <c r="AG962" s="2">
        <f t="shared" si="23"/>
        <v>6624.126828</v>
      </c>
      <c r="AH962" s="2">
        <f t="shared" si="24"/>
        <v>8006.134214</v>
      </c>
      <c r="AI962" s="2">
        <f t="shared" si="25"/>
        <v>9752.807232</v>
      </c>
      <c r="AJ962" s="4">
        <f t="shared" si="26"/>
        <v>48967.40495</v>
      </c>
      <c r="AK962" s="4">
        <f t="shared" si="27"/>
        <v>48031.47449</v>
      </c>
      <c r="AL962" s="4">
        <f t="shared" si="28"/>
        <v>52738.19521</v>
      </c>
      <c r="AM962" s="4">
        <f t="shared" si="29"/>
        <v>76827.23698</v>
      </c>
      <c r="AN962" s="4">
        <f t="shared" si="30"/>
        <v>94023.39601</v>
      </c>
      <c r="AO962" s="4">
        <f>C962/'Ejercicio 3 - TIR'!$D$7</f>
        <v>13509.04102</v>
      </c>
      <c r="AP962" s="4">
        <f t="shared" si="31"/>
        <v>35458.36393</v>
      </c>
      <c r="AQ962" s="4">
        <f t="shared" si="32"/>
        <v>34522.43347</v>
      </c>
      <c r="AR962" s="4">
        <f t="shared" si="33"/>
        <v>39229.15419</v>
      </c>
      <c r="AS962" s="4">
        <f t="shared" si="34"/>
        <v>63318.19596</v>
      </c>
      <c r="AT962" s="4">
        <f t="shared" si="35"/>
        <v>80514.35499</v>
      </c>
      <c r="AU962" s="4">
        <f>AP962*'Ejercicio 3 - TIR'!$D$5</f>
        <v>17729.18196</v>
      </c>
      <c r="AV962" s="4">
        <f>AQ962*'Ejercicio 3 - TIR'!$D$5</f>
        <v>17261.21674</v>
      </c>
      <c r="AW962" s="4">
        <f>AR962*'Ejercicio 3 - TIR'!$D$5</f>
        <v>19614.5771</v>
      </c>
      <c r="AX962" s="4">
        <f>AS962*'Ejercicio 3 - TIR'!$D$5</f>
        <v>31659.09798</v>
      </c>
      <c r="AY962" s="4">
        <f>AT962*'Ejercicio 3 - TIR'!$D$5</f>
        <v>40257.17749</v>
      </c>
      <c r="AZ962" s="4">
        <f t="shared" ref="AZ962:BD962" si="2921">AJ962-AU962-AE962</f>
        <v>26435.50417</v>
      </c>
      <c r="BA962" s="4">
        <f t="shared" si="2921"/>
        <v>25188.28587</v>
      </c>
      <c r="BB962" s="4">
        <f t="shared" si="2921"/>
        <v>26499.49129</v>
      </c>
      <c r="BC962" s="4">
        <f t="shared" si="2921"/>
        <v>37162.00479</v>
      </c>
      <c r="BD962" s="4">
        <f t="shared" si="2921"/>
        <v>44013.41128</v>
      </c>
      <c r="BE962" s="4">
        <f t="shared" ref="BE962:BI962" si="2922">AZ962/Z962</f>
        <v>22472.66899</v>
      </c>
      <c r="BF962" s="4">
        <f t="shared" si="2922"/>
        <v>18423.20509</v>
      </c>
      <c r="BG962" s="4">
        <f t="shared" si="2922"/>
        <v>16332.89296</v>
      </c>
      <c r="BH962" s="4">
        <f t="shared" si="2922"/>
        <v>18950.92822</v>
      </c>
      <c r="BI962" s="4">
        <f t="shared" si="2922"/>
        <v>18425.08957</v>
      </c>
      <c r="BJ962" s="4">
        <f t="shared" si="38"/>
        <v>65059.57597</v>
      </c>
      <c r="BK962" s="4">
        <f t="shared" si="39"/>
        <v>32270.07261</v>
      </c>
      <c r="BL962" s="4">
        <f t="shared" si="40"/>
        <v>97329.64858</v>
      </c>
      <c r="BM962" s="4">
        <f>BK962*'Ejercicio 3 - TIR'!$D$5</f>
        <v>16135.03631</v>
      </c>
      <c r="BN962" s="4">
        <f t="shared" si="41"/>
        <v>81194.61228</v>
      </c>
      <c r="BO962" s="4">
        <f t="shared" si="42"/>
        <v>33990.04895</v>
      </c>
      <c r="BP962" s="4">
        <f t="shared" si="43"/>
        <v>-94780.73354</v>
      </c>
      <c r="BQ962" s="4">
        <f t="shared" ref="BQ962:BT962" si="2923">BE962</f>
        <v>22472.66899</v>
      </c>
      <c r="BR962" s="4">
        <f t="shared" si="2923"/>
        <v>18423.20509</v>
      </c>
      <c r="BS962" s="4">
        <f t="shared" si="2923"/>
        <v>16332.89296</v>
      </c>
      <c r="BT962" s="4">
        <f t="shared" si="2923"/>
        <v>18950.92822</v>
      </c>
      <c r="BU962" s="4">
        <f t="shared" si="45"/>
        <v>52415.13852</v>
      </c>
      <c r="BV962" s="36">
        <f t="shared" si="46"/>
        <v>9.508804502</v>
      </c>
    </row>
    <row r="963" ht="15.0" customHeight="1">
      <c r="A963" s="2">
        <v>962.0</v>
      </c>
      <c r="B963" s="3">
        <f t="shared" si="4"/>
        <v>0.4599711137</v>
      </c>
      <c r="C963" s="4">
        <f>IF(B963&lt;=('Ejercicio 3 - TIR'!$D$13-'Ejercicio 3 - TIR'!$C$13)/('Ejercicio 3 - TIR'!$E$13-'Ejercicio 3 - TIR'!$C$13),'Ejercicio 3 - TIR'!$C$13+SQRT(('Ejercicio 3 - TIR'!$E$13-'Ejercicio 3 - TIR'!$C$13)*('Ejercicio 3 - TIR'!$D$13-'Ejercicio 3 - TIR'!$C$13)*B963),'Ejercicio 3 - TIR'!$E$13-SQRT(('Ejercicio 3 - TIR'!$E$13-'Ejercicio 3 - TIR'!$C$13)*('Ejercicio 3 - TIR'!$E$13-'Ejercicio 3 - TIR'!$D$13)*(1-B963)))</f>
        <v>74543.47503</v>
      </c>
      <c r="D963" s="3">
        <f t="shared" si="5"/>
        <v>0.8551548754</v>
      </c>
      <c r="E963" s="4">
        <f>IF(D963&lt;=('Ejercicio 3 - TIR'!$D$14-'Ejercicio 3 - TIR'!$C$14)/('Ejercicio 3 - TIR'!$E$14-'Ejercicio 3 - TIR'!$C$14),'Ejercicio 3 - TIR'!$C$14+SQRT(('Ejercicio 3 - TIR'!$E$14-'Ejercicio 3 - TIR'!$C$14)*('Ejercicio 3 - TIR'!$D$14-'Ejercicio 3 - TIR'!$C$14)*D963),'Ejercicio 3 - TIR'!$E$14-SQRT(('Ejercicio 3 - TIR'!$E$14-'Ejercicio 3 - TIR'!$C$14)*('Ejercicio 3 - TIR'!$E$14-'Ejercicio 3 - TIR'!$D$14)*(1-D963)))</f>
        <v>35338.8018</v>
      </c>
      <c r="F963" s="3">
        <f t="shared" si="6"/>
        <v>0.4915806073</v>
      </c>
      <c r="G963" s="4">
        <f>IF(F963&lt;=('Ejercicio 3 - TIR'!$D$18-'Ejercicio 3 - TIR'!$C$18)/('Ejercicio 3 - TIR'!$E$18-'Ejercicio 3 - TIR'!$C$18),'Ejercicio 3 - TIR'!$C$18+SQRT(('Ejercicio 3 - TIR'!$E$18-'Ejercicio 3 - TIR'!$C$18)*('Ejercicio 3 - TIR'!$D$18-'Ejercicio 3 - TIR'!$C$18)*F963),'Ejercicio 3 - TIR'!$E$18-SQRT(('Ejercicio 3 - TIR'!$E$18-'Ejercicio 3 - TIR'!$C$18)*('Ejercicio 3 - TIR'!$E$18-'Ejercicio 3 - TIR'!$D$18)*(1-F963)))</f>
        <v>38587.0304</v>
      </c>
      <c r="H963" s="3">
        <f t="shared" si="7"/>
        <v>0.09599364892</v>
      </c>
      <c r="I963" s="4">
        <f>IF(H963&lt;=('Ejercicio 3 - TIR'!$D$18-'Ejercicio 3 - TIR'!$C$18)/('Ejercicio 3 - TIR'!$E$18-'Ejercicio 3 - TIR'!$C$18),'Ejercicio 3 - TIR'!$C$18+SQRT(('Ejercicio 3 - TIR'!$E$18-'Ejercicio 3 - TIR'!$C$18)*('Ejercicio 3 - TIR'!$D$18-'Ejercicio 3 - TIR'!$C$18)*H963),'Ejercicio 3 - TIR'!$E$18-SQRT(('Ejercicio 3 - TIR'!$E$18-'Ejercicio 3 - TIR'!$C$18)*('Ejercicio 3 - TIR'!$E$18-'Ejercicio 3 - TIR'!$D$18)*(1-H963)))</f>
        <v>33794.60767</v>
      </c>
      <c r="J963" s="3">
        <f t="shared" si="8"/>
        <v>0.1153280938</v>
      </c>
      <c r="K963" s="4">
        <f>IF(J963&lt;=('Ejercicio 3 - TIR'!$D$18-'Ejercicio 3 - TIR'!$C$18)/('Ejercicio 3 - TIR'!$E$18-'Ejercicio 3 - TIR'!$C$18),'Ejercicio 3 - TIR'!$C$18+SQRT(('Ejercicio 3 - TIR'!$E$18-'Ejercicio 3 - TIR'!$C$18)*('Ejercicio 3 - TIR'!$D$18-'Ejercicio 3 - TIR'!$C$18)*J963),'Ejercicio 3 - TIR'!$E$18-SQRT(('Ejercicio 3 - TIR'!$E$18-'Ejercicio 3 - TIR'!$C$18)*('Ejercicio 3 - TIR'!$E$18-'Ejercicio 3 - TIR'!$D$18)*(1-J963)))</f>
        <v>34159.23239</v>
      </c>
      <c r="L963" s="3">
        <f t="shared" si="9"/>
        <v>0.230763024</v>
      </c>
      <c r="M963" s="4">
        <f>IF(L963&lt;=('Ejercicio 3 - TIR'!$D$18-'Ejercicio 3 - TIR'!$C$18)/('Ejercicio 3 - TIR'!$E$18-'Ejercicio 3 - TIR'!$C$18),'Ejercicio 3 - TIR'!$C$18+SQRT(('Ejercicio 3 - TIR'!$E$18-'Ejercicio 3 - TIR'!$C$18)*('Ejercicio 3 - TIR'!$D$18-'Ejercicio 3 - TIR'!$C$18)*L963),'Ejercicio 3 - TIR'!$E$18-SQRT(('Ejercicio 3 - TIR'!$E$18-'Ejercicio 3 - TIR'!$C$18)*('Ejercicio 3 - TIR'!$E$18-'Ejercicio 3 - TIR'!$D$18)*(1-L963)))</f>
        <v>35883.40493</v>
      </c>
      <c r="N963" s="3">
        <f t="shared" si="10"/>
        <v>0.6101209412</v>
      </c>
      <c r="O963" s="4">
        <f>IF(N963&lt;=('Ejercicio 3 - TIR'!$D$18-'Ejercicio 3 - TIR'!$C$18)/('Ejercicio 3 - TIR'!$E$18-'Ejercicio 3 - TIR'!$C$18),'Ejercicio 3 - TIR'!$C$18+SQRT(('Ejercicio 3 - TIR'!$E$18-'Ejercicio 3 - TIR'!$C$18)*('Ejercicio 3 - TIR'!$D$18-'Ejercicio 3 - TIR'!$C$18)*N963),'Ejercicio 3 - TIR'!$E$18-SQRT(('Ejercicio 3 - TIR'!$E$18-'Ejercicio 3 - TIR'!$C$18)*('Ejercicio 3 - TIR'!$E$18-'Ejercicio 3 - TIR'!$D$18)*(1-N963)))</f>
        <v>39566.51144</v>
      </c>
      <c r="P963" s="3">
        <f t="shared" si="11"/>
        <v>0.004077330764</v>
      </c>
      <c r="Q963" s="7">
        <f>IF(P963&lt;=('Ejercicio 3 - TIR'!$D$22-'Ejercicio 3 - TIR'!$C$22)/('Ejercicio 3 - TIR'!$E$22-'Ejercicio 3 - TIR'!$C$22),'Ejercicio 3 - TIR'!$C$22+SQRT(('Ejercicio 3 - TIR'!$E$22-'Ejercicio 3 - TIR'!$C$22)*('Ejercicio 3 - TIR'!$D$22-'Ejercicio 3 - TIR'!$C$22)*P963),'Ejercicio 3 - TIR'!$E$22-SQRT(('Ejercicio 3 - TIR'!$E$22-'Ejercicio 3 - TIR'!$C$22)*('Ejercicio 3 - TIR'!$E$22-'Ejercicio 3 - TIR'!$D$22)*(1-P963)))</f>
        <v>0.1227090949</v>
      </c>
      <c r="R963" s="3">
        <f t="shared" si="12"/>
        <v>0.041649971</v>
      </c>
      <c r="S963" s="7">
        <f>IF(R963&lt;=('Ejercicio 3 - TIR'!$D$23-'Ejercicio 3 - TIR'!$C$23)/('Ejercicio 3 - TIR'!$E$23-'Ejercicio 3 - TIR'!$C$23),'Ejercicio 3 - TIR'!$C$23+SQRT(('Ejercicio 3 - TIR'!$E$23-'Ejercicio 3 - TIR'!$C$23)*('Ejercicio 3 - TIR'!$D$23-'Ejercicio 3 - TIR'!$C$23)*R963),'Ejercicio 3 - TIR'!$E$23-SQRT(('Ejercicio 3 - TIR'!$E$23-'Ejercicio 3 - TIR'!$C$23)*('Ejercicio 3 - TIR'!$E$23-'Ejercicio 3 - TIR'!$D$23)*(1-R963)))</f>
        <v>0.1286585188</v>
      </c>
      <c r="T963" s="3">
        <f t="shared" si="13"/>
        <v>0.3304367673</v>
      </c>
      <c r="U963" s="7">
        <f>IF(T963&lt;=('Ejercicio 3 - TIR'!$D$24-'Ejercicio 3 - TIR'!$C$24)/('Ejercicio 3 - TIR'!$E$24-'Ejercicio 3 - TIR'!$C$24),'Ejercicio 3 - TIR'!$C$24+SQRT(('Ejercicio 3 - TIR'!$E$24-'Ejercicio 3 - TIR'!$C$24)*('Ejercicio 3 - TIR'!$D$24-'Ejercicio 3 - TIR'!$C$24)*T963),'Ejercicio 3 - TIR'!$E$24-SQRT(('Ejercicio 3 - TIR'!$E$24-'Ejercicio 3 - TIR'!$C$24)*('Ejercicio 3 - TIR'!$E$24-'Ejercicio 3 - TIR'!$D$24)*(1-T963)))</f>
        <v>0.1763423084</v>
      </c>
      <c r="V963" s="3">
        <f t="shared" si="14"/>
        <v>0.2170708946</v>
      </c>
      <c r="W963" s="7">
        <f>IF(V963&lt;=('Ejercicio 3 - TIR'!$D$25-'Ejercicio 3 - TIR'!$C$25)/('Ejercicio 3 - TIR'!$E$25-'Ejercicio 3 - TIR'!$C$25),'Ejercicio 3 - TIR'!$C$25+SQRT(('Ejercicio 3 - TIR'!$E$25-'Ejercicio 3 - TIR'!$C$25)*('Ejercicio 3 - TIR'!$D$25-'Ejercicio 3 - TIR'!$C$25)*V963),'Ejercicio 3 - TIR'!$E$25-SQRT(('Ejercicio 3 - TIR'!$E$25-'Ejercicio 3 - TIR'!$C$25)*('Ejercicio 3 - TIR'!$E$25-'Ejercicio 3 - TIR'!$D$25)*(1-V963)))</f>
        <v>0.1974327064</v>
      </c>
      <c r="X963" s="3">
        <f t="shared" si="15"/>
        <v>0.3133619313</v>
      </c>
      <c r="Y963" s="7">
        <f>IF(X963&lt;=('Ejercicio 3 - TIR'!$D$26-'Ejercicio 3 - TIR'!$C$26)/('Ejercicio 3 - TIR'!$E$26-'Ejercicio 3 - TIR'!$C$26),'Ejercicio 3 - TIR'!$C$26+SQRT(('Ejercicio 3 - TIR'!$E$26-'Ejercicio 3 - TIR'!$C$26)*('Ejercicio 3 - TIR'!$D$26-'Ejercicio 3 - TIR'!$C$26)*X963),'Ejercicio 3 - TIR'!$E$26-SQRT(('Ejercicio 3 - TIR'!$E$26-'Ejercicio 3 - TIR'!$C$26)*('Ejercicio 3 - TIR'!$E$26-'Ejercicio 3 - TIR'!$D$26)*(1-X963)))</f>
        <v>0.2190874065</v>
      </c>
      <c r="Z963" s="3">
        <f t="shared" si="16"/>
        <v>1.122709095</v>
      </c>
      <c r="AA963" s="3">
        <f t="shared" si="17"/>
        <v>1.267155184</v>
      </c>
      <c r="AB963" s="3">
        <f t="shared" si="18"/>
        <v>1.490608254</v>
      </c>
      <c r="AC963" s="3">
        <f t="shared" si="19"/>
        <v>1.784903076</v>
      </c>
      <c r="AD963" s="3">
        <f t="shared" si="20"/>
        <v>2.175952862</v>
      </c>
      <c r="AE963" s="2">
        <f t="shared" si="21"/>
        <v>4336.392385</v>
      </c>
      <c r="AF963" s="2">
        <f t="shared" si="22"/>
        <v>4894.306206</v>
      </c>
      <c r="AG963" s="2">
        <f t="shared" si="23"/>
        <v>5757.37946</v>
      </c>
      <c r="AH963" s="2">
        <f t="shared" si="24"/>
        <v>6894.074469</v>
      </c>
      <c r="AI963" s="2">
        <f t="shared" si="25"/>
        <v>8404.479364</v>
      </c>
      <c r="AJ963" s="4">
        <f t="shared" si="26"/>
        <v>43322.00998</v>
      </c>
      <c r="AK963" s="4">
        <f t="shared" si="27"/>
        <v>42823.0123</v>
      </c>
      <c r="AL963" s="4">
        <f t="shared" si="28"/>
        <v>50918.03376</v>
      </c>
      <c r="AM963" s="4">
        <f t="shared" si="29"/>
        <v>64048.39985</v>
      </c>
      <c r="AN963" s="4">
        <f t="shared" si="30"/>
        <v>86094.86381</v>
      </c>
      <c r="AO963" s="4">
        <f>C963/'Ejercicio 3 - TIR'!$D$7</f>
        <v>14908.69501</v>
      </c>
      <c r="AP963" s="4">
        <f t="shared" si="31"/>
        <v>28413.31497</v>
      </c>
      <c r="AQ963" s="4">
        <f t="shared" si="32"/>
        <v>27914.31729</v>
      </c>
      <c r="AR963" s="4">
        <f t="shared" si="33"/>
        <v>36009.33876</v>
      </c>
      <c r="AS963" s="4">
        <f t="shared" si="34"/>
        <v>49139.70484</v>
      </c>
      <c r="AT963" s="4">
        <f t="shared" si="35"/>
        <v>71186.16881</v>
      </c>
      <c r="AU963" s="4">
        <f>AP963*'Ejercicio 3 - TIR'!$D$5</f>
        <v>14206.65749</v>
      </c>
      <c r="AV963" s="4">
        <f>AQ963*'Ejercicio 3 - TIR'!$D$5</f>
        <v>13957.15865</v>
      </c>
      <c r="AW963" s="4">
        <f>AR963*'Ejercicio 3 - TIR'!$D$5</f>
        <v>18004.66938</v>
      </c>
      <c r="AX963" s="4">
        <f>AS963*'Ejercicio 3 - TIR'!$D$5</f>
        <v>24569.85242</v>
      </c>
      <c r="AY963" s="4">
        <f>AT963*'Ejercicio 3 - TIR'!$D$5</f>
        <v>35593.0844</v>
      </c>
      <c r="AZ963" s="4">
        <f t="shared" ref="AZ963:BD963" si="2924">AJ963-AU963-AE963</f>
        <v>24778.96011</v>
      </c>
      <c r="BA963" s="4">
        <f t="shared" si="2924"/>
        <v>23971.54745</v>
      </c>
      <c r="BB963" s="4">
        <f t="shared" si="2924"/>
        <v>27155.98492</v>
      </c>
      <c r="BC963" s="4">
        <f t="shared" si="2924"/>
        <v>32584.47296</v>
      </c>
      <c r="BD963" s="4">
        <f t="shared" si="2924"/>
        <v>42097.30005</v>
      </c>
      <c r="BE963" s="4">
        <f t="shared" ref="BE963:BI963" si="2925">AZ963/Z963</f>
        <v>22070.68618</v>
      </c>
      <c r="BF963" s="4">
        <f t="shared" si="2925"/>
        <v>18917.60989</v>
      </c>
      <c r="BG963" s="4">
        <f t="shared" si="2925"/>
        <v>18218.05618</v>
      </c>
      <c r="BH963" s="4">
        <f t="shared" si="2925"/>
        <v>18255.59796</v>
      </c>
      <c r="BI963" s="4">
        <f t="shared" si="2925"/>
        <v>19346.60478</v>
      </c>
      <c r="BJ963" s="4">
        <f t="shared" si="38"/>
        <v>76895.56691</v>
      </c>
      <c r="BK963" s="4">
        <f t="shared" si="39"/>
        <v>32440.61757</v>
      </c>
      <c r="BL963" s="4">
        <f t="shared" si="40"/>
        <v>109336.1845</v>
      </c>
      <c r="BM963" s="4">
        <f>BK963*'Ejercicio 3 - TIR'!$D$5</f>
        <v>16220.30878</v>
      </c>
      <c r="BN963" s="4">
        <f t="shared" si="41"/>
        <v>93115.87569</v>
      </c>
      <c r="BO963" s="4">
        <f t="shared" si="42"/>
        <v>42793.1493</v>
      </c>
      <c r="BP963" s="4">
        <f t="shared" si="43"/>
        <v>-109882.2768</v>
      </c>
      <c r="BQ963" s="4">
        <f t="shared" ref="BQ963:BT963" si="2926">BE963</f>
        <v>22070.68618</v>
      </c>
      <c r="BR963" s="4">
        <f t="shared" si="2926"/>
        <v>18917.60989</v>
      </c>
      <c r="BS963" s="4">
        <f t="shared" si="2926"/>
        <v>18218.05618</v>
      </c>
      <c r="BT963" s="4">
        <f t="shared" si="2926"/>
        <v>18255.59796</v>
      </c>
      <c r="BU963" s="4">
        <f t="shared" si="45"/>
        <v>62139.75408</v>
      </c>
      <c r="BV963" s="36">
        <f t="shared" si="46"/>
        <v>7.106026751</v>
      </c>
    </row>
    <row r="964" ht="15.0" customHeight="1">
      <c r="A964" s="2">
        <v>963.0</v>
      </c>
      <c r="B964" s="3">
        <f t="shared" si="4"/>
        <v>0.7596956269</v>
      </c>
      <c r="C964" s="4">
        <f>IF(B964&lt;=('Ejercicio 3 - TIR'!$D$13-'Ejercicio 3 - TIR'!$C$13)/('Ejercicio 3 - TIR'!$E$13-'Ejercicio 3 - TIR'!$C$13),'Ejercicio 3 - TIR'!$C$13+SQRT(('Ejercicio 3 - TIR'!$E$13-'Ejercicio 3 - TIR'!$C$13)*('Ejercicio 3 - TIR'!$D$13-'Ejercicio 3 - TIR'!$C$13)*B964),'Ejercicio 3 - TIR'!$E$13-SQRT(('Ejercicio 3 - TIR'!$E$13-'Ejercicio 3 - TIR'!$C$13)*('Ejercicio 3 - TIR'!$E$13-'Ejercicio 3 - TIR'!$D$13)*(1-B964)))</f>
        <v>83018.67945</v>
      </c>
      <c r="D964" s="3">
        <f t="shared" si="5"/>
        <v>0.937257081</v>
      </c>
      <c r="E964" s="4">
        <f>IF(D964&lt;=('Ejercicio 3 - TIR'!$D$14-'Ejercicio 3 - TIR'!$C$14)/('Ejercicio 3 - TIR'!$E$14-'Ejercicio 3 - TIR'!$C$14),'Ejercicio 3 - TIR'!$C$14+SQRT(('Ejercicio 3 - TIR'!$E$14-'Ejercicio 3 - TIR'!$C$14)*('Ejercicio 3 - TIR'!$D$14-'Ejercicio 3 - TIR'!$C$14)*D964),'Ejercicio 3 - TIR'!$E$14-SQRT(('Ejercicio 3 - TIR'!$E$14-'Ejercicio 3 - TIR'!$C$14)*('Ejercicio 3 - TIR'!$E$14-'Ejercicio 3 - TIR'!$D$14)*(1-D964)))</f>
        <v>36932.19332</v>
      </c>
      <c r="F964" s="3">
        <f t="shared" si="6"/>
        <v>0.6019133676</v>
      </c>
      <c r="G964" s="4">
        <f>IF(F964&lt;=('Ejercicio 3 - TIR'!$D$18-'Ejercicio 3 - TIR'!$C$18)/('Ejercicio 3 - TIR'!$E$18-'Ejercicio 3 - TIR'!$C$18),'Ejercicio 3 - TIR'!$C$18+SQRT(('Ejercicio 3 - TIR'!$E$18-'Ejercicio 3 - TIR'!$C$18)*('Ejercicio 3 - TIR'!$D$18-'Ejercicio 3 - TIR'!$C$18)*F964),'Ejercicio 3 - TIR'!$E$18-SQRT(('Ejercicio 3 - TIR'!$E$18-'Ejercicio 3 - TIR'!$C$18)*('Ejercicio 3 - TIR'!$E$18-'Ejercicio 3 - TIR'!$D$18)*(1-F964)))</f>
        <v>39501.94744</v>
      </c>
      <c r="H964" s="3">
        <f t="shared" si="7"/>
        <v>0.6867731208</v>
      </c>
      <c r="I964" s="4">
        <f>IF(H964&lt;=('Ejercicio 3 - TIR'!$D$18-'Ejercicio 3 - TIR'!$C$18)/('Ejercicio 3 - TIR'!$E$18-'Ejercicio 3 - TIR'!$C$18),'Ejercicio 3 - TIR'!$C$18+SQRT(('Ejercicio 3 - TIR'!$E$18-'Ejercicio 3 - TIR'!$C$18)*('Ejercicio 3 - TIR'!$D$18-'Ejercicio 3 - TIR'!$C$18)*H964),'Ejercicio 3 - TIR'!$E$18-SQRT(('Ejercicio 3 - TIR'!$E$18-'Ejercicio 3 - TIR'!$C$18)*('Ejercicio 3 - TIR'!$E$18-'Ejercicio 3 - TIR'!$D$18)*(1-H964)))</f>
        <v>40153.14371</v>
      </c>
      <c r="J964" s="3">
        <f t="shared" si="8"/>
        <v>0.2717184725</v>
      </c>
      <c r="K964" s="4">
        <f>IF(J964&lt;=('Ejercicio 3 - TIR'!$D$18-'Ejercicio 3 - TIR'!$C$18)/('Ejercicio 3 - TIR'!$E$18-'Ejercicio 3 - TIR'!$C$18),'Ejercicio 3 - TIR'!$C$18+SQRT(('Ejercicio 3 - TIR'!$E$18-'Ejercicio 3 - TIR'!$C$18)*('Ejercicio 3 - TIR'!$D$18-'Ejercicio 3 - TIR'!$C$18)*J964),'Ejercicio 3 - TIR'!$E$18-SQRT(('Ejercicio 3 - TIR'!$E$18-'Ejercicio 3 - TIR'!$C$18)*('Ejercicio 3 - TIR'!$E$18-'Ejercicio 3 - TIR'!$D$18)*(1-J964)))</f>
        <v>36384.1813</v>
      </c>
      <c r="L964" s="3">
        <f t="shared" si="9"/>
        <v>0.5431935414</v>
      </c>
      <c r="M964" s="4">
        <f>IF(L964&lt;=('Ejercicio 3 - TIR'!$D$18-'Ejercicio 3 - TIR'!$C$18)/('Ejercicio 3 - TIR'!$E$18-'Ejercicio 3 - TIR'!$C$18),'Ejercicio 3 - TIR'!$C$18+SQRT(('Ejercicio 3 - TIR'!$E$18-'Ejercicio 3 - TIR'!$C$18)*('Ejercicio 3 - TIR'!$D$18-'Ejercicio 3 - TIR'!$C$18)*L964),'Ejercicio 3 - TIR'!$E$18-SQRT(('Ejercicio 3 - TIR'!$E$18-'Ejercicio 3 - TIR'!$C$18)*('Ejercicio 3 - TIR'!$E$18-'Ejercicio 3 - TIR'!$D$18)*(1-L964)))</f>
        <v>39026.57361</v>
      </c>
      <c r="N964" s="3">
        <f t="shared" si="10"/>
        <v>0.4361825619</v>
      </c>
      <c r="O964" s="4">
        <f>IF(N964&lt;=('Ejercicio 3 - TIR'!$D$18-'Ejercicio 3 - TIR'!$C$18)/('Ejercicio 3 - TIR'!$E$18-'Ejercicio 3 - TIR'!$C$18),'Ejercicio 3 - TIR'!$C$18+SQRT(('Ejercicio 3 - TIR'!$E$18-'Ejercicio 3 - TIR'!$C$18)*('Ejercicio 3 - TIR'!$D$18-'Ejercicio 3 - TIR'!$C$18)*N964),'Ejercicio 3 - TIR'!$E$18-SQRT(('Ejercicio 3 - TIR'!$E$18-'Ejercicio 3 - TIR'!$C$18)*('Ejercicio 3 - TIR'!$E$18-'Ejercicio 3 - TIR'!$D$18)*(1-N964)))</f>
        <v>38088.71957</v>
      </c>
      <c r="P964" s="3">
        <f t="shared" si="11"/>
        <v>0.03259698342</v>
      </c>
      <c r="Q964" s="7">
        <f>IF(P964&lt;=('Ejercicio 3 - TIR'!$D$22-'Ejercicio 3 - TIR'!$C$22)/('Ejercicio 3 - TIR'!$E$22-'Ejercicio 3 - TIR'!$C$22),'Ejercicio 3 - TIR'!$C$22+SQRT(('Ejercicio 3 - TIR'!$E$22-'Ejercicio 3 - TIR'!$C$22)*('Ejercicio 3 - TIR'!$D$22-'Ejercicio 3 - TIR'!$C$22)*P964),'Ejercicio 3 - TIR'!$E$22-SQRT(('Ejercicio 3 - TIR'!$E$22-'Ejercicio 3 - TIR'!$C$22)*('Ejercicio 3 - TIR'!$E$22-'Ejercicio 3 - TIR'!$D$22)*(1-P964)))</f>
        <v>0.1276599328</v>
      </c>
      <c r="R964" s="3">
        <f t="shared" si="12"/>
        <v>0.04028968603</v>
      </c>
      <c r="S964" s="7">
        <f>IF(R964&lt;=('Ejercicio 3 - TIR'!$D$23-'Ejercicio 3 - TIR'!$C$23)/('Ejercicio 3 - TIR'!$E$23-'Ejercicio 3 - TIR'!$C$23),'Ejercicio 3 - TIR'!$C$23+SQRT(('Ejercicio 3 - TIR'!$E$23-'Ejercicio 3 - TIR'!$C$23)*('Ejercicio 3 - TIR'!$D$23-'Ejercicio 3 - TIR'!$C$23)*R964),'Ejercicio 3 - TIR'!$E$23-SQRT(('Ejercicio 3 - TIR'!$E$23-'Ejercicio 3 - TIR'!$C$23)*('Ejercicio 3 - TIR'!$E$23-'Ejercicio 3 - TIR'!$D$23)*(1-R964)))</f>
        <v>0.1285159518</v>
      </c>
      <c r="T964" s="3">
        <f t="shared" si="13"/>
        <v>0.9269157554</v>
      </c>
      <c r="U964" s="7">
        <f>IF(T964&lt;=('Ejercicio 3 - TIR'!$D$24-'Ejercicio 3 - TIR'!$C$24)/('Ejercicio 3 - TIR'!$E$24-'Ejercicio 3 - TIR'!$C$24),'Ejercicio 3 - TIR'!$C$24+SQRT(('Ejercicio 3 - TIR'!$E$24-'Ejercicio 3 - TIR'!$C$24)*('Ejercicio 3 - TIR'!$D$24-'Ejercicio 3 - TIR'!$C$24)*T964),'Ejercicio 3 - TIR'!$E$24-SQRT(('Ejercicio 3 - TIR'!$E$24-'Ejercicio 3 - TIR'!$C$24)*('Ejercicio 3 - TIR'!$E$24-'Ejercicio 3 - TIR'!$D$24)*(1-T964)))</f>
        <v>0.2056949</v>
      </c>
      <c r="V964" s="3">
        <f t="shared" si="14"/>
        <v>0.5328578947</v>
      </c>
      <c r="W964" s="7">
        <f>IF(V964&lt;=('Ejercicio 3 - TIR'!$D$25-'Ejercicio 3 - TIR'!$C$25)/('Ejercicio 3 - TIR'!$E$25-'Ejercicio 3 - TIR'!$C$25),'Ejercicio 3 - TIR'!$C$25+SQRT(('Ejercicio 3 - TIR'!$E$25-'Ejercicio 3 - TIR'!$C$25)*('Ejercicio 3 - TIR'!$D$25-'Ejercicio 3 - TIR'!$C$25)*V964),'Ejercicio 3 - TIR'!$E$25-SQRT(('Ejercicio 3 - TIR'!$E$25-'Ejercicio 3 - TIR'!$C$25)*('Ejercicio 3 - TIR'!$E$25-'Ejercicio 3 - TIR'!$D$25)*(1-V964)))</f>
        <v>0.2095648993</v>
      </c>
      <c r="X964" s="3">
        <f t="shared" si="15"/>
        <v>0.2374356124</v>
      </c>
      <c r="Y964" s="7">
        <f>IF(X964&lt;=('Ejercicio 3 - TIR'!$D$26-'Ejercicio 3 - TIR'!$C$26)/('Ejercicio 3 - TIR'!$E$26-'Ejercicio 3 - TIR'!$C$26),'Ejercicio 3 - TIR'!$C$26+SQRT(('Ejercicio 3 - TIR'!$E$26-'Ejercicio 3 - TIR'!$C$26)*('Ejercicio 3 - TIR'!$D$26-'Ejercicio 3 - TIR'!$C$26)*X964),'Ejercicio 3 - TIR'!$E$26-SQRT(('Ejercicio 3 - TIR'!$E$26-'Ejercicio 3 - TIR'!$C$26)*('Ejercicio 3 - TIR'!$E$26-'Ejercicio 3 - TIR'!$D$26)*(1-X964)))</f>
        <v>0.2153194817</v>
      </c>
      <c r="Z964" s="3">
        <f t="shared" si="16"/>
        <v>1.127659933</v>
      </c>
      <c r="AA964" s="3">
        <f t="shared" si="17"/>
        <v>1.272582222</v>
      </c>
      <c r="AB964" s="3">
        <f t="shared" si="18"/>
        <v>1.534345895</v>
      </c>
      <c r="AC964" s="3">
        <f t="shared" si="19"/>
        <v>1.855890938</v>
      </c>
      <c r="AD964" s="3">
        <f t="shared" si="20"/>
        <v>2.255500413</v>
      </c>
      <c r="AE964" s="2">
        <f t="shared" si="21"/>
        <v>4714.761316</v>
      </c>
      <c r="AF964" s="2">
        <f t="shared" si="22"/>
        <v>5320.683354</v>
      </c>
      <c r="AG964" s="2">
        <f t="shared" si="23"/>
        <v>6415.120785</v>
      </c>
      <c r="AH964" s="2">
        <f t="shared" si="24"/>
        <v>7759.504926</v>
      </c>
      <c r="AI964" s="2">
        <f t="shared" si="25"/>
        <v>9430.277505</v>
      </c>
      <c r="AJ964" s="4">
        <f t="shared" si="26"/>
        <v>44544.76339</v>
      </c>
      <c r="AK964" s="4">
        <f t="shared" si="27"/>
        <v>51098.17685</v>
      </c>
      <c r="AL964" s="4">
        <f t="shared" si="28"/>
        <v>55825.91923</v>
      </c>
      <c r="AM964" s="4">
        <f t="shared" si="29"/>
        <v>72429.06433</v>
      </c>
      <c r="AN964" s="4">
        <f t="shared" si="30"/>
        <v>85909.12273</v>
      </c>
      <c r="AO964" s="4">
        <f>C964/'Ejercicio 3 - TIR'!$D$7</f>
        <v>16603.73589</v>
      </c>
      <c r="AP964" s="4">
        <f t="shared" si="31"/>
        <v>27941.0275</v>
      </c>
      <c r="AQ964" s="4">
        <f t="shared" si="32"/>
        <v>34494.44096</v>
      </c>
      <c r="AR964" s="4">
        <f t="shared" si="33"/>
        <v>39222.18334</v>
      </c>
      <c r="AS964" s="4">
        <f t="shared" si="34"/>
        <v>55825.32844</v>
      </c>
      <c r="AT964" s="4">
        <f t="shared" si="35"/>
        <v>69305.38684</v>
      </c>
      <c r="AU964" s="4">
        <f>AP964*'Ejercicio 3 - TIR'!$D$5</f>
        <v>13970.51375</v>
      </c>
      <c r="AV964" s="4">
        <f>AQ964*'Ejercicio 3 - TIR'!$D$5</f>
        <v>17247.22048</v>
      </c>
      <c r="AW964" s="4">
        <f>AR964*'Ejercicio 3 - TIR'!$D$5</f>
        <v>19611.09167</v>
      </c>
      <c r="AX964" s="4">
        <f>AS964*'Ejercicio 3 - TIR'!$D$5</f>
        <v>27912.66422</v>
      </c>
      <c r="AY964" s="4">
        <f>AT964*'Ejercicio 3 - TIR'!$D$5</f>
        <v>34652.69342</v>
      </c>
      <c r="AZ964" s="4">
        <f t="shared" ref="AZ964:BD964" si="2927">AJ964-AU964-AE964</f>
        <v>25859.48833</v>
      </c>
      <c r="BA964" s="4">
        <f t="shared" si="2927"/>
        <v>28530.27302</v>
      </c>
      <c r="BB964" s="4">
        <f t="shared" si="2927"/>
        <v>29799.70678</v>
      </c>
      <c r="BC964" s="4">
        <f t="shared" si="2927"/>
        <v>36756.89518</v>
      </c>
      <c r="BD964" s="4">
        <f t="shared" si="2927"/>
        <v>41826.15181</v>
      </c>
      <c r="BE964" s="4">
        <f t="shared" ref="BE964:BI964" si="2928">AZ964/Z964</f>
        <v>22931.99179</v>
      </c>
      <c r="BF964" s="4">
        <f t="shared" si="2928"/>
        <v>22419.19816</v>
      </c>
      <c r="BG964" s="4">
        <f t="shared" si="2928"/>
        <v>19421.76589</v>
      </c>
      <c r="BH964" s="4">
        <f t="shared" si="2928"/>
        <v>19805.52543</v>
      </c>
      <c r="BI964" s="4">
        <f t="shared" si="2928"/>
        <v>18544.06745</v>
      </c>
      <c r="BJ964" s="4">
        <f t="shared" si="38"/>
        <v>83300.57729</v>
      </c>
      <c r="BK964" s="4">
        <f t="shared" si="39"/>
        <v>37449.73316</v>
      </c>
      <c r="BL964" s="4">
        <f t="shared" si="40"/>
        <v>120750.3105</v>
      </c>
      <c r="BM964" s="4">
        <f>BK964*'Ejercicio 3 - TIR'!$D$5</f>
        <v>18724.86658</v>
      </c>
      <c r="BN964" s="4">
        <f t="shared" si="41"/>
        <v>102025.4439</v>
      </c>
      <c r="BO964" s="4">
        <f t="shared" si="42"/>
        <v>45234.06126</v>
      </c>
      <c r="BP964" s="4">
        <f t="shared" si="43"/>
        <v>-119950.8728</v>
      </c>
      <c r="BQ964" s="4">
        <f t="shared" ref="BQ964:BT964" si="2929">BE964</f>
        <v>22931.99179</v>
      </c>
      <c r="BR964" s="4">
        <f t="shared" si="2929"/>
        <v>22419.19816</v>
      </c>
      <c r="BS964" s="4">
        <f t="shared" si="2929"/>
        <v>19421.76589</v>
      </c>
      <c r="BT964" s="4">
        <f t="shared" si="2929"/>
        <v>19805.52543</v>
      </c>
      <c r="BU964" s="4">
        <f t="shared" si="45"/>
        <v>63778.12871</v>
      </c>
      <c r="BV964" s="36">
        <f t="shared" si="46"/>
        <v>6.334856399</v>
      </c>
    </row>
    <row r="965" ht="15.0" customHeight="1">
      <c r="A965" s="2">
        <v>964.0</v>
      </c>
      <c r="B965" s="3">
        <f t="shared" si="4"/>
        <v>0.5099985107</v>
      </c>
      <c r="C965" s="4">
        <f>IF(B965&lt;=('Ejercicio 3 - TIR'!$D$13-'Ejercicio 3 - TIR'!$C$13)/('Ejercicio 3 - TIR'!$E$13-'Ejercicio 3 - TIR'!$C$13),'Ejercicio 3 - TIR'!$C$13+SQRT(('Ejercicio 3 - TIR'!$E$13-'Ejercicio 3 - TIR'!$C$13)*('Ejercicio 3 - TIR'!$D$13-'Ejercicio 3 - TIR'!$C$13)*B965),'Ejercicio 3 - TIR'!$E$13-SQRT(('Ejercicio 3 - TIR'!$E$13-'Ejercicio 3 - TIR'!$C$13)*('Ejercicio 3 - TIR'!$E$13-'Ejercicio 3 - TIR'!$D$13)*(1-B965)))</f>
        <v>75751.25184</v>
      </c>
      <c r="D965" s="3">
        <f t="shared" si="5"/>
        <v>0.5512657741</v>
      </c>
      <c r="E965" s="4">
        <f>IF(D965&lt;=('Ejercicio 3 - TIR'!$D$14-'Ejercicio 3 - TIR'!$C$14)/('Ejercicio 3 - TIR'!$E$14-'Ejercicio 3 - TIR'!$C$14),'Ejercicio 3 - TIR'!$C$14+SQRT(('Ejercicio 3 - TIR'!$E$14-'Ejercicio 3 - TIR'!$C$14)*('Ejercicio 3 - TIR'!$D$14-'Ejercicio 3 - TIR'!$C$14)*D965),'Ejercicio 3 - TIR'!$E$14-SQRT(('Ejercicio 3 - TIR'!$E$14-'Ejercicio 3 - TIR'!$C$14)*('Ejercicio 3 - TIR'!$E$14-'Ejercicio 3 - TIR'!$D$14)*(1-D965)))</f>
        <v>31795.72466</v>
      </c>
      <c r="F965" s="3">
        <f t="shared" si="6"/>
        <v>0.1872272687</v>
      </c>
      <c r="G965" s="4">
        <f>IF(F965&lt;=('Ejercicio 3 - TIR'!$D$18-'Ejercicio 3 - TIR'!$C$18)/('Ejercicio 3 - TIR'!$E$18-'Ejercicio 3 - TIR'!$C$18),'Ejercicio 3 - TIR'!$C$18+SQRT(('Ejercicio 3 - TIR'!$E$18-'Ejercicio 3 - TIR'!$C$18)*('Ejercicio 3 - TIR'!$D$18-'Ejercicio 3 - TIR'!$C$18)*F965),'Ejercicio 3 - TIR'!$E$18-SQRT(('Ejercicio 3 - TIR'!$E$18-'Ejercicio 3 - TIR'!$C$18)*('Ejercicio 3 - TIR'!$E$18-'Ejercicio 3 - TIR'!$D$18)*(1-F965)))</f>
        <v>35299.44245</v>
      </c>
      <c r="H965" s="3">
        <f t="shared" si="7"/>
        <v>0.8597783609</v>
      </c>
      <c r="I965" s="4">
        <f>IF(H965&lt;=('Ejercicio 3 - TIR'!$D$18-'Ejercicio 3 - TIR'!$C$18)/('Ejercicio 3 - TIR'!$E$18-'Ejercicio 3 - TIR'!$C$18),'Ejercicio 3 - TIR'!$C$18+SQRT(('Ejercicio 3 - TIR'!$E$18-'Ejercicio 3 - TIR'!$C$18)*('Ejercicio 3 - TIR'!$D$18-'Ejercicio 3 - TIR'!$C$18)*H965),'Ejercicio 3 - TIR'!$E$18-SQRT(('Ejercicio 3 - TIR'!$E$18-'Ejercicio 3 - TIR'!$C$18)*('Ejercicio 3 - TIR'!$E$18-'Ejercicio 3 - TIR'!$D$18)*(1-H965)))</f>
        <v>41757.06569</v>
      </c>
      <c r="J965" s="3">
        <f t="shared" si="8"/>
        <v>0.7561860849</v>
      </c>
      <c r="K965" s="4">
        <f>IF(J965&lt;=('Ejercicio 3 - TIR'!$D$18-'Ejercicio 3 - TIR'!$C$18)/('Ejercicio 3 - TIR'!$E$18-'Ejercicio 3 - TIR'!$C$18),'Ejercicio 3 - TIR'!$C$18+SQRT(('Ejercicio 3 - TIR'!$E$18-'Ejercicio 3 - TIR'!$C$18)*('Ejercicio 3 - TIR'!$D$18-'Ejercicio 3 - TIR'!$C$18)*J965),'Ejercicio 3 - TIR'!$E$18-SQRT(('Ejercicio 3 - TIR'!$E$18-'Ejercicio 3 - TIR'!$C$18)*('Ejercicio 3 - TIR'!$E$18-'Ejercicio 3 - TIR'!$D$18)*(1-J965)))</f>
        <v>40723.78162</v>
      </c>
      <c r="L965" s="3">
        <f t="shared" si="9"/>
        <v>0.6449685269</v>
      </c>
      <c r="M965" s="4">
        <f>IF(L965&lt;=('Ejercicio 3 - TIR'!$D$18-'Ejercicio 3 - TIR'!$C$18)/('Ejercicio 3 - TIR'!$E$18-'Ejercicio 3 - TIR'!$C$18),'Ejercicio 3 - TIR'!$C$18+SQRT(('Ejercicio 3 - TIR'!$E$18-'Ejercicio 3 - TIR'!$C$18)*('Ejercicio 3 - TIR'!$D$18-'Ejercicio 3 - TIR'!$C$18)*L965),'Ejercicio 3 - TIR'!$E$18-SQRT(('Ejercicio 3 - TIR'!$E$18-'Ejercicio 3 - TIR'!$C$18)*('Ejercicio 3 - TIR'!$E$18-'Ejercicio 3 - TIR'!$D$18)*(1-L965)))</f>
        <v>39835.9178</v>
      </c>
      <c r="N965" s="3">
        <f t="shared" si="10"/>
        <v>0.7479680132</v>
      </c>
      <c r="O965" s="4">
        <f>IF(N965&lt;=('Ejercicio 3 - TIR'!$D$18-'Ejercicio 3 - TIR'!$C$18)/('Ejercicio 3 - TIR'!$E$18-'Ejercicio 3 - TIR'!$C$18),'Ejercicio 3 - TIR'!$C$18+SQRT(('Ejercicio 3 - TIR'!$E$18-'Ejercicio 3 - TIR'!$C$18)*('Ejercicio 3 - TIR'!$D$18-'Ejercicio 3 - TIR'!$C$18)*N965),'Ejercicio 3 - TIR'!$E$18-SQRT(('Ejercicio 3 - TIR'!$E$18-'Ejercicio 3 - TIR'!$C$18)*('Ejercicio 3 - TIR'!$E$18-'Ejercicio 3 - TIR'!$D$18)*(1-N965)))</f>
        <v>40652.31107</v>
      </c>
      <c r="P965" s="3">
        <f t="shared" si="11"/>
        <v>0.4415867987</v>
      </c>
      <c r="Q965" s="7">
        <f>IF(P965&lt;=('Ejercicio 3 - TIR'!$D$22-'Ejercicio 3 - TIR'!$C$22)/('Ejercicio 3 - TIR'!$E$22-'Ejercicio 3 - TIR'!$C$22),'Ejercicio 3 - TIR'!$C$22+SQRT(('Ejercicio 3 - TIR'!$E$22-'Ejercicio 3 - TIR'!$C$22)*('Ejercicio 3 - TIR'!$D$22-'Ejercicio 3 - TIR'!$C$22)*P965),'Ejercicio 3 - TIR'!$E$22-SQRT(('Ejercicio 3 - TIR'!$E$22-'Ejercicio 3 - TIR'!$C$22)*('Ejercicio 3 - TIR'!$E$22-'Ejercicio 3 - TIR'!$D$22)*(1-P965)))</f>
        <v>0.1481931949</v>
      </c>
      <c r="R965" s="3">
        <f t="shared" si="12"/>
        <v>0.8301542991</v>
      </c>
      <c r="S965" s="7">
        <f>IF(R965&lt;=('Ejercicio 3 - TIR'!$D$23-'Ejercicio 3 - TIR'!$C$23)/('Ejercicio 3 - TIR'!$E$23-'Ejercicio 3 - TIR'!$C$23),'Ejercicio 3 - TIR'!$C$23+SQRT(('Ejercicio 3 - TIR'!$E$23-'Ejercicio 3 - TIR'!$C$23)*('Ejercicio 3 - TIR'!$D$23-'Ejercicio 3 - TIR'!$C$23)*R965),'Ejercicio 3 - TIR'!$E$23-SQRT(('Ejercicio 3 - TIR'!$E$23-'Ejercicio 3 - TIR'!$C$23)*('Ejercicio 3 - TIR'!$E$23-'Ejercicio 3 - TIR'!$D$23)*(1-R965)))</f>
        <v>0.1625150847</v>
      </c>
      <c r="T965" s="3">
        <f t="shared" si="13"/>
        <v>0.4843942129</v>
      </c>
      <c r="U965" s="7">
        <f>IF(T965&lt;=('Ejercicio 3 - TIR'!$D$24-'Ejercicio 3 - TIR'!$C$24)/('Ejercicio 3 - TIR'!$E$24-'Ejercicio 3 - TIR'!$C$24),'Ejercicio 3 - TIR'!$C$24+SQRT(('Ejercicio 3 - TIR'!$E$24-'Ejercicio 3 - TIR'!$C$24)*('Ejercicio 3 - TIR'!$D$24-'Ejercicio 3 - TIR'!$C$24)*T965),'Ejercicio 3 - TIR'!$E$24-SQRT(('Ejercicio 3 - TIR'!$E$24-'Ejercicio 3 - TIR'!$C$24)*('Ejercicio 3 - TIR'!$E$24-'Ejercicio 3 - TIR'!$D$24)*(1-T965)))</f>
        <v>0.1820039975</v>
      </c>
      <c r="V965" s="3">
        <f t="shared" si="14"/>
        <v>0.8879606307</v>
      </c>
      <c r="W965" s="7">
        <f>IF(V965&lt;=('Ejercicio 3 - TIR'!$D$25-'Ejercicio 3 - TIR'!$C$25)/('Ejercicio 3 - TIR'!$E$25-'Ejercicio 3 - TIR'!$C$25),'Ejercicio 3 - TIR'!$C$25+SQRT(('Ejercicio 3 - TIR'!$E$25-'Ejercicio 3 - TIR'!$C$25)*('Ejercicio 3 - TIR'!$D$25-'Ejercicio 3 - TIR'!$C$25)*V965),'Ejercicio 3 - TIR'!$E$25-SQRT(('Ejercicio 3 - TIR'!$E$25-'Ejercicio 3 - TIR'!$C$25)*('Ejercicio 3 - TIR'!$E$25-'Ejercicio 3 - TIR'!$D$25)*(1-V965)))</f>
        <v>0.2301975306</v>
      </c>
      <c r="X965" s="3">
        <f t="shared" si="15"/>
        <v>0.385011706</v>
      </c>
      <c r="Y965" s="7">
        <f>IF(X965&lt;=('Ejercicio 3 - TIR'!$D$26-'Ejercicio 3 - TIR'!$C$26)/('Ejercicio 3 - TIR'!$E$26-'Ejercicio 3 - TIR'!$C$26),'Ejercicio 3 - TIR'!$C$26+SQRT(('Ejercicio 3 - TIR'!$E$26-'Ejercicio 3 - TIR'!$C$26)*('Ejercicio 3 - TIR'!$D$26-'Ejercicio 3 - TIR'!$C$26)*X965),'Ejercicio 3 - TIR'!$E$26-SQRT(('Ejercicio 3 - TIR'!$E$26-'Ejercicio 3 - TIR'!$C$26)*('Ejercicio 3 - TIR'!$E$26-'Ejercicio 3 - TIR'!$D$26)*(1-X965)))</f>
        <v>0.2223724303</v>
      </c>
      <c r="Z965" s="3">
        <f t="shared" si="16"/>
        <v>1.148193195</v>
      </c>
      <c r="AA965" s="3">
        <f t="shared" si="17"/>
        <v>1.334791909</v>
      </c>
      <c r="AB965" s="3">
        <f t="shared" si="18"/>
        <v>1.577729373</v>
      </c>
      <c r="AC965" s="3">
        <f t="shared" si="19"/>
        <v>1.940918778</v>
      </c>
      <c r="AD965" s="3">
        <f t="shared" si="20"/>
        <v>2.372525604</v>
      </c>
      <c r="AE965" s="2">
        <f t="shared" si="21"/>
        <v>4711.910021</v>
      </c>
      <c r="AF965" s="2">
        <f t="shared" si="22"/>
        <v>5477.666477</v>
      </c>
      <c r="AG965" s="2">
        <f t="shared" si="23"/>
        <v>6474.623673</v>
      </c>
      <c r="AH965" s="2">
        <f t="shared" si="24"/>
        <v>7965.066054</v>
      </c>
      <c r="AI965" s="2">
        <f t="shared" si="25"/>
        <v>9736.277151</v>
      </c>
      <c r="AJ965" s="4">
        <f t="shared" si="26"/>
        <v>40530.57961</v>
      </c>
      <c r="AK965" s="4">
        <f t="shared" si="27"/>
        <v>55736.99344</v>
      </c>
      <c r="AL965" s="4">
        <f t="shared" si="28"/>
        <v>64251.10643</v>
      </c>
      <c r="AM965" s="4">
        <f t="shared" si="29"/>
        <v>77318.28091</v>
      </c>
      <c r="AN965" s="4">
        <f t="shared" si="30"/>
        <v>96448.64888</v>
      </c>
      <c r="AO965" s="4">
        <f>C965/'Ejercicio 3 - TIR'!$D$7</f>
        <v>15150.25037</v>
      </c>
      <c r="AP965" s="4">
        <f t="shared" si="31"/>
        <v>25380.32924</v>
      </c>
      <c r="AQ965" s="4">
        <f t="shared" si="32"/>
        <v>40586.74307</v>
      </c>
      <c r="AR965" s="4">
        <f t="shared" si="33"/>
        <v>49100.85606</v>
      </c>
      <c r="AS965" s="4">
        <f t="shared" si="34"/>
        <v>62168.03054</v>
      </c>
      <c r="AT965" s="4">
        <f t="shared" si="35"/>
        <v>81298.39851</v>
      </c>
      <c r="AU965" s="4">
        <f>AP965*'Ejercicio 3 - TIR'!$D$5</f>
        <v>12690.16462</v>
      </c>
      <c r="AV965" s="4">
        <f>AQ965*'Ejercicio 3 - TIR'!$D$5</f>
        <v>20293.37153</v>
      </c>
      <c r="AW965" s="4">
        <f>AR965*'Ejercicio 3 - TIR'!$D$5</f>
        <v>24550.42803</v>
      </c>
      <c r="AX965" s="4">
        <f>AS965*'Ejercicio 3 - TIR'!$D$5</f>
        <v>31084.01527</v>
      </c>
      <c r="AY965" s="4">
        <f>AT965*'Ejercicio 3 - TIR'!$D$5</f>
        <v>40649.19926</v>
      </c>
      <c r="AZ965" s="4">
        <f t="shared" ref="AZ965:BD965" si="2930">AJ965-AU965-AE965</f>
        <v>23128.50497</v>
      </c>
      <c r="BA965" s="4">
        <f t="shared" si="2930"/>
        <v>29965.95543</v>
      </c>
      <c r="BB965" s="4">
        <f t="shared" si="2930"/>
        <v>33226.05472</v>
      </c>
      <c r="BC965" s="4">
        <f t="shared" si="2930"/>
        <v>38269.19959</v>
      </c>
      <c r="BD965" s="4">
        <f t="shared" si="2930"/>
        <v>46063.17247</v>
      </c>
      <c r="BE965" s="4">
        <f t="shared" ref="BE965:BI965" si="2931">AZ965/Z965</f>
        <v>20143.39143</v>
      </c>
      <c r="BF965" s="4">
        <f t="shared" si="2931"/>
        <v>22449.9079</v>
      </c>
      <c r="BG965" s="4">
        <f t="shared" si="2931"/>
        <v>21059.41317</v>
      </c>
      <c r="BH965" s="4">
        <f t="shared" si="2931"/>
        <v>19717.0536</v>
      </c>
      <c r="BI965" s="4">
        <f t="shared" si="2931"/>
        <v>19415.24778</v>
      </c>
      <c r="BJ965" s="4">
        <f t="shared" si="38"/>
        <v>75436.17085</v>
      </c>
      <c r="BK965" s="4">
        <f t="shared" si="39"/>
        <v>35944.35691</v>
      </c>
      <c r="BL965" s="4">
        <f t="shared" si="40"/>
        <v>111380.5278</v>
      </c>
      <c r="BM965" s="4">
        <f>BK965*'Ejercicio 3 - TIR'!$D$5</f>
        <v>17972.17845</v>
      </c>
      <c r="BN965" s="4">
        <f t="shared" si="41"/>
        <v>93408.3493</v>
      </c>
      <c r="BO965" s="4">
        <f t="shared" si="42"/>
        <v>39370.84984</v>
      </c>
      <c r="BP965" s="4">
        <f t="shared" si="43"/>
        <v>-107546.9765</v>
      </c>
      <c r="BQ965" s="4">
        <f t="shared" ref="BQ965:BT965" si="2932">BE965</f>
        <v>20143.39143</v>
      </c>
      <c r="BR965" s="4">
        <f t="shared" si="2932"/>
        <v>22449.9079</v>
      </c>
      <c r="BS965" s="4">
        <f t="shared" si="2932"/>
        <v>21059.41317</v>
      </c>
      <c r="BT965" s="4">
        <f t="shared" si="2932"/>
        <v>19717.0536</v>
      </c>
      <c r="BU965" s="4">
        <f t="shared" si="45"/>
        <v>58786.09763</v>
      </c>
      <c r="BV965" s="36">
        <f t="shared" si="46"/>
        <v>8.46942345</v>
      </c>
    </row>
    <row r="966" ht="15.0" customHeight="1">
      <c r="A966" s="2">
        <v>965.0</v>
      </c>
      <c r="B966" s="3">
        <f t="shared" si="4"/>
        <v>0.9655404413</v>
      </c>
      <c r="C966" s="4">
        <f>IF(B966&lt;=('Ejercicio 3 - TIR'!$D$13-'Ejercicio 3 - TIR'!$C$13)/('Ejercicio 3 - TIR'!$E$13-'Ejercicio 3 - TIR'!$C$13),'Ejercicio 3 - TIR'!$C$13+SQRT(('Ejercicio 3 - TIR'!$E$13-'Ejercicio 3 - TIR'!$C$13)*('Ejercicio 3 - TIR'!$D$13-'Ejercicio 3 - TIR'!$C$13)*B966),'Ejercicio 3 - TIR'!$E$13-SQRT(('Ejercicio 3 - TIR'!$E$13-'Ejercicio 3 - TIR'!$C$13)*('Ejercicio 3 - TIR'!$E$13-'Ejercicio 3 - TIR'!$D$13)*(1-B966)))</f>
        <v>93569.4891</v>
      </c>
      <c r="D966" s="3">
        <f t="shared" si="5"/>
        <v>0.3494160737</v>
      </c>
      <c r="E966" s="4">
        <f>IF(D966&lt;=('Ejercicio 3 - TIR'!$D$14-'Ejercicio 3 - TIR'!$C$14)/('Ejercicio 3 - TIR'!$E$14-'Ejercicio 3 - TIR'!$C$14),'Ejercicio 3 - TIR'!$C$14+SQRT(('Ejercicio 3 - TIR'!$E$14-'Ejercicio 3 - TIR'!$C$14)*('Ejercicio 3 - TIR'!$D$14-'Ejercicio 3 - TIR'!$C$14)*D966),'Ejercicio 3 - TIR'!$E$14-SQRT(('Ejercicio 3 - TIR'!$E$14-'Ejercicio 3 - TIR'!$C$14)*('Ejercicio 3 - TIR'!$E$14-'Ejercicio 3 - TIR'!$D$14)*(1-D966)))</f>
        <v>30121.35693</v>
      </c>
      <c r="F966" s="3">
        <f t="shared" si="6"/>
        <v>0.1828479475</v>
      </c>
      <c r="G966" s="4">
        <f>IF(F966&lt;=('Ejercicio 3 - TIR'!$D$18-'Ejercicio 3 - TIR'!$C$18)/('Ejercicio 3 - TIR'!$E$18-'Ejercicio 3 - TIR'!$C$18),'Ejercicio 3 - TIR'!$C$18+SQRT(('Ejercicio 3 - TIR'!$E$18-'Ejercicio 3 - TIR'!$C$18)*('Ejercicio 3 - TIR'!$D$18-'Ejercicio 3 - TIR'!$C$18)*F966),'Ejercicio 3 - TIR'!$E$18-SQRT(('Ejercicio 3 - TIR'!$E$18-'Ejercicio 3 - TIR'!$C$18)*('Ejercicio 3 - TIR'!$E$18-'Ejercicio 3 - TIR'!$D$18)*(1-F966)))</f>
        <v>35237.09768</v>
      </c>
      <c r="H966" s="3">
        <f t="shared" si="7"/>
        <v>0.6564539795</v>
      </c>
      <c r="I966" s="4">
        <f>IF(H966&lt;=('Ejercicio 3 - TIR'!$D$18-'Ejercicio 3 - TIR'!$C$18)/('Ejercicio 3 - TIR'!$E$18-'Ejercicio 3 - TIR'!$C$18),'Ejercicio 3 - TIR'!$C$18+SQRT(('Ejercicio 3 - TIR'!$E$18-'Ejercicio 3 - TIR'!$C$18)*('Ejercicio 3 - TIR'!$D$18-'Ejercicio 3 - TIR'!$C$18)*H966),'Ejercicio 3 - TIR'!$E$18-SQRT(('Ejercicio 3 - TIR'!$E$18-'Ejercicio 3 - TIR'!$C$18)*('Ejercicio 3 - TIR'!$E$18-'Ejercicio 3 - TIR'!$D$18)*(1-H966)))</f>
        <v>39923.10924</v>
      </c>
      <c r="J966" s="3">
        <f t="shared" si="8"/>
        <v>0.7202204429</v>
      </c>
      <c r="K966" s="4">
        <f>IF(J966&lt;=('Ejercicio 3 - TIR'!$D$18-'Ejercicio 3 - TIR'!$C$18)/('Ejercicio 3 - TIR'!$E$18-'Ejercicio 3 - TIR'!$C$18),'Ejercicio 3 - TIR'!$C$18+SQRT(('Ejercicio 3 - TIR'!$E$18-'Ejercicio 3 - TIR'!$C$18)*('Ejercicio 3 - TIR'!$D$18-'Ejercicio 3 - TIR'!$C$18)*J966),'Ejercicio 3 - TIR'!$E$18-SQRT(('Ejercicio 3 - TIR'!$E$18-'Ejercicio 3 - TIR'!$C$18)*('Ejercicio 3 - TIR'!$E$18-'Ejercicio 3 - TIR'!$D$18)*(1-J966)))</f>
        <v>40419.22858</v>
      </c>
      <c r="L966" s="3">
        <f t="shared" si="9"/>
        <v>0.7019055542</v>
      </c>
      <c r="M966" s="4">
        <f>IF(L966&lt;=('Ejercicio 3 - TIR'!$D$18-'Ejercicio 3 - TIR'!$C$18)/('Ejercicio 3 - TIR'!$E$18-'Ejercicio 3 - TIR'!$C$18),'Ejercicio 3 - TIR'!$C$18+SQRT(('Ejercicio 3 - TIR'!$E$18-'Ejercicio 3 - TIR'!$C$18)*('Ejercicio 3 - TIR'!$D$18-'Ejercicio 3 - TIR'!$C$18)*L966),'Ejercicio 3 - TIR'!$E$18-SQRT(('Ejercicio 3 - TIR'!$E$18-'Ejercicio 3 - TIR'!$C$18)*('Ejercicio 3 - TIR'!$E$18-'Ejercicio 3 - TIR'!$D$18)*(1-L966)))</f>
        <v>40271.67224</v>
      </c>
      <c r="N966" s="3">
        <f t="shared" si="10"/>
        <v>0.3820468211</v>
      </c>
      <c r="O966" s="4">
        <f>IF(N966&lt;=('Ejercicio 3 - TIR'!$D$18-'Ejercicio 3 - TIR'!$C$18)/('Ejercicio 3 - TIR'!$E$18-'Ejercicio 3 - TIR'!$C$18),'Ejercicio 3 - TIR'!$C$18+SQRT(('Ejercicio 3 - TIR'!$E$18-'Ejercicio 3 - TIR'!$C$18)*('Ejercicio 3 - TIR'!$D$18-'Ejercicio 3 - TIR'!$C$18)*N966),'Ejercicio 3 - TIR'!$E$18-SQRT(('Ejercicio 3 - TIR'!$E$18-'Ejercicio 3 - TIR'!$C$18)*('Ejercicio 3 - TIR'!$E$18-'Ejercicio 3 - TIR'!$D$18)*(1-N966)))</f>
        <v>37570.14023</v>
      </c>
      <c r="P966" s="3">
        <f t="shared" si="11"/>
        <v>0.7872912347</v>
      </c>
      <c r="Q966" s="7">
        <f>IF(P966&lt;=('Ejercicio 3 - TIR'!$D$22-'Ejercicio 3 - TIR'!$C$22)/('Ejercicio 3 - TIR'!$E$22-'Ejercicio 3 - TIR'!$C$22),'Ejercicio 3 - TIR'!$C$22+SQRT(('Ejercicio 3 - TIR'!$E$22-'Ejercicio 3 - TIR'!$C$22)*('Ejercicio 3 - TIR'!$D$22-'Ejercicio 3 - TIR'!$C$22)*P966),'Ejercicio 3 - TIR'!$E$22-SQRT(('Ejercicio 3 - TIR'!$E$22-'Ejercicio 3 - TIR'!$C$22)*('Ejercicio 3 - TIR'!$E$22-'Ejercicio 3 - TIR'!$D$22)*(1-P966)))</f>
        <v>0.1604327882</v>
      </c>
      <c r="R966" s="3">
        <f t="shared" si="12"/>
        <v>0.2137669648</v>
      </c>
      <c r="S966" s="7">
        <f>IF(R966&lt;=('Ejercicio 3 - TIR'!$D$23-'Ejercicio 3 - TIR'!$C$23)/('Ejercicio 3 - TIR'!$E$23-'Ejercicio 3 - TIR'!$C$23),'Ejercicio 3 - TIR'!$C$23+SQRT(('Ejercicio 3 - TIR'!$E$23-'Ejercicio 3 - TIR'!$C$23)*('Ejercicio 3 - TIR'!$D$23-'Ejercicio 3 - TIR'!$C$23)*R966),'Ejercicio 3 - TIR'!$E$23-SQRT(('Ejercicio 3 - TIR'!$E$23-'Ejercicio 3 - TIR'!$C$23)*('Ejercicio 3 - TIR'!$E$23-'Ejercicio 3 - TIR'!$D$23)*(1-R966)))</f>
        <v>0.1396158236</v>
      </c>
      <c r="T966" s="3">
        <f t="shared" si="13"/>
        <v>0.2422153833</v>
      </c>
      <c r="U966" s="7">
        <f>IF(T966&lt;=('Ejercicio 3 - TIR'!$D$24-'Ejercicio 3 - TIR'!$C$24)/('Ejercicio 3 - TIR'!$E$24-'Ejercicio 3 - TIR'!$C$24),'Ejercicio 3 - TIR'!$C$24+SQRT(('Ejercicio 3 - TIR'!$E$24-'Ejercicio 3 - TIR'!$C$24)*('Ejercicio 3 - TIR'!$D$24-'Ejercicio 3 - TIR'!$C$24)*T966),'Ejercicio 3 - TIR'!$E$24-SQRT(('Ejercicio 3 - TIR'!$E$24-'Ejercicio 3 - TIR'!$C$24)*('Ejercicio 3 - TIR'!$E$24-'Ejercicio 3 - TIR'!$D$24)*(1-T966)))</f>
        <v>0.1725533214</v>
      </c>
      <c r="V966" s="3">
        <f t="shared" si="14"/>
        <v>0.7566019299</v>
      </c>
      <c r="W966" s="7">
        <f>IF(V966&lt;=('Ejercicio 3 - TIR'!$D$25-'Ejercicio 3 - TIR'!$C$25)/('Ejercicio 3 - TIR'!$E$25-'Ejercicio 3 - TIR'!$C$25),'Ejercicio 3 - TIR'!$C$25+SQRT(('Ejercicio 3 - TIR'!$E$25-'Ejercicio 3 - TIR'!$C$25)*('Ejercicio 3 - TIR'!$D$25-'Ejercicio 3 - TIR'!$C$25)*V966),'Ejercicio 3 - TIR'!$E$25-SQRT(('Ejercicio 3 - TIR'!$E$25-'Ejercicio 3 - TIR'!$C$25)*('Ejercicio 3 - TIR'!$E$25-'Ejercicio 3 - TIR'!$D$25)*(1-V966)))</f>
        <v>0.2208127897</v>
      </c>
      <c r="X966" s="3">
        <f t="shared" si="15"/>
        <v>0.2279248777</v>
      </c>
      <c r="Y966" s="7">
        <f>IF(X966&lt;=('Ejercicio 3 - TIR'!$D$26-'Ejercicio 3 - TIR'!$C$26)/('Ejercicio 3 - TIR'!$E$26-'Ejercicio 3 - TIR'!$C$26),'Ejercicio 3 - TIR'!$C$26+SQRT(('Ejercicio 3 - TIR'!$E$26-'Ejercicio 3 - TIR'!$C$26)*('Ejercicio 3 - TIR'!$D$26-'Ejercicio 3 - TIR'!$C$26)*X966),'Ejercicio 3 - TIR'!$E$26-SQRT(('Ejercicio 3 - TIR'!$E$26-'Ejercicio 3 - TIR'!$C$26)*('Ejercicio 3 - TIR'!$E$26-'Ejercicio 3 - TIR'!$D$26)*(1-X966)))</f>
        <v>0.2148072</v>
      </c>
      <c r="Z966" s="3">
        <f t="shared" si="16"/>
        <v>1.160432788</v>
      </c>
      <c r="AA966" s="3">
        <f t="shared" si="17"/>
        <v>1.322447568</v>
      </c>
      <c r="AB966" s="3">
        <f t="shared" si="18"/>
        <v>1.550640288</v>
      </c>
      <c r="AC966" s="3">
        <f t="shared" si="19"/>
        <v>1.893041496</v>
      </c>
      <c r="AD966" s="3">
        <f t="shared" si="20"/>
        <v>2.299680439</v>
      </c>
      <c r="AE966" s="2">
        <f t="shared" si="21"/>
        <v>4832.453276</v>
      </c>
      <c r="AF966" s="2">
        <f t="shared" si="22"/>
        <v>5507.140221</v>
      </c>
      <c r="AG966" s="2">
        <f t="shared" si="23"/>
        <v>6457.415557</v>
      </c>
      <c r="AH966" s="2">
        <f t="shared" si="24"/>
        <v>7883.2955</v>
      </c>
      <c r="AI966" s="2">
        <f t="shared" si="25"/>
        <v>9576.684133</v>
      </c>
      <c r="AJ966" s="4">
        <f t="shared" si="26"/>
        <v>40890.28351</v>
      </c>
      <c r="AK966" s="4">
        <f t="shared" si="27"/>
        <v>52796.21871</v>
      </c>
      <c r="AL966" s="4">
        <f t="shared" si="28"/>
        <v>62675.68424</v>
      </c>
      <c r="AM966" s="4">
        <f t="shared" si="29"/>
        <v>76235.94664</v>
      </c>
      <c r="AN966" s="4">
        <f t="shared" si="30"/>
        <v>86399.31658</v>
      </c>
      <c r="AO966" s="4">
        <f>C966/'Ejercicio 3 - TIR'!$D$7</f>
        <v>18713.89782</v>
      </c>
      <c r="AP966" s="4">
        <f t="shared" si="31"/>
        <v>22176.38569</v>
      </c>
      <c r="AQ966" s="4">
        <f t="shared" si="32"/>
        <v>34082.32089</v>
      </c>
      <c r="AR966" s="4">
        <f t="shared" si="33"/>
        <v>43961.78642</v>
      </c>
      <c r="AS966" s="4">
        <f t="shared" si="34"/>
        <v>57522.04882</v>
      </c>
      <c r="AT966" s="4">
        <f t="shared" si="35"/>
        <v>67685.41876</v>
      </c>
      <c r="AU966" s="4">
        <f>AP966*'Ejercicio 3 - TIR'!$D$5</f>
        <v>11088.19285</v>
      </c>
      <c r="AV966" s="4">
        <f>AQ966*'Ejercicio 3 - TIR'!$D$5</f>
        <v>17041.16044</v>
      </c>
      <c r="AW966" s="4">
        <f>AR966*'Ejercicio 3 - TIR'!$D$5</f>
        <v>21980.89321</v>
      </c>
      <c r="AX966" s="4">
        <f>AS966*'Ejercicio 3 - TIR'!$D$5</f>
        <v>28761.02441</v>
      </c>
      <c r="AY966" s="4">
        <f>AT966*'Ejercicio 3 - TIR'!$D$5</f>
        <v>33842.70938</v>
      </c>
      <c r="AZ966" s="4">
        <f t="shared" ref="AZ966:BD966" si="2933">AJ966-AU966-AE966</f>
        <v>24969.63739</v>
      </c>
      <c r="BA966" s="4">
        <f t="shared" si="2933"/>
        <v>30247.91804</v>
      </c>
      <c r="BB966" s="4">
        <f t="shared" si="2933"/>
        <v>34237.37547</v>
      </c>
      <c r="BC966" s="4">
        <f t="shared" si="2933"/>
        <v>39591.62673</v>
      </c>
      <c r="BD966" s="4">
        <f t="shared" si="2933"/>
        <v>42979.92306</v>
      </c>
      <c r="BE966" s="4">
        <f t="shared" ref="BE966:BI966" si="2934">AZ966/Z966</f>
        <v>21517.52143</v>
      </c>
      <c r="BF966" s="4">
        <f t="shared" si="2934"/>
        <v>22872.67849</v>
      </c>
      <c r="BG966" s="4">
        <f t="shared" si="2934"/>
        <v>22079.50854</v>
      </c>
      <c r="BH966" s="4">
        <f t="shared" si="2934"/>
        <v>20914.29418</v>
      </c>
      <c r="BI966" s="4">
        <f t="shared" si="2934"/>
        <v>18689.51979</v>
      </c>
      <c r="BJ966" s="4">
        <f t="shared" si="38"/>
        <v>69269.49531</v>
      </c>
      <c r="BK966" s="4">
        <f t="shared" si="39"/>
        <v>43035.98475</v>
      </c>
      <c r="BL966" s="4">
        <f t="shared" si="40"/>
        <v>112305.4801</v>
      </c>
      <c r="BM966" s="4">
        <f>BK966*'Ejercicio 3 - TIR'!$D$5</f>
        <v>21517.99237</v>
      </c>
      <c r="BN966" s="4">
        <f t="shared" si="41"/>
        <v>90787.48769</v>
      </c>
      <c r="BO966" s="4">
        <f t="shared" si="42"/>
        <v>39478.30584</v>
      </c>
      <c r="BP966" s="4">
        <f t="shared" si="43"/>
        <v>-123690.846</v>
      </c>
      <c r="BQ966" s="4">
        <f t="shared" ref="BQ966:BT966" si="2935">BE966</f>
        <v>21517.52143</v>
      </c>
      <c r="BR966" s="4">
        <f t="shared" si="2935"/>
        <v>22872.67849</v>
      </c>
      <c r="BS966" s="4">
        <f t="shared" si="2935"/>
        <v>22079.50854</v>
      </c>
      <c r="BT966" s="4">
        <f t="shared" si="2935"/>
        <v>20914.29418</v>
      </c>
      <c r="BU966" s="4">
        <f t="shared" si="45"/>
        <v>58167.82562</v>
      </c>
      <c r="BV966" s="36">
        <f t="shared" si="46"/>
        <v>4.849975354</v>
      </c>
    </row>
    <row r="967" ht="15.0" customHeight="1">
      <c r="A967" s="2">
        <v>966.0</v>
      </c>
      <c r="B967" s="3">
        <f t="shared" si="4"/>
        <v>0.8260372771</v>
      </c>
      <c r="C967" s="4">
        <f>IF(B967&lt;=('Ejercicio 3 - TIR'!$D$13-'Ejercicio 3 - TIR'!$C$13)/('Ejercicio 3 - TIR'!$E$13-'Ejercicio 3 - TIR'!$C$13),'Ejercicio 3 - TIR'!$C$13+SQRT(('Ejercicio 3 - TIR'!$E$13-'Ejercicio 3 - TIR'!$C$13)*('Ejercicio 3 - TIR'!$D$13-'Ejercicio 3 - TIR'!$C$13)*B967),'Ejercicio 3 - TIR'!$E$13-SQRT(('Ejercicio 3 - TIR'!$E$13-'Ejercicio 3 - TIR'!$C$13)*('Ejercicio 3 - TIR'!$E$13-'Ejercicio 3 - TIR'!$D$13)*(1-B967)))</f>
        <v>85551.63443</v>
      </c>
      <c r="D967" s="3">
        <f t="shared" si="5"/>
        <v>0.2955734056</v>
      </c>
      <c r="E967" s="4">
        <f>IF(D967&lt;=('Ejercicio 3 - TIR'!$D$14-'Ejercicio 3 - TIR'!$C$14)/('Ejercicio 3 - TIR'!$E$14-'Ejercicio 3 - TIR'!$C$14),'Ejercicio 3 - TIR'!$C$14+SQRT(('Ejercicio 3 - TIR'!$E$14-'Ejercicio 3 - TIR'!$C$14)*('Ejercicio 3 - TIR'!$D$14-'Ejercicio 3 - TIR'!$C$14)*D967),'Ejercicio 3 - TIR'!$E$14-SQRT(('Ejercicio 3 - TIR'!$E$14-'Ejercicio 3 - TIR'!$C$14)*('Ejercicio 3 - TIR'!$E$14-'Ejercicio 3 - TIR'!$D$14)*(1-D967)))</f>
        <v>29708.29114</v>
      </c>
      <c r="F967" s="3">
        <f t="shared" si="6"/>
        <v>0.525834337</v>
      </c>
      <c r="G967" s="4">
        <f>IF(F967&lt;=('Ejercicio 3 - TIR'!$D$18-'Ejercicio 3 - TIR'!$C$18)/('Ejercicio 3 - TIR'!$E$18-'Ejercicio 3 - TIR'!$C$18),'Ejercicio 3 - TIR'!$C$18+SQRT(('Ejercicio 3 - TIR'!$E$18-'Ejercicio 3 - TIR'!$C$18)*('Ejercicio 3 - TIR'!$D$18-'Ejercicio 3 - TIR'!$C$18)*F967),'Ejercicio 3 - TIR'!$E$18-SQRT(('Ejercicio 3 - TIR'!$E$18-'Ejercicio 3 - TIR'!$C$18)*('Ejercicio 3 - TIR'!$E$18-'Ejercicio 3 - TIR'!$D$18)*(1-F967)))</f>
        <v>38881.16831</v>
      </c>
      <c r="H967" s="3">
        <f t="shared" si="7"/>
        <v>0.4163186558</v>
      </c>
      <c r="I967" s="4">
        <f>IF(H967&lt;=('Ejercicio 3 - TIR'!$D$18-'Ejercicio 3 - TIR'!$C$18)/('Ejercicio 3 - TIR'!$E$18-'Ejercicio 3 - TIR'!$C$18),'Ejercicio 3 - TIR'!$C$18+SQRT(('Ejercicio 3 - TIR'!$E$18-'Ejercicio 3 - TIR'!$C$18)*('Ejercicio 3 - TIR'!$D$18-'Ejercicio 3 - TIR'!$C$18)*H967),'Ejercicio 3 - TIR'!$E$18-SQRT(('Ejercicio 3 - TIR'!$E$18-'Ejercicio 3 - TIR'!$C$18)*('Ejercicio 3 - TIR'!$E$18-'Ejercicio 3 - TIR'!$D$18)*(1-H967)))</f>
        <v>37902.39194</v>
      </c>
      <c r="J967" s="3">
        <f t="shared" si="8"/>
        <v>0.6771530401</v>
      </c>
      <c r="K967" s="4">
        <f>IF(J967&lt;=('Ejercicio 3 - TIR'!$D$18-'Ejercicio 3 - TIR'!$C$18)/('Ejercicio 3 - TIR'!$E$18-'Ejercicio 3 - TIR'!$C$18),'Ejercicio 3 - TIR'!$C$18+SQRT(('Ejercicio 3 - TIR'!$E$18-'Ejercicio 3 - TIR'!$C$18)*('Ejercicio 3 - TIR'!$D$18-'Ejercicio 3 - TIR'!$C$18)*J967),'Ejercicio 3 - TIR'!$E$18-SQRT(('Ejercicio 3 - TIR'!$E$18-'Ejercicio 3 - TIR'!$C$18)*('Ejercicio 3 - TIR'!$E$18-'Ejercicio 3 - TIR'!$D$18)*(1-J967)))</f>
        <v>40079.27627</v>
      </c>
      <c r="L967" s="3">
        <f t="shared" si="9"/>
        <v>0.8742458164</v>
      </c>
      <c r="M967" s="4">
        <f>IF(L967&lt;=('Ejercicio 3 - TIR'!$D$18-'Ejercicio 3 - TIR'!$C$18)/('Ejercicio 3 - TIR'!$E$18-'Ejercicio 3 - TIR'!$C$18),'Ejercicio 3 - TIR'!$C$18+SQRT(('Ejercicio 3 - TIR'!$E$18-'Ejercicio 3 - TIR'!$C$18)*('Ejercicio 3 - TIR'!$D$18-'Ejercicio 3 - TIR'!$C$18)*L967),'Ejercicio 3 - TIR'!$E$18-SQRT(('Ejercicio 3 - TIR'!$E$18-'Ejercicio 3 - TIR'!$C$18)*('Ejercicio 3 - TIR'!$E$18-'Ejercicio 3 - TIR'!$D$18)*(1-L967)))</f>
        <v>41928.91489</v>
      </c>
      <c r="N967" s="3">
        <f t="shared" si="10"/>
        <v>0.3241110631</v>
      </c>
      <c r="O967" s="4">
        <f>IF(N967&lt;=('Ejercicio 3 - TIR'!$D$18-'Ejercicio 3 - TIR'!$C$18)/('Ejercicio 3 - TIR'!$E$18-'Ejercicio 3 - TIR'!$C$18),'Ejercicio 3 - TIR'!$C$18+SQRT(('Ejercicio 3 - TIR'!$E$18-'Ejercicio 3 - TIR'!$C$18)*('Ejercicio 3 - TIR'!$D$18-'Ejercicio 3 - TIR'!$C$18)*N967),'Ejercicio 3 - TIR'!$E$18-SQRT(('Ejercicio 3 - TIR'!$E$18-'Ejercicio 3 - TIR'!$C$18)*('Ejercicio 3 - TIR'!$E$18-'Ejercicio 3 - TIR'!$D$18)*(1-N967)))</f>
        <v>36972.56477</v>
      </c>
      <c r="P967" s="3">
        <f t="shared" si="11"/>
        <v>0.3188317624</v>
      </c>
      <c r="Q967" s="7">
        <f>IF(P967&lt;=('Ejercicio 3 - TIR'!$D$22-'Ejercicio 3 - TIR'!$C$22)/('Ejercicio 3 - TIR'!$E$22-'Ejercicio 3 - TIR'!$C$22),'Ejercicio 3 - TIR'!$C$22+SQRT(('Ejercicio 3 - TIR'!$E$22-'Ejercicio 3 - TIR'!$C$22)*('Ejercicio 3 - TIR'!$D$22-'Ejercicio 3 - TIR'!$C$22)*P967),'Ejercicio 3 - TIR'!$E$22-SQRT(('Ejercicio 3 - TIR'!$E$22-'Ejercicio 3 - TIR'!$C$22)*('Ejercicio 3 - TIR'!$E$22-'Ejercicio 3 - TIR'!$D$22)*(1-P967)))</f>
        <v>0.143956151</v>
      </c>
      <c r="R967" s="3">
        <f t="shared" si="12"/>
        <v>0.4116309113</v>
      </c>
      <c r="S967" s="7">
        <f>IF(R967&lt;=('Ejercicio 3 - TIR'!$D$23-'Ejercicio 3 - TIR'!$C$23)/('Ejercicio 3 - TIR'!$E$23-'Ejercicio 3 - TIR'!$C$23),'Ejercicio 3 - TIR'!$C$23+SQRT(('Ejercicio 3 - TIR'!$E$23-'Ejercicio 3 - TIR'!$C$23)*('Ejercicio 3 - TIR'!$D$23-'Ejercicio 3 - TIR'!$C$23)*R967),'Ejercicio 3 - TIR'!$E$23-SQRT(('Ejercicio 3 - TIR'!$E$23-'Ejercicio 3 - TIR'!$C$23)*('Ejercicio 3 - TIR'!$E$23-'Ejercicio 3 - TIR'!$D$23)*(1-R967)))</f>
        <v>0.147220133</v>
      </c>
      <c r="T967" s="3">
        <f t="shared" si="13"/>
        <v>0.7435191881</v>
      </c>
      <c r="U967" s="7">
        <f>IF(T967&lt;=('Ejercicio 3 - TIR'!$D$24-'Ejercicio 3 - TIR'!$C$24)/('Ejercicio 3 - TIR'!$E$24-'Ejercicio 3 - TIR'!$C$24),'Ejercicio 3 - TIR'!$C$24+SQRT(('Ejercicio 3 - TIR'!$E$24-'Ejercicio 3 - TIR'!$C$24)*('Ejercicio 3 - TIR'!$D$24-'Ejercicio 3 - TIR'!$C$24)*T967),'Ejercicio 3 - TIR'!$E$24-SQRT(('Ejercicio 3 - TIR'!$E$24-'Ejercicio 3 - TIR'!$C$24)*('Ejercicio 3 - TIR'!$E$24-'Ejercicio 3 - TIR'!$D$24)*(1-T967)))</f>
        <v>0.1932017487</v>
      </c>
      <c r="V967" s="3">
        <f t="shared" si="14"/>
        <v>0.6414883311</v>
      </c>
      <c r="W967" s="7">
        <f>IF(V967&lt;=('Ejercicio 3 - TIR'!$D$25-'Ejercicio 3 - TIR'!$C$25)/('Ejercicio 3 - TIR'!$E$25-'Ejercicio 3 - TIR'!$C$25),'Ejercicio 3 - TIR'!$C$25+SQRT(('Ejercicio 3 - TIR'!$E$25-'Ejercicio 3 - TIR'!$C$25)*('Ejercicio 3 - TIR'!$D$25-'Ejercicio 3 - TIR'!$C$25)*V967),'Ejercicio 3 - TIR'!$E$25-SQRT(('Ejercicio 3 - TIR'!$E$25-'Ejercicio 3 - TIR'!$C$25)*('Ejercicio 3 - TIR'!$E$25-'Ejercicio 3 - TIR'!$D$25)*(1-V967)))</f>
        <v>0.214576973</v>
      </c>
      <c r="X967" s="3">
        <f t="shared" si="15"/>
        <v>0.9687182532</v>
      </c>
      <c r="Y967" s="7">
        <f>IF(X967&lt;=('Ejercicio 3 - TIR'!$D$26-'Ejercicio 3 - TIR'!$C$26)/('Ejercicio 3 - TIR'!$E$26-'Ejercicio 3 - TIR'!$C$26),'Ejercicio 3 - TIR'!$C$26+SQRT(('Ejercicio 3 - TIR'!$E$26-'Ejercicio 3 - TIR'!$C$26)*('Ejercicio 3 - TIR'!$D$26-'Ejercicio 3 - TIR'!$C$26)*X967),'Ejercicio 3 - TIR'!$E$26-SQRT(('Ejercicio 3 - TIR'!$E$26-'Ejercicio 3 - TIR'!$C$26)*('Ejercicio 3 - TIR'!$E$26-'Ejercicio 3 - TIR'!$D$26)*(1-X967)))</f>
        <v>0.2670030222</v>
      </c>
      <c r="Z967" s="3">
        <f t="shared" si="16"/>
        <v>1.143956151</v>
      </c>
      <c r="AA967" s="3">
        <f t="shared" si="17"/>
        <v>1.312369528</v>
      </c>
      <c r="AB967" s="3">
        <f t="shared" si="18"/>
        <v>1.565921615</v>
      </c>
      <c r="AC967" s="3">
        <f t="shared" si="19"/>
        <v>1.901932336</v>
      </c>
      <c r="AD967" s="3">
        <f t="shared" si="20"/>
        <v>2.409754017</v>
      </c>
      <c r="AE967" s="2">
        <f t="shared" si="21"/>
        <v>4276.691246</v>
      </c>
      <c r="AF967" s="2">
        <f t="shared" si="22"/>
        <v>4906.3063</v>
      </c>
      <c r="AG967" s="2">
        <f t="shared" si="23"/>
        <v>5854.213256</v>
      </c>
      <c r="AH967" s="2">
        <f t="shared" si="24"/>
        <v>7110.392616</v>
      </c>
      <c r="AI967" s="2">
        <f t="shared" si="25"/>
        <v>9008.888934</v>
      </c>
      <c r="AJ967" s="4">
        <f t="shared" si="26"/>
        <v>44478.35165</v>
      </c>
      <c r="AK967" s="4">
        <f t="shared" si="27"/>
        <v>49741.94421</v>
      </c>
      <c r="AL967" s="4">
        <f t="shared" si="28"/>
        <v>62761.00505</v>
      </c>
      <c r="AM967" s="4">
        <f t="shared" si="29"/>
        <v>79745.95902</v>
      </c>
      <c r="AN967" s="4">
        <f t="shared" si="30"/>
        <v>89094.78648</v>
      </c>
      <c r="AO967" s="4">
        <f>C967/'Ejercicio 3 - TIR'!$D$7</f>
        <v>17110.32689</v>
      </c>
      <c r="AP967" s="4">
        <f t="shared" si="31"/>
        <v>27368.02476</v>
      </c>
      <c r="AQ967" s="4">
        <f t="shared" si="32"/>
        <v>32631.61732</v>
      </c>
      <c r="AR967" s="4">
        <f t="shared" si="33"/>
        <v>45650.67816</v>
      </c>
      <c r="AS967" s="4">
        <f t="shared" si="34"/>
        <v>62635.63214</v>
      </c>
      <c r="AT967" s="4">
        <f t="shared" si="35"/>
        <v>71984.45959</v>
      </c>
      <c r="AU967" s="4">
        <f>AP967*'Ejercicio 3 - TIR'!$D$5</f>
        <v>13684.01238</v>
      </c>
      <c r="AV967" s="4">
        <f>AQ967*'Ejercicio 3 - TIR'!$D$5</f>
        <v>16315.80866</v>
      </c>
      <c r="AW967" s="4">
        <f>AR967*'Ejercicio 3 - TIR'!$D$5</f>
        <v>22825.33908</v>
      </c>
      <c r="AX967" s="4">
        <f>AS967*'Ejercicio 3 - TIR'!$D$5</f>
        <v>31317.81607</v>
      </c>
      <c r="AY967" s="4">
        <f>AT967*'Ejercicio 3 - TIR'!$D$5</f>
        <v>35992.2298</v>
      </c>
      <c r="AZ967" s="4">
        <f t="shared" ref="AZ967:BD967" si="2936">AJ967-AU967-AE967</f>
        <v>26517.64802</v>
      </c>
      <c r="BA967" s="4">
        <f t="shared" si="2936"/>
        <v>28519.82925</v>
      </c>
      <c r="BB967" s="4">
        <f t="shared" si="2936"/>
        <v>34081.45271</v>
      </c>
      <c r="BC967" s="4">
        <f t="shared" si="2936"/>
        <v>41317.75034</v>
      </c>
      <c r="BD967" s="4">
        <f t="shared" si="2936"/>
        <v>44093.66775</v>
      </c>
      <c r="BE967" s="4">
        <f t="shared" ref="BE967:BI967" si="2937">AZ967/Z967</f>
        <v>23180.65076</v>
      </c>
      <c r="BF967" s="4">
        <f t="shared" si="2937"/>
        <v>21731.55399</v>
      </c>
      <c r="BG967" s="4">
        <f t="shared" si="2937"/>
        <v>21764.46916</v>
      </c>
      <c r="BH967" s="4">
        <f t="shared" si="2937"/>
        <v>21724.09058</v>
      </c>
      <c r="BI967" s="4">
        <f t="shared" si="2937"/>
        <v>18297.99533</v>
      </c>
      <c r="BJ967" s="4">
        <f t="shared" si="38"/>
        <v>71589.67391</v>
      </c>
      <c r="BK967" s="4">
        <f t="shared" si="39"/>
        <v>41231.67895</v>
      </c>
      <c r="BL967" s="4">
        <f t="shared" si="40"/>
        <v>112821.3529</v>
      </c>
      <c r="BM967" s="4">
        <f>BK967*'Ejercicio 3 - TIR'!$D$5</f>
        <v>20615.83948</v>
      </c>
      <c r="BN967" s="4">
        <f t="shared" si="41"/>
        <v>92205.51338</v>
      </c>
      <c r="BO967" s="4">
        <f t="shared" si="42"/>
        <v>38263.45458</v>
      </c>
      <c r="BP967" s="4">
        <f t="shared" si="43"/>
        <v>-115259.9256</v>
      </c>
      <c r="BQ967" s="4">
        <f t="shared" ref="BQ967:BT967" si="2938">BE967</f>
        <v>23180.65076</v>
      </c>
      <c r="BR967" s="4">
        <f t="shared" si="2938"/>
        <v>21731.55399</v>
      </c>
      <c r="BS967" s="4">
        <f t="shared" si="2938"/>
        <v>21764.46916</v>
      </c>
      <c r="BT967" s="4">
        <f t="shared" si="2938"/>
        <v>21724.09058</v>
      </c>
      <c r="BU967" s="4">
        <f t="shared" si="45"/>
        <v>56561.44991</v>
      </c>
      <c r="BV967" s="36">
        <f t="shared" si="46"/>
        <v>7.01473837</v>
      </c>
    </row>
    <row r="968" ht="15.0" customHeight="1">
      <c r="A968" s="2">
        <v>967.0</v>
      </c>
      <c r="B968" s="3">
        <f t="shared" si="4"/>
        <v>0.8708875367</v>
      </c>
      <c r="C968" s="4">
        <f>IF(B968&lt;=('Ejercicio 3 - TIR'!$D$13-'Ejercicio 3 - TIR'!$C$13)/('Ejercicio 3 - TIR'!$E$13-'Ejercicio 3 - TIR'!$C$13),'Ejercicio 3 - TIR'!$C$13+SQRT(('Ejercicio 3 - TIR'!$E$13-'Ejercicio 3 - TIR'!$C$13)*('Ejercicio 3 - TIR'!$D$13-'Ejercicio 3 - TIR'!$C$13)*B968),'Ejercicio 3 - TIR'!$E$13-SQRT(('Ejercicio 3 - TIR'!$E$13-'Ejercicio 3 - TIR'!$C$13)*('Ejercicio 3 - TIR'!$E$13-'Ejercicio 3 - TIR'!$D$13)*(1-B968)))</f>
        <v>87552.71291</v>
      </c>
      <c r="D968" s="3">
        <f t="shared" si="5"/>
        <v>0.1338890686</v>
      </c>
      <c r="E968" s="4">
        <f>IF(D968&lt;=('Ejercicio 3 - TIR'!$D$14-'Ejercicio 3 - TIR'!$C$14)/('Ejercicio 3 - TIR'!$E$14-'Ejercicio 3 - TIR'!$C$14),'Ejercicio 3 - TIR'!$C$14+SQRT(('Ejercicio 3 - TIR'!$E$14-'Ejercicio 3 - TIR'!$C$14)*('Ejercicio 3 - TIR'!$D$14-'Ejercicio 3 - TIR'!$C$14)*D968),'Ejercicio 3 - TIR'!$E$14-SQRT(('Ejercicio 3 - TIR'!$E$14-'Ejercicio 3 - TIR'!$C$14)*('Ejercicio 3 - TIR'!$E$14-'Ejercicio 3 - TIR'!$D$14)*(1-D968)))</f>
        <v>28168.86102</v>
      </c>
      <c r="F968" s="3">
        <f t="shared" si="6"/>
        <v>0.4295456822</v>
      </c>
      <c r="G968" s="4">
        <f>IF(F968&lt;=('Ejercicio 3 - TIR'!$D$18-'Ejercicio 3 - TIR'!$C$18)/('Ejercicio 3 - TIR'!$E$18-'Ejercicio 3 - TIR'!$C$18),'Ejercicio 3 - TIR'!$C$18+SQRT(('Ejercicio 3 - TIR'!$E$18-'Ejercicio 3 - TIR'!$C$18)*('Ejercicio 3 - TIR'!$D$18-'Ejercicio 3 - TIR'!$C$18)*F968),'Ejercicio 3 - TIR'!$E$18-SQRT(('Ejercicio 3 - TIR'!$E$18-'Ejercicio 3 - TIR'!$C$18)*('Ejercicio 3 - TIR'!$E$18-'Ejercicio 3 - TIR'!$D$18)*(1-F968)))</f>
        <v>38026.94539</v>
      </c>
      <c r="H968" s="3">
        <f t="shared" si="7"/>
        <v>0.9689680768</v>
      </c>
      <c r="I968" s="4">
        <f>IF(H968&lt;=('Ejercicio 3 - TIR'!$D$18-'Ejercicio 3 - TIR'!$C$18)/('Ejercicio 3 - TIR'!$E$18-'Ejercicio 3 - TIR'!$C$18),'Ejercicio 3 - TIR'!$C$18+SQRT(('Ejercicio 3 - TIR'!$E$18-'Ejercicio 3 - TIR'!$C$18)*('Ejercicio 3 - TIR'!$D$18-'Ejercicio 3 - TIR'!$C$18)*H968),'Ejercicio 3 - TIR'!$E$18-SQRT(('Ejercicio 3 - TIR'!$E$18-'Ejercicio 3 - TIR'!$C$18)*('Ejercicio 3 - TIR'!$E$18-'Ejercicio 3 - TIR'!$D$18)*(1-H968)))</f>
        <v>43474.42003</v>
      </c>
      <c r="J968" s="3">
        <f t="shared" si="8"/>
        <v>0.1308272495</v>
      </c>
      <c r="K968" s="4">
        <f>IF(J968&lt;=('Ejercicio 3 - TIR'!$D$18-'Ejercicio 3 - TIR'!$C$18)/('Ejercicio 3 - TIR'!$E$18-'Ejercicio 3 - TIR'!$C$18),'Ejercicio 3 - TIR'!$C$18+SQRT(('Ejercicio 3 - TIR'!$E$18-'Ejercicio 3 - TIR'!$C$18)*('Ejercicio 3 - TIR'!$D$18-'Ejercicio 3 - TIR'!$C$18)*J968),'Ejercicio 3 - TIR'!$E$18-SQRT(('Ejercicio 3 - TIR'!$E$18-'Ejercicio 3 - TIR'!$C$18)*('Ejercicio 3 - TIR'!$E$18-'Ejercicio 3 - TIR'!$D$18)*(1-J968)))</f>
        <v>34429.90829</v>
      </c>
      <c r="L968" s="3">
        <f t="shared" si="9"/>
        <v>0.7957462636</v>
      </c>
      <c r="M968" s="4">
        <f>IF(L968&lt;=('Ejercicio 3 - TIR'!$D$18-'Ejercicio 3 - TIR'!$C$18)/('Ejercicio 3 - TIR'!$E$18-'Ejercicio 3 - TIR'!$C$18),'Ejercicio 3 - TIR'!$C$18+SQRT(('Ejercicio 3 - TIR'!$E$18-'Ejercicio 3 - TIR'!$C$18)*('Ejercicio 3 - TIR'!$D$18-'Ejercicio 3 - TIR'!$C$18)*L968),'Ejercicio 3 - TIR'!$E$18-SQRT(('Ejercicio 3 - TIR'!$E$18-'Ejercicio 3 - TIR'!$C$18)*('Ejercicio 3 - TIR'!$E$18-'Ejercicio 3 - TIR'!$D$18)*(1-L968)))</f>
        <v>41086.04673</v>
      </c>
      <c r="N968" s="3">
        <f t="shared" si="10"/>
        <v>0.05233467834</v>
      </c>
      <c r="O968" s="4">
        <f>IF(N968&lt;=('Ejercicio 3 - TIR'!$D$18-'Ejercicio 3 - TIR'!$C$18)/('Ejercicio 3 - TIR'!$E$18-'Ejercicio 3 - TIR'!$C$18),'Ejercicio 3 - TIR'!$C$18+SQRT(('Ejercicio 3 - TIR'!$E$18-'Ejercicio 3 - TIR'!$C$18)*('Ejercicio 3 - TIR'!$D$18-'Ejercicio 3 - TIR'!$C$18)*N968),'Ejercicio 3 - TIR'!$E$18-SQRT(('Ejercicio 3 - TIR'!$E$18-'Ejercicio 3 - TIR'!$C$18)*('Ejercicio 3 - TIR'!$E$18-'Ejercicio 3 - TIR'!$D$18)*(1-N968)))</f>
        <v>32801.82115</v>
      </c>
      <c r="P968" s="3">
        <f t="shared" si="11"/>
        <v>0.7240851647</v>
      </c>
      <c r="Q968" s="7">
        <f>IF(P968&lt;=('Ejercicio 3 - TIR'!$D$22-'Ejercicio 3 - TIR'!$C$22)/('Ejercicio 3 - TIR'!$E$22-'Ejercicio 3 - TIR'!$C$22),'Ejercicio 3 - TIR'!$C$22+SQRT(('Ejercicio 3 - TIR'!$E$22-'Ejercicio 3 - TIR'!$C$22)*('Ejercicio 3 - TIR'!$D$22-'Ejercicio 3 - TIR'!$C$22)*P968),'Ejercicio 3 - TIR'!$E$22-SQRT(('Ejercicio 3 - TIR'!$E$22-'Ejercicio 3 - TIR'!$C$22)*('Ejercicio 3 - TIR'!$E$22-'Ejercicio 3 - TIR'!$D$22)*(1-P968)))</f>
        <v>0.1577144284</v>
      </c>
      <c r="R968" s="3">
        <f t="shared" si="12"/>
        <v>0.4163505546</v>
      </c>
      <c r="S968" s="7">
        <f>IF(R968&lt;=('Ejercicio 3 - TIR'!$D$23-'Ejercicio 3 - TIR'!$C$23)/('Ejercicio 3 - TIR'!$E$23-'Ejercicio 3 - TIR'!$C$23),'Ejercicio 3 - TIR'!$C$23+SQRT(('Ejercicio 3 - TIR'!$E$23-'Ejercicio 3 - TIR'!$C$23)*('Ejercicio 3 - TIR'!$D$23-'Ejercicio 3 - TIR'!$C$23)*R968),'Ejercicio 3 - TIR'!$E$23-SQRT(('Ejercicio 3 - TIR'!$E$23-'Ejercicio 3 - TIR'!$C$23)*('Ejercicio 3 - TIR'!$E$23-'Ejercicio 3 - TIR'!$D$23)*(1-R968)))</f>
        <v>0.1473757374</v>
      </c>
      <c r="T968" s="3">
        <f t="shared" si="13"/>
        <v>0.03262015324</v>
      </c>
      <c r="U968" s="7">
        <f>IF(T968&lt;=('Ejercicio 3 - TIR'!$D$24-'Ejercicio 3 - TIR'!$C$24)/('Ejercicio 3 - TIR'!$E$24-'Ejercicio 3 - TIR'!$C$24),'Ejercicio 3 - TIR'!$C$24+SQRT(('Ejercicio 3 - TIR'!$E$24-'Ejercicio 3 - TIR'!$C$24)*('Ejercicio 3 - TIR'!$D$24-'Ejercicio 3 - TIR'!$C$24)*T968),'Ejercicio 3 - TIR'!$E$24-SQRT(('Ejercicio 3 - TIR'!$E$24-'Ejercicio 3 - TIR'!$C$24)*('Ejercicio 3 - TIR'!$E$24-'Ejercicio 3 - TIR'!$D$24)*(1-T968)))</f>
        <v>0.1582766129</v>
      </c>
      <c r="V968" s="3">
        <f t="shared" si="14"/>
        <v>0.9593141672</v>
      </c>
      <c r="W968" s="7">
        <f>IF(V968&lt;=('Ejercicio 3 - TIR'!$D$25-'Ejercicio 3 - TIR'!$C$25)/('Ejercicio 3 - TIR'!$E$25-'Ejercicio 3 - TIR'!$C$25),'Ejercicio 3 - TIR'!$C$25+SQRT(('Ejercicio 3 - TIR'!$E$25-'Ejercicio 3 - TIR'!$C$25)*('Ejercicio 3 - TIR'!$D$25-'Ejercicio 3 - TIR'!$C$25)*V968),'Ejercicio 3 - TIR'!$E$25-SQRT(('Ejercicio 3 - TIR'!$E$25-'Ejercicio 3 - TIR'!$C$25)*('Ejercicio 3 - TIR'!$E$25-'Ejercicio 3 - TIR'!$D$25)*(1-V968)))</f>
        <v>0.2380668355</v>
      </c>
      <c r="X968" s="3">
        <f t="shared" si="15"/>
        <v>0.36831495</v>
      </c>
      <c r="Y968" s="7">
        <f>IF(X968&lt;=('Ejercicio 3 - TIR'!$D$26-'Ejercicio 3 - TIR'!$C$26)/('Ejercicio 3 - TIR'!$E$26-'Ejercicio 3 - TIR'!$C$26),'Ejercicio 3 - TIR'!$C$26+SQRT(('Ejercicio 3 - TIR'!$E$26-'Ejercicio 3 - TIR'!$C$26)*('Ejercicio 3 - TIR'!$D$26-'Ejercicio 3 - TIR'!$C$26)*X968),'Ejercicio 3 - TIR'!$E$26-SQRT(('Ejercicio 3 - TIR'!$E$26-'Ejercicio 3 - TIR'!$C$26)*('Ejercicio 3 - TIR'!$E$26-'Ejercicio 3 - TIR'!$D$26)*(1-X968)))</f>
        <v>0.2215953831</v>
      </c>
      <c r="Z968" s="3">
        <f t="shared" si="16"/>
        <v>1.157714428</v>
      </c>
      <c r="AA968" s="3">
        <f t="shared" si="17"/>
        <v>1.328333446</v>
      </c>
      <c r="AB968" s="3">
        <f t="shared" si="18"/>
        <v>1.538577565</v>
      </c>
      <c r="AC968" s="3">
        <f t="shared" si="19"/>
        <v>1.904861857</v>
      </c>
      <c r="AD968" s="3">
        <f t="shared" si="20"/>
        <v>2.32697045</v>
      </c>
      <c r="AE968" s="2">
        <f t="shared" si="21"/>
        <v>4442.635813</v>
      </c>
      <c r="AF968" s="2">
        <f t="shared" si="22"/>
        <v>5097.372542</v>
      </c>
      <c r="AG968" s="2">
        <f t="shared" si="23"/>
        <v>5904.167402</v>
      </c>
      <c r="AH968" s="2">
        <f t="shared" si="24"/>
        <v>7309.753852</v>
      </c>
      <c r="AI968" s="2">
        <f t="shared" si="25"/>
        <v>8929.561558</v>
      </c>
      <c r="AJ968" s="4">
        <f t="shared" si="26"/>
        <v>44024.34335</v>
      </c>
      <c r="AK968" s="4">
        <f t="shared" si="27"/>
        <v>57748.52617</v>
      </c>
      <c r="AL968" s="4">
        <f t="shared" si="28"/>
        <v>52973.08444</v>
      </c>
      <c r="AM968" s="4">
        <f t="shared" si="29"/>
        <v>78263.24325</v>
      </c>
      <c r="AN968" s="4">
        <f t="shared" si="30"/>
        <v>76328.86851</v>
      </c>
      <c r="AO968" s="4">
        <f>C968/'Ejercicio 3 - TIR'!$D$7</f>
        <v>17510.54258</v>
      </c>
      <c r="AP968" s="4">
        <f t="shared" si="31"/>
        <v>26513.80077</v>
      </c>
      <c r="AQ968" s="4">
        <f t="shared" si="32"/>
        <v>40237.98359</v>
      </c>
      <c r="AR968" s="4">
        <f t="shared" si="33"/>
        <v>35462.54186</v>
      </c>
      <c r="AS968" s="4">
        <f t="shared" si="34"/>
        <v>60752.70067</v>
      </c>
      <c r="AT968" s="4">
        <f t="shared" si="35"/>
        <v>58818.32592</v>
      </c>
      <c r="AU968" s="4">
        <f>AP968*'Ejercicio 3 - TIR'!$D$5</f>
        <v>13256.90038</v>
      </c>
      <c r="AV968" s="4">
        <f>AQ968*'Ejercicio 3 - TIR'!$D$5</f>
        <v>20118.99179</v>
      </c>
      <c r="AW968" s="4">
        <f>AR968*'Ejercicio 3 - TIR'!$D$5</f>
        <v>17731.27093</v>
      </c>
      <c r="AX968" s="4">
        <f>AS968*'Ejercicio 3 - TIR'!$D$5</f>
        <v>30376.35033</v>
      </c>
      <c r="AY968" s="4">
        <f>AT968*'Ejercicio 3 - TIR'!$D$5</f>
        <v>29409.16296</v>
      </c>
      <c r="AZ968" s="4">
        <f t="shared" ref="AZ968:BD968" si="2939">AJ968-AU968-AE968</f>
        <v>26324.80715</v>
      </c>
      <c r="BA968" s="4">
        <f t="shared" si="2939"/>
        <v>32532.16183</v>
      </c>
      <c r="BB968" s="4">
        <f t="shared" si="2939"/>
        <v>29337.64611</v>
      </c>
      <c r="BC968" s="4">
        <f t="shared" si="2939"/>
        <v>40577.13906</v>
      </c>
      <c r="BD968" s="4">
        <f t="shared" si="2939"/>
        <v>37990.14399</v>
      </c>
      <c r="BE968" s="4">
        <f t="shared" ref="BE968:BI968" si="2940">AZ968/Z968</f>
        <v>22738.6016</v>
      </c>
      <c r="BF968" s="4">
        <f t="shared" si="2940"/>
        <v>24490.96041</v>
      </c>
      <c r="BG968" s="4">
        <f t="shared" si="2940"/>
        <v>19068.03192</v>
      </c>
      <c r="BH968" s="4">
        <f t="shared" si="2940"/>
        <v>21301.8802</v>
      </c>
      <c r="BI968" s="4">
        <f t="shared" si="2940"/>
        <v>16326.0105</v>
      </c>
      <c r="BJ968" s="4">
        <f t="shared" si="38"/>
        <v>65548.10718</v>
      </c>
      <c r="BK968" s="4">
        <f t="shared" si="39"/>
        <v>40746.51514</v>
      </c>
      <c r="BL968" s="4">
        <f t="shared" si="40"/>
        <v>106294.6223</v>
      </c>
      <c r="BM968" s="4">
        <f>BK968*'Ejercicio 3 - TIR'!$D$5</f>
        <v>20373.25757</v>
      </c>
      <c r="BN968" s="4">
        <f t="shared" si="41"/>
        <v>85921.36475</v>
      </c>
      <c r="BO968" s="4">
        <f t="shared" si="42"/>
        <v>36924.13231</v>
      </c>
      <c r="BP968" s="4">
        <f t="shared" si="43"/>
        <v>-115721.5739</v>
      </c>
      <c r="BQ968" s="4">
        <f t="shared" ref="BQ968:BT968" si="2941">BE968</f>
        <v>22738.6016</v>
      </c>
      <c r="BR968" s="4">
        <f t="shared" si="2941"/>
        <v>24490.96041</v>
      </c>
      <c r="BS968" s="4">
        <f t="shared" si="2941"/>
        <v>19068.03192</v>
      </c>
      <c r="BT968" s="4">
        <f t="shared" si="2941"/>
        <v>21301.8802</v>
      </c>
      <c r="BU968" s="4">
        <f t="shared" si="45"/>
        <v>53250.1428</v>
      </c>
      <c r="BV968" s="36">
        <f t="shared" si="46"/>
        <v>6.056319561</v>
      </c>
    </row>
    <row r="969" ht="15.0" customHeight="1">
      <c r="A969" s="2">
        <v>968.0</v>
      </c>
      <c r="B969" s="3">
        <f t="shared" si="4"/>
        <v>0.9525207144</v>
      </c>
      <c r="C969" s="4">
        <f>IF(B969&lt;=('Ejercicio 3 - TIR'!$D$13-'Ejercicio 3 - TIR'!$C$13)/('Ejercicio 3 - TIR'!$E$13-'Ejercicio 3 - TIR'!$C$13),'Ejercicio 3 - TIR'!$C$13+SQRT(('Ejercicio 3 - TIR'!$E$13-'Ejercicio 3 - TIR'!$C$13)*('Ejercicio 3 - TIR'!$D$13-'Ejercicio 3 - TIR'!$C$13)*B969),'Ejercicio 3 - TIR'!$E$13-SQRT(('Ejercicio 3 - TIR'!$E$13-'Ejercicio 3 - TIR'!$C$13)*('Ejercicio 3 - TIR'!$E$13-'Ejercicio 3 - TIR'!$D$13)*(1-B969)))</f>
        <v>92451.81195</v>
      </c>
      <c r="D969" s="3">
        <f t="shared" si="5"/>
        <v>0.2114288459</v>
      </c>
      <c r="E969" s="4">
        <f>IF(D969&lt;=('Ejercicio 3 - TIR'!$D$14-'Ejercicio 3 - TIR'!$C$14)/('Ejercicio 3 - TIR'!$E$14-'Ejercicio 3 - TIR'!$C$14),'Ejercicio 3 - TIR'!$C$14+SQRT(('Ejercicio 3 - TIR'!$E$14-'Ejercicio 3 - TIR'!$C$14)*('Ejercicio 3 - TIR'!$D$14-'Ejercicio 3 - TIR'!$C$14)*D969),'Ejercicio 3 - TIR'!$E$14-SQRT(('Ejercicio 3 - TIR'!$E$14-'Ejercicio 3 - TIR'!$C$14)*('Ejercicio 3 - TIR'!$E$14-'Ejercicio 3 - TIR'!$D$14)*(1-D969)))</f>
        <v>28982.1054</v>
      </c>
      <c r="F969" s="3">
        <f t="shared" si="6"/>
        <v>0.8548545967</v>
      </c>
      <c r="G969" s="4">
        <f>IF(F969&lt;=('Ejercicio 3 - TIR'!$D$18-'Ejercicio 3 - TIR'!$C$18)/('Ejercicio 3 - TIR'!$E$18-'Ejercicio 3 - TIR'!$C$18),'Ejercicio 3 - TIR'!$C$18+SQRT(('Ejercicio 3 - TIR'!$E$18-'Ejercicio 3 - TIR'!$C$18)*('Ejercicio 3 - TIR'!$D$18-'Ejercicio 3 - TIR'!$C$18)*F969),'Ejercicio 3 - TIR'!$E$18-SQRT(('Ejercicio 3 - TIR'!$E$18-'Ejercicio 3 - TIR'!$C$18)*('Ejercicio 3 - TIR'!$E$18-'Ejercicio 3 - TIR'!$D$18)*(1-F969)))</f>
        <v>41700.62048</v>
      </c>
      <c r="H969" s="3">
        <f t="shared" si="7"/>
        <v>0.7159299021</v>
      </c>
      <c r="I969" s="4">
        <f>IF(H969&lt;=('Ejercicio 3 - TIR'!$D$18-'Ejercicio 3 - TIR'!$C$18)/('Ejercicio 3 - TIR'!$E$18-'Ejercicio 3 - TIR'!$C$18),'Ejercicio 3 - TIR'!$C$18+SQRT(('Ejercicio 3 - TIR'!$E$18-'Ejercicio 3 - TIR'!$C$18)*('Ejercicio 3 - TIR'!$D$18-'Ejercicio 3 - TIR'!$C$18)*H969),'Ejercicio 3 - TIR'!$E$18-SQRT(('Ejercicio 3 - TIR'!$E$18-'Ejercicio 3 - TIR'!$C$18)*('Ejercicio 3 - TIR'!$E$18-'Ejercicio 3 - TIR'!$D$18)*(1-H969)))</f>
        <v>40384.23816</v>
      </c>
      <c r="J969" s="3">
        <f t="shared" si="8"/>
        <v>0.7698797216</v>
      </c>
      <c r="K969" s="4">
        <f>IF(J969&lt;=('Ejercicio 3 - TIR'!$D$18-'Ejercicio 3 - TIR'!$C$18)/('Ejercicio 3 - TIR'!$E$18-'Ejercicio 3 - TIR'!$C$18),'Ejercicio 3 - TIR'!$C$18+SQRT(('Ejercicio 3 - TIR'!$E$18-'Ejercicio 3 - TIR'!$C$18)*('Ejercicio 3 - TIR'!$D$18-'Ejercicio 3 - TIR'!$C$18)*J969),'Ejercicio 3 - TIR'!$E$18-SQRT(('Ejercicio 3 - TIR'!$E$18-'Ejercicio 3 - TIR'!$C$18)*('Ejercicio 3 - TIR'!$E$18-'Ejercicio 3 - TIR'!$D$18)*(1-J969)))</f>
        <v>40845.60222</v>
      </c>
      <c r="L969" s="3">
        <f t="shared" si="9"/>
        <v>0.2876199578</v>
      </c>
      <c r="M969" s="4">
        <f>IF(L969&lt;=('Ejercicio 3 - TIR'!$D$18-'Ejercicio 3 - TIR'!$C$18)/('Ejercicio 3 - TIR'!$E$18-'Ejercicio 3 - TIR'!$C$18),'Ejercicio 3 - TIR'!$C$18+SQRT(('Ejercicio 3 - TIR'!$E$18-'Ejercicio 3 - TIR'!$C$18)*('Ejercicio 3 - TIR'!$D$18-'Ejercicio 3 - TIR'!$C$18)*L969),'Ejercicio 3 - TIR'!$E$18-SQRT(('Ejercicio 3 - TIR'!$E$18-'Ejercicio 3 - TIR'!$C$18)*('Ejercicio 3 - TIR'!$E$18-'Ejercicio 3 - TIR'!$D$18)*(1-L969)))</f>
        <v>36568.33264</v>
      </c>
      <c r="N969" s="3">
        <f t="shared" si="10"/>
        <v>0.4181271958</v>
      </c>
      <c r="O969" s="4">
        <f>IF(N969&lt;=('Ejercicio 3 - TIR'!$D$18-'Ejercicio 3 - TIR'!$C$18)/('Ejercicio 3 - TIR'!$E$18-'Ejercicio 3 - TIR'!$C$18),'Ejercicio 3 - TIR'!$C$18+SQRT(('Ejercicio 3 - TIR'!$E$18-'Ejercicio 3 - TIR'!$C$18)*('Ejercicio 3 - TIR'!$D$18-'Ejercicio 3 - TIR'!$C$18)*N969),'Ejercicio 3 - TIR'!$E$18-SQRT(('Ejercicio 3 - TIR'!$E$18-'Ejercicio 3 - TIR'!$C$18)*('Ejercicio 3 - TIR'!$E$18-'Ejercicio 3 - TIR'!$D$18)*(1-N969)))</f>
        <v>37919.53783</v>
      </c>
      <c r="P969" s="3">
        <f t="shared" si="11"/>
        <v>0.367549302</v>
      </c>
      <c r="Q969" s="7">
        <f>IF(P969&lt;=('Ejercicio 3 - TIR'!$D$22-'Ejercicio 3 - TIR'!$C$22)/('Ejercicio 3 - TIR'!$E$22-'Ejercicio 3 - TIR'!$C$22),'Ejercicio 3 - TIR'!$C$22+SQRT(('Ejercicio 3 - TIR'!$E$22-'Ejercicio 3 - TIR'!$C$22)*('Ejercicio 3 - TIR'!$D$22-'Ejercicio 3 - TIR'!$C$22)*P969),'Ejercicio 3 - TIR'!$E$22-SQRT(('Ejercicio 3 - TIR'!$E$22-'Ejercicio 3 - TIR'!$C$22)*('Ejercicio 3 - TIR'!$E$22-'Ejercicio 3 - TIR'!$D$22)*(1-P969)))</f>
        <v>0.1457213675</v>
      </c>
      <c r="R969" s="3">
        <f t="shared" si="12"/>
        <v>0.5930253415</v>
      </c>
      <c r="S969" s="7">
        <f>IF(R969&lt;=('Ejercicio 3 - TIR'!$D$23-'Ejercicio 3 - TIR'!$C$23)/('Ejercicio 3 - TIR'!$E$23-'Ejercicio 3 - TIR'!$C$23),'Ejercicio 3 - TIR'!$C$23+SQRT(('Ejercicio 3 - TIR'!$E$23-'Ejercicio 3 - TIR'!$C$23)*('Ejercicio 3 - TIR'!$D$23-'Ejercicio 3 - TIR'!$C$23)*R969),'Ejercicio 3 - TIR'!$E$23-SQRT(('Ejercicio 3 - TIR'!$E$23-'Ejercicio 3 - TIR'!$C$23)*('Ejercicio 3 - TIR'!$E$23-'Ejercicio 3 - TIR'!$D$23)*(1-R969)))</f>
        <v>0.1529342581</v>
      </c>
      <c r="T969" s="3">
        <f t="shared" si="13"/>
        <v>0.6791838458</v>
      </c>
      <c r="U969" s="7">
        <f>IF(T969&lt;=('Ejercicio 3 - TIR'!$D$24-'Ejercicio 3 - TIR'!$C$24)/('Ejercicio 3 - TIR'!$E$24-'Ejercicio 3 - TIR'!$C$24),'Ejercicio 3 - TIR'!$C$24+SQRT(('Ejercicio 3 - TIR'!$E$24-'Ejercicio 3 - TIR'!$C$24)*('Ejercicio 3 - TIR'!$D$24-'Ejercicio 3 - TIR'!$C$24)*T969),'Ejercicio 3 - TIR'!$E$24-SQRT(('Ejercicio 3 - TIR'!$E$24-'Ejercicio 3 - TIR'!$C$24)*('Ejercicio 3 - TIR'!$E$24-'Ejercicio 3 - TIR'!$D$24)*(1-T969)))</f>
        <v>0.1900285931</v>
      </c>
      <c r="V969" s="3">
        <f t="shared" si="14"/>
        <v>0.8152880305</v>
      </c>
      <c r="W969" s="7">
        <f>IF(V969&lt;=('Ejercicio 3 - TIR'!$D$25-'Ejercicio 3 - TIR'!$C$25)/('Ejercicio 3 - TIR'!$E$25-'Ejercicio 3 - TIR'!$C$25),'Ejercicio 3 - TIR'!$C$25+SQRT(('Ejercicio 3 - TIR'!$E$25-'Ejercicio 3 - TIR'!$C$25)*('Ejercicio 3 - TIR'!$D$25-'Ejercicio 3 - TIR'!$C$25)*V969),'Ejercicio 3 - TIR'!$E$25-SQRT(('Ejercicio 3 - TIR'!$E$25-'Ejercicio 3 - TIR'!$C$25)*('Ejercicio 3 - TIR'!$E$25-'Ejercicio 3 - TIR'!$D$25)*(1-V969)))</f>
        <v>0.2245737951</v>
      </c>
      <c r="X969" s="3">
        <f t="shared" si="15"/>
        <v>0.04099666035</v>
      </c>
      <c r="Y969" s="7">
        <f>IF(X969&lt;=('Ejercicio 3 - TIR'!$D$26-'Ejercicio 3 - TIR'!$C$26)/('Ejercicio 3 - TIR'!$E$26-'Ejercicio 3 - TIR'!$C$26),'Ejercicio 3 - TIR'!$C$26+SQRT(('Ejercicio 3 - TIR'!$E$26-'Ejercicio 3 - TIR'!$C$26)*('Ejercicio 3 - TIR'!$D$26-'Ejercicio 3 - TIR'!$C$26)*X969),'Ejercicio 3 - TIR'!$E$26-SQRT(('Ejercicio 3 - TIR'!$E$26-'Ejercicio 3 - TIR'!$C$26)*('Ejercicio 3 - TIR'!$E$26-'Ejercicio 3 - TIR'!$D$26)*(1-X969)))</f>
        <v>0.2005209782</v>
      </c>
      <c r="Z969" s="3">
        <f t="shared" si="16"/>
        <v>1.145721367</v>
      </c>
      <c r="AA969" s="3">
        <f t="shared" si="17"/>
        <v>1.320941415</v>
      </c>
      <c r="AB969" s="3">
        <f t="shared" si="18"/>
        <v>1.571958053</v>
      </c>
      <c r="AC969" s="3">
        <f t="shared" si="19"/>
        <v>1.924978639</v>
      </c>
      <c r="AD969" s="3">
        <f t="shared" si="20"/>
        <v>2.310977239</v>
      </c>
      <c r="AE969" s="2">
        <f t="shared" si="21"/>
        <v>4223.312031</v>
      </c>
      <c r="AF969" s="2">
        <f t="shared" si="22"/>
        <v>4869.201123</v>
      </c>
      <c r="AG969" s="2">
        <f t="shared" si="23"/>
        <v>5794.488562</v>
      </c>
      <c r="AH969" s="2">
        <f t="shared" si="24"/>
        <v>7095.778849</v>
      </c>
      <c r="AI969" s="2">
        <f t="shared" si="25"/>
        <v>8518.631365</v>
      </c>
      <c r="AJ969" s="4">
        <f t="shared" si="26"/>
        <v>47777.29191</v>
      </c>
      <c r="AK969" s="4">
        <f t="shared" si="27"/>
        <v>53345.21269</v>
      </c>
      <c r="AL969" s="4">
        <f t="shared" si="28"/>
        <v>64207.57336</v>
      </c>
      <c r="AM969" s="4">
        <f t="shared" si="29"/>
        <v>70393.2592</v>
      </c>
      <c r="AN969" s="4">
        <f t="shared" si="30"/>
        <v>87631.18883</v>
      </c>
      <c r="AO969" s="4">
        <f>C969/'Ejercicio 3 - TIR'!$D$7</f>
        <v>18490.36239</v>
      </c>
      <c r="AP969" s="4">
        <f t="shared" si="31"/>
        <v>29286.92952</v>
      </c>
      <c r="AQ969" s="4">
        <f t="shared" si="32"/>
        <v>34854.8503</v>
      </c>
      <c r="AR969" s="4">
        <f t="shared" si="33"/>
        <v>45717.21097</v>
      </c>
      <c r="AS969" s="4">
        <f t="shared" si="34"/>
        <v>51902.89681</v>
      </c>
      <c r="AT969" s="4">
        <f t="shared" si="35"/>
        <v>69140.82644</v>
      </c>
      <c r="AU969" s="4">
        <f>AP969*'Ejercicio 3 - TIR'!$D$5</f>
        <v>14643.46476</v>
      </c>
      <c r="AV969" s="4">
        <f>AQ969*'Ejercicio 3 - TIR'!$D$5</f>
        <v>17427.42515</v>
      </c>
      <c r="AW969" s="4">
        <f>AR969*'Ejercicio 3 - TIR'!$D$5</f>
        <v>22858.60549</v>
      </c>
      <c r="AX969" s="4">
        <f>AS969*'Ejercicio 3 - TIR'!$D$5</f>
        <v>25951.44841</v>
      </c>
      <c r="AY969" s="4">
        <f>AT969*'Ejercicio 3 - TIR'!$D$5</f>
        <v>34570.41322</v>
      </c>
      <c r="AZ969" s="4">
        <f t="shared" ref="AZ969:BD969" si="2942">AJ969-AU969-AE969</f>
        <v>28910.51512</v>
      </c>
      <c r="BA969" s="4">
        <f t="shared" si="2942"/>
        <v>31048.58642</v>
      </c>
      <c r="BB969" s="4">
        <f t="shared" si="2942"/>
        <v>35554.47931</v>
      </c>
      <c r="BC969" s="4">
        <f t="shared" si="2942"/>
        <v>37346.03195</v>
      </c>
      <c r="BD969" s="4">
        <f t="shared" si="2942"/>
        <v>44542.14425</v>
      </c>
      <c r="BE969" s="4">
        <f t="shared" ref="BE969:BI969" si="2943">AZ969/Z969</f>
        <v>25233.46072</v>
      </c>
      <c r="BF969" s="4">
        <f t="shared" si="2943"/>
        <v>23504.89285</v>
      </c>
      <c r="BG969" s="4">
        <f t="shared" si="2943"/>
        <v>22617.95678</v>
      </c>
      <c r="BH969" s="4">
        <f t="shared" si="2943"/>
        <v>19400.75136</v>
      </c>
      <c r="BI969" s="4">
        <f t="shared" si="2943"/>
        <v>19274.15965</v>
      </c>
      <c r="BJ969" s="4">
        <f t="shared" si="38"/>
        <v>66976.98593</v>
      </c>
      <c r="BK969" s="4">
        <f t="shared" si="39"/>
        <v>42730.80663</v>
      </c>
      <c r="BL969" s="4">
        <f t="shared" si="40"/>
        <v>109707.7926</v>
      </c>
      <c r="BM969" s="4">
        <f>BK969*'Ejercicio 3 - TIR'!$D$5</f>
        <v>21365.40331</v>
      </c>
      <c r="BN969" s="4">
        <f t="shared" si="41"/>
        <v>88342.38924</v>
      </c>
      <c r="BO969" s="4">
        <f t="shared" si="42"/>
        <v>38227.2866</v>
      </c>
      <c r="BP969" s="4">
        <f t="shared" si="43"/>
        <v>-121433.9174</v>
      </c>
      <c r="BQ969" s="4">
        <f t="shared" ref="BQ969:BT969" si="2944">BE969</f>
        <v>25233.46072</v>
      </c>
      <c r="BR969" s="4">
        <f t="shared" si="2944"/>
        <v>23504.89285</v>
      </c>
      <c r="BS969" s="4">
        <f t="shared" si="2944"/>
        <v>22617.95678</v>
      </c>
      <c r="BT969" s="4">
        <f t="shared" si="2944"/>
        <v>19400.75136</v>
      </c>
      <c r="BU969" s="4">
        <f t="shared" si="45"/>
        <v>57501.44625</v>
      </c>
      <c r="BV969" s="36">
        <f t="shared" si="46"/>
        <v>6.164479916</v>
      </c>
    </row>
    <row r="970" ht="15.0" customHeight="1">
      <c r="A970" s="2">
        <v>969.0</v>
      </c>
      <c r="B970" s="3">
        <f t="shared" si="4"/>
        <v>0.755237654</v>
      </c>
      <c r="C970" s="4">
        <f>IF(B970&lt;=('Ejercicio 3 - TIR'!$D$13-'Ejercicio 3 - TIR'!$C$13)/('Ejercicio 3 - TIR'!$E$13-'Ejercicio 3 - TIR'!$C$13),'Ejercicio 3 - TIR'!$C$13+SQRT(('Ejercicio 3 - TIR'!$E$13-'Ejercicio 3 - TIR'!$C$13)*('Ejercicio 3 - TIR'!$D$13-'Ejercicio 3 - TIR'!$C$13)*B970),'Ejercicio 3 - TIR'!$E$13-SQRT(('Ejercicio 3 - TIR'!$E$13-'Ejercicio 3 - TIR'!$C$13)*('Ejercicio 3 - TIR'!$E$13-'Ejercicio 3 - TIR'!$D$13)*(1-B970)))</f>
        <v>82861.88998</v>
      </c>
      <c r="D970" s="3">
        <f t="shared" si="5"/>
        <v>0.444913454</v>
      </c>
      <c r="E970" s="4">
        <f>IF(D970&lt;=('Ejercicio 3 - TIR'!$D$14-'Ejercicio 3 - TIR'!$C$14)/('Ejercicio 3 - TIR'!$E$14-'Ejercicio 3 - TIR'!$C$14),'Ejercicio 3 - TIR'!$C$14+SQRT(('Ejercicio 3 - TIR'!$E$14-'Ejercicio 3 - TIR'!$C$14)*('Ejercicio 3 - TIR'!$D$14-'Ejercicio 3 - TIR'!$C$14)*D970),'Ejercicio 3 - TIR'!$E$14-SQRT(('Ejercicio 3 - TIR'!$E$14-'Ejercicio 3 - TIR'!$C$14)*('Ejercicio 3 - TIR'!$E$14-'Ejercicio 3 - TIR'!$D$14)*(1-D970)))</f>
        <v>30875.14483</v>
      </c>
      <c r="F970" s="3">
        <f t="shared" si="6"/>
        <v>0.8802370988</v>
      </c>
      <c r="G970" s="4">
        <f>IF(F970&lt;=('Ejercicio 3 - TIR'!$D$18-'Ejercicio 3 - TIR'!$C$18)/('Ejercicio 3 - TIR'!$E$18-'Ejercicio 3 - TIR'!$C$18),'Ejercicio 3 - TIR'!$C$18+SQRT(('Ejercicio 3 - TIR'!$E$18-'Ejercicio 3 - TIR'!$C$18)*('Ejercicio 3 - TIR'!$D$18-'Ejercicio 3 - TIR'!$C$18)*F970),'Ejercicio 3 - TIR'!$E$18-SQRT(('Ejercicio 3 - TIR'!$E$18-'Ejercicio 3 - TIR'!$C$18)*('Ejercicio 3 - TIR'!$E$18-'Ejercicio 3 - TIR'!$D$18)*(1-F970)))</f>
        <v>42002.9652</v>
      </c>
      <c r="H970" s="3">
        <f t="shared" si="7"/>
        <v>0.0378998946</v>
      </c>
      <c r="I970" s="4">
        <f>IF(H970&lt;=('Ejercicio 3 - TIR'!$D$18-'Ejercicio 3 - TIR'!$C$18)/('Ejercicio 3 - TIR'!$E$18-'Ejercicio 3 - TIR'!$C$18),'Ejercicio 3 - TIR'!$C$18+SQRT(('Ejercicio 3 - TIR'!$E$18-'Ejercicio 3 - TIR'!$C$18)*('Ejercicio 3 - TIR'!$D$18-'Ejercicio 3 - TIR'!$C$18)*H970),'Ejercicio 3 - TIR'!$E$18-SQRT(('Ejercicio 3 - TIR'!$E$18-'Ejercicio 3 - TIR'!$C$18)*('Ejercicio 3 - TIR'!$E$18-'Ejercicio 3 - TIR'!$D$18)*(1-H970)))</f>
        <v>32384.32049</v>
      </c>
      <c r="J970" s="3">
        <f t="shared" si="8"/>
        <v>0.9163941386</v>
      </c>
      <c r="K970" s="4">
        <f>IF(J970&lt;=('Ejercicio 3 - TIR'!$D$18-'Ejercicio 3 - TIR'!$C$18)/('Ejercicio 3 - TIR'!$E$18-'Ejercicio 3 - TIR'!$C$18),'Ejercicio 3 - TIR'!$C$18+SQRT(('Ejercicio 3 - TIR'!$E$18-'Ejercicio 3 - TIR'!$C$18)*('Ejercicio 3 - TIR'!$D$18-'Ejercicio 3 - TIR'!$C$18)*J970),'Ejercicio 3 - TIR'!$E$18-SQRT(('Ejercicio 3 - TIR'!$E$18-'Ejercicio 3 - TIR'!$C$18)*('Ejercicio 3 - TIR'!$E$18-'Ejercicio 3 - TIR'!$D$18)*(1-J970)))</f>
        <v>42495.91542</v>
      </c>
      <c r="L970" s="3">
        <f t="shared" si="9"/>
        <v>0.8742346929</v>
      </c>
      <c r="M970" s="4">
        <f>IF(L970&lt;=('Ejercicio 3 - TIR'!$D$18-'Ejercicio 3 - TIR'!$C$18)/('Ejercicio 3 - TIR'!$E$18-'Ejercicio 3 - TIR'!$C$18),'Ejercicio 3 - TIR'!$C$18+SQRT(('Ejercicio 3 - TIR'!$E$18-'Ejercicio 3 - TIR'!$C$18)*('Ejercicio 3 - TIR'!$D$18-'Ejercicio 3 - TIR'!$C$18)*L970),'Ejercicio 3 - TIR'!$E$18-SQRT(('Ejercicio 3 - TIR'!$E$18-'Ejercicio 3 - TIR'!$C$18)*('Ejercicio 3 - TIR'!$E$18-'Ejercicio 3 - TIR'!$D$18)*(1-L970)))</f>
        <v>41928.77906</v>
      </c>
      <c r="N970" s="3">
        <f t="shared" si="10"/>
        <v>0.6454876678</v>
      </c>
      <c r="O970" s="4">
        <f>IF(N970&lt;=('Ejercicio 3 - TIR'!$D$18-'Ejercicio 3 - TIR'!$C$18)/('Ejercicio 3 - TIR'!$E$18-'Ejercicio 3 - TIR'!$C$18),'Ejercicio 3 - TIR'!$C$18+SQRT(('Ejercicio 3 - TIR'!$E$18-'Ejercicio 3 - TIR'!$C$18)*('Ejercicio 3 - TIR'!$D$18-'Ejercicio 3 - TIR'!$C$18)*N970),'Ejercicio 3 - TIR'!$E$18-SQRT(('Ejercicio 3 - TIR'!$E$18-'Ejercicio 3 - TIR'!$C$18)*('Ejercicio 3 - TIR'!$E$18-'Ejercicio 3 - TIR'!$D$18)*(1-N970)))</f>
        <v>39839.87552</v>
      </c>
      <c r="P970" s="3">
        <f t="shared" si="11"/>
        <v>0.6693249694</v>
      </c>
      <c r="Q970" s="7">
        <f>IF(P970&lt;=('Ejercicio 3 - TIR'!$D$22-'Ejercicio 3 - TIR'!$C$22)/('Ejercicio 3 - TIR'!$E$22-'Ejercicio 3 - TIR'!$C$22),'Ejercicio 3 - TIR'!$C$22+SQRT(('Ejercicio 3 - TIR'!$E$22-'Ejercicio 3 - TIR'!$C$22)*('Ejercicio 3 - TIR'!$D$22-'Ejercicio 3 - TIR'!$C$22)*P970),'Ejercicio 3 - TIR'!$E$22-SQRT(('Ejercicio 3 - TIR'!$E$22-'Ejercicio 3 - TIR'!$C$22)*('Ejercicio 3 - TIR'!$E$22-'Ejercicio 3 - TIR'!$D$22)*(1-P970)))</f>
        <v>0.1556029704</v>
      </c>
      <c r="R970" s="3">
        <f t="shared" si="12"/>
        <v>0.6203234575</v>
      </c>
      <c r="S970" s="7">
        <f>IF(R970&lt;=('Ejercicio 3 - TIR'!$D$23-'Ejercicio 3 - TIR'!$C$23)/('Ejercicio 3 - TIR'!$E$23-'Ejercicio 3 - TIR'!$C$23),'Ejercicio 3 - TIR'!$C$23+SQRT(('Ejercicio 3 - TIR'!$E$23-'Ejercicio 3 - TIR'!$C$23)*('Ejercicio 3 - TIR'!$D$23-'Ejercicio 3 - TIR'!$C$23)*R970),'Ejercicio 3 - TIR'!$E$23-SQRT(('Ejercicio 3 - TIR'!$E$23-'Ejercicio 3 - TIR'!$C$23)*('Ejercicio 3 - TIR'!$E$23-'Ejercicio 3 - TIR'!$D$23)*(1-R970)))</f>
        <v>0.1538577396</v>
      </c>
      <c r="T970" s="3">
        <f t="shared" si="13"/>
        <v>0.2762275967</v>
      </c>
      <c r="U970" s="7">
        <f>IF(T970&lt;=('Ejercicio 3 - TIR'!$D$24-'Ejercicio 3 - TIR'!$C$24)/('Ejercicio 3 - TIR'!$E$24-'Ejercicio 3 - TIR'!$C$24),'Ejercicio 3 - TIR'!$C$24+SQRT(('Ejercicio 3 - TIR'!$E$24-'Ejercicio 3 - TIR'!$C$24)*('Ejercicio 3 - TIR'!$D$24-'Ejercicio 3 - TIR'!$C$24)*T970),'Ejercicio 3 - TIR'!$E$24-SQRT(('Ejercicio 3 - TIR'!$E$24-'Ejercicio 3 - TIR'!$C$24)*('Ejercicio 3 - TIR'!$E$24-'Ejercicio 3 - TIR'!$D$24)*(1-T970)))</f>
        <v>0.1740848075</v>
      </c>
      <c r="V970" s="3">
        <f t="shared" si="14"/>
        <v>0.1098940231</v>
      </c>
      <c r="W970" s="7">
        <f>IF(V970&lt;=('Ejercicio 3 - TIR'!$D$25-'Ejercicio 3 - TIR'!$C$25)/('Ejercicio 3 - TIR'!$E$25-'Ejercicio 3 - TIR'!$C$25),'Ejercicio 3 - TIR'!$C$25+SQRT(('Ejercicio 3 - TIR'!$E$25-'Ejercicio 3 - TIR'!$C$25)*('Ejercicio 3 - TIR'!$D$25-'Ejercicio 3 - TIR'!$C$25)*V970),'Ejercicio 3 - TIR'!$E$25-SQRT(('Ejercicio 3 - TIR'!$E$25-'Ejercicio 3 - TIR'!$C$25)*('Ejercicio 3 - TIR'!$E$25-'Ejercicio 3 - TIR'!$D$25)*(1-V970)))</f>
        <v>0.1924036943</v>
      </c>
      <c r="X970" s="3">
        <f t="shared" si="15"/>
        <v>0.2421372771</v>
      </c>
      <c r="Y970" s="7">
        <f>IF(X970&lt;=('Ejercicio 3 - TIR'!$D$26-'Ejercicio 3 - TIR'!$C$26)/('Ejercicio 3 - TIR'!$E$26-'Ejercicio 3 - TIR'!$C$26),'Ejercicio 3 - TIR'!$C$26+SQRT(('Ejercicio 3 - TIR'!$E$26-'Ejercicio 3 - TIR'!$C$26)*('Ejercicio 3 - TIR'!$D$26-'Ejercicio 3 - TIR'!$C$26)*X970),'Ejercicio 3 - TIR'!$E$26-SQRT(('Ejercicio 3 - TIR'!$E$26-'Ejercicio 3 - TIR'!$C$26)*('Ejercicio 3 - TIR'!$E$26-'Ejercicio 3 - TIR'!$D$26)*(1-X970)))</f>
        <v>0.2155689391</v>
      </c>
      <c r="Z970" s="3">
        <f t="shared" si="16"/>
        <v>1.15560297</v>
      </c>
      <c r="AA970" s="3">
        <f t="shared" si="17"/>
        <v>1.333401431</v>
      </c>
      <c r="AB970" s="3">
        <f t="shared" si="18"/>
        <v>1.565526363</v>
      </c>
      <c r="AC970" s="3">
        <f t="shared" si="19"/>
        <v>1.866739419</v>
      </c>
      <c r="AD970" s="3">
        <f t="shared" si="20"/>
        <v>2.269150455</v>
      </c>
      <c r="AE970" s="2">
        <f t="shared" si="21"/>
        <v>4804.264246</v>
      </c>
      <c r="AF970" s="2">
        <f t="shared" si="22"/>
        <v>5543.437483</v>
      </c>
      <c r="AG970" s="2">
        <f t="shared" si="23"/>
        <v>6508.46573</v>
      </c>
      <c r="AH970" s="2">
        <f t="shared" si="24"/>
        <v>7760.718581</v>
      </c>
      <c r="AI970" s="2">
        <f t="shared" si="25"/>
        <v>9433.688453</v>
      </c>
      <c r="AJ970" s="4">
        <f t="shared" si="26"/>
        <v>48538.75135</v>
      </c>
      <c r="AK970" s="4">
        <f t="shared" si="27"/>
        <v>43181.29929</v>
      </c>
      <c r="AL970" s="4">
        <f t="shared" si="28"/>
        <v>66528.47589</v>
      </c>
      <c r="AM970" s="4">
        <f t="shared" si="29"/>
        <v>78270.10465</v>
      </c>
      <c r="AN970" s="4">
        <f t="shared" si="30"/>
        <v>90402.67164</v>
      </c>
      <c r="AO970" s="4">
        <f>C970/'Ejercicio 3 - TIR'!$D$7</f>
        <v>16572.378</v>
      </c>
      <c r="AP970" s="4">
        <f t="shared" si="31"/>
        <v>31966.37335</v>
      </c>
      <c r="AQ970" s="4">
        <f t="shared" si="32"/>
        <v>26608.9213</v>
      </c>
      <c r="AR970" s="4">
        <f t="shared" si="33"/>
        <v>49956.0979</v>
      </c>
      <c r="AS970" s="4">
        <f t="shared" si="34"/>
        <v>61697.72666</v>
      </c>
      <c r="AT970" s="4">
        <f t="shared" si="35"/>
        <v>73830.29364</v>
      </c>
      <c r="AU970" s="4">
        <f>AP970*'Ejercicio 3 - TIR'!$D$5</f>
        <v>15983.18668</v>
      </c>
      <c r="AV970" s="4">
        <f>AQ970*'Ejercicio 3 - TIR'!$D$5</f>
        <v>13304.46065</v>
      </c>
      <c r="AW970" s="4">
        <f>AR970*'Ejercicio 3 - TIR'!$D$5</f>
        <v>24978.04895</v>
      </c>
      <c r="AX970" s="4">
        <f>AS970*'Ejercicio 3 - TIR'!$D$5</f>
        <v>30848.86333</v>
      </c>
      <c r="AY970" s="4">
        <f>AT970*'Ejercicio 3 - TIR'!$D$5</f>
        <v>36915.14682</v>
      </c>
      <c r="AZ970" s="4">
        <f t="shared" ref="AZ970:BD970" si="2945">AJ970-AU970-AE970</f>
        <v>27751.30043</v>
      </c>
      <c r="BA970" s="4">
        <f t="shared" si="2945"/>
        <v>24333.40116</v>
      </c>
      <c r="BB970" s="4">
        <f t="shared" si="2945"/>
        <v>35041.96121</v>
      </c>
      <c r="BC970" s="4">
        <f t="shared" si="2945"/>
        <v>39660.52274</v>
      </c>
      <c r="BD970" s="4">
        <f t="shared" si="2945"/>
        <v>44053.83637</v>
      </c>
      <c r="BE970" s="4">
        <f t="shared" ref="BE970:BI970" si="2946">AZ970/Z970</f>
        <v>24014.56308</v>
      </c>
      <c r="BF970" s="4">
        <f t="shared" si="2946"/>
        <v>18249.11882</v>
      </c>
      <c r="BG970" s="4">
        <f t="shared" si="2946"/>
        <v>22383.5012</v>
      </c>
      <c r="BH970" s="4">
        <f t="shared" si="2946"/>
        <v>21245.88057</v>
      </c>
      <c r="BI970" s="4">
        <f t="shared" si="2946"/>
        <v>19414.24213</v>
      </c>
      <c r="BJ970" s="4">
        <f t="shared" si="38"/>
        <v>70060.34892</v>
      </c>
      <c r="BK970" s="4">
        <f t="shared" si="39"/>
        <v>37605.21906</v>
      </c>
      <c r="BL970" s="4">
        <f t="shared" si="40"/>
        <v>107665.568</v>
      </c>
      <c r="BM970" s="4">
        <f>BK970*'Ejercicio 3 - TIR'!$D$5</f>
        <v>18802.60953</v>
      </c>
      <c r="BN970" s="4">
        <f t="shared" si="41"/>
        <v>88862.95846</v>
      </c>
      <c r="BO970" s="4">
        <f t="shared" si="42"/>
        <v>39161.33383</v>
      </c>
      <c r="BP970" s="4">
        <f t="shared" si="43"/>
        <v>-113737.0348</v>
      </c>
      <c r="BQ970" s="4">
        <f t="shared" ref="BQ970:BT970" si="2947">BE970</f>
        <v>24014.56308</v>
      </c>
      <c r="BR970" s="4">
        <f t="shared" si="2947"/>
        <v>18249.11882</v>
      </c>
      <c r="BS970" s="4">
        <f t="shared" si="2947"/>
        <v>22383.5012</v>
      </c>
      <c r="BT970" s="4">
        <f t="shared" si="2947"/>
        <v>21245.88057</v>
      </c>
      <c r="BU970" s="4">
        <f t="shared" si="45"/>
        <v>58575.57596</v>
      </c>
      <c r="BV970" s="36">
        <f t="shared" si="46"/>
        <v>7.250120161</v>
      </c>
    </row>
    <row r="971" ht="15.0" customHeight="1">
      <c r="A971" s="2">
        <v>970.0</v>
      </c>
      <c r="B971" s="3">
        <f t="shared" si="4"/>
        <v>0.7055279077</v>
      </c>
      <c r="C971" s="4">
        <f>IF(B971&lt;=('Ejercicio 3 - TIR'!$D$13-'Ejercicio 3 - TIR'!$C$13)/('Ejercicio 3 - TIR'!$E$13-'Ejercicio 3 - TIR'!$C$13),'Ejercicio 3 - TIR'!$C$13+SQRT(('Ejercicio 3 - TIR'!$E$13-'Ejercicio 3 - TIR'!$C$13)*('Ejercicio 3 - TIR'!$D$13-'Ejercicio 3 - TIR'!$C$13)*B971),'Ejercicio 3 - TIR'!$E$13-SQRT(('Ejercicio 3 - TIR'!$E$13-'Ejercicio 3 - TIR'!$C$13)*('Ejercicio 3 - TIR'!$E$13-'Ejercicio 3 - TIR'!$D$13)*(1-B971)))</f>
        <v>81201.9546</v>
      </c>
      <c r="D971" s="3">
        <f t="shared" si="5"/>
        <v>0.7417280643</v>
      </c>
      <c r="E971" s="4">
        <f>IF(D971&lt;=('Ejercicio 3 - TIR'!$D$14-'Ejercicio 3 - TIR'!$C$14)/('Ejercicio 3 - TIR'!$E$14-'Ejercicio 3 - TIR'!$C$14),'Ejercicio 3 - TIR'!$C$14+SQRT(('Ejercicio 3 - TIR'!$E$14-'Ejercicio 3 - TIR'!$C$14)*('Ejercicio 3 - TIR'!$D$14-'Ejercicio 3 - TIR'!$C$14)*D971),'Ejercicio 3 - TIR'!$E$14-SQRT(('Ejercicio 3 - TIR'!$E$14-'Ejercicio 3 - TIR'!$C$14)*('Ejercicio 3 - TIR'!$E$14-'Ejercicio 3 - TIR'!$D$14)*(1-D971)))</f>
        <v>33775.78998</v>
      </c>
      <c r="F971" s="3">
        <f t="shared" si="6"/>
        <v>0.2563155668</v>
      </c>
      <c r="G971" s="4">
        <f>IF(F971&lt;=('Ejercicio 3 - TIR'!$D$18-'Ejercicio 3 - TIR'!$C$18)/('Ejercicio 3 - TIR'!$E$18-'Ejercicio 3 - TIR'!$C$18),'Ejercicio 3 - TIR'!$C$18+SQRT(('Ejercicio 3 - TIR'!$E$18-'Ejercicio 3 - TIR'!$C$18)*('Ejercicio 3 - TIR'!$D$18-'Ejercicio 3 - TIR'!$C$18)*F971),'Ejercicio 3 - TIR'!$E$18-SQRT(('Ejercicio 3 - TIR'!$E$18-'Ejercicio 3 - TIR'!$C$18)*('Ejercicio 3 - TIR'!$E$18-'Ejercicio 3 - TIR'!$D$18)*(1-F971)))</f>
        <v>36200.59151</v>
      </c>
      <c r="H971" s="3">
        <f t="shared" si="7"/>
        <v>0.8000490813</v>
      </c>
      <c r="I971" s="4">
        <f>IF(H971&lt;=('Ejercicio 3 - TIR'!$D$18-'Ejercicio 3 - TIR'!$C$18)/('Ejercicio 3 - TIR'!$E$18-'Ejercicio 3 - TIR'!$C$18),'Ejercicio 3 - TIR'!$C$18+SQRT(('Ejercicio 3 - TIR'!$E$18-'Ejercicio 3 - TIR'!$C$18)*('Ejercicio 3 - TIR'!$D$18-'Ejercicio 3 - TIR'!$C$18)*H971),'Ejercicio 3 - TIR'!$E$18-SQRT(('Ejercicio 3 - TIR'!$E$18-'Ejercicio 3 - TIR'!$C$18)*('Ejercicio 3 - TIR'!$E$18-'Ejercicio 3 - TIR'!$D$18)*(1-H971)))</f>
        <v>41127.49191</v>
      </c>
      <c r="J971" s="3">
        <f t="shared" si="8"/>
        <v>0.1171282568</v>
      </c>
      <c r="K971" s="4">
        <f>IF(J971&lt;=('Ejercicio 3 - TIR'!$D$18-'Ejercicio 3 - TIR'!$C$18)/('Ejercicio 3 - TIR'!$E$18-'Ejercicio 3 - TIR'!$C$18),'Ejercicio 3 - TIR'!$C$18+SQRT(('Ejercicio 3 - TIR'!$E$18-'Ejercicio 3 - TIR'!$C$18)*('Ejercicio 3 - TIR'!$D$18-'Ejercicio 3 - TIR'!$C$18)*J971),'Ejercicio 3 - TIR'!$E$18-SQRT(('Ejercicio 3 - TIR'!$E$18-'Ejercicio 3 - TIR'!$C$18)*('Ejercicio 3 - TIR'!$E$18-'Ejercicio 3 - TIR'!$D$18)*(1-J971)))</f>
        <v>34191.56755</v>
      </c>
      <c r="L971" s="3">
        <f t="shared" si="9"/>
        <v>0.5056245717</v>
      </c>
      <c r="M971" s="4">
        <f>IF(L971&lt;=('Ejercicio 3 - TIR'!$D$18-'Ejercicio 3 - TIR'!$C$18)/('Ejercicio 3 - TIR'!$E$18-'Ejercicio 3 - TIR'!$C$18),'Ejercicio 3 - TIR'!$C$18+SQRT(('Ejercicio 3 - TIR'!$E$18-'Ejercicio 3 - TIR'!$C$18)*('Ejercicio 3 - TIR'!$D$18-'Ejercicio 3 - TIR'!$C$18)*L971),'Ejercicio 3 - TIR'!$E$18-SQRT(('Ejercicio 3 - TIR'!$E$18-'Ejercicio 3 - TIR'!$C$18)*('Ejercicio 3 - TIR'!$E$18-'Ejercicio 3 - TIR'!$D$18)*(1-L971)))</f>
        <v>38708.82804</v>
      </c>
      <c r="N971" s="3">
        <f t="shared" si="10"/>
        <v>0.2014104802</v>
      </c>
      <c r="O971" s="4">
        <f>IF(N971&lt;=('Ejercicio 3 - TIR'!$D$18-'Ejercicio 3 - TIR'!$C$18)/('Ejercicio 3 - TIR'!$E$18-'Ejercicio 3 - TIR'!$C$18),'Ejercicio 3 - TIR'!$C$18+SQRT(('Ejercicio 3 - TIR'!$E$18-'Ejercicio 3 - TIR'!$C$18)*('Ejercicio 3 - TIR'!$D$18-'Ejercicio 3 - TIR'!$C$18)*N971),'Ejercicio 3 - TIR'!$E$18-SQRT(('Ejercicio 3 - TIR'!$E$18-'Ejercicio 3 - TIR'!$C$18)*('Ejercicio 3 - TIR'!$E$18-'Ejercicio 3 - TIR'!$D$18)*(1-N971)))</f>
        <v>35496.50544</v>
      </c>
      <c r="P971" s="3">
        <f t="shared" si="11"/>
        <v>0.6410559988</v>
      </c>
      <c r="Q971" s="7">
        <f>IF(P971&lt;=('Ejercicio 3 - TIR'!$D$22-'Ejercicio 3 - TIR'!$C$22)/('Ejercicio 3 - TIR'!$E$22-'Ejercicio 3 - TIR'!$C$22),'Ejercicio 3 - TIR'!$C$22+SQRT(('Ejercicio 3 - TIR'!$E$22-'Ejercicio 3 - TIR'!$C$22)*('Ejercicio 3 - TIR'!$D$22-'Ejercicio 3 - TIR'!$C$22)*P971),'Ejercicio 3 - TIR'!$E$22-SQRT(('Ejercicio 3 - TIR'!$E$22-'Ejercicio 3 - TIR'!$C$22)*('Ejercicio 3 - TIR'!$E$22-'Ejercicio 3 - TIR'!$D$22)*(1-P971)))</f>
        <v>0.1545815185</v>
      </c>
      <c r="R971" s="3">
        <f t="shared" si="12"/>
        <v>0.7091612809</v>
      </c>
      <c r="S971" s="7">
        <f>IF(R971&lt;=('Ejercicio 3 - TIR'!$D$23-'Ejercicio 3 - TIR'!$C$23)/('Ejercicio 3 - TIR'!$E$23-'Ejercicio 3 - TIR'!$C$23),'Ejercicio 3 - TIR'!$C$23+SQRT(('Ejercicio 3 - TIR'!$E$23-'Ejercicio 3 - TIR'!$C$23)*('Ejercicio 3 - TIR'!$D$23-'Ejercicio 3 - TIR'!$C$23)*R971),'Ejercicio 3 - TIR'!$E$23-SQRT(('Ejercicio 3 - TIR'!$E$23-'Ejercicio 3 - TIR'!$C$23)*('Ejercicio 3 - TIR'!$E$23-'Ejercicio 3 - TIR'!$D$23)*(1-R971)))</f>
        <v>0.1571196658</v>
      </c>
      <c r="T971" s="3">
        <f t="shared" si="13"/>
        <v>0.3255939576</v>
      </c>
      <c r="U971" s="7">
        <f>IF(T971&lt;=('Ejercicio 3 - TIR'!$D$24-'Ejercicio 3 - TIR'!$C$24)/('Ejercicio 3 - TIR'!$E$24-'Ejercicio 3 - TIR'!$C$24),'Ejercicio 3 - TIR'!$C$24+SQRT(('Ejercicio 3 - TIR'!$E$24-'Ejercicio 3 - TIR'!$C$24)*('Ejercicio 3 - TIR'!$D$24-'Ejercicio 3 - TIR'!$C$24)*T971),'Ejercicio 3 - TIR'!$E$24-SQRT(('Ejercicio 3 - TIR'!$E$24-'Ejercicio 3 - TIR'!$C$24)*('Ejercicio 3 - TIR'!$E$24-'Ejercicio 3 - TIR'!$D$24)*(1-T971)))</f>
        <v>0.1761485623</v>
      </c>
      <c r="V971" s="3">
        <f t="shared" si="14"/>
        <v>0.9781000518</v>
      </c>
      <c r="W971" s="7">
        <f>IF(V971&lt;=('Ejercicio 3 - TIR'!$D$25-'Ejercicio 3 - TIR'!$C$25)/('Ejercicio 3 - TIR'!$E$25-'Ejercicio 3 - TIR'!$C$25),'Ejercicio 3 - TIR'!$C$25+SQRT(('Ejercicio 3 - TIR'!$E$25-'Ejercicio 3 - TIR'!$C$25)*('Ejercicio 3 - TIR'!$D$25-'Ejercicio 3 - TIR'!$C$25)*V971),'Ejercicio 3 - TIR'!$E$25-SQRT(('Ejercicio 3 - TIR'!$E$25-'Ejercicio 3 - TIR'!$C$25)*('Ejercicio 3 - TIR'!$E$25-'Ejercicio 3 - TIR'!$D$25)*(1-V971)))</f>
        <v>0.2412450118</v>
      </c>
      <c r="X971" s="3">
        <f t="shared" si="15"/>
        <v>0.05575714682</v>
      </c>
      <c r="Y971" s="7">
        <f>IF(X971&lt;=('Ejercicio 3 - TIR'!$D$26-'Ejercicio 3 - TIR'!$C$26)/('Ejercicio 3 - TIR'!$E$26-'Ejercicio 3 - TIR'!$C$26),'Ejercicio 3 - TIR'!$C$26+SQRT(('Ejercicio 3 - TIR'!$E$26-'Ejercicio 3 - TIR'!$C$26)*('Ejercicio 3 - TIR'!$D$26-'Ejercicio 3 - TIR'!$C$26)*X971),'Ejercicio 3 - TIR'!$E$26-SQRT(('Ejercicio 3 - TIR'!$E$26-'Ejercicio 3 - TIR'!$C$26)*('Ejercicio 3 - TIR'!$E$26-'Ejercicio 3 - TIR'!$D$26)*(1-X971)))</f>
        <v>0.2022696494</v>
      </c>
      <c r="Z971" s="3">
        <f t="shared" si="16"/>
        <v>1.154581518</v>
      </c>
      <c r="AA971" s="3">
        <f t="shared" si="17"/>
        <v>1.335988981</v>
      </c>
      <c r="AB971" s="3">
        <f t="shared" si="18"/>
        <v>1.571321519</v>
      </c>
      <c r="AC971" s="3">
        <f t="shared" si="19"/>
        <v>1.950394997</v>
      </c>
      <c r="AD971" s="3">
        <f t="shared" si="20"/>
        <v>2.34490071</v>
      </c>
      <c r="AE971" s="2">
        <f t="shared" si="21"/>
        <v>5221.112904</v>
      </c>
      <c r="AF971" s="2">
        <f t="shared" si="22"/>
        <v>6041.452418</v>
      </c>
      <c r="AG971" s="2">
        <f t="shared" si="23"/>
        <v>7105.645576</v>
      </c>
      <c r="AH971" s="2">
        <f t="shared" si="24"/>
        <v>8819.847126</v>
      </c>
      <c r="AI971" s="2">
        <f t="shared" si="25"/>
        <v>10603.83451</v>
      </c>
      <c r="AJ971" s="4">
        <f t="shared" si="26"/>
        <v>41796.53391</v>
      </c>
      <c r="AK971" s="4">
        <f t="shared" si="27"/>
        <v>54945.876</v>
      </c>
      <c r="AL971" s="4">
        <f t="shared" si="28"/>
        <v>53725.94586</v>
      </c>
      <c r="AM971" s="4">
        <f t="shared" si="29"/>
        <v>75497.50456</v>
      </c>
      <c r="AN971" s="4">
        <f t="shared" si="30"/>
        <v>83235.78079</v>
      </c>
      <c r="AO971" s="4">
        <f>C971/'Ejercicio 3 - TIR'!$D$7</f>
        <v>16240.39092</v>
      </c>
      <c r="AP971" s="4">
        <f t="shared" si="31"/>
        <v>25556.14299</v>
      </c>
      <c r="AQ971" s="4">
        <f t="shared" si="32"/>
        <v>38705.48508</v>
      </c>
      <c r="AR971" s="4">
        <f t="shared" si="33"/>
        <v>37485.55494</v>
      </c>
      <c r="AS971" s="4">
        <f t="shared" si="34"/>
        <v>59257.11364</v>
      </c>
      <c r="AT971" s="4">
        <f t="shared" si="35"/>
        <v>66995.38987</v>
      </c>
      <c r="AU971" s="4">
        <f>AP971*'Ejercicio 3 - TIR'!$D$5</f>
        <v>12778.0715</v>
      </c>
      <c r="AV971" s="4">
        <f>AQ971*'Ejercicio 3 - TIR'!$D$5</f>
        <v>19352.74254</v>
      </c>
      <c r="AW971" s="4">
        <f>AR971*'Ejercicio 3 - TIR'!$D$5</f>
        <v>18742.77747</v>
      </c>
      <c r="AX971" s="4">
        <f>AS971*'Ejercicio 3 - TIR'!$D$5</f>
        <v>29628.55682</v>
      </c>
      <c r="AY971" s="4">
        <f>AT971*'Ejercicio 3 - TIR'!$D$5</f>
        <v>33497.69494</v>
      </c>
      <c r="AZ971" s="4">
        <f t="shared" ref="AZ971:BD971" si="2948">AJ971-AU971-AE971</f>
        <v>23797.34951</v>
      </c>
      <c r="BA971" s="4">
        <f t="shared" si="2948"/>
        <v>29551.68104</v>
      </c>
      <c r="BB971" s="4">
        <f t="shared" si="2948"/>
        <v>27877.52281</v>
      </c>
      <c r="BC971" s="4">
        <f t="shared" si="2948"/>
        <v>37049.10061</v>
      </c>
      <c r="BD971" s="4">
        <f t="shared" si="2948"/>
        <v>39134.25135</v>
      </c>
      <c r="BE971" s="4">
        <f t="shared" ref="BE971:BI971" si="2949">AZ971/Z971</f>
        <v>20611.23371</v>
      </c>
      <c r="BF971" s="4">
        <f t="shared" si="2949"/>
        <v>22119.70418</v>
      </c>
      <c r="BG971" s="4">
        <f t="shared" si="2949"/>
        <v>17741.45041</v>
      </c>
      <c r="BH971" s="4">
        <f t="shared" si="2949"/>
        <v>18995.69096</v>
      </c>
      <c r="BI971" s="4">
        <f t="shared" si="2949"/>
        <v>16689.08674</v>
      </c>
      <c r="BJ971" s="4">
        <f t="shared" si="38"/>
        <v>79200.8739</v>
      </c>
      <c r="BK971" s="4">
        <f t="shared" si="39"/>
        <v>38082.10419</v>
      </c>
      <c r="BL971" s="4">
        <f t="shared" si="40"/>
        <v>117282.9781</v>
      </c>
      <c r="BM971" s="4">
        <f>BK971*'Ejercicio 3 - TIR'!$D$5</f>
        <v>19041.0521</v>
      </c>
      <c r="BN971" s="4">
        <f t="shared" si="41"/>
        <v>98241.926</v>
      </c>
      <c r="BO971" s="4">
        <f t="shared" si="42"/>
        <v>41895.98544</v>
      </c>
      <c r="BP971" s="4">
        <f t="shared" si="43"/>
        <v>-114977.7446</v>
      </c>
      <c r="BQ971" s="4">
        <f t="shared" ref="BQ971:BT971" si="2950">BE971</f>
        <v>20611.23371</v>
      </c>
      <c r="BR971" s="4">
        <f t="shared" si="2950"/>
        <v>22119.70418</v>
      </c>
      <c r="BS971" s="4">
        <f t="shared" si="2950"/>
        <v>17741.45041</v>
      </c>
      <c r="BT971" s="4">
        <f t="shared" si="2950"/>
        <v>18995.69096</v>
      </c>
      <c r="BU971" s="4">
        <f t="shared" si="45"/>
        <v>58585.07218</v>
      </c>
      <c r="BV971" s="36">
        <f t="shared" si="46"/>
        <v>5.419134346</v>
      </c>
    </row>
    <row r="972" ht="15.0" customHeight="1">
      <c r="A972" s="2">
        <v>971.0</v>
      </c>
      <c r="B972" s="3">
        <f t="shared" si="4"/>
        <v>0.3665992651</v>
      </c>
      <c r="C972" s="4">
        <f>IF(B972&lt;=('Ejercicio 3 - TIR'!$D$13-'Ejercicio 3 - TIR'!$C$13)/('Ejercicio 3 - TIR'!$E$13-'Ejercicio 3 - TIR'!$C$13),'Ejercicio 3 - TIR'!$C$13+SQRT(('Ejercicio 3 - TIR'!$E$13-'Ejercicio 3 - TIR'!$C$13)*('Ejercicio 3 - TIR'!$D$13-'Ejercicio 3 - TIR'!$C$13)*B972),'Ejercicio 3 - TIR'!$E$13-SQRT(('Ejercicio 3 - TIR'!$E$13-'Ejercicio 3 - TIR'!$C$13)*('Ejercicio 3 - TIR'!$E$13-'Ejercicio 3 - TIR'!$D$13)*(1-B972)))</f>
        <v>72430.43559</v>
      </c>
      <c r="D972" s="3">
        <f t="shared" si="5"/>
        <v>0.3770678131</v>
      </c>
      <c r="E972" s="4">
        <f>IF(D972&lt;=('Ejercicio 3 - TIR'!$D$14-'Ejercicio 3 - TIR'!$C$14)/('Ejercicio 3 - TIR'!$E$14-'Ejercicio 3 - TIR'!$C$14),'Ejercicio 3 - TIR'!$C$14+SQRT(('Ejercicio 3 - TIR'!$E$14-'Ejercicio 3 - TIR'!$C$14)*('Ejercicio 3 - TIR'!$D$14-'Ejercicio 3 - TIR'!$C$14)*D972),'Ejercicio 3 - TIR'!$E$14-SQRT(('Ejercicio 3 - TIR'!$E$14-'Ejercicio 3 - TIR'!$C$14)*('Ejercicio 3 - TIR'!$E$14-'Ejercicio 3 - TIR'!$D$14)*(1-D972)))</f>
        <v>30333.57212</v>
      </c>
      <c r="F972" s="3">
        <f t="shared" si="6"/>
        <v>0.3881577787</v>
      </c>
      <c r="G972" s="4">
        <f>IF(F972&lt;=('Ejercicio 3 - TIR'!$D$18-'Ejercicio 3 - TIR'!$C$18)/('Ejercicio 3 - TIR'!$E$18-'Ejercicio 3 - TIR'!$C$18),'Ejercicio 3 - TIR'!$C$18+SQRT(('Ejercicio 3 - TIR'!$E$18-'Ejercicio 3 - TIR'!$C$18)*('Ejercicio 3 - TIR'!$D$18-'Ejercicio 3 - TIR'!$C$18)*F972),'Ejercicio 3 - TIR'!$E$18-SQRT(('Ejercicio 3 - TIR'!$E$18-'Ejercicio 3 - TIR'!$C$18)*('Ejercicio 3 - TIR'!$E$18-'Ejercicio 3 - TIR'!$D$18)*(1-F972)))</f>
        <v>37630.44342</v>
      </c>
      <c r="H972" s="3">
        <f t="shared" si="7"/>
        <v>0.6096133076</v>
      </c>
      <c r="I972" s="4">
        <f>IF(H972&lt;=('Ejercicio 3 - TIR'!$D$18-'Ejercicio 3 - TIR'!$C$18)/('Ejercicio 3 - TIR'!$E$18-'Ejercicio 3 - TIR'!$C$18),'Ejercicio 3 - TIR'!$C$18+SQRT(('Ejercicio 3 - TIR'!$E$18-'Ejercicio 3 - TIR'!$C$18)*('Ejercicio 3 - TIR'!$D$18-'Ejercicio 3 - TIR'!$C$18)*H972),'Ejercicio 3 - TIR'!$E$18-SQRT(('Ejercicio 3 - TIR'!$E$18-'Ejercicio 3 - TIR'!$C$18)*('Ejercicio 3 - TIR'!$E$18-'Ejercicio 3 - TIR'!$D$18)*(1-H972)))</f>
        <v>39562.53084</v>
      </c>
      <c r="J972" s="3">
        <f t="shared" si="8"/>
        <v>0.6153221986</v>
      </c>
      <c r="K972" s="4">
        <f>IF(J972&lt;=('Ejercicio 3 - TIR'!$D$18-'Ejercicio 3 - TIR'!$C$18)/('Ejercicio 3 - TIR'!$E$18-'Ejercicio 3 - TIR'!$C$18),'Ejercicio 3 - TIR'!$C$18+SQRT(('Ejercicio 3 - TIR'!$E$18-'Ejercicio 3 - TIR'!$C$18)*('Ejercicio 3 - TIR'!$D$18-'Ejercicio 3 - TIR'!$C$18)*J972),'Ejercicio 3 - TIR'!$E$18-SQRT(('Ejercicio 3 - TIR'!$E$18-'Ejercicio 3 - TIR'!$C$18)*('Ejercicio 3 - TIR'!$E$18-'Ejercicio 3 - TIR'!$D$18)*(1-J972)))</f>
        <v>39607.20197</v>
      </c>
      <c r="L972" s="3">
        <f t="shared" si="9"/>
        <v>0.8911778831</v>
      </c>
      <c r="M972" s="4">
        <f>IF(L972&lt;=('Ejercicio 3 - TIR'!$D$18-'Ejercicio 3 - TIR'!$C$18)/('Ejercicio 3 - TIR'!$E$18-'Ejercicio 3 - TIR'!$C$18),'Ejercicio 3 - TIR'!$C$18+SQRT(('Ejercicio 3 - TIR'!$E$18-'Ejercicio 3 - TIR'!$C$18)*('Ejercicio 3 - TIR'!$D$18-'Ejercicio 3 - TIR'!$C$18)*L972),'Ejercicio 3 - TIR'!$E$18-SQRT(('Ejercicio 3 - TIR'!$E$18-'Ejercicio 3 - TIR'!$C$18)*('Ejercicio 3 - TIR'!$E$18-'Ejercicio 3 - TIR'!$D$18)*(1-L972)))</f>
        <v>42143.1383</v>
      </c>
      <c r="N972" s="3">
        <f t="shared" si="10"/>
        <v>0.006537779821</v>
      </c>
      <c r="O972" s="4">
        <f>IF(N972&lt;=('Ejercicio 3 - TIR'!$D$18-'Ejercicio 3 - TIR'!$C$18)/('Ejercicio 3 - TIR'!$E$18-'Ejercicio 3 - TIR'!$C$18),'Ejercicio 3 - TIR'!$C$18+SQRT(('Ejercicio 3 - TIR'!$E$18-'Ejercicio 3 - TIR'!$C$18)*('Ejercicio 3 - TIR'!$D$18-'Ejercicio 3 - TIR'!$C$18)*N972),'Ejercicio 3 - TIR'!$E$18-SQRT(('Ejercicio 3 - TIR'!$E$18-'Ejercicio 3 - TIR'!$C$18)*('Ejercicio 3 - TIR'!$E$18-'Ejercicio 3 - TIR'!$D$18)*(1-N972)))</f>
        <v>30990.28631</v>
      </c>
      <c r="P972" s="3">
        <f t="shared" si="11"/>
        <v>0.2334963398</v>
      </c>
      <c r="Q972" s="7">
        <f>IF(P972&lt;=('Ejercicio 3 - TIR'!$D$22-'Ejercicio 3 - TIR'!$C$22)/('Ejercicio 3 - TIR'!$E$22-'Ejercicio 3 - TIR'!$C$22),'Ejercicio 3 - TIR'!$C$22+SQRT(('Ejercicio 3 - TIR'!$E$22-'Ejercicio 3 - TIR'!$C$22)*('Ejercicio 3 - TIR'!$D$22-'Ejercicio 3 - TIR'!$C$22)*P972),'Ejercicio 3 - TIR'!$E$22-SQRT(('Ejercicio 3 - TIR'!$E$22-'Ejercicio 3 - TIR'!$C$22)*('Ejercicio 3 - TIR'!$E$22-'Ejercicio 3 - TIR'!$D$22)*(1-P972)))</f>
        <v>0.1405010588</v>
      </c>
      <c r="R972" s="3">
        <f t="shared" si="12"/>
        <v>0.6881920843</v>
      </c>
      <c r="S972" s="7">
        <f>IF(R972&lt;=('Ejercicio 3 - TIR'!$D$23-'Ejercicio 3 - TIR'!$C$23)/('Ejercicio 3 - TIR'!$E$23-'Ejercicio 3 - TIR'!$C$23),'Ejercicio 3 - TIR'!$C$23+SQRT(('Ejercicio 3 - TIR'!$E$23-'Ejercicio 3 - TIR'!$C$23)*('Ejercicio 3 - TIR'!$D$23-'Ejercicio 3 - TIR'!$C$23)*R972),'Ejercicio 3 - TIR'!$E$23-SQRT(('Ejercicio 3 - TIR'!$E$23-'Ejercicio 3 - TIR'!$C$23)*('Ejercicio 3 - TIR'!$E$23-'Ejercicio 3 - TIR'!$D$23)*(1-R972)))</f>
        <v>0.1563091949</v>
      </c>
      <c r="T972" s="3">
        <f t="shared" si="13"/>
        <v>0.3183667506</v>
      </c>
      <c r="U972" s="7">
        <f>IF(T972&lt;=('Ejercicio 3 - TIR'!$D$24-'Ejercicio 3 - TIR'!$C$24)/('Ejercicio 3 - TIR'!$E$24-'Ejercicio 3 - TIR'!$C$24),'Ejercicio 3 - TIR'!$C$24+SQRT(('Ejercicio 3 - TIR'!$E$24-'Ejercicio 3 - TIR'!$C$24)*('Ejercicio 3 - TIR'!$D$24-'Ejercicio 3 - TIR'!$C$24)*T972),'Ejercicio 3 - TIR'!$E$24-SQRT(('Ejercicio 3 - TIR'!$E$24-'Ejercicio 3 - TIR'!$C$24)*('Ejercicio 3 - TIR'!$E$24-'Ejercicio 3 - TIR'!$D$24)*(1-T972)))</f>
        <v>0.175856724</v>
      </c>
      <c r="V972" s="3">
        <f t="shared" si="14"/>
        <v>0.3113959144</v>
      </c>
      <c r="W972" s="7">
        <f>IF(V972&lt;=('Ejercicio 3 - TIR'!$D$25-'Ejercicio 3 - TIR'!$C$25)/('Ejercicio 3 - TIR'!$E$25-'Ejercicio 3 - TIR'!$C$25),'Ejercicio 3 - TIR'!$C$25+SQRT(('Ejercicio 3 - TIR'!$E$25-'Ejercicio 3 - TIR'!$C$25)*('Ejercicio 3 - TIR'!$D$25-'Ejercicio 3 - TIR'!$C$25)*V972),'Ejercicio 3 - TIR'!$E$25-SQRT(('Ejercicio 3 - TIR'!$E$25-'Ejercicio 3 - TIR'!$C$25)*('Ejercicio 3 - TIR'!$E$25-'Ejercicio 3 - TIR'!$D$25)*(1-V972)))</f>
        <v>0.200907085</v>
      </c>
      <c r="X972" s="3">
        <f t="shared" si="15"/>
        <v>0.7470094945</v>
      </c>
      <c r="Y972" s="7">
        <f>IF(X972&lt;=('Ejercicio 3 - TIR'!$D$26-'Ejercicio 3 - TIR'!$C$26)/('Ejercicio 3 - TIR'!$E$26-'Ejercicio 3 - TIR'!$C$26),'Ejercicio 3 - TIR'!$C$26+SQRT(('Ejercicio 3 - TIR'!$E$26-'Ejercicio 3 - TIR'!$C$26)*('Ejercicio 3 - TIR'!$D$26-'Ejercicio 3 - TIR'!$C$26)*X972),'Ejercicio 3 - TIR'!$E$26-SQRT(('Ejercicio 3 - TIR'!$E$26-'Ejercicio 3 - TIR'!$C$26)*('Ejercicio 3 - TIR'!$E$26-'Ejercicio 3 - TIR'!$D$26)*(1-X972)))</f>
        <v>0.2430385508</v>
      </c>
      <c r="Z972" s="3">
        <f t="shared" si="16"/>
        <v>1.140501059</v>
      </c>
      <c r="AA972" s="3">
        <f t="shared" si="17"/>
        <v>1.318771861</v>
      </c>
      <c r="AB972" s="3">
        <f t="shared" si="18"/>
        <v>1.55068676</v>
      </c>
      <c r="AC972" s="3">
        <f t="shared" si="19"/>
        <v>1.862230717</v>
      </c>
      <c r="AD972" s="3">
        <f t="shared" si="20"/>
        <v>2.314824572</v>
      </c>
      <c r="AE972" s="2">
        <f t="shared" si="21"/>
        <v>4261.898999</v>
      </c>
      <c r="AF972" s="2">
        <f t="shared" si="22"/>
        <v>4928.073</v>
      </c>
      <c r="AG972" s="2">
        <f t="shared" si="23"/>
        <v>5794.707774</v>
      </c>
      <c r="AH972" s="2">
        <f t="shared" si="24"/>
        <v>6958.905621</v>
      </c>
      <c r="AI972" s="2">
        <f t="shared" si="25"/>
        <v>8650.187958</v>
      </c>
      <c r="AJ972" s="4">
        <f t="shared" si="26"/>
        <v>42917.56056</v>
      </c>
      <c r="AK972" s="4">
        <f t="shared" si="27"/>
        <v>52173.95243</v>
      </c>
      <c r="AL972" s="4">
        <f t="shared" si="28"/>
        <v>61418.36371</v>
      </c>
      <c r="AM972" s="4">
        <f t="shared" si="29"/>
        <v>78480.24666</v>
      </c>
      <c r="AN972" s="4">
        <f t="shared" si="30"/>
        <v>71737.07623</v>
      </c>
      <c r="AO972" s="4">
        <f>C972/'Ejercicio 3 - TIR'!$D$7</f>
        <v>14486.08712</v>
      </c>
      <c r="AP972" s="4">
        <f t="shared" si="31"/>
        <v>28431.47345</v>
      </c>
      <c r="AQ972" s="4">
        <f t="shared" si="32"/>
        <v>37687.86531</v>
      </c>
      <c r="AR972" s="4">
        <f t="shared" si="33"/>
        <v>46932.27659</v>
      </c>
      <c r="AS972" s="4">
        <f t="shared" si="34"/>
        <v>63994.15954</v>
      </c>
      <c r="AT972" s="4">
        <f t="shared" si="35"/>
        <v>57250.98911</v>
      </c>
      <c r="AU972" s="4">
        <f>AP972*'Ejercicio 3 - TIR'!$D$5</f>
        <v>14215.73672</v>
      </c>
      <c r="AV972" s="4">
        <f>AQ972*'Ejercicio 3 - TIR'!$D$5</f>
        <v>18843.93266</v>
      </c>
      <c r="AW972" s="4">
        <f>AR972*'Ejercicio 3 - TIR'!$D$5</f>
        <v>23466.1383</v>
      </c>
      <c r="AX972" s="4">
        <f>AS972*'Ejercicio 3 - TIR'!$D$5</f>
        <v>31997.07977</v>
      </c>
      <c r="AY972" s="4">
        <f>AT972*'Ejercicio 3 - TIR'!$D$5</f>
        <v>28625.49456</v>
      </c>
      <c r="AZ972" s="4">
        <f t="shared" ref="AZ972:BD972" si="2951">AJ972-AU972-AE972</f>
        <v>24439.92484</v>
      </c>
      <c r="BA972" s="4">
        <f t="shared" si="2951"/>
        <v>28401.94677</v>
      </c>
      <c r="BB972" s="4">
        <f t="shared" si="2951"/>
        <v>32157.51764</v>
      </c>
      <c r="BC972" s="4">
        <f t="shared" si="2951"/>
        <v>39524.26126</v>
      </c>
      <c r="BD972" s="4">
        <f t="shared" si="2951"/>
        <v>34461.39372</v>
      </c>
      <c r="BE972" s="4">
        <f t="shared" ref="BE972:BI972" si="2952">AZ972/Z972</f>
        <v>21429.11193</v>
      </c>
      <c r="BF972" s="4">
        <f t="shared" si="2952"/>
        <v>21536.66423</v>
      </c>
      <c r="BG972" s="4">
        <f t="shared" si="2952"/>
        <v>20737.59734</v>
      </c>
      <c r="BH972" s="4">
        <f t="shared" si="2952"/>
        <v>21224.14849</v>
      </c>
      <c r="BI972" s="4">
        <f t="shared" si="2952"/>
        <v>14887.25934</v>
      </c>
      <c r="BJ972" s="4">
        <f t="shared" si="38"/>
        <v>70216.89808</v>
      </c>
      <c r="BK972" s="4">
        <f t="shared" si="39"/>
        <v>33532.75041</v>
      </c>
      <c r="BL972" s="4">
        <f t="shared" si="40"/>
        <v>103749.6485</v>
      </c>
      <c r="BM972" s="4">
        <f>BK972*'Ejercicio 3 - TIR'!$D$5</f>
        <v>16766.3752</v>
      </c>
      <c r="BN972" s="4">
        <f t="shared" si="41"/>
        <v>86983.27328</v>
      </c>
      <c r="BO972" s="4">
        <f t="shared" si="42"/>
        <v>37576.61567</v>
      </c>
      <c r="BP972" s="4">
        <f t="shared" si="43"/>
        <v>-102764.0077</v>
      </c>
      <c r="BQ972" s="4">
        <f t="shared" ref="BQ972:BT972" si="2953">BE972</f>
        <v>21429.11193</v>
      </c>
      <c r="BR972" s="4">
        <f t="shared" si="2953"/>
        <v>21536.66423</v>
      </c>
      <c r="BS972" s="4">
        <f t="shared" si="2953"/>
        <v>20737.59734</v>
      </c>
      <c r="BT972" s="4">
        <f t="shared" si="2953"/>
        <v>21224.14849</v>
      </c>
      <c r="BU972" s="4">
        <f t="shared" si="45"/>
        <v>52463.87501</v>
      </c>
      <c r="BV972" s="36">
        <f t="shared" si="46"/>
        <v>9.05531427</v>
      </c>
    </row>
    <row r="973" ht="15.0" customHeight="1">
      <c r="A973" s="2">
        <v>972.0</v>
      </c>
      <c r="B973" s="3">
        <f t="shared" si="4"/>
        <v>0.8341024104</v>
      </c>
      <c r="C973" s="4">
        <f>IF(B973&lt;=('Ejercicio 3 - TIR'!$D$13-'Ejercicio 3 - TIR'!$C$13)/('Ejercicio 3 - TIR'!$E$13-'Ejercicio 3 - TIR'!$C$13),'Ejercicio 3 - TIR'!$C$13+SQRT(('Ejercicio 3 - TIR'!$E$13-'Ejercicio 3 - TIR'!$C$13)*('Ejercicio 3 - TIR'!$D$13-'Ejercicio 3 - TIR'!$C$13)*B973),'Ejercicio 3 - TIR'!$E$13-SQRT(('Ejercicio 3 - TIR'!$E$13-'Ejercicio 3 - TIR'!$C$13)*('Ejercicio 3 - TIR'!$E$13-'Ejercicio 3 - TIR'!$D$13)*(1-B973)))</f>
        <v>85890.53128</v>
      </c>
      <c r="D973" s="3">
        <f t="shared" si="5"/>
        <v>0.8312852929</v>
      </c>
      <c r="E973" s="4">
        <f>IF(D973&lt;=('Ejercicio 3 - TIR'!$D$14-'Ejercicio 3 - TIR'!$C$14)/('Ejercicio 3 - TIR'!$E$14-'Ejercicio 3 - TIR'!$C$14),'Ejercicio 3 - TIR'!$C$14+SQRT(('Ejercicio 3 - TIR'!$E$14-'Ejercicio 3 - TIR'!$C$14)*('Ejercicio 3 - TIR'!$D$14-'Ejercicio 3 - TIR'!$C$14)*D973),'Ejercicio 3 - TIR'!$E$14-SQRT(('Ejercicio 3 - TIR'!$E$14-'Ejercicio 3 - TIR'!$C$14)*('Ejercicio 3 - TIR'!$E$14-'Ejercicio 3 - TIR'!$D$14)*(1-D973)))</f>
        <v>34969.37319</v>
      </c>
      <c r="F973" s="3">
        <f t="shared" si="6"/>
        <v>0.4260322831</v>
      </c>
      <c r="G973" s="4">
        <f>IF(F973&lt;=('Ejercicio 3 - TIR'!$D$18-'Ejercicio 3 - TIR'!$C$18)/('Ejercicio 3 - TIR'!$E$18-'Ejercicio 3 - TIR'!$C$18),'Ejercicio 3 - TIR'!$C$18+SQRT(('Ejercicio 3 - TIR'!$E$18-'Ejercicio 3 - TIR'!$C$18)*('Ejercicio 3 - TIR'!$D$18-'Ejercicio 3 - TIR'!$C$18)*F973),'Ejercicio 3 - TIR'!$E$18-SQRT(('Ejercicio 3 - TIR'!$E$18-'Ejercicio 3 - TIR'!$C$18)*('Ejercicio 3 - TIR'!$E$18-'Ejercicio 3 - TIR'!$D$18)*(1-F973)))</f>
        <v>37994.05044</v>
      </c>
      <c r="H973" s="3">
        <f t="shared" si="7"/>
        <v>0.825288938</v>
      </c>
      <c r="I973" s="4">
        <f>IF(H973&lt;=('Ejercicio 3 - TIR'!$D$18-'Ejercicio 3 - TIR'!$C$18)/('Ejercicio 3 - TIR'!$E$18-'Ejercicio 3 - TIR'!$C$18),'Ejercicio 3 - TIR'!$C$18+SQRT(('Ejercicio 3 - TIR'!$E$18-'Ejercicio 3 - TIR'!$C$18)*('Ejercicio 3 - TIR'!$D$18-'Ejercicio 3 - TIR'!$C$18)*H973),'Ejercicio 3 - TIR'!$E$18-SQRT(('Ejercicio 3 - TIR'!$E$18-'Ejercicio 3 - TIR'!$C$18)*('Ejercicio 3 - TIR'!$E$18-'Ejercicio 3 - TIR'!$D$18)*(1-H973)))</f>
        <v>41380.14784</v>
      </c>
      <c r="J973" s="3">
        <f t="shared" si="8"/>
        <v>0.2725111865</v>
      </c>
      <c r="K973" s="4">
        <f>IF(J973&lt;=('Ejercicio 3 - TIR'!$D$18-'Ejercicio 3 - TIR'!$C$18)/('Ejercicio 3 - TIR'!$E$18-'Ejercicio 3 - TIR'!$C$18),'Ejercicio 3 - TIR'!$C$18+SQRT(('Ejercicio 3 - TIR'!$E$18-'Ejercicio 3 - TIR'!$C$18)*('Ejercicio 3 - TIR'!$D$18-'Ejercicio 3 - TIR'!$C$18)*J973),'Ejercicio 3 - TIR'!$E$18-SQRT(('Ejercicio 3 - TIR'!$E$18-'Ejercicio 3 - TIR'!$C$18)*('Ejercicio 3 - TIR'!$E$18-'Ejercicio 3 - TIR'!$D$18)*(1-J973)))</f>
        <v>36393.48715</v>
      </c>
      <c r="L973" s="3">
        <f t="shared" si="9"/>
        <v>0.1000363335</v>
      </c>
      <c r="M973" s="4">
        <f>IF(L973&lt;=('Ejercicio 3 - TIR'!$D$18-'Ejercicio 3 - TIR'!$C$18)/('Ejercicio 3 - TIR'!$E$18-'Ejercicio 3 - TIR'!$C$18),'Ejercicio 3 - TIR'!$C$18+SQRT(('Ejercicio 3 - TIR'!$E$18-'Ejercicio 3 - TIR'!$C$18)*('Ejercicio 3 - TIR'!$D$18-'Ejercicio 3 - TIR'!$C$18)*L973),'Ejercicio 3 - TIR'!$E$18-SQRT(('Ejercicio 3 - TIR'!$E$18-'Ejercicio 3 - TIR'!$C$18)*('Ejercicio 3 - TIR'!$E$18-'Ejercicio 3 - TIR'!$D$18)*(1-L973)))</f>
        <v>33873.68688</v>
      </c>
      <c r="N973" s="3">
        <f t="shared" si="10"/>
        <v>0.6653041821</v>
      </c>
      <c r="O973" s="4">
        <f>IF(N973&lt;=('Ejercicio 3 - TIR'!$D$18-'Ejercicio 3 - TIR'!$C$18)/('Ejercicio 3 - TIR'!$E$18-'Ejercicio 3 - TIR'!$C$18),'Ejercicio 3 - TIR'!$C$18+SQRT(('Ejercicio 3 - TIR'!$E$18-'Ejercicio 3 - TIR'!$C$18)*('Ejercicio 3 - TIR'!$D$18-'Ejercicio 3 - TIR'!$C$18)*N973),'Ejercicio 3 - TIR'!$E$18-SQRT(('Ejercicio 3 - TIR'!$E$18-'Ejercicio 3 - TIR'!$C$18)*('Ejercicio 3 - TIR'!$E$18-'Ejercicio 3 - TIR'!$D$18)*(1-N973)))</f>
        <v>39989.77614</v>
      </c>
      <c r="P973" s="3">
        <f t="shared" si="11"/>
        <v>0.7138970287</v>
      </c>
      <c r="Q973" s="7">
        <f>IF(P973&lt;=('Ejercicio 3 - TIR'!$D$22-'Ejercicio 3 - TIR'!$C$22)/('Ejercicio 3 - TIR'!$E$22-'Ejercicio 3 - TIR'!$C$22),'Ejercicio 3 - TIR'!$C$22+SQRT(('Ejercicio 3 - TIR'!$E$22-'Ejercicio 3 - TIR'!$C$22)*('Ejercicio 3 - TIR'!$D$22-'Ejercicio 3 - TIR'!$C$22)*P973),'Ejercicio 3 - TIR'!$E$22-SQRT(('Ejercicio 3 - TIR'!$E$22-'Ejercicio 3 - TIR'!$C$22)*('Ejercicio 3 - TIR'!$E$22-'Ejercicio 3 - TIR'!$D$22)*(1-P973)))</f>
        <v>0.1573067114</v>
      </c>
      <c r="R973" s="3">
        <f t="shared" si="12"/>
        <v>0.9623672256</v>
      </c>
      <c r="S973" s="7">
        <f>IF(R973&lt;=('Ejercicio 3 - TIR'!$D$23-'Ejercicio 3 - TIR'!$C$23)/('Ejercicio 3 - TIR'!$E$23-'Ejercicio 3 - TIR'!$C$23),'Ejercicio 3 - TIR'!$C$23+SQRT(('Ejercicio 3 - TIR'!$E$23-'Ejercicio 3 - TIR'!$C$23)*('Ejercicio 3 - TIR'!$D$23-'Ejercicio 3 - TIR'!$C$23)*R973),'Ejercicio 3 - TIR'!$E$23-SQRT(('Ejercicio 3 - TIR'!$E$23-'Ejercicio 3 - TIR'!$C$23)*('Ejercicio 3 - TIR'!$E$23-'Ejercicio 3 - TIR'!$D$23)*(1-R973)))</f>
        <v>0.1717696298</v>
      </c>
      <c r="T973" s="3">
        <f t="shared" si="13"/>
        <v>0.9438210879</v>
      </c>
      <c r="U973" s="7">
        <f>IF(T973&lt;=('Ejercicio 3 - TIR'!$D$24-'Ejercicio 3 - TIR'!$C$24)/('Ejercicio 3 - TIR'!$E$24-'Ejercicio 3 - TIR'!$C$24),'Ejercicio 3 - TIR'!$C$24+SQRT(('Ejercicio 3 - TIR'!$E$24-'Ejercicio 3 - TIR'!$C$24)*('Ejercicio 3 - TIR'!$D$24-'Ejercicio 3 - TIR'!$C$24)*T973),'Ejercicio 3 - TIR'!$E$24-SQRT(('Ejercicio 3 - TIR'!$E$24-'Ejercicio 3 - TIR'!$C$24)*('Ejercicio 3 - TIR'!$E$24-'Ejercicio 3 - TIR'!$D$24)*(1-T973)))</f>
        <v>0.2074580323</v>
      </c>
      <c r="V973" s="3">
        <f t="shared" si="14"/>
        <v>0.409227893</v>
      </c>
      <c r="W973" s="7">
        <f>IF(V973&lt;=('Ejercicio 3 - TIR'!$D$25-'Ejercicio 3 - TIR'!$C$25)/('Ejercicio 3 - TIR'!$E$25-'Ejercicio 3 - TIR'!$C$25),'Ejercicio 3 - TIR'!$C$25+SQRT(('Ejercicio 3 - TIR'!$E$25-'Ejercicio 3 - TIR'!$C$25)*('Ejercicio 3 - TIR'!$D$25-'Ejercicio 3 - TIR'!$C$25)*V973),'Ejercicio 3 - TIR'!$E$25-SQRT(('Ejercicio 3 - TIR'!$E$25-'Ejercicio 3 - TIR'!$C$25)*('Ejercicio 3 - TIR'!$E$25-'Ejercicio 3 - TIR'!$D$25)*(1-V973)))</f>
        <v>0.2045280045</v>
      </c>
      <c r="X973" s="3">
        <f t="shared" si="15"/>
        <v>0.8274227702</v>
      </c>
      <c r="Y973" s="7">
        <f>IF(X973&lt;=('Ejercicio 3 - TIR'!$D$26-'Ejercicio 3 - TIR'!$C$26)/('Ejercicio 3 - TIR'!$E$26-'Ejercicio 3 - TIR'!$C$26),'Ejercicio 3 - TIR'!$C$26+SQRT(('Ejercicio 3 - TIR'!$E$26-'Ejercicio 3 - TIR'!$C$26)*('Ejercicio 3 - TIR'!$D$26-'Ejercicio 3 - TIR'!$C$26)*X973),'Ejercicio 3 - TIR'!$E$26-SQRT(('Ejercicio 3 - TIR'!$E$26-'Ejercicio 3 - TIR'!$C$26)*('Ejercicio 3 - TIR'!$E$26-'Ejercicio 3 - TIR'!$D$26)*(1-X973)))</f>
        <v>0.2494726837</v>
      </c>
      <c r="Z973" s="3">
        <f t="shared" si="16"/>
        <v>1.157306711</v>
      </c>
      <c r="AA973" s="3">
        <f t="shared" si="17"/>
        <v>1.356096857</v>
      </c>
      <c r="AB973" s="3">
        <f t="shared" si="18"/>
        <v>1.637430042</v>
      </c>
      <c r="AC973" s="3">
        <f t="shared" si="19"/>
        <v>1.972330341</v>
      </c>
      <c r="AD973" s="3">
        <f t="shared" si="20"/>
        <v>2.464372885</v>
      </c>
      <c r="AE973" s="2">
        <f t="shared" si="21"/>
        <v>5500.917096</v>
      </c>
      <c r="AF973" s="2">
        <f t="shared" si="22"/>
        <v>6445.807589</v>
      </c>
      <c r="AG973" s="2">
        <f t="shared" si="23"/>
        <v>7783.042148</v>
      </c>
      <c r="AH973" s="2">
        <f t="shared" si="24"/>
        <v>9374.892228</v>
      </c>
      <c r="AI973" s="2">
        <f t="shared" si="25"/>
        <v>11713.67175</v>
      </c>
      <c r="AJ973" s="4">
        <f t="shared" si="26"/>
        <v>43970.76957</v>
      </c>
      <c r="AK973" s="4">
        <f t="shared" si="27"/>
        <v>56115.48842</v>
      </c>
      <c r="AL973" s="4">
        <f t="shared" si="28"/>
        <v>59591.78921</v>
      </c>
      <c r="AM973" s="4">
        <f t="shared" si="29"/>
        <v>66810.1004</v>
      </c>
      <c r="AN973" s="4">
        <f t="shared" si="30"/>
        <v>98549.71998</v>
      </c>
      <c r="AO973" s="4">
        <f>C973/'Ejercicio 3 - TIR'!$D$7</f>
        <v>17178.10626</v>
      </c>
      <c r="AP973" s="4">
        <f t="shared" si="31"/>
        <v>26792.66331</v>
      </c>
      <c r="AQ973" s="4">
        <f t="shared" si="32"/>
        <v>38937.38216</v>
      </c>
      <c r="AR973" s="4">
        <f t="shared" si="33"/>
        <v>42413.68295</v>
      </c>
      <c r="AS973" s="4">
        <f t="shared" si="34"/>
        <v>49631.99414</v>
      </c>
      <c r="AT973" s="4">
        <f t="shared" si="35"/>
        <v>81371.61373</v>
      </c>
      <c r="AU973" s="4">
        <f>AP973*'Ejercicio 3 - TIR'!$D$5</f>
        <v>13396.33166</v>
      </c>
      <c r="AV973" s="4">
        <f>AQ973*'Ejercicio 3 - TIR'!$D$5</f>
        <v>19468.69108</v>
      </c>
      <c r="AW973" s="4">
        <f>AR973*'Ejercicio 3 - TIR'!$D$5</f>
        <v>21206.84148</v>
      </c>
      <c r="AX973" s="4">
        <f>AS973*'Ejercicio 3 - TIR'!$D$5</f>
        <v>24815.99707</v>
      </c>
      <c r="AY973" s="4">
        <f>AT973*'Ejercicio 3 - TIR'!$D$5</f>
        <v>40685.80686</v>
      </c>
      <c r="AZ973" s="4">
        <f t="shared" ref="AZ973:BD973" si="2954">AJ973-AU973-AE973</f>
        <v>25073.52082</v>
      </c>
      <c r="BA973" s="4">
        <f t="shared" si="2954"/>
        <v>30200.98975</v>
      </c>
      <c r="BB973" s="4">
        <f t="shared" si="2954"/>
        <v>30601.90558</v>
      </c>
      <c r="BC973" s="4">
        <f t="shared" si="2954"/>
        <v>32619.2111</v>
      </c>
      <c r="BD973" s="4">
        <f t="shared" si="2954"/>
        <v>46150.24137</v>
      </c>
      <c r="BE973" s="4">
        <f t="shared" ref="BE973:BI973" si="2955">AZ973/Z973</f>
        <v>21665.40691</v>
      </c>
      <c r="BF973" s="4">
        <f t="shared" si="2955"/>
        <v>22270.52559</v>
      </c>
      <c r="BG973" s="4">
        <f t="shared" si="2955"/>
        <v>18688.98505</v>
      </c>
      <c r="BH973" s="4">
        <f t="shared" si="2955"/>
        <v>16538.41165</v>
      </c>
      <c r="BI973" s="4">
        <f t="shared" si="2955"/>
        <v>18726.97174</v>
      </c>
      <c r="BJ973" s="4">
        <f t="shared" si="38"/>
        <v>86177.57509</v>
      </c>
      <c r="BK973" s="4">
        <f t="shared" si="39"/>
        <v>42333.25927</v>
      </c>
      <c r="BL973" s="4">
        <f t="shared" si="40"/>
        <v>128510.8344</v>
      </c>
      <c r="BM973" s="4">
        <f>BK973*'Ejercicio 3 - TIR'!$D$5</f>
        <v>21166.62963</v>
      </c>
      <c r="BN973" s="4">
        <f t="shared" si="41"/>
        <v>107344.2047</v>
      </c>
      <c r="BO973" s="4">
        <f t="shared" si="42"/>
        <v>43558.42632</v>
      </c>
      <c r="BP973" s="4">
        <f t="shared" si="43"/>
        <v>-120859.9045</v>
      </c>
      <c r="BQ973" s="4">
        <f t="shared" ref="BQ973:BT973" si="2956">BE973</f>
        <v>21665.40691</v>
      </c>
      <c r="BR973" s="4">
        <f t="shared" si="2956"/>
        <v>22270.52559</v>
      </c>
      <c r="BS973" s="4">
        <f t="shared" si="2956"/>
        <v>18688.98505</v>
      </c>
      <c r="BT973" s="4">
        <f t="shared" si="2956"/>
        <v>16538.41165</v>
      </c>
      <c r="BU973" s="4">
        <f t="shared" si="45"/>
        <v>62285.39806</v>
      </c>
      <c r="BV973" s="36">
        <f t="shared" si="46"/>
        <v>4.624181342</v>
      </c>
    </row>
    <row r="974" ht="15.0" customHeight="1">
      <c r="A974" s="2">
        <v>973.0</v>
      </c>
      <c r="B974" s="3">
        <f t="shared" si="4"/>
        <v>0.5137119483</v>
      </c>
      <c r="C974" s="4">
        <f>IF(B974&lt;=('Ejercicio 3 - TIR'!$D$13-'Ejercicio 3 - TIR'!$C$13)/('Ejercicio 3 - TIR'!$E$13-'Ejercicio 3 - TIR'!$C$13),'Ejercicio 3 - TIR'!$C$13+SQRT(('Ejercicio 3 - TIR'!$E$13-'Ejercicio 3 - TIR'!$C$13)*('Ejercicio 3 - TIR'!$D$13-'Ejercicio 3 - TIR'!$C$13)*B974),'Ejercicio 3 - TIR'!$E$13-SQRT(('Ejercicio 3 - TIR'!$E$13-'Ejercicio 3 - TIR'!$C$13)*('Ejercicio 3 - TIR'!$E$13-'Ejercicio 3 - TIR'!$D$13)*(1-B974)))</f>
        <v>75843.3102</v>
      </c>
      <c r="D974" s="3">
        <f t="shared" si="5"/>
        <v>0.2925957175</v>
      </c>
      <c r="E974" s="4">
        <f>IF(D974&lt;=('Ejercicio 3 - TIR'!$D$14-'Ejercicio 3 - TIR'!$C$14)/('Ejercicio 3 - TIR'!$E$14-'Ejercicio 3 - TIR'!$C$14),'Ejercicio 3 - TIR'!$C$14+SQRT(('Ejercicio 3 - TIR'!$E$14-'Ejercicio 3 - TIR'!$C$14)*('Ejercicio 3 - TIR'!$D$14-'Ejercicio 3 - TIR'!$C$14)*D974),'Ejercicio 3 - TIR'!$E$14-SQRT(('Ejercicio 3 - TIR'!$E$14-'Ejercicio 3 - TIR'!$C$14)*('Ejercicio 3 - TIR'!$E$14-'Ejercicio 3 - TIR'!$D$14)*(1-D974)))</f>
        <v>29684.51479</v>
      </c>
      <c r="F974" s="3">
        <f t="shared" si="6"/>
        <v>0.6511699207</v>
      </c>
      <c r="G974" s="4">
        <f>IF(F974&lt;=('Ejercicio 3 - TIR'!$D$18-'Ejercicio 3 - TIR'!$C$18)/('Ejercicio 3 - TIR'!$E$18-'Ejercicio 3 - TIR'!$C$18),'Ejercicio 3 - TIR'!$C$18+SQRT(('Ejercicio 3 - TIR'!$E$18-'Ejercicio 3 - TIR'!$C$18)*('Ejercicio 3 - TIR'!$D$18-'Ejercicio 3 - TIR'!$C$18)*F974),'Ejercicio 3 - TIR'!$E$18-SQRT(('Ejercicio 3 - TIR'!$E$18-'Ejercicio 3 - TIR'!$C$18)*('Ejercicio 3 - TIR'!$E$18-'Ejercicio 3 - TIR'!$D$18)*(1-F974)))</f>
        <v>39883.09102</v>
      </c>
      <c r="H974" s="3">
        <f t="shared" si="7"/>
        <v>0.4201320878</v>
      </c>
      <c r="I974" s="4">
        <f>IF(H974&lt;=('Ejercicio 3 - TIR'!$D$18-'Ejercicio 3 - TIR'!$C$18)/('Ejercicio 3 - TIR'!$E$18-'Ejercicio 3 - TIR'!$C$18),'Ejercicio 3 - TIR'!$C$18+SQRT(('Ejercicio 3 - TIR'!$E$18-'Ejercicio 3 - TIR'!$C$18)*('Ejercicio 3 - TIR'!$D$18-'Ejercicio 3 - TIR'!$C$18)*H974),'Ejercicio 3 - TIR'!$E$18-SQRT(('Ejercicio 3 - TIR'!$E$18-'Ejercicio 3 - TIR'!$C$18)*('Ejercicio 3 - TIR'!$E$18-'Ejercicio 3 - TIR'!$D$18)*(1-H974)))</f>
        <v>37938.50195</v>
      </c>
      <c r="J974" s="3">
        <f t="shared" si="8"/>
        <v>0.07404775135</v>
      </c>
      <c r="K974" s="4">
        <f>IF(J974&lt;=('Ejercicio 3 - TIR'!$D$18-'Ejercicio 3 - TIR'!$C$18)/('Ejercicio 3 - TIR'!$E$18-'Ejercicio 3 - TIR'!$C$18),'Ejercicio 3 - TIR'!$C$18+SQRT(('Ejercicio 3 - TIR'!$E$18-'Ejercicio 3 - TIR'!$C$18)*('Ejercicio 3 - TIR'!$D$18-'Ejercicio 3 - TIR'!$C$18)*J974),'Ejercicio 3 - TIR'!$E$18-SQRT(('Ejercicio 3 - TIR'!$E$18-'Ejercicio 3 - TIR'!$C$18)*('Ejercicio 3 - TIR'!$E$18-'Ejercicio 3 - TIR'!$D$18)*(1-J974)))</f>
        <v>33332.74102</v>
      </c>
      <c r="L974" s="3">
        <f t="shared" si="9"/>
        <v>0.3001322864</v>
      </c>
      <c r="M974" s="4">
        <f>IF(L974&lt;=('Ejercicio 3 - TIR'!$D$18-'Ejercicio 3 - TIR'!$C$18)/('Ejercicio 3 - TIR'!$E$18-'Ejercicio 3 - TIR'!$C$18),'Ejercicio 3 - TIR'!$C$18+SQRT(('Ejercicio 3 - TIR'!$E$18-'Ejercicio 3 - TIR'!$C$18)*('Ejercicio 3 - TIR'!$D$18-'Ejercicio 3 - TIR'!$C$18)*L974),'Ejercicio 3 - TIR'!$E$18-SQRT(('Ejercicio 3 - TIR'!$E$18-'Ejercicio 3 - TIR'!$C$18)*('Ejercicio 3 - TIR'!$E$18-'Ejercicio 3 - TIR'!$D$18)*(1-L974)))</f>
        <v>36709.68278</v>
      </c>
      <c r="N974" s="3">
        <f t="shared" si="10"/>
        <v>0.02754300457</v>
      </c>
      <c r="O974" s="4">
        <f>IF(N974&lt;=('Ejercicio 3 - TIR'!$D$18-'Ejercicio 3 - TIR'!$C$18)/('Ejercicio 3 - TIR'!$E$18-'Ejercicio 3 - TIR'!$C$18),'Ejercicio 3 - TIR'!$C$18+SQRT(('Ejercicio 3 - TIR'!$E$18-'Ejercicio 3 - TIR'!$C$18)*('Ejercicio 3 - TIR'!$D$18-'Ejercicio 3 - TIR'!$C$18)*N974),'Ejercicio 3 - TIR'!$E$18-SQRT(('Ejercicio 3 - TIR'!$E$18-'Ejercicio 3 - TIR'!$C$18)*('Ejercicio 3 - TIR'!$E$18-'Ejercicio 3 - TIR'!$D$18)*(1-N974)))</f>
        <v>32032.59703</v>
      </c>
      <c r="P974" s="3">
        <f t="shared" si="11"/>
        <v>0.9289002569</v>
      </c>
      <c r="Q974" s="7">
        <f>IF(P974&lt;=('Ejercicio 3 - TIR'!$D$22-'Ejercicio 3 - TIR'!$C$22)/('Ejercicio 3 - TIR'!$E$22-'Ejercicio 3 - TIR'!$C$22),'Ejercicio 3 - TIR'!$C$22+SQRT(('Ejercicio 3 - TIR'!$E$22-'Ejercicio 3 - TIR'!$C$22)*('Ejercicio 3 - TIR'!$D$22-'Ejercicio 3 - TIR'!$C$22)*P974),'Ejercicio 3 - TIR'!$E$22-SQRT(('Ejercicio 3 - TIR'!$E$22-'Ejercicio 3 - TIR'!$C$22)*('Ejercicio 3 - TIR'!$E$22-'Ejercicio 3 - TIR'!$D$22)*(1-P974)))</f>
        <v>0.1686871959</v>
      </c>
      <c r="R974" s="3">
        <f t="shared" si="12"/>
        <v>0.6557563627</v>
      </c>
      <c r="S974" s="7">
        <f>IF(R974&lt;=('Ejercicio 3 - TIR'!$D$23-'Ejercicio 3 - TIR'!$C$23)/('Ejercicio 3 - TIR'!$E$23-'Ejercicio 3 - TIR'!$C$23),'Ejercicio 3 - TIR'!$C$23+SQRT(('Ejercicio 3 - TIR'!$E$23-'Ejercicio 3 - TIR'!$C$23)*('Ejercicio 3 - TIR'!$D$23-'Ejercicio 3 - TIR'!$C$23)*R974),'Ejercicio 3 - TIR'!$E$23-SQRT(('Ejercicio 3 - TIR'!$E$23-'Ejercicio 3 - TIR'!$C$23)*('Ejercicio 3 - TIR'!$E$23-'Ejercicio 3 - TIR'!$D$23)*(1-R974)))</f>
        <v>0.15510746</v>
      </c>
      <c r="T974" s="3">
        <f t="shared" si="13"/>
        <v>0.3197308874</v>
      </c>
      <c r="U974" s="7">
        <f>IF(T974&lt;=('Ejercicio 3 - TIR'!$D$24-'Ejercicio 3 - TIR'!$C$24)/('Ejercicio 3 - TIR'!$E$24-'Ejercicio 3 - TIR'!$C$24),'Ejercicio 3 - TIR'!$C$24+SQRT(('Ejercicio 3 - TIR'!$E$24-'Ejercicio 3 - TIR'!$C$24)*('Ejercicio 3 - TIR'!$D$24-'Ejercicio 3 - TIR'!$C$24)*T974),'Ejercicio 3 - TIR'!$E$24-SQRT(('Ejercicio 3 - TIR'!$E$24-'Ejercicio 3 - TIR'!$C$24)*('Ejercicio 3 - TIR'!$E$24-'Ejercicio 3 - TIR'!$D$24)*(1-T974)))</f>
        <v>0.1759120602</v>
      </c>
      <c r="V974" s="3">
        <f t="shared" si="14"/>
        <v>0.981031289</v>
      </c>
      <c r="W974" s="7">
        <f>IF(V974&lt;=('Ejercicio 3 - TIR'!$D$25-'Ejercicio 3 - TIR'!$C$25)/('Ejercicio 3 - TIR'!$E$25-'Ejercicio 3 - TIR'!$C$25),'Ejercicio 3 - TIR'!$C$25+SQRT(('Ejercicio 3 - TIR'!$E$25-'Ejercicio 3 - TIR'!$C$25)*('Ejercicio 3 - TIR'!$D$25-'Ejercicio 3 - TIR'!$C$25)*V974),'Ejercicio 3 - TIR'!$E$25-SQRT(('Ejercicio 3 - TIR'!$E$25-'Ejercicio 3 - TIR'!$C$25)*('Ejercicio 3 - TIR'!$E$25-'Ejercicio 3 - TIR'!$D$25)*(1-V974)))</f>
        <v>0.2418519641</v>
      </c>
      <c r="X974" s="3">
        <f t="shared" si="15"/>
        <v>0.1560776112</v>
      </c>
      <c r="Y974" s="7">
        <f>IF(X974&lt;=('Ejercicio 3 - TIR'!$D$26-'Ejercicio 3 - TIR'!$C$26)/('Ejercicio 3 - TIR'!$E$26-'Ejercicio 3 - TIR'!$C$26),'Ejercicio 3 - TIR'!$C$26+SQRT(('Ejercicio 3 - TIR'!$E$26-'Ejercicio 3 - TIR'!$C$26)*('Ejercicio 3 - TIR'!$D$26-'Ejercicio 3 - TIR'!$C$26)*X974),'Ejercicio 3 - TIR'!$E$26-SQRT(('Ejercicio 3 - TIR'!$E$26-'Ejercicio 3 - TIR'!$C$26)*('Ejercicio 3 - TIR'!$E$26-'Ejercicio 3 - TIR'!$D$26)*(1-X974)))</f>
        <v>0.2105282622</v>
      </c>
      <c r="Z974" s="3">
        <f t="shared" si="16"/>
        <v>1.168687196</v>
      </c>
      <c r="AA974" s="3">
        <f t="shared" si="17"/>
        <v>1.349959298</v>
      </c>
      <c r="AB974" s="3">
        <f t="shared" si="18"/>
        <v>1.58743342</v>
      </c>
      <c r="AC974" s="3">
        <f t="shared" si="19"/>
        <v>1.97135731</v>
      </c>
      <c r="AD974" s="3">
        <f t="shared" si="20"/>
        <v>2.386383739</v>
      </c>
      <c r="AE974" s="2">
        <f t="shared" si="21"/>
        <v>5007.39756</v>
      </c>
      <c r="AF974" s="2">
        <f t="shared" si="22"/>
        <v>5784.082277</v>
      </c>
      <c r="AG974" s="2">
        <f t="shared" si="23"/>
        <v>6801.572107</v>
      </c>
      <c r="AH974" s="2">
        <f t="shared" si="24"/>
        <v>8446.54568</v>
      </c>
      <c r="AI974" s="2">
        <f t="shared" si="25"/>
        <v>10224.78226</v>
      </c>
      <c r="AJ974" s="4">
        <f t="shared" si="26"/>
        <v>46610.85781</v>
      </c>
      <c r="AK974" s="4">
        <f t="shared" si="27"/>
        <v>51215.43347</v>
      </c>
      <c r="AL974" s="4">
        <f t="shared" si="28"/>
        <v>52913.50706</v>
      </c>
      <c r="AM974" s="4">
        <f t="shared" si="29"/>
        <v>72367.9015</v>
      </c>
      <c r="AN974" s="4">
        <f t="shared" si="30"/>
        <v>76442.06867</v>
      </c>
      <c r="AO974" s="4">
        <f>C974/'Ejercicio 3 - TIR'!$D$7</f>
        <v>15168.66204</v>
      </c>
      <c r="AP974" s="4">
        <f t="shared" si="31"/>
        <v>31442.19577</v>
      </c>
      <c r="AQ974" s="4">
        <f t="shared" si="32"/>
        <v>36046.77143</v>
      </c>
      <c r="AR974" s="4">
        <f t="shared" si="33"/>
        <v>37744.84502</v>
      </c>
      <c r="AS974" s="4">
        <f t="shared" si="34"/>
        <v>57199.23946</v>
      </c>
      <c r="AT974" s="4">
        <f t="shared" si="35"/>
        <v>61273.40663</v>
      </c>
      <c r="AU974" s="4">
        <f>AP974*'Ejercicio 3 - TIR'!$D$5</f>
        <v>15721.09788</v>
      </c>
      <c r="AV974" s="4">
        <f>AQ974*'Ejercicio 3 - TIR'!$D$5</f>
        <v>18023.38571</v>
      </c>
      <c r="AW974" s="4">
        <f>AR974*'Ejercicio 3 - TIR'!$D$5</f>
        <v>18872.42251</v>
      </c>
      <c r="AX974" s="4">
        <f>AS974*'Ejercicio 3 - TIR'!$D$5</f>
        <v>28599.61973</v>
      </c>
      <c r="AY974" s="4">
        <f>AT974*'Ejercicio 3 - TIR'!$D$5</f>
        <v>30636.70331</v>
      </c>
      <c r="AZ974" s="4">
        <f t="shared" ref="AZ974:BD974" si="2957">AJ974-AU974-AE974</f>
        <v>25882.36236</v>
      </c>
      <c r="BA974" s="4">
        <f t="shared" si="2957"/>
        <v>27407.96548</v>
      </c>
      <c r="BB974" s="4">
        <f t="shared" si="2957"/>
        <v>27239.51245</v>
      </c>
      <c r="BC974" s="4">
        <f t="shared" si="2957"/>
        <v>35321.73609</v>
      </c>
      <c r="BD974" s="4">
        <f t="shared" si="2957"/>
        <v>35580.58309</v>
      </c>
      <c r="BE974" s="4">
        <f t="shared" ref="BE974:BI974" si="2958">AZ974/Z974</f>
        <v>22146.52685</v>
      </c>
      <c r="BF974" s="4">
        <f t="shared" si="2958"/>
        <v>20302.80877</v>
      </c>
      <c r="BG974" s="4">
        <f t="shared" si="2958"/>
        <v>17159.46767</v>
      </c>
      <c r="BH974" s="4">
        <f t="shared" si="2958"/>
        <v>17917.47032</v>
      </c>
      <c r="BI974" s="4">
        <f t="shared" si="2958"/>
        <v>14909.83303</v>
      </c>
      <c r="BJ974" s="4">
        <f t="shared" si="38"/>
        <v>70838.64339</v>
      </c>
      <c r="BK974" s="4">
        <f t="shared" si="39"/>
        <v>36198.24843</v>
      </c>
      <c r="BL974" s="4">
        <f t="shared" si="40"/>
        <v>107036.8918</v>
      </c>
      <c r="BM974" s="4">
        <f>BK974*'Ejercicio 3 - TIR'!$D$5</f>
        <v>18099.12422</v>
      </c>
      <c r="BN974" s="4">
        <f t="shared" si="41"/>
        <v>88937.76761</v>
      </c>
      <c r="BO974" s="4">
        <f t="shared" si="42"/>
        <v>37268.84581</v>
      </c>
      <c r="BP974" s="4">
        <f t="shared" si="43"/>
        <v>-105527.825</v>
      </c>
      <c r="BQ974" s="4">
        <f t="shared" ref="BQ974:BT974" si="2959">BE974</f>
        <v>22146.52685</v>
      </c>
      <c r="BR974" s="4">
        <f t="shared" si="2959"/>
        <v>20302.80877</v>
      </c>
      <c r="BS974" s="4">
        <f t="shared" si="2959"/>
        <v>17159.46767</v>
      </c>
      <c r="BT974" s="4">
        <f t="shared" si="2959"/>
        <v>17917.47032</v>
      </c>
      <c r="BU974" s="4">
        <f t="shared" si="45"/>
        <v>52178.67884</v>
      </c>
      <c r="BV974" s="36">
        <f t="shared" si="46"/>
        <v>6.311042934</v>
      </c>
    </row>
    <row r="975" ht="15.0" customHeight="1">
      <c r="A975" s="2">
        <v>974.0</v>
      </c>
      <c r="B975" s="3">
        <f t="shared" si="4"/>
        <v>0.9574627333</v>
      </c>
      <c r="C975" s="4">
        <f>IF(B975&lt;=('Ejercicio 3 - TIR'!$D$13-'Ejercicio 3 - TIR'!$C$13)/('Ejercicio 3 - TIR'!$E$13-'Ejercicio 3 - TIR'!$C$13),'Ejercicio 3 - TIR'!$C$13+SQRT(('Ejercicio 3 - TIR'!$E$13-'Ejercicio 3 - TIR'!$C$13)*('Ejercicio 3 - TIR'!$D$13-'Ejercicio 3 - TIR'!$C$13)*B975),'Ejercicio 3 - TIR'!$E$13-SQRT(('Ejercicio 3 - TIR'!$E$13-'Ejercicio 3 - TIR'!$C$13)*('Ejercicio 3 - TIR'!$E$13-'Ejercicio 3 - TIR'!$D$13)*(1-B975)))</f>
        <v>92855.44123</v>
      </c>
      <c r="D975" s="3">
        <f t="shared" si="5"/>
        <v>0.0317376803</v>
      </c>
      <c r="E975" s="4">
        <f>IF(D975&lt;=('Ejercicio 3 - TIR'!$D$14-'Ejercicio 3 - TIR'!$C$14)/('Ejercicio 3 - TIR'!$E$14-'Ejercicio 3 - TIR'!$C$14),'Ejercicio 3 - TIR'!$C$14+SQRT(('Ejercicio 3 - TIR'!$E$14-'Ejercicio 3 - TIR'!$C$14)*('Ejercicio 3 - TIR'!$D$14-'Ejercicio 3 - TIR'!$C$14)*D975),'Ejercicio 3 - TIR'!$E$14-SQRT(('Ejercicio 3 - TIR'!$E$14-'Ejercicio 3 - TIR'!$C$14)*('Ejercicio 3 - TIR'!$E$14-'Ejercicio 3 - TIR'!$D$14)*(1-D975)))</f>
        <v>26542.83052</v>
      </c>
      <c r="F975" s="3">
        <f t="shared" si="6"/>
        <v>0.02732579066</v>
      </c>
      <c r="G975" s="4">
        <f>IF(F975&lt;=('Ejercicio 3 - TIR'!$D$18-'Ejercicio 3 - TIR'!$C$18)/('Ejercicio 3 - TIR'!$E$18-'Ejercicio 3 - TIR'!$C$18),'Ejercicio 3 - TIR'!$C$18+SQRT(('Ejercicio 3 - TIR'!$E$18-'Ejercicio 3 - TIR'!$C$18)*('Ejercicio 3 - TIR'!$D$18-'Ejercicio 3 - TIR'!$C$18)*F975),'Ejercicio 3 - TIR'!$E$18-SQRT(('Ejercicio 3 - TIR'!$E$18-'Ejercicio 3 - TIR'!$C$18)*('Ejercicio 3 - TIR'!$E$18-'Ejercicio 3 - TIR'!$D$18)*(1-F975)))</f>
        <v>32024.56627</v>
      </c>
      <c r="H975" s="3">
        <f t="shared" si="7"/>
        <v>0.6872754497</v>
      </c>
      <c r="I975" s="4">
        <f>IF(H975&lt;=('Ejercicio 3 - TIR'!$D$18-'Ejercicio 3 - TIR'!$C$18)/('Ejercicio 3 - TIR'!$E$18-'Ejercicio 3 - TIR'!$C$18),'Ejercicio 3 - TIR'!$C$18+SQRT(('Ejercicio 3 - TIR'!$E$18-'Ejercicio 3 - TIR'!$C$18)*('Ejercicio 3 - TIR'!$D$18-'Ejercicio 3 - TIR'!$C$18)*H975),'Ejercicio 3 - TIR'!$E$18-SQRT(('Ejercicio 3 - TIR'!$E$18-'Ejercicio 3 - TIR'!$C$18)*('Ejercicio 3 - TIR'!$E$18-'Ejercicio 3 - TIR'!$D$18)*(1-H975)))</f>
        <v>40157.03177</v>
      </c>
      <c r="J975" s="3">
        <f t="shared" si="8"/>
        <v>0.756563474</v>
      </c>
      <c r="K975" s="4">
        <f>IF(J975&lt;=('Ejercicio 3 - TIR'!$D$18-'Ejercicio 3 - TIR'!$C$18)/('Ejercicio 3 - TIR'!$E$18-'Ejercicio 3 - TIR'!$C$18),'Ejercicio 3 - TIR'!$C$18+SQRT(('Ejercicio 3 - TIR'!$E$18-'Ejercicio 3 - TIR'!$C$18)*('Ejercicio 3 - TIR'!$D$18-'Ejercicio 3 - TIR'!$C$18)*J975),'Ejercicio 3 - TIR'!$E$18-SQRT(('Ejercicio 3 - TIR'!$E$18-'Ejercicio 3 - TIR'!$C$18)*('Ejercicio 3 - TIR'!$E$18-'Ejercicio 3 - TIR'!$D$18)*(1-J975)))</f>
        <v>40727.09239</v>
      </c>
      <c r="L975" s="3">
        <f t="shared" si="9"/>
        <v>0.7857326759</v>
      </c>
      <c r="M975" s="4">
        <f>IF(L975&lt;=('Ejercicio 3 - TIR'!$D$18-'Ejercicio 3 - TIR'!$C$18)/('Ejercicio 3 - TIR'!$E$18-'Ejercicio 3 - TIR'!$C$18),'Ejercicio 3 - TIR'!$C$18+SQRT(('Ejercicio 3 - TIR'!$E$18-'Ejercicio 3 - TIR'!$C$18)*('Ejercicio 3 - TIR'!$D$18-'Ejercicio 3 - TIR'!$C$18)*L975),'Ejercicio 3 - TIR'!$E$18-SQRT(('Ejercicio 3 - TIR'!$E$18-'Ejercicio 3 - TIR'!$C$18)*('Ejercicio 3 - TIR'!$E$18-'Ejercicio 3 - TIR'!$D$18)*(1-L975)))</f>
        <v>40991.2534</v>
      </c>
      <c r="N975" s="3">
        <f t="shared" si="10"/>
        <v>0.1943559828</v>
      </c>
      <c r="O975" s="4">
        <f>IF(N975&lt;=('Ejercicio 3 - TIR'!$D$18-'Ejercicio 3 - TIR'!$C$18)/('Ejercicio 3 - TIR'!$E$18-'Ejercicio 3 - TIR'!$C$18),'Ejercicio 3 - TIR'!$C$18+SQRT(('Ejercicio 3 - TIR'!$E$18-'Ejercicio 3 - TIR'!$C$18)*('Ejercicio 3 - TIR'!$D$18-'Ejercicio 3 - TIR'!$C$18)*N975),'Ejercicio 3 - TIR'!$E$18-SQRT(('Ejercicio 3 - TIR'!$E$18-'Ejercicio 3 - TIR'!$C$18)*('Ejercicio 3 - TIR'!$E$18-'Ejercicio 3 - TIR'!$D$18)*(1-N975)))</f>
        <v>35399.38862</v>
      </c>
      <c r="P975" s="3">
        <f t="shared" si="11"/>
        <v>0.8247960112</v>
      </c>
      <c r="Q975" s="7">
        <f>IF(P975&lt;=('Ejercicio 3 - TIR'!$D$22-'Ejercicio 3 - TIR'!$C$22)/('Ejercicio 3 - TIR'!$E$22-'Ejercicio 3 - TIR'!$C$22),'Ejercicio 3 - TIR'!$C$22+SQRT(('Ejercicio 3 - TIR'!$E$22-'Ejercicio 3 - TIR'!$C$22)*('Ejercicio 3 - TIR'!$D$22-'Ejercicio 3 - TIR'!$C$22)*P975),'Ejercicio 3 - TIR'!$E$22-SQRT(('Ejercicio 3 - TIR'!$E$22-'Ejercicio 3 - TIR'!$C$22)*('Ejercicio 3 - TIR'!$E$22-'Ejercicio 3 - TIR'!$D$22)*(1-P975)))</f>
        <v>0.1622414195</v>
      </c>
      <c r="R975" s="3">
        <f t="shared" si="12"/>
        <v>0.4667288675</v>
      </c>
      <c r="S975" s="7">
        <f>IF(R975&lt;=('Ejercicio 3 - TIR'!$D$23-'Ejercicio 3 - TIR'!$C$23)/('Ejercicio 3 - TIR'!$E$23-'Ejercicio 3 - TIR'!$C$23),'Ejercicio 3 - TIR'!$C$23+SQRT(('Ejercicio 3 - TIR'!$E$23-'Ejercicio 3 - TIR'!$C$23)*('Ejercicio 3 - TIR'!$D$23-'Ejercicio 3 - TIR'!$C$23)*R975),'Ejercicio 3 - TIR'!$E$23-SQRT(('Ejercicio 3 - TIR'!$E$23-'Ejercicio 3 - TIR'!$C$23)*('Ejercicio 3 - TIR'!$E$23-'Ejercicio 3 - TIR'!$D$23)*(1-R975)))</f>
        <v>0.1489846849</v>
      </c>
      <c r="T975" s="3">
        <f t="shared" si="13"/>
        <v>0.08290069491</v>
      </c>
      <c r="U975" s="7">
        <f>IF(T975&lt;=('Ejercicio 3 - TIR'!$D$24-'Ejercicio 3 - TIR'!$C$24)/('Ejercicio 3 - TIR'!$E$24-'Ejercicio 3 - TIR'!$C$24),'Ejercicio 3 - TIR'!$C$24+SQRT(('Ejercicio 3 - TIR'!$E$24-'Ejercicio 3 - TIR'!$C$24)*('Ejercicio 3 - TIR'!$D$24-'Ejercicio 3 - TIR'!$C$24)*T975),'Ejercicio 3 - TIR'!$E$24-SQRT(('Ejercicio 3 - TIR'!$E$24-'Ejercicio 3 - TIR'!$C$24)*('Ejercicio 3 - TIR'!$E$24-'Ejercicio 3 - TIR'!$D$24)*(1-T975)))</f>
        <v>0.1631943723</v>
      </c>
      <c r="V975" s="3">
        <f t="shared" si="14"/>
        <v>0.7165860725</v>
      </c>
      <c r="W975" s="7">
        <f>IF(V975&lt;=('Ejercicio 3 - TIR'!$D$25-'Ejercicio 3 - TIR'!$C$25)/('Ejercicio 3 - TIR'!$E$25-'Ejercicio 3 - TIR'!$C$25),'Ejercicio 3 - TIR'!$C$25+SQRT(('Ejercicio 3 - TIR'!$E$25-'Ejercicio 3 - TIR'!$C$25)*('Ejercicio 3 - TIR'!$D$25-'Ejercicio 3 - TIR'!$C$25)*V975),'Ejercicio 3 - TIR'!$E$25-SQRT(('Ejercicio 3 - TIR'!$E$25-'Ejercicio 3 - TIR'!$C$25)*('Ejercicio 3 - TIR'!$E$25-'Ejercicio 3 - TIR'!$D$25)*(1-V975)))</f>
        <v>0.2185047822</v>
      </c>
      <c r="X975" s="3">
        <f t="shared" si="15"/>
        <v>0.3112166763</v>
      </c>
      <c r="Y975" s="7">
        <f>IF(X975&lt;=('Ejercicio 3 - TIR'!$D$26-'Ejercicio 3 - TIR'!$C$26)/('Ejercicio 3 - TIR'!$E$26-'Ejercicio 3 - TIR'!$C$26),'Ejercicio 3 - TIR'!$C$26+SQRT(('Ejercicio 3 - TIR'!$E$26-'Ejercicio 3 - TIR'!$C$26)*('Ejercicio 3 - TIR'!$D$26-'Ejercicio 3 - TIR'!$C$26)*X975),'Ejercicio 3 - TIR'!$E$26-SQRT(('Ejercicio 3 - TIR'!$E$26-'Ejercicio 3 - TIR'!$C$26)*('Ejercicio 3 - TIR'!$E$26-'Ejercicio 3 - TIR'!$D$26)*(1-X975)))</f>
        <v>0.2189876702</v>
      </c>
      <c r="Z975" s="3">
        <f t="shared" si="16"/>
        <v>1.16224142</v>
      </c>
      <c r="AA975" s="3">
        <f t="shared" si="17"/>
        <v>1.335397591</v>
      </c>
      <c r="AB975" s="3">
        <f t="shared" si="18"/>
        <v>1.553326963</v>
      </c>
      <c r="AC975" s="3">
        <f t="shared" si="19"/>
        <v>1.892736333</v>
      </c>
      <c r="AD975" s="3">
        <f t="shared" si="20"/>
        <v>2.307222252</v>
      </c>
      <c r="AE975" s="2">
        <f t="shared" si="21"/>
        <v>4306.346503</v>
      </c>
      <c r="AF975" s="2">
        <f t="shared" si="22"/>
        <v>4947.92618</v>
      </c>
      <c r="AG975" s="2">
        <f t="shared" si="23"/>
        <v>5755.399887</v>
      </c>
      <c r="AH975" s="2">
        <f t="shared" si="24"/>
        <v>7012.982285</v>
      </c>
      <c r="AI975" s="2">
        <f t="shared" si="25"/>
        <v>8548.738937</v>
      </c>
      <c r="AJ975" s="4">
        <f t="shared" si="26"/>
        <v>37220.27737</v>
      </c>
      <c r="AK975" s="4">
        <f t="shared" si="27"/>
        <v>53625.6035</v>
      </c>
      <c r="AL975" s="4">
        <f t="shared" si="28"/>
        <v>63262.49073</v>
      </c>
      <c r="AM975" s="4">
        <f t="shared" si="29"/>
        <v>77585.63463</v>
      </c>
      <c r="AN975" s="4">
        <f t="shared" si="30"/>
        <v>81674.25713</v>
      </c>
      <c r="AO975" s="4">
        <f>C975/'Ejercicio 3 - TIR'!$D$7</f>
        <v>18571.08825</v>
      </c>
      <c r="AP975" s="4">
        <f t="shared" si="31"/>
        <v>18649.18912</v>
      </c>
      <c r="AQ975" s="4">
        <f t="shared" si="32"/>
        <v>35054.51525</v>
      </c>
      <c r="AR975" s="4">
        <f t="shared" si="33"/>
        <v>44691.40248</v>
      </c>
      <c r="AS975" s="4">
        <f t="shared" si="34"/>
        <v>59014.54638</v>
      </c>
      <c r="AT975" s="4">
        <f t="shared" si="35"/>
        <v>63103.16889</v>
      </c>
      <c r="AU975" s="4">
        <f>AP975*'Ejercicio 3 - TIR'!$D$5</f>
        <v>9324.59456</v>
      </c>
      <c r="AV975" s="4">
        <f>AQ975*'Ejercicio 3 - TIR'!$D$5</f>
        <v>17527.25763</v>
      </c>
      <c r="AW975" s="4">
        <f>AR975*'Ejercicio 3 - TIR'!$D$5</f>
        <v>22345.70124</v>
      </c>
      <c r="AX975" s="4">
        <f>AS975*'Ejercicio 3 - TIR'!$D$5</f>
        <v>29507.27319</v>
      </c>
      <c r="AY975" s="4">
        <f>AT975*'Ejercicio 3 - TIR'!$D$5</f>
        <v>31551.58444</v>
      </c>
      <c r="AZ975" s="4">
        <f t="shared" ref="AZ975:BD975" si="2960">AJ975-AU975-AE975</f>
        <v>23589.3363</v>
      </c>
      <c r="BA975" s="4">
        <f t="shared" si="2960"/>
        <v>31150.41969</v>
      </c>
      <c r="BB975" s="4">
        <f t="shared" si="2960"/>
        <v>35161.3896</v>
      </c>
      <c r="BC975" s="4">
        <f t="shared" si="2960"/>
        <v>41065.37915</v>
      </c>
      <c r="BD975" s="4">
        <f t="shared" si="2960"/>
        <v>41573.93375</v>
      </c>
      <c r="BE975" s="4">
        <f t="shared" ref="BE975:BI975" si="2961">AZ975/Z975</f>
        <v>20296.41683</v>
      </c>
      <c r="BF975" s="4">
        <f t="shared" si="2961"/>
        <v>23326.70052</v>
      </c>
      <c r="BG975" s="4">
        <f t="shared" si="2961"/>
        <v>22636.18056</v>
      </c>
      <c r="BH975" s="4">
        <f t="shared" si="2961"/>
        <v>21696.30204</v>
      </c>
      <c r="BI975" s="4">
        <f t="shared" si="2961"/>
        <v>18019.0416</v>
      </c>
      <c r="BJ975" s="4">
        <f t="shared" si="38"/>
        <v>61240.20922</v>
      </c>
      <c r="BK975" s="4">
        <f t="shared" si="39"/>
        <v>42847.62805</v>
      </c>
      <c r="BL975" s="4">
        <f t="shared" si="40"/>
        <v>104087.8373</v>
      </c>
      <c r="BM975" s="4">
        <f>BK975*'Ejercicio 3 - TIR'!$D$5</f>
        <v>21423.81403</v>
      </c>
      <c r="BN975" s="4">
        <f t="shared" si="41"/>
        <v>82664.02325</v>
      </c>
      <c r="BO975" s="4">
        <f t="shared" si="42"/>
        <v>35828.37465</v>
      </c>
      <c r="BP975" s="4">
        <f t="shared" si="43"/>
        <v>-119398.2718</v>
      </c>
      <c r="BQ975" s="4">
        <f t="shared" ref="BQ975:BT975" si="2962">BE975</f>
        <v>20296.41683</v>
      </c>
      <c r="BR975" s="4">
        <f t="shared" si="2962"/>
        <v>23326.70052</v>
      </c>
      <c r="BS975" s="4">
        <f t="shared" si="2962"/>
        <v>22636.18056</v>
      </c>
      <c r="BT975" s="4">
        <f t="shared" si="2962"/>
        <v>21696.30204</v>
      </c>
      <c r="BU975" s="4">
        <f t="shared" si="45"/>
        <v>53847.41625</v>
      </c>
      <c r="BV975" s="36">
        <f t="shared" si="46"/>
        <v>5.179154528</v>
      </c>
    </row>
    <row r="976" ht="15.0" customHeight="1">
      <c r="A976" s="2">
        <v>975.0</v>
      </c>
      <c r="B976" s="3">
        <f t="shared" si="4"/>
        <v>0.2533376332</v>
      </c>
      <c r="C976" s="4">
        <f>IF(B976&lt;=('Ejercicio 3 - TIR'!$D$13-'Ejercicio 3 - TIR'!$C$13)/('Ejercicio 3 - TIR'!$E$13-'Ejercicio 3 - TIR'!$C$13),'Ejercicio 3 - TIR'!$C$13+SQRT(('Ejercicio 3 - TIR'!$E$13-'Ejercicio 3 - TIR'!$C$13)*('Ejercicio 3 - TIR'!$D$13-'Ejercicio 3 - TIR'!$C$13)*B976),'Ejercicio 3 - TIR'!$E$13-SQRT(('Ejercicio 3 - TIR'!$E$13-'Ejercicio 3 - TIR'!$C$13)*('Ejercicio 3 - TIR'!$E$13-'Ejercicio 3 - TIR'!$D$13)*(1-B976)))</f>
        <v>70066.82709</v>
      </c>
      <c r="D976" s="3">
        <f t="shared" si="5"/>
        <v>0.03892821983</v>
      </c>
      <c r="E976" s="4">
        <f>IF(D976&lt;=('Ejercicio 3 - TIR'!$D$14-'Ejercicio 3 - TIR'!$C$14)/('Ejercicio 3 - TIR'!$E$14-'Ejercicio 3 - TIR'!$C$14),'Ejercicio 3 - TIR'!$C$14+SQRT(('Ejercicio 3 - TIR'!$E$14-'Ejercicio 3 - TIR'!$C$14)*('Ejercicio 3 - TIR'!$D$14-'Ejercicio 3 - TIR'!$C$14)*D976),'Ejercicio 3 - TIR'!$E$14-SQRT(('Ejercicio 3 - TIR'!$E$14-'Ejercicio 3 - TIR'!$C$14)*('Ejercicio 3 - TIR'!$E$14-'Ejercicio 3 - TIR'!$D$14)*(1-D976)))</f>
        <v>26708.68853</v>
      </c>
      <c r="F976" s="3">
        <f t="shared" si="6"/>
        <v>0.6430831205</v>
      </c>
      <c r="G976" s="4">
        <f>IF(F976&lt;=('Ejercicio 3 - TIR'!$D$18-'Ejercicio 3 - TIR'!$C$18)/('Ejercicio 3 - TIR'!$E$18-'Ejercicio 3 - TIR'!$C$18),'Ejercicio 3 - TIR'!$C$18+SQRT(('Ejercicio 3 - TIR'!$E$18-'Ejercicio 3 - TIR'!$C$18)*('Ejercicio 3 - TIR'!$D$18-'Ejercicio 3 - TIR'!$C$18)*F976),'Ejercicio 3 - TIR'!$E$18-SQRT(('Ejercicio 3 - TIR'!$E$18-'Ejercicio 3 - TIR'!$C$18)*('Ejercicio 3 - TIR'!$E$18-'Ejercicio 3 - TIR'!$D$18)*(1-F976)))</f>
        <v>39821.53084</v>
      </c>
      <c r="H976" s="3">
        <f t="shared" si="7"/>
        <v>0.6183083553</v>
      </c>
      <c r="I976" s="4">
        <f>IF(H976&lt;=('Ejercicio 3 - TIR'!$D$18-'Ejercicio 3 - TIR'!$C$18)/('Ejercicio 3 - TIR'!$E$18-'Ejercicio 3 - TIR'!$C$18),'Ejercicio 3 - TIR'!$C$18+SQRT(('Ejercicio 3 - TIR'!$E$18-'Ejercicio 3 - TIR'!$C$18)*('Ejercicio 3 - TIR'!$D$18-'Ejercicio 3 - TIR'!$C$18)*H976),'Ejercicio 3 - TIR'!$E$18-SQRT(('Ejercicio 3 - TIR'!$E$18-'Ejercicio 3 - TIR'!$C$18)*('Ejercicio 3 - TIR'!$E$18-'Ejercicio 3 - TIR'!$D$18)*(1-H976)))</f>
        <v>39630.48562</v>
      </c>
      <c r="J976" s="3">
        <f t="shared" si="8"/>
        <v>0.5002153236</v>
      </c>
      <c r="K976" s="4">
        <f>IF(J976&lt;=('Ejercicio 3 - TIR'!$D$18-'Ejercicio 3 - TIR'!$C$18)/('Ejercicio 3 - TIR'!$E$18-'Ejercicio 3 - TIR'!$C$18),'Ejercicio 3 - TIR'!$C$18+SQRT(('Ejercicio 3 - TIR'!$E$18-'Ejercicio 3 - TIR'!$C$18)*('Ejercicio 3 - TIR'!$D$18-'Ejercicio 3 - TIR'!$C$18)*J976),'Ejercicio 3 - TIR'!$E$18-SQRT(('Ejercicio 3 - TIR'!$E$18-'Ejercicio 3 - TIR'!$C$18)*('Ejercicio 3 - TIR'!$E$18-'Ejercicio 3 - TIR'!$D$18)*(1-J976)))</f>
        <v>38662.11859</v>
      </c>
      <c r="L976" s="3">
        <f t="shared" si="9"/>
        <v>0.5014706026</v>
      </c>
      <c r="M976" s="4">
        <f>IF(L976&lt;=('Ejercicio 3 - TIR'!$D$18-'Ejercicio 3 - TIR'!$C$18)/('Ejercicio 3 - TIR'!$E$18-'Ejercicio 3 - TIR'!$C$18),'Ejercicio 3 - TIR'!$C$18+SQRT(('Ejercicio 3 - TIR'!$E$18-'Ejercicio 3 - TIR'!$C$18)*('Ejercicio 3 - TIR'!$D$18-'Ejercicio 3 - TIR'!$C$18)*L976),'Ejercicio 3 - TIR'!$E$18-SQRT(('Ejercicio 3 - TIR'!$E$18-'Ejercicio 3 - TIR'!$C$18)*('Ejercicio 3 - TIR'!$E$18-'Ejercicio 3 - TIR'!$D$18)*(1-L976)))</f>
        <v>38672.98048</v>
      </c>
      <c r="N976" s="3">
        <f t="shared" si="10"/>
        <v>0.6437949146</v>
      </c>
      <c r="O976" s="4">
        <f>IF(N976&lt;=('Ejercicio 3 - TIR'!$D$18-'Ejercicio 3 - TIR'!$C$18)/('Ejercicio 3 - TIR'!$E$18-'Ejercicio 3 - TIR'!$C$18),'Ejercicio 3 - TIR'!$C$18+SQRT(('Ejercicio 3 - TIR'!$E$18-'Ejercicio 3 - TIR'!$C$18)*('Ejercicio 3 - TIR'!$D$18-'Ejercicio 3 - TIR'!$C$18)*N976),'Ejercicio 3 - TIR'!$E$18-SQRT(('Ejercicio 3 - TIR'!$E$18-'Ejercicio 3 - TIR'!$C$18)*('Ejercicio 3 - TIR'!$E$18-'Ejercicio 3 - TIR'!$D$18)*(1-N976)))</f>
        <v>39826.9648</v>
      </c>
      <c r="P976" s="3">
        <f t="shared" si="11"/>
        <v>0.5272302022</v>
      </c>
      <c r="Q976" s="7">
        <f>IF(P976&lt;=('Ejercicio 3 - TIR'!$D$22-'Ejercicio 3 - TIR'!$C$22)/('Ejercicio 3 - TIR'!$E$22-'Ejercicio 3 - TIR'!$C$22),'Ejercicio 3 - TIR'!$C$22+SQRT(('Ejercicio 3 - TIR'!$E$22-'Ejercicio 3 - TIR'!$C$22)*('Ejercicio 3 - TIR'!$D$22-'Ejercicio 3 - TIR'!$C$22)*P976),'Ejercicio 3 - TIR'!$E$22-SQRT(('Ejercicio 3 - TIR'!$E$22-'Ejercicio 3 - TIR'!$C$22)*('Ejercicio 3 - TIR'!$E$22-'Ejercicio 3 - TIR'!$D$22)*(1-P976)))</f>
        <v>0.1508283419</v>
      </c>
      <c r="R976" s="3">
        <f t="shared" si="12"/>
        <v>0.185893547</v>
      </c>
      <c r="S976" s="7">
        <f>IF(R976&lt;=('Ejercicio 3 - TIR'!$D$23-'Ejercicio 3 - TIR'!$C$23)/('Ejercicio 3 - TIR'!$E$23-'Ejercicio 3 - TIR'!$C$23),'Ejercicio 3 - TIR'!$C$23+SQRT(('Ejercicio 3 - TIR'!$E$23-'Ejercicio 3 - TIR'!$C$23)*('Ejercicio 3 - TIR'!$D$23-'Ejercicio 3 - TIR'!$C$23)*R976),'Ejercicio 3 - TIR'!$E$23-SQRT(('Ejercicio 3 - TIR'!$E$23-'Ejercicio 3 - TIR'!$C$23)*('Ejercicio 3 - TIR'!$E$23-'Ejercicio 3 - TIR'!$D$23)*(1-R976)))</f>
        <v>0.138292304</v>
      </c>
      <c r="T976" s="3">
        <f t="shared" si="13"/>
        <v>0.7294366088</v>
      </c>
      <c r="U976" s="7">
        <f>IF(T976&lt;=('Ejercicio 3 - TIR'!$D$24-'Ejercicio 3 - TIR'!$C$24)/('Ejercicio 3 - TIR'!$E$24-'Ejercicio 3 - TIR'!$C$24),'Ejercicio 3 - TIR'!$C$24+SQRT(('Ejercicio 3 - TIR'!$E$24-'Ejercicio 3 - TIR'!$C$24)*('Ejercicio 3 - TIR'!$D$24-'Ejercicio 3 - TIR'!$C$24)*T976),'Ejercicio 3 - TIR'!$E$24-SQRT(('Ejercicio 3 - TIR'!$E$24-'Ejercicio 3 - TIR'!$C$24)*('Ejercicio 3 - TIR'!$E$24-'Ejercicio 3 - TIR'!$D$24)*(1-T976)))</f>
        <v>0.1924758743</v>
      </c>
      <c r="V976" s="3">
        <f t="shared" si="14"/>
        <v>0.7194294784</v>
      </c>
      <c r="W976" s="7">
        <f>IF(V976&lt;=('Ejercicio 3 - TIR'!$D$25-'Ejercicio 3 - TIR'!$C$25)/('Ejercicio 3 - TIR'!$E$25-'Ejercicio 3 - TIR'!$C$25),'Ejercicio 3 - TIR'!$C$25+SQRT(('Ejercicio 3 - TIR'!$E$25-'Ejercicio 3 - TIR'!$C$25)*('Ejercicio 3 - TIR'!$D$25-'Ejercicio 3 - TIR'!$C$25)*V976),'Ejercicio 3 - TIR'!$E$25-SQRT(('Ejercicio 3 - TIR'!$E$25-'Ejercicio 3 - TIR'!$C$25)*('Ejercicio 3 - TIR'!$E$25-'Ejercicio 3 - TIR'!$D$25)*(1-V976)))</f>
        <v>0.2186631714</v>
      </c>
      <c r="X976" s="3">
        <f t="shared" si="15"/>
        <v>0.4798874194</v>
      </c>
      <c r="Y976" s="7">
        <f>IF(X976&lt;=('Ejercicio 3 - TIR'!$D$26-'Ejercicio 3 - TIR'!$C$26)/('Ejercicio 3 - TIR'!$E$26-'Ejercicio 3 - TIR'!$C$26),'Ejercicio 3 - TIR'!$C$26+SQRT(('Ejercicio 3 - TIR'!$E$26-'Ejercicio 3 - TIR'!$C$26)*('Ejercicio 3 - TIR'!$D$26-'Ejercicio 3 - TIR'!$C$26)*X976),'Ejercicio 3 - TIR'!$E$26-SQRT(('Ejercicio 3 - TIR'!$E$26-'Ejercicio 3 - TIR'!$C$26)*('Ejercicio 3 - TIR'!$E$26-'Ejercicio 3 - TIR'!$D$26)*(1-X976)))</f>
        <v>0.2270036989</v>
      </c>
      <c r="Z976" s="3">
        <f t="shared" si="16"/>
        <v>1.150828342</v>
      </c>
      <c r="AA976" s="3">
        <f t="shared" si="17"/>
        <v>1.309979045</v>
      </c>
      <c r="AB976" s="3">
        <f t="shared" si="18"/>
        <v>1.562118407</v>
      </c>
      <c r="AC976" s="3">
        <f t="shared" si="19"/>
        <v>1.903696172</v>
      </c>
      <c r="AD976" s="3">
        <f t="shared" si="20"/>
        <v>2.335842244</v>
      </c>
      <c r="AE976" s="2">
        <f t="shared" si="21"/>
        <v>4028.427205</v>
      </c>
      <c r="AF976" s="2">
        <f t="shared" si="22"/>
        <v>4585.527685</v>
      </c>
      <c r="AG976" s="2">
        <f t="shared" si="23"/>
        <v>5468.131135</v>
      </c>
      <c r="AH976" s="2">
        <f t="shared" si="24"/>
        <v>6663.810031</v>
      </c>
      <c r="AI976" s="2">
        <f t="shared" si="25"/>
        <v>8176.519556</v>
      </c>
      <c r="AJ976" s="4">
        <f t="shared" si="26"/>
        <v>45827.74631</v>
      </c>
      <c r="AK976" s="4">
        <f t="shared" si="27"/>
        <v>51915.1057</v>
      </c>
      <c r="AL976" s="4">
        <f t="shared" si="28"/>
        <v>60394.8071</v>
      </c>
      <c r="AM976" s="4">
        <f t="shared" si="29"/>
        <v>73621.60489</v>
      </c>
      <c r="AN976" s="4">
        <f t="shared" si="30"/>
        <v>93029.50684</v>
      </c>
      <c r="AO976" s="4">
        <f>C976/'Ejercicio 3 - TIR'!$D$7</f>
        <v>14013.36542</v>
      </c>
      <c r="AP976" s="4">
        <f t="shared" si="31"/>
        <v>31814.38089</v>
      </c>
      <c r="AQ976" s="4">
        <f t="shared" si="32"/>
        <v>37901.74028</v>
      </c>
      <c r="AR976" s="4">
        <f t="shared" si="33"/>
        <v>46381.44168</v>
      </c>
      <c r="AS976" s="4">
        <f t="shared" si="34"/>
        <v>59608.23947</v>
      </c>
      <c r="AT976" s="4">
        <f t="shared" si="35"/>
        <v>79016.14142</v>
      </c>
      <c r="AU976" s="4">
        <f>AP976*'Ejercicio 3 - TIR'!$D$5</f>
        <v>15907.19045</v>
      </c>
      <c r="AV976" s="4">
        <f>AQ976*'Ejercicio 3 - TIR'!$D$5</f>
        <v>18950.87014</v>
      </c>
      <c r="AW976" s="4">
        <f>AR976*'Ejercicio 3 - TIR'!$D$5</f>
        <v>23190.72084</v>
      </c>
      <c r="AX976" s="4">
        <f>AS976*'Ejercicio 3 - TIR'!$D$5</f>
        <v>29804.11973</v>
      </c>
      <c r="AY976" s="4">
        <f>AT976*'Ejercicio 3 - TIR'!$D$5</f>
        <v>39508.07071</v>
      </c>
      <c r="AZ976" s="4">
        <f t="shared" ref="AZ976:BD976" si="2963">AJ976-AU976-AE976</f>
        <v>25892.12866</v>
      </c>
      <c r="BA976" s="4">
        <f t="shared" si="2963"/>
        <v>28378.70787</v>
      </c>
      <c r="BB976" s="4">
        <f t="shared" si="2963"/>
        <v>31735.95512</v>
      </c>
      <c r="BC976" s="4">
        <f t="shared" si="2963"/>
        <v>37153.67512</v>
      </c>
      <c r="BD976" s="4">
        <f t="shared" si="2963"/>
        <v>45344.91657</v>
      </c>
      <c r="BE976" s="4">
        <f t="shared" ref="BE976:BI976" si="2964">AZ976/Z976</f>
        <v>22498.68874</v>
      </c>
      <c r="BF976" s="4">
        <f t="shared" si="2964"/>
        <v>21663.48232</v>
      </c>
      <c r="BG976" s="4">
        <f t="shared" si="2964"/>
        <v>20315.97284</v>
      </c>
      <c r="BH976" s="4">
        <f t="shared" si="2964"/>
        <v>19516.59917</v>
      </c>
      <c r="BI976" s="4">
        <f t="shared" si="2964"/>
        <v>19412.66226</v>
      </c>
      <c r="BJ976" s="4">
        <f t="shared" si="38"/>
        <v>62387.28295</v>
      </c>
      <c r="BK976" s="4">
        <f t="shared" si="39"/>
        <v>32733.01093</v>
      </c>
      <c r="BL976" s="4">
        <f t="shared" si="40"/>
        <v>95120.29388</v>
      </c>
      <c r="BM976" s="4">
        <f>BK976*'Ejercicio 3 - TIR'!$D$5</f>
        <v>16366.50546</v>
      </c>
      <c r="BN976" s="4">
        <f t="shared" si="41"/>
        <v>78753.78842</v>
      </c>
      <c r="BO976" s="4">
        <f t="shared" si="42"/>
        <v>33715.37124</v>
      </c>
      <c r="BP976" s="4">
        <f t="shared" si="43"/>
        <v>-96775.51562</v>
      </c>
      <c r="BQ976" s="4">
        <f t="shared" ref="BQ976:BT976" si="2965">BE976</f>
        <v>22498.68874</v>
      </c>
      <c r="BR976" s="4">
        <f t="shared" si="2965"/>
        <v>21663.48232</v>
      </c>
      <c r="BS976" s="4">
        <f t="shared" si="2965"/>
        <v>20315.97284</v>
      </c>
      <c r="BT976" s="4">
        <f t="shared" si="2965"/>
        <v>19516.59917</v>
      </c>
      <c r="BU976" s="4">
        <f t="shared" si="45"/>
        <v>53128.0335</v>
      </c>
      <c r="BV976" s="36">
        <f t="shared" si="46"/>
        <v>11.11381183</v>
      </c>
    </row>
    <row r="977" ht="15.0" customHeight="1">
      <c r="A977" s="2">
        <v>976.0</v>
      </c>
      <c r="B977" s="3">
        <f t="shared" si="4"/>
        <v>0.4521635863</v>
      </c>
      <c r="C977" s="4">
        <f>IF(B977&lt;=('Ejercicio 3 - TIR'!$D$13-'Ejercicio 3 - TIR'!$C$13)/('Ejercicio 3 - TIR'!$E$13-'Ejercicio 3 - TIR'!$C$13),'Ejercicio 3 - TIR'!$C$13+SQRT(('Ejercicio 3 - TIR'!$E$13-'Ejercicio 3 - TIR'!$C$13)*('Ejercicio 3 - TIR'!$D$13-'Ejercicio 3 - TIR'!$C$13)*B977),'Ejercicio 3 - TIR'!$E$13-SQRT(('Ejercicio 3 - TIR'!$E$13-'Ejercicio 3 - TIR'!$C$13)*('Ejercicio 3 - TIR'!$E$13-'Ejercicio 3 - TIR'!$D$13)*(1-B977)))</f>
        <v>74360.11512</v>
      </c>
      <c r="D977" s="3">
        <f t="shared" si="5"/>
        <v>0.07979538352</v>
      </c>
      <c r="E977" s="4">
        <f>IF(D977&lt;=('Ejercicio 3 - TIR'!$D$14-'Ejercicio 3 - TIR'!$C$14)/('Ejercicio 3 - TIR'!$E$14-'Ejercicio 3 - TIR'!$C$14),'Ejercicio 3 - TIR'!$C$14+SQRT(('Ejercicio 3 - TIR'!$E$14-'Ejercicio 3 - TIR'!$C$14)*('Ejercicio 3 - TIR'!$D$14-'Ejercicio 3 - TIR'!$C$14)*D977),'Ejercicio 3 - TIR'!$E$14-SQRT(('Ejercicio 3 - TIR'!$E$14-'Ejercicio 3 - TIR'!$C$14)*('Ejercicio 3 - TIR'!$E$14-'Ejercicio 3 - TIR'!$D$14)*(1-D977)))</f>
        <v>27446.3552</v>
      </c>
      <c r="F977" s="3">
        <f t="shared" si="6"/>
        <v>0.1665427082</v>
      </c>
      <c r="G977" s="4">
        <f>IF(F977&lt;=('Ejercicio 3 - TIR'!$D$18-'Ejercicio 3 - TIR'!$C$18)/('Ejercicio 3 - TIR'!$E$18-'Ejercicio 3 - TIR'!$C$18),'Ejercicio 3 - TIR'!$C$18+SQRT(('Ejercicio 3 - TIR'!$E$18-'Ejercicio 3 - TIR'!$C$18)*('Ejercicio 3 - TIR'!$D$18-'Ejercicio 3 - TIR'!$C$18)*F977),'Ejercicio 3 - TIR'!$E$18-SQRT(('Ejercicio 3 - TIR'!$E$18-'Ejercicio 3 - TIR'!$C$18)*('Ejercicio 3 - TIR'!$E$18-'Ejercicio 3 - TIR'!$D$18)*(1-F977)))</f>
        <v>34998.14028</v>
      </c>
      <c r="H977" s="3">
        <f t="shared" si="7"/>
        <v>0.8952715371</v>
      </c>
      <c r="I977" s="4">
        <f>IF(H977&lt;=('Ejercicio 3 - TIR'!$D$18-'Ejercicio 3 - TIR'!$C$18)/('Ejercicio 3 - TIR'!$E$18-'Ejercicio 3 - TIR'!$C$18),'Ejercicio 3 - TIR'!$C$18+SQRT(('Ejercicio 3 - TIR'!$E$18-'Ejercicio 3 - TIR'!$C$18)*('Ejercicio 3 - TIR'!$D$18-'Ejercicio 3 - TIR'!$C$18)*H977),'Ejercicio 3 - TIR'!$E$18-SQRT(('Ejercicio 3 - TIR'!$E$18-'Ejercicio 3 - TIR'!$C$18)*('Ejercicio 3 - TIR'!$E$18-'Ejercicio 3 - TIR'!$D$18)*(1-H977)))</f>
        <v>42197.38788</v>
      </c>
      <c r="J977" s="3">
        <f t="shared" si="8"/>
        <v>0.01858475177</v>
      </c>
      <c r="K977" s="4">
        <f>IF(J977&lt;=('Ejercicio 3 - TIR'!$D$18-'Ejercicio 3 - TIR'!$C$18)/('Ejercicio 3 - TIR'!$E$18-'Ejercicio 3 - TIR'!$C$18),'Ejercicio 3 - TIR'!$C$18+SQRT(('Ejercicio 3 - TIR'!$E$18-'Ejercicio 3 - TIR'!$C$18)*('Ejercicio 3 - TIR'!$D$18-'Ejercicio 3 - TIR'!$C$18)*J977),'Ejercicio 3 - TIR'!$E$18-SQRT(('Ejercicio 3 - TIR'!$E$18-'Ejercicio 3 - TIR'!$C$18)*('Ejercicio 3 - TIR'!$E$18-'Ejercicio 3 - TIR'!$D$18)*(1-J977)))</f>
        <v>31669.6445</v>
      </c>
      <c r="L977" s="3">
        <f t="shared" si="9"/>
        <v>0.2347710016</v>
      </c>
      <c r="M977" s="4">
        <f>IF(L977&lt;=('Ejercicio 3 - TIR'!$D$18-'Ejercicio 3 - TIR'!$C$18)/('Ejercicio 3 - TIR'!$E$18-'Ejercicio 3 - TIR'!$C$18),'Ejercicio 3 - TIR'!$C$18+SQRT(('Ejercicio 3 - TIR'!$E$18-'Ejercicio 3 - TIR'!$C$18)*('Ejercicio 3 - TIR'!$D$18-'Ejercicio 3 - TIR'!$C$18)*L977),'Ejercicio 3 - TIR'!$E$18-SQRT(('Ejercicio 3 - TIR'!$E$18-'Ejercicio 3 - TIR'!$C$18)*('Ejercicio 3 - TIR'!$E$18-'Ejercicio 3 - TIR'!$D$18)*(1-L977)))</f>
        <v>35934.27757</v>
      </c>
      <c r="N977" s="3">
        <f t="shared" si="10"/>
        <v>0.9651817718</v>
      </c>
      <c r="O977" s="4">
        <f>IF(N977&lt;=('Ejercicio 3 - TIR'!$D$18-'Ejercicio 3 - TIR'!$C$18)/('Ejercicio 3 - TIR'!$E$18-'Ejercicio 3 - TIR'!$C$18),'Ejercicio 3 - TIR'!$C$18+SQRT(('Ejercicio 3 - TIR'!$E$18-'Ejercicio 3 - TIR'!$C$18)*('Ejercicio 3 - TIR'!$D$18-'Ejercicio 3 - TIR'!$C$18)*N977),'Ejercicio 3 - TIR'!$E$18-SQRT(('Ejercicio 3 - TIR'!$E$18-'Ejercicio 3 - TIR'!$C$18)*('Ejercicio 3 - TIR'!$E$18-'Ejercicio 3 - TIR'!$D$18)*(1-N977)))</f>
        <v>43384.0275</v>
      </c>
      <c r="P977" s="3">
        <f t="shared" si="11"/>
        <v>0.451005587</v>
      </c>
      <c r="Q977" s="7">
        <f>IF(P977&lt;=('Ejercicio 3 - TIR'!$D$22-'Ejercicio 3 - TIR'!$C$22)/('Ejercicio 3 - TIR'!$E$22-'Ejercicio 3 - TIR'!$C$22),'Ejercicio 3 - TIR'!$C$22+SQRT(('Ejercicio 3 - TIR'!$E$22-'Ejercicio 3 - TIR'!$C$22)*('Ejercicio 3 - TIR'!$D$22-'Ejercicio 3 - TIR'!$C$22)*P977),'Ejercicio 3 - TIR'!$E$22-SQRT(('Ejercicio 3 - TIR'!$E$22-'Ejercicio 3 - TIR'!$C$22)*('Ejercicio 3 - TIR'!$E$22-'Ejercicio 3 - TIR'!$D$22)*(1-P977)))</f>
        <v>0.1484922806</v>
      </c>
      <c r="R977" s="3">
        <f t="shared" si="12"/>
        <v>0.3374077466</v>
      </c>
      <c r="S977" s="7">
        <f>IF(R977&lt;=('Ejercicio 3 - TIR'!$D$23-'Ejercicio 3 - TIR'!$C$23)/('Ejercicio 3 - TIR'!$E$23-'Ejercicio 3 - TIR'!$C$23),'Ejercicio 3 - TIR'!$C$23+SQRT(('Ejercicio 3 - TIR'!$E$23-'Ejercicio 3 - TIR'!$C$23)*('Ejercicio 3 - TIR'!$D$23-'Ejercicio 3 - TIR'!$C$23)*R977),'Ejercicio 3 - TIR'!$E$23-SQRT(('Ejercicio 3 - TIR'!$E$23-'Ejercicio 3 - TIR'!$C$23)*('Ejercicio 3 - TIR'!$E$23-'Ejercicio 3 - TIR'!$D$23)*(1-R977)))</f>
        <v>0.1446441462</v>
      </c>
      <c r="T977" s="3">
        <f t="shared" si="13"/>
        <v>0.1630046792</v>
      </c>
      <c r="U977" s="7">
        <f>IF(T977&lt;=('Ejercicio 3 - TIR'!$D$24-'Ejercicio 3 - TIR'!$C$24)/('Ejercicio 3 - TIR'!$E$24-'Ejercicio 3 - TIR'!$C$24),'Ejercicio 3 - TIR'!$C$24+SQRT(('Ejercicio 3 - TIR'!$E$24-'Ejercicio 3 - TIR'!$C$24)*('Ejercicio 3 - TIR'!$D$24-'Ejercicio 3 - TIR'!$C$24)*T977),'Ejercicio 3 - TIR'!$E$24-SQRT(('Ejercicio 3 - TIR'!$E$24-'Ejercicio 3 - TIR'!$C$24)*('Ejercicio 3 - TIR'!$E$24-'Ejercicio 3 - TIR'!$D$24)*(1-T977)))</f>
        <v>0.1685016169</v>
      </c>
      <c r="V977" s="3">
        <f t="shared" si="14"/>
        <v>0.4226414378</v>
      </c>
      <c r="W977" s="7">
        <f>IF(V977&lt;=('Ejercicio 3 - TIR'!$D$25-'Ejercicio 3 - TIR'!$C$25)/('Ejercicio 3 - TIR'!$E$25-'Ejercicio 3 - TIR'!$C$25),'Ejercicio 3 - TIR'!$C$25+SQRT(('Ejercicio 3 - TIR'!$E$25-'Ejercicio 3 - TIR'!$C$25)*('Ejercicio 3 - TIR'!$D$25-'Ejercicio 3 - TIR'!$C$25)*V977),'Ejercicio 3 - TIR'!$E$25-SQRT(('Ejercicio 3 - TIR'!$E$25-'Ejercicio 3 - TIR'!$C$25)*('Ejercicio 3 - TIR'!$E$25-'Ejercicio 3 - TIR'!$D$25)*(1-V977)))</f>
        <v>0.2050471918</v>
      </c>
      <c r="X977" s="3">
        <f t="shared" si="15"/>
        <v>0.1214411935</v>
      </c>
      <c r="Y977" s="7">
        <f>IF(X977&lt;=('Ejercicio 3 - TIR'!$D$26-'Ejercicio 3 - TIR'!$C$26)/('Ejercicio 3 - TIR'!$E$26-'Ejercicio 3 - TIR'!$C$26),'Ejercicio 3 - TIR'!$C$26+SQRT(('Ejercicio 3 - TIR'!$E$26-'Ejercicio 3 - TIR'!$C$26)*('Ejercicio 3 - TIR'!$D$26-'Ejercicio 3 - TIR'!$C$26)*X977),'Ejercicio 3 - TIR'!$E$26-SQRT(('Ejercicio 3 - TIR'!$E$26-'Ejercicio 3 - TIR'!$C$26)*('Ejercicio 3 - TIR'!$E$26-'Ejercicio 3 - TIR'!$D$26)*(1-X977)))</f>
        <v>0.2081077669</v>
      </c>
      <c r="Z977" s="3">
        <f t="shared" si="16"/>
        <v>1.148492281</v>
      </c>
      <c r="AA977" s="3">
        <f t="shared" si="17"/>
        <v>1.314614966</v>
      </c>
      <c r="AB977" s="3">
        <f t="shared" si="18"/>
        <v>1.536129713</v>
      </c>
      <c r="AC977" s="3">
        <f t="shared" si="19"/>
        <v>1.851108797</v>
      </c>
      <c r="AD977" s="3">
        <f t="shared" si="20"/>
        <v>2.236338915</v>
      </c>
      <c r="AE977" s="2">
        <f t="shared" si="21"/>
        <v>4075.571879</v>
      </c>
      <c r="AF977" s="2">
        <f t="shared" si="22"/>
        <v>4665.079494</v>
      </c>
      <c r="AG977" s="2">
        <f t="shared" si="23"/>
        <v>5451.152932</v>
      </c>
      <c r="AH977" s="2">
        <f t="shared" si="24"/>
        <v>6568.896532</v>
      </c>
      <c r="AI977" s="2">
        <f t="shared" si="25"/>
        <v>7935.93492</v>
      </c>
      <c r="AJ977" s="4">
        <f t="shared" si="26"/>
        <v>40195.09395</v>
      </c>
      <c r="AK977" s="4">
        <f t="shared" si="27"/>
        <v>55473.31763</v>
      </c>
      <c r="AL977" s="4">
        <f t="shared" si="28"/>
        <v>48648.68193</v>
      </c>
      <c r="AM977" s="4">
        <f t="shared" si="29"/>
        <v>66518.25733</v>
      </c>
      <c r="AN977" s="4">
        <f t="shared" si="30"/>
        <v>97021.38901</v>
      </c>
      <c r="AO977" s="4">
        <f>C977/'Ejercicio 3 - TIR'!$D$7</f>
        <v>14872.02302</v>
      </c>
      <c r="AP977" s="4">
        <f t="shared" si="31"/>
        <v>25323.07092</v>
      </c>
      <c r="AQ977" s="4">
        <f t="shared" si="32"/>
        <v>40601.2946</v>
      </c>
      <c r="AR977" s="4">
        <f t="shared" si="33"/>
        <v>33776.65891</v>
      </c>
      <c r="AS977" s="4">
        <f t="shared" si="34"/>
        <v>51646.2343</v>
      </c>
      <c r="AT977" s="4">
        <f t="shared" si="35"/>
        <v>82149.36599</v>
      </c>
      <c r="AU977" s="4">
        <f>AP977*'Ejercicio 3 - TIR'!$D$5</f>
        <v>12661.53546</v>
      </c>
      <c r="AV977" s="4">
        <f>AQ977*'Ejercicio 3 - TIR'!$D$5</f>
        <v>20300.6473</v>
      </c>
      <c r="AW977" s="4">
        <f>AR977*'Ejercicio 3 - TIR'!$D$5</f>
        <v>16888.32945</v>
      </c>
      <c r="AX977" s="4">
        <f>AS977*'Ejercicio 3 - TIR'!$D$5</f>
        <v>25823.11715</v>
      </c>
      <c r="AY977" s="4">
        <f>AT977*'Ejercicio 3 - TIR'!$D$5</f>
        <v>41074.68299</v>
      </c>
      <c r="AZ977" s="4">
        <f t="shared" ref="AZ977:BD977" si="2966">AJ977-AU977-AE977</f>
        <v>23457.98661</v>
      </c>
      <c r="BA977" s="4">
        <f t="shared" si="2966"/>
        <v>30507.59083</v>
      </c>
      <c r="BB977" s="4">
        <f t="shared" si="2966"/>
        <v>26309.19955</v>
      </c>
      <c r="BC977" s="4">
        <f t="shared" si="2966"/>
        <v>34126.24364</v>
      </c>
      <c r="BD977" s="4">
        <f t="shared" si="2966"/>
        <v>48010.7711</v>
      </c>
      <c r="BE977" s="4">
        <f t="shared" ref="BE977:BI977" si="2967">AZ977/Z977</f>
        <v>20425.02767</v>
      </c>
      <c r="BF977" s="4">
        <f t="shared" si="2967"/>
        <v>23206.48374</v>
      </c>
      <c r="BG977" s="4">
        <f t="shared" si="2967"/>
        <v>17126.93877</v>
      </c>
      <c r="BH977" s="4">
        <f t="shared" si="2967"/>
        <v>18435.56883</v>
      </c>
      <c r="BI977" s="4">
        <f t="shared" si="2967"/>
        <v>21468.46829</v>
      </c>
      <c r="BJ977" s="4">
        <f t="shared" si="38"/>
        <v>61379.35222</v>
      </c>
      <c r="BK977" s="4">
        <f t="shared" si="39"/>
        <v>33258.88384</v>
      </c>
      <c r="BL977" s="4">
        <f t="shared" si="40"/>
        <v>94638.23606</v>
      </c>
      <c r="BM977" s="4">
        <f>BK977*'Ejercicio 3 - TIR'!$D$5</f>
        <v>16629.44192</v>
      </c>
      <c r="BN977" s="4">
        <f t="shared" si="41"/>
        <v>78008.79414</v>
      </c>
      <c r="BO977" s="4">
        <f t="shared" si="42"/>
        <v>34882.36671</v>
      </c>
      <c r="BP977" s="4">
        <f t="shared" si="43"/>
        <v>-101806.4703</v>
      </c>
      <c r="BQ977" s="4">
        <f t="shared" ref="BQ977:BT977" si="2968">BE977</f>
        <v>20425.02767</v>
      </c>
      <c r="BR977" s="4">
        <f t="shared" si="2968"/>
        <v>23206.48374</v>
      </c>
      <c r="BS977" s="4">
        <f t="shared" si="2968"/>
        <v>17126.93877</v>
      </c>
      <c r="BT977" s="4">
        <f t="shared" si="2968"/>
        <v>18435.56883</v>
      </c>
      <c r="BU977" s="4">
        <f t="shared" si="45"/>
        <v>56350.83501</v>
      </c>
      <c r="BV977" s="36">
        <f t="shared" si="46"/>
        <v>8.795977537</v>
      </c>
    </row>
    <row r="978" ht="15.0" customHeight="1">
      <c r="A978" s="2">
        <v>977.0</v>
      </c>
      <c r="B978" s="3">
        <f t="shared" si="4"/>
        <v>0.5402616253</v>
      </c>
      <c r="C978" s="4">
        <f>IF(B978&lt;=('Ejercicio 3 - TIR'!$D$13-'Ejercicio 3 - TIR'!$C$13)/('Ejercicio 3 - TIR'!$E$13-'Ejercicio 3 - TIR'!$C$13),'Ejercicio 3 - TIR'!$C$13+SQRT(('Ejercicio 3 - TIR'!$E$13-'Ejercicio 3 - TIR'!$C$13)*('Ejercicio 3 - TIR'!$D$13-'Ejercicio 3 - TIR'!$C$13)*B978),'Ejercicio 3 - TIR'!$E$13-SQRT(('Ejercicio 3 - TIR'!$E$13-'Ejercicio 3 - TIR'!$C$13)*('Ejercicio 3 - TIR'!$E$13-'Ejercicio 3 - TIR'!$D$13)*(1-B978)))</f>
        <v>76512.00201</v>
      </c>
      <c r="D978" s="3">
        <f t="shared" si="5"/>
        <v>0.475484017</v>
      </c>
      <c r="E978" s="4">
        <f>IF(D978&lt;=('Ejercicio 3 - TIR'!$D$14-'Ejercicio 3 - TIR'!$C$14)/('Ejercicio 3 - TIR'!$E$14-'Ejercicio 3 - TIR'!$C$14),'Ejercicio 3 - TIR'!$C$14+SQRT(('Ejercicio 3 - TIR'!$E$14-'Ejercicio 3 - TIR'!$C$14)*('Ejercicio 3 - TIR'!$D$14-'Ejercicio 3 - TIR'!$C$14)*D978),'Ejercicio 3 - TIR'!$E$14-SQRT(('Ejercicio 3 - TIR'!$E$14-'Ejercicio 3 - TIR'!$C$14)*('Ejercicio 3 - TIR'!$E$14-'Ejercicio 3 - TIR'!$D$14)*(1-D978)))</f>
        <v>31129.97196</v>
      </c>
      <c r="F978" s="3">
        <f t="shared" si="6"/>
        <v>0.4884795914</v>
      </c>
      <c r="G978" s="4">
        <f>IF(F978&lt;=('Ejercicio 3 - TIR'!$D$18-'Ejercicio 3 - TIR'!$C$18)/('Ejercicio 3 - TIR'!$E$18-'Ejercicio 3 - TIR'!$C$18),'Ejercicio 3 - TIR'!$C$18+SQRT(('Ejercicio 3 - TIR'!$E$18-'Ejercicio 3 - TIR'!$C$18)*('Ejercicio 3 - TIR'!$D$18-'Ejercicio 3 - TIR'!$C$18)*F978),'Ejercicio 3 - TIR'!$E$18-SQRT(('Ejercicio 3 - TIR'!$E$18-'Ejercicio 3 - TIR'!$C$18)*('Ejercicio 3 - TIR'!$E$18-'Ejercicio 3 - TIR'!$D$18)*(1-F978)))</f>
        <v>38559.90296</v>
      </c>
      <c r="H978" s="3">
        <f t="shared" si="7"/>
        <v>0.3785997588</v>
      </c>
      <c r="I978" s="4">
        <f>IF(H978&lt;=('Ejercicio 3 - TIR'!$D$18-'Ejercicio 3 - TIR'!$C$18)/('Ejercicio 3 - TIR'!$E$18-'Ejercicio 3 - TIR'!$C$18),'Ejercicio 3 - TIR'!$C$18+SQRT(('Ejercicio 3 - TIR'!$E$18-'Ejercicio 3 - TIR'!$C$18)*('Ejercicio 3 - TIR'!$D$18-'Ejercicio 3 - TIR'!$C$18)*H978),'Ejercicio 3 - TIR'!$E$18-SQRT(('Ejercicio 3 - TIR'!$E$18-'Ejercicio 3 - TIR'!$C$18)*('Ejercicio 3 - TIR'!$E$18-'Ejercicio 3 - TIR'!$D$18)*(1-H978)))</f>
        <v>37535.91161</v>
      </c>
      <c r="J978" s="3">
        <f t="shared" si="8"/>
        <v>0.6376598379</v>
      </c>
      <c r="K978" s="4">
        <f>IF(J978&lt;=('Ejercicio 3 - TIR'!$D$18-'Ejercicio 3 - TIR'!$C$18)/('Ejercicio 3 - TIR'!$E$18-'Ejercicio 3 - TIR'!$C$18),'Ejercicio 3 - TIR'!$C$18+SQRT(('Ejercicio 3 - TIR'!$E$18-'Ejercicio 3 - TIR'!$C$18)*('Ejercicio 3 - TIR'!$D$18-'Ejercicio 3 - TIR'!$C$18)*J978),'Ejercicio 3 - TIR'!$E$18-SQRT(('Ejercicio 3 - TIR'!$E$18-'Ejercicio 3 - TIR'!$C$18)*('Ejercicio 3 - TIR'!$E$18-'Ejercicio 3 - TIR'!$D$18)*(1-J978)))</f>
        <v>39780.02943</v>
      </c>
      <c r="L978" s="3">
        <f t="shared" si="9"/>
        <v>0.3537733911</v>
      </c>
      <c r="M978" s="4">
        <f>IF(L978&lt;=('Ejercicio 3 - TIR'!$D$18-'Ejercicio 3 - TIR'!$C$18)/('Ejercicio 3 - TIR'!$E$18-'Ejercicio 3 - TIR'!$C$18),'Ejercicio 3 - TIR'!$C$18+SQRT(('Ejercicio 3 - TIR'!$E$18-'Ejercicio 3 - TIR'!$C$18)*('Ejercicio 3 - TIR'!$D$18-'Ejercicio 3 - TIR'!$C$18)*L978),'Ejercicio 3 - TIR'!$E$18-SQRT(('Ejercicio 3 - TIR'!$E$18-'Ejercicio 3 - TIR'!$C$18)*('Ejercicio 3 - TIR'!$E$18-'Ejercicio 3 - TIR'!$D$18)*(1-L978)))</f>
        <v>37284.64197</v>
      </c>
      <c r="N978" s="3">
        <f t="shared" si="10"/>
        <v>0.9213999061</v>
      </c>
      <c r="O978" s="4">
        <f>IF(N978&lt;=('Ejercicio 3 - TIR'!$D$18-'Ejercicio 3 - TIR'!$C$18)/('Ejercicio 3 - TIR'!$E$18-'Ejercicio 3 - TIR'!$C$18),'Ejercicio 3 - TIR'!$C$18+SQRT(('Ejercicio 3 - TIR'!$E$18-'Ejercicio 3 - TIR'!$C$18)*('Ejercicio 3 - TIR'!$D$18-'Ejercicio 3 - TIR'!$C$18)*N978),'Ejercicio 3 - TIR'!$E$18-SQRT(('Ejercicio 3 - TIR'!$E$18-'Ejercicio 3 - TIR'!$C$18)*('Ejercicio 3 - TIR'!$E$18-'Ejercicio 3 - TIR'!$D$18)*(1-N978)))</f>
        <v>42572.03644</v>
      </c>
      <c r="P978" s="3">
        <f t="shared" si="11"/>
        <v>0.944324708</v>
      </c>
      <c r="Q978" s="7">
        <f>IF(P978&lt;=('Ejercicio 3 - TIR'!$D$22-'Ejercicio 3 - TIR'!$C$22)/('Ejercicio 3 - TIR'!$E$22-'Ejercicio 3 - TIR'!$C$22),'Ejercicio 3 - TIR'!$C$22+SQRT(('Ejercicio 3 - TIR'!$E$22-'Ejercicio 3 - TIR'!$C$22)*('Ejercicio 3 - TIR'!$D$22-'Ejercicio 3 - TIR'!$C$22)*P978),'Ejercicio 3 - TIR'!$E$22-SQRT(('Ejercicio 3 - TIR'!$E$22-'Ejercicio 3 - TIR'!$C$22)*('Ejercicio 3 - TIR'!$E$22-'Ejercicio 3 - TIR'!$D$22)*(1-P978)))</f>
        <v>0.1699892295</v>
      </c>
      <c r="R978" s="3">
        <f t="shared" si="12"/>
        <v>0.968289635</v>
      </c>
      <c r="S978" s="7">
        <f>IF(R978&lt;=('Ejercicio 3 - TIR'!$D$23-'Ejercicio 3 - TIR'!$C$23)/('Ejercicio 3 - TIR'!$E$23-'Ejercicio 3 - TIR'!$C$23),'Ejercicio 3 - TIR'!$C$23+SQRT(('Ejercicio 3 - TIR'!$E$23-'Ejercicio 3 - TIR'!$C$23)*('Ejercicio 3 - TIR'!$D$23-'Ejercicio 3 - TIR'!$C$23)*R978),'Ejercicio 3 - TIR'!$E$23-SQRT(('Ejercicio 3 - TIR'!$E$23-'Ejercicio 3 - TIR'!$C$23)*('Ejercicio 3 - TIR'!$E$23-'Ejercicio 3 - TIR'!$D$23)*(1-R978)))</f>
        <v>0.1724449582</v>
      </c>
      <c r="T978" s="3">
        <f t="shared" si="13"/>
        <v>0.9299934325</v>
      </c>
      <c r="U978" s="7">
        <f>IF(T978&lt;=('Ejercicio 3 - TIR'!$D$24-'Ejercicio 3 - TIR'!$C$24)/('Ejercicio 3 - TIR'!$E$24-'Ejercicio 3 - TIR'!$C$24),'Ejercicio 3 - TIR'!$C$24+SQRT(('Ejercicio 3 - TIR'!$E$24-'Ejercicio 3 - TIR'!$C$24)*('Ejercicio 3 - TIR'!$D$24-'Ejercicio 3 - TIR'!$C$24)*T978),'Ejercicio 3 - TIR'!$E$24-SQRT(('Ejercicio 3 - TIR'!$E$24-'Ejercicio 3 - TIR'!$C$24)*('Ejercicio 3 - TIR'!$E$24-'Ejercicio 3 - TIR'!$D$24)*(1-T978)))</f>
        <v>0.2059993433</v>
      </c>
      <c r="V978" s="3">
        <f t="shared" si="14"/>
        <v>0.4591804476</v>
      </c>
      <c r="W978" s="7">
        <f>IF(V978&lt;=('Ejercicio 3 - TIR'!$D$25-'Ejercicio 3 - TIR'!$C$25)/('Ejercicio 3 - TIR'!$E$25-'Ejercicio 3 - TIR'!$C$25),'Ejercicio 3 - TIR'!$C$25+SQRT(('Ejercicio 3 - TIR'!$E$25-'Ejercicio 3 - TIR'!$C$25)*('Ejercicio 3 - TIR'!$D$25-'Ejercicio 3 - TIR'!$C$25)*V978),'Ejercicio 3 - TIR'!$E$25-SQRT(('Ejercicio 3 - TIR'!$E$25-'Ejercicio 3 - TIR'!$C$25)*('Ejercicio 3 - TIR'!$E$25-'Ejercicio 3 - TIR'!$D$25)*(1-V978)))</f>
        <v>0.2064928922</v>
      </c>
      <c r="X978" s="3">
        <f t="shared" si="15"/>
        <v>0.4205365875</v>
      </c>
      <c r="Y978" s="7">
        <f>IF(X978&lt;=('Ejercicio 3 - TIR'!$D$26-'Ejercicio 3 - TIR'!$C$26)/('Ejercicio 3 - TIR'!$E$26-'Ejercicio 3 - TIR'!$C$26),'Ejercicio 3 - TIR'!$C$26+SQRT(('Ejercicio 3 - TIR'!$E$26-'Ejercicio 3 - TIR'!$C$26)*('Ejercicio 3 - TIR'!$D$26-'Ejercicio 3 - TIR'!$C$26)*X978),'Ejercicio 3 - TIR'!$E$26-SQRT(('Ejercicio 3 - TIR'!$E$26-'Ejercicio 3 - TIR'!$C$26)*('Ejercicio 3 - TIR'!$E$26-'Ejercicio 3 - TIR'!$D$26)*(1-X978)))</f>
        <v>0.2240616194</v>
      </c>
      <c r="Z978" s="3">
        <f t="shared" si="16"/>
        <v>1.16998923</v>
      </c>
      <c r="AA978" s="3">
        <f t="shared" si="17"/>
        <v>1.371747973</v>
      </c>
      <c r="AB978" s="3">
        <f t="shared" si="18"/>
        <v>1.654327155</v>
      </c>
      <c r="AC978" s="3">
        <f t="shared" si="19"/>
        <v>1.995933954</v>
      </c>
      <c r="AD978" s="3">
        <f t="shared" si="20"/>
        <v>2.443146147</v>
      </c>
      <c r="AE978" s="2">
        <f t="shared" si="21"/>
        <v>5291.759948</v>
      </c>
      <c r="AF978" s="2">
        <f t="shared" si="22"/>
        <v>6204.297271</v>
      </c>
      <c r="AG978" s="2">
        <f t="shared" si="23"/>
        <v>7482.378434</v>
      </c>
      <c r="AH978" s="2">
        <f t="shared" si="24"/>
        <v>9027.436397</v>
      </c>
      <c r="AI978" s="2">
        <f t="shared" si="25"/>
        <v>11050.13842</v>
      </c>
      <c r="AJ978" s="4">
        <f t="shared" si="26"/>
        <v>45114.67116</v>
      </c>
      <c r="AK978" s="4">
        <f t="shared" si="27"/>
        <v>51489.81068</v>
      </c>
      <c r="AL978" s="4">
        <f t="shared" si="28"/>
        <v>65809.18291</v>
      </c>
      <c r="AM978" s="4">
        <f t="shared" si="29"/>
        <v>74417.68286</v>
      </c>
      <c r="AN978" s="4">
        <f t="shared" si="30"/>
        <v>104009.7068</v>
      </c>
      <c r="AO978" s="4">
        <f>C978/'Ejercicio 3 - TIR'!$D$7</f>
        <v>15302.4004</v>
      </c>
      <c r="AP978" s="4">
        <f t="shared" si="31"/>
        <v>29812.27075</v>
      </c>
      <c r="AQ978" s="4">
        <f t="shared" si="32"/>
        <v>36187.41028</v>
      </c>
      <c r="AR978" s="4">
        <f t="shared" si="33"/>
        <v>50506.78251</v>
      </c>
      <c r="AS978" s="4">
        <f t="shared" si="34"/>
        <v>59115.28246</v>
      </c>
      <c r="AT978" s="4">
        <f t="shared" si="35"/>
        <v>88707.30642</v>
      </c>
      <c r="AU978" s="4">
        <f>AP978*'Ejercicio 3 - TIR'!$D$5</f>
        <v>14906.13538</v>
      </c>
      <c r="AV978" s="4">
        <f>AQ978*'Ejercicio 3 - TIR'!$D$5</f>
        <v>18093.70514</v>
      </c>
      <c r="AW978" s="4">
        <f>AR978*'Ejercicio 3 - TIR'!$D$5</f>
        <v>25253.39125</v>
      </c>
      <c r="AX978" s="4">
        <f>AS978*'Ejercicio 3 - TIR'!$D$5</f>
        <v>29557.64123</v>
      </c>
      <c r="AY978" s="4">
        <f>AT978*'Ejercicio 3 - TIR'!$D$5</f>
        <v>44353.65321</v>
      </c>
      <c r="AZ978" s="4">
        <f t="shared" ref="AZ978:BD978" si="2969">AJ978-AU978-AE978</f>
        <v>24916.77583</v>
      </c>
      <c r="BA978" s="4">
        <f t="shared" si="2969"/>
        <v>27191.80827</v>
      </c>
      <c r="BB978" s="4">
        <f t="shared" si="2969"/>
        <v>33073.41322</v>
      </c>
      <c r="BC978" s="4">
        <f t="shared" si="2969"/>
        <v>35832.60524</v>
      </c>
      <c r="BD978" s="4">
        <f t="shared" si="2969"/>
        <v>48605.9152</v>
      </c>
      <c r="BE978" s="4">
        <f t="shared" ref="BE978:BI978" si="2970">AZ978/Z978</f>
        <v>21296.58565</v>
      </c>
      <c r="BF978" s="4">
        <f t="shared" si="2970"/>
        <v>19822.74354</v>
      </c>
      <c r="BG978" s="4">
        <f t="shared" si="2970"/>
        <v>19992.06331</v>
      </c>
      <c r="BH978" s="4">
        <f t="shared" si="2970"/>
        <v>17952.80108</v>
      </c>
      <c r="BI978" s="4">
        <f t="shared" si="2970"/>
        <v>19894.80459</v>
      </c>
      <c r="BJ978" s="4">
        <f t="shared" si="38"/>
        <v>76055.07106</v>
      </c>
      <c r="BK978" s="4">
        <f t="shared" si="39"/>
        <v>37386.00059</v>
      </c>
      <c r="BL978" s="4">
        <f t="shared" si="40"/>
        <v>113441.0717</v>
      </c>
      <c r="BM978" s="4">
        <f>BK978*'Ejercicio 3 - TIR'!$D$5</f>
        <v>18693.00029</v>
      </c>
      <c r="BN978" s="4">
        <f t="shared" si="41"/>
        <v>94748.07136</v>
      </c>
      <c r="BO978" s="4">
        <f t="shared" si="42"/>
        <v>38781.17216</v>
      </c>
      <c r="BP978" s="4">
        <f t="shared" si="43"/>
        <v>-107641.974</v>
      </c>
      <c r="BQ978" s="4">
        <f t="shared" ref="BQ978:BT978" si="2971">BE978</f>
        <v>21296.58565</v>
      </c>
      <c r="BR978" s="4">
        <f t="shared" si="2971"/>
        <v>19822.74354</v>
      </c>
      <c r="BS978" s="4">
        <f t="shared" si="2971"/>
        <v>19992.06331</v>
      </c>
      <c r="BT978" s="4">
        <f t="shared" si="2971"/>
        <v>17952.80108</v>
      </c>
      <c r="BU978" s="4">
        <f t="shared" si="45"/>
        <v>58675.97675</v>
      </c>
      <c r="BV978" s="36">
        <f t="shared" si="46"/>
        <v>7.419412581</v>
      </c>
    </row>
    <row r="979" ht="15.0" customHeight="1">
      <c r="A979" s="2">
        <v>978.0</v>
      </c>
      <c r="B979" s="3">
        <f t="shared" si="4"/>
        <v>0.05430487146</v>
      </c>
      <c r="C979" s="4">
        <f>IF(B979&lt;=('Ejercicio 3 - TIR'!$D$13-'Ejercicio 3 - TIR'!$C$13)/('Ejercicio 3 - TIR'!$E$13-'Ejercicio 3 - TIR'!$C$13),'Ejercicio 3 - TIR'!$C$13+SQRT(('Ejercicio 3 - TIR'!$E$13-'Ejercicio 3 - TIR'!$C$13)*('Ejercicio 3 - TIR'!$D$13-'Ejercicio 3 - TIR'!$C$13)*B979),'Ejercicio 3 - TIR'!$E$13-SQRT(('Ejercicio 3 - TIR'!$E$13-'Ejercicio 3 - TIR'!$C$13)*('Ejercicio 3 - TIR'!$E$13-'Ejercicio 3 - TIR'!$D$13)*(1-B979)))</f>
        <v>64660.68113</v>
      </c>
      <c r="D979" s="3">
        <f t="shared" si="5"/>
        <v>0.2945462457</v>
      </c>
      <c r="E979" s="4">
        <f>IF(D979&lt;=('Ejercicio 3 - TIR'!$D$14-'Ejercicio 3 - TIR'!$C$14)/('Ejercicio 3 - TIR'!$E$14-'Ejercicio 3 - TIR'!$C$14),'Ejercicio 3 - TIR'!$C$14+SQRT(('Ejercicio 3 - TIR'!$E$14-'Ejercicio 3 - TIR'!$C$14)*('Ejercicio 3 - TIR'!$D$14-'Ejercicio 3 - TIR'!$C$14)*D979),'Ejercicio 3 - TIR'!$E$14-SQRT(('Ejercicio 3 - TIR'!$E$14-'Ejercicio 3 - TIR'!$C$14)*('Ejercicio 3 - TIR'!$E$14-'Ejercicio 3 - TIR'!$D$14)*(1-D979)))</f>
        <v>29700.10302</v>
      </c>
      <c r="F979" s="3">
        <f t="shared" si="6"/>
        <v>0.4020485676</v>
      </c>
      <c r="G979" s="4">
        <f>IF(F979&lt;=('Ejercicio 3 - TIR'!$D$18-'Ejercicio 3 - TIR'!$C$18)/('Ejercicio 3 - TIR'!$E$18-'Ejercicio 3 - TIR'!$C$18),'Ejercicio 3 - TIR'!$C$18+SQRT(('Ejercicio 3 - TIR'!$E$18-'Ejercicio 3 - TIR'!$C$18)*('Ejercicio 3 - TIR'!$D$18-'Ejercicio 3 - TIR'!$C$18)*F979),'Ejercicio 3 - TIR'!$E$18-SQRT(('Ejercicio 3 - TIR'!$E$18-'Ejercicio 3 - TIR'!$C$18)*('Ejercicio 3 - TIR'!$E$18-'Ejercicio 3 - TIR'!$D$18)*(1-F979)))</f>
        <v>37765.77653</v>
      </c>
      <c r="H979" s="3">
        <f t="shared" si="7"/>
        <v>0.3480755502</v>
      </c>
      <c r="I979" s="4">
        <f>IF(H979&lt;=('Ejercicio 3 - TIR'!$D$18-'Ejercicio 3 - TIR'!$C$18)/('Ejercicio 3 - TIR'!$E$18-'Ejercicio 3 - TIR'!$C$18),'Ejercicio 3 - TIR'!$C$18+SQRT(('Ejercicio 3 - TIR'!$E$18-'Ejercicio 3 - TIR'!$C$18)*('Ejercicio 3 - TIR'!$D$18-'Ejercicio 3 - TIR'!$C$18)*H979),'Ejercicio 3 - TIR'!$E$18-SQRT(('Ejercicio 3 - TIR'!$E$18-'Ejercicio 3 - TIR'!$C$18)*('Ejercicio 3 - TIR'!$E$18-'Ejercicio 3 - TIR'!$D$18)*(1-H979)))</f>
        <v>37225.74097</v>
      </c>
      <c r="J979" s="3">
        <f t="shared" si="8"/>
        <v>0.6139070316</v>
      </c>
      <c r="K979" s="4">
        <f>IF(J979&lt;=('Ejercicio 3 - TIR'!$D$18-'Ejercicio 3 - TIR'!$C$18)/('Ejercicio 3 - TIR'!$E$18-'Ejercicio 3 - TIR'!$C$18),'Ejercicio 3 - TIR'!$C$18+SQRT(('Ejercicio 3 - TIR'!$E$18-'Ejercicio 3 - TIR'!$C$18)*('Ejercicio 3 - TIR'!$D$18-'Ejercicio 3 - TIR'!$C$18)*J979),'Ejercicio 3 - TIR'!$E$18-SQRT(('Ejercicio 3 - TIR'!$E$18-'Ejercicio 3 - TIR'!$C$18)*('Ejercicio 3 - TIR'!$E$18-'Ejercicio 3 - TIR'!$D$18)*(1-J979)))</f>
        <v>39596.14791</v>
      </c>
      <c r="L979" s="3">
        <f t="shared" si="9"/>
        <v>0.9093629136</v>
      </c>
      <c r="M979" s="4">
        <f>IF(L979&lt;=('Ejercicio 3 - TIR'!$D$18-'Ejercicio 3 - TIR'!$C$18)/('Ejercicio 3 - TIR'!$E$18-'Ejercicio 3 - TIR'!$C$18),'Ejercicio 3 - TIR'!$C$18+SQRT(('Ejercicio 3 - TIR'!$E$18-'Ejercicio 3 - TIR'!$C$18)*('Ejercicio 3 - TIR'!$D$18-'Ejercicio 3 - TIR'!$C$18)*L979),'Ejercicio 3 - TIR'!$E$18-SQRT(('Ejercicio 3 - TIR'!$E$18-'Ejercicio 3 - TIR'!$C$18)*('Ejercicio 3 - TIR'!$E$18-'Ejercicio 3 - TIR'!$D$18)*(1-L979)))</f>
        <v>42392.74445</v>
      </c>
      <c r="N979" s="3">
        <f t="shared" si="10"/>
        <v>0.4499819374</v>
      </c>
      <c r="O979" s="4">
        <f>IF(N979&lt;=('Ejercicio 3 - TIR'!$D$18-'Ejercicio 3 - TIR'!$C$18)/('Ejercicio 3 - TIR'!$E$18-'Ejercicio 3 - TIR'!$C$18),'Ejercicio 3 - TIR'!$C$18+SQRT(('Ejercicio 3 - TIR'!$E$18-'Ejercicio 3 - TIR'!$C$18)*('Ejercicio 3 - TIR'!$D$18-'Ejercicio 3 - TIR'!$C$18)*N979),'Ejercicio 3 - TIR'!$E$18-SQRT(('Ejercicio 3 - TIR'!$E$18-'Ejercicio 3 - TIR'!$C$18)*('Ejercicio 3 - TIR'!$E$18-'Ejercicio 3 - TIR'!$D$18)*(1-N979)))</f>
        <v>38215.67347</v>
      </c>
      <c r="P979" s="3">
        <f t="shared" si="11"/>
        <v>0.398323971</v>
      </c>
      <c r="Q979" s="7">
        <f>IF(P979&lt;=('Ejercicio 3 - TIR'!$D$22-'Ejercicio 3 - TIR'!$C$22)/('Ejercicio 3 - TIR'!$E$22-'Ejercicio 3 - TIR'!$C$22),'Ejercicio 3 - TIR'!$C$22+SQRT(('Ejercicio 3 - TIR'!$E$22-'Ejercicio 3 - TIR'!$C$22)*('Ejercicio 3 - TIR'!$D$22-'Ejercicio 3 - TIR'!$C$22)*P979),'Ejercicio 3 - TIR'!$E$22-SQRT(('Ejercicio 3 - TIR'!$E$22-'Ejercicio 3 - TIR'!$C$22)*('Ejercicio 3 - TIR'!$E$22-'Ejercicio 3 - TIR'!$D$22)*(1-P979)))</f>
        <v>0.146776541</v>
      </c>
      <c r="R979" s="3">
        <f t="shared" si="12"/>
        <v>0.3248646685</v>
      </c>
      <c r="S979" s="7">
        <f>IF(R979&lt;=('Ejercicio 3 - TIR'!$D$23-'Ejercicio 3 - TIR'!$C$23)/('Ejercicio 3 - TIR'!$E$23-'Ejercicio 3 - TIR'!$C$23),'Ejercicio 3 - TIR'!$C$23+SQRT(('Ejercicio 3 - TIR'!$E$23-'Ejercicio 3 - TIR'!$C$23)*('Ejercicio 3 - TIR'!$D$23-'Ejercicio 3 - TIR'!$C$23)*R979),'Ejercicio 3 - TIR'!$E$23-SQRT(('Ejercicio 3 - TIR'!$E$23-'Ejercicio 3 - TIR'!$C$23)*('Ejercicio 3 - TIR'!$E$23-'Ejercicio 3 - TIR'!$D$23)*(1-R979)))</f>
        <v>0.144181737</v>
      </c>
      <c r="T979" s="3">
        <f t="shared" si="13"/>
        <v>0.793950943</v>
      </c>
      <c r="U979" s="7">
        <f>IF(T979&lt;=('Ejercicio 3 - TIR'!$D$24-'Ejercicio 3 - TIR'!$C$24)/('Ejercicio 3 - TIR'!$E$24-'Ejercicio 3 - TIR'!$C$24),'Ejercicio 3 - TIR'!$C$24+SQRT(('Ejercicio 3 - TIR'!$E$24-'Ejercicio 3 - TIR'!$C$24)*('Ejercicio 3 - TIR'!$D$24-'Ejercicio 3 - TIR'!$C$24)*T979),'Ejercicio 3 - TIR'!$E$24-SQRT(('Ejercicio 3 - TIR'!$E$24-'Ejercicio 3 - TIR'!$C$24)*('Ejercicio 3 - TIR'!$E$24-'Ejercicio 3 - TIR'!$D$24)*(1-T979)))</f>
        <v>0.1959804796</v>
      </c>
      <c r="V979" s="3">
        <f t="shared" si="14"/>
        <v>0.4302865086</v>
      </c>
      <c r="W979" s="7">
        <f>IF(V979&lt;=('Ejercicio 3 - TIR'!$D$25-'Ejercicio 3 - TIR'!$C$25)/('Ejercicio 3 - TIR'!$E$25-'Ejercicio 3 - TIR'!$C$25),'Ejercicio 3 - TIR'!$C$25+SQRT(('Ejercicio 3 - TIR'!$E$25-'Ejercicio 3 - TIR'!$C$25)*('Ejercicio 3 - TIR'!$D$25-'Ejercicio 3 - TIR'!$C$25)*V979),'Ejercicio 3 - TIR'!$E$25-SQRT(('Ejercicio 3 - TIR'!$E$25-'Ejercicio 3 - TIR'!$C$25)*('Ejercicio 3 - TIR'!$E$25-'Ejercicio 3 - TIR'!$D$25)*(1-V979)))</f>
        <v>0.205345804</v>
      </c>
      <c r="X979" s="3">
        <f t="shared" si="15"/>
        <v>0.07141577739</v>
      </c>
      <c r="Y979" s="7">
        <f>IF(X979&lt;=('Ejercicio 3 - TIR'!$D$26-'Ejercicio 3 - TIR'!$C$26)/('Ejercicio 3 - TIR'!$E$26-'Ejercicio 3 - TIR'!$C$26),'Ejercicio 3 - TIR'!$C$26+SQRT(('Ejercicio 3 - TIR'!$E$26-'Ejercicio 3 - TIR'!$C$26)*('Ejercicio 3 - TIR'!$D$26-'Ejercicio 3 - TIR'!$C$26)*X979),'Ejercicio 3 - TIR'!$E$26-SQRT(('Ejercicio 3 - TIR'!$E$26-'Ejercicio 3 - TIR'!$C$26)*('Ejercicio 3 - TIR'!$E$26-'Ejercicio 3 - TIR'!$D$26)*(1-X979)))</f>
        <v>0.2038860577</v>
      </c>
      <c r="Z979" s="3">
        <f t="shared" si="16"/>
        <v>1.146776541</v>
      </c>
      <c r="AA979" s="3">
        <f t="shared" si="17"/>
        <v>1.312120775</v>
      </c>
      <c r="AB979" s="3">
        <f t="shared" si="18"/>
        <v>1.569270833</v>
      </c>
      <c r="AC979" s="3">
        <f t="shared" si="19"/>
        <v>1.891514014</v>
      </c>
      <c r="AD979" s="3">
        <f t="shared" si="20"/>
        <v>2.27716735</v>
      </c>
      <c r="AE979" s="2">
        <f t="shared" si="21"/>
        <v>4359.278389</v>
      </c>
      <c r="AF979" s="2">
        <f t="shared" si="22"/>
        <v>4987.806719</v>
      </c>
      <c r="AG979" s="2">
        <f t="shared" si="23"/>
        <v>5965.319472</v>
      </c>
      <c r="AH979" s="2">
        <f t="shared" si="24"/>
        <v>7190.272795</v>
      </c>
      <c r="AI979" s="2">
        <f t="shared" si="25"/>
        <v>8656.269169</v>
      </c>
      <c r="AJ979" s="4">
        <f t="shared" si="26"/>
        <v>43308.90658</v>
      </c>
      <c r="AK979" s="4">
        <f t="shared" si="27"/>
        <v>48844.66807</v>
      </c>
      <c r="AL979" s="4">
        <f t="shared" si="28"/>
        <v>62137.08003</v>
      </c>
      <c r="AM979" s="4">
        <f t="shared" si="29"/>
        <v>80186.47024</v>
      </c>
      <c r="AN979" s="4">
        <f t="shared" si="30"/>
        <v>87023.48388</v>
      </c>
      <c r="AO979" s="4">
        <f>C979/'Ejercicio 3 - TIR'!$D$7</f>
        <v>12932.13623</v>
      </c>
      <c r="AP979" s="4">
        <f t="shared" si="31"/>
        <v>30376.77035</v>
      </c>
      <c r="AQ979" s="4">
        <f t="shared" si="32"/>
        <v>35912.53185</v>
      </c>
      <c r="AR979" s="4">
        <f t="shared" si="33"/>
        <v>49204.9438</v>
      </c>
      <c r="AS979" s="4">
        <f t="shared" si="34"/>
        <v>67254.33402</v>
      </c>
      <c r="AT979" s="4">
        <f t="shared" si="35"/>
        <v>74091.34766</v>
      </c>
      <c r="AU979" s="4">
        <f>AP979*'Ejercicio 3 - TIR'!$D$5</f>
        <v>15188.38518</v>
      </c>
      <c r="AV979" s="4">
        <f>AQ979*'Ejercicio 3 - TIR'!$D$5</f>
        <v>17956.26592</v>
      </c>
      <c r="AW979" s="4">
        <f>AR979*'Ejercicio 3 - TIR'!$D$5</f>
        <v>24602.4719</v>
      </c>
      <c r="AX979" s="4">
        <f>AS979*'Ejercicio 3 - TIR'!$D$5</f>
        <v>33627.16701</v>
      </c>
      <c r="AY979" s="4">
        <f>AT979*'Ejercicio 3 - TIR'!$D$5</f>
        <v>37045.67383</v>
      </c>
      <c r="AZ979" s="4">
        <f t="shared" ref="AZ979:BD979" si="2972">AJ979-AU979-AE979</f>
        <v>23761.24301</v>
      </c>
      <c r="BA979" s="4">
        <f t="shared" si="2972"/>
        <v>25900.59543</v>
      </c>
      <c r="BB979" s="4">
        <f t="shared" si="2972"/>
        <v>31569.28866</v>
      </c>
      <c r="BC979" s="4">
        <f t="shared" si="2972"/>
        <v>39369.03044</v>
      </c>
      <c r="BD979" s="4">
        <f t="shared" si="2972"/>
        <v>41321.54088</v>
      </c>
      <c r="BE979" s="4">
        <f t="shared" ref="BE979:BI979" si="2973">AZ979/Z979</f>
        <v>20720.02885</v>
      </c>
      <c r="BF979" s="4">
        <f t="shared" si="2973"/>
        <v>19739.4904</v>
      </c>
      <c r="BG979" s="4">
        <f t="shared" si="2973"/>
        <v>20117.17033</v>
      </c>
      <c r="BH979" s="4">
        <f t="shared" si="2973"/>
        <v>20813.50185</v>
      </c>
      <c r="BI979" s="4">
        <f t="shared" si="2973"/>
        <v>18146.0273</v>
      </c>
      <c r="BJ979" s="4">
        <f t="shared" si="38"/>
        <v>67632.10489</v>
      </c>
      <c r="BK979" s="4">
        <f t="shared" si="39"/>
        <v>29448.63838</v>
      </c>
      <c r="BL979" s="4">
        <f t="shared" si="40"/>
        <v>97080.74327</v>
      </c>
      <c r="BM979" s="4">
        <f>BK979*'Ejercicio 3 - TIR'!$D$5</f>
        <v>14724.31919</v>
      </c>
      <c r="BN979" s="4">
        <f t="shared" si="41"/>
        <v>82356.42408</v>
      </c>
      <c r="BO979" s="4">
        <f t="shared" si="42"/>
        <v>36166.17114</v>
      </c>
      <c r="BP979" s="4">
        <f t="shared" si="43"/>
        <v>-94360.78415</v>
      </c>
      <c r="BQ979" s="4">
        <f t="shared" ref="BQ979:BT979" si="2974">BE979</f>
        <v>20720.02885</v>
      </c>
      <c r="BR979" s="4">
        <f t="shared" si="2974"/>
        <v>19739.4904</v>
      </c>
      <c r="BS979" s="4">
        <f t="shared" si="2974"/>
        <v>20117.17033</v>
      </c>
      <c r="BT979" s="4">
        <f t="shared" si="2974"/>
        <v>20813.50185</v>
      </c>
      <c r="BU979" s="4">
        <f t="shared" si="45"/>
        <v>54312.19843</v>
      </c>
      <c r="BV979" s="36">
        <f t="shared" si="46"/>
        <v>11.35221651</v>
      </c>
    </row>
    <row r="980" ht="15.0" customHeight="1">
      <c r="A980" s="2">
        <v>979.0</v>
      </c>
      <c r="B980" s="3">
        <f t="shared" si="4"/>
        <v>0.8232492884</v>
      </c>
      <c r="C980" s="4">
        <f>IF(B980&lt;=('Ejercicio 3 - TIR'!$D$13-'Ejercicio 3 - TIR'!$C$13)/('Ejercicio 3 - TIR'!$E$13-'Ejercicio 3 - TIR'!$C$13),'Ejercicio 3 - TIR'!$C$13+SQRT(('Ejercicio 3 - TIR'!$E$13-'Ejercicio 3 - TIR'!$C$13)*('Ejercicio 3 - TIR'!$D$13-'Ejercicio 3 - TIR'!$C$13)*B980),'Ejercicio 3 - TIR'!$E$13-SQRT(('Ejercicio 3 - TIR'!$E$13-'Ejercicio 3 - TIR'!$C$13)*('Ejercicio 3 - TIR'!$E$13-'Ejercicio 3 - TIR'!$D$13)*(1-B980)))</f>
        <v>85436.3173</v>
      </c>
      <c r="D980" s="3">
        <f t="shared" si="5"/>
        <v>0.1244603866</v>
      </c>
      <c r="E980" s="4">
        <f>IF(D980&lt;=('Ejercicio 3 - TIR'!$D$14-'Ejercicio 3 - TIR'!$C$14)/('Ejercicio 3 - TIR'!$E$14-'Ejercicio 3 - TIR'!$C$14),'Ejercicio 3 - TIR'!$C$14+SQRT(('Ejercicio 3 - TIR'!$E$14-'Ejercicio 3 - TIR'!$C$14)*('Ejercicio 3 - TIR'!$D$14-'Ejercicio 3 - TIR'!$C$14)*D980),'Ejercicio 3 - TIR'!$E$14-SQRT(('Ejercicio 3 - TIR'!$E$14-'Ejercicio 3 - TIR'!$C$14)*('Ejercicio 3 - TIR'!$E$14-'Ejercicio 3 - TIR'!$D$14)*(1-D980)))</f>
        <v>28055.24614</v>
      </c>
      <c r="F980" s="3">
        <f t="shared" si="6"/>
        <v>0.3891375297</v>
      </c>
      <c r="G980" s="4">
        <f>IF(F980&lt;=('Ejercicio 3 - TIR'!$D$18-'Ejercicio 3 - TIR'!$C$18)/('Ejercicio 3 - TIR'!$E$18-'Ejercicio 3 - TIR'!$C$18),'Ejercicio 3 - TIR'!$C$18+SQRT(('Ejercicio 3 - TIR'!$E$18-'Ejercicio 3 - TIR'!$C$18)*('Ejercicio 3 - TIR'!$D$18-'Ejercicio 3 - TIR'!$C$18)*F980),'Ejercicio 3 - TIR'!$E$18-SQRT(('Ejercicio 3 - TIR'!$E$18-'Ejercicio 3 - TIR'!$C$18)*('Ejercicio 3 - TIR'!$E$18-'Ejercicio 3 - TIR'!$D$18)*(1-F980)))</f>
        <v>37640.06737</v>
      </c>
      <c r="H980" s="3">
        <f t="shared" si="7"/>
        <v>0.754343859</v>
      </c>
      <c r="I980" s="4">
        <f>IF(H980&lt;=('Ejercicio 3 - TIR'!$D$18-'Ejercicio 3 - TIR'!$C$18)/('Ejercicio 3 - TIR'!$E$18-'Ejercicio 3 - TIR'!$C$18),'Ejercicio 3 - TIR'!$C$18+SQRT(('Ejercicio 3 - TIR'!$E$18-'Ejercicio 3 - TIR'!$C$18)*('Ejercicio 3 - TIR'!$D$18-'Ejercicio 3 - TIR'!$C$18)*H980),'Ejercicio 3 - TIR'!$E$18-SQRT(('Ejercicio 3 - TIR'!$E$18-'Ejercicio 3 - TIR'!$C$18)*('Ejercicio 3 - TIR'!$E$18-'Ejercicio 3 - TIR'!$D$18)*(1-H980)))</f>
        <v>40707.65675</v>
      </c>
      <c r="J980" s="3">
        <f t="shared" si="8"/>
        <v>0.3937953081</v>
      </c>
      <c r="K980" s="4">
        <f>IF(J980&lt;=('Ejercicio 3 - TIR'!$D$18-'Ejercicio 3 - TIR'!$C$18)/('Ejercicio 3 - TIR'!$E$18-'Ejercicio 3 - TIR'!$C$18),'Ejercicio 3 - TIR'!$C$18+SQRT(('Ejercicio 3 - TIR'!$E$18-'Ejercicio 3 - TIR'!$C$18)*('Ejercicio 3 - TIR'!$D$18-'Ejercicio 3 - TIR'!$C$18)*J980),'Ejercicio 3 - TIR'!$E$18-SQRT(('Ejercicio 3 - TIR'!$E$18-'Ejercicio 3 - TIR'!$C$18)*('Ejercicio 3 - TIR'!$E$18-'Ejercicio 3 - TIR'!$D$18)*(1-J980)))</f>
        <v>37685.65522</v>
      </c>
      <c r="L980" s="3">
        <f t="shared" si="9"/>
        <v>0.3842651606</v>
      </c>
      <c r="M980" s="4">
        <f>IF(L980&lt;=('Ejercicio 3 - TIR'!$D$18-'Ejercicio 3 - TIR'!$C$18)/('Ejercicio 3 - TIR'!$E$18-'Ejercicio 3 - TIR'!$C$18),'Ejercicio 3 - TIR'!$C$18+SQRT(('Ejercicio 3 - TIR'!$E$18-'Ejercicio 3 - TIR'!$C$18)*('Ejercicio 3 - TIR'!$D$18-'Ejercicio 3 - TIR'!$C$18)*L980),'Ejercicio 3 - TIR'!$E$18-SQRT(('Ejercicio 3 - TIR'!$E$18-'Ejercicio 3 - TIR'!$C$18)*('Ejercicio 3 - TIR'!$E$18-'Ejercicio 3 - TIR'!$D$18)*(1-L980)))</f>
        <v>37592.08628</v>
      </c>
      <c r="N980" s="3">
        <f t="shared" si="10"/>
        <v>0.3869910955</v>
      </c>
      <c r="O980" s="4">
        <f>IF(N980&lt;=('Ejercicio 3 - TIR'!$D$18-'Ejercicio 3 - TIR'!$C$18)/('Ejercicio 3 - TIR'!$E$18-'Ejercicio 3 - TIR'!$C$18),'Ejercicio 3 - TIR'!$C$18+SQRT(('Ejercicio 3 - TIR'!$E$18-'Ejercicio 3 - TIR'!$C$18)*('Ejercicio 3 - TIR'!$D$18-'Ejercicio 3 - TIR'!$C$18)*N980),'Ejercicio 3 - TIR'!$E$18-SQRT(('Ejercicio 3 - TIR'!$E$18-'Ejercicio 3 - TIR'!$C$18)*('Ejercicio 3 - TIR'!$E$18-'Ejercicio 3 - TIR'!$D$18)*(1-N980)))</f>
        <v>37618.96741</v>
      </c>
      <c r="P980" s="3">
        <f t="shared" si="11"/>
        <v>0.7183031828</v>
      </c>
      <c r="Q980" s="7">
        <f>IF(P980&lt;=('Ejercicio 3 - TIR'!$D$22-'Ejercicio 3 - TIR'!$C$22)/('Ejercicio 3 - TIR'!$E$22-'Ejercicio 3 - TIR'!$C$22),'Ejercicio 3 - TIR'!$C$22+SQRT(('Ejercicio 3 - TIR'!$E$22-'Ejercicio 3 - TIR'!$C$22)*('Ejercicio 3 - TIR'!$D$22-'Ejercicio 3 - TIR'!$C$22)*P980),'Ejercicio 3 - TIR'!$E$22-SQRT(('Ejercicio 3 - TIR'!$E$22-'Ejercicio 3 - TIR'!$C$22)*('Ejercicio 3 - TIR'!$E$22-'Ejercicio 3 - TIR'!$D$22)*(1-P980)))</f>
        <v>0.1574821344</v>
      </c>
      <c r="R980" s="3">
        <f t="shared" si="12"/>
        <v>0.633692172</v>
      </c>
      <c r="S980" s="7">
        <f>IF(R980&lt;=('Ejercicio 3 - TIR'!$D$23-'Ejercicio 3 - TIR'!$C$23)/('Ejercicio 3 - TIR'!$E$23-'Ejercicio 3 - TIR'!$C$23),'Ejercicio 3 - TIR'!$C$23+SQRT(('Ejercicio 3 - TIR'!$E$23-'Ejercicio 3 - TIR'!$C$23)*('Ejercicio 3 - TIR'!$D$23-'Ejercicio 3 - TIR'!$C$23)*R980),'Ejercicio 3 - TIR'!$E$23-SQRT(('Ejercicio 3 - TIR'!$E$23-'Ejercicio 3 - TIR'!$C$23)*('Ejercicio 3 - TIR'!$E$23-'Ejercicio 3 - TIR'!$D$23)*(1-R980)))</f>
        <v>0.1543221089</v>
      </c>
      <c r="T980" s="3">
        <f t="shared" si="13"/>
        <v>0.8995361545</v>
      </c>
      <c r="U980" s="7">
        <f>IF(T980&lt;=('Ejercicio 3 - TIR'!$D$24-'Ejercicio 3 - TIR'!$C$24)/('Ejercicio 3 - TIR'!$E$24-'Ejercicio 3 - TIR'!$C$24),'Ejercicio 3 - TIR'!$C$24+SQRT(('Ejercicio 3 - TIR'!$E$24-'Ejercicio 3 - TIR'!$C$24)*('Ejercicio 3 - TIR'!$D$24-'Ejercicio 3 - TIR'!$C$24)*T980),'Ejercicio 3 - TIR'!$E$24-SQRT(('Ejercicio 3 - TIR'!$E$24-'Ejercicio 3 - TIR'!$C$24)*('Ejercicio 3 - TIR'!$E$24-'Ejercicio 3 - TIR'!$D$24)*(1-T980)))</f>
        <v>0.2032280363</v>
      </c>
      <c r="V980" s="3">
        <f t="shared" si="14"/>
        <v>0.9767049365</v>
      </c>
      <c r="W980" s="7">
        <f>IF(V980&lt;=('Ejercicio 3 - TIR'!$D$25-'Ejercicio 3 - TIR'!$C$25)/('Ejercicio 3 - TIR'!$E$25-'Ejercicio 3 - TIR'!$C$25),'Ejercicio 3 - TIR'!$C$25+SQRT(('Ejercicio 3 - TIR'!$E$25-'Ejercicio 3 - TIR'!$C$25)*('Ejercicio 3 - TIR'!$D$25-'Ejercicio 3 - TIR'!$C$25)*V980),'Ejercicio 3 - TIR'!$E$25-SQRT(('Ejercicio 3 - TIR'!$E$25-'Ejercicio 3 - TIR'!$C$25)*('Ejercicio 3 - TIR'!$E$25-'Ejercicio 3 - TIR'!$D$25)*(1-V980)))</f>
        <v>0.2409704528</v>
      </c>
      <c r="X980" s="3">
        <f t="shared" si="15"/>
        <v>0.3902603145</v>
      </c>
      <c r="Y980" s="7">
        <f>IF(X980&lt;=('Ejercicio 3 - TIR'!$D$26-'Ejercicio 3 - TIR'!$C$26)/('Ejercicio 3 - TIR'!$E$26-'Ejercicio 3 - TIR'!$C$26),'Ejercicio 3 - TIR'!$C$26+SQRT(('Ejercicio 3 - TIR'!$E$26-'Ejercicio 3 - TIR'!$C$26)*('Ejercicio 3 - TIR'!$D$26-'Ejercicio 3 - TIR'!$C$26)*X980),'Ejercicio 3 - TIR'!$E$26-SQRT(('Ejercicio 3 - TIR'!$E$26-'Ejercicio 3 - TIR'!$C$26)*('Ejercicio 3 - TIR'!$E$26-'Ejercicio 3 - TIR'!$D$26)*(1-X980)))</f>
        <v>0.2226188681</v>
      </c>
      <c r="Z980" s="3">
        <f t="shared" si="16"/>
        <v>1.157482134</v>
      </c>
      <c r="AA980" s="3">
        <f t="shared" si="17"/>
        <v>1.336107218</v>
      </c>
      <c r="AB980" s="3">
        <f t="shared" si="18"/>
        <v>1.607641665</v>
      </c>
      <c r="AC980" s="3">
        <f t="shared" si="19"/>
        <v>1.995035805</v>
      </c>
      <c r="AD980" s="3">
        <f t="shared" si="20"/>
        <v>2.439168417</v>
      </c>
      <c r="AE980" s="2">
        <f t="shared" si="21"/>
        <v>4418.200044</v>
      </c>
      <c r="AF980" s="2">
        <f t="shared" si="22"/>
        <v>5100.025992</v>
      </c>
      <c r="AG980" s="2">
        <f t="shared" si="23"/>
        <v>6136.49426</v>
      </c>
      <c r="AH980" s="2">
        <f t="shared" si="24"/>
        <v>7615.20806</v>
      </c>
      <c r="AI980" s="2">
        <f t="shared" si="25"/>
        <v>9310.497058</v>
      </c>
      <c r="AJ980" s="4">
        <f t="shared" si="26"/>
        <v>43567.70552</v>
      </c>
      <c r="AK980" s="4">
        <f t="shared" si="27"/>
        <v>54389.79403</v>
      </c>
      <c r="AL980" s="4">
        <f t="shared" si="28"/>
        <v>60585.0295</v>
      </c>
      <c r="AM980" s="4">
        <f t="shared" si="29"/>
        <v>74997.5581</v>
      </c>
      <c r="AN980" s="4">
        <f t="shared" si="30"/>
        <v>91758.99718</v>
      </c>
      <c r="AO980" s="4">
        <f>C980/'Ejercicio 3 - TIR'!$D$7</f>
        <v>17087.26346</v>
      </c>
      <c r="AP980" s="4">
        <f t="shared" si="31"/>
        <v>26480.44206</v>
      </c>
      <c r="AQ980" s="4">
        <f t="shared" si="32"/>
        <v>37302.53057</v>
      </c>
      <c r="AR980" s="4">
        <f t="shared" si="33"/>
        <v>43497.76604</v>
      </c>
      <c r="AS980" s="4">
        <f t="shared" si="34"/>
        <v>57910.29464</v>
      </c>
      <c r="AT980" s="4">
        <f t="shared" si="35"/>
        <v>74671.73372</v>
      </c>
      <c r="AU980" s="4">
        <f>AP980*'Ejercicio 3 - TIR'!$D$5</f>
        <v>13240.22103</v>
      </c>
      <c r="AV980" s="4">
        <f>AQ980*'Ejercicio 3 - TIR'!$D$5</f>
        <v>18651.26528</v>
      </c>
      <c r="AW980" s="4">
        <f>AR980*'Ejercicio 3 - TIR'!$D$5</f>
        <v>21748.88302</v>
      </c>
      <c r="AX980" s="4">
        <f>AS980*'Ejercicio 3 - TIR'!$D$5</f>
        <v>28955.14732</v>
      </c>
      <c r="AY980" s="4">
        <f>AT980*'Ejercicio 3 - TIR'!$D$5</f>
        <v>37335.86686</v>
      </c>
      <c r="AZ980" s="4">
        <f t="shared" ref="AZ980:BD980" si="2975">AJ980-AU980-AE980</f>
        <v>25909.28445</v>
      </c>
      <c r="BA980" s="4">
        <f t="shared" si="2975"/>
        <v>30638.50275</v>
      </c>
      <c r="BB980" s="4">
        <f t="shared" si="2975"/>
        <v>32699.65222</v>
      </c>
      <c r="BC980" s="4">
        <f t="shared" si="2975"/>
        <v>38427.20272</v>
      </c>
      <c r="BD980" s="4">
        <f t="shared" si="2975"/>
        <v>45112.63326</v>
      </c>
      <c r="BE980" s="4">
        <f t="shared" ref="BE980:BI980" si="2976">AZ980/Z980</f>
        <v>22384.17655</v>
      </c>
      <c r="BF980" s="4">
        <f t="shared" si="2976"/>
        <v>22931.17074</v>
      </c>
      <c r="BG980" s="4">
        <f t="shared" si="2976"/>
        <v>20340.13732</v>
      </c>
      <c r="BH980" s="4">
        <f t="shared" si="2976"/>
        <v>19261.41006</v>
      </c>
      <c r="BI980" s="4">
        <f t="shared" si="2976"/>
        <v>18495.08748</v>
      </c>
      <c r="BJ980" s="4">
        <f t="shared" si="38"/>
        <v>68431.47033</v>
      </c>
      <c r="BK980" s="4">
        <f t="shared" si="39"/>
        <v>41678.71337</v>
      </c>
      <c r="BL980" s="4">
        <f t="shared" si="40"/>
        <v>110110.1837</v>
      </c>
      <c r="BM980" s="4">
        <f>BK980*'Ejercicio 3 - TIR'!$D$5</f>
        <v>20839.35668</v>
      </c>
      <c r="BN980" s="4">
        <f t="shared" si="41"/>
        <v>89270.82701</v>
      </c>
      <c r="BO980" s="4">
        <f t="shared" si="42"/>
        <v>36598.87787</v>
      </c>
      <c r="BP980" s="4">
        <f t="shared" si="43"/>
        <v>-113491.5634</v>
      </c>
      <c r="BQ980" s="4">
        <f t="shared" ref="BQ980:BT980" si="2977">BE980</f>
        <v>22384.17655</v>
      </c>
      <c r="BR980" s="4">
        <f t="shared" si="2977"/>
        <v>22931.17074</v>
      </c>
      <c r="BS980" s="4">
        <f t="shared" si="2977"/>
        <v>20340.13732</v>
      </c>
      <c r="BT980" s="4">
        <f t="shared" si="2977"/>
        <v>19261.41006</v>
      </c>
      <c r="BU980" s="4">
        <f t="shared" si="45"/>
        <v>55093.96536</v>
      </c>
      <c r="BV980" s="36">
        <f t="shared" si="46"/>
        <v>6.433521368</v>
      </c>
    </row>
    <row r="981" ht="15.0" customHeight="1">
      <c r="A981" s="2">
        <v>980.0</v>
      </c>
      <c r="B981" s="3">
        <f t="shared" si="4"/>
        <v>0.527613023</v>
      </c>
      <c r="C981" s="4">
        <f>IF(B981&lt;=('Ejercicio 3 - TIR'!$D$13-'Ejercicio 3 - TIR'!$C$13)/('Ejercicio 3 - TIR'!$E$13-'Ejercicio 3 - TIR'!$C$13),'Ejercicio 3 - TIR'!$C$13+SQRT(('Ejercicio 3 - TIR'!$E$13-'Ejercicio 3 - TIR'!$C$13)*('Ejercicio 3 - TIR'!$D$13-'Ejercicio 3 - TIR'!$C$13)*B981),'Ejercicio 3 - TIR'!$E$13-SQRT(('Ejercicio 3 - TIR'!$E$13-'Ejercicio 3 - TIR'!$C$13)*('Ejercicio 3 - TIR'!$E$13-'Ejercicio 3 - TIR'!$D$13)*(1-B981)))</f>
        <v>76191.08628</v>
      </c>
      <c r="D981" s="3">
        <f t="shared" si="5"/>
        <v>0.5033277808</v>
      </c>
      <c r="E981" s="4">
        <f>IF(D981&lt;=('Ejercicio 3 - TIR'!$D$14-'Ejercicio 3 - TIR'!$C$14)/('Ejercicio 3 - TIR'!$E$14-'Ejercicio 3 - TIR'!$C$14),'Ejercicio 3 - TIR'!$C$14+SQRT(('Ejercicio 3 - TIR'!$E$14-'Ejercicio 3 - TIR'!$C$14)*('Ejercicio 3 - TIR'!$D$14-'Ejercicio 3 - TIR'!$C$14)*D981),'Ejercicio 3 - TIR'!$E$14-SQRT(('Ejercicio 3 - TIR'!$E$14-'Ejercicio 3 - TIR'!$C$14)*('Ejercicio 3 - TIR'!$E$14-'Ejercicio 3 - TIR'!$D$14)*(1-D981)))</f>
        <v>31368.6135</v>
      </c>
      <c r="F981" s="3">
        <f t="shared" si="6"/>
        <v>0.3558730456</v>
      </c>
      <c r="G981" s="4">
        <f>IF(F981&lt;=('Ejercicio 3 - TIR'!$D$18-'Ejercicio 3 - TIR'!$C$18)/('Ejercicio 3 - TIR'!$E$18-'Ejercicio 3 - TIR'!$C$18),'Ejercicio 3 - TIR'!$C$18+SQRT(('Ejercicio 3 - TIR'!$E$18-'Ejercicio 3 - TIR'!$C$18)*('Ejercicio 3 - TIR'!$D$18-'Ejercicio 3 - TIR'!$C$18)*F981),'Ejercicio 3 - TIR'!$E$18-SQRT(('Ejercicio 3 - TIR'!$E$18-'Ejercicio 3 - TIR'!$C$18)*('Ejercicio 3 - TIR'!$E$18-'Ejercicio 3 - TIR'!$D$18)*(1-F981)))</f>
        <v>37306.22726</v>
      </c>
      <c r="H981" s="3">
        <f t="shared" si="7"/>
        <v>0.12851362</v>
      </c>
      <c r="I981" s="4">
        <f>IF(H981&lt;=('Ejercicio 3 - TIR'!$D$18-'Ejercicio 3 - TIR'!$C$18)/('Ejercicio 3 - TIR'!$E$18-'Ejercicio 3 - TIR'!$C$18),'Ejercicio 3 - TIR'!$C$18+SQRT(('Ejercicio 3 - TIR'!$E$18-'Ejercicio 3 - TIR'!$C$18)*('Ejercicio 3 - TIR'!$D$18-'Ejercicio 3 - TIR'!$C$18)*H981),'Ejercicio 3 - TIR'!$E$18-SQRT(('Ejercicio 3 - TIR'!$E$18-'Ejercicio 3 - TIR'!$C$18)*('Ejercicio 3 - TIR'!$E$18-'Ejercicio 3 - TIR'!$D$18)*(1-H981)))</f>
        <v>34390.56295</v>
      </c>
      <c r="J981" s="3">
        <f t="shared" si="8"/>
        <v>0.1380251762</v>
      </c>
      <c r="K981" s="4">
        <f>IF(J981&lt;=('Ejercicio 3 - TIR'!$D$18-'Ejercicio 3 - TIR'!$C$18)/('Ejercicio 3 - TIR'!$E$18-'Ejercicio 3 - TIR'!$C$18),'Ejercicio 3 - TIR'!$C$18+SQRT(('Ejercicio 3 - TIR'!$E$18-'Ejercicio 3 - TIR'!$C$18)*('Ejercicio 3 - TIR'!$D$18-'Ejercicio 3 - TIR'!$C$18)*J981),'Ejercicio 3 - TIR'!$E$18-SQRT(('Ejercicio 3 - TIR'!$E$18-'Ejercicio 3 - TIR'!$C$18)*('Ejercicio 3 - TIR'!$E$18-'Ejercicio 3 - TIR'!$D$18)*(1-J981)))</f>
        <v>34550.14027</v>
      </c>
      <c r="L981" s="3">
        <f t="shared" si="9"/>
        <v>0.9427756028</v>
      </c>
      <c r="M981" s="4">
        <f>IF(L981&lt;=('Ejercicio 3 - TIR'!$D$18-'Ejercicio 3 - TIR'!$C$18)/('Ejercicio 3 - TIR'!$E$18-'Ejercicio 3 - TIR'!$C$18),'Ejercicio 3 - TIR'!$C$18+SQRT(('Ejercicio 3 - TIR'!$E$18-'Ejercicio 3 - TIR'!$C$18)*('Ejercicio 3 - TIR'!$D$18-'Ejercicio 3 - TIR'!$C$18)*L981),'Ejercicio 3 - TIR'!$E$18-SQRT(('Ejercicio 3 - TIR'!$E$18-'Ejercicio 3 - TIR'!$C$18)*('Ejercicio 3 - TIR'!$E$18-'Ejercicio 3 - TIR'!$D$18)*(1-L981)))</f>
        <v>42928.32681</v>
      </c>
      <c r="N981" s="3">
        <f t="shared" si="10"/>
        <v>0.2923129826</v>
      </c>
      <c r="O981" s="4">
        <f>IF(N981&lt;=('Ejercicio 3 - TIR'!$D$18-'Ejercicio 3 - TIR'!$C$18)/('Ejercicio 3 - TIR'!$E$18-'Ejercicio 3 - TIR'!$C$18),'Ejercicio 3 - TIR'!$C$18+SQRT(('Ejercicio 3 - TIR'!$E$18-'Ejercicio 3 - TIR'!$C$18)*('Ejercicio 3 - TIR'!$D$18-'Ejercicio 3 - TIR'!$C$18)*N981),'Ejercicio 3 - TIR'!$E$18-SQRT(('Ejercicio 3 - TIR'!$E$18-'Ejercicio 3 - TIR'!$C$18)*('Ejercicio 3 - TIR'!$E$18-'Ejercicio 3 - TIR'!$D$18)*(1-N981)))</f>
        <v>36621.70276</v>
      </c>
      <c r="P981" s="3">
        <f t="shared" si="11"/>
        <v>0.3514284452</v>
      </c>
      <c r="Q981" s="7">
        <f>IF(P981&lt;=('Ejercicio 3 - TIR'!$D$22-'Ejercicio 3 - TIR'!$C$22)/('Ejercicio 3 - TIR'!$E$22-'Ejercicio 3 - TIR'!$C$22),'Ejercicio 3 - TIR'!$C$22+SQRT(('Ejercicio 3 - TIR'!$E$22-'Ejercicio 3 - TIR'!$C$22)*('Ejercicio 3 - TIR'!$D$22-'Ejercicio 3 - TIR'!$C$22)*P981),'Ejercicio 3 - TIR'!$E$22-SQRT(('Ejercicio 3 - TIR'!$E$22-'Ejercicio 3 - TIR'!$C$22)*('Ejercicio 3 - TIR'!$E$22-'Ejercicio 3 - TIR'!$D$22)*(1-P981)))</f>
        <v>0.1451509682</v>
      </c>
      <c r="R981" s="3">
        <f t="shared" si="12"/>
        <v>0.7416628702</v>
      </c>
      <c r="S981" s="7">
        <f>IF(R981&lt;=('Ejercicio 3 - TIR'!$D$23-'Ejercicio 3 - TIR'!$C$23)/('Ejercicio 3 - TIR'!$E$23-'Ejercicio 3 - TIR'!$C$23),'Ejercicio 3 - TIR'!$C$23+SQRT(('Ejercicio 3 - TIR'!$E$23-'Ejercicio 3 - TIR'!$C$23)*('Ejercicio 3 - TIR'!$D$23-'Ejercicio 3 - TIR'!$C$23)*R981),'Ejercicio 3 - TIR'!$E$23-SQRT(('Ejercicio 3 - TIR'!$E$23-'Ejercicio 3 - TIR'!$C$23)*('Ejercicio 3 - TIR'!$E$23-'Ejercicio 3 - TIR'!$D$23)*(1-R981)))</f>
        <v>0.1584359829</v>
      </c>
      <c r="T981" s="3">
        <f t="shared" si="13"/>
        <v>0.1932263611</v>
      </c>
      <c r="U981" s="7">
        <f>IF(T981&lt;=('Ejercicio 3 - TIR'!$D$24-'Ejercicio 3 - TIR'!$C$24)/('Ejercicio 3 - TIR'!$E$24-'Ejercicio 3 - TIR'!$C$24),'Ejercicio 3 - TIR'!$C$24+SQRT(('Ejercicio 3 - TIR'!$E$24-'Ejercicio 3 - TIR'!$C$24)*('Ejercicio 3 - TIR'!$D$24-'Ejercicio 3 - TIR'!$C$24)*T981),'Ejercicio 3 - TIR'!$E$24-SQRT(('Ejercicio 3 - TIR'!$E$24-'Ejercicio 3 - TIR'!$C$24)*('Ejercicio 3 - TIR'!$E$24-'Ejercicio 3 - TIR'!$D$24)*(1-T981)))</f>
        <v>0.1701438665</v>
      </c>
      <c r="V981" s="3">
        <f t="shared" si="14"/>
        <v>0.8502989081</v>
      </c>
      <c r="W981" s="7">
        <f>IF(V981&lt;=('Ejercicio 3 - TIR'!$D$25-'Ejercicio 3 - TIR'!$C$25)/('Ejercicio 3 - TIR'!$E$25-'Ejercicio 3 - TIR'!$C$25),'Ejercicio 3 - TIR'!$C$25+SQRT(('Ejercicio 3 - TIR'!$E$25-'Ejercicio 3 - TIR'!$C$25)*('Ejercicio 3 - TIR'!$D$25-'Ejercicio 3 - TIR'!$C$25)*V981),'Ejercicio 3 - TIR'!$E$25-SQRT(('Ejercicio 3 - TIR'!$E$25-'Ejercicio 3 - TIR'!$C$25)*('Ejercicio 3 - TIR'!$E$25-'Ejercicio 3 - TIR'!$D$25)*(1-V981)))</f>
        <v>0.2271099624</v>
      </c>
      <c r="X981" s="3">
        <f t="shared" si="15"/>
        <v>0.5226811958</v>
      </c>
      <c r="Y981" s="7">
        <f>IF(X981&lt;=('Ejercicio 3 - TIR'!$D$26-'Ejercicio 3 - TIR'!$C$26)/('Ejercicio 3 - TIR'!$E$26-'Ejercicio 3 - TIR'!$C$26),'Ejercicio 3 - TIR'!$C$26+SQRT(('Ejercicio 3 - TIR'!$E$26-'Ejercicio 3 - TIR'!$C$26)*('Ejercicio 3 - TIR'!$D$26-'Ejercicio 3 - TIR'!$C$26)*X981),'Ejercicio 3 - TIR'!$E$26-SQRT(('Ejercicio 3 - TIR'!$E$26-'Ejercicio 3 - TIR'!$C$26)*('Ejercicio 3 - TIR'!$E$26-'Ejercicio 3 - TIR'!$D$26)*(1-X981)))</f>
        <v>0.2292307028</v>
      </c>
      <c r="Z981" s="3">
        <f t="shared" si="16"/>
        <v>1.145150968</v>
      </c>
      <c r="AA981" s="3">
        <f t="shared" si="17"/>
        <v>1.326584087</v>
      </c>
      <c r="AB981" s="3">
        <f t="shared" si="18"/>
        <v>1.552294233</v>
      </c>
      <c r="AC981" s="3">
        <f t="shared" si="19"/>
        <v>1.904835718</v>
      </c>
      <c r="AD981" s="3">
        <f t="shared" si="20"/>
        <v>2.341482549</v>
      </c>
      <c r="AE981" s="2">
        <f t="shared" si="21"/>
        <v>4553.184621</v>
      </c>
      <c r="AF981" s="2">
        <f t="shared" si="22"/>
        <v>5274.572901</v>
      </c>
      <c r="AG981" s="2">
        <f t="shared" si="23"/>
        <v>6172.009129</v>
      </c>
      <c r="AH981" s="2">
        <f t="shared" si="24"/>
        <v>7573.73389</v>
      </c>
      <c r="AI981" s="2">
        <f t="shared" si="25"/>
        <v>9309.866233</v>
      </c>
      <c r="AJ981" s="4">
        <f t="shared" si="26"/>
        <v>42721.26227</v>
      </c>
      <c r="AK981" s="4">
        <f t="shared" si="27"/>
        <v>45621.97356</v>
      </c>
      <c r="AL981" s="4">
        <f t="shared" si="28"/>
        <v>53631.98349</v>
      </c>
      <c r="AM981" s="4">
        <f t="shared" si="29"/>
        <v>81771.41024</v>
      </c>
      <c r="AN981" s="4">
        <f t="shared" si="30"/>
        <v>85749.0779</v>
      </c>
      <c r="AO981" s="4">
        <f>C981/'Ejercicio 3 - TIR'!$D$7</f>
        <v>15238.21726</v>
      </c>
      <c r="AP981" s="4">
        <f t="shared" si="31"/>
        <v>27483.04502</v>
      </c>
      <c r="AQ981" s="4">
        <f t="shared" si="32"/>
        <v>30383.75631</v>
      </c>
      <c r="AR981" s="4">
        <f t="shared" si="33"/>
        <v>38393.76624</v>
      </c>
      <c r="AS981" s="4">
        <f t="shared" si="34"/>
        <v>66533.19299</v>
      </c>
      <c r="AT981" s="4">
        <f t="shared" si="35"/>
        <v>70510.86065</v>
      </c>
      <c r="AU981" s="4">
        <f>AP981*'Ejercicio 3 - TIR'!$D$5</f>
        <v>13741.52251</v>
      </c>
      <c r="AV981" s="4">
        <f>AQ981*'Ejercicio 3 - TIR'!$D$5</f>
        <v>15191.87815</v>
      </c>
      <c r="AW981" s="4">
        <f>AR981*'Ejercicio 3 - TIR'!$D$5</f>
        <v>19196.88312</v>
      </c>
      <c r="AX981" s="4">
        <f>AS981*'Ejercicio 3 - TIR'!$D$5</f>
        <v>33266.59649</v>
      </c>
      <c r="AY981" s="4">
        <f>AT981*'Ejercicio 3 - TIR'!$D$5</f>
        <v>35255.43032</v>
      </c>
      <c r="AZ981" s="4">
        <f t="shared" ref="AZ981:BD981" si="2978">AJ981-AU981-AE981</f>
        <v>24426.55514</v>
      </c>
      <c r="BA981" s="4">
        <f t="shared" si="2978"/>
        <v>25155.52251</v>
      </c>
      <c r="BB981" s="4">
        <f t="shared" si="2978"/>
        <v>28263.09125</v>
      </c>
      <c r="BC981" s="4">
        <f t="shared" si="2978"/>
        <v>40931.07986</v>
      </c>
      <c r="BD981" s="4">
        <f t="shared" si="2978"/>
        <v>41183.78135</v>
      </c>
      <c r="BE981" s="4">
        <f t="shared" ref="BE981:BI981" si="2979">AZ981/Z981</f>
        <v>21330.42352</v>
      </c>
      <c r="BF981" s="4">
        <f t="shared" si="2979"/>
        <v>18962.62947</v>
      </c>
      <c r="BG981" s="4">
        <f t="shared" si="2979"/>
        <v>18207.30287</v>
      </c>
      <c r="BH981" s="4">
        <f t="shared" si="2979"/>
        <v>21487.98422</v>
      </c>
      <c r="BI981" s="4">
        <f t="shared" si="2979"/>
        <v>17588.76289</v>
      </c>
      <c r="BJ981" s="4">
        <f t="shared" si="38"/>
        <v>73449.06109</v>
      </c>
      <c r="BK981" s="4">
        <f t="shared" si="39"/>
        <v>35680.01978</v>
      </c>
      <c r="BL981" s="4">
        <f t="shared" si="40"/>
        <v>109129.0809</v>
      </c>
      <c r="BM981" s="4">
        <f>BK981*'Ejercicio 3 - TIR'!$D$5</f>
        <v>17840.00989</v>
      </c>
      <c r="BN981" s="4">
        <f t="shared" si="41"/>
        <v>91289.07098</v>
      </c>
      <c r="BO981" s="4">
        <f t="shared" si="42"/>
        <v>38987.72213</v>
      </c>
      <c r="BP981" s="4">
        <f t="shared" si="43"/>
        <v>-107559.6998</v>
      </c>
      <c r="BQ981" s="4">
        <f t="shared" ref="BQ981:BT981" si="2980">BE981</f>
        <v>21330.42352</v>
      </c>
      <c r="BR981" s="4">
        <f t="shared" si="2980"/>
        <v>18962.62947</v>
      </c>
      <c r="BS981" s="4">
        <f t="shared" si="2980"/>
        <v>18207.30287</v>
      </c>
      <c r="BT981" s="4">
        <f t="shared" si="2980"/>
        <v>21487.98422</v>
      </c>
      <c r="BU981" s="4">
        <f t="shared" si="45"/>
        <v>56576.48502</v>
      </c>
      <c r="BV981" s="36">
        <f t="shared" si="46"/>
        <v>7.15654075</v>
      </c>
    </row>
    <row r="982" ht="15.0" customHeight="1">
      <c r="A982" s="2">
        <v>981.0</v>
      </c>
      <c r="B982" s="3">
        <f t="shared" si="4"/>
        <v>0.03450295796</v>
      </c>
      <c r="C982" s="4">
        <f>IF(B982&lt;=('Ejercicio 3 - TIR'!$D$13-'Ejercicio 3 - TIR'!$C$13)/('Ejercicio 3 - TIR'!$E$13-'Ejercicio 3 - TIR'!$C$13),'Ejercicio 3 - TIR'!$C$13+SQRT(('Ejercicio 3 - TIR'!$E$13-'Ejercicio 3 - TIR'!$C$13)*('Ejercicio 3 - TIR'!$D$13-'Ejercicio 3 - TIR'!$C$13)*B982),'Ejercicio 3 - TIR'!$E$13-SQRT(('Ejercicio 3 - TIR'!$E$13-'Ejercicio 3 - TIR'!$C$13)*('Ejercicio 3 - TIR'!$E$13-'Ejercicio 3 - TIR'!$D$13)*(1-B982)))</f>
        <v>63714.99437</v>
      </c>
      <c r="D982" s="3">
        <f t="shared" si="5"/>
        <v>0.2976235279</v>
      </c>
      <c r="E982" s="4">
        <f>IF(D982&lt;=('Ejercicio 3 - TIR'!$D$14-'Ejercicio 3 - TIR'!$C$14)/('Ejercicio 3 - TIR'!$E$14-'Ejercicio 3 - TIR'!$C$14),'Ejercicio 3 - TIR'!$C$14+SQRT(('Ejercicio 3 - TIR'!$E$14-'Ejercicio 3 - TIR'!$C$14)*('Ejercicio 3 - TIR'!$D$14-'Ejercicio 3 - TIR'!$C$14)*D982),'Ejercicio 3 - TIR'!$E$14-SQRT(('Ejercicio 3 - TIR'!$E$14-'Ejercicio 3 - TIR'!$C$14)*('Ejercicio 3 - TIR'!$E$14-'Ejercicio 3 - TIR'!$D$14)*(1-D982)))</f>
        <v>29724.59147</v>
      </c>
      <c r="F982" s="3">
        <f t="shared" si="6"/>
        <v>0.4610654967</v>
      </c>
      <c r="G982" s="4">
        <f>IF(F982&lt;=('Ejercicio 3 - TIR'!$D$18-'Ejercicio 3 - TIR'!$C$18)/('Ejercicio 3 - TIR'!$E$18-'Ejercicio 3 - TIR'!$C$18),'Ejercicio 3 - TIR'!$C$18+SQRT(('Ejercicio 3 - TIR'!$E$18-'Ejercicio 3 - TIR'!$C$18)*('Ejercicio 3 - TIR'!$D$18-'Ejercicio 3 - TIR'!$C$18)*F982),'Ejercicio 3 - TIR'!$E$18-SQRT(('Ejercicio 3 - TIR'!$E$18-'Ejercicio 3 - TIR'!$C$18)*('Ejercicio 3 - TIR'!$E$18-'Ejercicio 3 - TIR'!$D$18)*(1-F982)))</f>
        <v>38316.2386</v>
      </c>
      <c r="H982" s="3">
        <f t="shared" si="7"/>
        <v>0.9275852575</v>
      </c>
      <c r="I982" s="4">
        <f>IF(H982&lt;=('Ejercicio 3 - TIR'!$D$18-'Ejercicio 3 - TIR'!$C$18)/('Ejercicio 3 - TIR'!$E$18-'Ejercicio 3 - TIR'!$C$18),'Ejercicio 3 - TIR'!$C$18+SQRT(('Ejercicio 3 - TIR'!$E$18-'Ejercicio 3 - TIR'!$C$18)*('Ejercicio 3 - TIR'!$D$18-'Ejercicio 3 - TIR'!$C$18)*H982),'Ejercicio 3 - TIR'!$E$18-SQRT(('Ejercicio 3 - TIR'!$E$18-'Ejercicio 3 - TIR'!$C$18)*('Ejercicio 3 - TIR'!$E$18-'Ejercicio 3 - TIR'!$D$18)*(1-H982)))</f>
        <v>42669.52672</v>
      </c>
      <c r="J982" s="3">
        <f t="shared" si="8"/>
        <v>0.350047453</v>
      </c>
      <c r="K982" s="4">
        <f>IF(J982&lt;=('Ejercicio 3 - TIR'!$D$18-'Ejercicio 3 - TIR'!$C$18)/('Ejercicio 3 - TIR'!$E$18-'Ejercicio 3 - TIR'!$C$18),'Ejercicio 3 - TIR'!$C$18+SQRT(('Ejercicio 3 - TIR'!$E$18-'Ejercicio 3 - TIR'!$C$18)*('Ejercicio 3 - TIR'!$D$18-'Ejercicio 3 - TIR'!$C$18)*J982),'Ejercicio 3 - TIR'!$E$18-SQRT(('Ejercicio 3 - TIR'!$E$18-'Ejercicio 3 - TIR'!$C$18)*('Ejercicio 3 - TIR'!$E$18-'Ejercicio 3 - TIR'!$D$18)*(1-J982)))</f>
        <v>37246.17954</v>
      </c>
      <c r="L982" s="3">
        <f t="shared" si="9"/>
        <v>0.5685540189</v>
      </c>
      <c r="M982" s="4">
        <f>IF(L982&lt;=('Ejercicio 3 - TIR'!$D$18-'Ejercicio 3 - TIR'!$C$18)/('Ejercicio 3 - TIR'!$E$18-'Ejercicio 3 - TIR'!$C$18),'Ejercicio 3 - TIR'!$C$18+SQRT(('Ejercicio 3 - TIR'!$E$18-'Ejercicio 3 - TIR'!$C$18)*('Ejercicio 3 - TIR'!$D$18-'Ejercicio 3 - TIR'!$C$18)*L982),'Ejercicio 3 - TIR'!$E$18-SQRT(('Ejercicio 3 - TIR'!$E$18-'Ejercicio 3 - TIR'!$C$18)*('Ejercicio 3 - TIR'!$E$18-'Ejercicio 3 - TIR'!$D$18)*(1-L982)))</f>
        <v>39234.8851</v>
      </c>
      <c r="N982" s="3">
        <f t="shared" si="10"/>
        <v>0.261989683</v>
      </c>
      <c r="O982" s="4">
        <f>IF(N982&lt;=('Ejercicio 3 - TIR'!$D$18-'Ejercicio 3 - TIR'!$C$18)/('Ejercicio 3 - TIR'!$E$18-'Ejercicio 3 - TIR'!$C$18),'Ejercicio 3 - TIR'!$C$18+SQRT(('Ejercicio 3 - TIR'!$E$18-'Ejercicio 3 - TIR'!$C$18)*('Ejercicio 3 - TIR'!$D$18-'Ejercicio 3 - TIR'!$C$18)*N982),'Ejercicio 3 - TIR'!$E$18-SQRT(('Ejercicio 3 - TIR'!$E$18-'Ejercicio 3 - TIR'!$C$18)*('Ejercicio 3 - TIR'!$E$18-'Ejercicio 3 - TIR'!$D$18)*(1-N982)))</f>
        <v>36268.84778</v>
      </c>
      <c r="P982" s="3">
        <f t="shared" si="11"/>
        <v>0.07570274375</v>
      </c>
      <c r="Q982" s="7">
        <f>IF(P982&lt;=('Ejercicio 3 - TIR'!$D$22-'Ejercicio 3 - TIR'!$C$22)/('Ejercicio 3 - TIR'!$E$22-'Ejercicio 3 - TIR'!$C$22),'Ejercicio 3 - TIR'!$C$22+SQRT(('Ejercicio 3 - TIR'!$E$22-'Ejercicio 3 - TIR'!$C$22)*('Ejercicio 3 - TIR'!$D$22-'Ejercicio 3 - TIR'!$C$22)*P982),'Ejercicio 3 - TIR'!$E$22-SQRT(('Ejercicio 3 - TIR'!$E$22-'Ejercicio 3 - TIR'!$C$22)*('Ejercicio 3 - TIR'!$E$22-'Ejercicio 3 - TIR'!$D$22)*(1-P982)))</f>
        <v>0.1316732574</v>
      </c>
      <c r="R982" s="3">
        <f t="shared" si="12"/>
        <v>0.237039868</v>
      </c>
      <c r="S982" s="7">
        <f>IF(R982&lt;=('Ejercicio 3 - TIR'!$D$23-'Ejercicio 3 - TIR'!$C$23)/('Ejercicio 3 - TIR'!$E$23-'Ejercicio 3 - TIR'!$C$23),'Ejercicio 3 - TIR'!$C$23+SQRT(('Ejercicio 3 - TIR'!$E$23-'Ejercicio 3 - TIR'!$C$23)*('Ejercicio 3 - TIR'!$D$23-'Ejercicio 3 - TIR'!$C$23)*R982),'Ejercicio 3 - TIR'!$E$23-SQRT(('Ejercicio 3 - TIR'!$E$23-'Ejercicio 3 - TIR'!$C$23)*('Ejercicio 3 - TIR'!$E$23-'Ejercicio 3 - TIR'!$D$23)*(1-R982)))</f>
        <v>0.1406560345</v>
      </c>
      <c r="T982" s="3">
        <f t="shared" si="13"/>
        <v>0.9204536511</v>
      </c>
      <c r="U982" s="7">
        <f>IF(T982&lt;=('Ejercicio 3 - TIR'!$D$24-'Ejercicio 3 - TIR'!$C$24)/('Ejercicio 3 - TIR'!$E$24-'Ejercicio 3 - TIR'!$C$24),'Ejercicio 3 - TIR'!$C$24+SQRT(('Ejercicio 3 - TIR'!$E$24-'Ejercicio 3 - TIR'!$C$24)*('Ejercicio 3 - TIR'!$D$24-'Ejercicio 3 - TIR'!$C$24)*T982),'Ejercicio 3 - TIR'!$E$24-SQRT(('Ejercicio 3 - TIR'!$E$24-'Ejercicio 3 - TIR'!$C$24)*('Ejercicio 3 - TIR'!$E$24-'Ejercicio 3 - TIR'!$D$24)*(1-T982)))</f>
        <v>0.205075866</v>
      </c>
      <c r="V982" s="3">
        <f t="shared" si="14"/>
        <v>0.8739015806</v>
      </c>
      <c r="W982" s="7">
        <f>IF(V982&lt;=('Ejercicio 3 - TIR'!$D$25-'Ejercicio 3 - TIR'!$C$25)/('Ejercicio 3 - TIR'!$E$25-'Ejercicio 3 - TIR'!$C$25),'Ejercicio 3 - TIR'!$C$25+SQRT(('Ejercicio 3 - TIR'!$E$25-'Ejercicio 3 - TIR'!$C$25)*('Ejercicio 3 - TIR'!$D$25-'Ejercicio 3 - TIR'!$C$25)*V982),'Ejercicio 3 - TIR'!$E$25-SQRT(('Ejercicio 3 - TIR'!$E$25-'Ejercicio 3 - TIR'!$C$25)*('Ejercicio 3 - TIR'!$E$25-'Ejercicio 3 - TIR'!$D$25)*(1-V982)))</f>
        <v>0.2289918</v>
      </c>
      <c r="X982" s="3">
        <f t="shared" si="15"/>
        <v>0.06825540944</v>
      </c>
      <c r="Y982" s="7">
        <f>IF(X982&lt;=('Ejercicio 3 - TIR'!$D$26-'Ejercicio 3 - TIR'!$C$26)/('Ejercicio 3 - TIR'!$E$26-'Ejercicio 3 - TIR'!$C$26),'Ejercicio 3 - TIR'!$C$26+SQRT(('Ejercicio 3 - TIR'!$E$26-'Ejercicio 3 - TIR'!$C$26)*('Ejercicio 3 - TIR'!$D$26-'Ejercicio 3 - TIR'!$C$26)*X982),'Ejercicio 3 - TIR'!$E$26-SQRT(('Ejercicio 3 - TIR'!$E$26-'Ejercicio 3 - TIR'!$C$26)*('Ejercicio 3 - TIR'!$E$26-'Ejercicio 3 - TIR'!$D$26)*(1-X982)))</f>
        <v>0.2035753308</v>
      </c>
      <c r="Z982" s="3">
        <f t="shared" si="16"/>
        <v>1.131673257</v>
      </c>
      <c r="AA982" s="3">
        <f t="shared" si="17"/>
        <v>1.29084993</v>
      </c>
      <c r="AB982" s="3">
        <f t="shared" si="18"/>
        <v>1.555572097</v>
      </c>
      <c r="AC982" s="3">
        <f t="shared" si="19"/>
        <v>1.911785352</v>
      </c>
      <c r="AD982" s="3">
        <f t="shared" si="20"/>
        <v>2.300977687</v>
      </c>
      <c r="AE982" s="2">
        <f t="shared" si="21"/>
        <v>3913.933785</v>
      </c>
      <c r="AF982" s="2">
        <f t="shared" si="22"/>
        <v>4464.45219</v>
      </c>
      <c r="AG982" s="2">
        <f t="shared" si="23"/>
        <v>5380.003589</v>
      </c>
      <c r="AH982" s="2">
        <f t="shared" si="24"/>
        <v>6611.980295</v>
      </c>
      <c r="AI982" s="2">
        <f t="shared" si="25"/>
        <v>7958.016371</v>
      </c>
      <c r="AJ982" s="4">
        <f t="shared" si="26"/>
        <v>43361.46255</v>
      </c>
      <c r="AK982" s="4">
        <f t="shared" si="27"/>
        <v>55079.95559</v>
      </c>
      <c r="AL982" s="4">
        <f t="shared" si="28"/>
        <v>57939.11763</v>
      </c>
      <c r="AM982" s="4">
        <f t="shared" si="29"/>
        <v>75008.67863</v>
      </c>
      <c r="AN982" s="4">
        <f t="shared" si="30"/>
        <v>83453.80948</v>
      </c>
      <c r="AO982" s="4">
        <f>C982/'Ejercicio 3 - TIR'!$D$7</f>
        <v>12742.99887</v>
      </c>
      <c r="AP982" s="4">
        <f t="shared" si="31"/>
        <v>30618.46368</v>
      </c>
      <c r="AQ982" s="4">
        <f t="shared" si="32"/>
        <v>42336.95672</v>
      </c>
      <c r="AR982" s="4">
        <f t="shared" si="33"/>
        <v>45196.11876</v>
      </c>
      <c r="AS982" s="4">
        <f t="shared" si="34"/>
        <v>62265.67975</v>
      </c>
      <c r="AT982" s="4">
        <f t="shared" si="35"/>
        <v>70710.81061</v>
      </c>
      <c r="AU982" s="4">
        <f>AP982*'Ejercicio 3 - TIR'!$D$5</f>
        <v>15309.23184</v>
      </c>
      <c r="AV982" s="4">
        <f>AQ982*'Ejercicio 3 - TIR'!$D$5</f>
        <v>21168.47836</v>
      </c>
      <c r="AW982" s="4">
        <f>AR982*'Ejercicio 3 - TIR'!$D$5</f>
        <v>22598.05938</v>
      </c>
      <c r="AX982" s="4">
        <f>AS982*'Ejercicio 3 - TIR'!$D$5</f>
        <v>31132.83988</v>
      </c>
      <c r="AY982" s="4">
        <f>AT982*'Ejercicio 3 - TIR'!$D$5</f>
        <v>35355.4053</v>
      </c>
      <c r="AZ982" s="4">
        <f t="shared" ref="AZ982:BD982" si="2981">AJ982-AU982-AE982</f>
        <v>24138.29693</v>
      </c>
      <c r="BA982" s="4">
        <f t="shared" si="2981"/>
        <v>29447.02504</v>
      </c>
      <c r="BB982" s="4">
        <f t="shared" si="2981"/>
        <v>29961.05466</v>
      </c>
      <c r="BC982" s="4">
        <f t="shared" si="2981"/>
        <v>37263.85846</v>
      </c>
      <c r="BD982" s="4">
        <f t="shared" si="2981"/>
        <v>40140.38781</v>
      </c>
      <c r="BE982" s="4">
        <f t="shared" ref="BE982:BI982" si="2982">AZ982/Z982</f>
        <v>21329.74051</v>
      </c>
      <c r="BF982" s="4">
        <f t="shared" si="2982"/>
        <v>22812.12119</v>
      </c>
      <c r="BG982" s="4">
        <f t="shared" si="2982"/>
        <v>19260.47318</v>
      </c>
      <c r="BH982" s="4">
        <f t="shared" si="2982"/>
        <v>19491.65392</v>
      </c>
      <c r="BI982" s="4">
        <f t="shared" si="2982"/>
        <v>17444.92701</v>
      </c>
      <c r="BJ982" s="4">
        <f t="shared" si="38"/>
        <v>68395.62175</v>
      </c>
      <c r="BK982" s="4">
        <f t="shared" si="39"/>
        <v>29321.35608</v>
      </c>
      <c r="BL982" s="4">
        <f t="shared" si="40"/>
        <v>97716.97783</v>
      </c>
      <c r="BM982" s="4">
        <f>BK982*'Ejercicio 3 - TIR'!$D$5</f>
        <v>14660.67804</v>
      </c>
      <c r="BN982" s="4">
        <f t="shared" si="41"/>
        <v>83056.29979</v>
      </c>
      <c r="BO982" s="4">
        <f t="shared" si="42"/>
        <v>36096.09091</v>
      </c>
      <c r="BP982" s="4">
        <f t="shared" si="43"/>
        <v>-93439.58585</v>
      </c>
      <c r="BQ982" s="4">
        <f t="shared" ref="BQ982:BT982" si="2983">BE982</f>
        <v>21329.74051</v>
      </c>
      <c r="BR982" s="4">
        <f t="shared" si="2983"/>
        <v>22812.12119</v>
      </c>
      <c r="BS982" s="4">
        <f t="shared" si="2983"/>
        <v>19260.47318</v>
      </c>
      <c r="BT982" s="4">
        <f t="shared" si="2983"/>
        <v>19491.65392</v>
      </c>
      <c r="BU982" s="4">
        <f t="shared" si="45"/>
        <v>53541.01792</v>
      </c>
      <c r="BV982" s="36">
        <f t="shared" si="46"/>
        <v>12.10081563</v>
      </c>
    </row>
    <row r="983" ht="15.0" customHeight="1">
      <c r="A983" s="2">
        <v>982.0</v>
      </c>
      <c r="B983" s="3">
        <f t="shared" si="4"/>
        <v>0.6030509178</v>
      </c>
      <c r="C983" s="4">
        <f>IF(B983&lt;=('Ejercicio 3 - TIR'!$D$13-'Ejercicio 3 - TIR'!$C$13)/('Ejercicio 3 - TIR'!$E$13-'Ejercicio 3 - TIR'!$C$13),'Ejercicio 3 - TIR'!$C$13+SQRT(('Ejercicio 3 - TIR'!$E$13-'Ejercicio 3 - TIR'!$C$13)*('Ejercicio 3 - TIR'!$D$13-'Ejercicio 3 - TIR'!$C$13)*B983),'Ejercicio 3 - TIR'!$E$13-SQRT(('Ejercicio 3 - TIR'!$E$13-'Ejercicio 3 - TIR'!$C$13)*('Ejercicio 3 - TIR'!$E$13-'Ejercicio 3 - TIR'!$D$13)*(1-B983)))</f>
        <v>78174.81046</v>
      </c>
      <c r="D983" s="3">
        <f t="shared" si="5"/>
        <v>0.1003063257</v>
      </c>
      <c r="E983" s="4">
        <f>IF(D983&lt;=('Ejercicio 3 - TIR'!$D$14-'Ejercicio 3 - TIR'!$C$14)/('Ejercicio 3 - TIR'!$E$14-'Ejercicio 3 - TIR'!$C$14),'Ejercicio 3 - TIR'!$C$14+SQRT(('Ejercicio 3 - TIR'!$E$14-'Ejercicio 3 - TIR'!$C$14)*('Ejercicio 3 - TIR'!$D$14-'Ejercicio 3 - TIR'!$C$14)*D983),'Ejercicio 3 - TIR'!$E$14-SQRT(('Ejercicio 3 - TIR'!$E$14-'Ejercicio 3 - TIR'!$C$14)*('Ejercicio 3 - TIR'!$E$14-'Ejercicio 3 - TIR'!$D$14)*(1-D983)))</f>
        <v>27742.80412</v>
      </c>
      <c r="F983" s="3">
        <f t="shared" si="6"/>
        <v>0.6972311948</v>
      </c>
      <c r="G983" s="4">
        <f>IF(F983&lt;=('Ejercicio 3 - TIR'!$D$18-'Ejercicio 3 - TIR'!$C$18)/('Ejercicio 3 - TIR'!$E$18-'Ejercicio 3 - TIR'!$C$18),'Ejercicio 3 - TIR'!$C$18+SQRT(('Ejercicio 3 - TIR'!$E$18-'Ejercicio 3 - TIR'!$C$18)*('Ejercicio 3 - TIR'!$D$18-'Ejercicio 3 - TIR'!$C$18)*F983),'Ejercicio 3 - TIR'!$E$18-SQRT(('Ejercicio 3 - TIR'!$E$18-'Ejercicio 3 - TIR'!$C$18)*('Ejercicio 3 - TIR'!$E$18-'Ejercicio 3 - TIR'!$D$18)*(1-F983)))</f>
        <v>40234.74446</v>
      </c>
      <c r="H983" s="3">
        <f t="shared" si="7"/>
        <v>0.7049367434</v>
      </c>
      <c r="I983" s="4">
        <f>IF(H983&lt;=('Ejercicio 3 - TIR'!$D$18-'Ejercicio 3 - TIR'!$C$18)/('Ejercicio 3 - TIR'!$E$18-'Ejercicio 3 - TIR'!$C$18),'Ejercicio 3 - TIR'!$C$18+SQRT(('Ejercicio 3 - TIR'!$E$18-'Ejercicio 3 - TIR'!$C$18)*('Ejercicio 3 - TIR'!$D$18-'Ejercicio 3 - TIR'!$C$18)*H983),'Ejercicio 3 - TIR'!$E$18-SQRT(('Ejercicio 3 - TIR'!$E$18-'Ejercicio 3 - TIR'!$C$18)*('Ejercicio 3 - TIR'!$E$18-'Ejercicio 3 - TIR'!$D$18)*(1-H983)))</f>
        <v>40295.77379</v>
      </c>
      <c r="J983" s="3">
        <f t="shared" si="8"/>
        <v>0.06678890807</v>
      </c>
      <c r="K983" s="4">
        <f>IF(J983&lt;=('Ejercicio 3 - TIR'!$D$18-'Ejercicio 3 - TIR'!$C$18)/('Ejercicio 3 - TIR'!$E$18-'Ejercicio 3 - TIR'!$C$18),'Ejercicio 3 - TIR'!$C$18+SQRT(('Ejercicio 3 - TIR'!$E$18-'Ejercicio 3 - TIR'!$C$18)*('Ejercicio 3 - TIR'!$D$18-'Ejercicio 3 - TIR'!$C$18)*J983),'Ejercicio 3 - TIR'!$E$18-SQRT(('Ejercicio 3 - TIR'!$E$18-'Ejercicio 3 - TIR'!$C$18)*('Ejercicio 3 - TIR'!$E$18-'Ejercicio 3 - TIR'!$D$18)*(1-J983)))</f>
        <v>33165.17554</v>
      </c>
      <c r="L983" s="3">
        <f t="shared" si="9"/>
        <v>0.807248468</v>
      </c>
      <c r="M983" s="4">
        <f>IF(L983&lt;=('Ejercicio 3 - TIR'!$D$18-'Ejercicio 3 - TIR'!$C$18)/('Ejercicio 3 - TIR'!$E$18-'Ejercicio 3 - TIR'!$C$18),'Ejercicio 3 - TIR'!$C$18+SQRT(('Ejercicio 3 - TIR'!$E$18-'Ejercicio 3 - TIR'!$C$18)*('Ejercicio 3 - TIR'!$D$18-'Ejercicio 3 - TIR'!$C$18)*L983),'Ejercicio 3 - TIR'!$E$18-SQRT(('Ejercicio 3 - TIR'!$E$18-'Ejercicio 3 - TIR'!$C$18)*('Ejercicio 3 - TIR'!$E$18-'Ejercicio 3 - TIR'!$D$18)*(1-L983)))</f>
        <v>41197.84733</v>
      </c>
      <c r="N983" s="3">
        <f t="shared" si="10"/>
        <v>0.4006941527</v>
      </c>
      <c r="O983" s="4">
        <f>IF(N983&lt;=('Ejercicio 3 - TIR'!$D$18-'Ejercicio 3 - TIR'!$C$18)/('Ejercicio 3 - TIR'!$E$18-'Ejercicio 3 - TIR'!$C$18),'Ejercicio 3 - TIR'!$C$18+SQRT(('Ejercicio 3 - TIR'!$E$18-'Ejercicio 3 - TIR'!$C$18)*('Ejercicio 3 - TIR'!$D$18-'Ejercicio 3 - TIR'!$C$18)*N983),'Ejercicio 3 - TIR'!$E$18-SQRT(('Ejercicio 3 - TIR'!$E$18-'Ejercicio 3 - TIR'!$C$18)*('Ejercicio 3 - TIR'!$E$18-'Ejercicio 3 - TIR'!$D$18)*(1-N983)))</f>
        <v>37752.68488</v>
      </c>
      <c r="P983" s="3">
        <f t="shared" si="11"/>
        <v>0.0406973462</v>
      </c>
      <c r="Q983" s="7">
        <f>IF(P983&lt;=('Ejercicio 3 - TIR'!$D$22-'Ejercicio 3 - TIR'!$C$22)/('Ejercicio 3 - TIR'!$E$22-'Ejercicio 3 - TIR'!$C$22),'Ejercicio 3 - TIR'!$C$22+SQRT(('Ejercicio 3 - TIR'!$E$22-'Ejercicio 3 - TIR'!$C$22)*('Ejercicio 3 - TIR'!$D$22-'Ejercicio 3 - TIR'!$C$22)*P983),'Ejercicio 3 - TIR'!$E$22-SQRT(('Ejercicio 3 - TIR'!$E$22-'Ejercicio 3 - TIR'!$C$22)*('Ejercicio 3 - TIR'!$E$22-'Ejercicio 3 - TIR'!$D$22)*(1-P983)))</f>
        <v>0.1285589265</v>
      </c>
      <c r="R983" s="3">
        <f t="shared" si="12"/>
        <v>0.04021716896</v>
      </c>
      <c r="S983" s="7">
        <f>IF(R983&lt;=('Ejercicio 3 - TIR'!$D$23-'Ejercicio 3 - TIR'!$C$23)/('Ejercicio 3 - TIR'!$E$23-'Ejercicio 3 - TIR'!$C$23),'Ejercicio 3 - TIR'!$C$23+SQRT(('Ejercicio 3 - TIR'!$E$23-'Ejercicio 3 - TIR'!$C$23)*('Ejercicio 3 - TIR'!$D$23-'Ejercicio 3 - TIR'!$C$23)*R983),'Ejercicio 3 - TIR'!$E$23-SQRT(('Ejercicio 3 - TIR'!$E$23-'Ejercicio 3 - TIR'!$C$23)*('Ejercicio 3 - TIR'!$E$23-'Ejercicio 3 - TIR'!$D$23)*(1-R983)))</f>
        <v>0.1285082844</v>
      </c>
      <c r="T983" s="3">
        <f t="shared" si="13"/>
        <v>0.8431847841</v>
      </c>
      <c r="U983" s="7">
        <f>IF(T983&lt;=('Ejercicio 3 - TIR'!$D$24-'Ejercicio 3 - TIR'!$C$24)/('Ejercicio 3 - TIR'!$E$24-'Ejercicio 3 - TIR'!$C$24),'Ejercicio 3 - TIR'!$C$24+SQRT(('Ejercicio 3 - TIR'!$E$24-'Ejercicio 3 - TIR'!$C$24)*('Ejercicio 3 - TIR'!$D$24-'Ejercicio 3 - TIR'!$C$24)*T983),'Ejercicio 3 - TIR'!$E$24-SQRT(('Ejercicio 3 - TIR'!$E$24-'Ejercicio 3 - TIR'!$C$24)*('Ejercicio 3 - TIR'!$E$24-'Ejercicio 3 - TIR'!$D$24)*(1-T983)))</f>
        <v>0.199045702</v>
      </c>
      <c r="V983" s="3">
        <f t="shared" si="14"/>
        <v>0.3779456406</v>
      </c>
      <c r="W983" s="7">
        <f>IF(V983&lt;=('Ejercicio 3 - TIR'!$D$25-'Ejercicio 3 - TIR'!$C$25)/('Ejercicio 3 - TIR'!$E$25-'Ejercicio 3 - TIR'!$C$25),'Ejercicio 3 - TIR'!$C$25+SQRT(('Ejercicio 3 - TIR'!$E$25-'Ejercicio 3 - TIR'!$C$25)*('Ejercicio 3 - TIR'!$D$25-'Ejercicio 3 - TIR'!$C$25)*V983),'Ejercicio 3 - TIR'!$E$25-SQRT(('Ejercicio 3 - TIR'!$E$25-'Ejercicio 3 - TIR'!$C$25)*('Ejercicio 3 - TIR'!$E$25-'Ejercicio 3 - TIR'!$D$25)*(1-V983)))</f>
        <v>0.2033396286</v>
      </c>
      <c r="X983" s="3">
        <f t="shared" si="15"/>
        <v>0.7330281792</v>
      </c>
      <c r="Y983" s="7">
        <f>IF(X983&lt;=('Ejercicio 3 - TIR'!$D$26-'Ejercicio 3 - TIR'!$C$26)/('Ejercicio 3 - TIR'!$E$26-'Ejercicio 3 - TIR'!$C$26),'Ejercicio 3 - TIR'!$C$26+SQRT(('Ejercicio 3 - TIR'!$E$26-'Ejercicio 3 - TIR'!$C$26)*('Ejercicio 3 - TIR'!$D$26-'Ejercicio 3 - TIR'!$C$26)*X983),'Ejercicio 3 - TIR'!$E$26-SQRT(('Ejercicio 3 - TIR'!$E$26-'Ejercicio 3 - TIR'!$C$26)*('Ejercicio 3 - TIR'!$E$26-'Ejercicio 3 - TIR'!$D$26)*(1-X983)))</f>
        <v>0.2420309622</v>
      </c>
      <c r="Z983" s="3">
        <f t="shared" si="16"/>
        <v>1.128558927</v>
      </c>
      <c r="AA983" s="3">
        <f t="shared" si="17"/>
        <v>1.273588098</v>
      </c>
      <c r="AB983" s="3">
        <f t="shared" si="18"/>
        <v>1.527090335</v>
      </c>
      <c r="AC983" s="3">
        <f t="shared" si="19"/>
        <v>1.837608317</v>
      </c>
      <c r="AD983" s="3">
        <f t="shared" si="20"/>
        <v>2.282366426</v>
      </c>
      <c r="AE983" s="2">
        <f t="shared" si="21"/>
        <v>3566.585116</v>
      </c>
      <c r="AF983" s="2">
        <f t="shared" si="22"/>
        <v>4024.920851</v>
      </c>
      <c r="AG983" s="2">
        <f t="shared" si="23"/>
        <v>4826.064047</v>
      </c>
      <c r="AH983" s="2">
        <f t="shared" si="24"/>
        <v>5807.394118</v>
      </c>
      <c r="AI983" s="2">
        <f t="shared" si="25"/>
        <v>7212.963304</v>
      </c>
      <c r="AJ983" s="4">
        <f t="shared" si="26"/>
        <v>45407.28001</v>
      </c>
      <c r="AK983" s="4">
        <f t="shared" si="27"/>
        <v>51320.2179</v>
      </c>
      <c r="AL983" s="4">
        <f t="shared" si="28"/>
        <v>50646.21903</v>
      </c>
      <c r="AM983" s="4">
        <f t="shared" si="29"/>
        <v>75705.50689</v>
      </c>
      <c r="AN983" s="4">
        <f t="shared" si="30"/>
        <v>86165.46046</v>
      </c>
      <c r="AO983" s="4">
        <f>C983/'Ejercicio 3 - TIR'!$D$7</f>
        <v>15634.96209</v>
      </c>
      <c r="AP983" s="4">
        <f t="shared" si="31"/>
        <v>29772.31792</v>
      </c>
      <c r="AQ983" s="4">
        <f t="shared" si="32"/>
        <v>35685.25581</v>
      </c>
      <c r="AR983" s="4">
        <f t="shared" si="33"/>
        <v>35011.25694</v>
      </c>
      <c r="AS983" s="4">
        <f t="shared" si="34"/>
        <v>60070.5448</v>
      </c>
      <c r="AT983" s="4">
        <f t="shared" si="35"/>
        <v>70530.49837</v>
      </c>
      <c r="AU983" s="4">
        <f>AP983*'Ejercicio 3 - TIR'!$D$5</f>
        <v>14886.15896</v>
      </c>
      <c r="AV983" s="4">
        <f>AQ983*'Ejercicio 3 - TIR'!$D$5</f>
        <v>17842.6279</v>
      </c>
      <c r="AW983" s="4">
        <f>AR983*'Ejercicio 3 - TIR'!$D$5</f>
        <v>17505.62847</v>
      </c>
      <c r="AX983" s="4">
        <f>AS983*'Ejercicio 3 - TIR'!$D$5</f>
        <v>30035.2724</v>
      </c>
      <c r="AY983" s="4">
        <f>AT983*'Ejercicio 3 - TIR'!$D$5</f>
        <v>35265.24918</v>
      </c>
      <c r="AZ983" s="4">
        <f t="shared" ref="AZ983:BD983" si="2984">AJ983-AU983-AE983</f>
        <v>26954.53594</v>
      </c>
      <c r="BA983" s="4">
        <f t="shared" si="2984"/>
        <v>29452.66915</v>
      </c>
      <c r="BB983" s="4">
        <f t="shared" si="2984"/>
        <v>28314.52651</v>
      </c>
      <c r="BC983" s="4">
        <f t="shared" si="2984"/>
        <v>39862.84037</v>
      </c>
      <c r="BD983" s="4">
        <f t="shared" si="2984"/>
        <v>43687.24797</v>
      </c>
      <c r="BE983" s="4">
        <f t="shared" ref="BE983:BI983" si="2985">AZ983/Z983</f>
        <v>23884.0306</v>
      </c>
      <c r="BF983" s="4">
        <f t="shared" si="2985"/>
        <v>23125.74151</v>
      </c>
      <c r="BG983" s="4">
        <f t="shared" si="2985"/>
        <v>18541.4876</v>
      </c>
      <c r="BH983" s="4">
        <f t="shared" si="2985"/>
        <v>21692.78404</v>
      </c>
      <c r="BI983" s="4">
        <f t="shared" si="2985"/>
        <v>19141.2069</v>
      </c>
      <c r="BJ983" s="4">
        <f t="shared" si="38"/>
        <v>63319.24467</v>
      </c>
      <c r="BK983" s="4">
        <f t="shared" si="39"/>
        <v>35684.71254</v>
      </c>
      <c r="BL983" s="4">
        <f t="shared" si="40"/>
        <v>99003.95722</v>
      </c>
      <c r="BM983" s="4">
        <f>BK983*'Ejercicio 3 - TIR'!$D$5</f>
        <v>17842.35627</v>
      </c>
      <c r="BN983" s="4">
        <f t="shared" si="41"/>
        <v>81161.60094</v>
      </c>
      <c r="BO983" s="4">
        <f t="shared" si="42"/>
        <v>35560.28516</v>
      </c>
      <c r="BP983" s="4">
        <f t="shared" si="43"/>
        <v>-105917.6146</v>
      </c>
      <c r="BQ983" s="4">
        <f t="shared" ref="BQ983:BT983" si="2986">BE983</f>
        <v>23884.0306</v>
      </c>
      <c r="BR983" s="4">
        <f t="shared" si="2986"/>
        <v>23125.74151</v>
      </c>
      <c r="BS983" s="4">
        <f t="shared" si="2986"/>
        <v>18541.4876</v>
      </c>
      <c r="BT983" s="4">
        <f t="shared" si="2986"/>
        <v>21692.78404</v>
      </c>
      <c r="BU983" s="4">
        <f t="shared" si="45"/>
        <v>54701.49206</v>
      </c>
      <c r="BV983" s="36">
        <f t="shared" si="46"/>
        <v>9.222340825</v>
      </c>
    </row>
    <row r="984" ht="15.0" customHeight="1">
      <c r="A984" s="2">
        <v>983.0</v>
      </c>
      <c r="B984" s="3">
        <f t="shared" si="4"/>
        <v>0.5466318432</v>
      </c>
      <c r="C984" s="4">
        <f>IF(B984&lt;=('Ejercicio 3 - TIR'!$D$13-'Ejercicio 3 - TIR'!$C$13)/('Ejercicio 3 - TIR'!$E$13-'Ejercicio 3 - TIR'!$C$13),'Ejercicio 3 - TIR'!$C$13+SQRT(('Ejercicio 3 - TIR'!$E$13-'Ejercicio 3 - TIR'!$C$13)*('Ejercicio 3 - TIR'!$D$13-'Ejercicio 3 - TIR'!$C$13)*B984),'Ejercicio 3 - TIR'!$E$13-SQRT(('Ejercicio 3 - TIR'!$E$13-'Ejercicio 3 - TIR'!$C$13)*('Ejercicio 3 - TIR'!$E$13-'Ejercicio 3 - TIR'!$D$13)*(1-B984)))</f>
        <v>76675.29661</v>
      </c>
      <c r="D984" s="3">
        <f t="shared" si="5"/>
        <v>0.2310430966</v>
      </c>
      <c r="E984" s="4">
        <f>IF(D984&lt;=('Ejercicio 3 - TIR'!$D$14-'Ejercicio 3 - TIR'!$C$14)/('Ejercicio 3 - TIR'!$E$14-'Ejercicio 3 - TIR'!$C$14),'Ejercicio 3 - TIR'!$C$14+SQRT(('Ejercicio 3 - TIR'!$E$14-'Ejercicio 3 - TIR'!$C$14)*('Ejercicio 3 - TIR'!$D$14-'Ejercicio 3 - TIR'!$C$14)*D984),'Ejercicio 3 - TIR'!$E$14-SQRT(('Ejercicio 3 - TIR'!$E$14-'Ejercicio 3 - TIR'!$C$14)*('Ejercicio 3 - TIR'!$E$14-'Ejercicio 3 - TIR'!$D$14)*(1-D984)))</f>
        <v>29162.71933</v>
      </c>
      <c r="F984" s="3">
        <f t="shared" si="6"/>
        <v>0.965187607</v>
      </c>
      <c r="G984" s="4">
        <f>IF(F984&lt;=('Ejercicio 3 - TIR'!$D$18-'Ejercicio 3 - TIR'!$C$18)/('Ejercicio 3 - TIR'!$E$18-'Ejercicio 3 - TIR'!$C$18),'Ejercicio 3 - TIR'!$C$18+SQRT(('Ejercicio 3 - TIR'!$E$18-'Ejercicio 3 - TIR'!$C$18)*('Ejercicio 3 - TIR'!$D$18-'Ejercicio 3 - TIR'!$C$18)*F984),'Ejercicio 3 - TIR'!$E$18-SQRT(('Ejercicio 3 - TIR'!$E$18-'Ejercicio 3 - TIR'!$C$18)*('Ejercicio 3 - TIR'!$E$18-'Ejercicio 3 - TIR'!$D$18)*(1-F984)))</f>
        <v>43384.16292</v>
      </c>
      <c r="H984" s="3">
        <f t="shared" si="7"/>
        <v>0.4702553011</v>
      </c>
      <c r="I984" s="4">
        <f>IF(H984&lt;=('Ejercicio 3 - TIR'!$D$18-'Ejercicio 3 - TIR'!$C$18)/('Ejercicio 3 - TIR'!$E$18-'Ejercicio 3 - TIR'!$C$18),'Ejercicio 3 - TIR'!$C$18+SQRT(('Ejercicio 3 - TIR'!$E$18-'Ejercicio 3 - TIR'!$C$18)*('Ejercicio 3 - TIR'!$D$18-'Ejercicio 3 - TIR'!$C$18)*H984),'Ejercicio 3 - TIR'!$E$18-SQRT(('Ejercicio 3 - TIR'!$E$18-'Ejercicio 3 - TIR'!$C$18)*('Ejercicio 3 - TIR'!$E$18-'Ejercicio 3 - TIR'!$D$18)*(1-H984)))</f>
        <v>38398.70795</v>
      </c>
      <c r="J984" s="3">
        <f t="shared" si="8"/>
        <v>0.2700539409</v>
      </c>
      <c r="K984" s="4">
        <f>IF(J984&lt;=('Ejercicio 3 - TIR'!$D$18-'Ejercicio 3 - TIR'!$C$18)/('Ejercicio 3 - TIR'!$E$18-'Ejercicio 3 - TIR'!$C$18),'Ejercicio 3 - TIR'!$C$18+SQRT(('Ejercicio 3 - TIR'!$E$18-'Ejercicio 3 - TIR'!$C$18)*('Ejercicio 3 - TIR'!$D$18-'Ejercicio 3 - TIR'!$C$18)*J984),'Ejercicio 3 - TIR'!$E$18-SQRT(('Ejercicio 3 - TIR'!$E$18-'Ejercicio 3 - TIR'!$C$18)*('Ejercicio 3 - TIR'!$E$18-'Ejercicio 3 - TIR'!$D$18)*(1-J984)))</f>
        <v>36364.5967</v>
      </c>
      <c r="L984" s="3">
        <f t="shared" si="9"/>
        <v>0.8499855912</v>
      </c>
      <c r="M984" s="4">
        <f>IF(L984&lt;=('Ejercicio 3 - TIR'!$D$18-'Ejercicio 3 - TIR'!$C$18)/('Ejercicio 3 - TIR'!$E$18-'Ejercicio 3 - TIR'!$C$18),'Ejercicio 3 - TIR'!$C$18+SQRT(('Ejercicio 3 - TIR'!$E$18-'Ejercicio 3 - TIR'!$C$18)*('Ejercicio 3 - TIR'!$D$18-'Ejercicio 3 - TIR'!$C$18)*L984),'Ejercicio 3 - TIR'!$E$18-SQRT(('Ejercicio 3 - TIR'!$E$18-'Ejercicio 3 - TIR'!$C$18)*('Ejercicio 3 - TIR'!$E$18-'Ejercicio 3 - TIR'!$D$18)*(1-L984)))</f>
        <v>41645.73694</v>
      </c>
      <c r="N984" s="3">
        <f t="shared" si="10"/>
        <v>0.5704788108</v>
      </c>
      <c r="O984" s="4">
        <f>IF(N984&lt;=('Ejercicio 3 - TIR'!$D$18-'Ejercicio 3 - TIR'!$C$18)/('Ejercicio 3 - TIR'!$E$18-'Ejercicio 3 - TIR'!$C$18),'Ejercicio 3 - TIR'!$C$18+SQRT(('Ejercicio 3 - TIR'!$E$18-'Ejercicio 3 - TIR'!$C$18)*('Ejercicio 3 - TIR'!$D$18-'Ejercicio 3 - TIR'!$C$18)*N984),'Ejercicio 3 - TIR'!$E$18-SQRT(('Ejercicio 3 - TIR'!$E$18-'Ejercicio 3 - TIR'!$C$18)*('Ejercicio 3 - TIR'!$E$18-'Ejercicio 3 - TIR'!$D$18)*(1-N984)))</f>
        <v>39250.50386</v>
      </c>
      <c r="P984" s="3">
        <f t="shared" si="11"/>
        <v>0.2840950713</v>
      </c>
      <c r="Q984" s="7">
        <f>IF(P984&lt;=('Ejercicio 3 - TIR'!$D$22-'Ejercicio 3 - TIR'!$C$22)/('Ejercicio 3 - TIR'!$E$22-'Ejercicio 3 - TIR'!$C$22),'Ejercicio 3 - TIR'!$C$22+SQRT(('Ejercicio 3 - TIR'!$E$22-'Ejercicio 3 - TIR'!$C$22)*('Ejercicio 3 - TIR'!$D$22-'Ejercicio 3 - TIR'!$C$22)*P984),'Ejercicio 3 - TIR'!$E$22-SQRT(('Ejercicio 3 - TIR'!$E$22-'Ejercicio 3 - TIR'!$C$22)*('Ejercicio 3 - TIR'!$E$22-'Ejercicio 3 - TIR'!$D$22)*(1-P984)))</f>
        <v>0.1426135165</v>
      </c>
      <c r="R984" s="3">
        <f t="shared" si="12"/>
        <v>0.8555283135</v>
      </c>
      <c r="S984" s="7">
        <f>IF(R984&lt;=('Ejercicio 3 - TIR'!$D$23-'Ejercicio 3 - TIR'!$C$23)/('Ejercicio 3 - TIR'!$E$23-'Ejercicio 3 - TIR'!$C$23),'Ejercicio 3 - TIR'!$C$23+SQRT(('Ejercicio 3 - TIR'!$E$23-'Ejercicio 3 - TIR'!$C$23)*('Ejercicio 3 - TIR'!$D$23-'Ejercicio 3 - TIR'!$C$23)*R984),'Ejercicio 3 - TIR'!$E$23-SQRT(('Ejercicio 3 - TIR'!$E$23-'Ejercicio 3 - TIR'!$C$23)*('Ejercicio 3 - TIR'!$E$23-'Ejercicio 3 - TIR'!$D$23)*(1-R984)))</f>
        <v>0.163873964</v>
      </c>
      <c r="T984" s="3">
        <f t="shared" si="13"/>
        <v>0.03371615199</v>
      </c>
      <c r="U984" s="7">
        <f>IF(T984&lt;=('Ejercicio 3 - TIR'!$D$24-'Ejercicio 3 - TIR'!$C$24)/('Ejercicio 3 - TIR'!$E$24-'Ejercicio 3 - TIR'!$C$24),'Ejercicio 3 - TIR'!$C$24+SQRT(('Ejercicio 3 - TIR'!$E$24-'Ejercicio 3 - TIR'!$C$24)*('Ejercicio 3 - TIR'!$D$24-'Ejercicio 3 - TIR'!$C$24)*T984),'Ejercicio 3 - TIR'!$E$24-SQRT(('Ejercicio 3 - TIR'!$E$24-'Ejercicio 3 - TIR'!$C$24)*('Ejercicio 3 - TIR'!$E$24-'Ejercicio 3 - TIR'!$D$24)*(1-T984)))</f>
        <v>0.1584145065</v>
      </c>
      <c r="V984" s="3">
        <f t="shared" si="14"/>
        <v>0.3752818687</v>
      </c>
      <c r="W984" s="7">
        <f>IF(V984&lt;=('Ejercicio 3 - TIR'!$D$25-'Ejercicio 3 - TIR'!$C$25)/('Ejercicio 3 - TIR'!$E$25-'Ejercicio 3 - TIR'!$C$25),'Ejercicio 3 - TIR'!$C$25+SQRT(('Ejercicio 3 - TIR'!$E$25-'Ejercicio 3 - TIR'!$C$25)*('Ejercicio 3 - TIR'!$D$25-'Ejercicio 3 - TIR'!$C$25)*V984),'Ejercicio 3 - TIR'!$E$25-SQRT(('Ejercicio 3 - TIR'!$E$25-'Ejercicio 3 - TIR'!$C$25)*('Ejercicio 3 - TIR'!$E$25-'Ejercicio 3 - TIR'!$D$25)*(1-V984)))</f>
        <v>0.2032398304</v>
      </c>
      <c r="X984" s="3">
        <f t="shared" si="15"/>
        <v>0.1685255654</v>
      </c>
      <c r="Y984" s="7">
        <f>IF(X984&lt;=('Ejercicio 3 - TIR'!$D$26-'Ejercicio 3 - TIR'!$C$26)/('Ejercicio 3 - TIR'!$E$26-'Ejercicio 3 - TIR'!$C$26),'Ejercicio 3 - TIR'!$C$26+SQRT(('Ejercicio 3 - TIR'!$E$26-'Ejercicio 3 - TIR'!$C$26)*('Ejercicio 3 - TIR'!$D$26-'Ejercicio 3 - TIR'!$C$26)*X984),'Ejercicio 3 - TIR'!$E$26-SQRT(('Ejercicio 3 - TIR'!$E$26-'Ejercicio 3 - TIR'!$C$26)*('Ejercicio 3 - TIR'!$E$26-'Ejercicio 3 - TIR'!$D$26)*(1-X984)))</f>
        <v>0.211331175</v>
      </c>
      <c r="Z984" s="3">
        <f t="shared" si="16"/>
        <v>1.142613516</v>
      </c>
      <c r="AA984" s="3">
        <f t="shared" si="17"/>
        <v>1.329858123</v>
      </c>
      <c r="AB984" s="3">
        <f t="shared" si="18"/>
        <v>1.540526941</v>
      </c>
      <c r="AC984" s="3">
        <f t="shared" si="19"/>
        <v>1.853623375</v>
      </c>
      <c r="AD984" s="3">
        <f t="shared" si="20"/>
        <v>2.245351781</v>
      </c>
      <c r="AE984" s="2">
        <f t="shared" si="21"/>
        <v>4158.997955</v>
      </c>
      <c r="AF984" s="2">
        <f t="shared" si="22"/>
        <v>4840.549436</v>
      </c>
      <c r="AG984" s="2">
        <f t="shared" si="23"/>
        <v>5607.362686</v>
      </c>
      <c r="AH984" s="2">
        <f t="shared" si="24"/>
        <v>6747.002127</v>
      </c>
      <c r="AI984" s="2">
        <f t="shared" si="25"/>
        <v>8172.854015</v>
      </c>
      <c r="AJ984" s="4">
        <f t="shared" si="26"/>
        <v>49571.33095</v>
      </c>
      <c r="AK984" s="4">
        <f t="shared" si="27"/>
        <v>51064.83367</v>
      </c>
      <c r="AL984" s="4">
        <f t="shared" si="28"/>
        <v>56020.64091</v>
      </c>
      <c r="AM984" s="4">
        <f t="shared" si="29"/>
        <v>77195.51148</v>
      </c>
      <c r="AN984" s="4">
        <f t="shared" si="30"/>
        <v>88131.18875</v>
      </c>
      <c r="AO984" s="4">
        <f>C984/'Ejercicio 3 - TIR'!$D$7</f>
        <v>15335.05932</v>
      </c>
      <c r="AP984" s="4">
        <f t="shared" si="31"/>
        <v>34236.27163</v>
      </c>
      <c r="AQ984" s="4">
        <f t="shared" si="32"/>
        <v>35729.77434</v>
      </c>
      <c r="AR984" s="4">
        <f t="shared" si="33"/>
        <v>40685.58159</v>
      </c>
      <c r="AS984" s="4">
        <f t="shared" si="34"/>
        <v>61860.45215</v>
      </c>
      <c r="AT984" s="4">
        <f t="shared" si="35"/>
        <v>72796.12943</v>
      </c>
      <c r="AU984" s="4">
        <f>AP984*'Ejercicio 3 - TIR'!$D$5</f>
        <v>17118.13581</v>
      </c>
      <c r="AV984" s="4">
        <f>AQ984*'Ejercicio 3 - TIR'!$D$5</f>
        <v>17864.88717</v>
      </c>
      <c r="AW984" s="4">
        <f>AR984*'Ejercicio 3 - TIR'!$D$5</f>
        <v>20342.7908</v>
      </c>
      <c r="AX984" s="4">
        <f>AS984*'Ejercicio 3 - TIR'!$D$5</f>
        <v>30930.22608</v>
      </c>
      <c r="AY984" s="4">
        <f>AT984*'Ejercicio 3 - TIR'!$D$5</f>
        <v>36398.06471</v>
      </c>
      <c r="AZ984" s="4">
        <f t="shared" ref="AZ984:BD984" si="2987">AJ984-AU984-AE984</f>
        <v>28294.19718</v>
      </c>
      <c r="BA984" s="4">
        <f t="shared" si="2987"/>
        <v>28359.39706</v>
      </c>
      <c r="BB984" s="4">
        <f t="shared" si="2987"/>
        <v>30070.48743</v>
      </c>
      <c r="BC984" s="4">
        <f t="shared" si="2987"/>
        <v>39518.28327</v>
      </c>
      <c r="BD984" s="4">
        <f t="shared" si="2987"/>
        <v>43560.27002</v>
      </c>
      <c r="BE984" s="4">
        <f t="shared" ref="BE984:BI984" si="2988">AZ984/Z984</f>
        <v>24762.70128</v>
      </c>
      <c r="BF984" s="4">
        <f t="shared" si="2988"/>
        <v>21325.12978</v>
      </c>
      <c r="BG984" s="4">
        <f t="shared" si="2988"/>
        <v>19519.61152</v>
      </c>
      <c r="BH984" s="4">
        <f t="shared" si="2988"/>
        <v>21319.47827</v>
      </c>
      <c r="BI984" s="4">
        <f t="shared" si="2988"/>
        <v>19400.19839</v>
      </c>
      <c r="BJ984" s="4">
        <f t="shared" si="38"/>
        <v>65480.5638</v>
      </c>
      <c r="BK984" s="4">
        <f t="shared" si="39"/>
        <v>34432.60276</v>
      </c>
      <c r="BL984" s="4">
        <f t="shared" si="40"/>
        <v>99913.16656</v>
      </c>
      <c r="BM984" s="4">
        <f>BK984*'Ejercicio 3 - TIR'!$D$5</f>
        <v>17216.30138</v>
      </c>
      <c r="BN984" s="4">
        <f t="shared" si="41"/>
        <v>82696.86518</v>
      </c>
      <c r="BO984" s="4">
        <f t="shared" si="42"/>
        <v>36830.24899</v>
      </c>
      <c r="BP984" s="4">
        <f t="shared" si="43"/>
        <v>-105838.0159</v>
      </c>
      <c r="BQ984" s="4">
        <f t="shared" ref="BQ984:BT984" si="2989">BE984</f>
        <v>24762.70128</v>
      </c>
      <c r="BR984" s="4">
        <f t="shared" si="2989"/>
        <v>21325.12978</v>
      </c>
      <c r="BS984" s="4">
        <f t="shared" si="2989"/>
        <v>19519.61152</v>
      </c>
      <c r="BT984" s="4">
        <f t="shared" si="2989"/>
        <v>21319.47827</v>
      </c>
      <c r="BU984" s="4">
        <f t="shared" si="45"/>
        <v>56230.44739</v>
      </c>
      <c r="BV984" s="36">
        <f t="shared" si="46"/>
        <v>9.492711712</v>
      </c>
    </row>
    <row r="985" ht="15.0" customHeight="1">
      <c r="A985" s="2">
        <v>984.0</v>
      </c>
      <c r="B985" s="3">
        <f t="shared" si="4"/>
        <v>0.4345874955</v>
      </c>
      <c r="C985" s="4">
        <f>IF(B985&lt;=('Ejercicio 3 - TIR'!$D$13-'Ejercicio 3 - TIR'!$C$13)/('Ejercicio 3 - TIR'!$E$13-'Ejercicio 3 - TIR'!$C$13),'Ejercicio 3 - TIR'!$C$13+SQRT(('Ejercicio 3 - TIR'!$E$13-'Ejercicio 3 - TIR'!$C$13)*('Ejercicio 3 - TIR'!$D$13-'Ejercicio 3 - TIR'!$C$13)*B985),'Ejercicio 3 - TIR'!$E$13-SQRT(('Ejercicio 3 - TIR'!$E$13-'Ejercicio 3 - TIR'!$C$13)*('Ejercicio 3 - TIR'!$E$13-'Ejercicio 3 - TIR'!$D$13)*(1-B985)))</f>
        <v>73952.06332</v>
      </c>
      <c r="D985" s="3">
        <f t="shared" si="5"/>
        <v>0.3698910817</v>
      </c>
      <c r="E985" s="4">
        <f>IF(D985&lt;=('Ejercicio 3 - TIR'!$D$14-'Ejercicio 3 - TIR'!$C$14)/('Ejercicio 3 - TIR'!$E$14-'Ejercicio 3 - TIR'!$C$14),'Ejercicio 3 - TIR'!$C$14+SQRT(('Ejercicio 3 - TIR'!$E$14-'Ejercicio 3 - TIR'!$C$14)*('Ejercicio 3 - TIR'!$D$14-'Ejercicio 3 - TIR'!$C$14)*D985),'Ejercicio 3 - TIR'!$E$14-SQRT(('Ejercicio 3 - TIR'!$E$14-'Ejercicio 3 - TIR'!$C$14)*('Ejercicio 3 - TIR'!$E$14-'Ejercicio 3 - TIR'!$D$14)*(1-D985)))</f>
        <v>30278.04867</v>
      </c>
      <c r="F985" s="3">
        <f t="shared" si="6"/>
        <v>0.2997723731</v>
      </c>
      <c r="G985" s="4">
        <f>IF(F985&lt;=('Ejercicio 3 - TIR'!$D$18-'Ejercicio 3 - TIR'!$C$18)/('Ejercicio 3 - TIR'!$E$18-'Ejercicio 3 - TIR'!$C$18),'Ejercicio 3 - TIR'!$C$18+SQRT(('Ejercicio 3 - TIR'!$E$18-'Ejercicio 3 - TIR'!$C$18)*('Ejercicio 3 - TIR'!$D$18-'Ejercicio 3 - TIR'!$C$18)*F985),'Ejercicio 3 - TIR'!$E$18-SQRT(('Ejercicio 3 - TIR'!$E$18-'Ejercicio 3 - TIR'!$C$18)*('Ejercicio 3 - TIR'!$E$18-'Ejercicio 3 - TIR'!$D$18)*(1-F985)))</f>
        <v>36705.6585</v>
      </c>
      <c r="H985" s="3">
        <f t="shared" si="7"/>
        <v>0.4810241064</v>
      </c>
      <c r="I985" s="4">
        <f>IF(H985&lt;=('Ejercicio 3 - TIR'!$D$18-'Ejercicio 3 - TIR'!$C$18)/('Ejercicio 3 - TIR'!$E$18-'Ejercicio 3 - TIR'!$C$18),'Ejercicio 3 - TIR'!$C$18+SQRT(('Ejercicio 3 - TIR'!$E$18-'Ejercicio 3 - TIR'!$C$18)*('Ejercicio 3 - TIR'!$D$18-'Ejercicio 3 - TIR'!$C$18)*H985),'Ejercicio 3 - TIR'!$E$18-SQRT(('Ejercicio 3 - TIR'!$E$18-'Ejercicio 3 - TIR'!$C$18)*('Ejercicio 3 - TIR'!$E$18-'Ejercicio 3 - TIR'!$D$18)*(1-H985)))</f>
        <v>38494.32846</v>
      </c>
      <c r="J985" s="3">
        <f t="shared" si="8"/>
        <v>0.7406346076</v>
      </c>
      <c r="K985" s="4">
        <f>IF(J985&lt;=('Ejercicio 3 - TIR'!$D$18-'Ejercicio 3 - TIR'!$C$18)/('Ejercicio 3 - TIR'!$E$18-'Ejercicio 3 - TIR'!$C$18),'Ejercicio 3 - TIR'!$C$18+SQRT(('Ejercicio 3 - TIR'!$E$18-'Ejercicio 3 - TIR'!$C$18)*('Ejercicio 3 - TIR'!$D$18-'Ejercicio 3 - TIR'!$C$18)*J985),'Ejercicio 3 - TIR'!$E$18-SQRT(('Ejercicio 3 - TIR'!$E$18-'Ejercicio 3 - TIR'!$C$18)*('Ejercicio 3 - TIR'!$E$18-'Ejercicio 3 - TIR'!$D$18)*(1-J985)))</f>
        <v>40589.512</v>
      </c>
      <c r="L985" s="3">
        <f t="shared" si="9"/>
        <v>0.1483064847</v>
      </c>
      <c r="M985" s="4">
        <f>IF(L985&lt;=('Ejercicio 3 - TIR'!$D$18-'Ejercicio 3 - TIR'!$C$18)/('Ejercicio 3 - TIR'!$E$18-'Ejercicio 3 - TIR'!$C$18),'Ejercicio 3 - TIR'!$C$18+SQRT(('Ejercicio 3 - TIR'!$E$18-'Ejercicio 3 - TIR'!$C$18)*('Ejercicio 3 - TIR'!$D$18-'Ejercicio 3 - TIR'!$C$18)*L985),'Ejercicio 3 - TIR'!$E$18-SQRT(('Ejercicio 3 - TIR'!$E$18-'Ejercicio 3 - TIR'!$C$18)*('Ejercicio 3 - TIR'!$E$18-'Ejercicio 3 - TIR'!$D$18)*(1-L985)))</f>
        <v>34716.56365</v>
      </c>
      <c r="N985" s="3">
        <f t="shared" si="10"/>
        <v>0.3130598541</v>
      </c>
      <c r="O985" s="4">
        <f>IF(N985&lt;=('Ejercicio 3 - TIR'!$D$18-'Ejercicio 3 - TIR'!$C$18)/('Ejercicio 3 - TIR'!$E$18-'Ejercicio 3 - TIR'!$C$18),'Ejercicio 3 - TIR'!$C$18+SQRT(('Ejercicio 3 - TIR'!$E$18-'Ejercicio 3 - TIR'!$C$18)*('Ejercicio 3 - TIR'!$D$18-'Ejercicio 3 - TIR'!$C$18)*N985),'Ejercicio 3 - TIR'!$E$18-SQRT(('Ejercicio 3 - TIR'!$E$18-'Ejercicio 3 - TIR'!$C$18)*('Ejercicio 3 - TIR'!$E$18-'Ejercicio 3 - TIR'!$D$18)*(1-N985)))</f>
        <v>36852.66212</v>
      </c>
      <c r="P985" s="3">
        <f t="shared" si="11"/>
        <v>0.9718887733</v>
      </c>
      <c r="Q985" s="7">
        <f>IF(P985&lt;=('Ejercicio 3 - TIR'!$D$22-'Ejercicio 3 - TIR'!$C$22)/('Ejercicio 3 - TIR'!$E$22-'Ejercicio 3 - TIR'!$C$22),'Ejercicio 3 - TIR'!$C$22+SQRT(('Ejercicio 3 - TIR'!$E$22-'Ejercicio 3 - TIR'!$C$22)*('Ejercicio 3 - TIR'!$D$22-'Ejercicio 3 - TIR'!$C$22)*P985),'Ejercicio 3 - TIR'!$E$22-SQRT(('Ejercicio 3 - TIR'!$E$22-'Ejercicio 3 - TIR'!$C$22)*('Ejercicio 3 - TIR'!$E$22-'Ejercicio 3 - TIR'!$D$22)*(1-P985)))</f>
        <v>0.1728866177</v>
      </c>
      <c r="R985" s="3">
        <f t="shared" si="12"/>
        <v>0.7884396164</v>
      </c>
      <c r="S985" s="7">
        <f>IF(R985&lt;=('Ejercicio 3 - TIR'!$D$23-'Ejercicio 3 - TIR'!$C$23)/('Ejercicio 3 - TIR'!$E$23-'Ejercicio 3 - TIR'!$C$23),'Ejercicio 3 - TIR'!$C$23+SQRT(('Ejercicio 3 - TIR'!$E$23-'Ejercicio 3 - TIR'!$C$23)*('Ejercicio 3 - TIR'!$D$23-'Ejercicio 3 - TIR'!$C$23)*R985),'Ejercicio 3 - TIR'!$E$23-SQRT(('Ejercicio 3 - TIR'!$E$23-'Ejercicio 3 - TIR'!$C$23)*('Ejercicio 3 - TIR'!$E$23-'Ejercicio 3 - TIR'!$D$23)*(1-R985)))</f>
        <v>0.1604856799</v>
      </c>
      <c r="T985" s="3">
        <f t="shared" si="13"/>
        <v>0.5296802071</v>
      </c>
      <c r="U985" s="7">
        <f>IF(T985&lt;=('Ejercicio 3 - TIR'!$D$24-'Ejercicio 3 - TIR'!$C$24)/('Ejercicio 3 - TIR'!$E$24-'Ejercicio 3 - TIR'!$C$24),'Ejercicio 3 - TIR'!$C$24+SQRT(('Ejercicio 3 - TIR'!$E$24-'Ejercicio 3 - TIR'!$C$24)*('Ejercicio 3 - TIR'!$D$24-'Ejercicio 3 - TIR'!$C$24)*T985),'Ejercicio 3 - TIR'!$E$24-SQRT(('Ejercicio 3 - TIR'!$E$24-'Ejercicio 3 - TIR'!$C$24)*('Ejercicio 3 - TIR'!$E$24-'Ejercicio 3 - TIR'!$D$24)*(1-T985)))</f>
        <v>0.1837109463</v>
      </c>
      <c r="V985" s="3">
        <f t="shared" si="14"/>
        <v>0.03852840643</v>
      </c>
      <c r="W985" s="7">
        <f>IF(V985&lt;=('Ejercicio 3 - TIR'!$D$25-'Ejercicio 3 - TIR'!$C$25)/('Ejercicio 3 - TIR'!$E$25-'Ejercicio 3 - TIR'!$C$25),'Ejercicio 3 - TIR'!$C$25+SQRT(('Ejercicio 3 - TIR'!$E$25-'Ejercicio 3 - TIR'!$C$25)*('Ejercicio 3 - TIR'!$D$25-'Ejercicio 3 - TIR'!$C$25)*V985),'Ejercicio 3 - TIR'!$E$25-SQRT(('Ejercicio 3 - TIR'!$E$25-'Ejercicio 3 - TIR'!$C$25)*('Ejercicio 3 - TIR'!$E$25-'Ejercicio 3 - TIR'!$D$25)*(1-V985)))</f>
        <v>0.1873443699</v>
      </c>
      <c r="X985" s="3">
        <f t="shared" si="15"/>
        <v>0.6704089482</v>
      </c>
      <c r="Y985" s="7">
        <f>IF(X985&lt;=('Ejercicio 3 - TIR'!$D$26-'Ejercicio 3 - TIR'!$C$26)/('Ejercicio 3 - TIR'!$E$26-'Ejercicio 3 - TIR'!$C$26),'Ejercicio 3 - TIR'!$C$26+SQRT(('Ejercicio 3 - TIR'!$E$26-'Ejercicio 3 - TIR'!$C$26)*('Ejercicio 3 - TIR'!$D$26-'Ejercicio 3 - TIR'!$C$26)*X985),'Ejercicio 3 - TIR'!$E$26-SQRT(('Ejercicio 3 - TIR'!$E$26-'Ejercicio 3 - TIR'!$C$26)*('Ejercicio 3 - TIR'!$E$26-'Ejercicio 3 - TIR'!$D$26)*(1-X985)))</f>
        <v>0.2378124227</v>
      </c>
      <c r="Z985" s="3">
        <f t="shared" si="16"/>
        <v>1.172886618</v>
      </c>
      <c r="AA985" s="3">
        <f t="shared" si="17"/>
        <v>1.361118124</v>
      </c>
      <c r="AB985" s="3">
        <f t="shared" si="18"/>
        <v>1.611170422</v>
      </c>
      <c r="AC985" s="3">
        <f t="shared" si="19"/>
        <v>1.91301413</v>
      </c>
      <c r="AD985" s="3">
        <f t="shared" si="20"/>
        <v>2.367952655</v>
      </c>
      <c r="AE985" s="2">
        <f t="shared" si="21"/>
        <v>5234.669423</v>
      </c>
      <c r="AF985" s="2">
        <f t="shared" si="22"/>
        <v>6074.758905</v>
      </c>
      <c r="AG985" s="2">
        <f t="shared" si="23"/>
        <v>7190.758612</v>
      </c>
      <c r="AH985" s="2">
        <f t="shared" si="24"/>
        <v>8537.906753</v>
      </c>
      <c r="AI985" s="2">
        <f t="shared" si="25"/>
        <v>10568.32704</v>
      </c>
      <c r="AJ985" s="4">
        <f t="shared" si="26"/>
        <v>43051.57565</v>
      </c>
      <c r="AK985" s="4">
        <f t="shared" si="27"/>
        <v>52395.32813</v>
      </c>
      <c r="AL985" s="4">
        <f t="shared" si="28"/>
        <v>65396.62119</v>
      </c>
      <c r="AM985" s="4">
        <f t="shared" si="29"/>
        <v>66413.27682</v>
      </c>
      <c r="AN985" s="4">
        <f t="shared" si="30"/>
        <v>87265.35911</v>
      </c>
      <c r="AO985" s="4">
        <f>C985/'Ejercicio 3 - TIR'!$D$7</f>
        <v>14790.41266</v>
      </c>
      <c r="AP985" s="4">
        <f t="shared" si="31"/>
        <v>28261.16299</v>
      </c>
      <c r="AQ985" s="4">
        <f t="shared" si="32"/>
        <v>37604.91547</v>
      </c>
      <c r="AR985" s="4">
        <f t="shared" si="33"/>
        <v>50606.20853</v>
      </c>
      <c r="AS985" s="4">
        <f t="shared" si="34"/>
        <v>51622.86415</v>
      </c>
      <c r="AT985" s="4">
        <f t="shared" si="35"/>
        <v>72474.94644</v>
      </c>
      <c r="AU985" s="4">
        <f>AP985*'Ejercicio 3 - TIR'!$D$5</f>
        <v>14130.58149</v>
      </c>
      <c r="AV985" s="4">
        <f>AQ985*'Ejercicio 3 - TIR'!$D$5</f>
        <v>18802.45773</v>
      </c>
      <c r="AW985" s="4">
        <f>AR985*'Ejercicio 3 - TIR'!$D$5</f>
        <v>25303.10426</v>
      </c>
      <c r="AX985" s="4">
        <f>AS985*'Ejercicio 3 - TIR'!$D$5</f>
        <v>25811.43208</v>
      </c>
      <c r="AY985" s="4">
        <f>AT985*'Ejercicio 3 - TIR'!$D$5</f>
        <v>36237.47322</v>
      </c>
      <c r="AZ985" s="4">
        <f t="shared" ref="AZ985:BD985" si="2990">AJ985-AU985-AE985</f>
        <v>23686.32473</v>
      </c>
      <c r="BA985" s="4">
        <f t="shared" si="2990"/>
        <v>27518.11149</v>
      </c>
      <c r="BB985" s="4">
        <f t="shared" si="2990"/>
        <v>32902.75832</v>
      </c>
      <c r="BC985" s="4">
        <f t="shared" si="2990"/>
        <v>32063.93799</v>
      </c>
      <c r="BD985" s="4">
        <f t="shared" si="2990"/>
        <v>40459.55884</v>
      </c>
      <c r="BE985" s="4">
        <f t="shared" ref="BE985:BI985" si="2991">AZ985/Z985</f>
        <v>20194.89725</v>
      </c>
      <c r="BF985" s="4">
        <f t="shared" si="2991"/>
        <v>20217.28387</v>
      </c>
      <c r="BG985" s="4">
        <f t="shared" si="2991"/>
        <v>20421.64991</v>
      </c>
      <c r="BH985" s="4">
        <f t="shared" si="2991"/>
        <v>16760.95199</v>
      </c>
      <c r="BI985" s="4">
        <f t="shared" si="2991"/>
        <v>17086.30397</v>
      </c>
      <c r="BJ985" s="4">
        <f t="shared" si="38"/>
        <v>71696.98572</v>
      </c>
      <c r="BK985" s="4">
        <f t="shared" si="39"/>
        <v>35022.99693</v>
      </c>
      <c r="BL985" s="4">
        <f t="shared" si="40"/>
        <v>106719.9827</v>
      </c>
      <c r="BM985" s="4">
        <f>BK985*'Ejercicio 3 - TIR'!$D$5</f>
        <v>17511.49847</v>
      </c>
      <c r="BN985" s="4">
        <f t="shared" si="41"/>
        <v>89208.48419</v>
      </c>
      <c r="BO985" s="4">
        <f t="shared" si="42"/>
        <v>37673.255</v>
      </c>
      <c r="BP985" s="4">
        <f t="shared" si="43"/>
        <v>-104230.112</v>
      </c>
      <c r="BQ985" s="4">
        <f t="shared" ref="BQ985:BT985" si="2992">BE985</f>
        <v>20194.89725</v>
      </c>
      <c r="BR985" s="4">
        <f t="shared" si="2992"/>
        <v>20217.28387</v>
      </c>
      <c r="BS985" s="4">
        <f t="shared" si="2992"/>
        <v>20421.64991</v>
      </c>
      <c r="BT985" s="4">
        <f t="shared" si="2992"/>
        <v>16760.95199</v>
      </c>
      <c r="BU985" s="4">
        <f t="shared" si="45"/>
        <v>54759.55896</v>
      </c>
      <c r="BV985" s="36">
        <f t="shared" si="46"/>
        <v>7.246210329</v>
      </c>
    </row>
    <row r="986" ht="15.0" customHeight="1">
      <c r="A986" s="2">
        <v>985.0</v>
      </c>
      <c r="B986" s="3">
        <f t="shared" si="4"/>
        <v>0.5388887433</v>
      </c>
      <c r="C986" s="4">
        <f>IF(B986&lt;=('Ejercicio 3 - TIR'!$D$13-'Ejercicio 3 - TIR'!$C$13)/('Ejercicio 3 - TIR'!$E$13-'Ejercicio 3 - TIR'!$C$13),'Ejercicio 3 - TIR'!$C$13+SQRT(('Ejercicio 3 - TIR'!$E$13-'Ejercicio 3 - TIR'!$C$13)*('Ejercicio 3 - TIR'!$D$13-'Ejercicio 3 - TIR'!$C$13)*B986),'Ejercicio 3 - TIR'!$E$13-SQRT(('Ejercicio 3 - TIR'!$E$13-'Ejercicio 3 - TIR'!$C$13)*('Ejercicio 3 - TIR'!$E$13-'Ejercicio 3 - TIR'!$D$13)*(1-B986)))</f>
        <v>76476.95793</v>
      </c>
      <c r="D986" s="3">
        <f t="shared" si="5"/>
        <v>0.848891625</v>
      </c>
      <c r="E986" s="4">
        <f>IF(D986&lt;=('Ejercicio 3 - TIR'!$D$14-'Ejercicio 3 - TIR'!$C$14)/('Ejercicio 3 - TIR'!$E$14-'Ejercicio 3 - TIR'!$C$14),'Ejercicio 3 - TIR'!$C$14+SQRT(('Ejercicio 3 - TIR'!$E$14-'Ejercicio 3 - TIR'!$C$14)*('Ejercicio 3 - TIR'!$D$14-'Ejercicio 3 - TIR'!$C$14)*D986),'Ejercicio 3 - TIR'!$E$14-SQRT(('Ejercicio 3 - TIR'!$E$14-'Ejercicio 3 - TIR'!$C$14)*('Ejercicio 3 - TIR'!$E$14-'Ejercicio 3 - TIR'!$D$14)*(1-D986)))</f>
        <v>35239.09082</v>
      </c>
      <c r="F986" s="3">
        <f t="shared" si="6"/>
        <v>0.365956857</v>
      </c>
      <c r="G986" s="4">
        <f>IF(F986&lt;=('Ejercicio 3 - TIR'!$D$18-'Ejercicio 3 - TIR'!$C$18)/('Ejercicio 3 - TIR'!$E$18-'Ejercicio 3 - TIR'!$C$18),'Ejercicio 3 - TIR'!$C$18+SQRT(('Ejercicio 3 - TIR'!$E$18-'Ejercicio 3 - TIR'!$C$18)*('Ejercicio 3 - TIR'!$D$18-'Ejercicio 3 - TIR'!$C$18)*F986),'Ejercicio 3 - TIR'!$E$18-SQRT(('Ejercicio 3 - TIR'!$E$18-'Ejercicio 3 - TIR'!$C$18)*('Ejercicio 3 - TIR'!$E$18-'Ejercicio 3 - TIR'!$D$18)*(1-F986)))</f>
        <v>37409.01671</v>
      </c>
      <c r="H986" s="3">
        <f t="shared" si="7"/>
        <v>0.6854264673</v>
      </c>
      <c r="I986" s="4">
        <f>IF(H986&lt;=('Ejercicio 3 - TIR'!$D$18-'Ejercicio 3 - TIR'!$C$18)/('Ejercicio 3 - TIR'!$E$18-'Ejercicio 3 - TIR'!$C$18),'Ejercicio 3 - TIR'!$C$18+SQRT(('Ejercicio 3 - TIR'!$E$18-'Ejercicio 3 - TIR'!$C$18)*('Ejercicio 3 - TIR'!$D$18-'Ejercicio 3 - TIR'!$C$18)*H986),'Ejercicio 3 - TIR'!$E$18-SQRT(('Ejercicio 3 - TIR'!$E$18-'Ejercicio 3 - TIR'!$C$18)*('Ejercicio 3 - TIR'!$E$18-'Ejercicio 3 - TIR'!$D$18)*(1-H986)))</f>
        <v>40142.73586</v>
      </c>
      <c r="J986" s="3">
        <f t="shared" si="8"/>
        <v>0.3175881751</v>
      </c>
      <c r="K986" s="4">
        <f>IF(J986&lt;=('Ejercicio 3 - TIR'!$D$18-'Ejercicio 3 - TIR'!$C$18)/('Ejercicio 3 - TIR'!$E$18-'Ejercicio 3 - TIR'!$C$18),'Ejercicio 3 - TIR'!$C$18+SQRT(('Ejercicio 3 - TIR'!$E$18-'Ejercicio 3 - TIR'!$C$18)*('Ejercicio 3 - TIR'!$D$18-'Ejercicio 3 - TIR'!$C$18)*J986),'Ejercicio 3 - TIR'!$E$18-SQRT(('Ejercicio 3 - TIR'!$E$18-'Ejercicio 3 - TIR'!$C$18)*('Ejercicio 3 - TIR'!$E$18-'Ejercicio 3 - TIR'!$D$18)*(1-J986)))</f>
        <v>36902.04508</v>
      </c>
      <c r="L986" s="3">
        <f t="shared" si="9"/>
        <v>0.9500911409</v>
      </c>
      <c r="M986" s="4">
        <f>IF(L986&lt;=('Ejercicio 3 - TIR'!$D$18-'Ejercicio 3 - TIR'!$C$18)/('Ejercicio 3 - TIR'!$E$18-'Ejercicio 3 - TIR'!$C$18),'Ejercicio 3 - TIR'!$C$18+SQRT(('Ejercicio 3 - TIR'!$E$18-'Ejercicio 3 - TIR'!$C$18)*('Ejercicio 3 - TIR'!$D$18-'Ejercicio 3 - TIR'!$C$18)*L986),'Ejercicio 3 - TIR'!$E$18-SQRT(('Ejercicio 3 - TIR'!$E$18-'Ejercicio 3 - TIR'!$C$18)*('Ejercicio 3 - TIR'!$E$18-'Ejercicio 3 - TIR'!$D$18)*(1-L986)))</f>
        <v>43065.27407</v>
      </c>
      <c r="N986" s="3">
        <f t="shared" si="10"/>
        <v>0.8954815703</v>
      </c>
      <c r="O986" s="4">
        <f>IF(N986&lt;=('Ejercicio 3 - TIR'!$D$18-'Ejercicio 3 - TIR'!$C$18)/('Ejercicio 3 - TIR'!$E$18-'Ejercicio 3 - TIR'!$C$18),'Ejercicio 3 - TIR'!$C$18+SQRT(('Ejercicio 3 - TIR'!$E$18-'Ejercicio 3 - TIR'!$C$18)*('Ejercicio 3 - TIR'!$D$18-'Ejercicio 3 - TIR'!$C$18)*N986),'Ejercicio 3 - TIR'!$E$18-SQRT(('Ejercicio 3 - TIR'!$E$18-'Ejercicio 3 - TIR'!$C$18)*('Ejercicio 3 - TIR'!$E$18-'Ejercicio 3 - TIR'!$D$18)*(1-N986)))</f>
        <v>42200.19961</v>
      </c>
      <c r="P986" s="3">
        <f t="shared" si="11"/>
        <v>0.8605765597</v>
      </c>
      <c r="Q986" s="7">
        <f>IF(P986&lt;=('Ejercicio 3 - TIR'!$D$22-'Ejercicio 3 - TIR'!$C$22)/('Ejercicio 3 - TIR'!$E$22-'Ejercicio 3 - TIR'!$C$22),'Ejercicio 3 - TIR'!$C$22+SQRT(('Ejercicio 3 - TIR'!$E$22-'Ejercicio 3 - TIR'!$C$22)*('Ejercicio 3 - TIR'!$D$22-'Ejercicio 3 - TIR'!$C$22)*P986),'Ejercicio 3 - TIR'!$E$22-SQRT(('Ejercicio 3 - TIR'!$E$22-'Ejercicio 3 - TIR'!$C$22)*('Ejercicio 3 - TIR'!$E$22-'Ejercicio 3 - TIR'!$D$22)*(1-P986)))</f>
        <v>0.1641582137</v>
      </c>
      <c r="R986" s="3">
        <f t="shared" si="12"/>
        <v>0.4243951635</v>
      </c>
      <c r="S986" s="7">
        <f>IF(R986&lt;=('Ejercicio 3 - TIR'!$D$23-'Ejercicio 3 - TIR'!$C$23)/('Ejercicio 3 - TIR'!$E$23-'Ejercicio 3 - TIR'!$C$23),'Ejercicio 3 - TIR'!$C$23+SQRT(('Ejercicio 3 - TIR'!$E$23-'Ejercicio 3 - TIR'!$C$23)*('Ejercicio 3 - TIR'!$D$23-'Ejercicio 3 - TIR'!$C$23)*R986),'Ejercicio 3 - TIR'!$E$23-SQRT(('Ejercicio 3 - TIR'!$E$23-'Ejercicio 3 - TIR'!$C$23)*('Ejercicio 3 - TIR'!$E$23-'Ejercicio 3 - TIR'!$D$23)*(1-R986)))</f>
        <v>0.1476389452</v>
      </c>
      <c r="T986" s="3">
        <f t="shared" si="13"/>
        <v>0.8613652712</v>
      </c>
      <c r="U986" s="7">
        <f>IF(T986&lt;=('Ejercicio 3 - TIR'!$D$24-'Ejercicio 3 - TIR'!$C$24)/('Ejercicio 3 - TIR'!$E$24-'Ejercicio 3 - TIR'!$C$24),'Ejercicio 3 - TIR'!$C$24+SQRT(('Ejercicio 3 - TIR'!$E$24-'Ejercicio 3 - TIR'!$C$24)*('Ejercicio 3 - TIR'!$D$24-'Ejercicio 3 - TIR'!$C$24)*T986),'Ejercicio 3 - TIR'!$E$24-SQRT(('Ejercicio 3 - TIR'!$E$24-'Ejercicio 3 - TIR'!$C$24)*('Ejercicio 3 - TIR'!$E$24-'Ejercicio 3 - TIR'!$D$24)*(1-T986)))</f>
        <v>0.2002977859</v>
      </c>
      <c r="V986" s="3">
        <f t="shared" si="14"/>
        <v>0.1965251012</v>
      </c>
      <c r="W986" s="7">
        <f>IF(V986&lt;=('Ejercicio 3 - TIR'!$D$25-'Ejercicio 3 - TIR'!$C$25)/('Ejercicio 3 - TIR'!$E$25-'Ejercicio 3 - TIR'!$C$25),'Ejercicio 3 - TIR'!$C$25+SQRT(('Ejercicio 3 - TIR'!$E$25-'Ejercicio 3 - TIR'!$C$25)*('Ejercicio 3 - TIR'!$D$25-'Ejercicio 3 - TIR'!$C$25)*V986),'Ejercicio 3 - TIR'!$E$25-SQRT(('Ejercicio 3 - TIR'!$E$25-'Ejercicio 3 - TIR'!$C$25)*('Ejercicio 3 - TIR'!$E$25-'Ejercicio 3 - TIR'!$D$25)*(1-V986)))</f>
        <v>0.1965871981</v>
      </c>
      <c r="X986" s="3">
        <f t="shared" si="15"/>
        <v>0.6294381935</v>
      </c>
      <c r="Y986" s="7">
        <f>IF(X986&lt;=('Ejercicio 3 - TIR'!$D$26-'Ejercicio 3 - TIR'!$C$26)/('Ejercicio 3 - TIR'!$E$26-'Ejercicio 3 - TIR'!$C$26),'Ejercicio 3 - TIR'!$C$26+SQRT(('Ejercicio 3 - TIR'!$E$26-'Ejercicio 3 - TIR'!$C$26)*('Ejercicio 3 - TIR'!$D$26-'Ejercicio 3 - TIR'!$C$26)*X986),'Ejercicio 3 - TIR'!$E$26-SQRT(('Ejercicio 3 - TIR'!$E$26-'Ejercicio 3 - TIR'!$C$26)*('Ejercicio 3 - TIR'!$E$26-'Ejercicio 3 - TIR'!$D$26)*(1-X986)))</f>
        <v>0.2352670842</v>
      </c>
      <c r="Z986" s="3">
        <f t="shared" si="16"/>
        <v>1.164158214</v>
      </c>
      <c r="AA986" s="3">
        <f t="shared" si="17"/>
        <v>1.336033304</v>
      </c>
      <c r="AB986" s="3">
        <f t="shared" si="18"/>
        <v>1.603637817</v>
      </c>
      <c r="AC986" s="3">
        <f t="shared" si="19"/>
        <v>1.918892483</v>
      </c>
      <c r="AD986" s="3">
        <f t="shared" si="20"/>
        <v>2.370344722</v>
      </c>
      <c r="AE986" s="2">
        <f t="shared" si="21"/>
        <v>5784.786202</v>
      </c>
      <c r="AF986" s="2">
        <f t="shared" si="22"/>
        <v>6638.845935</v>
      </c>
      <c r="AG986" s="2">
        <f t="shared" si="23"/>
        <v>7968.592077</v>
      </c>
      <c r="AH986" s="2">
        <f t="shared" si="24"/>
        <v>9535.115266</v>
      </c>
      <c r="AI986" s="2">
        <f t="shared" si="25"/>
        <v>11778.41403</v>
      </c>
      <c r="AJ986" s="4">
        <f t="shared" si="26"/>
        <v>43550.01407</v>
      </c>
      <c r="AK986" s="4">
        <f t="shared" si="27"/>
        <v>53632.03204</v>
      </c>
      <c r="AL986" s="4">
        <f t="shared" si="28"/>
        <v>59177.51502</v>
      </c>
      <c r="AM986" s="4">
        <f t="shared" si="29"/>
        <v>82637.63067</v>
      </c>
      <c r="AN986" s="4">
        <f t="shared" si="30"/>
        <v>100029.0204</v>
      </c>
      <c r="AO986" s="4">
        <f>C986/'Ejercicio 3 - TIR'!$D$7</f>
        <v>15295.39159</v>
      </c>
      <c r="AP986" s="4">
        <f t="shared" si="31"/>
        <v>28254.62248</v>
      </c>
      <c r="AQ986" s="4">
        <f t="shared" si="32"/>
        <v>38336.64045</v>
      </c>
      <c r="AR986" s="4">
        <f t="shared" si="33"/>
        <v>43882.12343</v>
      </c>
      <c r="AS986" s="4">
        <f t="shared" si="34"/>
        <v>67342.23908</v>
      </c>
      <c r="AT986" s="4">
        <f t="shared" si="35"/>
        <v>84733.62882</v>
      </c>
      <c r="AU986" s="4">
        <f>AP986*'Ejercicio 3 - TIR'!$D$5</f>
        <v>14127.31124</v>
      </c>
      <c r="AV986" s="4">
        <f>AQ986*'Ejercicio 3 - TIR'!$D$5</f>
        <v>19168.32023</v>
      </c>
      <c r="AW986" s="4">
        <f>AR986*'Ejercicio 3 - TIR'!$D$5</f>
        <v>21941.06172</v>
      </c>
      <c r="AX986" s="4">
        <f>AS986*'Ejercicio 3 - TIR'!$D$5</f>
        <v>33671.11954</v>
      </c>
      <c r="AY986" s="4">
        <f>AT986*'Ejercicio 3 - TIR'!$D$5</f>
        <v>42366.81441</v>
      </c>
      <c r="AZ986" s="4">
        <f t="shared" ref="AZ986:BD986" si="2993">AJ986-AU986-AE986</f>
        <v>23637.91662</v>
      </c>
      <c r="BA986" s="4">
        <f t="shared" si="2993"/>
        <v>27824.86588</v>
      </c>
      <c r="BB986" s="4">
        <f t="shared" si="2993"/>
        <v>29267.86123</v>
      </c>
      <c r="BC986" s="4">
        <f t="shared" si="2993"/>
        <v>39431.39586</v>
      </c>
      <c r="BD986" s="4">
        <f t="shared" si="2993"/>
        <v>45883.79196</v>
      </c>
      <c r="BE986" s="4">
        <f t="shared" ref="BE986:BI986" si="2994">AZ986/Z986</f>
        <v>20304.72864</v>
      </c>
      <c r="BF986" s="4">
        <f t="shared" si="2994"/>
        <v>20826.47624</v>
      </c>
      <c r="BG986" s="4">
        <f t="shared" si="2994"/>
        <v>18250.91733</v>
      </c>
      <c r="BH986" s="4">
        <f t="shared" si="2994"/>
        <v>20549.03869</v>
      </c>
      <c r="BI986" s="4">
        <f t="shared" si="2994"/>
        <v>19357.43419</v>
      </c>
      <c r="BJ986" s="4">
        <f t="shared" si="38"/>
        <v>83528.79292</v>
      </c>
      <c r="BK986" s="4">
        <f t="shared" si="39"/>
        <v>36255.35072</v>
      </c>
      <c r="BL986" s="4">
        <f t="shared" si="40"/>
        <v>119784.1436</v>
      </c>
      <c r="BM986" s="4">
        <f>BK986*'Ejercicio 3 - TIR'!$D$5</f>
        <v>18127.67536</v>
      </c>
      <c r="BN986" s="4">
        <f t="shared" si="41"/>
        <v>101656.4683</v>
      </c>
      <c r="BO986" s="4">
        <f t="shared" si="42"/>
        <v>42886.78661</v>
      </c>
      <c r="BP986" s="4">
        <f t="shared" si="43"/>
        <v>-111716.0488</v>
      </c>
      <c r="BQ986" s="4">
        <f t="shared" ref="BQ986:BT986" si="2995">BE986</f>
        <v>20304.72864</v>
      </c>
      <c r="BR986" s="4">
        <f t="shared" si="2995"/>
        <v>20826.47624</v>
      </c>
      <c r="BS986" s="4">
        <f t="shared" si="2995"/>
        <v>18250.91733</v>
      </c>
      <c r="BT986" s="4">
        <f t="shared" si="2995"/>
        <v>20549.03869</v>
      </c>
      <c r="BU986" s="4">
        <f t="shared" si="45"/>
        <v>62244.2208</v>
      </c>
      <c r="BV986" s="36">
        <f t="shared" si="46"/>
        <v>7.113020409</v>
      </c>
    </row>
    <row r="987" ht="15.0" customHeight="1">
      <c r="A987" s="2">
        <v>986.0</v>
      </c>
      <c r="B987" s="3">
        <f t="shared" si="4"/>
        <v>0.3445399997</v>
      </c>
      <c r="C987" s="4">
        <f>IF(B987&lt;=('Ejercicio 3 - TIR'!$D$13-'Ejercicio 3 - TIR'!$C$13)/('Ejercicio 3 - TIR'!$E$13-'Ejercicio 3 - TIR'!$C$13),'Ejercicio 3 - TIR'!$C$13+SQRT(('Ejercicio 3 - TIR'!$E$13-'Ejercicio 3 - TIR'!$C$13)*('Ejercicio 3 - TIR'!$D$13-'Ejercicio 3 - TIR'!$C$13)*B987),'Ejercicio 3 - TIR'!$E$13-SQRT(('Ejercicio 3 - TIR'!$E$13-'Ejercicio 3 - TIR'!$C$13)*('Ejercicio 3 - TIR'!$E$13-'Ejercicio 3 - TIR'!$D$13)*(1-B987)))</f>
        <v>71954.46559</v>
      </c>
      <c r="D987" s="3">
        <f t="shared" si="5"/>
        <v>0.8616256321</v>
      </c>
      <c r="E987" s="4">
        <f>IF(D987&lt;=('Ejercicio 3 - TIR'!$D$14-'Ejercicio 3 - TIR'!$C$14)/('Ejercicio 3 - TIR'!$E$14-'Ejercicio 3 - TIR'!$C$14),'Ejercicio 3 - TIR'!$C$14+SQRT(('Ejercicio 3 - TIR'!$E$14-'Ejercicio 3 - TIR'!$C$14)*('Ejercicio 3 - TIR'!$D$14-'Ejercicio 3 - TIR'!$C$14)*D987),'Ejercicio 3 - TIR'!$E$14-SQRT(('Ejercicio 3 - TIR'!$E$14-'Ejercicio 3 - TIR'!$C$14)*('Ejercicio 3 - TIR'!$E$14-'Ejercicio 3 - TIR'!$D$14)*(1-D987)))</f>
        <v>35444.10764</v>
      </c>
      <c r="F987" s="3">
        <f t="shared" si="6"/>
        <v>0.420280065</v>
      </c>
      <c r="G987" s="4">
        <f>IF(F987&lt;=('Ejercicio 3 - TIR'!$D$18-'Ejercicio 3 - TIR'!$C$18)/('Ejercicio 3 - TIR'!$E$18-'Ejercicio 3 - TIR'!$C$18),'Ejercicio 3 - TIR'!$C$18+SQRT(('Ejercicio 3 - TIR'!$E$18-'Ejercicio 3 - TIR'!$C$18)*('Ejercicio 3 - TIR'!$D$18-'Ejercicio 3 - TIR'!$C$18)*F987),'Ejercicio 3 - TIR'!$E$18-SQRT(('Ejercicio 3 - TIR'!$E$18-'Ejercicio 3 - TIR'!$C$18)*('Ejercicio 3 - TIR'!$E$18-'Ejercicio 3 - TIR'!$D$18)*(1-F987)))</f>
        <v>37939.89986</v>
      </c>
      <c r="H987" s="3">
        <f t="shared" si="7"/>
        <v>0.3380485828</v>
      </c>
      <c r="I987" s="4">
        <f>IF(H987&lt;=('Ejercicio 3 - TIR'!$D$18-'Ejercicio 3 - TIR'!$C$18)/('Ejercicio 3 - TIR'!$E$18-'Ejercicio 3 - TIR'!$C$18),'Ejercicio 3 - TIR'!$C$18+SQRT(('Ejercicio 3 - TIR'!$E$18-'Ejercicio 3 - TIR'!$C$18)*('Ejercicio 3 - TIR'!$D$18-'Ejercicio 3 - TIR'!$C$18)*H987),'Ejercicio 3 - TIR'!$E$18-SQRT(('Ejercicio 3 - TIR'!$E$18-'Ejercicio 3 - TIR'!$C$18)*('Ejercicio 3 - TIR'!$E$18-'Ejercicio 3 - TIR'!$D$18)*(1-H987)))</f>
        <v>37120.90496</v>
      </c>
      <c r="J987" s="3">
        <f t="shared" si="8"/>
        <v>0.3562966361</v>
      </c>
      <c r="K987" s="4">
        <f>IF(J987&lt;=('Ejercicio 3 - TIR'!$D$18-'Ejercicio 3 - TIR'!$C$18)/('Ejercicio 3 - TIR'!$E$18-'Ejercicio 3 - TIR'!$C$18),'Ejercicio 3 - TIR'!$C$18+SQRT(('Ejercicio 3 - TIR'!$E$18-'Ejercicio 3 - TIR'!$C$18)*('Ejercicio 3 - TIR'!$D$18-'Ejercicio 3 - TIR'!$C$18)*J987),'Ejercicio 3 - TIR'!$E$18-SQRT(('Ejercicio 3 - TIR'!$E$18-'Ejercicio 3 - TIR'!$C$18)*('Ejercicio 3 - TIR'!$E$18-'Ejercicio 3 - TIR'!$D$18)*(1-J987)))</f>
        <v>37310.57422</v>
      </c>
      <c r="L987" s="3">
        <f t="shared" si="9"/>
        <v>0.9785458389</v>
      </c>
      <c r="M987" s="4">
        <f>IF(L987&lt;=('Ejercicio 3 - TIR'!$D$18-'Ejercicio 3 - TIR'!$C$18)/('Ejercicio 3 - TIR'!$E$18-'Ejercicio 3 - TIR'!$C$18),'Ejercicio 3 - TIR'!$C$18+SQRT(('Ejercicio 3 - TIR'!$E$18-'Ejercicio 3 - TIR'!$C$18)*('Ejercicio 3 - TIR'!$D$18-'Ejercicio 3 - TIR'!$C$18)*L987),'Ejercicio 3 - TIR'!$E$18-SQRT(('Ejercicio 3 - TIR'!$E$18-'Ejercicio 3 - TIR'!$C$18)*('Ejercicio 3 - TIR'!$E$18-'Ejercicio 3 - TIR'!$D$18)*(1-L987)))</f>
        <v>43731.51189</v>
      </c>
      <c r="N987" s="3">
        <f t="shared" si="10"/>
        <v>0.1526209401</v>
      </c>
      <c r="O987" s="4">
        <f>IF(N987&lt;=('Ejercicio 3 - TIR'!$D$18-'Ejercicio 3 - TIR'!$C$18)/('Ejercicio 3 - TIR'!$E$18-'Ejercicio 3 - TIR'!$C$18),'Ejercicio 3 - TIR'!$C$18+SQRT(('Ejercicio 3 - TIR'!$E$18-'Ejercicio 3 - TIR'!$C$18)*('Ejercicio 3 - TIR'!$D$18-'Ejercicio 3 - TIR'!$C$18)*N987),'Ejercicio 3 - TIR'!$E$18-SQRT(('Ejercicio 3 - TIR'!$E$18-'Ejercicio 3 - TIR'!$C$18)*('Ejercicio 3 - TIR'!$E$18-'Ejercicio 3 - TIR'!$D$18)*(1-N987)))</f>
        <v>34784.67773</v>
      </c>
      <c r="P987" s="3">
        <f t="shared" si="11"/>
        <v>0.6520766693</v>
      </c>
      <c r="Q987" s="7">
        <f>IF(P987&lt;=('Ejercicio 3 - TIR'!$D$22-'Ejercicio 3 - TIR'!$C$22)/('Ejercicio 3 - TIR'!$E$22-'Ejercicio 3 - TIR'!$C$22),'Ejercicio 3 - TIR'!$C$22+SQRT(('Ejercicio 3 - TIR'!$E$22-'Ejercicio 3 - TIR'!$C$22)*('Ejercicio 3 - TIR'!$D$22-'Ejercicio 3 - TIR'!$C$22)*P987),'Ejercicio 3 - TIR'!$E$22-SQRT(('Ejercicio 3 - TIR'!$E$22-'Ejercicio 3 - TIR'!$C$22)*('Ejercicio 3 - TIR'!$E$22-'Ejercicio 3 - TIR'!$D$22)*(1-P987)))</f>
        <v>0.1549747728</v>
      </c>
      <c r="R987" s="3">
        <f t="shared" si="12"/>
        <v>0.7623731276</v>
      </c>
      <c r="S987" s="7">
        <f>IF(R987&lt;=('Ejercicio 3 - TIR'!$D$23-'Ejercicio 3 - TIR'!$C$23)/('Ejercicio 3 - TIR'!$E$23-'Ejercicio 3 - TIR'!$C$23),'Ejercicio 3 - TIR'!$C$23+SQRT(('Ejercicio 3 - TIR'!$E$23-'Ejercicio 3 - TIR'!$C$23)*('Ejercicio 3 - TIR'!$D$23-'Ejercicio 3 - TIR'!$C$23)*R987),'Ejercicio 3 - TIR'!$E$23-SQRT(('Ejercicio 3 - TIR'!$E$23-'Ejercicio 3 - TIR'!$C$23)*('Ejercicio 3 - TIR'!$E$23-'Ejercicio 3 - TIR'!$D$23)*(1-R987)))</f>
        <v>0.159318405</v>
      </c>
      <c r="T987" s="3">
        <f t="shared" si="13"/>
        <v>0.127268317</v>
      </c>
      <c r="U987" s="7">
        <f>IF(T987&lt;=('Ejercicio 3 - TIR'!$D$24-'Ejercicio 3 - TIR'!$C$24)/('Ejercicio 3 - TIR'!$E$24-'Ejercicio 3 - TIR'!$C$24),'Ejercicio 3 - TIR'!$C$24+SQRT(('Ejercicio 3 - TIR'!$E$24-'Ejercicio 3 - TIR'!$C$24)*('Ejercicio 3 - TIR'!$D$24-'Ejercicio 3 - TIR'!$C$24)*T987),'Ejercicio 3 - TIR'!$E$24-SQRT(('Ejercicio 3 - TIR'!$E$24-'Ejercicio 3 - TIR'!$C$24)*('Ejercicio 3 - TIR'!$E$24-'Ejercicio 3 - TIR'!$D$24)*(1-T987)))</f>
        <v>0.1663481946</v>
      </c>
      <c r="V987" s="3">
        <f t="shared" si="14"/>
        <v>0.8608969356</v>
      </c>
      <c r="W987" s="7">
        <f>IF(V987&lt;=('Ejercicio 3 - TIR'!$D$25-'Ejercicio 3 - TIR'!$C$25)/('Ejercicio 3 - TIR'!$E$25-'Ejercicio 3 - TIR'!$C$25),'Ejercicio 3 - TIR'!$C$25+SQRT(('Ejercicio 3 - TIR'!$E$25-'Ejercicio 3 - TIR'!$C$25)*('Ejercicio 3 - TIR'!$D$25-'Ejercicio 3 - TIR'!$C$25)*V987),'Ejercicio 3 - TIR'!$E$25-SQRT(('Ejercicio 3 - TIR'!$E$25-'Ejercicio 3 - TIR'!$C$25)*('Ejercicio 3 - TIR'!$E$25-'Ejercicio 3 - TIR'!$D$25)*(1-V987)))</f>
        <v>0.2279350793</v>
      </c>
      <c r="X987" s="3">
        <f t="shared" si="15"/>
        <v>0.2810036803</v>
      </c>
      <c r="Y987" s="7">
        <f>IF(X987&lt;=('Ejercicio 3 - TIR'!$D$26-'Ejercicio 3 - TIR'!$C$26)/('Ejercicio 3 - TIR'!$E$26-'Ejercicio 3 - TIR'!$C$26),'Ejercicio 3 - TIR'!$C$26+SQRT(('Ejercicio 3 - TIR'!$E$26-'Ejercicio 3 - TIR'!$C$26)*('Ejercicio 3 - TIR'!$D$26-'Ejercicio 3 - TIR'!$C$26)*X987),'Ejercicio 3 - TIR'!$E$26-SQRT(('Ejercicio 3 - TIR'!$E$26-'Ejercicio 3 - TIR'!$C$26)*('Ejercicio 3 - TIR'!$E$26-'Ejercicio 3 - TIR'!$D$26)*(1-X987)))</f>
        <v>0.2175446898</v>
      </c>
      <c r="Z987" s="3">
        <f t="shared" si="16"/>
        <v>1.154974773</v>
      </c>
      <c r="AA987" s="3">
        <f t="shared" si="17"/>
        <v>1.338983511</v>
      </c>
      <c r="AB987" s="3">
        <f t="shared" si="18"/>
        <v>1.561721001</v>
      </c>
      <c r="AC987" s="3">
        <f t="shared" si="19"/>
        <v>1.917692001</v>
      </c>
      <c r="AD987" s="3">
        <f t="shared" si="20"/>
        <v>2.334875713</v>
      </c>
      <c r="AE987" s="2">
        <f t="shared" si="21"/>
        <v>5492.94253</v>
      </c>
      <c r="AF987" s="2">
        <f t="shared" si="22"/>
        <v>6368.069372</v>
      </c>
      <c r="AG987" s="2">
        <f t="shared" si="23"/>
        <v>7427.386215</v>
      </c>
      <c r="AH987" s="2">
        <f t="shared" si="24"/>
        <v>9120.348081</v>
      </c>
      <c r="AI987" s="2">
        <f t="shared" si="25"/>
        <v>11104.43138</v>
      </c>
      <c r="AJ987" s="4">
        <f t="shared" si="26"/>
        <v>43819.62722</v>
      </c>
      <c r="AK987" s="4">
        <f t="shared" si="27"/>
        <v>49704.27967</v>
      </c>
      <c r="AL987" s="4">
        <f t="shared" si="28"/>
        <v>58268.70732</v>
      </c>
      <c r="AM987" s="4">
        <f t="shared" si="29"/>
        <v>83863.57056</v>
      </c>
      <c r="AN987" s="4">
        <f t="shared" si="30"/>
        <v>81217.89923</v>
      </c>
      <c r="AO987" s="4">
        <f>C987/'Ejercicio 3 - TIR'!$D$7</f>
        <v>14390.89312</v>
      </c>
      <c r="AP987" s="4">
        <f t="shared" si="31"/>
        <v>29428.7341</v>
      </c>
      <c r="AQ987" s="4">
        <f t="shared" si="32"/>
        <v>35313.38655</v>
      </c>
      <c r="AR987" s="4">
        <f t="shared" si="33"/>
        <v>43877.81421</v>
      </c>
      <c r="AS987" s="4">
        <f t="shared" si="34"/>
        <v>69472.67744</v>
      </c>
      <c r="AT987" s="4">
        <f t="shared" si="35"/>
        <v>66827.00611</v>
      </c>
      <c r="AU987" s="4">
        <f>AP987*'Ejercicio 3 - TIR'!$D$5</f>
        <v>14714.36705</v>
      </c>
      <c r="AV987" s="4">
        <f>AQ987*'Ejercicio 3 - TIR'!$D$5</f>
        <v>17656.69328</v>
      </c>
      <c r="AW987" s="4">
        <f>AR987*'Ejercicio 3 - TIR'!$D$5</f>
        <v>21938.9071</v>
      </c>
      <c r="AX987" s="4">
        <f>AS987*'Ejercicio 3 - TIR'!$D$5</f>
        <v>34736.33872</v>
      </c>
      <c r="AY987" s="4">
        <f>AT987*'Ejercicio 3 - TIR'!$D$5</f>
        <v>33413.50305</v>
      </c>
      <c r="AZ987" s="4">
        <f t="shared" ref="AZ987:BD987" si="2996">AJ987-AU987-AE987</f>
        <v>23612.31764</v>
      </c>
      <c r="BA987" s="4">
        <f t="shared" si="2996"/>
        <v>25679.51702</v>
      </c>
      <c r="BB987" s="4">
        <f t="shared" si="2996"/>
        <v>28902.41401</v>
      </c>
      <c r="BC987" s="4">
        <f t="shared" si="2996"/>
        <v>40006.88376</v>
      </c>
      <c r="BD987" s="4">
        <f t="shared" si="2996"/>
        <v>36699.9648</v>
      </c>
      <c r="BE987" s="4">
        <f t="shared" ref="BE987:BI987" si="2997">AZ987/Z987</f>
        <v>20444.01159</v>
      </c>
      <c r="BF987" s="4">
        <f t="shared" si="2997"/>
        <v>19178.36687</v>
      </c>
      <c r="BG987" s="4">
        <f t="shared" si="2997"/>
        <v>18506.77169</v>
      </c>
      <c r="BH987" s="4">
        <f t="shared" si="2997"/>
        <v>20861.99647</v>
      </c>
      <c r="BI987" s="4">
        <f t="shared" si="2997"/>
        <v>15718.16632</v>
      </c>
      <c r="BJ987" s="4">
        <f t="shared" si="38"/>
        <v>82757.5861</v>
      </c>
      <c r="BK987" s="4">
        <f t="shared" si="39"/>
        <v>33600.94683</v>
      </c>
      <c r="BL987" s="4">
        <f t="shared" si="40"/>
        <v>116358.5329</v>
      </c>
      <c r="BM987" s="4">
        <f>BK987*'Ejercicio 3 - TIR'!$D$5</f>
        <v>16800.47341</v>
      </c>
      <c r="BN987" s="4">
        <f t="shared" si="41"/>
        <v>99558.05951</v>
      </c>
      <c r="BO987" s="4">
        <f t="shared" si="42"/>
        <v>42639.5542</v>
      </c>
      <c r="BP987" s="4">
        <f t="shared" si="43"/>
        <v>-107398.5732</v>
      </c>
      <c r="BQ987" s="4">
        <f t="shared" ref="BQ987:BT987" si="2998">BE987</f>
        <v>20444.01159</v>
      </c>
      <c r="BR987" s="4">
        <f t="shared" si="2998"/>
        <v>19178.36687</v>
      </c>
      <c r="BS987" s="4">
        <f t="shared" si="2998"/>
        <v>18506.77169</v>
      </c>
      <c r="BT987" s="4">
        <f t="shared" si="2998"/>
        <v>20861.99647</v>
      </c>
      <c r="BU987" s="4">
        <f t="shared" si="45"/>
        <v>58357.72052</v>
      </c>
      <c r="BV987" s="36">
        <f t="shared" si="46"/>
        <v>7.317898548</v>
      </c>
    </row>
    <row r="988" ht="15.0" customHeight="1">
      <c r="A988" s="2">
        <v>987.0</v>
      </c>
      <c r="B988" s="3">
        <f t="shared" si="4"/>
        <v>0.4181661687</v>
      </c>
      <c r="C988" s="4">
        <f>IF(B988&lt;=('Ejercicio 3 - TIR'!$D$13-'Ejercicio 3 - TIR'!$C$13)/('Ejercicio 3 - TIR'!$E$13-'Ejercicio 3 - TIR'!$C$13),'Ejercicio 3 - TIR'!$C$13+SQRT(('Ejercicio 3 - TIR'!$E$13-'Ejercicio 3 - TIR'!$C$13)*('Ejercicio 3 - TIR'!$D$13-'Ejercicio 3 - TIR'!$C$13)*B988),'Ejercicio 3 - TIR'!$E$13-SQRT(('Ejercicio 3 - TIR'!$E$13-'Ejercicio 3 - TIR'!$C$13)*('Ejercicio 3 - TIR'!$E$13-'Ejercicio 3 - TIR'!$D$13)*(1-B988)))</f>
        <v>73576.51428</v>
      </c>
      <c r="D988" s="3">
        <f t="shared" si="5"/>
        <v>0.05807280053</v>
      </c>
      <c r="E988" s="4">
        <f>IF(D988&lt;=('Ejercicio 3 - TIR'!$D$14-'Ejercicio 3 - TIR'!$C$14)/('Ejercicio 3 - TIR'!$E$14-'Ejercicio 3 - TIR'!$C$14),'Ejercicio 3 - TIR'!$C$14+SQRT(('Ejercicio 3 - TIR'!$E$14-'Ejercicio 3 - TIR'!$C$14)*('Ejercicio 3 - TIR'!$D$14-'Ejercicio 3 - TIR'!$C$14)*D988),'Ejercicio 3 - TIR'!$E$14-SQRT(('Ejercicio 3 - TIR'!$E$14-'Ejercicio 3 - TIR'!$C$14)*('Ejercicio 3 - TIR'!$E$14-'Ejercicio 3 - TIR'!$D$14)*(1-D988)))</f>
        <v>27086.9739</v>
      </c>
      <c r="F988" s="3">
        <f t="shared" si="6"/>
        <v>0.9003455535</v>
      </c>
      <c r="G988" s="4">
        <f>IF(F988&lt;=('Ejercicio 3 - TIR'!$D$18-'Ejercicio 3 - TIR'!$C$18)/('Ejercicio 3 - TIR'!$E$18-'Ejercicio 3 - TIR'!$C$18),'Ejercicio 3 - TIR'!$C$18+SQRT(('Ejercicio 3 - TIR'!$E$18-'Ejercicio 3 - TIR'!$C$18)*('Ejercicio 3 - TIR'!$D$18-'Ejercicio 3 - TIR'!$C$18)*F988),'Ejercicio 3 - TIR'!$E$18-SQRT(('Ejercicio 3 - TIR'!$E$18-'Ejercicio 3 - TIR'!$C$18)*('Ejercicio 3 - TIR'!$E$18-'Ejercicio 3 - TIR'!$D$18)*(1-F988)))</f>
        <v>42266.12299</v>
      </c>
      <c r="H988" s="3">
        <f t="shared" si="7"/>
        <v>0.2036901067</v>
      </c>
      <c r="I988" s="4">
        <f>IF(H988&lt;=('Ejercicio 3 - TIR'!$D$18-'Ejercicio 3 - TIR'!$C$18)/('Ejercicio 3 - TIR'!$E$18-'Ejercicio 3 - TIR'!$C$18),'Ejercicio 3 - TIR'!$C$18+SQRT(('Ejercicio 3 - TIR'!$E$18-'Ejercicio 3 - TIR'!$C$18)*('Ejercicio 3 - TIR'!$D$18-'Ejercicio 3 - TIR'!$C$18)*H988),'Ejercicio 3 - TIR'!$E$18-SQRT(('Ejercicio 3 - TIR'!$E$18-'Ejercicio 3 - TIR'!$C$18)*('Ejercicio 3 - TIR'!$E$18-'Ejercicio 3 - TIR'!$D$18)*(1-H988)))</f>
        <v>35527.5235</v>
      </c>
      <c r="J988" s="3">
        <f t="shared" si="8"/>
        <v>0.5512695065</v>
      </c>
      <c r="K988" s="4">
        <f>IF(J988&lt;=('Ejercicio 3 - TIR'!$D$18-'Ejercicio 3 - TIR'!$C$18)/('Ejercicio 3 - TIR'!$E$18-'Ejercicio 3 - TIR'!$C$18),'Ejercicio 3 - TIR'!$C$18+SQRT(('Ejercicio 3 - TIR'!$E$18-'Ejercicio 3 - TIR'!$C$18)*('Ejercicio 3 - TIR'!$D$18-'Ejercicio 3 - TIR'!$C$18)*J988),'Ejercicio 3 - TIR'!$E$18-SQRT(('Ejercicio 3 - TIR'!$E$18-'Ejercicio 3 - TIR'!$C$18)*('Ejercicio 3 - TIR'!$E$18-'Ejercicio 3 - TIR'!$D$18)*(1-J988)))</f>
        <v>39093.42763</v>
      </c>
      <c r="L988" s="3">
        <f t="shared" si="9"/>
        <v>0.5161200269</v>
      </c>
      <c r="M988" s="4">
        <f>IF(L988&lt;=('Ejercicio 3 - TIR'!$D$18-'Ejercicio 3 - TIR'!$C$18)/('Ejercicio 3 - TIR'!$E$18-'Ejercicio 3 - TIR'!$C$18),'Ejercicio 3 - TIR'!$C$18+SQRT(('Ejercicio 3 - TIR'!$E$18-'Ejercicio 3 - TIR'!$C$18)*('Ejercicio 3 - TIR'!$D$18-'Ejercicio 3 - TIR'!$C$18)*L988),'Ejercicio 3 - TIR'!$E$18-SQRT(('Ejercicio 3 - TIR'!$E$18-'Ejercicio 3 - TIR'!$C$18)*('Ejercicio 3 - TIR'!$E$18-'Ejercicio 3 - TIR'!$D$18)*(1-L988)))</f>
        <v>38798.75014</v>
      </c>
      <c r="N988" s="3">
        <f t="shared" si="10"/>
        <v>0.5829755312</v>
      </c>
      <c r="O988" s="4">
        <f>IF(N988&lt;=('Ejercicio 3 - TIR'!$D$18-'Ejercicio 3 - TIR'!$C$18)/('Ejercicio 3 - TIR'!$E$18-'Ejercicio 3 - TIR'!$C$18),'Ejercicio 3 - TIR'!$C$18+SQRT(('Ejercicio 3 - TIR'!$E$18-'Ejercicio 3 - TIR'!$C$18)*('Ejercicio 3 - TIR'!$D$18-'Ejercicio 3 - TIR'!$C$18)*N988),'Ejercicio 3 - TIR'!$E$18-SQRT(('Ejercicio 3 - TIR'!$E$18-'Ejercicio 3 - TIR'!$C$18)*('Ejercicio 3 - TIR'!$E$18-'Ejercicio 3 - TIR'!$D$18)*(1-N988)))</f>
        <v>39351.27423</v>
      </c>
      <c r="P988" s="3">
        <f t="shared" si="11"/>
        <v>0.6507194645</v>
      </c>
      <c r="Q988" s="7">
        <f>IF(P988&lt;=('Ejercicio 3 - TIR'!$D$22-'Ejercicio 3 - TIR'!$C$22)/('Ejercicio 3 - TIR'!$E$22-'Ejercicio 3 - TIR'!$C$22),'Ejercicio 3 - TIR'!$C$22+SQRT(('Ejercicio 3 - TIR'!$E$22-'Ejercicio 3 - TIR'!$C$22)*('Ejercicio 3 - TIR'!$D$22-'Ejercicio 3 - TIR'!$C$22)*P988),'Ejercicio 3 - TIR'!$E$22-SQRT(('Ejercicio 3 - TIR'!$E$22-'Ejercicio 3 - TIR'!$C$22)*('Ejercicio 3 - TIR'!$E$22-'Ejercicio 3 - TIR'!$D$22)*(1-P988)))</f>
        <v>0.1549260102</v>
      </c>
      <c r="R988" s="3">
        <f t="shared" si="12"/>
        <v>0.6896828904</v>
      </c>
      <c r="S988" s="7">
        <f>IF(R988&lt;=('Ejercicio 3 - TIR'!$D$23-'Ejercicio 3 - TIR'!$C$23)/('Ejercicio 3 - TIR'!$E$23-'Ejercicio 3 - TIR'!$C$23),'Ejercicio 3 - TIR'!$C$23+SQRT(('Ejercicio 3 - TIR'!$E$23-'Ejercicio 3 - TIR'!$C$23)*('Ejercicio 3 - TIR'!$D$23-'Ejercicio 3 - TIR'!$C$23)*R988),'Ejercicio 3 - TIR'!$E$23-SQRT(('Ejercicio 3 - TIR'!$E$23-'Ejercicio 3 - TIR'!$C$23)*('Ejercicio 3 - TIR'!$E$23-'Ejercicio 3 - TIR'!$D$23)*(1-R988)))</f>
        <v>0.1563658976</v>
      </c>
      <c r="T988" s="3">
        <f t="shared" si="13"/>
        <v>0.3780075313</v>
      </c>
      <c r="U988" s="7">
        <f>IF(T988&lt;=('Ejercicio 3 - TIR'!$D$24-'Ejercicio 3 - TIR'!$C$24)/('Ejercicio 3 - TIR'!$E$24-'Ejercicio 3 - TIR'!$C$24),'Ejercicio 3 - TIR'!$C$24+SQRT(('Ejercicio 3 - TIR'!$E$24-'Ejercicio 3 - TIR'!$C$24)*('Ejercicio 3 - TIR'!$D$24-'Ejercicio 3 - TIR'!$C$24)*T988),'Ejercicio 3 - TIR'!$E$24-SQRT(('Ejercicio 3 - TIR'!$E$24-'Ejercicio 3 - TIR'!$C$24)*('Ejercicio 3 - TIR'!$E$24-'Ejercicio 3 - TIR'!$D$24)*(1-T988)))</f>
        <v>0.1781747372</v>
      </c>
      <c r="V988" s="3">
        <f t="shared" si="14"/>
        <v>0.7912924858</v>
      </c>
      <c r="W988" s="7">
        <f>IF(V988&lt;=('Ejercicio 3 - TIR'!$D$25-'Ejercicio 3 - TIR'!$C$25)/('Ejercicio 3 - TIR'!$E$25-'Ejercicio 3 - TIR'!$C$25),'Ejercicio 3 - TIR'!$C$25+SQRT(('Ejercicio 3 - TIR'!$E$25-'Ejercicio 3 - TIR'!$C$25)*('Ejercicio 3 - TIR'!$D$25-'Ejercicio 3 - TIR'!$C$25)*V988),'Ejercicio 3 - TIR'!$E$25-SQRT(('Ejercicio 3 - TIR'!$E$25-'Ejercicio 3 - TIR'!$C$25)*('Ejercicio 3 - TIR'!$E$25-'Ejercicio 3 - TIR'!$D$25)*(1-V988)))</f>
        <v>0.2229726749</v>
      </c>
      <c r="X988" s="3">
        <f t="shared" si="15"/>
        <v>0.4697433368</v>
      </c>
      <c r="Y988" s="7">
        <f>IF(X988&lt;=('Ejercicio 3 - TIR'!$D$26-'Ejercicio 3 - TIR'!$C$26)/('Ejercicio 3 - TIR'!$E$26-'Ejercicio 3 - TIR'!$C$26),'Ejercicio 3 - TIR'!$C$26+SQRT(('Ejercicio 3 - TIR'!$E$26-'Ejercicio 3 - TIR'!$C$26)*('Ejercicio 3 - TIR'!$D$26-'Ejercicio 3 - TIR'!$C$26)*X988),'Ejercicio 3 - TIR'!$E$26-SQRT(('Ejercicio 3 - TIR'!$E$26-'Ejercicio 3 - TIR'!$C$26)*('Ejercicio 3 - TIR'!$E$26-'Ejercicio 3 - TIR'!$D$26)*(1-X988)))</f>
        <v>0.2264893844</v>
      </c>
      <c r="Z988" s="3">
        <f t="shared" si="16"/>
        <v>1.15492601</v>
      </c>
      <c r="AA988" s="3">
        <f t="shared" si="17"/>
        <v>1.335517052</v>
      </c>
      <c r="AB988" s="3">
        <f t="shared" si="18"/>
        <v>1.573472452</v>
      </c>
      <c r="AC988" s="3">
        <f t="shared" si="19"/>
        <v>1.924313814</v>
      </c>
      <c r="AD988" s="3">
        <f t="shared" si="20"/>
        <v>2.360150465</v>
      </c>
      <c r="AE988" s="2">
        <f t="shared" si="21"/>
        <v>4196.476794</v>
      </c>
      <c r="AF988" s="2">
        <f t="shared" si="22"/>
        <v>4852.662655</v>
      </c>
      <c r="AG988" s="2">
        <f t="shared" si="23"/>
        <v>5717.284548</v>
      </c>
      <c r="AH988" s="2">
        <f t="shared" si="24"/>
        <v>6992.082777</v>
      </c>
      <c r="AI988" s="2">
        <f t="shared" si="25"/>
        <v>8575.715301</v>
      </c>
      <c r="AJ988" s="4">
        <f t="shared" si="26"/>
        <v>48814.2448</v>
      </c>
      <c r="AK988" s="4">
        <f t="shared" si="27"/>
        <v>47447.61346</v>
      </c>
      <c r="AL988" s="4">
        <f t="shared" si="28"/>
        <v>61512.43143</v>
      </c>
      <c r="AM988" s="4">
        <f t="shared" si="29"/>
        <v>74660.97086</v>
      </c>
      <c r="AN988" s="4">
        <f t="shared" si="30"/>
        <v>92874.92817</v>
      </c>
      <c r="AO988" s="4">
        <f>C988/'Ejercicio 3 - TIR'!$D$7</f>
        <v>14715.30286</v>
      </c>
      <c r="AP988" s="4">
        <f t="shared" si="31"/>
        <v>34098.94194</v>
      </c>
      <c r="AQ988" s="4">
        <f t="shared" si="32"/>
        <v>32732.3106</v>
      </c>
      <c r="AR988" s="4">
        <f t="shared" si="33"/>
        <v>46797.12858</v>
      </c>
      <c r="AS988" s="4">
        <f t="shared" si="34"/>
        <v>59945.668</v>
      </c>
      <c r="AT988" s="4">
        <f t="shared" si="35"/>
        <v>78159.62531</v>
      </c>
      <c r="AU988" s="4">
        <f>AP988*'Ejercicio 3 - TIR'!$D$5</f>
        <v>17049.47097</v>
      </c>
      <c r="AV988" s="4">
        <f>AQ988*'Ejercicio 3 - TIR'!$D$5</f>
        <v>16366.1553</v>
      </c>
      <c r="AW988" s="4">
        <f>AR988*'Ejercicio 3 - TIR'!$D$5</f>
        <v>23398.56429</v>
      </c>
      <c r="AX988" s="4">
        <f>AS988*'Ejercicio 3 - TIR'!$D$5</f>
        <v>29972.834</v>
      </c>
      <c r="AY988" s="4">
        <f>AT988*'Ejercicio 3 - TIR'!$D$5</f>
        <v>39079.81266</v>
      </c>
      <c r="AZ988" s="4">
        <f t="shared" ref="AZ988:BD988" si="2999">AJ988-AU988-AE988</f>
        <v>27568.29703</v>
      </c>
      <c r="BA988" s="4">
        <f t="shared" si="2999"/>
        <v>26228.7955</v>
      </c>
      <c r="BB988" s="4">
        <f t="shared" si="2999"/>
        <v>32396.5826</v>
      </c>
      <c r="BC988" s="4">
        <f t="shared" si="2999"/>
        <v>37696.05408</v>
      </c>
      <c r="BD988" s="4">
        <f t="shared" si="2999"/>
        <v>45219.40021</v>
      </c>
      <c r="BE988" s="4">
        <f t="shared" ref="BE988:BI988" si="3000">AZ988/Z988</f>
        <v>23870.18457</v>
      </c>
      <c r="BF988" s="4">
        <f t="shared" si="3000"/>
        <v>19639.43138</v>
      </c>
      <c r="BG988" s="4">
        <f t="shared" si="3000"/>
        <v>20589.2277</v>
      </c>
      <c r="BH988" s="4">
        <f t="shared" si="3000"/>
        <v>19589.34858</v>
      </c>
      <c r="BI988" s="4">
        <f t="shared" si="3000"/>
        <v>19159.54126</v>
      </c>
      <c r="BJ988" s="4">
        <f t="shared" si="38"/>
        <v>63929.33404</v>
      </c>
      <c r="BK988" s="4">
        <f t="shared" si="39"/>
        <v>34730.32888</v>
      </c>
      <c r="BL988" s="4">
        <f t="shared" si="40"/>
        <v>98659.66291</v>
      </c>
      <c r="BM988" s="4">
        <f>BK988*'Ejercicio 3 - TIR'!$D$5</f>
        <v>17365.16444</v>
      </c>
      <c r="BN988" s="4">
        <f t="shared" si="41"/>
        <v>81294.49847</v>
      </c>
      <c r="BO988" s="4">
        <f t="shared" si="42"/>
        <v>34444.62532</v>
      </c>
      <c r="BP988" s="4">
        <f t="shared" si="43"/>
        <v>-100663.4882</v>
      </c>
      <c r="BQ988" s="4">
        <f t="shared" ref="BQ988:BT988" si="3001">BE988</f>
        <v>23870.18457</v>
      </c>
      <c r="BR988" s="4">
        <f t="shared" si="3001"/>
        <v>19639.43138</v>
      </c>
      <c r="BS988" s="4">
        <f t="shared" si="3001"/>
        <v>20589.2277</v>
      </c>
      <c r="BT988" s="4">
        <f t="shared" si="3001"/>
        <v>19589.34858</v>
      </c>
      <c r="BU988" s="4">
        <f t="shared" si="45"/>
        <v>53604.16658</v>
      </c>
      <c r="BV988" s="36">
        <f t="shared" si="46"/>
        <v>9.795153579</v>
      </c>
    </row>
    <row r="989" ht="15.0" customHeight="1">
      <c r="A989" s="2">
        <v>988.0</v>
      </c>
      <c r="B989" s="3">
        <f t="shared" si="4"/>
        <v>0.5967797674</v>
      </c>
      <c r="C989" s="4">
        <f>IF(B989&lt;=('Ejercicio 3 - TIR'!$D$13-'Ejercicio 3 - TIR'!$C$13)/('Ejercicio 3 - TIR'!$E$13-'Ejercicio 3 - TIR'!$C$13),'Ejercicio 3 - TIR'!$C$13+SQRT(('Ejercicio 3 - TIR'!$E$13-'Ejercicio 3 - TIR'!$C$13)*('Ejercicio 3 - TIR'!$D$13-'Ejercicio 3 - TIR'!$C$13)*B989),'Ejercicio 3 - TIR'!$E$13-SQRT(('Ejercicio 3 - TIR'!$E$13-'Ejercicio 3 - TIR'!$C$13)*('Ejercicio 3 - TIR'!$E$13-'Ejercicio 3 - TIR'!$D$13)*(1-B989)))</f>
        <v>78003.08478</v>
      </c>
      <c r="D989" s="3">
        <f t="shared" si="5"/>
        <v>0.5180281212</v>
      </c>
      <c r="E989" s="4">
        <f>IF(D989&lt;=('Ejercicio 3 - TIR'!$D$14-'Ejercicio 3 - TIR'!$C$14)/('Ejercicio 3 - TIR'!$E$14-'Ejercicio 3 - TIR'!$C$14),'Ejercicio 3 - TIR'!$C$14+SQRT(('Ejercicio 3 - TIR'!$E$14-'Ejercicio 3 - TIR'!$C$14)*('Ejercicio 3 - TIR'!$D$14-'Ejercicio 3 - TIR'!$C$14)*D989),'Ejercicio 3 - TIR'!$E$14-SQRT(('Ejercicio 3 - TIR'!$E$14-'Ejercicio 3 - TIR'!$C$14)*('Ejercicio 3 - TIR'!$E$14-'Ejercicio 3 - TIR'!$D$14)*(1-D989)))</f>
        <v>31497.30738</v>
      </c>
      <c r="F989" s="3">
        <f t="shared" si="6"/>
        <v>0.1269512112</v>
      </c>
      <c r="G989" s="4">
        <f>IF(F989&lt;=('Ejercicio 3 - TIR'!$D$18-'Ejercicio 3 - TIR'!$C$18)/('Ejercicio 3 - TIR'!$E$18-'Ejercicio 3 - TIR'!$C$18),'Ejercicio 3 - TIR'!$C$18+SQRT(('Ejercicio 3 - TIR'!$E$18-'Ejercicio 3 - TIR'!$C$18)*('Ejercicio 3 - TIR'!$D$18-'Ejercicio 3 - TIR'!$C$18)*F989),'Ejercicio 3 - TIR'!$E$18-SQRT(('Ejercicio 3 - TIR'!$E$18-'Ejercicio 3 - TIR'!$C$18)*('Ejercicio 3 - TIR'!$E$18-'Ejercicio 3 - TIR'!$D$18)*(1-F989)))</f>
        <v>34363.79212</v>
      </c>
      <c r="H989" s="3">
        <f t="shared" si="7"/>
        <v>0.1753664975</v>
      </c>
      <c r="I989" s="4">
        <f>IF(H989&lt;=('Ejercicio 3 - TIR'!$D$18-'Ejercicio 3 - TIR'!$C$18)/('Ejercicio 3 - TIR'!$E$18-'Ejercicio 3 - TIR'!$C$18),'Ejercicio 3 - TIR'!$C$18+SQRT(('Ejercicio 3 - TIR'!$E$18-'Ejercicio 3 - TIR'!$C$18)*('Ejercicio 3 - TIR'!$D$18-'Ejercicio 3 - TIR'!$C$18)*H989),'Ejercicio 3 - TIR'!$E$18-SQRT(('Ejercicio 3 - TIR'!$E$18-'Ejercicio 3 - TIR'!$C$18)*('Ejercicio 3 - TIR'!$E$18-'Ejercicio 3 - TIR'!$D$18)*(1-H989)))</f>
        <v>35128.83755</v>
      </c>
      <c r="J989" s="3">
        <f t="shared" si="8"/>
        <v>0.6878708063</v>
      </c>
      <c r="K989" s="4">
        <f>IF(J989&lt;=('Ejercicio 3 - TIR'!$D$18-'Ejercicio 3 - TIR'!$C$18)/('Ejercicio 3 - TIR'!$E$18-'Ejercicio 3 - TIR'!$C$18),'Ejercicio 3 - TIR'!$C$18+SQRT(('Ejercicio 3 - TIR'!$E$18-'Ejercicio 3 - TIR'!$C$18)*('Ejercicio 3 - TIR'!$D$18-'Ejercicio 3 - TIR'!$C$18)*J989),'Ejercicio 3 - TIR'!$E$18-SQRT(('Ejercicio 3 - TIR'!$E$18-'Ejercicio 3 - TIR'!$C$18)*('Ejercicio 3 - TIR'!$E$18-'Ejercicio 3 - TIR'!$D$18)*(1-J989)))</f>
        <v>40161.64392</v>
      </c>
      <c r="L989" s="3">
        <f t="shared" si="9"/>
        <v>0.2948509615</v>
      </c>
      <c r="M989" s="4">
        <f>IF(L989&lt;=('Ejercicio 3 - TIR'!$D$18-'Ejercicio 3 - TIR'!$C$18)/('Ejercicio 3 - TIR'!$E$18-'Ejercicio 3 - TIR'!$C$18),'Ejercicio 3 - TIR'!$C$18+SQRT(('Ejercicio 3 - TIR'!$E$18-'Ejercicio 3 - TIR'!$C$18)*('Ejercicio 3 - TIR'!$D$18-'Ejercicio 3 - TIR'!$C$18)*L989),'Ejercicio 3 - TIR'!$E$18-SQRT(('Ejercicio 3 - TIR'!$E$18-'Ejercicio 3 - TIR'!$C$18)*('Ejercicio 3 - TIR'!$E$18-'Ejercicio 3 - TIR'!$D$18)*(1-L989)))</f>
        <v>36650.38677</v>
      </c>
      <c r="N989" s="3">
        <f t="shared" si="10"/>
        <v>0.8946571485</v>
      </c>
      <c r="O989" s="4">
        <f>IF(N989&lt;=('Ejercicio 3 - TIR'!$D$18-'Ejercicio 3 - TIR'!$C$18)/('Ejercicio 3 - TIR'!$E$18-'Ejercicio 3 - TIR'!$C$18),'Ejercicio 3 - TIR'!$C$18+SQRT(('Ejercicio 3 - TIR'!$E$18-'Ejercicio 3 - TIR'!$C$18)*('Ejercicio 3 - TIR'!$D$18-'Ejercicio 3 - TIR'!$C$18)*N989),'Ejercicio 3 - TIR'!$E$18-SQRT(('Ejercicio 3 - TIR'!$E$18-'Ejercicio 3 - TIR'!$C$18)*('Ejercicio 3 - TIR'!$E$18-'Ejercicio 3 - TIR'!$D$18)*(1-N989)))</f>
        <v>42189.17915</v>
      </c>
      <c r="P989" s="3">
        <f t="shared" si="11"/>
        <v>0.6879073815</v>
      </c>
      <c r="Q989" s="7">
        <f>IF(P989&lt;=('Ejercicio 3 - TIR'!$D$22-'Ejercicio 3 - TIR'!$C$22)/('Ejercicio 3 - TIR'!$E$22-'Ejercicio 3 - TIR'!$C$22),'Ejercicio 3 - TIR'!$C$22+SQRT(('Ejercicio 3 - TIR'!$E$22-'Ejercicio 3 - TIR'!$C$22)*('Ejercicio 3 - TIR'!$D$22-'Ejercicio 3 - TIR'!$C$22)*P989),'Ejercicio 3 - TIR'!$E$22-SQRT(('Ejercicio 3 - TIR'!$E$22-'Ejercicio 3 - TIR'!$C$22)*('Ejercicio 3 - TIR'!$E$22-'Ejercicio 3 - TIR'!$D$22)*(1-P989)))</f>
        <v>0.1562983816</v>
      </c>
      <c r="R989" s="3">
        <f t="shared" si="12"/>
        <v>0.8768924056</v>
      </c>
      <c r="S989" s="7">
        <f>IF(R989&lt;=('Ejercicio 3 - TIR'!$D$23-'Ejercicio 3 - TIR'!$C$23)/('Ejercicio 3 - TIR'!$E$23-'Ejercicio 3 - TIR'!$C$23),'Ejercicio 3 - TIR'!$C$23+SQRT(('Ejercicio 3 - TIR'!$E$23-'Ejercicio 3 - TIR'!$C$23)*('Ejercicio 3 - TIR'!$D$23-'Ejercicio 3 - TIR'!$C$23)*R989),'Ejercicio 3 - TIR'!$E$23-SQRT(('Ejercicio 3 - TIR'!$E$23-'Ejercicio 3 - TIR'!$C$23)*('Ejercicio 3 - TIR'!$E$23-'Ejercicio 3 - TIR'!$D$23)*(1-R989)))</f>
        <v>0.1651139774</v>
      </c>
      <c r="T989" s="3">
        <f t="shared" si="13"/>
        <v>0.5730491293</v>
      </c>
      <c r="U989" s="7">
        <f>IF(T989&lt;=('Ejercicio 3 - TIR'!$D$24-'Ejercicio 3 - TIR'!$C$24)/('Ejercicio 3 - TIR'!$E$24-'Ejercicio 3 - TIR'!$C$24),'Ejercicio 3 - TIR'!$C$24+SQRT(('Ejercicio 3 - TIR'!$E$24-'Ejercicio 3 - TIR'!$C$24)*('Ejercicio 3 - TIR'!$D$24-'Ejercicio 3 - TIR'!$C$24)*T989),'Ejercicio 3 - TIR'!$E$24-SQRT(('Ejercicio 3 - TIR'!$E$24-'Ejercicio 3 - TIR'!$C$24)*('Ejercicio 3 - TIR'!$E$24-'Ejercicio 3 - TIR'!$D$24)*(1-T989)))</f>
        <v>0.1854245399</v>
      </c>
      <c r="V989" s="3">
        <f t="shared" si="14"/>
        <v>0.7054718529</v>
      </c>
      <c r="W989" s="7">
        <f>IF(V989&lt;=('Ejercicio 3 - TIR'!$D$25-'Ejercicio 3 - TIR'!$C$25)/('Ejercicio 3 - TIR'!$E$25-'Ejercicio 3 - TIR'!$C$25),'Ejercicio 3 - TIR'!$C$25+SQRT(('Ejercicio 3 - TIR'!$E$25-'Ejercicio 3 - TIR'!$C$25)*('Ejercicio 3 - TIR'!$D$25-'Ejercicio 3 - TIR'!$C$25)*V989),'Ejercicio 3 - TIR'!$E$25-SQRT(('Ejercicio 3 - TIR'!$E$25-'Ejercicio 3 - TIR'!$C$25)*('Ejercicio 3 - TIR'!$E$25-'Ejercicio 3 - TIR'!$D$25)*(1-V989)))</f>
        <v>0.2178931703</v>
      </c>
      <c r="X989" s="3">
        <f t="shared" si="15"/>
        <v>0.9734297369</v>
      </c>
      <c r="Y989" s="7">
        <f>IF(X989&lt;=('Ejercicio 3 - TIR'!$D$26-'Ejercicio 3 - TIR'!$C$26)/('Ejercicio 3 - TIR'!$E$26-'Ejercicio 3 - TIR'!$C$26),'Ejercicio 3 - TIR'!$C$26+SQRT(('Ejercicio 3 - TIR'!$E$26-'Ejercicio 3 - TIR'!$C$26)*('Ejercicio 3 - TIR'!$D$26-'Ejercicio 3 - TIR'!$C$26)*X989),'Ejercicio 3 - TIR'!$E$26-SQRT(('Ejercicio 3 - TIR'!$E$26-'Ejercicio 3 - TIR'!$C$26)*('Ejercicio 3 - TIR'!$E$26-'Ejercicio 3 - TIR'!$D$26)*(1-X989)))</f>
        <v>0.2680217104</v>
      </c>
      <c r="Z989" s="3">
        <f t="shared" si="16"/>
        <v>1.156298382</v>
      </c>
      <c r="AA989" s="3">
        <f t="shared" si="17"/>
        <v>1.347219406</v>
      </c>
      <c r="AB989" s="3">
        <f t="shared" si="18"/>
        <v>1.597026945</v>
      </c>
      <c r="AC989" s="3">
        <f t="shared" si="19"/>
        <v>1.945008209</v>
      </c>
      <c r="AD989" s="3">
        <f t="shared" si="20"/>
        <v>2.466312636</v>
      </c>
      <c r="AE989" s="2">
        <f t="shared" si="21"/>
        <v>4922.978169</v>
      </c>
      <c r="AF989" s="2">
        <f t="shared" si="22"/>
        <v>5735.830675</v>
      </c>
      <c r="AG989" s="2">
        <f t="shared" si="23"/>
        <v>6799.394439</v>
      </c>
      <c r="AH989" s="2">
        <f t="shared" si="24"/>
        <v>8280.936049</v>
      </c>
      <c r="AI989" s="2">
        <f t="shared" si="25"/>
        <v>10500.40669</v>
      </c>
      <c r="AJ989" s="4">
        <f t="shared" si="26"/>
        <v>39734.79722</v>
      </c>
      <c r="AK989" s="4">
        <f t="shared" si="27"/>
        <v>47326.25168</v>
      </c>
      <c r="AL989" s="4">
        <f t="shared" si="28"/>
        <v>64139.2275</v>
      </c>
      <c r="AM989" s="4">
        <f t="shared" si="29"/>
        <v>71285.30314</v>
      </c>
      <c r="AN989" s="4">
        <f t="shared" si="30"/>
        <v>104051.7056</v>
      </c>
      <c r="AO989" s="4">
        <f>C989/'Ejercicio 3 - TIR'!$D$7</f>
        <v>15600.61696</v>
      </c>
      <c r="AP989" s="4">
        <f t="shared" si="31"/>
        <v>24134.18026</v>
      </c>
      <c r="AQ989" s="4">
        <f t="shared" si="32"/>
        <v>31725.63472</v>
      </c>
      <c r="AR989" s="4">
        <f t="shared" si="33"/>
        <v>48538.61055</v>
      </c>
      <c r="AS989" s="4">
        <f t="shared" si="34"/>
        <v>55684.68618</v>
      </c>
      <c r="AT989" s="4">
        <f t="shared" si="35"/>
        <v>88451.08869</v>
      </c>
      <c r="AU989" s="4">
        <f>AP989*'Ejercicio 3 - TIR'!$D$5</f>
        <v>12067.09013</v>
      </c>
      <c r="AV989" s="4">
        <f>AQ989*'Ejercicio 3 - TIR'!$D$5</f>
        <v>15862.81736</v>
      </c>
      <c r="AW989" s="4">
        <f>AR989*'Ejercicio 3 - TIR'!$D$5</f>
        <v>24269.30527</v>
      </c>
      <c r="AX989" s="4">
        <f>AS989*'Ejercicio 3 - TIR'!$D$5</f>
        <v>27842.34309</v>
      </c>
      <c r="AY989" s="4">
        <f>AT989*'Ejercicio 3 - TIR'!$D$5</f>
        <v>44225.54434</v>
      </c>
      <c r="AZ989" s="4">
        <f t="shared" ref="AZ989:BD989" si="3002">AJ989-AU989-AE989</f>
        <v>22744.72892</v>
      </c>
      <c r="BA989" s="4">
        <f t="shared" si="3002"/>
        <v>25727.60364</v>
      </c>
      <c r="BB989" s="4">
        <f t="shared" si="3002"/>
        <v>33070.52779</v>
      </c>
      <c r="BC989" s="4">
        <f t="shared" si="3002"/>
        <v>35162.024</v>
      </c>
      <c r="BD989" s="4">
        <f t="shared" si="3002"/>
        <v>49325.75461</v>
      </c>
      <c r="BE989" s="4">
        <f t="shared" ref="BE989:BI989" si="3003">AZ989/Z989</f>
        <v>19670.29383</v>
      </c>
      <c r="BF989" s="4">
        <f t="shared" si="3003"/>
        <v>19096.81787</v>
      </c>
      <c r="BG989" s="4">
        <f t="shared" si="3003"/>
        <v>20707.55781</v>
      </c>
      <c r="BH989" s="4">
        <f t="shared" si="3003"/>
        <v>18078.08514</v>
      </c>
      <c r="BI989" s="4">
        <f t="shared" si="3003"/>
        <v>19999.79803</v>
      </c>
      <c r="BJ989" s="4">
        <f t="shared" si="38"/>
        <v>77682.20719</v>
      </c>
      <c r="BK989" s="4">
        <f t="shared" si="39"/>
        <v>38475.99873</v>
      </c>
      <c r="BL989" s="4">
        <f t="shared" si="40"/>
        <v>116158.2059</v>
      </c>
      <c r="BM989" s="4">
        <f>BK989*'Ejercicio 3 - TIR'!$D$5</f>
        <v>19237.99937</v>
      </c>
      <c r="BN989" s="4">
        <f t="shared" si="41"/>
        <v>96920.20656</v>
      </c>
      <c r="BO989" s="4">
        <f t="shared" si="42"/>
        <v>39297.61586</v>
      </c>
      <c r="BP989" s="4">
        <f t="shared" si="43"/>
        <v>-109500.3922</v>
      </c>
      <c r="BQ989" s="4">
        <f t="shared" ref="BQ989:BT989" si="3004">BE989</f>
        <v>19670.29383</v>
      </c>
      <c r="BR989" s="4">
        <f t="shared" si="3004"/>
        <v>19096.81787</v>
      </c>
      <c r="BS989" s="4">
        <f t="shared" si="3004"/>
        <v>20707.55781</v>
      </c>
      <c r="BT989" s="4">
        <f t="shared" si="3004"/>
        <v>18078.08514</v>
      </c>
      <c r="BU989" s="4">
        <f t="shared" si="45"/>
        <v>59297.41389</v>
      </c>
      <c r="BV989" s="36">
        <f t="shared" si="46"/>
        <v>6.579860663</v>
      </c>
    </row>
    <row r="990" ht="15.0" customHeight="1">
      <c r="A990" s="2">
        <v>989.0</v>
      </c>
      <c r="B990" s="3">
        <f t="shared" si="4"/>
        <v>0.3403341579</v>
      </c>
      <c r="C990" s="4">
        <f>IF(B990&lt;=('Ejercicio 3 - TIR'!$D$13-'Ejercicio 3 - TIR'!$C$13)/('Ejercicio 3 - TIR'!$E$13-'Ejercicio 3 - TIR'!$C$13),'Ejercicio 3 - TIR'!$C$13+SQRT(('Ejercicio 3 - TIR'!$E$13-'Ejercicio 3 - TIR'!$C$13)*('Ejercicio 3 - TIR'!$D$13-'Ejercicio 3 - TIR'!$C$13)*B990),'Ejercicio 3 - TIR'!$E$13-SQRT(('Ejercicio 3 - TIR'!$E$13-'Ejercicio 3 - TIR'!$C$13)*('Ejercicio 3 - TIR'!$E$13-'Ejercicio 3 - TIR'!$D$13)*(1-B990)))</f>
        <v>71864.63061</v>
      </c>
      <c r="D990" s="3">
        <f t="shared" si="5"/>
        <v>0.4954052083</v>
      </c>
      <c r="E990" s="4">
        <f>IF(D990&lt;=('Ejercicio 3 - TIR'!$D$14-'Ejercicio 3 - TIR'!$C$14)/('Ejercicio 3 - TIR'!$E$14-'Ejercicio 3 - TIR'!$C$14),'Ejercicio 3 - TIR'!$C$14+SQRT(('Ejercicio 3 - TIR'!$E$14-'Ejercicio 3 - TIR'!$C$14)*('Ejercicio 3 - TIR'!$D$14-'Ejercicio 3 - TIR'!$C$14)*D990),'Ejercicio 3 - TIR'!$E$14-SQRT(('Ejercicio 3 - TIR'!$E$14-'Ejercicio 3 - TIR'!$C$14)*('Ejercicio 3 - TIR'!$E$14-'Ejercicio 3 - TIR'!$D$14)*(1-D990)))</f>
        <v>31300.0449</v>
      </c>
      <c r="F990" s="3">
        <f t="shared" si="6"/>
        <v>0.1201234412</v>
      </c>
      <c r="G990" s="4">
        <f>IF(F990&lt;=('Ejercicio 3 - TIR'!$D$18-'Ejercicio 3 - TIR'!$C$18)/('Ejercicio 3 - TIR'!$E$18-'Ejercicio 3 - TIR'!$C$18),'Ejercicio 3 - TIR'!$C$18+SQRT(('Ejercicio 3 - TIR'!$E$18-'Ejercicio 3 - TIR'!$C$18)*('Ejercicio 3 - TIR'!$D$18-'Ejercicio 3 - TIR'!$C$18)*F990),'Ejercicio 3 - TIR'!$E$18-SQRT(('Ejercicio 3 - TIR'!$E$18-'Ejercicio 3 - TIR'!$C$18)*('Ejercicio 3 - TIR'!$E$18-'Ejercicio 3 - TIR'!$D$18)*(1-F990)))</f>
        <v>34244.82228</v>
      </c>
      <c r="H990" s="3">
        <f t="shared" si="7"/>
        <v>0.6912906008</v>
      </c>
      <c r="I990" s="4">
        <f>IF(H990&lt;=('Ejercicio 3 - TIR'!$D$18-'Ejercicio 3 - TIR'!$C$18)/('Ejercicio 3 - TIR'!$E$18-'Ejercicio 3 - TIR'!$C$18),'Ejercicio 3 - TIR'!$C$18+SQRT(('Ejercicio 3 - TIR'!$E$18-'Ejercicio 3 - TIR'!$C$18)*('Ejercicio 3 - TIR'!$D$18-'Ejercicio 3 - TIR'!$C$18)*H990),'Ejercicio 3 - TIR'!$E$18-SQRT(('Ejercicio 3 - TIR'!$E$18-'Ejercicio 3 - TIR'!$C$18)*('Ejercicio 3 - TIR'!$E$18-'Ejercicio 3 - TIR'!$D$18)*(1-H990)))</f>
        <v>40188.22227</v>
      </c>
      <c r="J990" s="3">
        <f t="shared" si="8"/>
        <v>0.9864538931</v>
      </c>
      <c r="K990" s="4">
        <f>IF(J990&lt;=('Ejercicio 3 - TIR'!$D$18-'Ejercicio 3 - TIR'!$C$18)/('Ejercicio 3 - TIR'!$E$18-'Ejercicio 3 - TIR'!$C$18),'Ejercicio 3 - TIR'!$C$18+SQRT(('Ejercicio 3 - TIR'!$E$18-'Ejercicio 3 - TIR'!$C$18)*('Ejercicio 3 - TIR'!$D$18-'Ejercicio 3 - TIR'!$C$18)*J990),'Ejercicio 3 - TIR'!$E$18-SQRT(('Ejercicio 3 - TIR'!$E$18-'Ejercicio 3 - TIR'!$C$18)*('Ejercicio 3 - TIR'!$E$18-'Ejercicio 3 - TIR'!$D$18)*(1-J990)))</f>
        <v>43992.05257</v>
      </c>
      <c r="L990" s="3">
        <f t="shared" si="9"/>
        <v>0.5573510329</v>
      </c>
      <c r="M990" s="4">
        <f>IF(L990&lt;=('Ejercicio 3 - TIR'!$D$18-'Ejercicio 3 - TIR'!$C$18)/('Ejercicio 3 - TIR'!$E$18-'Ejercicio 3 - TIR'!$C$18),'Ejercicio 3 - TIR'!$C$18+SQRT(('Ejercicio 3 - TIR'!$E$18-'Ejercicio 3 - TIR'!$C$18)*('Ejercicio 3 - TIR'!$D$18-'Ejercicio 3 - TIR'!$C$18)*L990),'Ejercicio 3 - TIR'!$E$18-SQRT(('Ejercicio 3 - TIR'!$E$18-'Ejercicio 3 - TIR'!$C$18)*('Ejercicio 3 - TIR'!$E$18-'Ejercicio 3 - TIR'!$D$18)*(1-L990)))</f>
        <v>39143.44874</v>
      </c>
      <c r="N990" s="3">
        <f t="shared" si="10"/>
        <v>0.4216778163</v>
      </c>
      <c r="O990" s="4">
        <f>IF(N990&lt;=('Ejercicio 3 - TIR'!$D$18-'Ejercicio 3 - TIR'!$C$18)/('Ejercicio 3 - TIR'!$E$18-'Ejercicio 3 - TIR'!$C$18),'Ejercicio 3 - TIR'!$C$18+SQRT(('Ejercicio 3 - TIR'!$E$18-'Ejercicio 3 - TIR'!$C$18)*('Ejercicio 3 - TIR'!$D$18-'Ejercicio 3 - TIR'!$C$18)*N990),'Ejercicio 3 - TIR'!$E$18-SQRT(('Ejercicio 3 - TIR'!$E$18-'Ejercicio 3 - TIR'!$C$18)*('Ejercicio 3 - TIR'!$E$18-'Ejercicio 3 - TIR'!$D$18)*(1-N990)))</f>
        <v>37953.09201</v>
      </c>
      <c r="P990" s="3">
        <f t="shared" si="11"/>
        <v>0.4848973973</v>
      </c>
      <c r="Q990" s="7">
        <f>IF(P990&lt;=('Ejercicio 3 - TIR'!$D$22-'Ejercicio 3 - TIR'!$C$22)/('Ejercicio 3 - TIR'!$E$22-'Ejercicio 3 - TIR'!$C$22),'Ejercicio 3 - TIR'!$C$22+SQRT(('Ejercicio 3 - TIR'!$E$22-'Ejercicio 3 - TIR'!$C$22)*('Ejercicio 3 - TIR'!$D$22-'Ejercicio 3 - TIR'!$C$22)*P990),'Ejercicio 3 - TIR'!$E$22-SQRT(('Ejercicio 3 - TIR'!$E$22-'Ejercicio 3 - TIR'!$C$22)*('Ejercicio 3 - TIR'!$E$22-'Ejercicio 3 - TIR'!$D$22)*(1-P990)))</f>
        <v>0.1495434479</v>
      </c>
      <c r="R990" s="3">
        <f t="shared" si="12"/>
        <v>0.4538096748</v>
      </c>
      <c r="S990" s="7">
        <f>IF(R990&lt;=('Ejercicio 3 - TIR'!$D$23-'Ejercicio 3 - TIR'!$C$23)/('Ejercicio 3 - TIR'!$E$23-'Ejercicio 3 - TIR'!$C$23),'Ejercicio 3 - TIR'!$C$23+SQRT(('Ejercicio 3 - TIR'!$E$23-'Ejercicio 3 - TIR'!$C$23)*('Ejercicio 3 - TIR'!$D$23-'Ejercicio 3 - TIR'!$C$23)*R990),'Ejercicio 3 - TIR'!$E$23-SQRT(('Ejercicio 3 - TIR'!$E$23-'Ejercicio 3 - TIR'!$C$23)*('Ejercicio 3 - TIR'!$E$23-'Ejercicio 3 - TIR'!$D$23)*(1-R990)))</f>
        <v>0.1485807175</v>
      </c>
      <c r="T990" s="3">
        <f t="shared" si="13"/>
        <v>0.253599815</v>
      </c>
      <c r="U990" s="7">
        <f>IF(T990&lt;=('Ejercicio 3 - TIR'!$D$24-'Ejercicio 3 - TIR'!$C$24)/('Ejercicio 3 - TIR'!$E$24-'Ejercicio 3 - TIR'!$C$24),'Ejercicio 3 - TIR'!$C$24+SQRT(('Ejercicio 3 - TIR'!$E$24-'Ejercicio 3 - TIR'!$C$24)*('Ejercicio 3 - TIR'!$D$24-'Ejercicio 3 - TIR'!$C$24)*T990),'Ejercicio 3 - TIR'!$E$24-SQRT(('Ejercicio 3 - TIR'!$E$24-'Ejercicio 3 - TIR'!$C$24)*('Ejercicio 3 - TIR'!$E$24-'Ejercicio 3 - TIR'!$D$24)*(1-T990)))</f>
        <v>0.1730772531</v>
      </c>
      <c r="V990" s="3">
        <f t="shared" si="14"/>
        <v>0.2100844109</v>
      </c>
      <c r="W990" s="7">
        <f>IF(V990&lt;=('Ejercicio 3 - TIR'!$D$25-'Ejercicio 3 - TIR'!$C$25)/('Ejercicio 3 - TIR'!$E$25-'Ejercicio 3 - TIR'!$C$25),'Ejercicio 3 - TIR'!$C$25+SQRT(('Ejercicio 3 - TIR'!$E$25-'Ejercicio 3 - TIR'!$C$25)*('Ejercicio 3 - TIR'!$D$25-'Ejercicio 3 - TIR'!$C$25)*V990),'Ejercicio 3 - TIR'!$E$25-SQRT(('Ejercicio 3 - TIR'!$E$25-'Ejercicio 3 - TIR'!$C$25)*('Ejercicio 3 - TIR'!$E$25-'Ejercicio 3 - TIR'!$D$25)*(1-V990)))</f>
        <v>0.1971498739</v>
      </c>
      <c r="X990" s="3">
        <f t="shared" si="15"/>
        <v>0.5088742516</v>
      </c>
      <c r="Y990" s="7">
        <f>IF(X990&lt;=('Ejercicio 3 - TIR'!$D$26-'Ejercicio 3 - TIR'!$C$26)/('Ejercicio 3 - TIR'!$E$26-'Ejercicio 3 - TIR'!$C$26),'Ejercicio 3 - TIR'!$C$26+SQRT(('Ejercicio 3 - TIR'!$E$26-'Ejercicio 3 - TIR'!$C$26)*('Ejercicio 3 - TIR'!$D$26-'Ejercicio 3 - TIR'!$C$26)*X990),'Ejercicio 3 - TIR'!$E$26-SQRT(('Ejercicio 3 - TIR'!$E$26-'Ejercicio 3 - TIR'!$C$26)*('Ejercicio 3 - TIR'!$E$26-'Ejercicio 3 - TIR'!$D$26)*(1-X990)))</f>
        <v>0.2285016598</v>
      </c>
      <c r="Z990" s="3">
        <f t="shared" si="16"/>
        <v>1.149543448</v>
      </c>
      <c r="AA990" s="3">
        <f t="shared" si="17"/>
        <v>1.320343438</v>
      </c>
      <c r="AB990" s="3">
        <f t="shared" si="18"/>
        <v>1.548864854</v>
      </c>
      <c r="AC990" s="3">
        <f t="shared" si="19"/>
        <v>1.854223364</v>
      </c>
      <c r="AD990" s="3">
        <f t="shared" si="20"/>
        <v>2.277916481</v>
      </c>
      <c r="AE990" s="2">
        <f t="shared" si="21"/>
        <v>4680.716634</v>
      </c>
      <c r="AF990" s="2">
        <f t="shared" si="22"/>
        <v>5376.180871</v>
      </c>
      <c r="AG990" s="2">
        <f t="shared" si="23"/>
        <v>6306.675488</v>
      </c>
      <c r="AH990" s="2">
        <f t="shared" si="24"/>
        <v>7550.035765</v>
      </c>
      <c r="AI990" s="2">
        <f t="shared" si="25"/>
        <v>9275.231469</v>
      </c>
      <c r="AJ990" s="4">
        <f t="shared" si="26"/>
        <v>39365.91108</v>
      </c>
      <c r="AK990" s="4">
        <f t="shared" si="27"/>
        <v>53062.25557</v>
      </c>
      <c r="AL990" s="4">
        <f t="shared" si="28"/>
        <v>68137.74407</v>
      </c>
      <c r="AM990" s="4">
        <f t="shared" si="29"/>
        <v>72580.69722</v>
      </c>
      <c r="AN990" s="4">
        <f t="shared" si="30"/>
        <v>86453.97378</v>
      </c>
      <c r="AO990" s="4">
        <f>C990/'Ejercicio 3 - TIR'!$D$7</f>
        <v>14372.92612</v>
      </c>
      <c r="AP990" s="4">
        <f t="shared" si="31"/>
        <v>24992.98495</v>
      </c>
      <c r="AQ990" s="4">
        <f t="shared" si="32"/>
        <v>38689.32944</v>
      </c>
      <c r="AR990" s="4">
        <f t="shared" si="33"/>
        <v>53764.81795</v>
      </c>
      <c r="AS990" s="4">
        <f t="shared" si="34"/>
        <v>58207.7711</v>
      </c>
      <c r="AT990" s="4">
        <f t="shared" si="35"/>
        <v>72081.04765</v>
      </c>
      <c r="AU990" s="4">
        <f>AP990*'Ejercicio 3 - TIR'!$D$5</f>
        <v>12496.49248</v>
      </c>
      <c r="AV990" s="4">
        <f>AQ990*'Ejercicio 3 - TIR'!$D$5</f>
        <v>19344.66472</v>
      </c>
      <c r="AW990" s="4">
        <f>AR990*'Ejercicio 3 - TIR'!$D$5</f>
        <v>26882.40897</v>
      </c>
      <c r="AX990" s="4">
        <f>AS990*'Ejercicio 3 - TIR'!$D$5</f>
        <v>29103.88555</v>
      </c>
      <c r="AY990" s="4">
        <f>AT990*'Ejercicio 3 - TIR'!$D$5</f>
        <v>36040.52383</v>
      </c>
      <c r="AZ990" s="4">
        <f t="shared" ref="AZ990:BD990" si="3005">AJ990-AU990-AE990</f>
        <v>22188.70197</v>
      </c>
      <c r="BA990" s="4">
        <f t="shared" si="3005"/>
        <v>28341.40997</v>
      </c>
      <c r="BB990" s="4">
        <f t="shared" si="3005"/>
        <v>34948.65961</v>
      </c>
      <c r="BC990" s="4">
        <f t="shared" si="3005"/>
        <v>35926.77591</v>
      </c>
      <c r="BD990" s="4">
        <f t="shared" si="3005"/>
        <v>41138.21848</v>
      </c>
      <c r="BE990" s="4">
        <f t="shared" ref="BE990:BI990" si="3006">AZ990/Z990</f>
        <v>19302.18645</v>
      </c>
      <c r="BF990" s="4">
        <f t="shared" si="3006"/>
        <v>21465.18031</v>
      </c>
      <c r="BG990" s="4">
        <f t="shared" si="3006"/>
        <v>22564.04716</v>
      </c>
      <c r="BH990" s="4">
        <f t="shared" si="3006"/>
        <v>19375.64621</v>
      </c>
      <c r="BI990" s="4">
        <f t="shared" si="3006"/>
        <v>18059.58156</v>
      </c>
      <c r="BJ990" s="4">
        <f t="shared" si="38"/>
        <v>71298.88813</v>
      </c>
      <c r="BK990" s="4">
        <f t="shared" si="39"/>
        <v>32740.32529</v>
      </c>
      <c r="BL990" s="4">
        <f t="shared" si="40"/>
        <v>104039.2134</v>
      </c>
      <c r="BM990" s="4">
        <f>BK990*'Ejercicio 3 - TIR'!$D$5</f>
        <v>16370.16265</v>
      </c>
      <c r="BN990" s="4">
        <f t="shared" si="41"/>
        <v>87669.05077</v>
      </c>
      <c r="BO990" s="4">
        <f t="shared" si="42"/>
        <v>38486.50796</v>
      </c>
      <c r="BP990" s="4">
        <f t="shared" si="43"/>
        <v>-103164.6755</v>
      </c>
      <c r="BQ990" s="4">
        <f t="shared" ref="BQ990:BT990" si="3007">BE990</f>
        <v>19302.18645</v>
      </c>
      <c r="BR990" s="4">
        <f t="shared" si="3007"/>
        <v>21465.18031</v>
      </c>
      <c r="BS990" s="4">
        <f t="shared" si="3007"/>
        <v>22564.04716</v>
      </c>
      <c r="BT990" s="4">
        <f t="shared" si="3007"/>
        <v>19375.64621</v>
      </c>
      <c r="BU990" s="4">
        <f t="shared" si="45"/>
        <v>56546.08952</v>
      </c>
      <c r="BV990" s="36">
        <f t="shared" si="46"/>
        <v>9.162291157</v>
      </c>
    </row>
    <row r="991" ht="15.0" customHeight="1">
      <c r="A991" s="2">
        <v>990.0</v>
      </c>
      <c r="B991" s="3">
        <f t="shared" si="4"/>
        <v>0.1739811792</v>
      </c>
      <c r="C991" s="4">
        <f>IF(B991&lt;=('Ejercicio 3 - TIR'!$D$13-'Ejercicio 3 - TIR'!$C$13)/('Ejercicio 3 - TIR'!$E$13-'Ejercicio 3 - TIR'!$C$13),'Ejercicio 3 - TIR'!$C$13+SQRT(('Ejercicio 3 - TIR'!$E$13-'Ejercicio 3 - TIR'!$C$13)*('Ejercicio 3 - TIR'!$D$13-'Ejercicio 3 - TIR'!$C$13)*B991),'Ejercicio 3 - TIR'!$E$13-SQRT(('Ejercicio 3 - TIR'!$E$13-'Ejercicio 3 - TIR'!$C$13)*('Ejercicio 3 - TIR'!$E$13-'Ejercicio 3 - TIR'!$D$13)*(1-B991)))</f>
        <v>68342.21024</v>
      </c>
      <c r="D991" s="3">
        <f t="shared" si="5"/>
        <v>0.4564103667</v>
      </c>
      <c r="E991" s="4">
        <f>IF(D991&lt;=('Ejercicio 3 - TIR'!$D$14-'Ejercicio 3 - TIR'!$C$14)/('Ejercicio 3 - TIR'!$E$14-'Ejercicio 3 - TIR'!$C$14),'Ejercicio 3 - TIR'!$C$14+SQRT(('Ejercicio 3 - TIR'!$E$14-'Ejercicio 3 - TIR'!$C$14)*('Ejercicio 3 - TIR'!$D$14-'Ejercicio 3 - TIR'!$C$14)*D991),'Ejercicio 3 - TIR'!$E$14-SQRT(('Ejercicio 3 - TIR'!$E$14-'Ejercicio 3 - TIR'!$C$14)*('Ejercicio 3 - TIR'!$E$14-'Ejercicio 3 - TIR'!$D$14)*(1-D991)))</f>
        <v>30970.13594</v>
      </c>
      <c r="F991" s="3">
        <f t="shared" si="6"/>
        <v>0.1322370681</v>
      </c>
      <c r="G991" s="4">
        <f>IF(F991&lt;=('Ejercicio 3 - TIR'!$D$18-'Ejercicio 3 - TIR'!$C$18)/('Ejercicio 3 - TIR'!$E$18-'Ejercicio 3 - TIR'!$C$18),'Ejercicio 3 - TIR'!$C$18+SQRT(('Ejercicio 3 - TIR'!$E$18-'Ejercicio 3 - TIR'!$C$18)*('Ejercicio 3 - TIR'!$D$18-'Ejercicio 3 - TIR'!$C$18)*F991),'Ejercicio 3 - TIR'!$E$18-SQRT(('Ejercicio 3 - TIR'!$E$18-'Ejercicio 3 - TIR'!$C$18)*('Ejercicio 3 - TIR'!$E$18-'Ejercicio 3 - TIR'!$D$18)*(1-F991)))</f>
        <v>34453.71308</v>
      </c>
      <c r="H991" s="3">
        <f t="shared" si="7"/>
        <v>0.8746673927</v>
      </c>
      <c r="I991" s="4">
        <f>IF(H991&lt;=('Ejercicio 3 - TIR'!$D$18-'Ejercicio 3 - TIR'!$C$18)/('Ejercicio 3 - TIR'!$E$18-'Ejercicio 3 - TIR'!$C$18),'Ejercicio 3 - TIR'!$C$18+SQRT(('Ejercicio 3 - TIR'!$E$18-'Ejercicio 3 - TIR'!$C$18)*('Ejercicio 3 - TIR'!$D$18-'Ejercicio 3 - TIR'!$C$18)*H991),'Ejercicio 3 - TIR'!$E$18-SQRT(('Ejercicio 3 - TIR'!$E$18-'Ejercicio 3 - TIR'!$C$18)*('Ejercicio 3 - TIR'!$E$18-'Ejercicio 3 - TIR'!$D$18)*(1-H991)))</f>
        <v>41934.06694</v>
      </c>
      <c r="J991" s="3">
        <f t="shared" si="8"/>
        <v>0.9374205916</v>
      </c>
      <c r="K991" s="4">
        <f>IF(J991&lt;=('Ejercicio 3 - TIR'!$D$18-'Ejercicio 3 - TIR'!$C$18)/('Ejercicio 3 - TIR'!$E$18-'Ejercicio 3 - TIR'!$C$18),'Ejercicio 3 - TIR'!$C$18+SQRT(('Ejercicio 3 - TIR'!$E$18-'Ejercicio 3 - TIR'!$C$18)*('Ejercicio 3 - TIR'!$D$18-'Ejercicio 3 - TIR'!$C$18)*J991),'Ejercicio 3 - TIR'!$E$18-SQRT(('Ejercicio 3 - TIR'!$E$18-'Ejercicio 3 - TIR'!$C$18)*('Ejercicio 3 - TIR'!$E$18-'Ejercicio 3 - TIR'!$D$18)*(1-J991)))</f>
        <v>42833.56153</v>
      </c>
      <c r="L991" s="3">
        <f t="shared" si="9"/>
        <v>0.8854905574</v>
      </c>
      <c r="M991" s="4">
        <f>IF(L991&lt;=('Ejercicio 3 - TIR'!$D$18-'Ejercicio 3 - TIR'!$C$18)/('Ejercicio 3 - TIR'!$E$18-'Ejercicio 3 - TIR'!$C$18),'Ejercicio 3 - TIR'!$C$18+SQRT(('Ejercicio 3 - TIR'!$E$18-'Ejercicio 3 - TIR'!$C$18)*('Ejercicio 3 - TIR'!$D$18-'Ejercicio 3 - TIR'!$C$18)*L991),'Ejercicio 3 - TIR'!$E$18-SQRT(('Ejercicio 3 - TIR'!$E$18-'Ejercicio 3 - TIR'!$C$18)*('Ejercicio 3 - TIR'!$E$18-'Ejercicio 3 - TIR'!$D$18)*(1-L991)))</f>
        <v>42069.43552</v>
      </c>
      <c r="N991" s="3">
        <f t="shared" si="10"/>
        <v>0.1560465759</v>
      </c>
      <c r="O991" s="4">
        <f>IF(N991&lt;=('Ejercicio 3 - TIR'!$D$18-'Ejercicio 3 - TIR'!$C$18)/('Ejercicio 3 - TIR'!$E$18-'Ejercicio 3 - TIR'!$C$18),'Ejercicio 3 - TIR'!$C$18+SQRT(('Ejercicio 3 - TIR'!$E$18-'Ejercicio 3 - TIR'!$C$18)*('Ejercicio 3 - TIR'!$D$18-'Ejercicio 3 - TIR'!$C$18)*N991),'Ejercicio 3 - TIR'!$E$18-SQRT(('Ejercicio 3 - TIR'!$E$18-'Ejercicio 3 - TIR'!$C$18)*('Ejercicio 3 - TIR'!$E$18-'Ejercicio 3 - TIR'!$D$18)*(1-N991)))</f>
        <v>34838.07672</v>
      </c>
      <c r="P991" s="3">
        <f t="shared" si="11"/>
        <v>0.1799418483</v>
      </c>
      <c r="Q991" s="7">
        <f>IF(P991&lt;=('Ejercicio 3 - TIR'!$D$22-'Ejercicio 3 - TIR'!$C$22)/('Ejercicio 3 - TIR'!$E$22-'Ejercicio 3 - TIR'!$C$22),'Ejercicio 3 - TIR'!$C$22+SQRT(('Ejercicio 3 - TIR'!$E$22-'Ejercicio 3 - TIR'!$C$22)*('Ejercicio 3 - TIR'!$D$22-'Ejercicio 3 - TIR'!$C$22)*P991),'Ejercicio 3 - TIR'!$E$22-SQRT(('Ejercicio 3 - TIR'!$E$22-'Ejercicio 3 - TIR'!$C$22)*('Ejercicio 3 - TIR'!$E$22-'Ejercicio 3 - TIR'!$D$22)*(1-P991)))</f>
        <v>0.1379970922</v>
      </c>
      <c r="R991" s="3">
        <f t="shared" si="12"/>
        <v>0.04429881678</v>
      </c>
      <c r="S991" s="7">
        <f>IF(R991&lt;=('Ejercicio 3 - TIR'!$D$23-'Ejercicio 3 - TIR'!$C$23)/('Ejercicio 3 - TIR'!$E$23-'Ejercicio 3 - TIR'!$C$23),'Ejercicio 3 - TIR'!$C$23+SQRT(('Ejercicio 3 - TIR'!$E$23-'Ejercicio 3 - TIR'!$C$23)*('Ejercicio 3 - TIR'!$D$23-'Ejercicio 3 - TIR'!$C$23)*R991),'Ejercicio 3 - TIR'!$E$23-SQRT(('Ejercicio 3 - TIR'!$E$23-'Ejercicio 3 - TIR'!$C$23)*('Ejercicio 3 - TIR'!$E$23-'Ejercicio 3 - TIR'!$D$23)*(1-R991)))</f>
        <v>0.1289296064</v>
      </c>
      <c r="T991" s="3">
        <f t="shared" si="13"/>
        <v>0.9266397464</v>
      </c>
      <c r="U991" s="7">
        <f>IF(T991&lt;=('Ejercicio 3 - TIR'!$D$24-'Ejercicio 3 - TIR'!$C$24)/('Ejercicio 3 - TIR'!$E$24-'Ejercicio 3 - TIR'!$C$24),'Ejercicio 3 - TIR'!$C$24+SQRT(('Ejercicio 3 - TIR'!$E$24-'Ejercicio 3 - TIR'!$C$24)*('Ejercicio 3 - TIR'!$D$24-'Ejercicio 3 - TIR'!$C$24)*T991),'Ejercicio 3 - TIR'!$E$24-SQRT(('Ejercicio 3 - TIR'!$E$24-'Ejercicio 3 - TIR'!$C$24)*('Ejercicio 3 - TIR'!$E$24-'Ejercicio 3 - TIR'!$D$24)*(1-T991)))</f>
        <v>0.2056679133</v>
      </c>
      <c r="V991" s="3">
        <f t="shared" si="14"/>
        <v>0.7810316619</v>
      </c>
      <c r="W991" s="7">
        <f>IF(V991&lt;=('Ejercicio 3 - TIR'!$D$25-'Ejercicio 3 - TIR'!$C$25)/('Ejercicio 3 - TIR'!$E$25-'Ejercicio 3 - TIR'!$C$25),'Ejercicio 3 - TIR'!$C$25+SQRT(('Ejercicio 3 - TIR'!$E$25-'Ejercicio 3 - TIR'!$C$25)*('Ejercicio 3 - TIR'!$D$25-'Ejercicio 3 - TIR'!$C$25)*V991),'Ejercicio 3 - TIR'!$E$25-SQRT(('Ejercicio 3 - TIR'!$E$25-'Ejercicio 3 - TIR'!$C$25)*('Ejercicio 3 - TIR'!$E$25-'Ejercicio 3 - TIR'!$D$25)*(1-V991)))</f>
        <v>0.222316265</v>
      </c>
      <c r="X991" s="3">
        <f t="shared" si="15"/>
        <v>0.006714011311</v>
      </c>
      <c r="Y991" s="7">
        <f>IF(X991&lt;=('Ejercicio 3 - TIR'!$D$26-'Ejercicio 3 - TIR'!$C$26)/('Ejercicio 3 - TIR'!$E$26-'Ejercicio 3 - TIR'!$C$26),'Ejercicio 3 - TIR'!$C$26+SQRT(('Ejercicio 3 - TIR'!$E$26-'Ejercicio 3 - TIR'!$C$26)*('Ejercicio 3 - TIR'!$D$26-'Ejercicio 3 - TIR'!$C$26)*X991),'Ejercicio 3 - TIR'!$E$26-SQRT(('Ejercicio 3 - TIR'!$E$26-'Ejercicio 3 - TIR'!$C$26)*('Ejercicio 3 - TIR'!$E$26-'Ejercicio 3 - TIR'!$D$26)*(1-X991)))</f>
        <v>0.194257679</v>
      </c>
      <c r="Z991" s="3">
        <f t="shared" si="16"/>
        <v>1.137997092</v>
      </c>
      <c r="AA991" s="3">
        <f t="shared" si="17"/>
        <v>1.284718609</v>
      </c>
      <c r="AB991" s="3">
        <f t="shared" si="18"/>
        <v>1.548944005</v>
      </c>
      <c r="AC991" s="3">
        <f t="shared" si="19"/>
        <v>1.893299451</v>
      </c>
      <c r="AD991" s="3">
        <f t="shared" si="20"/>
        <v>2.261087408</v>
      </c>
      <c r="AE991" s="2">
        <f t="shared" si="21"/>
        <v>4273.788704</v>
      </c>
      <c r="AF991" s="2">
        <f t="shared" si="22"/>
        <v>4824.806599</v>
      </c>
      <c r="AG991" s="2">
        <f t="shared" si="23"/>
        <v>5817.114504</v>
      </c>
      <c r="AH991" s="2">
        <f t="shared" si="24"/>
        <v>7110.353674</v>
      </c>
      <c r="AI991" s="2">
        <f t="shared" si="25"/>
        <v>8491.594476</v>
      </c>
      <c r="AJ991" s="4">
        <f t="shared" si="26"/>
        <v>39208.2253</v>
      </c>
      <c r="AK991" s="4">
        <f t="shared" si="27"/>
        <v>53873.47616</v>
      </c>
      <c r="AL991" s="4">
        <f t="shared" si="28"/>
        <v>66346.78834</v>
      </c>
      <c r="AM991" s="4">
        <f t="shared" si="29"/>
        <v>79650.03915</v>
      </c>
      <c r="AN991" s="4">
        <f t="shared" si="30"/>
        <v>78771.93659</v>
      </c>
      <c r="AO991" s="4">
        <f>C991/'Ejercicio 3 - TIR'!$D$7</f>
        <v>13668.44205</v>
      </c>
      <c r="AP991" s="4">
        <f t="shared" si="31"/>
        <v>25539.78325</v>
      </c>
      <c r="AQ991" s="4">
        <f t="shared" si="32"/>
        <v>40205.03411</v>
      </c>
      <c r="AR991" s="4">
        <f t="shared" si="33"/>
        <v>52678.34629</v>
      </c>
      <c r="AS991" s="4">
        <f t="shared" si="34"/>
        <v>65981.59711</v>
      </c>
      <c r="AT991" s="4">
        <f t="shared" si="35"/>
        <v>65103.49454</v>
      </c>
      <c r="AU991" s="4">
        <f>AP991*'Ejercicio 3 - TIR'!$D$5</f>
        <v>12769.89163</v>
      </c>
      <c r="AV991" s="4">
        <f>AQ991*'Ejercicio 3 - TIR'!$D$5</f>
        <v>20102.51706</v>
      </c>
      <c r="AW991" s="4">
        <f>AR991*'Ejercicio 3 - TIR'!$D$5</f>
        <v>26339.17315</v>
      </c>
      <c r="AX991" s="4">
        <f>AS991*'Ejercicio 3 - TIR'!$D$5</f>
        <v>32990.79855</v>
      </c>
      <c r="AY991" s="4">
        <f>AT991*'Ejercicio 3 - TIR'!$D$5</f>
        <v>32551.74727</v>
      </c>
      <c r="AZ991" s="4">
        <f t="shared" ref="AZ991:BD991" si="3008">AJ991-AU991-AE991</f>
        <v>22164.54497</v>
      </c>
      <c r="BA991" s="4">
        <f t="shared" si="3008"/>
        <v>28946.1525</v>
      </c>
      <c r="BB991" s="4">
        <f t="shared" si="3008"/>
        <v>34190.50069</v>
      </c>
      <c r="BC991" s="4">
        <f t="shared" si="3008"/>
        <v>39548.88693</v>
      </c>
      <c r="BD991" s="4">
        <f t="shared" si="3008"/>
        <v>37728.59484</v>
      </c>
      <c r="BE991" s="4">
        <f t="shared" ref="BE991:BI991" si="3009">AZ991/Z991</f>
        <v>19476.80282</v>
      </c>
      <c r="BF991" s="4">
        <f t="shared" si="3009"/>
        <v>22531.12261</v>
      </c>
      <c r="BG991" s="4">
        <f t="shared" si="3009"/>
        <v>22073.42588</v>
      </c>
      <c r="BH991" s="4">
        <f t="shared" si="3009"/>
        <v>20888.87044</v>
      </c>
      <c r="BI991" s="4">
        <f t="shared" si="3009"/>
        <v>16686.03996</v>
      </c>
      <c r="BJ991" s="4">
        <f t="shared" si="38"/>
        <v>70026.18438</v>
      </c>
      <c r="BK991" s="4">
        <f t="shared" si="39"/>
        <v>30905.5422</v>
      </c>
      <c r="BL991" s="4">
        <f t="shared" si="40"/>
        <v>100931.7266</v>
      </c>
      <c r="BM991" s="4">
        <f>BK991*'Ejercicio 3 - TIR'!$D$5</f>
        <v>15452.7711</v>
      </c>
      <c r="BN991" s="4">
        <f t="shared" si="41"/>
        <v>85478.95548</v>
      </c>
      <c r="BO991" s="4">
        <f t="shared" si="42"/>
        <v>37804.35696</v>
      </c>
      <c r="BP991" s="4">
        <f t="shared" si="43"/>
        <v>-99312.34618</v>
      </c>
      <c r="BQ991" s="4">
        <f t="shared" ref="BQ991:BT991" si="3010">BE991</f>
        <v>19476.80282</v>
      </c>
      <c r="BR991" s="4">
        <f t="shared" si="3010"/>
        <v>22531.12261</v>
      </c>
      <c r="BS991" s="4">
        <f t="shared" si="3010"/>
        <v>22073.42588</v>
      </c>
      <c r="BT991" s="4">
        <f t="shared" si="3010"/>
        <v>20888.87044</v>
      </c>
      <c r="BU991" s="4">
        <f t="shared" si="45"/>
        <v>54490.39692</v>
      </c>
      <c r="BV991" s="36">
        <f t="shared" si="46"/>
        <v>10.57249445</v>
      </c>
    </row>
    <row r="992" ht="15.0" customHeight="1">
      <c r="A992" s="2">
        <v>991.0</v>
      </c>
      <c r="B992" s="3">
        <f t="shared" si="4"/>
        <v>0.8499175789</v>
      </c>
      <c r="C992" s="4">
        <f>IF(B992&lt;=('Ejercicio 3 - TIR'!$D$13-'Ejercicio 3 - TIR'!$C$13)/('Ejercicio 3 - TIR'!$E$13-'Ejercicio 3 - TIR'!$C$13),'Ejercicio 3 - TIR'!$C$13+SQRT(('Ejercicio 3 - TIR'!$E$13-'Ejercicio 3 - TIR'!$C$13)*('Ejercicio 3 - TIR'!$D$13-'Ejercicio 3 - TIR'!$C$13)*B992),'Ejercicio 3 - TIR'!$E$13-SQRT(('Ejercicio 3 - TIR'!$E$13-'Ejercicio 3 - TIR'!$C$13)*('Ejercicio 3 - TIR'!$E$13-'Ejercicio 3 - TIR'!$D$13)*(1-B992)))</f>
        <v>86579.90666</v>
      </c>
      <c r="D992" s="3">
        <f t="shared" si="5"/>
        <v>0.4718457399</v>
      </c>
      <c r="E992" s="4">
        <f>IF(D992&lt;=('Ejercicio 3 - TIR'!$D$14-'Ejercicio 3 - TIR'!$C$14)/('Ejercicio 3 - TIR'!$E$14-'Ejercicio 3 - TIR'!$C$14),'Ejercicio 3 - TIR'!$C$14+SQRT(('Ejercicio 3 - TIR'!$E$14-'Ejercicio 3 - TIR'!$C$14)*('Ejercicio 3 - TIR'!$D$14-'Ejercicio 3 - TIR'!$C$14)*D992),'Ejercicio 3 - TIR'!$E$14-SQRT(('Ejercicio 3 - TIR'!$E$14-'Ejercicio 3 - TIR'!$C$14)*('Ejercicio 3 - TIR'!$E$14-'Ejercicio 3 - TIR'!$D$14)*(1-D992)))</f>
        <v>31099.26188</v>
      </c>
      <c r="F992" s="3">
        <f t="shared" si="6"/>
        <v>0.9340572586</v>
      </c>
      <c r="G992" s="4">
        <f>IF(F992&lt;=('Ejercicio 3 - TIR'!$D$18-'Ejercicio 3 - TIR'!$C$18)/('Ejercicio 3 - TIR'!$E$18-'Ejercicio 3 - TIR'!$C$18),'Ejercicio 3 - TIR'!$C$18+SQRT(('Ejercicio 3 - TIR'!$E$18-'Ejercicio 3 - TIR'!$C$18)*('Ejercicio 3 - TIR'!$D$18-'Ejercicio 3 - TIR'!$C$18)*F992),'Ejercicio 3 - TIR'!$E$18-SQRT(('Ejercicio 3 - TIR'!$E$18-'Ejercicio 3 - TIR'!$C$18)*('Ejercicio 3 - TIR'!$E$18-'Ejercicio 3 - TIR'!$D$18)*(1-F992)))</f>
        <v>42776.10576</v>
      </c>
      <c r="H992" s="3">
        <f t="shared" si="7"/>
        <v>0.2219641217</v>
      </c>
      <c r="I992" s="4">
        <f>IF(H992&lt;=('Ejercicio 3 - TIR'!$D$18-'Ejercicio 3 - TIR'!$C$18)/('Ejercicio 3 - TIR'!$E$18-'Ejercicio 3 - TIR'!$C$18),'Ejercicio 3 - TIR'!$C$18+SQRT(('Ejercicio 3 - TIR'!$E$18-'Ejercicio 3 - TIR'!$C$18)*('Ejercicio 3 - TIR'!$D$18-'Ejercicio 3 - TIR'!$C$18)*H992),'Ejercicio 3 - TIR'!$E$18-SQRT(('Ejercicio 3 - TIR'!$E$18-'Ejercicio 3 - TIR'!$C$18)*('Ejercicio 3 - TIR'!$E$18-'Ejercicio 3 - TIR'!$D$18)*(1-H992)))</f>
        <v>35770.14889</v>
      </c>
      <c r="J992" s="3">
        <f t="shared" si="8"/>
        <v>0.2322320697</v>
      </c>
      <c r="K992" s="4">
        <f>IF(J992&lt;=('Ejercicio 3 - TIR'!$D$18-'Ejercicio 3 - TIR'!$C$18)/('Ejercicio 3 - TIR'!$E$18-'Ejercicio 3 - TIR'!$C$18),'Ejercicio 3 - TIR'!$C$18+SQRT(('Ejercicio 3 - TIR'!$E$18-'Ejercicio 3 - TIR'!$C$18)*('Ejercicio 3 - TIR'!$D$18-'Ejercicio 3 - TIR'!$C$18)*J992),'Ejercicio 3 - TIR'!$E$18-SQRT(('Ejercicio 3 - TIR'!$E$18-'Ejercicio 3 - TIR'!$C$18)*('Ejercicio 3 - TIR'!$E$18-'Ejercicio 3 - TIR'!$D$18)*(1-J992)))</f>
        <v>35902.10221</v>
      </c>
      <c r="L992" s="3">
        <f t="shared" si="9"/>
        <v>0.2522526357</v>
      </c>
      <c r="M992" s="4">
        <f>IF(L992&lt;=('Ejercicio 3 - TIR'!$D$18-'Ejercicio 3 - TIR'!$C$18)/('Ejercicio 3 - TIR'!$E$18-'Ejercicio 3 - TIR'!$C$18),'Ejercicio 3 - TIR'!$C$18+SQRT(('Ejercicio 3 - TIR'!$E$18-'Ejercicio 3 - TIR'!$C$18)*('Ejercicio 3 - TIR'!$D$18-'Ejercicio 3 - TIR'!$C$18)*L992),'Ejercicio 3 - TIR'!$E$18-SQRT(('Ejercicio 3 - TIR'!$E$18-'Ejercicio 3 - TIR'!$C$18)*('Ejercicio 3 - TIR'!$E$18-'Ejercicio 3 - TIR'!$D$18)*(1-L992)))</f>
        <v>36151.25153</v>
      </c>
      <c r="N992" s="3">
        <f t="shared" si="10"/>
        <v>0.7604772284</v>
      </c>
      <c r="O992" s="4">
        <f>IF(N992&lt;=('Ejercicio 3 - TIR'!$D$18-'Ejercicio 3 - TIR'!$C$18)/('Ejercicio 3 - TIR'!$E$18-'Ejercicio 3 - TIR'!$C$18),'Ejercicio 3 - TIR'!$C$18+SQRT(('Ejercicio 3 - TIR'!$E$18-'Ejercicio 3 - TIR'!$C$18)*('Ejercicio 3 - TIR'!$D$18-'Ejercicio 3 - TIR'!$C$18)*N992),'Ejercicio 3 - TIR'!$E$18-SQRT(('Ejercicio 3 - TIR'!$E$18-'Ejercicio 3 - TIR'!$C$18)*('Ejercicio 3 - TIR'!$E$18-'Ejercicio 3 - TIR'!$D$18)*(1-N992)))</f>
        <v>40761.57955</v>
      </c>
      <c r="P992" s="3">
        <f t="shared" si="11"/>
        <v>0.2468316263</v>
      </c>
      <c r="Q992" s="7">
        <f>IF(P992&lt;=('Ejercicio 3 - TIR'!$D$22-'Ejercicio 3 - TIR'!$C$22)/('Ejercicio 3 - TIR'!$E$22-'Ejercicio 3 - TIR'!$C$22),'Ejercicio 3 - TIR'!$C$22+SQRT(('Ejercicio 3 - TIR'!$E$22-'Ejercicio 3 - TIR'!$C$22)*('Ejercicio 3 - TIR'!$D$22-'Ejercicio 3 - TIR'!$C$22)*P992),'Ejercicio 3 - TIR'!$E$22-SQRT(('Ejercicio 3 - TIR'!$E$22-'Ejercicio 3 - TIR'!$C$22)*('Ejercicio 3 - TIR'!$E$22-'Ejercicio 3 - TIR'!$D$22)*(1-P992)))</f>
        <v>0.1410783521</v>
      </c>
      <c r="R992" s="3">
        <f t="shared" si="12"/>
        <v>0.00242992159</v>
      </c>
      <c r="S992" s="7">
        <f>IF(R992&lt;=('Ejercicio 3 - TIR'!$D$23-'Ejercicio 3 - TIR'!$C$23)/('Ejercicio 3 - TIR'!$E$23-'Ejercicio 3 - TIR'!$C$23),'Ejercicio 3 - TIR'!$C$23+SQRT(('Ejercicio 3 - TIR'!$E$23-'Ejercicio 3 - TIR'!$C$23)*('Ejercicio 3 - TIR'!$D$23-'Ejercicio 3 - TIR'!$C$23)*R992),'Ejercicio 3 - TIR'!$E$23-SQRT(('Ejercicio 3 - TIR'!$E$23-'Ejercicio 3 - TIR'!$C$23)*('Ejercicio 3 - TIR'!$E$23-'Ejercicio 3 - TIR'!$D$23)*(1-R992)))</f>
        <v>0.1220913773</v>
      </c>
      <c r="T992" s="3">
        <f t="shared" si="13"/>
        <v>0.07780630296</v>
      </c>
      <c r="U992" s="7">
        <f>IF(T992&lt;=('Ejercicio 3 - TIR'!$D$24-'Ejercicio 3 - TIR'!$C$24)/('Ejercicio 3 - TIR'!$E$24-'Ejercicio 3 - TIR'!$C$24),'Ejercicio 3 - TIR'!$C$24+SQRT(('Ejercicio 3 - TIR'!$E$24-'Ejercicio 3 - TIR'!$C$24)*('Ejercicio 3 - TIR'!$D$24-'Ejercicio 3 - TIR'!$C$24)*T992),'Ejercicio 3 - TIR'!$E$24-SQRT(('Ejercicio 3 - TIR'!$E$24-'Ejercicio 3 - TIR'!$C$24)*('Ejercicio 3 - TIR'!$E$24-'Ejercicio 3 - TIR'!$D$24)*(1-T992)))</f>
        <v>0.1627825364</v>
      </c>
      <c r="V992" s="3">
        <f t="shared" si="14"/>
        <v>0.8588838736</v>
      </c>
      <c r="W992" s="7">
        <f>IF(V992&lt;=('Ejercicio 3 - TIR'!$D$25-'Ejercicio 3 - TIR'!$C$25)/('Ejercicio 3 - TIR'!$E$25-'Ejercicio 3 - TIR'!$C$25),'Ejercicio 3 - TIR'!$C$25+SQRT(('Ejercicio 3 - TIR'!$E$25-'Ejercicio 3 - TIR'!$C$25)*('Ejercicio 3 - TIR'!$D$25-'Ejercicio 3 - TIR'!$C$25)*V992),'Ejercicio 3 - TIR'!$E$25-SQRT(('Ejercicio 3 - TIR'!$E$25-'Ejercicio 3 - TIR'!$C$25)*('Ejercicio 3 - TIR'!$E$25-'Ejercicio 3 - TIR'!$D$25)*(1-V992)))</f>
        <v>0.227775994</v>
      </c>
      <c r="X992" s="3">
        <f t="shared" si="15"/>
        <v>0.9598990191</v>
      </c>
      <c r="Y992" s="7">
        <f>IF(X992&lt;=('Ejercicio 3 - TIR'!$D$26-'Ejercicio 3 - TIR'!$C$26)/('Ejercicio 3 - TIR'!$E$26-'Ejercicio 3 - TIR'!$C$26),'Ejercicio 3 - TIR'!$C$26+SQRT(('Ejercicio 3 - TIR'!$E$26-'Ejercicio 3 - TIR'!$C$26)*('Ejercicio 3 - TIR'!$D$26-'Ejercicio 3 - TIR'!$C$26)*X992),'Ejercicio 3 - TIR'!$E$26-SQRT(('Ejercicio 3 - TIR'!$E$26-'Ejercicio 3 - TIR'!$C$26)*('Ejercicio 3 - TIR'!$E$26-'Ejercicio 3 - TIR'!$D$26)*(1-X992)))</f>
        <v>0.2652845219</v>
      </c>
      <c r="Z992" s="3">
        <f t="shared" si="16"/>
        <v>1.141078352</v>
      </c>
      <c r="AA992" s="3">
        <f t="shared" si="17"/>
        <v>1.28039418</v>
      </c>
      <c r="AB992" s="3">
        <f t="shared" si="18"/>
        <v>1.488819992</v>
      </c>
      <c r="AC992" s="3">
        <f t="shared" si="19"/>
        <v>1.827937445</v>
      </c>
      <c r="AD992" s="3">
        <f t="shared" si="20"/>
        <v>2.312860957</v>
      </c>
      <c r="AE992" s="2">
        <f t="shared" si="21"/>
        <v>4387.432618</v>
      </c>
      <c r="AF992" s="2">
        <f t="shared" si="22"/>
        <v>4923.100309</v>
      </c>
      <c r="AG992" s="2">
        <f t="shared" si="23"/>
        <v>5724.495064</v>
      </c>
      <c r="AH992" s="2">
        <f t="shared" si="24"/>
        <v>7028.397618</v>
      </c>
      <c r="AI992" s="2">
        <f t="shared" si="25"/>
        <v>8892.922719</v>
      </c>
      <c r="AJ992" s="4">
        <f t="shared" si="26"/>
        <v>48810.88827</v>
      </c>
      <c r="AK992" s="4">
        <f t="shared" si="27"/>
        <v>45799.89045</v>
      </c>
      <c r="AL992" s="4">
        <f t="shared" si="28"/>
        <v>53451.76751</v>
      </c>
      <c r="AM992" s="4">
        <f t="shared" si="29"/>
        <v>66082.22636</v>
      </c>
      <c r="AN992" s="4">
        <f t="shared" si="30"/>
        <v>94275.86588</v>
      </c>
      <c r="AO992" s="4">
        <f>C992/'Ejercicio 3 - TIR'!$D$7</f>
        <v>17315.98133</v>
      </c>
      <c r="AP992" s="4">
        <f t="shared" si="31"/>
        <v>31494.90694</v>
      </c>
      <c r="AQ992" s="4">
        <f t="shared" si="32"/>
        <v>28483.90912</v>
      </c>
      <c r="AR992" s="4">
        <f t="shared" si="33"/>
        <v>36135.78618</v>
      </c>
      <c r="AS992" s="4">
        <f t="shared" si="34"/>
        <v>48766.24503</v>
      </c>
      <c r="AT992" s="4">
        <f t="shared" si="35"/>
        <v>76959.88455</v>
      </c>
      <c r="AU992" s="4">
        <f>AP992*'Ejercicio 3 - TIR'!$D$5</f>
        <v>15747.45347</v>
      </c>
      <c r="AV992" s="4">
        <f>AQ992*'Ejercicio 3 - TIR'!$D$5</f>
        <v>14241.95456</v>
      </c>
      <c r="AW992" s="4">
        <f>AR992*'Ejercicio 3 - TIR'!$D$5</f>
        <v>18067.89309</v>
      </c>
      <c r="AX992" s="4">
        <f>AS992*'Ejercicio 3 - TIR'!$D$5</f>
        <v>24383.12252</v>
      </c>
      <c r="AY992" s="4">
        <f>AT992*'Ejercicio 3 - TIR'!$D$5</f>
        <v>38479.94227</v>
      </c>
      <c r="AZ992" s="4">
        <f t="shared" ref="AZ992:BD992" si="3011">AJ992-AU992-AE992</f>
        <v>28676.00218</v>
      </c>
      <c r="BA992" s="4">
        <f t="shared" si="3011"/>
        <v>26634.83558</v>
      </c>
      <c r="BB992" s="4">
        <f t="shared" si="3011"/>
        <v>29659.37936</v>
      </c>
      <c r="BC992" s="4">
        <f t="shared" si="3011"/>
        <v>34670.70623</v>
      </c>
      <c r="BD992" s="4">
        <f t="shared" si="3011"/>
        <v>46903.00089</v>
      </c>
      <c r="BE992" s="4">
        <f t="shared" ref="BE992:BI992" si="3012">AZ992/Z992</f>
        <v>25130.61625</v>
      </c>
      <c r="BF992" s="4">
        <f t="shared" si="3012"/>
        <v>20802.05924</v>
      </c>
      <c r="BG992" s="4">
        <f t="shared" si="3012"/>
        <v>19921.40052</v>
      </c>
      <c r="BH992" s="4">
        <f t="shared" si="3012"/>
        <v>18967.11855</v>
      </c>
      <c r="BI992" s="4">
        <f t="shared" si="3012"/>
        <v>20279.21339</v>
      </c>
      <c r="BJ992" s="4">
        <f t="shared" si="38"/>
        <v>71928.26859</v>
      </c>
      <c r="BK992" s="4">
        <f t="shared" si="39"/>
        <v>40049.45715</v>
      </c>
      <c r="BL992" s="4">
        <f t="shared" si="40"/>
        <v>111977.7257</v>
      </c>
      <c r="BM992" s="4">
        <f>BK992*'Ejercicio 3 - TIR'!$D$5</f>
        <v>20024.72857</v>
      </c>
      <c r="BN992" s="4">
        <f t="shared" si="41"/>
        <v>91952.99716</v>
      </c>
      <c r="BO992" s="4">
        <f t="shared" si="42"/>
        <v>39757.25255</v>
      </c>
      <c r="BP992" s="4">
        <f t="shared" si="43"/>
        <v>-117679.1685</v>
      </c>
      <c r="BQ992" s="4">
        <f t="shared" ref="BQ992:BT992" si="3013">BE992</f>
        <v>25130.61625</v>
      </c>
      <c r="BR992" s="4">
        <f t="shared" si="3013"/>
        <v>20802.05924</v>
      </c>
      <c r="BS992" s="4">
        <f t="shared" si="3013"/>
        <v>19921.40052</v>
      </c>
      <c r="BT992" s="4">
        <f t="shared" si="3013"/>
        <v>18967.11855</v>
      </c>
      <c r="BU992" s="4">
        <f t="shared" si="45"/>
        <v>60036.46594</v>
      </c>
      <c r="BV992" s="36">
        <f t="shared" si="46"/>
        <v>6.312170084</v>
      </c>
    </row>
    <row r="993" ht="15.0" customHeight="1">
      <c r="A993" s="2">
        <v>992.0</v>
      </c>
      <c r="B993" s="3">
        <f t="shared" si="4"/>
        <v>0.02353043567</v>
      </c>
      <c r="C993" s="4">
        <f>IF(B993&lt;=('Ejercicio 3 - TIR'!$D$13-'Ejercicio 3 - TIR'!$C$13)/('Ejercicio 3 - TIR'!$E$13-'Ejercicio 3 - TIR'!$C$13),'Ejercicio 3 - TIR'!$C$13+SQRT(('Ejercicio 3 - TIR'!$E$13-'Ejercicio 3 - TIR'!$C$13)*('Ejercicio 3 - TIR'!$D$13-'Ejercicio 3 - TIR'!$C$13)*B993),'Ejercicio 3 - TIR'!$E$13-SQRT(('Ejercicio 3 - TIR'!$E$13-'Ejercicio 3 - TIR'!$C$13)*('Ejercicio 3 - TIR'!$E$13-'Ejercicio 3 - TIR'!$D$13)*(1-B993)))</f>
        <v>63067.92671</v>
      </c>
      <c r="D993" s="3">
        <f t="shared" si="5"/>
        <v>0.9550318635</v>
      </c>
      <c r="E993" s="4">
        <f>IF(D993&lt;=('Ejercicio 3 - TIR'!$D$14-'Ejercicio 3 - TIR'!$C$14)/('Ejercicio 3 - TIR'!$E$14-'Ejercicio 3 - TIR'!$C$14),'Ejercicio 3 - TIR'!$C$14+SQRT(('Ejercicio 3 - TIR'!$E$14-'Ejercicio 3 - TIR'!$C$14)*('Ejercicio 3 - TIR'!$D$14-'Ejercicio 3 - TIR'!$C$14)*D993),'Ejercicio 3 - TIR'!$E$14-SQRT(('Ejercicio 3 - TIR'!$E$14-'Ejercicio 3 - TIR'!$C$14)*('Ejercicio 3 - TIR'!$E$14-'Ejercicio 3 - TIR'!$D$14)*(1-D993)))</f>
        <v>37402.84377</v>
      </c>
      <c r="F993" s="3">
        <f t="shared" si="6"/>
        <v>0.01106727924</v>
      </c>
      <c r="G993" s="4">
        <f>IF(F993&lt;=('Ejercicio 3 - TIR'!$D$18-'Ejercicio 3 - TIR'!$C$18)/('Ejercicio 3 - TIR'!$E$18-'Ejercicio 3 - TIR'!$C$18),'Ejercicio 3 - TIR'!$C$18+SQRT(('Ejercicio 3 - TIR'!$E$18-'Ejercicio 3 - TIR'!$C$18)*('Ejercicio 3 - TIR'!$D$18-'Ejercicio 3 - TIR'!$C$18)*F993),'Ejercicio 3 - TIR'!$E$18-SQRT(('Ejercicio 3 - TIR'!$E$18-'Ejercicio 3 - TIR'!$C$18)*('Ejercicio 3 - TIR'!$E$18-'Ejercicio 3 - TIR'!$D$18)*(1-F993)))</f>
        <v>31288.44553</v>
      </c>
      <c r="H993" s="3">
        <f t="shared" si="7"/>
        <v>0.1314975424</v>
      </c>
      <c r="I993" s="4">
        <f>IF(H993&lt;=('Ejercicio 3 - TIR'!$D$18-'Ejercicio 3 - TIR'!$C$18)/('Ejercicio 3 - TIR'!$E$18-'Ejercicio 3 - TIR'!$C$18),'Ejercicio 3 - TIR'!$C$18+SQRT(('Ejercicio 3 - TIR'!$E$18-'Ejercicio 3 - TIR'!$C$18)*('Ejercicio 3 - TIR'!$D$18-'Ejercicio 3 - TIR'!$C$18)*H993),'Ejercicio 3 - TIR'!$E$18-SQRT(('Ejercicio 3 - TIR'!$E$18-'Ejercicio 3 - TIR'!$C$18)*('Ejercicio 3 - TIR'!$E$18-'Ejercicio 3 - TIR'!$D$18)*(1-H993)))</f>
        <v>34441.2421</v>
      </c>
      <c r="J993" s="3">
        <f t="shared" si="8"/>
        <v>0.3410589539</v>
      </c>
      <c r="K993" s="4">
        <f>IF(J993&lt;=('Ejercicio 3 - TIR'!$D$18-'Ejercicio 3 - TIR'!$C$18)/('Ejercicio 3 - TIR'!$E$18-'Ejercicio 3 - TIR'!$C$18),'Ejercicio 3 - TIR'!$C$18+SQRT(('Ejercicio 3 - TIR'!$E$18-'Ejercicio 3 - TIR'!$C$18)*('Ejercicio 3 - TIR'!$D$18-'Ejercicio 3 - TIR'!$C$18)*J993),'Ejercicio 3 - TIR'!$E$18-SQRT(('Ejercicio 3 - TIR'!$E$18-'Ejercicio 3 - TIR'!$C$18)*('Ejercicio 3 - TIR'!$E$18-'Ejercicio 3 - TIR'!$D$18)*(1-J993)))</f>
        <v>37152.54102</v>
      </c>
      <c r="L993" s="3">
        <f t="shared" si="9"/>
        <v>0.542670571</v>
      </c>
      <c r="M993" s="4">
        <f>IF(L993&lt;=('Ejercicio 3 - TIR'!$D$18-'Ejercicio 3 - TIR'!$C$18)/('Ejercicio 3 - TIR'!$E$18-'Ejercicio 3 - TIR'!$C$18),'Ejercicio 3 - TIR'!$C$18+SQRT(('Ejercicio 3 - TIR'!$E$18-'Ejercicio 3 - TIR'!$C$18)*('Ejercicio 3 - TIR'!$D$18-'Ejercicio 3 - TIR'!$C$18)*L993),'Ejercicio 3 - TIR'!$E$18-SQRT(('Ejercicio 3 - TIR'!$E$18-'Ejercicio 3 - TIR'!$C$18)*('Ejercicio 3 - TIR'!$E$18-'Ejercicio 3 - TIR'!$D$18)*(1-L993)))</f>
        <v>39022.22731</v>
      </c>
      <c r="N993" s="3">
        <f t="shared" si="10"/>
        <v>0.4074823274</v>
      </c>
      <c r="O993" s="4">
        <f>IF(N993&lt;=('Ejercicio 3 - TIR'!$D$18-'Ejercicio 3 - TIR'!$C$18)/('Ejercicio 3 - TIR'!$E$18-'Ejercicio 3 - TIR'!$C$18),'Ejercicio 3 - TIR'!$C$18+SQRT(('Ejercicio 3 - TIR'!$E$18-'Ejercicio 3 - TIR'!$C$18)*('Ejercicio 3 - TIR'!$D$18-'Ejercicio 3 - TIR'!$C$18)*N993),'Ejercicio 3 - TIR'!$E$18-SQRT(('Ejercicio 3 - TIR'!$E$18-'Ejercicio 3 - TIR'!$C$18)*('Ejercicio 3 - TIR'!$E$18-'Ejercicio 3 - TIR'!$D$18)*(1-N993)))</f>
        <v>37818.07835</v>
      </c>
      <c r="P993" s="3">
        <f t="shared" si="11"/>
        <v>0.7796324364</v>
      </c>
      <c r="Q993" s="7">
        <f>IF(P993&lt;=('Ejercicio 3 - TIR'!$D$22-'Ejercicio 3 - TIR'!$C$22)/('Ejercicio 3 - TIR'!$E$22-'Ejercicio 3 - TIR'!$C$22),'Ejercicio 3 - TIR'!$C$22+SQRT(('Ejercicio 3 - TIR'!$E$22-'Ejercicio 3 - TIR'!$C$22)*('Ejercicio 3 - TIR'!$D$22-'Ejercicio 3 - TIR'!$C$22)*P993),'Ejercicio 3 - TIR'!$E$22-SQRT(('Ejercicio 3 - TIR'!$E$22-'Ejercicio 3 - TIR'!$C$22)*('Ejercicio 3 - TIR'!$E$22-'Ejercicio 3 - TIR'!$D$22)*(1-P993)))</f>
        <v>0.1600836345</v>
      </c>
      <c r="R993" s="3">
        <f t="shared" si="12"/>
        <v>0.2636831205</v>
      </c>
      <c r="S993" s="7">
        <f>IF(R993&lt;=('Ejercicio 3 - TIR'!$D$23-'Ejercicio 3 - TIR'!$C$23)/('Ejercicio 3 - TIR'!$E$23-'Ejercicio 3 - TIR'!$C$23),'Ejercicio 3 - TIR'!$C$23+SQRT(('Ejercicio 3 - TIR'!$E$23-'Ejercicio 3 - TIR'!$C$23)*('Ejercicio 3 - TIR'!$D$23-'Ejercicio 3 - TIR'!$C$23)*R993),'Ejercicio 3 - TIR'!$E$23-SQRT(('Ejercicio 3 - TIR'!$E$23-'Ejercicio 3 - TIR'!$C$23)*('Ejercicio 3 - TIR'!$E$23-'Ejercicio 3 - TIR'!$D$23)*(1-R993)))</f>
        <v>0.1417859959</v>
      </c>
      <c r="T993" s="3">
        <f t="shared" si="13"/>
        <v>0.9127033744</v>
      </c>
      <c r="U993" s="7">
        <f>IF(T993&lt;=('Ejercicio 3 - TIR'!$D$24-'Ejercicio 3 - TIR'!$C$24)/('Ejercicio 3 - TIR'!$E$24-'Ejercicio 3 - TIR'!$C$24),'Ejercicio 3 - TIR'!$C$24+SQRT(('Ejercicio 3 - TIR'!$E$24-'Ejercicio 3 - TIR'!$C$24)*('Ejercicio 3 - TIR'!$D$24-'Ejercicio 3 - TIR'!$C$24)*T993),'Ejercicio 3 - TIR'!$E$24-SQRT(('Ejercicio 3 - TIR'!$E$24-'Ejercicio 3 - TIR'!$C$24)*('Ejercicio 3 - TIR'!$E$24-'Ejercicio 3 - TIR'!$D$24)*(1-T993)))</f>
        <v>0.2043657251</v>
      </c>
      <c r="V993" s="3">
        <f t="shared" si="14"/>
        <v>0.1849673068</v>
      </c>
      <c r="W993" s="7">
        <f>IF(V993&lt;=('Ejercicio 3 - TIR'!$D$25-'Ejercicio 3 - TIR'!$C$25)/('Ejercicio 3 - TIR'!$E$25-'Ejercicio 3 - TIR'!$C$25),'Ejercicio 3 - TIR'!$C$25+SQRT(('Ejercicio 3 - TIR'!$E$25-'Ejercicio 3 - TIR'!$C$25)*('Ejercicio 3 - TIR'!$D$25-'Ejercicio 3 - TIR'!$C$25)*V993),'Ejercicio 3 - TIR'!$E$25-SQRT(('Ejercicio 3 - TIR'!$E$25-'Ejercicio 3 - TIR'!$C$25)*('Ejercicio 3 - TIR'!$E$25-'Ejercicio 3 - TIR'!$D$25)*(1-V993)))</f>
        <v>0.1960920549</v>
      </c>
      <c r="X993" s="3">
        <f t="shared" si="15"/>
        <v>0.5872370592</v>
      </c>
      <c r="Y993" s="7">
        <f>IF(X993&lt;=('Ejercicio 3 - TIR'!$D$26-'Ejercicio 3 - TIR'!$C$26)/('Ejercicio 3 - TIR'!$E$26-'Ejercicio 3 - TIR'!$C$26),'Ejercicio 3 - TIR'!$C$26+SQRT(('Ejercicio 3 - TIR'!$E$26-'Ejercicio 3 - TIR'!$C$26)*('Ejercicio 3 - TIR'!$D$26-'Ejercicio 3 - TIR'!$C$26)*X993),'Ejercicio 3 - TIR'!$E$26-SQRT(('Ejercicio 3 - TIR'!$E$26-'Ejercicio 3 - TIR'!$C$26)*('Ejercicio 3 - TIR'!$E$26-'Ejercicio 3 - TIR'!$D$26)*(1-X993)))</f>
        <v>0.232788562</v>
      </c>
      <c r="Z993" s="3">
        <f t="shared" si="16"/>
        <v>1.160083635</v>
      </c>
      <c r="AA993" s="3">
        <f t="shared" si="17"/>
        <v>1.324567248</v>
      </c>
      <c r="AB993" s="3">
        <f t="shared" si="18"/>
        <v>1.595263394</v>
      </c>
      <c r="AC993" s="3">
        <f t="shared" si="19"/>
        <v>1.908081871</v>
      </c>
      <c r="AD993" s="3">
        <f t="shared" si="20"/>
        <v>2.352261506</v>
      </c>
      <c r="AE993" s="2">
        <f t="shared" si="21"/>
        <v>5987.583172</v>
      </c>
      <c r="AF993" s="2">
        <f t="shared" si="22"/>
        <v>6836.538615</v>
      </c>
      <c r="AG993" s="2">
        <f t="shared" si="23"/>
        <v>8233.692786</v>
      </c>
      <c r="AH993" s="2">
        <f t="shared" si="24"/>
        <v>9848.254523</v>
      </c>
      <c r="AI993" s="2">
        <f t="shared" si="25"/>
        <v>12140.81553</v>
      </c>
      <c r="AJ993" s="4">
        <f t="shared" si="26"/>
        <v>36297.21361</v>
      </c>
      <c r="AK993" s="4">
        <f t="shared" si="27"/>
        <v>45619.74126</v>
      </c>
      <c r="AL993" s="4">
        <f t="shared" si="28"/>
        <v>59268.08869</v>
      </c>
      <c r="AM993" s="4">
        <f t="shared" si="29"/>
        <v>74457.6045</v>
      </c>
      <c r="AN993" s="4">
        <f t="shared" si="30"/>
        <v>88958.00993</v>
      </c>
      <c r="AO993" s="4">
        <f>C993/'Ejercicio 3 - TIR'!$D$7</f>
        <v>12613.58534</v>
      </c>
      <c r="AP993" s="4">
        <f t="shared" si="31"/>
        <v>23683.62827</v>
      </c>
      <c r="AQ993" s="4">
        <f t="shared" si="32"/>
        <v>33006.15592</v>
      </c>
      <c r="AR993" s="4">
        <f t="shared" si="33"/>
        <v>46654.50335</v>
      </c>
      <c r="AS993" s="4">
        <f t="shared" si="34"/>
        <v>61844.01916</v>
      </c>
      <c r="AT993" s="4">
        <f t="shared" si="35"/>
        <v>76344.42459</v>
      </c>
      <c r="AU993" s="4">
        <f>AP993*'Ejercicio 3 - TIR'!$D$5</f>
        <v>11841.81413</v>
      </c>
      <c r="AV993" s="4">
        <f>AQ993*'Ejercicio 3 - TIR'!$D$5</f>
        <v>16503.07796</v>
      </c>
      <c r="AW993" s="4">
        <f>AR993*'Ejercicio 3 - TIR'!$D$5</f>
        <v>23327.25167</v>
      </c>
      <c r="AX993" s="4">
        <f>AS993*'Ejercicio 3 - TIR'!$D$5</f>
        <v>30922.00958</v>
      </c>
      <c r="AY993" s="4">
        <f>AT993*'Ejercicio 3 - TIR'!$D$5</f>
        <v>38172.2123</v>
      </c>
      <c r="AZ993" s="4">
        <f t="shared" ref="AZ993:BD993" si="3014">AJ993-AU993-AE993</f>
        <v>18467.8163</v>
      </c>
      <c r="BA993" s="4">
        <f t="shared" si="3014"/>
        <v>22280.12469</v>
      </c>
      <c r="BB993" s="4">
        <f t="shared" si="3014"/>
        <v>27707.14423</v>
      </c>
      <c r="BC993" s="4">
        <f t="shared" si="3014"/>
        <v>33687.3404</v>
      </c>
      <c r="BD993" s="4">
        <f t="shared" si="3014"/>
        <v>38644.9821</v>
      </c>
      <c r="BE993" s="4">
        <f t="shared" ref="BE993:BI993" si="3015">AZ993/Z993</f>
        <v>15919.38353</v>
      </c>
      <c r="BF993" s="4">
        <f t="shared" si="3015"/>
        <v>16820.68217</v>
      </c>
      <c r="BG993" s="4">
        <f t="shared" si="3015"/>
        <v>17368.38213</v>
      </c>
      <c r="BH993" s="4">
        <f t="shared" si="3015"/>
        <v>17655.08121</v>
      </c>
      <c r="BI993" s="4">
        <f t="shared" si="3015"/>
        <v>16428.86304</v>
      </c>
      <c r="BJ993" s="4">
        <f t="shared" si="38"/>
        <v>87981.26961</v>
      </c>
      <c r="BK993" s="4">
        <f t="shared" si="39"/>
        <v>29670.45125</v>
      </c>
      <c r="BL993" s="4">
        <f t="shared" si="40"/>
        <v>117651.7209</v>
      </c>
      <c r="BM993" s="4">
        <f>BK993*'Ejercicio 3 - TIR'!$D$5</f>
        <v>14835.22562</v>
      </c>
      <c r="BN993" s="4">
        <f t="shared" si="41"/>
        <v>102816.4952</v>
      </c>
      <c r="BO993" s="4">
        <f t="shared" si="42"/>
        <v>43709.63644</v>
      </c>
      <c r="BP993" s="4">
        <f t="shared" si="43"/>
        <v>-100470.7705</v>
      </c>
      <c r="BQ993" s="4">
        <f t="shared" ref="BQ993:BT993" si="3016">BE993</f>
        <v>15919.38353</v>
      </c>
      <c r="BR993" s="4">
        <f t="shared" si="3016"/>
        <v>16820.68217</v>
      </c>
      <c r="BS993" s="4">
        <f t="shared" si="3016"/>
        <v>17368.38213</v>
      </c>
      <c r="BT993" s="4">
        <f t="shared" si="3016"/>
        <v>17655.08121</v>
      </c>
      <c r="BU993" s="4">
        <f t="shared" si="45"/>
        <v>60138.49948</v>
      </c>
      <c r="BV993" s="36">
        <f t="shared" si="46"/>
        <v>6.886899156</v>
      </c>
    </row>
    <row r="994" ht="15.0" customHeight="1">
      <c r="A994" s="2">
        <v>993.0</v>
      </c>
      <c r="B994" s="3">
        <f t="shared" si="4"/>
        <v>0.3424551501</v>
      </c>
      <c r="C994" s="4">
        <f>IF(B994&lt;=('Ejercicio 3 - TIR'!$D$13-'Ejercicio 3 - TIR'!$C$13)/('Ejercicio 3 - TIR'!$E$13-'Ejercicio 3 - TIR'!$C$13),'Ejercicio 3 - TIR'!$C$13+SQRT(('Ejercicio 3 - TIR'!$E$13-'Ejercicio 3 - TIR'!$C$13)*('Ejercicio 3 - TIR'!$D$13-'Ejercicio 3 - TIR'!$C$13)*B994),'Ejercicio 3 - TIR'!$E$13-SQRT(('Ejercicio 3 - TIR'!$E$13-'Ejercicio 3 - TIR'!$C$13)*('Ejercicio 3 - TIR'!$E$13-'Ejercicio 3 - TIR'!$D$13)*(1-B994)))</f>
        <v>71909.89819</v>
      </c>
      <c r="D994" s="3">
        <f t="shared" si="5"/>
        <v>0.3128914536</v>
      </c>
      <c r="E994" s="4">
        <f>IF(D994&lt;=('Ejercicio 3 - TIR'!$D$14-'Ejercicio 3 - TIR'!$C$14)/('Ejercicio 3 - TIR'!$E$14-'Ejercicio 3 - TIR'!$C$14),'Ejercicio 3 - TIR'!$C$14+SQRT(('Ejercicio 3 - TIR'!$E$14-'Ejercicio 3 - TIR'!$C$14)*('Ejercicio 3 - TIR'!$D$14-'Ejercicio 3 - TIR'!$C$14)*D994),'Ejercicio 3 - TIR'!$E$14-SQRT(('Ejercicio 3 - TIR'!$E$14-'Ejercicio 3 - TIR'!$C$14)*('Ejercicio 3 - TIR'!$E$14-'Ejercicio 3 - TIR'!$D$14)*(1-D994)))</f>
        <v>29844.26042</v>
      </c>
      <c r="F994" s="3">
        <f t="shared" si="6"/>
        <v>0.5402571714</v>
      </c>
      <c r="G994" s="4">
        <f>IF(F994&lt;=('Ejercicio 3 - TIR'!$D$18-'Ejercicio 3 - TIR'!$C$18)/('Ejercicio 3 - TIR'!$E$18-'Ejercicio 3 - TIR'!$C$18),'Ejercicio 3 - TIR'!$C$18+SQRT(('Ejercicio 3 - TIR'!$E$18-'Ejercicio 3 - TIR'!$C$18)*('Ejercicio 3 - TIR'!$D$18-'Ejercicio 3 - TIR'!$C$18)*F994),'Ejercicio 3 - TIR'!$E$18-SQRT(('Ejercicio 3 - TIR'!$E$18-'Ejercicio 3 - TIR'!$C$18)*('Ejercicio 3 - TIR'!$E$18-'Ejercicio 3 - TIR'!$D$18)*(1-F994)))</f>
        <v>39002.14284</v>
      </c>
      <c r="H994" s="3">
        <f t="shared" si="7"/>
        <v>0.7775822117</v>
      </c>
      <c r="I994" s="4">
        <f>IF(H994&lt;=('Ejercicio 3 - TIR'!$D$18-'Ejercicio 3 - TIR'!$C$18)/('Ejercicio 3 - TIR'!$E$18-'Ejercicio 3 - TIR'!$C$18),'Ejercicio 3 - TIR'!$C$18+SQRT(('Ejercicio 3 - TIR'!$E$18-'Ejercicio 3 - TIR'!$C$18)*('Ejercicio 3 - TIR'!$D$18-'Ejercicio 3 - TIR'!$C$18)*H994),'Ejercicio 3 - TIR'!$E$18-SQRT(('Ejercicio 3 - TIR'!$E$18-'Ejercicio 3 - TIR'!$C$18)*('Ejercicio 3 - TIR'!$E$18-'Ejercicio 3 - TIR'!$D$18)*(1-H994)))</f>
        <v>40915.7211</v>
      </c>
      <c r="J994" s="3">
        <f t="shared" si="8"/>
        <v>0.3147988556</v>
      </c>
      <c r="K994" s="4">
        <f>IF(J994&lt;=('Ejercicio 3 - TIR'!$D$18-'Ejercicio 3 - TIR'!$C$18)/('Ejercicio 3 - TIR'!$E$18-'Ejercicio 3 - TIR'!$C$18),'Ejercicio 3 - TIR'!$C$18+SQRT(('Ejercicio 3 - TIR'!$E$18-'Ejercicio 3 - TIR'!$C$18)*('Ejercicio 3 - TIR'!$D$18-'Ejercicio 3 - TIR'!$C$18)*J994),'Ejercicio 3 - TIR'!$E$18-SQRT(('Ejercicio 3 - TIR'!$E$18-'Ejercicio 3 - TIR'!$C$18)*('Ejercicio 3 - TIR'!$E$18-'Ejercicio 3 - TIR'!$D$18)*(1-J994)))</f>
        <v>36871.66853</v>
      </c>
      <c r="L994" s="3">
        <f t="shared" si="9"/>
        <v>0.1427081213</v>
      </c>
      <c r="M994" s="4">
        <f>IF(L994&lt;=('Ejercicio 3 - TIR'!$D$18-'Ejercicio 3 - TIR'!$C$18)/('Ejercicio 3 - TIR'!$E$18-'Ejercicio 3 - TIR'!$C$18),'Ejercicio 3 - TIR'!$C$18+SQRT(('Ejercicio 3 - TIR'!$E$18-'Ejercicio 3 - TIR'!$C$18)*('Ejercicio 3 - TIR'!$D$18-'Ejercicio 3 - TIR'!$C$18)*L994),'Ejercicio 3 - TIR'!$E$18-SQRT(('Ejercicio 3 - TIR'!$E$18-'Ejercicio 3 - TIR'!$C$18)*('Ejercicio 3 - TIR'!$E$18-'Ejercicio 3 - TIR'!$D$18)*(1-L994)))</f>
        <v>34626.68544</v>
      </c>
      <c r="N994" s="3">
        <f t="shared" si="10"/>
        <v>0.930971584</v>
      </c>
      <c r="O994" s="4">
        <f>IF(N994&lt;=('Ejercicio 3 - TIR'!$D$18-'Ejercicio 3 - TIR'!$C$18)/('Ejercicio 3 - TIR'!$E$18-'Ejercicio 3 - TIR'!$C$18),'Ejercicio 3 - TIR'!$C$18+SQRT(('Ejercicio 3 - TIR'!$E$18-'Ejercicio 3 - TIR'!$C$18)*('Ejercicio 3 - TIR'!$D$18-'Ejercicio 3 - TIR'!$C$18)*N994),'Ejercicio 3 - TIR'!$E$18-SQRT(('Ejercicio 3 - TIR'!$E$18-'Ejercicio 3 - TIR'!$C$18)*('Ejercicio 3 - TIR'!$E$18-'Ejercicio 3 - TIR'!$D$18)*(1-N994)))</f>
        <v>42724.66899</v>
      </c>
      <c r="P994" s="3">
        <f t="shared" si="11"/>
        <v>0.7068482601</v>
      </c>
      <c r="Q994" s="7">
        <f>IF(P994&lt;=('Ejercicio 3 - TIR'!$D$22-'Ejercicio 3 - TIR'!$C$22)/('Ejercicio 3 - TIR'!$E$22-'Ejercicio 3 - TIR'!$C$22),'Ejercicio 3 - TIR'!$C$22+SQRT(('Ejercicio 3 - TIR'!$E$22-'Ejercicio 3 - TIR'!$C$22)*('Ejercicio 3 - TIR'!$D$22-'Ejercicio 3 - TIR'!$C$22)*P994),'Ejercicio 3 - TIR'!$E$22-SQRT(('Ejercicio 3 - TIR'!$E$22-'Ejercicio 3 - TIR'!$C$22)*('Ejercicio 3 - TIR'!$E$22-'Ejercicio 3 - TIR'!$D$22)*(1-P994)))</f>
        <v>0.1570288631</v>
      </c>
      <c r="R994" s="3">
        <f t="shared" si="12"/>
        <v>0.3713946037</v>
      </c>
      <c r="S994" s="7">
        <f>IF(R994&lt;=('Ejercicio 3 - TIR'!$D$23-'Ejercicio 3 - TIR'!$C$23)/('Ejercicio 3 - TIR'!$E$23-'Ejercicio 3 - TIR'!$C$23),'Ejercicio 3 - TIR'!$C$23+SQRT(('Ejercicio 3 - TIR'!$E$23-'Ejercicio 3 - TIR'!$C$23)*('Ejercicio 3 - TIR'!$D$23-'Ejercicio 3 - TIR'!$C$23)*R994),'Ejercicio 3 - TIR'!$E$23-SQRT(('Ejercicio 3 - TIR'!$E$23-'Ejercicio 3 - TIR'!$C$23)*('Ejercicio 3 - TIR'!$E$23-'Ejercicio 3 - TIR'!$D$23)*(1-R994)))</f>
        <v>0.1458555659</v>
      </c>
      <c r="T994" s="3">
        <f t="shared" si="13"/>
        <v>0.4398466067</v>
      </c>
      <c r="U994" s="7">
        <f>IF(T994&lt;=('Ejercicio 3 - TIR'!$D$24-'Ejercicio 3 - TIR'!$C$24)/('Ejercicio 3 - TIR'!$E$24-'Ejercicio 3 - TIR'!$C$24),'Ejercicio 3 - TIR'!$C$24+SQRT(('Ejercicio 3 - TIR'!$E$24-'Ejercicio 3 - TIR'!$C$24)*('Ejercicio 3 - TIR'!$D$24-'Ejercicio 3 - TIR'!$C$24)*T994),'Ejercicio 3 - TIR'!$E$24-SQRT(('Ejercicio 3 - TIR'!$E$24-'Ejercicio 3 - TIR'!$C$24)*('Ejercicio 3 - TIR'!$E$24-'Ejercicio 3 - TIR'!$D$24)*(1-T994)))</f>
        <v>0.1803965974</v>
      </c>
      <c r="V994" s="3">
        <f t="shared" si="14"/>
        <v>0.6429031007</v>
      </c>
      <c r="W994" s="7">
        <f>IF(V994&lt;=('Ejercicio 3 - TIR'!$D$25-'Ejercicio 3 - TIR'!$C$25)/('Ejercicio 3 - TIR'!$E$25-'Ejercicio 3 - TIR'!$C$25),'Ejercicio 3 - TIR'!$C$25+SQRT(('Ejercicio 3 - TIR'!$E$25-'Ejercicio 3 - TIR'!$C$25)*('Ejercicio 3 - TIR'!$D$25-'Ejercicio 3 - TIR'!$C$25)*V994),'Ejercicio 3 - TIR'!$E$25-SQRT(('Ejercicio 3 - TIR'!$E$25-'Ejercicio 3 - TIR'!$C$25)*('Ejercicio 3 - TIR'!$E$25-'Ejercicio 3 - TIR'!$D$25)*(1-V994)))</f>
        <v>0.2146469358</v>
      </c>
      <c r="X994" s="3">
        <f t="shared" si="15"/>
        <v>0.2756281716</v>
      </c>
      <c r="Y994" s="7">
        <f>IF(X994&lt;=('Ejercicio 3 - TIR'!$D$26-'Ejercicio 3 - TIR'!$C$26)/('Ejercicio 3 - TIR'!$E$26-'Ejercicio 3 - TIR'!$C$26),'Ejercicio 3 - TIR'!$C$26+SQRT(('Ejercicio 3 - TIR'!$E$26-'Ejercicio 3 - TIR'!$C$26)*('Ejercicio 3 - TIR'!$D$26-'Ejercicio 3 - TIR'!$C$26)*X994),'Ejercicio 3 - TIR'!$E$26-SQRT(('Ejercicio 3 - TIR'!$E$26-'Ejercicio 3 - TIR'!$C$26)*('Ejercicio 3 - TIR'!$E$26-'Ejercicio 3 - TIR'!$D$26)*(1-X994)))</f>
        <v>0.2172799572</v>
      </c>
      <c r="Z994" s="3">
        <f t="shared" si="16"/>
        <v>1.157028863</v>
      </c>
      <c r="AA994" s="3">
        <f t="shared" si="17"/>
        <v>1.325787963</v>
      </c>
      <c r="AB994" s="3">
        <f t="shared" si="18"/>
        <v>1.5649556</v>
      </c>
      <c r="AC994" s="3">
        <f t="shared" si="19"/>
        <v>1.900868524</v>
      </c>
      <c r="AD994" s="3">
        <f t="shared" si="20"/>
        <v>2.313889156</v>
      </c>
      <c r="AE994" s="2">
        <f t="shared" si="21"/>
        <v>4686.410283</v>
      </c>
      <c r="AF994" s="2">
        <f t="shared" si="22"/>
        <v>5369.949307</v>
      </c>
      <c r="AG994" s="2">
        <f t="shared" si="23"/>
        <v>6338.66989</v>
      </c>
      <c r="AH994" s="2">
        <f t="shared" si="24"/>
        <v>7699.245959</v>
      </c>
      <c r="AI994" s="2">
        <f t="shared" si="25"/>
        <v>9372.137791</v>
      </c>
      <c r="AJ994" s="4">
        <f t="shared" si="26"/>
        <v>45126.60499</v>
      </c>
      <c r="AK994" s="4">
        <f t="shared" si="27"/>
        <v>54245.57052</v>
      </c>
      <c r="AL994" s="4">
        <f t="shared" si="28"/>
        <v>57702.52414</v>
      </c>
      <c r="AM994" s="4">
        <f t="shared" si="29"/>
        <v>65820.77645</v>
      </c>
      <c r="AN994" s="4">
        <f t="shared" si="30"/>
        <v>98860.14826</v>
      </c>
      <c r="AO994" s="4">
        <f>C994/'Ejercicio 3 - TIR'!$D$7</f>
        <v>14381.97964</v>
      </c>
      <c r="AP994" s="4">
        <f t="shared" si="31"/>
        <v>30744.62535</v>
      </c>
      <c r="AQ994" s="4">
        <f t="shared" si="32"/>
        <v>39863.59088</v>
      </c>
      <c r="AR994" s="4">
        <f t="shared" si="33"/>
        <v>43320.5445</v>
      </c>
      <c r="AS994" s="4">
        <f t="shared" si="34"/>
        <v>51438.79682</v>
      </c>
      <c r="AT994" s="4">
        <f t="shared" si="35"/>
        <v>84478.16862</v>
      </c>
      <c r="AU994" s="4">
        <f>AP994*'Ejercicio 3 - TIR'!$D$5</f>
        <v>15372.31267</v>
      </c>
      <c r="AV994" s="4">
        <f>AQ994*'Ejercicio 3 - TIR'!$D$5</f>
        <v>19931.79544</v>
      </c>
      <c r="AW994" s="4">
        <f>AR994*'Ejercicio 3 - TIR'!$D$5</f>
        <v>21660.27225</v>
      </c>
      <c r="AX994" s="4">
        <f>AS994*'Ejercicio 3 - TIR'!$D$5</f>
        <v>25719.39841</v>
      </c>
      <c r="AY994" s="4">
        <f>AT994*'Ejercicio 3 - TIR'!$D$5</f>
        <v>42239.08431</v>
      </c>
      <c r="AZ994" s="4">
        <f t="shared" ref="AZ994:BD994" si="3017">AJ994-AU994-AE994</f>
        <v>25067.88203</v>
      </c>
      <c r="BA994" s="4">
        <f t="shared" si="3017"/>
        <v>28943.82577</v>
      </c>
      <c r="BB994" s="4">
        <f t="shared" si="3017"/>
        <v>29703.582</v>
      </c>
      <c r="BC994" s="4">
        <f t="shared" si="3017"/>
        <v>32402.13209</v>
      </c>
      <c r="BD994" s="4">
        <f t="shared" si="3017"/>
        <v>47248.92616</v>
      </c>
      <c r="BE994" s="4">
        <f t="shared" ref="BE994:BI994" si="3018">AZ994/Z994</f>
        <v>21665.73612</v>
      </c>
      <c r="BF994" s="4">
        <f t="shared" si="3018"/>
        <v>21831.41391</v>
      </c>
      <c r="BG994" s="4">
        <f t="shared" si="3018"/>
        <v>18980.46309</v>
      </c>
      <c r="BH994" s="4">
        <f t="shared" si="3018"/>
        <v>17045.96172</v>
      </c>
      <c r="BI994" s="4">
        <f t="shared" si="3018"/>
        <v>20419.70163</v>
      </c>
      <c r="BJ994" s="4">
        <f t="shared" si="38"/>
        <v>69056.31054</v>
      </c>
      <c r="BK994" s="4">
        <f t="shared" si="39"/>
        <v>33278.30672</v>
      </c>
      <c r="BL994" s="4">
        <f t="shared" si="40"/>
        <v>102334.6173</v>
      </c>
      <c r="BM994" s="4">
        <f>BK994*'Ejercicio 3 - TIR'!$D$5</f>
        <v>16639.15336</v>
      </c>
      <c r="BN994" s="4">
        <f t="shared" si="41"/>
        <v>85695.4639</v>
      </c>
      <c r="BO994" s="4">
        <f t="shared" si="42"/>
        <v>37035.25024</v>
      </c>
      <c r="BP994" s="4">
        <f t="shared" si="43"/>
        <v>-101754.1586</v>
      </c>
      <c r="BQ994" s="4">
        <f t="shared" ref="BQ994:BT994" si="3019">BE994</f>
        <v>21665.73612</v>
      </c>
      <c r="BR994" s="4">
        <f t="shared" si="3019"/>
        <v>21831.41391</v>
      </c>
      <c r="BS994" s="4">
        <f t="shared" si="3019"/>
        <v>18980.46309</v>
      </c>
      <c r="BT994" s="4">
        <f t="shared" si="3019"/>
        <v>17045.96172</v>
      </c>
      <c r="BU994" s="4">
        <f t="shared" si="45"/>
        <v>57454.95187</v>
      </c>
      <c r="BV994" s="36">
        <f t="shared" si="46"/>
        <v>9.186475804</v>
      </c>
    </row>
    <row r="995" ht="15.0" customHeight="1">
      <c r="A995" s="2">
        <v>994.0</v>
      </c>
      <c r="B995" s="3">
        <f t="shared" si="4"/>
        <v>0.3438625203</v>
      </c>
      <c r="C995" s="4">
        <f>IF(B995&lt;=('Ejercicio 3 - TIR'!$D$13-'Ejercicio 3 - TIR'!$C$13)/('Ejercicio 3 - TIR'!$E$13-'Ejercicio 3 - TIR'!$C$13),'Ejercicio 3 - TIR'!$C$13+SQRT(('Ejercicio 3 - TIR'!$E$13-'Ejercicio 3 - TIR'!$C$13)*('Ejercicio 3 - TIR'!$D$13-'Ejercicio 3 - TIR'!$C$13)*B995),'Ejercicio 3 - TIR'!$E$13-SQRT(('Ejercicio 3 - TIR'!$E$13-'Ejercicio 3 - TIR'!$C$13)*('Ejercicio 3 - TIR'!$E$13-'Ejercicio 3 - TIR'!$D$13)*(1-B995)))</f>
        <v>71939.97549</v>
      </c>
      <c r="D995" s="3">
        <f t="shared" si="5"/>
        <v>0.8487029501</v>
      </c>
      <c r="E995" s="4">
        <f>IF(D995&lt;=('Ejercicio 3 - TIR'!$D$14-'Ejercicio 3 - TIR'!$C$14)/('Ejercicio 3 - TIR'!$E$14-'Ejercicio 3 - TIR'!$C$14),'Ejercicio 3 - TIR'!$C$14+SQRT(('Ejercicio 3 - TIR'!$E$14-'Ejercicio 3 - TIR'!$C$14)*('Ejercicio 3 - TIR'!$D$14-'Ejercicio 3 - TIR'!$C$14)*D995),'Ejercicio 3 - TIR'!$E$14-SQRT(('Ejercicio 3 - TIR'!$E$14-'Ejercicio 3 - TIR'!$C$14)*('Ejercicio 3 - TIR'!$E$14-'Ejercicio 3 - TIR'!$D$14)*(1-D995)))</f>
        <v>35236.11949</v>
      </c>
      <c r="F995" s="3">
        <f t="shared" si="6"/>
        <v>0.2532698259</v>
      </c>
      <c r="G995" s="4">
        <f>IF(F995&lt;=('Ejercicio 3 - TIR'!$D$18-'Ejercicio 3 - TIR'!$C$18)/('Ejercicio 3 - TIR'!$E$18-'Ejercicio 3 - TIR'!$C$18),'Ejercicio 3 - TIR'!$C$18+SQRT(('Ejercicio 3 - TIR'!$E$18-'Ejercicio 3 - TIR'!$C$18)*('Ejercicio 3 - TIR'!$D$18-'Ejercicio 3 - TIR'!$C$18)*F995),'Ejercicio 3 - TIR'!$E$18-SQRT(('Ejercicio 3 - TIR'!$E$18-'Ejercicio 3 - TIR'!$C$18)*('Ejercicio 3 - TIR'!$E$18-'Ejercicio 3 - TIR'!$D$18)*(1-F995)))</f>
        <v>36163.64128</v>
      </c>
      <c r="H995" s="3">
        <f t="shared" si="7"/>
        <v>0.1444199455</v>
      </c>
      <c r="I995" s="4">
        <f>IF(H995&lt;=('Ejercicio 3 - TIR'!$D$18-'Ejercicio 3 - TIR'!$C$18)/('Ejercicio 3 - TIR'!$E$18-'Ejercicio 3 - TIR'!$C$18),'Ejercicio 3 - TIR'!$C$18+SQRT(('Ejercicio 3 - TIR'!$E$18-'Ejercicio 3 - TIR'!$C$18)*('Ejercicio 3 - TIR'!$D$18-'Ejercicio 3 - TIR'!$C$18)*H995),'Ejercicio 3 - TIR'!$E$18-SQRT(('Ejercicio 3 - TIR'!$E$18-'Ejercicio 3 - TIR'!$C$18)*('Ejercicio 3 - TIR'!$E$18-'Ejercicio 3 - TIR'!$D$18)*(1-H995)))</f>
        <v>34654.35192</v>
      </c>
      <c r="J995" s="3">
        <f t="shared" si="8"/>
        <v>0.04776952914</v>
      </c>
      <c r="K995" s="4">
        <f>IF(J995&lt;=('Ejercicio 3 - TIR'!$D$18-'Ejercicio 3 - TIR'!$C$18)/('Ejercicio 3 - TIR'!$E$18-'Ejercicio 3 - TIR'!$C$18),'Ejercicio 3 - TIR'!$C$18+SQRT(('Ejercicio 3 - TIR'!$E$18-'Ejercicio 3 - TIR'!$C$18)*('Ejercicio 3 - TIR'!$D$18-'Ejercicio 3 - TIR'!$C$18)*J995),'Ejercicio 3 - TIR'!$E$18-SQRT(('Ejercicio 3 - TIR'!$E$18-'Ejercicio 3 - TIR'!$C$18)*('Ejercicio 3 - TIR'!$E$18-'Ejercicio 3 - TIR'!$D$18)*(1-J995)))</f>
        <v>32676.83197</v>
      </c>
      <c r="L995" s="3">
        <f t="shared" si="9"/>
        <v>0.3975610132</v>
      </c>
      <c r="M995" s="4">
        <f>IF(L995&lt;=('Ejercicio 3 - TIR'!$D$18-'Ejercicio 3 - TIR'!$C$18)/('Ejercicio 3 - TIR'!$E$18-'Ejercicio 3 - TIR'!$C$18),'Ejercicio 3 - TIR'!$C$18+SQRT(('Ejercicio 3 - TIR'!$E$18-'Ejercicio 3 - TIR'!$C$18)*('Ejercicio 3 - TIR'!$D$18-'Ejercicio 3 - TIR'!$C$18)*L995),'Ejercicio 3 - TIR'!$E$18-SQRT(('Ejercicio 3 - TIR'!$E$18-'Ejercicio 3 - TIR'!$C$18)*('Ejercicio 3 - TIR'!$E$18-'Ejercicio 3 - TIR'!$D$18)*(1-L995)))</f>
        <v>37722.3152</v>
      </c>
      <c r="N995" s="3">
        <f t="shared" si="10"/>
        <v>0.885497097</v>
      </c>
      <c r="O995" s="4">
        <f>IF(N995&lt;=('Ejercicio 3 - TIR'!$D$18-'Ejercicio 3 - TIR'!$C$18)/('Ejercicio 3 - TIR'!$E$18-'Ejercicio 3 - TIR'!$C$18),'Ejercicio 3 - TIR'!$C$18+SQRT(('Ejercicio 3 - TIR'!$E$18-'Ejercicio 3 - TIR'!$C$18)*('Ejercicio 3 - TIR'!$D$18-'Ejercicio 3 - TIR'!$C$18)*N995),'Ejercicio 3 - TIR'!$E$18-SQRT(('Ejercicio 3 - TIR'!$E$18-'Ejercicio 3 - TIR'!$C$18)*('Ejercicio 3 - TIR'!$E$18-'Ejercicio 3 - TIR'!$D$18)*(1-N995)))</f>
        <v>42069.5192</v>
      </c>
      <c r="P995" s="3">
        <f t="shared" si="11"/>
        <v>0.2940108308</v>
      </c>
      <c r="Q995" s="7">
        <f>IF(P995&lt;=('Ejercicio 3 - TIR'!$D$22-'Ejercicio 3 - TIR'!$C$22)/('Ejercicio 3 - TIR'!$E$22-'Ejercicio 3 - TIR'!$C$22),'Ejercicio 3 - TIR'!$C$22+SQRT(('Ejercicio 3 - TIR'!$E$22-'Ejercicio 3 - TIR'!$C$22)*('Ejercicio 3 - TIR'!$D$22-'Ejercicio 3 - TIR'!$C$22)*P995),'Ejercicio 3 - TIR'!$E$22-SQRT(('Ejercicio 3 - TIR'!$E$22-'Ejercicio 3 - TIR'!$C$22)*('Ejercicio 3 - TIR'!$E$22-'Ejercicio 3 - TIR'!$D$22)*(1-P995)))</f>
        <v>0.1430047711</v>
      </c>
      <c r="R995" s="3">
        <f t="shared" si="12"/>
        <v>0.1694403872</v>
      </c>
      <c r="S995" s="7">
        <f>IF(R995&lt;=('Ejercicio 3 - TIR'!$D$23-'Ejercicio 3 - TIR'!$C$23)/('Ejercicio 3 - TIR'!$E$23-'Ejercicio 3 - TIR'!$C$23),'Ejercicio 3 - TIR'!$C$23+SQRT(('Ejercicio 3 - TIR'!$E$23-'Ejercicio 3 - TIR'!$C$23)*('Ejercicio 3 - TIR'!$D$23-'Ejercicio 3 - TIR'!$C$23)*R995),'Ejercicio 3 - TIR'!$E$23-SQRT(('Ejercicio 3 - TIR'!$E$23-'Ejercicio 3 - TIR'!$C$23)*('Ejercicio 3 - TIR'!$E$23-'Ejercicio 3 - TIR'!$D$23)*(1-R995)))</f>
        <v>0.1374640401</v>
      </c>
      <c r="T995" s="3">
        <f t="shared" si="13"/>
        <v>0.940577548</v>
      </c>
      <c r="U995" s="7">
        <f>IF(T995&lt;=('Ejercicio 3 - TIR'!$D$24-'Ejercicio 3 - TIR'!$C$24)/('Ejercicio 3 - TIR'!$E$24-'Ejercicio 3 - TIR'!$C$24),'Ejercicio 3 - TIR'!$C$24+SQRT(('Ejercicio 3 - TIR'!$E$24-'Ejercicio 3 - TIR'!$C$24)*('Ejercicio 3 - TIR'!$D$24-'Ejercicio 3 - TIR'!$C$24)*T995),'Ejercicio 3 - TIR'!$E$24-SQRT(('Ejercicio 3 - TIR'!$E$24-'Ejercicio 3 - TIR'!$C$24)*('Ejercicio 3 - TIR'!$E$24-'Ejercicio 3 - TIR'!$D$24)*(1-T995)))</f>
        <v>0.2071010518</v>
      </c>
      <c r="V995" s="3">
        <f t="shared" si="14"/>
        <v>0.3380583482</v>
      </c>
      <c r="W995" s="7">
        <f>IF(V995&lt;=('Ejercicio 3 - TIR'!$D$25-'Ejercicio 3 - TIR'!$C$25)/('Ejercicio 3 - TIR'!$E$25-'Ejercicio 3 - TIR'!$C$25),'Ejercicio 3 - TIR'!$C$25+SQRT(('Ejercicio 3 - TIR'!$E$25-'Ejercicio 3 - TIR'!$C$25)*('Ejercicio 3 - TIR'!$D$25-'Ejercicio 3 - TIR'!$C$25)*V995),'Ejercicio 3 - TIR'!$E$25-SQRT(('Ejercicio 3 - TIR'!$E$25-'Ejercicio 3 - TIR'!$C$25)*('Ejercicio 3 - TIR'!$E$25-'Ejercicio 3 - TIR'!$D$25)*(1-V995)))</f>
        <v>0.2018668952</v>
      </c>
      <c r="X995" s="3">
        <f t="shared" si="15"/>
        <v>0.2200647981</v>
      </c>
      <c r="Y995" s="7">
        <f>IF(X995&lt;=('Ejercicio 3 - TIR'!$D$26-'Ejercicio 3 - TIR'!$C$26)/('Ejercicio 3 - TIR'!$E$26-'Ejercicio 3 - TIR'!$C$26),'Ejercicio 3 - TIR'!$C$26+SQRT(('Ejercicio 3 - TIR'!$E$26-'Ejercicio 3 - TIR'!$C$26)*('Ejercicio 3 - TIR'!$D$26-'Ejercicio 3 - TIR'!$C$26)*X995),'Ejercicio 3 - TIR'!$E$26-SQRT(('Ejercicio 3 - TIR'!$E$26-'Ejercicio 3 - TIR'!$C$26)*('Ejercicio 3 - TIR'!$E$26-'Ejercicio 3 - TIR'!$D$26)*(1-X995)))</f>
        <v>0.2143757042</v>
      </c>
      <c r="Z995" s="3">
        <f t="shared" si="16"/>
        <v>1.143004771</v>
      </c>
      <c r="AA995" s="3">
        <f t="shared" si="17"/>
        <v>1.300126825</v>
      </c>
      <c r="AB995" s="3">
        <f t="shared" si="18"/>
        <v>1.569384458</v>
      </c>
      <c r="AC995" s="3">
        <f t="shared" si="19"/>
        <v>1.886191226</v>
      </c>
      <c r="AD995" s="3">
        <f t="shared" si="20"/>
        <v>2.290544798</v>
      </c>
      <c r="AE995" s="2">
        <f t="shared" si="21"/>
        <v>5038.933204</v>
      </c>
      <c r="AF995" s="2">
        <f t="shared" si="22"/>
        <v>5731.60532</v>
      </c>
      <c r="AG995" s="2">
        <f t="shared" si="23"/>
        <v>6918.62681</v>
      </c>
      <c r="AH995" s="2">
        <f t="shared" si="24"/>
        <v>8315.268523</v>
      </c>
      <c r="AI995" s="2">
        <f t="shared" si="25"/>
        <v>10097.86007</v>
      </c>
      <c r="AJ995" s="4">
        <f t="shared" si="26"/>
        <v>41335.21453</v>
      </c>
      <c r="AK995" s="4">
        <f t="shared" si="27"/>
        <v>45055.05253</v>
      </c>
      <c r="AL995" s="4">
        <f t="shared" si="28"/>
        <v>51282.51221</v>
      </c>
      <c r="AM995" s="4">
        <f t="shared" si="29"/>
        <v>71151.49993</v>
      </c>
      <c r="AN995" s="4">
        <f t="shared" si="30"/>
        <v>96362.11834</v>
      </c>
      <c r="AO995" s="4">
        <f>C995/'Ejercicio 3 - TIR'!$D$7</f>
        <v>14387.9951</v>
      </c>
      <c r="AP995" s="4">
        <f t="shared" si="31"/>
        <v>26947.21943</v>
      </c>
      <c r="AQ995" s="4">
        <f t="shared" si="32"/>
        <v>30667.05744</v>
      </c>
      <c r="AR995" s="4">
        <f t="shared" si="33"/>
        <v>36894.51712</v>
      </c>
      <c r="AS995" s="4">
        <f t="shared" si="34"/>
        <v>56763.50483</v>
      </c>
      <c r="AT995" s="4">
        <f t="shared" si="35"/>
        <v>81974.12325</v>
      </c>
      <c r="AU995" s="4">
        <f>AP995*'Ejercicio 3 - TIR'!$D$5</f>
        <v>13473.60972</v>
      </c>
      <c r="AV995" s="4">
        <f>AQ995*'Ejercicio 3 - TIR'!$D$5</f>
        <v>15333.52872</v>
      </c>
      <c r="AW995" s="4">
        <f>AR995*'Ejercicio 3 - TIR'!$D$5</f>
        <v>18447.25856</v>
      </c>
      <c r="AX995" s="4">
        <f>AS995*'Ejercicio 3 - TIR'!$D$5</f>
        <v>28381.75242</v>
      </c>
      <c r="AY995" s="4">
        <f>AT995*'Ejercicio 3 - TIR'!$D$5</f>
        <v>40987.06162</v>
      </c>
      <c r="AZ995" s="4">
        <f t="shared" ref="AZ995:BD995" si="3020">AJ995-AU995-AE995</f>
        <v>22822.67161</v>
      </c>
      <c r="BA995" s="4">
        <f t="shared" si="3020"/>
        <v>23989.91849</v>
      </c>
      <c r="BB995" s="4">
        <f t="shared" si="3020"/>
        <v>25916.62685</v>
      </c>
      <c r="BC995" s="4">
        <f t="shared" si="3020"/>
        <v>34454.47899</v>
      </c>
      <c r="BD995" s="4">
        <f t="shared" si="3020"/>
        <v>45277.19665</v>
      </c>
      <c r="BE995" s="4">
        <f t="shared" ref="BE995:BI995" si="3021">AZ995/Z995</f>
        <v>19967.25839</v>
      </c>
      <c r="BF995" s="4">
        <f t="shared" si="3021"/>
        <v>18451.98333</v>
      </c>
      <c r="BG995" s="4">
        <f t="shared" si="3021"/>
        <v>16513.88015</v>
      </c>
      <c r="BH995" s="4">
        <f t="shared" si="3021"/>
        <v>18266.69456</v>
      </c>
      <c r="BI995" s="4">
        <f t="shared" si="3021"/>
        <v>19766.99897</v>
      </c>
      <c r="BJ995" s="4">
        <f t="shared" si="38"/>
        <v>80709.9102</v>
      </c>
      <c r="BK995" s="4">
        <f t="shared" si="39"/>
        <v>32956.34732</v>
      </c>
      <c r="BL995" s="4">
        <f t="shared" si="40"/>
        <v>113666.2575</v>
      </c>
      <c r="BM995" s="4">
        <f>BK995*'Ejercicio 3 - TIR'!$D$5</f>
        <v>16478.17366</v>
      </c>
      <c r="BN995" s="4">
        <f t="shared" si="41"/>
        <v>97188.08386</v>
      </c>
      <c r="BO995" s="4">
        <f t="shared" si="42"/>
        <v>42430.11704</v>
      </c>
      <c r="BP995" s="4">
        <f t="shared" si="43"/>
        <v>-107176.095</v>
      </c>
      <c r="BQ995" s="4">
        <f t="shared" ref="BQ995:BT995" si="3022">BE995</f>
        <v>19967.25839</v>
      </c>
      <c r="BR995" s="4">
        <f t="shared" si="3022"/>
        <v>18451.98333</v>
      </c>
      <c r="BS995" s="4">
        <f t="shared" si="3022"/>
        <v>16513.88015</v>
      </c>
      <c r="BT995" s="4">
        <f t="shared" si="3022"/>
        <v>18266.69456</v>
      </c>
      <c r="BU995" s="4">
        <f t="shared" si="45"/>
        <v>62197.11601</v>
      </c>
      <c r="BV995" s="36">
        <f t="shared" si="46"/>
        <v>6.81603142</v>
      </c>
    </row>
    <row r="996" ht="15.0" customHeight="1">
      <c r="A996" s="2">
        <v>995.0</v>
      </c>
      <c r="B996" s="3">
        <f t="shared" si="4"/>
        <v>0.6113811557</v>
      </c>
      <c r="C996" s="4">
        <f>IF(B996&lt;=('Ejercicio 3 - TIR'!$D$13-'Ejercicio 3 - TIR'!$C$13)/('Ejercicio 3 - TIR'!$E$13-'Ejercicio 3 - TIR'!$C$13),'Ejercicio 3 - TIR'!$C$13+SQRT(('Ejercicio 3 - TIR'!$E$13-'Ejercicio 3 - TIR'!$C$13)*('Ejercicio 3 - TIR'!$D$13-'Ejercicio 3 - TIR'!$C$13)*B996),'Ejercicio 3 - TIR'!$E$13-SQRT(('Ejercicio 3 - TIR'!$E$13-'Ejercicio 3 - TIR'!$C$13)*('Ejercicio 3 - TIR'!$E$13-'Ejercicio 3 - TIR'!$D$13)*(1-B996)))</f>
        <v>78405.03269</v>
      </c>
      <c r="D996" s="3">
        <f t="shared" si="5"/>
        <v>0.2255770676</v>
      </c>
      <c r="E996" s="4">
        <f>IF(D996&lt;=('Ejercicio 3 - TIR'!$D$14-'Ejercicio 3 - TIR'!$C$14)/('Ejercicio 3 - TIR'!$E$14-'Ejercicio 3 - TIR'!$C$14),'Ejercicio 3 - TIR'!$C$14+SQRT(('Ejercicio 3 - TIR'!$E$14-'Ejercicio 3 - TIR'!$C$14)*('Ejercicio 3 - TIR'!$D$14-'Ejercicio 3 - TIR'!$C$14)*D996),'Ejercicio 3 - TIR'!$E$14-SQRT(('Ejercicio 3 - TIR'!$E$14-'Ejercicio 3 - TIR'!$C$14)*('Ejercicio 3 - TIR'!$E$14-'Ejercicio 3 - TIR'!$D$14)*(1-D996)))</f>
        <v>29113.18369</v>
      </c>
      <c r="F996" s="3">
        <f t="shared" si="6"/>
        <v>0.8345767198</v>
      </c>
      <c r="G996" s="4">
        <f>IF(F996&lt;=('Ejercicio 3 - TIR'!$D$18-'Ejercicio 3 - TIR'!$C$18)/('Ejercicio 3 - TIR'!$E$18-'Ejercicio 3 - TIR'!$C$18),'Ejercicio 3 - TIR'!$C$18+SQRT(('Ejercicio 3 - TIR'!$E$18-'Ejercicio 3 - TIR'!$C$18)*('Ejercicio 3 - TIR'!$D$18-'Ejercicio 3 - TIR'!$C$18)*F996),'Ejercicio 3 - TIR'!$E$18-SQRT(('Ejercicio 3 - TIR'!$E$18-'Ejercicio 3 - TIR'!$C$18)*('Ejercicio 3 - TIR'!$E$18-'Ejercicio 3 - TIR'!$D$18)*(1-F996)))</f>
        <v>41477.67889</v>
      </c>
      <c r="H996" s="3">
        <f t="shared" si="7"/>
        <v>0.6934106798</v>
      </c>
      <c r="I996" s="4">
        <f>IF(H996&lt;=('Ejercicio 3 - TIR'!$D$18-'Ejercicio 3 - TIR'!$C$18)/('Ejercicio 3 - TIR'!$E$18-'Ejercicio 3 - TIR'!$C$18),'Ejercicio 3 - TIR'!$C$18+SQRT(('Ejercicio 3 - TIR'!$E$18-'Ejercicio 3 - TIR'!$C$18)*('Ejercicio 3 - TIR'!$D$18-'Ejercicio 3 - TIR'!$C$18)*H996),'Ejercicio 3 - TIR'!$E$18-SQRT(('Ejercicio 3 - TIR'!$E$18-'Ejercicio 3 - TIR'!$C$18)*('Ejercicio 3 - TIR'!$E$18-'Ejercicio 3 - TIR'!$D$18)*(1-H996)))</f>
        <v>40204.77331</v>
      </c>
      <c r="J996" s="3">
        <f t="shared" si="8"/>
        <v>0.6948232567</v>
      </c>
      <c r="K996" s="4">
        <f>IF(J996&lt;=('Ejercicio 3 - TIR'!$D$18-'Ejercicio 3 - TIR'!$C$18)/('Ejercicio 3 - TIR'!$E$18-'Ejercicio 3 - TIR'!$C$18),'Ejercicio 3 - TIR'!$C$18+SQRT(('Ejercicio 3 - TIR'!$E$18-'Ejercicio 3 - TIR'!$C$18)*('Ejercicio 3 - TIR'!$D$18-'Ejercicio 3 - TIR'!$C$18)*J996),'Ejercicio 3 - TIR'!$E$18-SQRT(('Ejercicio 3 - TIR'!$E$18-'Ejercicio 3 - TIR'!$C$18)*('Ejercicio 3 - TIR'!$E$18-'Ejercicio 3 - TIR'!$D$18)*(1-J996)))</f>
        <v>40215.83281</v>
      </c>
      <c r="L996" s="3">
        <f t="shared" si="9"/>
        <v>0.0641681334</v>
      </c>
      <c r="M996" s="4">
        <f>IF(L996&lt;=('Ejercicio 3 - TIR'!$D$18-'Ejercicio 3 - TIR'!$C$18)/('Ejercicio 3 - TIR'!$E$18-'Ejercicio 3 - TIR'!$C$18),'Ejercicio 3 - TIR'!$C$18+SQRT(('Ejercicio 3 - TIR'!$E$18-'Ejercicio 3 - TIR'!$C$18)*('Ejercicio 3 - TIR'!$D$18-'Ejercicio 3 - TIR'!$C$18)*L996),'Ejercicio 3 - TIR'!$E$18-SQRT(('Ejercicio 3 - TIR'!$E$18-'Ejercicio 3 - TIR'!$C$18)*('Ejercicio 3 - TIR'!$E$18-'Ejercicio 3 - TIR'!$D$18)*(1-L996)))</f>
        <v>33102.45387</v>
      </c>
      <c r="N996" s="3">
        <f t="shared" si="10"/>
        <v>0.002119127941</v>
      </c>
      <c r="O996" s="4">
        <f>IF(N996&lt;=('Ejercicio 3 - TIR'!$D$18-'Ejercicio 3 - TIR'!$C$18)/('Ejercicio 3 - TIR'!$E$18-'Ejercicio 3 - TIR'!$C$18),'Ejercicio 3 - TIR'!$C$18+SQRT(('Ejercicio 3 - TIR'!$E$18-'Ejercicio 3 - TIR'!$C$18)*('Ejercicio 3 - TIR'!$D$18-'Ejercicio 3 - TIR'!$C$18)*N996),'Ejercicio 3 - TIR'!$E$18-SQRT(('Ejercicio 3 - TIR'!$E$18-'Ejercicio 3 - TIR'!$C$18)*('Ejercicio 3 - TIR'!$E$18-'Ejercicio 3 - TIR'!$D$18)*(1-N996)))</f>
        <v>30563.79889</v>
      </c>
      <c r="P996" s="3">
        <f t="shared" si="11"/>
        <v>0.3494145541</v>
      </c>
      <c r="Q996" s="7">
        <f>IF(P996&lt;=('Ejercicio 3 - TIR'!$D$22-'Ejercicio 3 - TIR'!$C$22)/('Ejercicio 3 - TIR'!$E$22-'Ejercicio 3 - TIR'!$C$22),'Ejercicio 3 - TIR'!$C$22+SQRT(('Ejercicio 3 - TIR'!$E$22-'Ejercicio 3 - TIR'!$C$22)*('Ejercicio 3 - TIR'!$D$22-'Ejercicio 3 - TIR'!$C$22)*P996),'Ejercicio 3 - TIR'!$E$22-SQRT(('Ejercicio 3 - TIR'!$E$22-'Ejercicio 3 - TIR'!$C$22)*('Ejercicio 3 - TIR'!$E$22-'Ejercicio 3 - TIR'!$D$22)*(1-P996)))</f>
        <v>0.1450787998</v>
      </c>
      <c r="R996" s="3">
        <f t="shared" si="12"/>
        <v>0.5978540239</v>
      </c>
      <c r="S996" s="7">
        <f>IF(R996&lt;=('Ejercicio 3 - TIR'!$D$23-'Ejercicio 3 - TIR'!$C$23)/('Ejercicio 3 - TIR'!$E$23-'Ejercicio 3 - TIR'!$C$23),'Ejercicio 3 - TIR'!$C$23+SQRT(('Ejercicio 3 - TIR'!$E$23-'Ejercicio 3 - TIR'!$C$23)*('Ejercicio 3 - TIR'!$D$23-'Ejercicio 3 - TIR'!$C$23)*R996),'Ejercicio 3 - TIR'!$E$23-SQRT(('Ejercicio 3 - TIR'!$E$23-'Ejercicio 3 - TIR'!$C$23)*('Ejercicio 3 - TIR'!$E$23-'Ejercicio 3 - TIR'!$D$23)*(1-R996)))</f>
        <v>0.1530953023</v>
      </c>
      <c r="T996" s="3">
        <f t="shared" si="13"/>
        <v>0.8217664965</v>
      </c>
      <c r="U996" s="7">
        <f>IF(T996&lt;=('Ejercicio 3 - TIR'!$D$24-'Ejercicio 3 - TIR'!$C$24)/('Ejercicio 3 - TIR'!$E$24-'Ejercicio 3 - TIR'!$C$24),'Ejercicio 3 - TIR'!$C$24+SQRT(('Ejercicio 3 - TIR'!$E$24-'Ejercicio 3 - TIR'!$C$24)*('Ejercicio 3 - TIR'!$D$24-'Ejercicio 3 - TIR'!$C$24)*T996),'Ejercicio 3 - TIR'!$E$24-SQRT(('Ejercicio 3 - TIR'!$E$24-'Ejercicio 3 - TIR'!$C$24)*('Ejercicio 3 - TIR'!$E$24-'Ejercicio 3 - TIR'!$D$24)*(1-T996)))</f>
        <v>0.1976604877</v>
      </c>
      <c r="V996" s="3">
        <f t="shared" si="14"/>
        <v>0.3541682021</v>
      </c>
      <c r="W996" s="7">
        <f>IF(V996&lt;=('Ejercicio 3 - TIR'!$D$25-'Ejercicio 3 - TIR'!$C$25)/('Ejercicio 3 - TIR'!$E$25-'Ejercicio 3 - TIR'!$C$25),'Ejercicio 3 - TIR'!$C$25+SQRT(('Ejercicio 3 - TIR'!$E$25-'Ejercicio 3 - TIR'!$C$25)*('Ejercicio 3 - TIR'!$D$25-'Ejercicio 3 - TIR'!$C$25)*V996),'Ejercicio 3 - TIR'!$E$25-SQRT(('Ejercicio 3 - TIR'!$E$25-'Ejercicio 3 - TIR'!$C$25)*('Ejercicio 3 - TIR'!$E$25-'Ejercicio 3 - TIR'!$D$25)*(1-V996)))</f>
        <v>0.2024562171</v>
      </c>
      <c r="X996" s="3">
        <f t="shared" si="15"/>
        <v>0.2818292654</v>
      </c>
      <c r="Y996" s="7">
        <f>IF(X996&lt;=('Ejercicio 3 - TIR'!$D$26-'Ejercicio 3 - TIR'!$C$26)/('Ejercicio 3 - TIR'!$E$26-'Ejercicio 3 - TIR'!$C$26),'Ejercicio 3 - TIR'!$C$26+SQRT(('Ejercicio 3 - TIR'!$E$26-'Ejercicio 3 - TIR'!$C$26)*('Ejercicio 3 - TIR'!$D$26-'Ejercicio 3 - TIR'!$C$26)*X996),'Ejercicio 3 - TIR'!$E$26-SQRT(('Ejercicio 3 - TIR'!$E$26-'Ejercicio 3 - TIR'!$C$26)*('Ejercicio 3 - TIR'!$E$26-'Ejercicio 3 - TIR'!$D$26)*(1-X996)))</f>
        <v>0.2175851231</v>
      </c>
      <c r="Z996" s="3">
        <f t="shared" si="16"/>
        <v>1.1450788</v>
      </c>
      <c r="AA996" s="3">
        <f t="shared" si="17"/>
        <v>1.320384985</v>
      </c>
      <c r="AB996" s="3">
        <f t="shared" si="18"/>
        <v>1.581372925</v>
      </c>
      <c r="AC996" s="3">
        <f t="shared" si="19"/>
        <v>1.901531705</v>
      </c>
      <c r="AD996" s="3">
        <f t="shared" si="20"/>
        <v>2.315276715</v>
      </c>
      <c r="AE996" s="2">
        <f t="shared" si="21"/>
        <v>4223.705747</v>
      </c>
      <c r="AF996" s="2">
        <f t="shared" si="22"/>
        <v>4870.335255</v>
      </c>
      <c r="AG996" s="2">
        <f t="shared" si="23"/>
        <v>5833.008097</v>
      </c>
      <c r="AH996" s="2">
        <f t="shared" si="24"/>
        <v>7013.936851</v>
      </c>
      <c r="AI996" s="2">
        <f t="shared" si="25"/>
        <v>8540.065164</v>
      </c>
      <c r="AJ996" s="4">
        <f t="shared" si="26"/>
        <v>47495.21076</v>
      </c>
      <c r="AK996" s="4">
        <f t="shared" si="27"/>
        <v>53085.77899</v>
      </c>
      <c r="AL996" s="4">
        <f t="shared" si="28"/>
        <v>63596.22915</v>
      </c>
      <c r="AM996" s="4">
        <f t="shared" si="29"/>
        <v>62945.36555</v>
      </c>
      <c r="AN996" s="4">
        <f t="shared" si="30"/>
        <v>70763.6519</v>
      </c>
      <c r="AO996" s="4">
        <f>C996/'Ejercicio 3 - TIR'!$D$7</f>
        <v>15681.00654</v>
      </c>
      <c r="AP996" s="4">
        <f t="shared" si="31"/>
        <v>31814.20422</v>
      </c>
      <c r="AQ996" s="4">
        <f t="shared" si="32"/>
        <v>37404.77246</v>
      </c>
      <c r="AR996" s="4">
        <f t="shared" si="33"/>
        <v>47915.22261</v>
      </c>
      <c r="AS996" s="4">
        <f t="shared" si="34"/>
        <v>47264.35901</v>
      </c>
      <c r="AT996" s="4">
        <f t="shared" si="35"/>
        <v>55082.64536</v>
      </c>
      <c r="AU996" s="4">
        <f>AP996*'Ejercicio 3 - TIR'!$D$5</f>
        <v>15907.10211</v>
      </c>
      <c r="AV996" s="4">
        <f>AQ996*'Ejercicio 3 - TIR'!$D$5</f>
        <v>18702.38623</v>
      </c>
      <c r="AW996" s="4">
        <f>AR996*'Ejercicio 3 - TIR'!$D$5</f>
        <v>23957.61131</v>
      </c>
      <c r="AX996" s="4">
        <f>AS996*'Ejercicio 3 - TIR'!$D$5</f>
        <v>23632.1795</v>
      </c>
      <c r="AY996" s="4">
        <f>AT996*'Ejercicio 3 - TIR'!$D$5</f>
        <v>27541.32268</v>
      </c>
      <c r="AZ996" s="4">
        <f t="shared" ref="AZ996:BD996" si="3023">AJ996-AU996-AE996</f>
        <v>27364.4029</v>
      </c>
      <c r="BA996" s="4">
        <f t="shared" si="3023"/>
        <v>29513.05751</v>
      </c>
      <c r="BB996" s="4">
        <f t="shared" si="3023"/>
        <v>33805.60975</v>
      </c>
      <c r="BC996" s="4">
        <f t="shared" si="3023"/>
        <v>32299.24919</v>
      </c>
      <c r="BD996" s="4">
        <f t="shared" si="3023"/>
        <v>34682.26406</v>
      </c>
      <c r="BE996" s="4">
        <f t="shared" ref="BE996:BI996" si="3024">AZ996/Z996</f>
        <v>23897.3972</v>
      </c>
      <c r="BF996" s="4">
        <f t="shared" si="3024"/>
        <v>22351.85787</v>
      </c>
      <c r="BG996" s="4">
        <f t="shared" si="3024"/>
        <v>21377.37988</v>
      </c>
      <c r="BH996" s="4">
        <f t="shared" si="3024"/>
        <v>16985.91147</v>
      </c>
      <c r="BI996" s="4">
        <f t="shared" si="3024"/>
        <v>14979.749</v>
      </c>
      <c r="BJ996" s="4">
        <f t="shared" si="38"/>
        <v>67405.0763</v>
      </c>
      <c r="BK996" s="4">
        <f t="shared" si="39"/>
        <v>36305.86931</v>
      </c>
      <c r="BL996" s="4">
        <f t="shared" si="40"/>
        <v>103710.9456</v>
      </c>
      <c r="BM996" s="4">
        <f>BK996*'Ejercicio 3 - TIR'!$D$5</f>
        <v>18152.93465</v>
      </c>
      <c r="BN996" s="4">
        <f t="shared" si="41"/>
        <v>85558.01095</v>
      </c>
      <c r="BO996" s="4">
        <f t="shared" si="42"/>
        <v>36953.68696</v>
      </c>
      <c r="BP996" s="4">
        <f t="shared" si="43"/>
        <v>-107518.2164</v>
      </c>
      <c r="BQ996" s="4">
        <f t="shared" ref="BQ996:BT996" si="3025">BE996</f>
        <v>23897.3972</v>
      </c>
      <c r="BR996" s="4">
        <f t="shared" si="3025"/>
        <v>22351.85787</v>
      </c>
      <c r="BS996" s="4">
        <f t="shared" si="3025"/>
        <v>21377.37988</v>
      </c>
      <c r="BT996" s="4">
        <f t="shared" si="3025"/>
        <v>16985.91147</v>
      </c>
      <c r="BU996" s="4">
        <f t="shared" si="45"/>
        <v>51933.43596</v>
      </c>
      <c r="BV996" s="36">
        <f t="shared" si="46"/>
        <v>7.548577159</v>
      </c>
    </row>
    <row r="997" ht="15.0" customHeight="1">
      <c r="A997" s="2">
        <v>996.0</v>
      </c>
      <c r="B997" s="3">
        <f t="shared" si="4"/>
        <v>0.2176477138</v>
      </c>
      <c r="C997" s="4">
        <f>IF(B997&lt;=('Ejercicio 3 - TIR'!$D$13-'Ejercicio 3 - TIR'!$C$13)/('Ejercicio 3 - TIR'!$E$13-'Ejercicio 3 - TIR'!$C$13),'Ejercicio 3 - TIR'!$C$13+SQRT(('Ejercicio 3 - TIR'!$E$13-'Ejercicio 3 - TIR'!$C$13)*('Ejercicio 3 - TIR'!$D$13-'Ejercicio 3 - TIR'!$C$13)*B997),'Ejercicio 3 - TIR'!$E$13-SQRT(('Ejercicio 3 - TIR'!$E$13-'Ejercicio 3 - TIR'!$C$13)*('Ejercicio 3 - TIR'!$E$13-'Ejercicio 3 - TIR'!$D$13)*(1-B997)))</f>
        <v>69330.54583</v>
      </c>
      <c r="D997" s="3">
        <f t="shared" si="5"/>
        <v>0.3954320944</v>
      </c>
      <c r="E997" s="4">
        <f>IF(D997&lt;=('Ejercicio 3 - TIR'!$D$14-'Ejercicio 3 - TIR'!$C$14)/('Ejercicio 3 - TIR'!$E$14-'Ejercicio 3 - TIR'!$C$14),'Ejercicio 3 - TIR'!$C$14+SQRT(('Ejercicio 3 - TIR'!$E$14-'Ejercicio 3 - TIR'!$C$14)*('Ejercicio 3 - TIR'!$D$14-'Ejercicio 3 - TIR'!$C$14)*D997),'Ejercicio 3 - TIR'!$E$14-SQRT(('Ejercicio 3 - TIR'!$E$14-'Ejercicio 3 - TIR'!$C$14)*('Ejercicio 3 - TIR'!$E$14-'Ejercicio 3 - TIR'!$D$14)*(1-D997)))</f>
        <v>30477.12303</v>
      </c>
      <c r="F997" s="3">
        <f t="shared" si="6"/>
        <v>0.09293067419</v>
      </c>
      <c r="G997" s="4">
        <f>IF(F997&lt;=('Ejercicio 3 - TIR'!$D$18-'Ejercicio 3 - TIR'!$C$18)/('Ejercicio 3 - TIR'!$E$18-'Ejercicio 3 - TIR'!$C$18),'Ejercicio 3 - TIR'!$C$18+SQRT(('Ejercicio 3 - TIR'!$E$18-'Ejercicio 3 - TIR'!$C$18)*('Ejercicio 3 - TIR'!$D$18-'Ejercicio 3 - TIR'!$C$18)*F997),'Ejercicio 3 - TIR'!$E$18-SQRT(('Ejercicio 3 - TIR'!$E$18-'Ejercicio 3 - TIR'!$C$18)*('Ejercicio 3 - TIR'!$E$18-'Ejercicio 3 - TIR'!$D$18)*(1-F997)))</f>
        <v>33733.57752</v>
      </c>
      <c r="H997" s="3">
        <f t="shared" si="7"/>
        <v>0.7991799967</v>
      </c>
      <c r="I997" s="4">
        <f>IF(H997&lt;=('Ejercicio 3 - TIR'!$D$18-'Ejercicio 3 - TIR'!$C$18)/('Ejercicio 3 - TIR'!$E$18-'Ejercicio 3 - TIR'!$C$18),'Ejercicio 3 - TIR'!$C$18+SQRT(('Ejercicio 3 - TIR'!$E$18-'Ejercicio 3 - TIR'!$C$18)*('Ejercicio 3 - TIR'!$D$18-'Ejercicio 3 - TIR'!$C$18)*H997),'Ejercicio 3 - TIR'!$E$18-SQRT(('Ejercicio 3 - TIR'!$E$18-'Ejercicio 3 - TIR'!$C$18)*('Ejercicio 3 - TIR'!$E$18-'Ejercicio 3 - TIR'!$D$18)*(1-H997)))</f>
        <v>41119.08513</v>
      </c>
      <c r="J997" s="3">
        <f t="shared" si="8"/>
        <v>0.1039388981</v>
      </c>
      <c r="K997" s="4">
        <f>IF(J997&lt;=('Ejercicio 3 - TIR'!$D$18-'Ejercicio 3 - TIR'!$C$18)/('Ejercicio 3 - TIR'!$E$18-'Ejercicio 3 - TIR'!$C$18),'Ejercicio 3 - TIR'!$C$18+SQRT(('Ejercicio 3 - TIR'!$E$18-'Ejercicio 3 - TIR'!$C$18)*('Ejercicio 3 - TIR'!$D$18-'Ejercicio 3 - TIR'!$C$18)*J997),'Ejercicio 3 - TIR'!$E$18-SQRT(('Ejercicio 3 - TIR'!$E$18-'Ejercicio 3 - TIR'!$C$18)*('Ejercicio 3 - TIR'!$E$18-'Ejercicio 3 - TIR'!$D$18)*(1-J997)))</f>
        <v>33948.52311</v>
      </c>
      <c r="L997" s="3">
        <f t="shared" si="9"/>
        <v>0.5948469919</v>
      </c>
      <c r="M997" s="4">
        <f>IF(L997&lt;=('Ejercicio 3 - TIR'!$D$18-'Ejercicio 3 - TIR'!$C$18)/('Ejercicio 3 - TIR'!$E$18-'Ejercicio 3 - TIR'!$C$18),'Ejercicio 3 - TIR'!$C$18+SQRT(('Ejercicio 3 - TIR'!$E$18-'Ejercicio 3 - TIR'!$C$18)*('Ejercicio 3 - TIR'!$D$18-'Ejercicio 3 - TIR'!$C$18)*L997),'Ejercicio 3 - TIR'!$E$18-SQRT(('Ejercicio 3 - TIR'!$E$18-'Ejercicio 3 - TIR'!$C$18)*('Ejercicio 3 - TIR'!$E$18-'Ejercicio 3 - TIR'!$D$18)*(1-L997)))</f>
        <v>39446.00703</v>
      </c>
      <c r="N997" s="3">
        <f t="shared" si="10"/>
        <v>0.6814022118</v>
      </c>
      <c r="O997" s="4">
        <f>IF(N997&lt;=('Ejercicio 3 - TIR'!$D$18-'Ejercicio 3 - TIR'!$C$18)/('Ejercicio 3 - TIR'!$E$18-'Ejercicio 3 - TIR'!$C$18),'Ejercicio 3 - TIR'!$C$18+SQRT(('Ejercicio 3 - TIR'!$E$18-'Ejercicio 3 - TIR'!$C$18)*('Ejercicio 3 - TIR'!$D$18-'Ejercicio 3 - TIR'!$C$18)*N997),'Ejercicio 3 - TIR'!$E$18-SQRT(('Ejercicio 3 - TIR'!$E$18-'Ejercicio 3 - TIR'!$C$18)*('Ejercicio 3 - TIR'!$E$18-'Ejercicio 3 - TIR'!$D$18)*(1-N997)))</f>
        <v>40111.76575</v>
      </c>
      <c r="P997" s="3">
        <f t="shared" si="11"/>
        <v>0.1387258559</v>
      </c>
      <c r="Q997" s="7">
        <f>IF(P997&lt;=('Ejercicio 3 - TIR'!$D$22-'Ejercicio 3 - TIR'!$C$22)/('Ejercicio 3 - TIR'!$E$22-'Ejercicio 3 - TIR'!$C$22),'Ejercicio 3 - TIR'!$C$22+SQRT(('Ejercicio 3 - TIR'!$E$22-'Ejercicio 3 - TIR'!$C$22)*('Ejercicio 3 - TIR'!$D$22-'Ejercicio 3 - TIR'!$C$22)*P997),'Ejercicio 3 - TIR'!$E$22-SQRT(('Ejercicio 3 - TIR'!$E$22-'Ejercicio 3 - TIR'!$C$22)*('Ejercicio 3 - TIR'!$E$22-'Ejercicio 3 - TIR'!$D$22)*(1-P997)))</f>
        <v>0.1358021056</v>
      </c>
      <c r="R997" s="3">
        <f t="shared" si="12"/>
        <v>0.4140839973</v>
      </c>
      <c r="S997" s="7">
        <f>IF(R997&lt;=('Ejercicio 3 - TIR'!$D$23-'Ejercicio 3 - TIR'!$C$23)/('Ejercicio 3 - TIR'!$E$23-'Ejercicio 3 - TIR'!$C$23),'Ejercicio 3 - TIR'!$C$23+SQRT(('Ejercicio 3 - TIR'!$E$23-'Ejercicio 3 - TIR'!$C$23)*('Ejercicio 3 - TIR'!$D$23-'Ejercicio 3 - TIR'!$C$23)*R997),'Ejercicio 3 - TIR'!$E$23-SQRT(('Ejercicio 3 - TIR'!$E$23-'Ejercicio 3 - TIR'!$C$23)*('Ejercicio 3 - TIR'!$E$23-'Ejercicio 3 - TIR'!$D$23)*(1-R997)))</f>
        <v>0.1473011208</v>
      </c>
      <c r="T997" s="3">
        <f t="shared" si="13"/>
        <v>0.9891340542</v>
      </c>
      <c r="U997" s="7">
        <f>IF(T997&lt;=('Ejercicio 3 - TIR'!$D$24-'Ejercicio 3 - TIR'!$C$24)/('Ejercicio 3 - TIR'!$E$24-'Ejercicio 3 - TIR'!$C$24),'Ejercicio 3 - TIR'!$C$24+SQRT(('Ejercicio 3 - TIR'!$E$24-'Ejercicio 3 - TIR'!$C$24)*('Ejercicio 3 - TIR'!$D$24-'Ejercicio 3 - TIR'!$C$24)*T997),'Ejercicio 3 - TIR'!$E$24-SQRT(('Ejercicio 3 - TIR'!$E$24-'Ejercicio 3 - TIR'!$C$24)*('Ejercicio 3 - TIR'!$E$24-'Ejercicio 3 - TIR'!$D$24)*(1-T997)))</f>
        <v>0.2144841457</v>
      </c>
      <c r="V997" s="3">
        <f t="shared" si="14"/>
        <v>0.3408650338</v>
      </c>
      <c r="W997" s="7">
        <f>IF(V997&lt;=('Ejercicio 3 - TIR'!$D$25-'Ejercicio 3 - TIR'!$C$25)/('Ejercicio 3 - TIR'!$E$25-'Ejercicio 3 - TIR'!$C$25),'Ejercicio 3 - TIR'!$C$25+SQRT(('Ejercicio 3 - TIR'!$E$25-'Ejercicio 3 - TIR'!$C$25)*('Ejercicio 3 - TIR'!$D$25-'Ejercicio 3 - TIR'!$C$25)*V997),'Ejercicio 3 - TIR'!$E$25-SQRT(('Ejercicio 3 - TIR'!$E$25-'Ejercicio 3 - TIR'!$C$25)*('Ejercicio 3 - TIR'!$E$25-'Ejercicio 3 - TIR'!$D$25)*(1-V997)))</f>
        <v>0.2019690477</v>
      </c>
      <c r="X997" s="3">
        <f t="shared" si="15"/>
        <v>0.2942006246</v>
      </c>
      <c r="Y997" s="7">
        <f>IF(X997&lt;=('Ejercicio 3 - TIR'!$D$26-'Ejercicio 3 - TIR'!$C$26)/('Ejercicio 3 - TIR'!$E$26-'Ejercicio 3 - TIR'!$C$26),'Ejercicio 3 - TIR'!$C$26+SQRT(('Ejercicio 3 - TIR'!$E$26-'Ejercicio 3 - TIR'!$C$26)*('Ejercicio 3 - TIR'!$D$26-'Ejercicio 3 - TIR'!$C$26)*X997),'Ejercicio 3 - TIR'!$E$26-SQRT(('Ejercicio 3 - TIR'!$E$26-'Ejercicio 3 - TIR'!$C$26)*('Ejercicio 3 - TIR'!$E$26-'Ejercicio 3 - TIR'!$D$26)*(1-X997)))</f>
        <v>0.218184068</v>
      </c>
      <c r="Z997" s="3">
        <f t="shared" si="16"/>
        <v>1.135802106</v>
      </c>
      <c r="AA997" s="3">
        <f t="shared" si="17"/>
        <v>1.303107029</v>
      </c>
      <c r="AB997" s="3">
        <f t="shared" si="18"/>
        <v>1.582602827</v>
      </c>
      <c r="AC997" s="3">
        <f t="shared" si="19"/>
        <v>1.902239612</v>
      </c>
      <c r="AD997" s="3">
        <f t="shared" si="20"/>
        <v>2.317277989</v>
      </c>
      <c r="AE997" s="2">
        <f t="shared" si="21"/>
        <v>4138.857479</v>
      </c>
      <c r="AF997" s="2">
        <f t="shared" si="22"/>
        <v>4748.515824</v>
      </c>
      <c r="AG997" s="2">
        <f t="shared" si="23"/>
        <v>5766.997184</v>
      </c>
      <c r="AH997" s="2">
        <f t="shared" si="24"/>
        <v>6931.752114</v>
      </c>
      <c r="AI997" s="2">
        <f t="shared" si="25"/>
        <v>8444.149988</v>
      </c>
      <c r="AJ997" s="4">
        <f t="shared" si="26"/>
        <v>38314.66838</v>
      </c>
      <c r="AK997" s="4">
        <f t="shared" si="27"/>
        <v>53582.56884</v>
      </c>
      <c r="AL997" s="4">
        <f t="shared" si="28"/>
        <v>53727.02863</v>
      </c>
      <c r="AM997" s="4">
        <f t="shared" si="29"/>
        <v>75035.75712</v>
      </c>
      <c r="AN997" s="4">
        <f t="shared" si="30"/>
        <v>92950.11187</v>
      </c>
      <c r="AO997" s="4">
        <f>C997/'Ejercicio 3 - TIR'!$D$7</f>
        <v>13866.10917</v>
      </c>
      <c r="AP997" s="4">
        <f t="shared" si="31"/>
        <v>24448.55921</v>
      </c>
      <c r="AQ997" s="4">
        <f t="shared" si="32"/>
        <v>39716.45968</v>
      </c>
      <c r="AR997" s="4">
        <f t="shared" si="33"/>
        <v>39860.91946</v>
      </c>
      <c r="AS997" s="4">
        <f t="shared" si="34"/>
        <v>61169.64795</v>
      </c>
      <c r="AT997" s="4">
        <f t="shared" si="35"/>
        <v>79084.0027</v>
      </c>
      <c r="AU997" s="4">
        <f>AP997*'Ejercicio 3 - TIR'!$D$5</f>
        <v>12224.27961</v>
      </c>
      <c r="AV997" s="4">
        <f>AQ997*'Ejercicio 3 - TIR'!$D$5</f>
        <v>19858.22984</v>
      </c>
      <c r="AW997" s="4">
        <f>AR997*'Ejercicio 3 - TIR'!$D$5</f>
        <v>19930.45973</v>
      </c>
      <c r="AX997" s="4">
        <f>AS997*'Ejercicio 3 - TIR'!$D$5</f>
        <v>30584.82397</v>
      </c>
      <c r="AY997" s="4">
        <f>AT997*'Ejercicio 3 - TIR'!$D$5</f>
        <v>39542.00135</v>
      </c>
      <c r="AZ997" s="4">
        <f t="shared" ref="AZ997:BD997" si="3026">AJ997-AU997-AE997</f>
        <v>21951.53129</v>
      </c>
      <c r="BA997" s="4">
        <f t="shared" si="3026"/>
        <v>28975.82318</v>
      </c>
      <c r="BB997" s="4">
        <f t="shared" si="3026"/>
        <v>28029.57171</v>
      </c>
      <c r="BC997" s="4">
        <f t="shared" si="3026"/>
        <v>37519.18103</v>
      </c>
      <c r="BD997" s="4">
        <f t="shared" si="3026"/>
        <v>44963.96053</v>
      </c>
      <c r="BE997" s="4">
        <f t="shared" ref="BE997:BI997" si="3027">AZ997/Z997</f>
        <v>19326.89787</v>
      </c>
      <c r="BF997" s="4">
        <f t="shared" si="3027"/>
        <v>22235.95034</v>
      </c>
      <c r="BG997" s="4">
        <f t="shared" si="3027"/>
        <v>17711.0588</v>
      </c>
      <c r="BH997" s="4">
        <f t="shared" si="3027"/>
        <v>19723.68822</v>
      </c>
      <c r="BI997" s="4">
        <f t="shared" si="3027"/>
        <v>19403.78355</v>
      </c>
      <c r="BJ997" s="4">
        <f t="shared" si="38"/>
        <v>70623.96636</v>
      </c>
      <c r="BK997" s="4">
        <f t="shared" si="39"/>
        <v>32131.62957</v>
      </c>
      <c r="BL997" s="4">
        <f t="shared" si="40"/>
        <v>102755.5959</v>
      </c>
      <c r="BM997" s="4">
        <f>BK997*'Ejercicio 3 - TIR'!$D$5</f>
        <v>16065.81478</v>
      </c>
      <c r="BN997" s="4">
        <f t="shared" si="41"/>
        <v>86689.78114</v>
      </c>
      <c r="BO997" s="4">
        <f t="shared" si="42"/>
        <v>37410.17761</v>
      </c>
      <c r="BP997" s="4">
        <f t="shared" si="43"/>
        <v>-99807.66886</v>
      </c>
      <c r="BQ997" s="4">
        <f t="shared" ref="BQ997:BT997" si="3028">BE997</f>
        <v>19326.89787</v>
      </c>
      <c r="BR997" s="4">
        <f t="shared" si="3028"/>
        <v>22235.95034</v>
      </c>
      <c r="BS997" s="4">
        <f t="shared" si="3028"/>
        <v>17711.0588</v>
      </c>
      <c r="BT997" s="4">
        <f t="shared" si="3028"/>
        <v>19723.68822</v>
      </c>
      <c r="BU997" s="4">
        <f t="shared" si="45"/>
        <v>56813.96116</v>
      </c>
      <c r="BV997" s="36">
        <f t="shared" si="46"/>
        <v>9.396318194</v>
      </c>
    </row>
    <row r="998" ht="15.0" customHeight="1">
      <c r="A998" s="2">
        <v>997.0</v>
      </c>
      <c r="B998" s="3">
        <f t="shared" si="4"/>
        <v>0.5927761919</v>
      </c>
      <c r="C998" s="4">
        <f>IF(B998&lt;=('Ejercicio 3 - TIR'!$D$13-'Ejercicio 3 - TIR'!$C$13)/('Ejercicio 3 - TIR'!$E$13-'Ejercicio 3 - TIR'!$C$13),'Ejercicio 3 - TIR'!$C$13+SQRT(('Ejercicio 3 - TIR'!$E$13-'Ejercicio 3 - TIR'!$C$13)*('Ejercicio 3 - TIR'!$D$13-'Ejercicio 3 - TIR'!$C$13)*B998),'Ejercicio 3 - TIR'!$E$13-SQRT(('Ejercicio 3 - TIR'!$E$13-'Ejercicio 3 - TIR'!$C$13)*('Ejercicio 3 - TIR'!$E$13-'Ejercicio 3 - TIR'!$D$13)*(1-B998)))</f>
        <v>77894.15078</v>
      </c>
      <c r="D998" s="3">
        <f t="shared" si="5"/>
        <v>0.3407384184</v>
      </c>
      <c r="E998" s="4">
        <f>IF(D998&lt;=('Ejercicio 3 - TIR'!$D$14-'Ejercicio 3 - TIR'!$C$14)/('Ejercicio 3 - TIR'!$E$14-'Ejercicio 3 - TIR'!$C$14),'Ejercicio 3 - TIR'!$C$14+SQRT(('Ejercicio 3 - TIR'!$E$14-'Ejercicio 3 - TIR'!$C$14)*('Ejercicio 3 - TIR'!$D$14-'Ejercicio 3 - TIR'!$C$14)*D998),'Ejercicio 3 - TIR'!$E$14-SQRT(('Ejercicio 3 - TIR'!$E$14-'Ejercicio 3 - TIR'!$C$14)*('Ejercicio 3 - TIR'!$E$14-'Ejercicio 3 - TIR'!$D$14)*(1-D998)))</f>
        <v>30055.69322</v>
      </c>
      <c r="F998" s="3">
        <f t="shared" si="6"/>
        <v>0.2066000856</v>
      </c>
      <c r="G998" s="4">
        <f>IF(F998&lt;=('Ejercicio 3 - TIR'!$D$18-'Ejercicio 3 - TIR'!$C$18)/('Ejercicio 3 - TIR'!$E$18-'Ejercicio 3 - TIR'!$C$18),'Ejercicio 3 - TIR'!$C$18+SQRT(('Ejercicio 3 - TIR'!$E$18-'Ejercicio 3 - TIR'!$C$18)*('Ejercicio 3 - TIR'!$D$18-'Ejercicio 3 - TIR'!$C$18)*F998),'Ejercicio 3 - TIR'!$E$18-SQRT(('Ejercicio 3 - TIR'!$E$18-'Ejercicio 3 - TIR'!$C$18)*('Ejercicio 3 - TIR'!$E$18-'Ejercicio 3 - TIR'!$D$18)*(1-F998)))</f>
        <v>35566.86742</v>
      </c>
      <c r="H998" s="3">
        <f t="shared" si="7"/>
        <v>0.1374208284</v>
      </c>
      <c r="I998" s="4">
        <f>IF(H998&lt;=('Ejercicio 3 - TIR'!$D$18-'Ejercicio 3 - TIR'!$C$18)/('Ejercicio 3 - TIR'!$E$18-'Ejercicio 3 - TIR'!$C$18),'Ejercicio 3 - TIR'!$C$18+SQRT(('Ejercicio 3 - TIR'!$E$18-'Ejercicio 3 - TIR'!$C$18)*('Ejercicio 3 - TIR'!$D$18-'Ejercicio 3 - TIR'!$C$18)*H998),'Ejercicio 3 - TIR'!$E$18-SQRT(('Ejercicio 3 - TIR'!$E$18-'Ejercicio 3 - TIR'!$C$18)*('Ejercicio 3 - TIR'!$E$18-'Ejercicio 3 - TIR'!$D$18)*(1-H998)))</f>
        <v>34540.16787</v>
      </c>
      <c r="J998" s="3">
        <f t="shared" si="8"/>
        <v>0.8486962761</v>
      </c>
      <c r="K998" s="4">
        <f>IF(J998&lt;=('Ejercicio 3 - TIR'!$D$18-'Ejercicio 3 - TIR'!$C$18)/('Ejercicio 3 - TIR'!$E$18-'Ejercicio 3 - TIR'!$C$18),'Ejercicio 3 - TIR'!$C$18+SQRT(('Ejercicio 3 - TIR'!$E$18-'Ejercicio 3 - TIR'!$C$18)*('Ejercicio 3 - TIR'!$D$18-'Ejercicio 3 - TIR'!$C$18)*J998),'Ejercicio 3 - TIR'!$E$18-SQRT(('Ejercicio 3 - TIR'!$E$18-'Ejercicio 3 - TIR'!$C$18)*('Ejercicio 3 - TIR'!$E$18-'Ejercicio 3 - TIR'!$D$18)*(1-J998)))</f>
        <v>41631.35349</v>
      </c>
      <c r="L998" s="3">
        <f t="shared" si="9"/>
        <v>0.75208763</v>
      </c>
      <c r="M998" s="4">
        <f>IF(L998&lt;=('Ejercicio 3 - TIR'!$D$18-'Ejercicio 3 - TIR'!$C$18)/('Ejercicio 3 - TIR'!$E$18-'Ejercicio 3 - TIR'!$C$18),'Ejercicio 3 - TIR'!$C$18+SQRT(('Ejercicio 3 - TIR'!$E$18-'Ejercicio 3 - TIR'!$C$18)*('Ejercicio 3 - TIR'!$D$18-'Ejercicio 3 - TIR'!$C$18)*L998),'Ejercicio 3 - TIR'!$E$18-SQRT(('Ejercicio 3 - TIR'!$E$18-'Ejercicio 3 - TIR'!$C$18)*('Ejercicio 3 - TIR'!$E$18-'Ejercicio 3 - TIR'!$D$18)*(1-L998)))</f>
        <v>40687.99029</v>
      </c>
      <c r="N998" s="3">
        <f t="shared" si="10"/>
        <v>0.855380303</v>
      </c>
      <c r="O998" s="4">
        <f>IF(N998&lt;=('Ejercicio 3 - TIR'!$D$18-'Ejercicio 3 - TIR'!$C$18)/('Ejercicio 3 - TIR'!$E$18-'Ejercicio 3 - TIR'!$C$18),'Ejercicio 3 - TIR'!$C$18+SQRT(('Ejercicio 3 - TIR'!$E$18-'Ejercicio 3 - TIR'!$C$18)*('Ejercicio 3 - TIR'!$D$18-'Ejercicio 3 - TIR'!$C$18)*N998),'Ejercicio 3 - TIR'!$E$18-SQRT(('Ejercicio 3 - TIR'!$E$18-'Ejercicio 3 - TIR'!$C$18)*('Ejercicio 3 - TIR'!$E$18-'Ejercicio 3 - TIR'!$D$18)*(1-N998)))</f>
        <v>41706.60095</v>
      </c>
      <c r="P998" s="3">
        <f t="shared" si="11"/>
        <v>0.8963902129</v>
      </c>
      <c r="Q998" s="7">
        <f>IF(P998&lt;=('Ejercicio 3 - TIR'!$D$22-'Ejercicio 3 - TIR'!$C$22)/('Ejercicio 3 - TIR'!$E$22-'Ejercicio 3 - TIR'!$C$22),'Ejercicio 3 - TIR'!$C$22+SQRT(('Ejercicio 3 - TIR'!$E$22-'Ejercicio 3 - TIR'!$C$22)*('Ejercicio 3 - TIR'!$D$22-'Ejercicio 3 - TIR'!$C$22)*P998),'Ejercicio 3 - TIR'!$E$22-SQRT(('Ejercicio 3 - TIR'!$E$22-'Ejercicio 3 - TIR'!$C$22)*('Ejercicio 3 - TIR'!$E$22-'Ejercicio 3 - TIR'!$D$22)*(1-P998)))</f>
        <v>0.166343587</v>
      </c>
      <c r="R998" s="3">
        <f t="shared" si="12"/>
        <v>0.222536731</v>
      </c>
      <c r="S998" s="7">
        <f>IF(R998&lt;=('Ejercicio 3 - TIR'!$D$23-'Ejercicio 3 - TIR'!$C$23)/('Ejercicio 3 - TIR'!$E$23-'Ejercicio 3 - TIR'!$C$23),'Ejercicio 3 - TIR'!$C$23+SQRT(('Ejercicio 3 - TIR'!$E$23-'Ejercicio 3 - TIR'!$C$23)*('Ejercicio 3 - TIR'!$D$23-'Ejercicio 3 - TIR'!$C$23)*R998),'Ejercicio 3 - TIR'!$E$23-SQRT(('Ejercicio 3 - TIR'!$E$23-'Ejercicio 3 - TIR'!$C$23)*('Ejercicio 3 - TIR'!$E$23-'Ejercicio 3 - TIR'!$D$23)*(1-R998)))</f>
        <v>0.1400141479</v>
      </c>
      <c r="T998" s="3">
        <f t="shared" si="13"/>
        <v>0.1778007675</v>
      </c>
      <c r="U998" s="7">
        <f>IF(T998&lt;=('Ejercicio 3 - TIR'!$D$24-'Ejercicio 3 - TIR'!$C$24)/('Ejercicio 3 - TIR'!$E$24-'Ejercicio 3 - TIR'!$C$24),'Ejercicio 3 - TIR'!$C$24+SQRT(('Ejercicio 3 - TIR'!$E$24-'Ejercicio 3 - TIR'!$C$24)*('Ejercicio 3 - TIR'!$D$24-'Ejercicio 3 - TIR'!$C$24)*T998),'Ejercicio 3 - TIR'!$E$24-SQRT(('Ejercicio 3 - TIR'!$E$24-'Ejercicio 3 - TIR'!$C$24)*('Ejercicio 3 - TIR'!$E$24-'Ejercicio 3 - TIR'!$D$24)*(1-T998)))</f>
        <v>0.1693230849</v>
      </c>
      <c r="V998" s="3">
        <f t="shared" si="14"/>
        <v>0.008786896446</v>
      </c>
      <c r="W998" s="7">
        <f>IF(V998&lt;=('Ejercicio 3 - TIR'!$D$25-'Ejercicio 3 - TIR'!$C$25)/('Ejercicio 3 - TIR'!$E$25-'Ejercicio 3 - TIR'!$C$25),'Ejercicio 3 - TIR'!$C$25+SQRT(('Ejercicio 3 - TIR'!$E$25-'Ejercicio 3 - TIR'!$C$25)*('Ejercicio 3 - TIR'!$D$25-'Ejercicio 3 - TIR'!$C$25)*V998),'Ejercicio 3 - TIR'!$E$25-SQRT(('Ejercicio 3 - TIR'!$E$25-'Ejercicio 3 - TIR'!$C$25)*('Ejercicio 3 - TIR'!$E$25-'Ejercicio 3 - TIR'!$D$25)*(1-V998)))</f>
        <v>0.1835073715</v>
      </c>
      <c r="X998" s="3">
        <f t="shared" si="15"/>
        <v>0.5516082202</v>
      </c>
      <c r="Y998" s="7">
        <f>IF(X998&lt;=('Ejercicio 3 - TIR'!$D$26-'Ejercicio 3 - TIR'!$C$26)/('Ejercicio 3 - TIR'!$E$26-'Ejercicio 3 - TIR'!$C$26),'Ejercicio 3 - TIR'!$C$26+SQRT(('Ejercicio 3 - TIR'!$E$26-'Ejercicio 3 - TIR'!$C$26)*('Ejercicio 3 - TIR'!$D$26-'Ejercicio 3 - TIR'!$C$26)*X998),'Ejercicio 3 - TIR'!$E$26-SQRT(('Ejercicio 3 - TIR'!$E$26-'Ejercicio 3 - TIR'!$C$26)*('Ejercicio 3 - TIR'!$E$26-'Ejercicio 3 - TIR'!$D$26)*(1-X998)))</f>
        <v>0.2307931345</v>
      </c>
      <c r="Z998" s="3">
        <f t="shared" si="16"/>
        <v>1.166343587</v>
      </c>
      <c r="AA998" s="3">
        <f t="shared" si="17"/>
        <v>1.32964819</v>
      </c>
      <c r="AB998" s="3">
        <f t="shared" si="18"/>
        <v>1.554788324</v>
      </c>
      <c r="AC998" s="3">
        <f t="shared" si="19"/>
        <v>1.840103443</v>
      </c>
      <c r="AD998" s="3">
        <f t="shared" si="20"/>
        <v>2.264786684</v>
      </c>
      <c r="AE998" s="2">
        <f t="shared" si="21"/>
        <v>4999.57182</v>
      </c>
      <c r="AF998" s="2">
        <f t="shared" si="22"/>
        <v>5699.582608</v>
      </c>
      <c r="AG998" s="2">
        <f t="shared" si="23"/>
        <v>6664.653518</v>
      </c>
      <c r="AH998" s="2">
        <f t="shared" si="24"/>
        <v>7887.666568</v>
      </c>
      <c r="AI998" s="2">
        <f t="shared" si="25"/>
        <v>9708.085859</v>
      </c>
      <c r="AJ998" s="4">
        <f t="shared" si="26"/>
        <v>41483.18772</v>
      </c>
      <c r="AK998" s="4">
        <f t="shared" si="27"/>
        <v>45926.2717</v>
      </c>
      <c r="AL998" s="4">
        <f t="shared" si="28"/>
        <v>64727.94232</v>
      </c>
      <c r="AM998" s="4">
        <f t="shared" si="29"/>
        <v>74870.111</v>
      </c>
      <c r="AN998" s="4">
        <f t="shared" si="30"/>
        <v>94456.55447</v>
      </c>
      <c r="AO998" s="4">
        <f>C998/'Ejercicio 3 - TIR'!$D$7</f>
        <v>15578.83016</v>
      </c>
      <c r="AP998" s="4">
        <f t="shared" si="31"/>
        <v>25904.35756</v>
      </c>
      <c r="AQ998" s="4">
        <f t="shared" si="32"/>
        <v>30347.44155</v>
      </c>
      <c r="AR998" s="4">
        <f t="shared" si="33"/>
        <v>49149.11216</v>
      </c>
      <c r="AS998" s="4">
        <f t="shared" si="34"/>
        <v>59291.28084</v>
      </c>
      <c r="AT998" s="4">
        <f t="shared" si="35"/>
        <v>78877.72431</v>
      </c>
      <c r="AU998" s="4">
        <f>AP998*'Ejercicio 3 - TIR'!$D$5</f>
        <v>12952.17878</v>
      </c>
      <c r="AV998" s="4">
        <f>AQ998*'Ejercicio 3 - TIR'!$D$5</f>
        <v>15173.72077</v>
      </c>
      <c r="AW998" s="4">
        <f>AR998*'Ejercicio 3 - TIR'!$D$5</f>
        <v>24574.55608</v>
      </c>
      <c r="AX998" s="4">
        <f>AS998*'Ejercicio 3 - TIR'!$D$5</f>
        <v>29645.64042</v>
      </c>
      <c r="AY998" s="4">
        <f>AT998*'Ejercicio 3 - TIR'!$D$5</f>
        <v>39438.86216</v>
      </c>
      <c r="AZ998" s="4">
        <f t="shared" ref="AZ998:BD998" si="3029">AJ998-AU998-AE998</f>
        <v>23531.43712</v>
      </c>
      <c r="BA998" s="4">
        <f t="shared" si="3029"/>
        <v>25052.96832</v>
      </c>
      <c r="BB998" s="4">
        <f t="shared" si="3029"/>
        <v>33488.73272</v>
      </c>
      <c r="BC998" s="4">
        <f t="shared" si="3029"/>
        <v>37336.80401</v>
      </c>
      <c r="BD998" s="4">
        <f t="shared" si="3029"/>
        <v>45309.60645</v>
      </c>
      <c r="BE998" s="4">
        <f t="shared" ref="BE998:BI998" si="3030">AZ998/Z998</f>
        <v>20175.39032</v>
      </c>
      <c r="BF998" s="4">
        <f t="shared" si="3030"/>
        <v>18841.80229</v>
      </c>
      <c r="BG998" s="4">
        <f t="shared" si="3030"/>
        <v>21539.09455</v>
      </c>
      <c r="BH998" s="4">
        <f t="shared" si="3030"/>
        <v>20290.6006</v>
      </c>
      <c r="BI998" s="4">
        <f t="shared" si="3030"/>
        <v>20006.12542</v>
      </c>
      <c r="BJ998" s="4">
        <f t="shared" si="38"/>
        <v>68069.73379</v>
      </c>
      <c r="BK998" s="4">
        <f t="shared" si="39"/>
        <v>35282.72709</v>
      </c>
      <c r="BL998" s="4">
        <f t="shared" si="40"/>
        <v>103352.4609</v>
      </c>
      <c r="BM998" s="4">
        <f>BK998*'Ejercicio 3 - TIR'!$D$5</f>
        <v>17641.36354</v>
      </c>
      <c r="BN998" s="4">
        <f t="shared" si="41"/>
        <v>85711.09733</v>
      </c>
      <c r="BO998" s="4">
        <f t="shared" si="42"/>
        <v>37845.1083</v>
      </c>
      <c r="BP998" s="4">
        <f t="shared" si="43"/>
        <v>-107949.844</v>
      </c>
      <c r="BQ998" s="4">
        <f t="shared" ref="BQ998:BT998" si="3031">BE998</f>
        <v>20175.39032</v>
      </c>
      <c r="BR998" s="4">
        <f t="shared" si="3031"/>
        <v>18841.80229</v>
      </c>
      <c r="BS998" s="4">
        <f t="shared" si="3031"/>
        <v>21539.09455</v>
      </c>
      <c r="BT998" s="4">
        <f t="shared" si="3031"/>
        <v>20290.6006</v>
      </c>
      <c r="BU998" s="4">
        <f t="shared" si="45"/>
        <v>57851.23373</v>
      </c>
      <c r="BV998" s="36">
        <f t="shared" si="46"/>
        <v>7.4855689</v>
      </c>
    </row>
    <row r="999" ht="15.0" customHeight="1">
      <c r="A999" s="2">
        <v>998.0</v>
      </c>
      <c r="B999" s="3">
        <f t="shared" si="4"/>
        <v>0.1598190879</v>
      </c>
      <c r="C999" s="4">
        <f>IF(B999&lt;=('Ejercicio 3 - TIR'!$D$13-'Ejercicio 3 - TIR'!$C$13)/('Ejercicio 3 - TIR'!$E$13-'Ejercicio 3 - TIR'!$C$13),'Ejercicio 3 - TIR'!$C$13+SQRT(('Ejercicio 3 - TIR'!$E$13-'Ejercicio 3 - TIR'!$C$13)*('Ejercicio 3 - TIR'!$D$13-'Ejercicio 3 - TIR'!$C$13)*B999),'Ejercicio 3 - TIR'!$E$13-SQRT(('Ejercicio 3 - TIR'!$E$13-'Ejercicio 3 - TIR'!$C$13)*('Ejercicio 3 - TIR'!$E$13-'Ejercicio 3 - TIR'!$D$13)*(1-B999)))</f>
        <v>67995.47592</v>
      </c>
      <c r="D999" s="3">
        <f t="shared" si="5"/>
        <v>0.8208258148</v>
      </c>
      <c r="E999" s="4">
        <f>IF(D999&lt;=('Ejercicio 3 - TIR'!$D$14-'Ejercicio 3 - TIR'!$C$14)/('Ejercicio 3 - TIR'!$E$14-'Ejercicio 3 - TIR'!$C$14),'Ejercicio 3 - TIR'!$C$14+SQRT(('Ejercicio 3 - TIR'!$E$14-'Ejercicio 3 - TIR'!$C$14)*('Ejercicio 3 - TIR'!$D$14-'Ejercicio 3 - TIR'!$C$14)*D999),'Ejercicio 3 - TIR'!$E$14-SQRT(('Ejercicio 3 - TIR'!$E$14-'Ejercicio 3 - TIR'!$C$14)*('Ejercicio 3 - TIR'!$E$14-'Ejercicio 3 - TIR'!$D$14)*(1-D999)))</f>
        <v>34815.78089</v>
      </c>
      <c r="F999" s="3">
        <f t="shared" si="6"/>
        <v>0.8517211778</v>
      </c>
      <c r="G999" s="4">
        <f>IF(F999&lt;=('Ejercicio 3 - TIR'!$D$18-'Ejercicio 3 - TIR'!$C$18)/('Ejercicio 3 - TIR'!$E$18-'Ejercicio 3 - TIR'!$C$18),'Ejercicio 3 - TIR'!$C$18+SQRT(('Ejercicio 3 - TIR'!$E$18-'Ejercicio 3 - TIR'!$C$18)*('Ejercicio 3 - TIR'!$D$18-'Ejercicio 3 - TIR'!$C$18)*F999),'Ejercicio 3 - TIR'!$E$18-SQRT(('Ejercicio 3 - TIR'!$E$18-'Ejercicio 3 - TIR'!$C$18)*('Ejercicio 3 - TIR'!$E$18-'Ejercicio 3 - TIR'!$D$18)*(1-F999)))</f>
        <v>41665.19691</v>
      </c>
      <c r="H999" s="3">
        <f t="shared" si="7"/>
        <v>0.1943261115</v>
      </c>
      <c r="I999" s="4">
        <f>IF(H999&lt;=('Ejercicio 3 - TIR'!$D$18-'Ejercicio 3 - TIR'!$C$18)/('Ejercicio 3 - TIR'!$E$18-'Ejercicio 3 - TIR'!$C$18),'Ejercicio 3 - TIR'!$C$18+SQRT(('Ejercicio 3 - TIR'!$E$18-'Ejercicio 3 - TIR'!$C$18)*('Ejercicio 3 - TIR'!$D$18-'Ejercicio 3 - TIR'!$C$18)*H999),'Ejercicio 3 - TIR'!$E$18-SQRT(('Ejercicio 3 - TIR'!$E$18-'Ejercicio 3 - TIR'!$C$18)*('Ejercicio 3 - TIR'!$E$18-'Ejercicio 3 - TIR'!$D$18)*(1-H999)))</f>
        <v>35398.97367</v>
      </c>
      <c r="J999" s="3">
        <f t="shared" si="8"/>
        <v>0.7660714425</v>
      </c>
      <c r="K999" s="4">
        <f>IF(J999&lt;=('Ejercicio 3 - TIR'!$D$18-'Ejercicio 3 - TIR'!$C$18)/('Ejercicio 3 - TIR'!$E$18-'Ejercicio 3 - TIR'!$C$18),'Ejercicio 3 - TIR'!$C$18+SQRT(('Ejercicio 3 - TIR'!$E$18-'Ejercicio 3 - TIR'!$C$18)*('Ejercicio 3 - TIR'!$D$18-'Ejercicio 3 - TIR'!$C$18)*J999),'Ejercicio 3 - TIR'!$E$18-SQRT(('Ejercicio 3 - TIR'!$E$18-'Ejercicio 3 - TIR'!$C$18)*('Ejercicio 3 - TIR'!$E$18-'Ejercicio 3 - TIR'!$D$18)*(1-J999)))</f>
        <v>40811.36755</v>
      </c>
      <c r="L999" s="3">
        <f t="shared" si="9"/>
        <v>0.8593996374</v>
      </c>
      <c r="M999" s="4">
        <f>IF(L999&lt;=('Ejercicio 3 - TIR'!$D$18-'Ejercicio 3 - TIR'!$C$18)/('Ejercicio 3 - TIR'!$E$18-'Ejercicio 3 - TIR'!$C$18),'Ejercicio 3 - TIR'!$C$18+SQRT(('Ejercicio 3 - TIR'!$E$18-'Ejercicio 3 - TIR'!$C$18)*('Ejercicio 3 - TIR'!$D$18-'Ejercicio 3 - TIR'!$C$18)*L999),'Ejercicio 3 - TIR'!$E$18-SQRT(('Ejercicio 3 - TIR'!$E$18-'Ejercicio 3 - TIR'!$C$18)*('Ejercicio 3 - TIR'!$E$18-'Ejercicio 3 - TIR'!$D$18)*(1-L999)))</f>
        <v>41752.68924</v>
      </c>
      <c r="N999" s="3">
        <f t="shared" si="10"/>
        <v>0.5314617296</v>
      </c>
      <c r="O999" s="4">
        <f>IF(N999&lt;=('Ejercicio 3 - TIR'!$D$18-'Ejercicio 3 - TIR'!$C$18)/('Ejercicio 3 - TIR'!$E$18-'Ejercicio 3 - TIR'!$C$18),'Ejercicio 3 - TIR'!$C$18+SQRT(('Ejercicio 3 - TIR'!$E$18-'Ejercicio 3 - TIR'!$C$18)*('Ejercicio 3 - TIR'!$D$18-'Ejercicio 3 - TIR'!$C$18)*N999),'Ejercicio 3 - TIR'!$E$18-SQRT(('Ejercicio 3 - TIR'!$E$18-'Ejercicio 3 - TIR'!$C$18)*('Ejercicio 3 - TIR'!$E$18-'Ejercicio 3 - TIR'!$D$18)*(1-N999)))</f>
        <v>38928.56424</v>
      </c>
      <c r="P999" s="3">
        <f t="shared" si="11"/>
        <v>0.464578674</v>
      </c>
      <c r="Q999" s="7">
        <f>IF(P999&lt;=('Ejercicio 3 - TIR'!$D$22-'Ejercicio 3 - TIR'!$C$22)/('Ejercicio 3 - TIR'!$E$22-'Ejercicio 3 - TIR'!$C$22),'Ejercicio 3 - TIR'!$C$22+SQRT(('Ejercicio 3 - TIR'!$E$22-'Ejercicio 3 - TIR'!$C$22)*('Ejercicio 3 - TIR'!$D$22-'Ejercicio 3 - TIR'!$C$22)*P999),'Ejercicio 3 - TIR'!$E$22-SQRT(('Ejercicio 3 - TIR'!$E$22-'Ejercicio 3 - TIR'!$C$22)*('Ejercicio 3 - TIR'!$E$22-'Ejercicio 3 - TIR'!$D$22)*(1-P999)))</f>
        <v>0.1489178425</v>
      </c>
      <c r="R999" s="3">
        <f t="shared" si="12"/>
        <v>0.02793551438</v>
      </c>
      <c r="S999" s="7">
        <f>IF(R999&lt;=('Ejercicio 3 - TIR'!$D$23-'Ejercicio 3 - TIR'!$C$23)/('Ejercicio 3 - TIR'!$E$23-'Ejercicio 3 - TIR'!$C$23),'Ejercicio 3 - TIR'!$C$23+SQRT(('Ejercicio 3 - TIR'!$E$23-'Ejercicio 3 - TIR'!$C$23)*('Ejercicio 3 - TIR'!$D$23-'Ejercicio 3 - TIR'!$C$23)*R999),'Ejercicio 3 - TIR'!$E$23-SQRT(('Ejercicio 3 - TIR'!$E$23-'Ejercicio 3 - TIR'!$C$23)*('Ejercicio 3 - TIR'!$E$23-'Ejercicio 3 - TIR'!$D$23)*(1-R999)))</f>
        <v>0.127091116</v>
      </c>
      <c r="T999" s="3">
        <f t="shared" si="13"/>
        <v>0.5209770391</v>
      </c>
      <c r="U999" s="7">
        <f>IF(T999&lt;=('Ejercicio 3 - TIR'!$D$24-'Ejercicio 3 - TIR'!$C$24)/('Ejercicio 3 - TIR'!$E$24-'Ejercicio 3 - TIR'!$C$24),'Ejercicio 3 - TIR'!$C$24+SQRT(('Ejercicio 3 - TIR'!$E$24-'Ejercicio 3 - TIR'!$C$24)*('Ejercicio 3 - TIR'!$D$24-'Ejercicio 3 - TIR'!$C$24)*T999),'Ejercicio 3 - TIR'!$E$24-SQRT(('Ejercicio 3 - TIR'!$E$24-'Ejercicio 3 - TIR'!$C$24)*('Ejercicio 3 - TIR'!$E$24-'Ejercicio 3 - TIR'!$D$24)*(1-T999)))</f>
        <v>0.1833767247</v>
      </c>
      <c r="V999" s="3">
        <f t="shared" si="14"/>
        <v>0.828974167</v>
      </c>
      <c r="W999" s="7">
        <f>IF(V999&lt;=('Ejercicio 3 - TIR'!$D$25-'Ejercicio 3 - TIR'!$C$25)/('Ejercicio 3 - TIR'!$E$25-'Ejercicio 3 - TIR'!$C$25),'Ejercicio 3 - TIR'!$C$25+SQRT(('Ejercicio 3 - TIR'!$E$25-'Ejercicio 3 - TIR'!$C$25)*('Ejercicio 3 - TIR'!$D$25-'Ejercicio 3 - TIR'!$C$25)*V999),'Ejercicio 3 - TIR'!$E$25-SQRT(('Ejercicio 3 - TIR'!$E$25-'Ejercicio 3 - TIR'!$C$25)*('Ejercicio 3 - TIR'!$E$25-'Ejercicio 3 - TIR'!$D$25)*(1-V999)))</f>
        <v>0.2255338925</v>
      </c>
      <c r="X999" s="3">
        <f t="shared" si="15"/>
        <v>0.9712291939</v>
      </c>
      <c r="Y999" s="7">
        <f>IF(X999&lt;=('Ejercicio 3 - TIR'!$D$26-'Ejercicio 3 - TIR'!$C$26)/('Ejercicio 3 - TIR'!$E$26-'Ejercicio 3 - TIR'!$C$26),'Ejercicio 3 - TIR'!$C$26+SQRT(('Ejercicio 3 - TIR'!$E$26-'Ejercicio 3 - TIR'!$C$26)*('Ejercicio 3 - TIR'!$D$26-'Ejercicio 3 - TIR'!$C$26)*X999),'Ejercicio 3 - TIR'!$E$26-SQRT(('Ejercicio 3 - TIR'!$E$26-'Ejercicio 3 - TIR'!$C$26)*('Ejercicio 3 - TIR'!$E$26-'Ejercicio 3 - TIR'!$D$26)*(1-X999)))</f>
        <v>0.2675355565</v>
      </c>
      <c r="Z999" s="3">
        <f t="shared" si="16"/>
        <v>1.148917842</v>
      </c>
      <c r="AA999" s="3">
        <f t="shared" si="17"/>
        <v>1.294935093</v>
      </c>
      <c r="AB999" s="3">
        <f t="shared" si="18"/>
        <v>1.532396049</v>
      </c>
      <c r="AC999" s="3">
        <f t="shared" si="19"/>
        <v>1.878003295</v>
      </c>
      <c r="AD999" s="3">
        <f t="shared" si="20"/>
        <v>2.380435952</v>
      </c>
      <c r="AE999" s="2">
        <f t="shared" si="21"/>
        <v>5184.690974</v>
      </c>
      <c r="AF999" s="2">
        <f t="shared" si="22"/>
        <v>5843.619136</v>
      </c>
      <c r="AG999" s="2">
        <f t="shared" si="23"/>
        <v>6915.202874</v>
      </c>
      <c r="AH999" s="2">
        <f t="shared" si="24"/>
        <v>8474.815495</v>
      </c>
      <c r="AI999" s="2">
        <f t="shared" si="25"/>
        <v>10742.12997</v>
      </c>
      <c r="AJ999" s="4">
        <f t="shared" si="26"/>
        <v>47869.88814</v>
      </c>
      <c r="AK999" s="4">
        <f t="shared" si="27"/>
        <v>45839.37327</v>
      </c>
      <c r="AL999" s="4">
        <f t="shared" si="28"/>
        <v>62539.1784</v>
      </c>
      <c r="AM999" s="4">
        <f t="shared" si="29"/>
        <v>78411.68797</v>
      </c>
      <c r="AN999" s="4">
        <f t="shared" si="30"/>
        <v>92666.95388</v>
      </c>
      <c r="AO999" s="4">
        <f>C999/'Ejercicio 3 - TIR'!$D$7</f>
        <v>13599.09518</v>
      </c>
      <c r="AP999" s="4">
        <f t="shared" si="31"/>
        <v>34270.79295</v>
      </c>
      <c r="AQ999" s="4">
        <f t="shared" si="32"/>
        <v>32240.27809</v>
      </c>
      <c r="AR999" s="4">
        <f t="shared" si="33"/>
        <v>48940.08322</v>
      </c>
      <c r="AS999" s="4">
        <f t="shared" si="34"/>
        <v>64812.59279</v>
      </c>
      <c r="AT999" s="4">
        <f t="shared" si="35"/>
        <v>79067.8587</v>
      </c>
      <c r="AU999" s="4">
        <f>AP999*'Ejercicio 3 - TIR'!$D$5</f>
        <v>17135.39648</v>
      </c>
      <c r="AV999" s="4">
        <f>AQ999*'Ejercicio 3 - TIR'!$D$5</f>
        <v>16120.13905</v>
      </c>
      <c r="AW999" s="4">
        <f>AR999*'Ejercicio 3 - TIR'!$D$5</f>
        <v>24470.04161</v>
      </c>
      <c r="AX999" s="4">
        <f>AS999*'Ejercicio 3 - TIR'!$D$5</f>
        <v>32406.29639</v>
      </c>
      <c r="AY999" s="4">
        <f>AT999*'Ejercicio 3 - TIR'!$D$5</f>
        <v>39533.92935</v>
      </c>
      <c r="AZ999" s="4">
        <f t="shared" ref="AZ999:BD999" si="3032">AJ999-AU999-AE999</f>
        <v>25549.80069</v>
      </c>
      <c r="BA999" s="4">
        <f t="shared" si="3032"/>
        <v>23875.61509</v>
      </c>
      <c r="BB999" s="4">
        <f t="shared" si="3032"/>
        <v>31153.93392</v>
      </c>
      <c r="BC999" s="4">
        <f t="shared" si="3032"/>
        <v>37530.57608</v>
      </c>
      <c r="BD999" s="4">
        <f t="shared" si="3032"/>
        <v>42390.89456</v>
      </c>
      <c r="BE999" s="4">
        <f t="shared" ref="BE999:BI999" si="3033">AZ999/Z999</f>
        <v>22238.14423</v>
      </c>
      <c r="BF999" s="4">
        <f t="shared" si="3033"/>
        <v>18437.69253</v>
      </c>
      <c r="BG999" s="4">
        <f t="shared" si="3033"/>
        <v>20330.21028</v>
      </c>
      <c r="BH999" s="4">
        <f t="shared" si="3033"/>
        <v>19984.29725</v>
      </c>
      <c r="BI999" s="4">
        <f t="shared" si="3033"/>
        <v>17808.03828</v>
      </c>
      <c r="BJ999" s="4">
        <f t="shared" si="38"/>
        <v>82876.73652</v>
      </c>
      <c r="BK999" s="4">
        <f t="shared" si="39"/>
        <v>32371.77509</v>
      </c>
      <c r="BL999" s="4">
        <f t="shared" si="40"/>
        <v>115248.5116</v>
      </c>
      <c r="BM999" s="4">
        <f>BK999*'Ejercicio 3 - TIR'!$D$5</f>
        <v>16185.88754</v>
      </c>
      <c r="BN999" s="4">
        <f t="shared" si="41"/>
        <v>99062.62407</v>
      </c>
      <c r="BO999" s="4">
        <f t="shared" si="42"/>
        <v>41615.32848</v>
      </c>
      <c r="BP999" s="4">
        <f t="shared" si="43"/>
        <v>-102811.2568</v>
      </c>
      <c r="BQ999" s="4">
        <f t="shared" ref="BQ999:BT999" si="3034">BE999</f>
        <v>22238.14423</v>
      </c>
      <c r="BR999" s="4">
        <f t="shared" si="3034"/>
        <v>18437.69253</v>
      </c>
      <c r="BS999" s="4">
        <f t="shared" si="3034"/>
        <v>20330.21028</v>
      </c>
      <c r="BT999" s="4">
        <f t="shared" si="3034"/>
        <v>19984.29725</v>
      </c>
      <c r="BU999" s="4">
        <f t="shared" si="45"/>
        <v>59423.36676</v>
      </c>
      <c r="BV999" s="36">
        <f t="shared" si="46"/>
        <v>9.502338844</v>
      </c>
    </row>
    <row r="1000" ht="15.0" customHeight="1">
      <c r="A1000" s="2">
        <v>999.0</v>
      </c>
      <c r="B1000" s="3">
        <f t="shared" si="4"/>
        <v>0.50532173</v>
      </c>
      <c r="C1000" s="4">
        <f>IF(B1000&lt;=('Ejercicio 3 - TIR'!$D$13-'Ejercicio 3 - TIR'!$C$13)/('Ejercicio 3 - TIR'!$E$13-'Ejercicio 3 - TIR'!$C$13),'Ejercicio 3 - TIR'!$C$13+SQRT(('Ejercicio 3 - TIR'!$E$13-'Ejercicio 3 - TIR'!$C$13)*('Ejercicio 3 - TIR'!$D$13-'Ejercicio 3 - TIR'!$C$13)*B1000),'Ejercicio 3 - TIR'!$E$13-SQRT(('Ejercicio 3 - TIR'!$E$13-'Ejercicio 3 - TIR'!$C$13)*('Ejercicio 3 - TIR'!$E$13-'Ejercicio 3 - TIR'!$D$13)*(1-B1000)))</f>
        <v>75635.80652</v>
      </c>
      <c r="D1000" s="3">
        <f t="shared" si="5"/>
        <v>0.3104176061</v>
      </c>
      <c r="E1000" s="4">
        <f>IF(D1000&lt;=('Ejercicio 3 - TIR'!$D$14-'Ejercicio 3 - TIR'!$C$14)/('Ejercicio 3 - TIR'!$E$14-'Ejercicio 3 - TIR'!$C$14),'Ejercicio 3 - TIR'!$C$14+SQRT(('Ejercicio 3 - TIR'!$E$14-'Ejercicio 3 - TIR'!$C$14)*('Ejercicio 3 - TIR'!$D$14-'Ejercicio 3 - TIR'!$C$14)*D1000),'Ejercicio 3 - TIR'!$E$14-SQRT(('Ejercicio 3 - TIR'!$E$14-'Ejercicio 3 - TIR'!$C$14)*('Ejercicio 3 - TIR'!$E$14-'Ejercicio 3 - TIR'!$D$14)*(1-D1000)))</f>
        <v>29825.07207</v>
      </c>
      <c r="F1000" s="3">
        <f t="shared" si="6"/>
        <v>0.4037972259</v>
      </c>
      <c r="G1000" s="4">
        <f>IF(F1000&lt;=('Ejercicio 3 - TIR'!$D$18-'Ejercicio 3 - TIR'!$C$18)/('Ejercicio 3 - TIR'!$E$18-'Ejercicio 3 - TIR'!$C$18),'Ejercicio 3 - TIR'!$C$18+SQRT(('Ejercicio 3 - TIR'!$E$18-'Ejercicio 3 - TIR'!$C$18)*('Ejercicio 3 - TIR'!$D$18-'Ejercicio 3 - TIR'!$C$18)*F1000),'Ejercicio 3 - TIR'!$E$18-SQRT(('Ejercicio 3 - TIR'!$E$18-'Ejercicio 3 - TIR'!$C$18)*('Ejercicio 3 - TIR'!$E$18-'Ejercicio 3 - TIR'!$D$18)*(1-F1000)))</f>
        <v>37782.64633</v>
      </c>
      <c r="H1000" s="3">
        <f t="shared" si="7"/>
        <v>0.9106011341</v>
      </c>
      <c r="I1000" s="4">
        <f>IF(H1000&lt;=('Ejercicio 3 - TIR'!$D$18-'Ejercicio 3 - TIR'!$C$18)/('Ejercicio 3 - TIR'!$E$18-'Ejercicio 3 - TIR'!$C$18),'Ejercicio 3 - TIR'!$C$18+SQRT(('Ejercicio 3 - TIR'!$E$18-'Ejercicio 3 - TIR'!$C$18)*('Ejercicio 3 - TIR'!$D$18-'Ejercicio 3 - TIR'!$C$18)*H1000),'Ejercicio 3 - TIR'!$E$18-SQRT(('Ejercicio 3 - TIR'!$E$18-'Ejercicio 3 - TIR'!$C$18)*('Ejercicio 3 - TIR'!$E$18-'Ejercicio 3 - TIR'!$D$18)*(1-H1000)))</f>
        <v>42410.61495</v>
      </c>
      <c r="J1000" s="3">
        <f t="shared" si="8"/>
        <v>0.8001391305</v>
      </c>
      <c r="K1000" s="4">
        <f>IF(J1000&lt;=('Ejercicio 3 - TIR'!$D$18-'Ejercicio 3 - TIR'!$C$18)/('Ejercicio 3 - TIR'!$E$18-'Ejercicio 3 - TIR'!$C$18),'Ejercicio 3 - TIR'!$C$18+SQRT(('Ejercicio 3 - TIR'!$E$18-'Ejercicio 3 - TIR'!$C$18)*('Ejercicio 3 - TIR'!$D$18-'Ejercicio 3 - TIR'!$C$18)*J1000),'Ejercicio 3 - TIR'!$E$18-SQRT(('Ejercicio 3 - TIR'!$E$18-'Ejercicio 3 - TIR'!$C$18)*('Ejercicio 3 - TIR'!$E$18-'Ejercicio 3 - TIR'!$D$18)*(1-J1000)))</f>
        <v>41128.36401</v>
      </c>
      <c r="L1000" s="3">
        <f t="shared" si="9"/>
        <v>0.2913270328</v>
      </c>
      <c r="M1000" s="4">
        <f>IF(L1000&lt;=('Ejercicio 3 - TIR'!$D$18-'Ejercicio 3 - TIR'!$C$18)/('Ejercicio 3 - TIR'!$E$18-'Ejercicio 3 - TIR'!$C$18),'Ejercicio 3 - TIR'!$C$18+SQRT(('Ejercicio 3 - TIR'!$E$18-'Ejercicio 3 - TIR'!$C$18)*('Ejercicio 3 - TIR'!$D$18-'Ejercicio 3 - TIR'!$C$18)*L1000),'Ejercicio 3 - TIR'!$E$18-SQRT(('Ejercicio 3 - TIR'!$E$18-'Ejercicio 3 - TIR'!$C$18)*('Ejercicio 3 - TIR'!$E$18-'Ejercicio 3 - TIR'!$D$18)*(1-L1000)))</f>
        <v>36610.52607</v>
      </c>
      <c r="N1000" s="3">
        <f t="shared" si="10"/>
        <v>0.3953910627</v>
      </c>
      <c r="O1000" s="4">
        <f>IF(N1000&lt;=('Ejercicio 3 - TIR'!$D$18-'Ejercicio 3 - TIR'!$C$18)/('Ejercicio 3 - TIR'!$E$18-'Ejercicio 3 - TIR'!$C$18),'Ejercicio 3 - TIR'!$C$18+SQRT(('Ejercicio 3 - TIR'!$E$18-'Ejercicio 3 - TIR'!$C$18)*('Ejercicio 3 - TIR'!$D$18-'Ejercicio 3 - TIR'!$C$18)*N1000),'Ejercicio 3 - TIR'!$E$18-SQRT(('Ejercicio 3 - TIR'!$E$18-'Ejercicio 3 - TIR'!$C$18)*('Ejercicio 3 - TIR'!$E$18-'Ejercicio 3 - TIR'!$D$18)*(1-N1000)))</f>
        <v>37701.21155</v>
      </c>
      <c r="P1000" s="3">
        <f t="shared" si="11"/>
        <v>0.04505939521</v>
      </c>
      <c r="Q1000" s="7">
        <f>IF(P1000&lt;=('Ejercicio 3 - TIR'!$D$22-'Ejercicio 3 - TIR'!$C$22)/('Ejercicio 3 - TIR'!$E$22-'Ejercicio 3 - TIR'!$C$22),'Ejercicio 3 - TIR'!$C$22+SQRT(('Ejercicio 3 - TIR'!$E$22-'Ejercicio 3 - TIR'!$C$22)*('Ejercicio 3 - TIR'!$D$22-'Ejercicio 3 - TIR'!$C$22)*P1000),'Ejercicio 3 - TIR'!$E$22-SQRT(('Ejercicio 3 - TIR'!$E$22-'Ejercicio 3 - TIR'!$C$22)*('Ejercicio 3 - TIR'!$E$22-'Ejercicio 3 - TIR'!$D$22)*(1-P1000)))</f>
        <v>0.1290059376</v>
      </c>
      <c r="R1000" s="3">
        <f t="shared" si="12"/>
        <v>0.5094590136</v>
      </c>
      <c r="S1000" s="7">
        <f>IF(R1000&lt;=('Ejercicio 3 - TIR'!$D$23-'Ejercicio 3 - TIR'!$C$23)/('Ejercicio 3 - TIR'!$E$23-'Ejercicio 3 - TIR'!$C$23),'Ejercicio 3 - TIR'!$C$23+SQRT(('Ejercicio 3 - TIR'!$E$23-'Ejercicio 3 - TIR'!$C$23)*('Ejercicio 3 - TIR'!$D$23-'Ejercicio 3 - TIR'!$C$23)*R1000),'Ejercicio 3 - TIR'!$E$23-SQRT(('Ejercicio 3 - TIR'!$E$23-'Ejercicio 3 - TIR'!$C$23)*('Ejercicio 3 - TIR'!$E$23-'Ejercicio 3 - TIR'!$D$23)*(1-R1000)))</f>
        <v>0.1502851254</v>
      </c>
      <c r="T1000" s="3">
        <f t="shared" si="13"/>
        <v>0.043937059</v>
      </c>
      <c r="U1000" s="7">
        <f>IF(T1000&lt;=('Ejercicio 3 - TIR'!$D$24-'Ejercicio 3 - TIR'!$C$24)/('Ejercicio 3 - TIR'!$E$24-'Ejercicio 3 - TIR'!$C$24),'Ejercicio 3 - TIR'!$C$24+SQRT(('Ejercicio 3 - TIR'!$E$24-'Ejercicio 3 - TIR'!$C$24)*('Ejercicio 3 - TIR'!$D$24-'Ejercicio 3 - TIR'!$C$24)*T1000),'Ejercicio 3 - TIR'!$E$24-SQRT(('Ejercicio 3 - TIR'!$E$24-'Ejercicio 3 - TIR'!$C$24)*('Ejercicio 3 - TIR'!$E$24-'Ejercicio 3 - TIR'!$D$24)*(1-T1000)))</f>
        <v>0.1596056142</v>
      </c>
      <c r="V1000" s="3">
        <f t="shared" si="14"/>
        <v>0.974025181</v>
      </c>
      <c r="W1000" s="7">
        <f>IF(V1000&lt;=('Ejercicio 3 - TIR'!$D$25-'Ejercicio 3 - TIR'!$C$25)/('Ejercicio 3 - TIR'!$E$25-'Ejercicio 3 - TIR'!$C$25),'Ejercicio 3 - TIR'!$C$25+SQRT(('Ejercicio 3 - TIR'!$E$25-'Ejercicio 3 - TIR'!$C$25)*('Ejercicio 3 - TIR'!$D$25-'Ejercicio 3 - TIR'!$C$25)*V1000),'Ejercicio 3 - TIR'!$E$25-SQRT(('Ejercicio 3 - TIR'!$E$25-'Ejercicio 3 - TIR'!$C$25)*('Ejercicio 3 - TIR'!$E$25-'Ejercicio 3 - TIR'!$D$25)*(1-V1000)))</f>
        <v>0.2404652286</v>
      </c>
      <c r="X1000" s="3">
        <f t="shared" si="15"/>
        <v>0.6627656259</v>
      </c>
      <c r="Y1000" s="7">
        <f>IF(X1000&lt;=('Ejercicio 3 - TIR'!$D$26-'Ejercicio 3 - TIR'!$C$26)/('Ejercicio 3 - TIR'!$E$26-'Ejercicio 3 - TIR'!$C$26),'Ejercicio 3 - TIR'!$C$26+SQRT(('Ejercicio 3 - TIR'!$E$26-'Ejercicio 3 - TIR'!$C$26)*('Ejercicio 3 - TIR'!$D$26-'Ejercicio 3 - TIR'!$C$26)*X1000),'Ejercicio 3 - TIR'!$E$26-SQRT(('Ejercicio 3 - TIR'!$E$26-'Ejercicio 3 - TIR'!$C$26)*('Ejercicio 3 - TIR'!$E$26-'Ejercicio 3 - TIR'!$D$26)*(1-X1000)))</f>
        <v>0.2373260545</v>
      </c>
      <c r="Z1000" s="3">
        <f t="shared" si="16"/>
        <v>1.129005938</v>
      </c>
      <c r="AA1000" s="3">
        <f t="shared" si="17"/>
        <v>1.298678736</v>
      </c>
      <c r="AB1000" s="3">
        <f t="shared" si="18"/>
        <v>1.505955154</v>
      </c>
      <c r="AC1000" s="3">
        <f t="shared" si="19"/>
        <v>1.868085004</v>
      </c>
      <c r="AD1000" s="3">
        <f t="shared" si="20"/>
        <v>2.311430248</v>
      </c>
      <c r="AE1000" s="2">
        <f t="shared" si="21"/>
        <v>3847.611385</v>
      </c>
      <c r="AF1000" s="2">
        <f t="shared" si="22"/>
        <v>4425.850144</v>
      </c>
      <c r="AG1000" s="2">
        <f t="shared" si="23"/>
        <v>5132.240675</v>
      </c>
      <c r="AH1000" s="2">
        <f t="shared" si="24"/>
        <v>6366.366102</v>
      </c>
      <c r="AI1000" s="2">
        <f t="shared" si="25"/>
        <v>7877.27065</v>
      </c>
      <c r="AJ1000" s="4">
        <f t="shared" si="26"/>
        <v>42656.83204</v>
      </c>
      <c r="AK1000" s="4">
        <f t="shared" si="27"/>
        <v>55077.76383</v>
      </c>
      <c r="AL1000" s="4">
        <f t="shared" si="28"/>
        <v>61937.47175</v>
      </c>
      <c r="AM1000" s="4">
        <f t="shared" si="29"/>
        <v>68391.57474</v>
      </c>
      <c r="AN1000" s="4">
        <f t="shared" si="30"/>
        <v>87143.72076</v>
      </c>
      <c r="AO1000" s="4">
        <f>C1000/'Ejercicio 3 - TIR'!$D$7</f>
        <v>15127.1613</v>
      </c>
      <c r="AP1000" s="4">
        <f t="shared" si="31"/>
        <v>27529.67074</v>
      </c>
      <c r="AQ1000" s="4">
        <f t="shared" si="32"/>
        <v>39950.60253</v>
      </c>
      <c r="AR1000" s="4">
        <f t="shared" si="33"/>
        <v>46810.31045</v>
      </c>
      <c r="AS1000" s="4">
        <f t="shared" si="34"/>
        <v>53264.41344</v>
      </c>
      <c r="AT1000" s="4">
        <f t="shared" si="35"/>
        <v>72016.55945</v>
      </c>
      <c r="AU1000" s="4">
        <f>AP1000*'Ejercicio 3 - TIR'!$D$5</f>
        <v>13764.83537</v>
      </c>
      <c r="AV1000" s="4">
        <f>AQ1000*'Ejercicio 3 - TIR'!$D$5</f>
        <v>19975.30126</v>
      </c>
      <c r="AW1000" s="4">
        <f>AR1000*'Ejercicio 3 - TIR'!$D$5</f>
        <v>23405.15522</v>
      </c>
      <c r="AX1000" s="4">
        <f>AS1000*'Ejercicio 3 - TIR'!$D$5</f>
        <v>26632.20672</v>
      </c>
      <c r="AY1000" s="4">
        <f>AT1000*'Ejercicio 3 - TIR'!$D$5</f>
        <v>36008.27973</v>
      </c>
      <c r="AZ1000" s="4">
        <f t="shared" ref="AZ1000:BD1000" si="3035">AJ1000-AU1000-AE1000</f>
        <v>25044.38529</v>
      </c>
      <c r="BA1000" s="4">
        <f t="shared" si="3035"/>
        <v>30676.61242</v>
      </c>
      <c r="BB1000" s="4">
        <f t="shared" si="3035"/>
        <v>33400.07585</v>
      </c>
      <c r="BC1000" s="4">
        <f t="shared" si="3035"/>
        <v>35393.00192</v>
      </c>
      <c r="BD1000" s="4">
        <f t="shared" si="3035"/>
        <v>43258.17038</v>
      </c>
      <c r="BE1000" s="4">
        <f t="shared" ref="BE1000:BI1000" si="3036">AZ1000/Z1000</f>
        <v>22182.68696</v>
      </c>
      <c r="BF1000" s="4">
        <f t="shared" si="3036"/>
        <v>23621.40194</v>
      </c>
      <c r="BG1000" s="4">
        <f t="shared" si="3036"/>
        <v>22178.66566</v>
      </c>
      <c r="BH1000" s="4">
        <f t="shared" si="3036"/>
        <v>18946.14102</v>
      </c>
      <c r="BI1000" s="4">
        <f t="shared" si="3036"/>
        <v>18714.89327</v>
      </c>
      <c r="BJ1000" s="4">
        <f t="shared" si="38"/>
        <v>68938.57371</v>
      </c>
      <c r="BK1000" s="4">
        <f t="shared" si="39"/>
        <v>34965.3782</v>
      </c>
      <c r="BL1000" s="4">
        <f t="shared" si="40"/>
        <v>103903.9519</v>
      </c>
      <c r="BM1000" s="4">
        <f>BK1000*'Ejercicio 3 - TIR'!$D$5</f>
        <v>17482.6891</v>
      </c>
      <c r="BN1000" s="4">
        <f t="shared" si="41"/>
        <v>86421.26281</v>
      </c>
      <c r="BO1000" s="4">
        <f t="shared" si="42"/>
        <v>37388.65272</v>
      </c>
      <c r="BP1000" s="4">
        <f t="shared" si="43"/>
        <v>-105460.8786</v>
      </c>
      <c r="BQ1000" s="4">
        <f t="shared" ref="BQ1000:BT1000" si="3037">BE1000</f>
        <v>22182.68696</v>
      </c>
      <c r="BR1000" s="4">
        <f t="shared" si="3037"/>
        <v>23621.40194</v>
      </c>
      <c r="BS1000" s="4">
        <f t="shared" si="3037"/>
        <v>22178.66566</v>
      </c>
      <c r="BT1000" s="4">
        <f t="shared" si="3037"/>
        <v>18946.14102</v>
      </c>
      <c r="BU1000" s="4">
        <f t="shared" si="45"/>
        <v>56103.54599</v>
      </c>
      <c r="BV1000" s="36">
        <f t="shared" si="46"/>
        <v>9.566597757</v>
      </c>
    </row>
    <row r="1001" ht="15.0" customHeight="1">
      <c r="A1001" s="2">
        <v>1000.0</v>
      </c>
      <c r="B1001" s="3">
        <f t="shared" si="4"/>
        <v>0.976958288</v>
      </c>
      <c r="C1001" s="4">
        <f>IF(B1001&lt;=('Ejercicio 3 - TIR'!$D$13-'Ejercicio 3 - TIR'!$C$13)/('Ejercicio 3 - TIR'!$E$13-'Ejercicio 3 - TIR'!$C$13),'Ejercicio 3 - TIR'!$C$13+SQRT(('Ejercicio 3 - TIR'!$E$13-'Ejercicio 3 - TIR'!$C$13)*('Ejercicio 3 - TIR'!$D$13-'Ejercicio 3 - TIR'!$C$13)*B1001),'Ejercicio 3 - TIR'!$E$13-SQRT(('Ejercicio 3 - TIR'!$E$13-'Ejercicio 3 - TIR'!$C$13)*('Ejercicio 3 - TIR'!$E$13-'Ejercicio 3 - TIR'!$D$13)*(1-B1001)))</f>
        <v>94741.66809</v>
      </c>
      <c r="D1001" s="3">
        <f t="shared" si="5"/>
        <v>0.408239816</v>
      </c>
      <c r="E1001" s="4">
        <f>IF(D1001&lt;=('Ejercicio 3 - TIR'!$D$14-'Ejercicio 3 - TIR'!$C$14)/('Ejercicio 3 - TIR'!$E$14-'Ejercicio 3 - TIR'!$C$14),'Ejercicio 3 - TIR'!$C$14+SQRT(('Ejercicio 3 - TIR'!$E$14-'Ejercicio 3 - TIR'!$C$14)*('Ejercicio 3 - TIR'!$D$14-'Ejercicio 3 - TIR'!$C$14)*D1001),'Ejercicio 3 - TIR'!$E$14-SQRT(('Ejercicio 3 - TIR'!$E$14-'Ejercicio 3 - TIR'!$C$14)*('Ejercicio 3 - TIR'!$E$14-'Ejercicio 3 - TIR'!$D$14)*(1-D1001)))</f>
        <v>30578.53368</v>
      </c>
      <c r="F1001" s="3">
        <f t="shared" si="6"/>
        <v>0.04289973966</v>
      </c>
      <c r="G1001" s="4">
        <f>IF(F1001&lt;=('Ejercicio 3 - TIR'!$D$18-'Ejercicio 3 - TIR'!$C$18)/('Ejercicio 3 - TIR'!$E$18-'Ejercicio 3 - TIR'!$C$18),'Ejercicio 3 - TIR'!$C$18+SQRT(('Ejercicio 3 - TIR'!$E$18-'Ejercicio 3 - TIR'!$C$18)*('Ejercicio 3 - TIR'!$D$18-'Ejercicio 3 - TIR'!$C$18)*F1001),'Ejercicio 3 - TIR'!$E$18-SQRT(('Ejercicio 3 - TIR'!$E$18-'Ejercicio 3 - TIR'!$C$18)*('Ejercicio 3 - TIR'!$E$18-'Ejercicio 3 - TIR'!$D$18)*(1-F1001)))</f>
        <v>32536.72248</v>
      </c>
      <c r="H1001" s="3">
        <f t="shared" si="7"/>
        <v>0.7284257931</v>
      </c>
      <c r="I1001" s="4">
        <f>IF(H1001&lt;=('Ejercicio 3 - TIR'!$D$18-'Ejercicio 3 - TIR'!$C$18)/('Ejercicio 3 - TIR'!$E$18-'Ejercicio 3 - TIR'!$C$18),'Ejercicio 3 - TIR'!$C$18+SQRT(('Ejercicio 3 - TIR'!$E$18-'Ejercicio 3 - TIR'!$C$18)*('Ejercicio 3 - TIR'!$D$18-'Ejercicio 3 - TIR'!$C$18)*H1001),'Ejercicio 3 - TIR'!$E$18-SQRT(('Ejercicio 3 - TIR'!$E$18-'Ejercicio 3 - TIR'!$C$18)*('Ejercicio 3 - TIR'!$E$18-'Ejercicio 3 - TIR'!$D$18)*(1-H1001)))</f>
        <v>40486.90068</v>
      </c>
      <c r="J1001" s="3">
        <f t="shared" si="8"/>
        <v>0.6174885541</v>
      </c>
      <c r="K1001" s="4">
        <f>IF(J1001&lt;=('Ejercicio 3 - TIR'!$D$18-'Ejercicio 3 - TIR'!$C$18)/('Ejercicio 3 - TIR'!$E$18-'Ejercicio 3 - TIR'!$C$18),'Ejercicio 3 - TIR'!$C$18+SQRT(('Ejercicio 3 - TIR'!$E$18-'Ejercicio 3 - TIR'!$C$18)*('Ejercicio 3 - TIR'!$D$18-'Ejercicio 3 - TIR'!$C$18)*J1001),'Ejercicio 3 - TIR'!$E$18-SQRT(('Ejercicio 3 - TIR'!$E$18-'Ejercicio 3 - TIR'!$C$18)*('Ejercicio 3 - TIR'!$E$18-'Ejercicio 3 - TIR'!$D$18)*(1-J1001)))</f>
        <v>39624.09908</v>
      </c>
      <c r="L1001" s="3">
        <f t="shared" si="9"/>
        <v>0.6562560343</v>
      </c>
      <c r="M1001" s="4">
        <f>IF(L1001&lt;=('Ejercicio 3 - TIR'!$D$18-'Ejercicio 3 - TIR'!$C$18)/('Ejercicio 3 - TIR'!$E$18-'Ejercicio 3 - TIR'!$C$18),'Ejercicio 3 - TIR'!$C$18+SQRT(('Ejercicio 3 - TIR'!$E$18-'Ejercicio 3 - TIR'!$C$18)*('Ejercicio 3 - TIR'!$D$18-'Ejercicio 3 - TIR'!$C$18)*L1001),'Ejercicio 3 - TIR'!$E$18-SQRT(('Ejercicio 3 - TIR'!$E$18-'Ejercicio 3 - TIR'!$C$18)*('Ejercicio 3 - TIR'!$E$18-'Ejercicio 3 - TIR'!$D$18)*(1-L1001)))</f>
        <v>39921.61303</v>
      </c>
      <c r="N1001" s="3">
        <f t="shared" si="10"/>
        <v>0.8921053381</v>
      </c>
      <c r="O1001" s="4">
        <f>IF(N1001&lt;=('Ejercicio 3 - TIR'!$D$18-'Ejercicio 3 - TIR'!$C$18)/('Ejercicio 3 - TIR'!$E$18-'Ejercicio 3 - TIR'!$C$18),'Ejercicio 3 - TIR'!$C$18+SQRT(('Ejercicio 3 - TIR'!$E$18-'Ejercicio 3 - TIR'!$C$18)*('Ejercicio 3 - TIR'!$D$18-'Ejercicio 3 - TIR'!$C$18)*N1001),'Ejercicio 3 - TIR'!$E$18-SQRT(('Ejercicio 3 - TIR'!$E$18-'Ejercicio 3 - TIR'!$C$18)*('Ejercicio 3 - TIR'!$E$18-'Ejercicio 3 - TIR'!$D$18)*(1-N1001)))</f>
        <v>42155.3384</v>
      </c>
      <c r="P1001" s="3">
        <f t="shared" si="11"/>
        <v>0.7686999054</v>
      </c>
      <c r="Q1001" s="7">
        <f>IF(P1001&lt;=('Ejercicio 3 - TIR'!$D$22-'Ejercicio 3 - TIR'!$C$22)/('Ejercicio 3 - TIR'!$E$22-'Ejercicio 3 - TIR'!$C$22),'Ejercicio 3 - TIR'!$C$22+SQRT(('Ejercicio 3 - TIR'!$E$22-'Ejercicio 3 - TIR'!$C$22)*('Ejercicio 3 - TIR'!$D$22-'Ejercicio 3 - TIR'!$C$22)*P1001),'Ejercicio 3 - TIR'!$E$22-SQRT(('Ejercicio 3 - TIR'!$E$22-'Ejercicio 3 - TIR'!$C$22)*('Ejercicio 3 - TIR'!$E$22-'Ejercicio 3 - TIR'!$D$22)*(1-P1001)))</f>
        <v>0.1595955845</v>
      </c>
      <c r="R1001" s="3">
        <f t="shared" si="12"/>
        <v>0.8264014102</v>
      </c>
      <c r="S1001" s="7">
        <f>IF(R1001&lt;=('Ejercicio 3 - TIR'!$D$23-'Ejercicio 3 - TIR'!$C$23)/('Ejercicio 3 - TIR'!$E$23-'Ejercicio 3 - TIR'!$C$23),'Ejercicio 3 - TIR'!$C$23+SQRT(('Ejercicio 3 - TIR'!$E$23-'Ejercicio 3 - TIR'!$C$23)*('Ejercicio 3 - TIR'!$D$23-'Ejercicio 3 - TIR'!$C$23)*R1001),'Ejercicio 3 - TIR'!$E$23-SQRT(('Ejercicio 3 - TIR'!$E$23-'Ejercicio 3 - TIR'!$C$23)*('Ejercicio 3 - TIR'!$E$23-'Ejercicio 3 - TIR'!$D$23)*(1-R1001)))</f>
        <v>0.162322968</v>
      </c>
      <c r="T1001" s="3">
        <f t="shared" si="13"/>
        <v>0.4759846893</v>
      </c>
      <c r="U1001" s="7">
        <f>IF(T1001&lt;=('Ejercicio 3 - TIR'!$D$24-'Ejercicio 3 - TIR'!$C$24)/('Ejercicio 3 - TIR'!$E$24-'Ejercicio 3 - TIR'!$C$24),'Ejercicio 3 - TIR'!$C$24+SQRT(('Ejercicio 3 - TIR'!$E$24-'Ejercicio 3 - TIR'!$C$24)*('Ejercicio 3 - TIR'!$D$24-'Ejercicio 3 - TIR'!$C$24)*T1001),'Ejercicio 3 - TIR'!$E$24-SQRT(('Ejercicio 3 - TIR'!$E$24-'Ejercicio 3 - TIR'!$C$24)*('Ejercicio 3 - TIR'!$E$24-'Ejercicio 3 - TIR'!$D$24)*(1-T1001)))</f>
        <v>0.1816953936</v>
      </c>
      <c r="V1001" s="3">
        <f t="shared" si="14"/>
        <v>0.7636247948</v>
      </c>
      <c r="W1001" s="7">
        <f>IF(V1001&lt;=('Ejercicio 3 - TIR'!$D$25-'Ejercicio 3 - TIR'!$C$25)/('Ejercicio 3 - TIR'!$E$25-'Ejercicio 3 - TIR'!$C$25),'Ejercicio 3 - TIR'!$C$25+SQRT(('Ejercicio 3 - TIR'!$E$25-'Ejercicio 3 - TIR'!$C$25)*('Ejercicio 3 - TIR'!$D$25-'Ejercicio 3 - TIR'!$C$25)*V1001),'Ejercicio 3 - TIR'!$E$25-SQRT(('Ejercicio 3 - TIR'!$E$25-'Ejercicio 3 - TIR'!$C$25)*('Ejercicio 3 - TIR'!$E$25-'Ejercicio 3 - TIR'!$D$25)*(1-V1001)))</f>
        <v>0.221236947</v>
      </c>
      <c r="X1001" s="3">
        <f t="shared" si="15"/>
        <v>0.2951246568</v>
      </c>
      <c r="Y1001" s="7">
        <f>IF(X1001&lt;=('Ejercicio 3 - TIR'!$D$26-'Ejercicio 3 - TIR'!$C$26)/('Ejercicio 3 - TIR'!$E$26-'Ejercicio 3 - TIR'!$C$26),'Ejercicio 3 - TIR'!$C$26+SQRT(('Ejercicio 3 - TIR'!$E$26-'Ejercicio 3 - TIR'!$C$26)*('Ejercicio 3 - TIR'!$D$26-'Ejercicio 3 - TIR'!$C$26)*X1001),'Ejercicio 3 - TIR'!$E$26-SQRT(('Ejercicio 3 - TIR'!$E$26-'Ejercicio 3 - TIR'!$C$26)*('Ejercicio 3 - TIR'!$E$26-'Ejercicio 3 - TIR'!$D$26)*(1-X1001)))</f>
        <v>0.2182282938</v>
      </c>
      <c r="Z1001" s="3">
        <f t="shared" si="16"/>
        <v>1.159595585</v>
      </c>
      <c r="AA1001" s="3">
        <f t="shared" si="17"/>
        <v>1.347824581</v>
      </c>
      <c r="AB1001" s="3">
        <f t="shared" si="18"/>
        <v>1.592718099</v>
      </c>
      <c r="AC1001" s="3">
        <f t="shared" si="19"/>
        <v>1.945086189</v>
      </c>
      <c r="AD1001" s="3">
        <f t="shared" si="20"/>
        <v>2.369559029</v>
      </c>
      <c r="AE1001" s="2">
        <f t="shared" si="21"/>
        <v>4880.198957</v>
      </c>
      <c r="AF1001" s="2">
        <f t="shared" si="22"/>
        <v>5672.367336</v>
      </c>
      <c r="AG1001" s="2">
        <f t="shared" si="23"/>
        <v>6703.010352</v>
      </c>
      <c r="AH1001" s="2">
        <f t="shared" si="24"/>
        <v>8185.963898</v>
      </c>
      <c r="AI1001" s="2">
        <f t="shared" si="25"/>
        <v>9972.372833</v>
      </c>
      <c r="AJ1001" s="4">
        <f t="shared" si="26"/>
        <v>37729.43972</v>
      </c>
      <c r="AK1001" s="4">
        <f t="shared" si="27"/>
        <v>54569.23996</v>
      </c>
      <c r="AL1001" s="4">
        <f t="shared" si="28"/>
        <v>63110.01977</v>
      </c>
      <c r="AM1001" s="4">
        <f t="shared" si="29"/>
        <v>77650.97815</v>
      </c>
      <c r="AN1001" s="4">
        <f t="shared" si="30"/>
        <v>99889.56273</v>
      </c>
      <c r="AO1001" s="4">
        <f>C1001/'Ejercicio 3 - TIR'!$D$7</f>
        <v>18948.33362</v>
      </c>
      <c r="AP1001" s="4">
        <f t="shared" si="31"/>
        <v>18781.10611</v>
      </c>
      <c r="AQ1001" s="4">
        <f t="shared" si="32"/>
        <v>35620.90634</v>
      </c>
      <c r="AR1001" s="4">
        <f t="shared" si="33"/>
        <v>44161.68616</v>
      </c>
      <c r="AS1001" s="4">
        <f t="shared" si="34"/>
        <v>58702.64453</v>
      </c>
      <c r="AT1001" s="4">
        <f t="shared" si="35"/>
        <v>80941.22912</v>
      </c>
      <c r="AU1001" s="4">
        <f>AP1001*'Ejercicio 3 - TIR'!$D$5</f>
        <v>9390.553053</v>
      </c>
      <c r="AV1001" s="4">
        <f>AQ1001*'Ejercicio 3 - TIR'!$D$5</f>
        <v>17810.45317</v>
      </c>
      <c r="AW1001" s="4">
        <f>AR1001*'Ejercicio 3 - TIR'!$D$5</f>
        <v>22080.84308</v>
      </c>
      <c r="AX1001" s="4">
        <f>AS1001*'Ejercicio 3 - TIR'!$D$5</f>
        <v>29351.32227</v>
      </c>
      <c r="AY1001" s="4">
        <f>AT1001*'Ejercicio 3 - TIR'!$D$5</f>
        <v>40470.61456</v>
      </c>
      <c r="AZ1001" s="4">
        <f t="shared" ref="AZ1001:BD1001" si="3038">AJ1001-AU1001-AE1001</f>
        <v>23458.68771</v>
      </c>
      <c r="BA1001" s="4">
        <f t="shared" si="3038"/>
        <v>31086.41945</v>
      </c>
      <c r="BB1001" s="4">
        <f t="shared" si="3038"/>
        <v>34326.16634</v>
      </c>
      <c r="BC1001" s="4">
        <f t="shared" si="3038"/>
        <v>40113.69199</v>
      </c>
      <c r="BD1001" s="4">
        <f t="shared" si="3038"/>
        <v>49446.57534</v>
      </c>
      <c r="BE1001" s="4">
        <f t="shared" ref="BE1001:BI1001" si="3039">AZ1001/Z1001</f>
        <v>20230.05954</v>
      </c>
      <c r="BF1001" s="4">
        <f t="shared" si="3039"/>
        <v>23064.14342</v>
      </c>
      <c r="BG1001" s="4">
        <f t="shared" si="3039"/>
        <v>21551.9409</v>
      </c>
      <c r="BH1001" s="4">
        <f t="shared" si="3039"/>
        <v>20623.09229</v>
      </c>
      <c r="BI1001" s="4">
        <f t="shared" si="3039"/>
        <v>20867.41657</v>
      </c>
      <c r="BJ1001" s="4">
        <f t="shared" si="38"/>
        <v>72457.64059</v>
      </c>
      <c r="BK1001" s="4">
        <f t="shared" si="39"/>
        <v>44899.19502</v>
      </c>
      <c r="BL1001" s="4">
        <f t="shared" si="40"/>
        <v>117356.8356</v>
      </c>
      <c r="BM1001" s="4">
        <f>BK1001*'Ejercicio 3 - TIR'!$D$5</f>
        <v>22449.59751</v>
      </c>
      <c r="BN1001" s="4">
        <f t="shared" si="41"/>
        <v>94907.2381</v>
      </c>
      <c r="BO1001" s="4">
        <f t="shared" si="42"/>
        <v>40052.70049</v>
      </c>
      <c r="BP1001" s="4">
        <f t="shared" si="43"/>
        <v>-125320.2018</v>
      </c>
      <c r="BQ1001" s="4">
        <f t="shared" ref="BQ1001:BT1001" si="3040">BE1001</f>
        <v>20230.05954</v>
      </c>
      <c r="BR1001" s="4">
        <f t="shared" si="3040"/>
        <v>23064.14342</v>
      </c>
      <c r="BS1001" s="4">
        <f t="shared" si="3040"/>
        <v>21551.9409</v>
      </c>
      <c r="BT1001" s="4">
        <f t="shared" si="3040"/>
        <v>20623.09229</v>
      </c>
      <c r="BU1001" s="4">
        <f t="shared" si="45"/>
        <v>60920.11706</v>
      </c>
      <c r="BV1001" s="36">
        <f t="shared" si="46"/>
        <v>4.554339226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6.43"/>
    <col customWidth="1" min="3" max="3" width="18.71"/>
    <col customWidth="1" min="4" max="4" width="17.43"/>
    <col customWidth="1" min="5" max="5" width="26.0"/>
    <col customWidth="1" min="6" max="6" width="22.0"/>
    <col customWidth="1" min="7" max="7" width="16.43"/>
    <col customWidth="1" min="8" max="8" width="19.14"/>
    <col customWidth="1" min="9" max="9" width="14.0"/>
    <col customWidth="1" min="10" max="10" width="19.0"/>
    <col customWidth="1" min="11" max="72" width="18.71"/>
  </cols>
  <sheetData>
    <row r="1" ht="13.5" customHeight="1">
      <c r="A1" s="6" t="s">
        <v>134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ht="13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 ht="13.5" customHeight="1">
      <c r="A3" s="8" t="s">
        <v>135</v>
      </c>
      <c r="B3" s="14">
        <v>11.0</v>
      </c>
      <c r="C3" s="5"/>
      <c r="D3" s="43"/>
      <c r="E3" s="5"/>
      <c r="F3" s="5"/>
      <c r="G3" s="5"/>
      <c r="H3" s="5"/>
      <c r="I3" s="5"/>
      <c r="J3" s="5"/>
      <c r="K3" s="5"/>
      <c r="L3" s="5"/>
      <c r="M3" s="5"/>
      <c r="N3" s="5"/>
      <c r="O3" s="8" t="s">
        <v>136</v>
      </c>
      <c r="P3" s="8"/>
      <c r="Q3" s="8"/>
      <c r="R3" s="8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</row>
    <row r="4" ht="13.5" customHeight="1">
      <c r="A4" s="44" t="s">
        <v>137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5" t="s">
        <v>138</v>
      </c>
      <c r="P4" s="45" t="s">
        <v>139</v>
      </c>
      <c r="Q4" s="45" t="s">
        <v>140</v>
      </c>
      <c r="R4" s="45" t="s">
        <v>141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</row>
    <row r="5" ht="13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8" t="s">
        <v>142</v>
      </c>
      <c r="L5" s="5"/>
      <c r="M5" s="5"/>
      <c r="N5" s="5"/>
      <c r="O5" s="46">
        <v>8.0</v>
      </c>
      <c r="P5" s="46">
        <v>800000.0</v>
      </c>
      <c r="Q5" s="46">
        <f>SUM(I$291:I$540)</f>
        <v>649974.0935</v>
      </c>
      <c r="R5" s="46">
        <f t="shared" ref="R5:R12" si="1">P5+Q5</f>
        <v>1449974.094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</row>
    <row r="6" ht="13.5" customHeight="1">
      <c r="A6" s="8" t="s">
        <v>143</v>
      </c>
      <c r="B6" s="5"/>
      <c r="C6" s="5"/>
      <c r="D6" s="5"/>
      <c r="E6" s="5"/>
      <c r="F6" s="47" t="s">
        <v>144</v>
      </c>
      <c r="G6" s="47" t="s">
        <v>145</v>
      </c>
      <c r="H6" s="47" t="s">
        <v>146</v>
      </c>
      <c r="I6" s="5"/>
      <c r="J6" s="5"/>
      <c r="K6" s="47" t="s">
        <v>147</v>
      </c>
      <c r="L6" s="47" t="s">
        <v>148</v>
      </c>
      <c r="M6" s="47" t="s">
        <v>149</v>
      </c>
      <c r="N6" s="5"/>
      <c r="O6" s="46">
        <v>9.0</v>
      </c>
      <c r="P6" s="46">
        <v>900000.0</v>
      </c>
      <c r="Q6" s="46">
        <f>SUM(R$291:R$540)</f>
        <v>534230.5334</v>
      </c>
      <c r="R6" s="46">
        <f t="shared" si="1"/>
        <v>1434230.533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</row>
    <row r="7" ht="13.5" customHeight="1">
      <c r="A7" s="5"/>
      <c r="B7" s="5"/>
      <c r="C7" s="5"/>
      <c r="D7" s="5"/>
      <c r="E7" s="5"/>
      <c r="F7" s="13">
        <v>0.0</v>
      </c>
      <c r="G7" s="13">
        <v>50.0</v>
      </c>
      <c r="H7" s="13">
        <v>55.0</v>
      </c>
      <c r="I7" s="5"/>
      <c r="J7" s="5"/>
      <c r="K7" s="13">
        <v>0.0</v>
      </c>
      <c r="L7" s="13">
        <v>4.0</v>
      </c>
      <c r="M7" s="13">
        <v>4.5</v>
      </c>
      <c r="N7" s="5"/>
      <c r="O7" s="46">
        <v>10.0</v>
      </c>
      <c r="P7" s="46">
        <v>1000000.0</v>
      </c>
      <c r="Q7" s="46">
        <f>SUM(AA$291:AA$540)</f>
        <v>406364.5288</v>
      </c>
      <c r="R7" s="46">
        <f t="shared" si="1"/>
        <v>1406364.529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</row>
    <row r="8" ht="13.5" customHeight="1">
      <c r="A8" s="5"/>
      <c r="B8" s="5"/>
      <c r="C8" s="5"/>
      <c r="D8" s="5"/>
      <c r="E8" s="5"/>
      <c r="F8" s="13">
        <v>0.1</v>
      </c>
      <c r="G8" s="13">
        <v>55.0</v>
      </c>
      <c r="H8" s="13">
        <v>60.0</v>
      </c>
      <c r="I8" s="5"/>
      <c r="J8" s="5"/>
      <c r="K8" s="13">
        <v>0.3</v>
      </c>
      <c r="L8" s="13">
        <v>4.5</v>
      </c>
      <c r="M8" s="13">
        <v>5.0</v>
      </c>
      <c r="N8" s="5"/>
      <c r="O8" s="46">
        <v>11.0</v>
      </c>
      <c r="P8" s="46">
        <v>1100000.0</v>
      </c>
      <c r="Q8" s="46">
        <f>SUM(AJ$291:AJ$540)</f>
        <v>282762.9375</v>
      </c>
      <c r="R8" s="46">
        <f t="shared" si="1"/>
        <v>1382762.937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</row>
    <row r="9" ht="13.5" customHeight="1">
      <c r="A9" s="5"/>
      <c r="B9" s="5"/>
      <c r="C9" s="5"/>
      <c r="D9" s="5"/>
      <c r="E9" s="5"/>
      <c r="F9" s="13">
        <v>0.25</v>
      </c>
      <c r="G9" s="13">
        <v>60.0</v>
      </c>
      <c r="H9" s="13">
        <v>65.0</v>
      </c>
      <c r="I9" s="5"/>
      <c r="J9" s="5"/>
      <c r="K9" s="13">
        <v>0.7</v>
      </c>
      <c r="L9" s="13">
        <v>5.0</v>
      </c>
      <c r="M9" s="13">
        <v>5.5</v>
      </c>
      <c r="N9" s="5"/>
      <c r="O9" s="46">
        <v>12.0</v>
      </c>
      <c r="P9" s="46">
        <v>1200000.0</v>
      </c>
      <c r="Q9" s="46">
        <f>SUM(AS$291:AS$540)</f>
        <v>207365.4396</v>
      </c>
      <c r="R9" s="46">
        <f t="shared" si="1"/>
        <v>1407365.44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</row>
    <row r="10" ht="13.5" customHeight="1">
      <c r="A10" s="5"/>
      <c r="B10" s="5"/>
      <c r="C10" s="5"/>
      <c r="D10" s="5"/>
      <c r="E10" s="5"/>
      <c r="F10" s="13">
        <v>0.55</v>
      </c>
      <c r="G10" s="13">
        <v>65.0</v>
      </c>
      <c r="H10" s="13">
        <v>70.0</v>
      </c>
      <c r="I10" s="5"/>
      <c r="J10" s="5"/>
      <c r="K10" s="13">
        <v>0.9</v>
      </c>
      <c r="L10" s="13">
        <v>5.5</v>
      </c>
      <c r="M10" s="13">
        <v>6.0</v>
      </c>
      <c r="N10" s="5"/>
      <c r="O10" s="46">
        <v>13.0</v>
      </c>
      <c r="P10" s="46">
        <v>1300000.0</v>
      </c>
      <c r="Q10" s="46">
        <f>SUM(BB$291:BB$540)</f>
        <v>99767.40929</v>
      </c>
      <c r="R10" s="46">
        <f t="shared" si="1"/>
        <v>1399767.409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</row>
    <row r="11" ht="13.5" customHeight="1">
      <c r="A11" s="5"/>
      <c r="B11" s="5"/>
      <c r="C11" s="5"/>
      <c r="D11" s="5"/>
      <c r="E11" s="5"/>
      <c r="F11" s="13">
        <v>0.9</v>
      </c>
      <c r="G11" s="13">
        <v>75.0</v>
      </c>
      <c r="H11" s="13">
        <v>80.0</v>
      </c>
      <c r="I11" s="5"/>
      <c r="J11" s="5"/>
      <c r="K11" s="5"/>
      <c r="L11" s="5"/>
      <c r="M11" s="5"/>
      <c r="N11" s="5"/>
      <c r="O11" s="46">
        <v>14.0</v>
      </c>
      <c r="P11" s="46">
        <v>1400000.0</v>
      </c>
      <c r="Q11" s="46">
        <f>SUM(BK$291:BK$540)</f>
        <v>69566.31094</v>
      </c>
      <c r="R11" s="46">
        <f t="shared" si="1"/>
        <v>1469566.311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</row>
    <row r="12" ht="13.5" customHeight="1">
      <c r="A12" s="5"/>
      <c r="B12" s="5"/>
      <c r="C12" s="5"/>
      <c r="D12" s="5"/>
      <c r="E12" s="5"/>
      <c r="F12" s="13">
        <v>0.98</v>
      </c>
      <c r="G12" s="13">
        <v>80.0</v>
      </c>
      <c r="H12" s="13">
        <v>85.0</v>
      </c>
      <c r="I12" s="5"/>
      <c r="J12" s="5"/>
      <c r="K12" s="5"/>
      <c r="L12" s="5"/>
      <c r="M12" s="5"/>
      <c r="N12" s="5"/>
      <c r="O12" s="46">
        <v>15.0</v>
      </c>
      <c r="P12" s="46">
        <v>1500000.0</v>
      </c>
      <c r="Q12" s="46">
        <f>SUM(BT$291:BT$540)</f>
        <v>27746.1028</v>
      </c>
      <c r="R12" s="46">
        <f t="shared" si="1"/>
        <v>1527746.103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</row>
    <row r="14" ht="13.5" customHeight="1">
      <c r="A14" s="47" t="s">
        <v>150</v>
      </c>
      <c r="B14" s="47" t="s">
        <v>151</v>
      </c>
      <c r="C14" s="47" t="s">
        <v>152</v>
      </c>
      <c r="D14" s="47" t="s">
        <v>153</v>
      </c>
      <c r="E14" s="47" t="s">
        <v>154</v>
      </c>
      <c r="F14" s="47" t="s">
        <v>155</v>
      </c>
      <c r="G14" s="47" t="s">
        <v>156</v>
      </c>
      <c r="H14" s="47" t="s">
        <v>157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</row>
    <row r="15" ht="13.5" customHeight="1">
      <c r="A15" s="48">
        <v>1.0</v>
      </c>
      <c r="B15" s="48">
        <f t="shared" ref="B15:B264" si="2">RAND()</f>
        <v>0.242213577</v>
      </c>
      <c r="C15" s="48">
        <f t="shared" ref="C15:C264" si="3">VLOOKUP(B15,$F$7:$H$12,2,TRUE())+(RAND()*(VLOOKUP(B15,$F$7:$H$12,3,TRUE())-VLOOKUP(B15,$F$7:$H$12,2,TRUE())))</f>
        <v>56.56000647</v>
      </c>
      <c r="D15" s="48">
        <f t="shared" ref="D15:D264" si="4">RAND()</f>
        <v>0.1272062505</v>
      </c>
      <c r="E15" s="48">
        <f t="shared" ref="E15:E264" si="5">VLOOKUP(D15,$K$7:$M$10,2,TRUE())+(RAND()*(VLOOKUP(D15,$K$7:$M$10,3,TRUE())-VLOOKUP(D15,$K$7:$M$10,2,TRUE())))</f>
        <v>4.193553521</v>
      </c>
      <c r="F15" s="48">
        <f t="shared" ref="F15:F264" si="6">E15*$B$3</f>
        <v>46.12908873</v>
      </c>
      <c r="G15" s="48">
        <f t="shared" ref="G15:G264" si="7">MAX(C15-F15,0)</f>
        <v>10.43091774</v>
      </c>
      <c r="H15" s="48">
        <f t="shared" ref="H15:H264" si="8">G15*100</f>
        <v>1043.091774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</row>
    <row r="16" ht="13.5" customHeight="1">
      <c r="A16" s="48">
        <f t="shared" ref="A16:A264" si="9">A15+1</f>
        <v>2</v>
      </c>
      <c r="B16" s="48">
        <f t="shared" si="2"/>
        <v>0.1452982163</v>
      </c>
      <c r="C16" s="48">
        <f t="shared" si="3"/>
        <v>55.9346924</v>
      </c>
      <c r="D16" s="48">
        <f t="shared" si="4"/>
        <v>0.2801220504</v>
      </c>
      <c r="E16" s="48">
        <f t="shared" si="5"/>
        <v>4.444448925</v>
      </c>
      <c r="F16" s="48">
        <f t="shared" si="6"/>
        <v>48.88893818</v>
      </c>
      <c r="G16" s="48">
        <f t="shared" si="7"/>
        <v>7.045754217</v>
      </c>
      <c r="H16" s="48">
        <f t="shared" si="8"/>
        <v>704.5754217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</row>
    <row r="17" ht="13.5" customHeight="1">
      <c r="A17" s="48">
        <f t="shared" si="9"/>
        <v>3</v>
      </c>
      <c r="B17" s="48">
        <f t="shared" si="2"/>
        <v>0.3465979369</v>
      </c>
      <c r="C17" s="48">
        <f t="shared" si="3"/>
        <v>62.80171686</v>
      </c>
      <c r="D17" s="48">
        <f t="shared" si="4"/>
        <v>0.3049829571</v>
      </c>
      <c r="E17" s="48">
        <f t="shared" si="5"/>
        <v>4.698872552</v>
      </c>
      <c r="F17" s="48">
        <f t="shared" si="6"/>
        <v>51.68759807</v>
      </c>
      <c r="G17" s="48">
        <f t="shared" si="7"/>
        <v>11.11411879</v>
      </c>
      <c r="H17" s="48">
        <f t="shared" si="8"/>
        <v>1111.411879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</row>
    <row r="18" ht="13.5" customHeight="1">
      <c r="A18" s="48">
        <f t="shared" si="9"/>
        <v>4</v>
      </c>
      <c r="B18" s="48">
        <f t="shared" si="2"/>
        <v>0.9989044511</v>
      </c>
      <c r="C18" s="48">
        <f t="shared" si="3"/>
        <v>81.29910229</v>
      </c>
      <c r="D18" s="48">
        <f t="shared" si="4"/>
        <v>0.01551855689</v>
      </c>
      <c r="E18" s="48">
        <f t="shared" si="5"/>
        <v>4.015289931</v>
      </c>
      <c r="F18" s="48">
        <f t="shared" si="6"/>
        <v>44.16818924</v>
      </c>
      <c r="G18" s="48">
        <f t="shared" si="7"/>
        <v>37.13091305</v>
      </c>
      <c r="H18" s="48">
        <f t="shared" si="8"/>
        <v>3713.091305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</row>
    <row r="19" ht="13.5" customHeight="1">
      <c r="A19" s="48">
        <f t="shared" si="9"/>
        <v>5</v>
      </c>
      <c r="B19" s="48">
        <f t="shared" si="2"/>
        <v>0.524020396</v>
      </c>
      <c r="C19" s="48">
        <f t="shared" si="3"/>
        <v>61.23397384</v>
      </c>
      <c r="D19" s="48">
        <f t="shared" si="4"/>
        <v>0.3359670875</v>
      </c>
      <c r="E19" s="48">
        <f t="shared" si="5"/>
        <v>4.561001105</v>
      </c>
      <c r="F19" s="48">
        <f t="shared" si="6"/>
        <v>50.17101215</v>
      </c>
      <c r="G19" s="48">
        <f t="shared" si="7"/>
        <v>11.06296169</v>
      </c>
      <c r="H19" s="48">
        <f t="shared" si="8"/>
        <v>1106.296169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</row>
    <row r="20" ht="13.5" customHeight="1">
      <c r="A20" s="48">
        <f t="shared" si="9"/>
        <v>6</v>
      </c>
      <c r="B20" s="48">
        <f t="shared" si="2"/>
        <v>0.7499419779</v>
      </c>
      <c r="C20" s="48">
        <f t="shared" si="3"/>
        <v>69.33414423</v>
      </c>
      <c r="D20" s="48">
        <f t="shared" si="4"/>
        <v>0.785606187</v>
      </c>
      <c r="E20" s="48">
        <f t="shared" si="5"/>
        <v>5.388771452</v>
      </c>
      <c r="F20" s="48">
        <f t="shared" si="6"/>
        <v>59.27648597</v>
      </c>
      <c r="G20" s="48">
        <f t="shared" si="7"/>
        <v>10.05765826</v>
      </c>
      <c r="H20" s="48">
        <f t="shared" si="8"/>
        <v>1005.765826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</row>
    <row r="21" ht="13.5" customHeight="1">
      <c r="A21" s="48">
        <f t="shared" si="9"/>
        <v>7</v>
      </c>
      <c r="B21" s="48">
        <f t="shared" si="2"/>
        <v>0.4160279981</v>
      </c>
      <c r="C21" s="48">
        <f t="shared" si="3"/>
        <v>64.29248026</v>
      </c>
      <c r="D21" s="48">
        <f t="shared" si="4"/>
        <v>0.1823338879</v>
      </c>
      <c r="E21" s="48">
        <f t="shared" si="5"/>
        <v>4.097026854</v>
      </c>
      <c r="F21" s="48">
        <f t="shared" si="6"/>
        <v>45.06729539</v>
      </c>
      <c r="G21" s="48">
        <f t="shared" si="7"/>
        <v>19.22518487</v>
      </c>
      <c r="H21" s="48">
        <f t="shared" si="8"/>
        <v>1922.518487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</row>
    <row r="22" ht="13.5" customHeight="1">
      <c r="A22" s="48">
        <f t="shared" si="9"/>
        <v>8</v>
      </c>
      <c r="B22" s="48">
        <f t="shared" si="2"/>
        <v>0.1337161084</v>
      </c>
      <c r="C22" s="48">
        <f t="shared" si="3"/>
        <v>55.5811719</v>
      </c>
      <c r="D22" s="48">
        <f t="shared" si="4"/>
        <v>0.3393447871</v>
      </c>
      <c r="E22" s="48">
        <f t="shared" si="5"/>
        <v>4.660562324</v>
      </c>
      <c r="F22" s="48">
        <f t="shared" si="6"/>
        <v>51.26618556</v>
      </c>
      <c r="G22" s="48">
        <f t="shared" si="7"/>
        <v>4.314986345</v>
      </c>
      <c r="H22" s="48">
        <f t="shared" si="8"/>
        <v>431.4986345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</row>
    <row r="23" ht="13.5" customHeight="1">
      <c r="A23" s="48">
        <f t="shared" si="9"/>
        <v>9</v>
      </c>
      <c r="B23" s="48">
        <f t="shared" si="2"/>
        <v>0.2136378046</v>
      </c>
      <c r="C23" s="48">
        <f t="shared" si="3"/>
        <v>58.16235595</v>
      </c>
      <c r="D23" s="48">
        <f t="shared" si="4"/>
        <v>0.6429429794</v>
      </c>
      <c r="E23" s="48">
        <f t="shared" si="5"/>
        <v>4.555499432</v>
      </c>
      <c r="F23" s="48">
        <f t="shared" si="6"/>
        <v>50.11049376</v>
      </c>
      <c r="G23" s="48">
        <f t="shared" si="7"/>
        <v>8.051862194</v>
      </c>
      <c r="H23" s="48">
        <f t="shared" si="8"/>
        <v>805.1862194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</row>
    <row r="24" ht="13.5" customHeight="1">
      <c r="A24" s="48">
        <f t="shared" si="9"/>
        <v>10</v>
      </c>
      <c r="B24" s="48">
        <f t="shared" si="2"/>
        <v>0.7128945691</v>
      </c>
      <c r="C24" s="48">
        <f t="shared" si="3"/>
        <v>66.16866157</v>
      </c>
      <c r="D24" s="48">
        <f t="shared" si="4"/>
        <v>0.2952821628</v>
      </c>
      <c r="E24" s="48">
        <f t="shared" si="5"/>
        <v>4.383896838</v>
      </c>
      <c r="F24" s="48">
        <f t="shared" si="6"/>
        <v>48.22286522</v>
      </c>
      <c r="G24" s="48">
        <f t="shared" si="7"/>
        <v>17.94579635</v>
      </c>
      <c r="H24" s="48">
        <f t="shared" si="8"/>
        <v>1794.579635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</row>
    <row r="25" ht="13.5" customHeight="1">
      <c r="A25" s="48">
        <f t="shared" si="9"/>
        <v>11</v>
      </c>
      <c r="B25" s="48">
        <f t="shared" si="2"/>
        <v>0.005714596847</v>
      </c>
      <c r="C25" s="48">
        <f t="shared" si="3"/>
        <v>54.40084773</v>
      </c>
      <c r="D25" s="48">
        <f t="shared" si="4"/>
        <v>0.01871903017</v>
      </c>
      <c r="E25" s="48">
        <f t="shared" si="5"/>
        <v>4.274238527</v>
      </c>
      <c r="F25" s="48">
        <f t="shared" si="6"/>
        <v>47.0166238</v>
      </c>
      <c r="G25" s="48">
        <f t="shared" si="7"/>
        <v>7.384223923</v>
      </c>
      <c r="H25" s="48">
        <f t="shared" si="8"/>
        <v>738.4223923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</row>
    <row r="26" ht="13.5" customHeight="1">
      <c r="A26" s="48">
        <f t="shared" si="9"/>
        <v>12</v>
      </c>
      <c r="B26" s="48">
        <f t="shared" si="2"/>
        <v>0.329442776</v>
      </c>
      <c r="C26" s="48">
        <f t="shared" si="3"/>
        <v>63.61308769</v>
      </c>
      <c r="D26" s="48">
        <f t="shared" si="4"/>
        <v>0.9808940243</v>
      </c>
      <c r="E26" s="48">
        <f t="shared" si="5"/>
        <v>5.865513914</v>
      </c>
      <c r="F26" s="48">
        <f t="shared" si="6"/>
        <v>64.52065306</v>
      </c>
      <c r="G26" s="48">
        <f t="shared" si="7"/>
        <v>0</v>
      </c>
      <c r="H26" s="48">
        <f t="shared" si="8"/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</row>
    <row r="27" ht="13.5" customHeight="1">
      <c r="A27" s="48">
        <f t="shared" si="9"/>
        <v>13</v>
      </c>
      <c r="B27" s="48">
        <f t="shared" si="2"/>
        <v>0.7235149169</v>
      </c>
      <c r="C27" s="48">
        <f t="shared" si="3"/>
        <v>68.59662151</v>
      </c>
      <c r="D27" s="48">
        <f t="shared" si="4"/>
        <v>0.9127223884</v>
      </c>
      <c r="E27" s="48">
        <f t="shared" si="5"/>
        <v>5.775423373</v>
      </c>
      <c r="F27" s="48">
        <f t="shared" si="6"/>
        <v>63.52965711</v>
      </c>
      <c r="G27" s="48">
        <f t="shared" si="7"/>
        <v>5.066964403</v>
      </c>
      <c r="H27" s="48">
        <f t="shared" si="8"/>
        <v>506.6964403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</row>
    <row r="28" ht="13.5" customHeight="1">
      <c r="A28" s="48">
        <f t="shared" si="9"/>
        <v>14</v>
      </c>
      <c r="B28" s="48">
        <f t="shared" si="2"/>
        <v>0.7108969801</v>
      </c>
      <c r="C28" s="48">
        <f t="shared" si="3"/>
        <v>68.08039381</v>
      </c>
      <c r="D28" s="48">
        <f t="shared" si="4"/>
        <v>0.3140518256</v>
      </c>
      <c r="E28" s="48">
        <f t="shared" si="5"/>
        <v>4.863342757</v>
      </c>
      <c r="F28" s="48">
        <f t="shared" si="6"/>
        <v>53.49677033</v>
      </c>
      <c r="G28" s="48">
        <f t="shared" si="7"/>
        <v>14.58362348</v>
      </c>
      <c r="H28" s="48">
        <f t="shared" si="8"/>
        <v>1458.362348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</row>
    <row r="29" ht="13.5" customHeight="1">
      <c r="A29" s="48">
        <f t="shared" si="9"/>
        <v>15</v>
      </c>
      <c r="B29" s="48">
        <f t="shared" si="2"/>
        <v>0.4894790353</v>
      </c>
      <c r="C29" s="48">
        <f t="shared" si="3"/>
        <v>63.23497957</v>
      </c>
      <c r="D29" s="48">
        <f t="shared" si="4"/>
        <v>0.1444057723</v>
      </c>
      <c r="E29" s="48">
        <f t="shared" si="5"/>
        <v>4.436553603</v>
      </c>
      <c r="F29" s="48">
        <f t="shared" si="6"/>
        <v>48.80208963</v>
      </c>
      <c r="G29" s="48">
        <f t="shared" si="7"/>
        <v>14.43288994</v>
      </c>
      <c r="H29" s="48">
        <f t="shared" si="8"/>
        <v>1443.288994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</row>
    <row r="30" ht="13.5" customHeight="1">
      <c r="A30" s="48">
        <f t="shared" si="9"/>
        <v>16</v>
      </c>
      <c r="B30" s="48">
        <f t="shared" si="2"/>
        <v>0.2410273053</v>
      </c>
      <c r="C30" s="48">
        <f t="shared" si="3"/>
        <v>57.90777536</v>
      </c>
      <c r="D30" s="48">
        <f t="shared" si="4"/>
        <v>0.5840993849</v>
      </c>
      <c r="E30" s="48">
        <f t="shared" si="5"/>
        <v>4.778226693</v>
      </c>
      <c r="F30" s="48">
        <f t="shared" si="6"/>
        <v>52.56049362</v>
      </c>
      <c r="G30" s="48">
        <f t="shared" si="7"/>
        <v>5.347281742</v>
      </c>
      <c r="H30" s="48">
        <f t="shared" si="8"/>
        <v>534.7281742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</row>
    <row r="31" ht="13.5" customHeight="1">
      <c r="A31" s="48">
        <f t="shared" si="9"/>
        <v>17</v>
      </c>
      <c r="B31" s="48">
        <f t="shared" si="2"/>
        <v>0.6587592905</v>
      </c>
      <c r="C31" s="48">
        <f t="shared" si="3"/>
        <v>68.51276826</v>
      </c>
      <c r="D31" s="48">
        <f t="shared" si="4"/>
        <v>0.4655648103</v>
      </c>
      <c r="E31" s="48">
        <f t="shared" si="5"/>
        <v>4.945331333</v>
      </c>
      <c r="F31" s="48">
        <f t="shared" si="6"/>
        <v>54.39864466</v>
      </c>
      <c r="G31" s="48">
        <f t="shared" si="7"/>
        <v>14.1141236</v>
      </c>
      <c r="H31" s="48">
        <f t="shared" si="8"/>
        <v>1411.41236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</row>
    <row r="32" ht="13.5" customHeight="1">
      <c r="A32" s="48">
        <f t="shared" si="9"/>
        <v>18</v>
      </c>
      <c r="B32" s="48">
        <f t="shared" si="2"/>
        <v>0.2170801314</v>
      </c>
      <c r="C32" s="48">
        <f t="shared" si="3"/>
        <v>59.01726633</v>
      </c>
      <c r="D32" s="48">
        <f t="shared" si="4"/>
        <v>0.8410064085</v>
      </c>
      <c r="E32" s="48">
        <f t="shared" si="5"/>
        <v>5.042651207</v>
      </c>
      <c r="F32" s="48">
        <f t="shared" si="6"/>
        <v>55.46916328</v>
      </c>
      <c r="G32" s="48">
        <f t="shared" si="7"/>
        <v>3.548103052</v>
      </c>
      <c r="H32" s="48">
        <f t="shared" si="8"/>
        <v>354.8103052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</row>
    <row r="33" ht="13.5" customHeight="1">
      <c r="A33" s="48">
        <f t="shared" si="9"/>
        <v>19</v>
      </c>
      <c r="B33" s="48">
        <f t="shared" si="2"/>
        <v>0.6886877098</v>
      </c>
      <c r="C33" s="48">
        <f t="shared" si="3"/>
        <v>66.52888731</v>
      </c>
      <c r="D33" s="48">
        <f t="shared" si="4"/>
        <v>0.6444614705</v>
      </c>
      <c r="E33" s="48">
        <f t="shared" si="5"/>
        <v>4.692469717</v>
      </c>
      <c r="F33" s="48">
        <f t="shared" si="6"/>
        <v>51.61716688</v>
      </c>
      <c r="G33" s="48">
        <f t="shared" si="7"/>
        <v>14.91172043</v>
      </c>
      <c r="H33" s="48">
        <f t="shared" si="8"/>
        <v>1491.172043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</row>
    <row r="34" ht="13.5" customHeight="1">
      <c r="A34" s="48">
        <f t="shared" si="9"/>
        <v>20</v>
      </c>
      <c r="B34" s="48">
        <f t="shared" si="2"/>
        <v>0.408652346</v>
      </c>
      <c r="C34" s="48">
        <f t="shared" si="3"/>
        <v>60.7769873</v>
      </c>
      <c r="D34" s="48">
        <f t="shared" si="4"/>
        <v>0.05904731752</v>
      </c>
      <c r="E34" s="48">
        <f t="shared" si="5"/>
        <v>4.380253847</v>
      </c>
      <c r="F34" s="48">
        <f t="shared" si="6"/>
        <v>48.18279232</v>
      </c>
      <c r="G34" s="48">
        <f t="shared" si="7"/>
        <v>12.59419498</v>
      </c>
      <c r="H34" s="48">
        <f t="shared" si="8"/>
        <v>1259.419498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</row>
    <row r="35" ht="13.5" customHeight="1">
      <c r="A35" s="48">
        <f t="shared" si="9"/>
        <v>21</v>
      </c>
      <c r="B35" s="48">
        <f t="shared" si="2"/>
        <v>0.4504847307</v>
      </c>
      <c r="C35" s="48">
        <f t="shared" si="3"/>
        <v>62.71169525</v>
      </c>
      <c r="D35" s="48">
        <f t="shared" si="4"/>
        <v>0.004256626408</v>
      </c>
      <c r="E35" s="48">
        <f t="shared" si="5"/>
        <v>4.469996957</v>
      </c>
      <c r="F35" s="48">
        <f t="shared" si="6"/>
        <v>49.16996653</v>
      </c>
      <c r="G35" s="48">
        <f t="shared" si="7"/>
        <v>13.54172872</v>
      </c>
      <c r="H35" s="48">
        <f t="shared" si="8"/>
        <v>1354.172872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</row>
    <row r="36" ht="13.5" customHeight="1">
      <c r="A36" s="48">
        <f t="shared" si="9"/>
        <v>22</v>
      </c>
      <c r="B36" s="48">
        <f t="shared" si="2"/>
        <v>0.5328136242</v>
      </c>
      <c r="C36" s="48">
        <f t="shared" si="3"/>
        <v>61.16118974</v>
      </c>
      <c r="D36" s="48">
        <f t="shared" si="4"/>
        <v>0.127719584</v>
      </c>
      <c r="E36" s="48">
        <f t="shared" si="5"/>
        <v>4.257737896</v>
      </c>
      <c r="F36" s="48">
        <f t="shared" si="6"/>
        <v>46.83511685</v>
      </c>
      <c r="G36" s="48">
        <f t="shared" si="7"/>
        <v>14.32607289</v>
      </c>
      <c r="H36" s="48">
        <f t="shared" si="8"/>
        <v>1432.607289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</row>
    <row r="37" ht="13.5" customHeight="1">
      <c r="A37" s="48">
        <f t="shared" si="9"/>
        <v>23</v>
      </c>
      <c r="B37" s="48">
        <f t="shared" si="2"/>
        <v>0.4365344492</v>
      </c>
      <c r="C37" s="48">
        <f t="shared" si="3"/>
        <v>60.2568582</v>
      </c>
      <c r="D37" s="48">
        <f t="shared" si="4"/>
        <v>0.3975823414</v>
      </c>
      <c r="E37" s="48">
        <f t="shared" si="5"/>
        <v>4.847723254</v>
      </c>
      <c r="F37" s="48">
        <f t="shared" si="6"/>
        <v>53.3249558</v>
      </c>
      <c r="G37" s="48">
        <f t="shared" si="7"/>
        <v>6.931902402</v>
      </c>
      <c r="H37" s="48">
        <f t="shared" si="8"/>
        <v>693.1902402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</row>
    <row r="38" ht="13.5" customHeight="1">
      <c r="A38" s="48">
        <f t="shared" si="9"/>
        <v>24</v>
      </c>
      <c r="B38" s="48">
        <f t="shared" si="2"/>
        <v>0.2579617503</v>
      </c>
      <c r="C38" s="48">
        <f t="shared" si="3"/>
        <v>60.20786334</v>
      </c>
      <c r="D38" s="48">
        <f t="shared" si="4"/>
        <v>0.7490770621</v>
      </c>
      <c r="E38" s="48">
        <f t="shared" si="5"/>
        <v>5.437895836</v>
      </c>
      <c r="F38" s="48">
        <f t="shared" si="6"/>
        <v>59.8168542</v>
      </c>
      <c r="G38" s="48">
        <f t="shared" si="7"/>
        <v>0.391009149</v>
      </c>
      <c r="H38" s="48">
        <f t="shared" si="8"/>
        <v>39.1009149</v>
      </c>
      <c r="I38" s="5"/>
      <c r="J38" s="49" t="s">
        <v>158</v>
      </c>
      <c r="K38" s="50">
        <f t="array" ref="K38">INDEX(O5:O12,MATCH(MIN(R5:R12),R5:R12,0))</f>
        <v>11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</row>
    <row r="39" ht="13.5" customHeight="1">
      <c r="A39" s="48">
        <f t="shared" si="9"/>
        <v>25</v>
      </c>
      <c r="B39" s="48">
        <f t="shared" si="2"/>
        <v>0.6336639423</v>
      </c>
      <c r="C39" s="48">
        <f t="shared" si="3"/>
        <v>66.79006203</v>
      </c>
      <c r="D39" s="48">
        <f t="shared" si="4"/>
        <v>0.1217937169</v>
      </c>
      <c r="E39" s="48">
        <f t="shared" si="5"/>
        <v>4.178909238</v>
      </c>
      <c r="F39" s="48">
        <f t="shared" si="6"/>
        <v>45.96800161</v>
      </c>
      <c r="G39" s="48">
        <f t="shared" si="7"/>
        <v>20.82206042</v>
      </c>
      <c r="H39" s="48">
        <f t="shared" si="8"/>
        <v>2082.206042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</row>
    <row r="40" ht="13.5" customHeight="1">
      <c r="A40" s="48">
        <f t="shared" si="9"/>
        <v>26</v>
      </c>
      <c r="B40" s="48">
        <f t="shared" si="2"/>
        <v>0.452291522</v>
      </c>
      <c r="C40" s="48">
        <f t="shared" si="3"/>
        <v>60.70723318</v>
      </c>
      <c r="D40" s="48">
        <f t="shared" si="4"/>
        <v>0.3398544268</v>
      </c>
      <c r="E40" s="48">
        <f t="shared" si="5"/>
        <v>4.901291174</v>
      </c>
      <c r="F40" s="48">
        <f t="shared" si="6"/>
        <v>53.91420292</v>
      </c>
      <c r="G40" s="48">
        <f t="shared" si="7"/>
        <v>6.793030261</v>
      </c>
      <c r="H40" s="48">
        <f t="shared" si="8"/>
        <v>679.3030261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</row>
    <row r="41" ht="13.5" customHeight="1">
      <c r="A41" s="48">
        <f t="shared" si="9"/>
        <v>27</v>
      </c>
      <c r="B41" s="48">
        <f t="shared" si="2"/>
        <v>0.3868536844</v>
      </c>
      <c r="C41" s="48">
        <f t="shared" si="3"/>
        <v>63.06839384</v>
      </c>
      <c r="D41" s="48">
        <f t="shared" si="4"/>
        <v>0.4457647134</v>
      </c>
      <c r="E41" s="48">
        <f t="shared" si="5"/>
        <v>4.502368736</v>
      </c>
      <c r="F41" s="48">
        <f t="shared" si="6"/>
        <v>49.52605609</v>
      </c>
      <c r="G41" s="48">
        <f t="shared" si="7"/>
        <v>13.54233775</v>
      </c>
      <c r="H41" s="48">
        <f t="shared" si="8"/>
        <v>1354.233775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</row>
    <row r="42" ht="13.5" customHeight="1">
      <c r="A42" s="48">
        <f t="shared" si="9"/>
        <v>28</v>
      </c>
      <c r="B42" s="48">
        <f t="shared" si="2"/>
        <v>0.774538518</v>
      </c>
      <c r="C42" s="48">
        <f t="shared" si="3"/>
        <v>67.41365201</v>
      </c>
      <c r="D42" s="48">
        <f t="shared" si="4"/>
        <v>0.2918584456</v>
      </c>
      <c r="E42" s="48">
        <f t="shared" si="5"/>
        <v>4.062581119</v>
      </c>
      <c r="F42" s="48">
        <f t="shared" si="6"/>
        <v>44.68839231</v>
      </c>
      <c r="G42" s="48">
        <f t="shared" si="7"/>
        <v>22.7252597</v>
      </c>
      <c r="H42" s="48">
        <f t="shared" si="8"/>
        <v>2272.52597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</row>
    <row r="43" ht="13.5" customHeight="1">
      <c r="A43" s="48">
        <f t="shared" si="9"/>
        <v>29</v>
      </c>
      <c r="B43" s="48">
        <f t="shared" si="2"/>
        <v>0.0180865418</v>
      </c>
      <c r="C43" s="48">
        <f t="shared" si="3"/>
        <v>50.75010022</v>
      </c>
      <c r="D43" s="48">
        <f t="shared" si="4"/>
        <v>0.2612591124</v>
      </c>
      <c r="E43" s="48">
        <f t="shared" si="5"/>
        <v>4.334620381</v>
      </c>
      <c r="F43" s="48">
        <f t="shared" si="6"/>
        <v>47.68082419</v>
      </c>
      <c r="G43" s="48">
        <f t="shared" si="7"/>
        <v>3.069276033</v>
      </c>
      <c r="H43" s="48">
        <f t="shared" si="8"/>
        <v>306.9276033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</row>
    <row r="44" ht="13.5" customHeight="1">
      <c r="A44" s="48">
        <f t="shared" si="9"/>
        <v>30</v>
      </c>
      <c r="B44" s="48">
        <f t="shared" si="2"/>
        <v>0.05329409651</v>
      </c>
      <c r="C44" s="48">
        <f t="shared" si="3"/>
        <v>51.44801697</v>
      </c>
      <c r="D44" s="48">
        <f t="shared" si="4"/>
        <v>0.3188916204</v>
      </c>
      <c r="E44" s="48">
        <f t="shared" si="5"/>
        <v>4.513632485</v>
      </c>
      <c r="F44" s="48">
        <f t="shared" si="6"/>
        <v>49.64995734</v>
      </c>
      <c r="G44" s="48">
        <f t="shared" si="7"/>
        <v>1.798059631</v>
      </c>
      <c r="H44" s="48">
        <f t="shared" si="8"/>
        <v>179.8059631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</row>
    <row r="45" ht="13.5" customHeight="1">
      <c r="A45" s="48">
        <f t="shared" si="9"/>
        <v>31</v>
      </c>
      <c r="B45" s="48">
        <f t="shared" si="2"/>
        <v>0.08165496275</v>
      </c>
      <c r="C45" s="48">
        <f t="shared" si="3"/>
        <v>54.63097604</v>
      </c>
      <c r="D45" s="48">
        <f t="shared" si="4"/>
        <v>0.1877685766</v>
      </c>
      <c r="E45" s="48">
        <f t="shared" si="5"/>
        <v>4.287446084</v>
      </c>
      <c r="F45" s="48">
        <f t="shared" si="6"/>
        <v>47.16190693</v>
      </c>
      <c r="G45" s="48">
        <f t="shared" si="7"/>
        <v>7.469069111</v>
      </c>
      <c r="H45" s="48">
        <f t="shared" si="8"/>
        <v>746.9069111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</row>
    <row r="46" ht="13.5" customHeight="1">
      <c r="A46" s="48">
        <f t="shared" si="9"/>
        <v>32</v>
      </c>
      <c r="B46" s="48">
        <f t="shared" si="2"/>
        <v>0.67078467</v>
      </c>
      <c r="C46" s="48">
        <f t="shared" si="3"/>
        <v>68.7418504</v>
      </c>
      <c r="D46" s="48">
        <f t="shared" si="4"/>
        <v>0.8873692102</v>
      </c>
      <c r="E46" s="48">
        <f t="shared" si="5"/>
        <v>5.272944828</v>
      </c>
      <c r="F46" s="48">
        <f t="shared" si="6"/>
        <v>58.0023931</v>
      </c>
      <c r="G46" s="48">
        <f t="shared" si="7"/>
        <v>10.73945729</v>
      </c>
      <c r="H46" s="48">
        <f t="shared" si="8"/>
        <v>1073.945729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</row>
    <row r="47" ht="13.5" customHeight="1">
      <c r="A47" s="48">
        <f t="shared" si="9"/>
        <v>33</v>
      </c>
      <c r="B47" s="48">
        <f t="shared" si="2"/>
        <v>0.1108515986</v>
      </c>
      <c r="C47" s="48">
        <f t="shared" si="3"/>
        <v>55.13109713</v>
      </c>
      <c r="D47" s="48">
        <f t="shared" si="4"/>
        <v>0.06274103401</v>
      </c>
      <c r="E47" s="48">
        <f t="shared" si="5"/>
        <v>4.166309296</v>
      </c>
      <c r="F47" s="48">
        <f t="shared" si="6"/>
        <v>45.82940226</v>
      </c>
      <c r="G47" s="48">
        <f t="shared" si="7"/>
        <v>9.301694871</v>
      </c>
      <c r="H47" s="48">
        <f t="shared" si="8"/>
        <v>930.1694871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</row>
    <row r="48" ht="13.5" customHeight="1">
      <c r="A48" s="48">
        <f t="shared" si="9"/>
        <v>34</v>
      </c>
      <c r="B48" s="48">
        <f t="shared" si="2"/>
        <v>0.8272908003</v>
      </c>
      <c r="C48" s="48">
        <f t="shared" si="3"/>
        <v>68.61464726</v>
      </c>
      <c r="D48" s="48">
        <f t="shared" si="4"/>
        <v>0.8058262446</v>
      </c>
      <c r="E48" s="48">
        <f t="shared" si="5"/>
        <v>5.073219387</v>
      </c>
      <c r="F48" s="48">
        <f t="shared" si="6"/>
        <v>55.80541326</v>
      </c>
      <c r="G48" s="48">
        <f t="shared" si="7"/>
        <v>12.809234</v>
      </c>
      <c r="H48" s="48">
        <f t="shared" si="8"/>
        <v>1280.9234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</row>
    <row r="49" ht="13.5" customHeight="1">
      <c r="A49" s="48">
        <f t="shared" si="9"/>
        <v>35</v>
      </c>
      <c r="B49" s="48">
        <f t="shared" si="2"/>
        <v>0.3628584574</v>
      </c>
      <c r="C49" s="48">
        <f t="shared" si="3"/>
        <v>62.66035279</v>
      </c>
      <c r="D49" s="48">
        <f t="shared" si="4"/>
        <v>0.7184256677</v>
      </c>
      <c r="E49" s="48">
        <f t="shared" si="5"/>
        <v>5.14933215</v>
      </c>
      <c r="F49" s="48">
        <f t="shared" si="6"/>
        <v>56.64265365</v>
      </c>
      <c r="G49" s="48">
        <f t="shared" si="7"/>
        <v>6.017699141</v>
      </c>
      <c r="H49" s="48">
        <f t="shared" si="8"/>
        <v>601.7699141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</row>
    <row r="50" ht="13.5" customHeight="1">
      <c r="A50" s="48">
        <f t="shared" si="9"/>
        <v>36</v>
      </c>
      <c r="B50" s="48">
        <f t="shared" si="2"/>
        <v>0.8487005357</v>
      </c>
      <c r="C50" s="48">
        <f t="shared" si="3"/>
        <v>69.82321765</v>
      </c>
      <c r="D50" s="48">
        <f t="shared" si="4"/>
        <v>0.2413569521</v>
      </c>
      <c r="E50" s="48">
        <f t="shared" si="5"/>
        <v>4.135280997</v>
      </c>
      <c r="F50" s="48">
        <f t="shared" si="6"/>
        <v>45.48809096</v>
      </c>
      <c r="G50" s="48">
        <f t="shared" si="7"/>
        <v>24.33512669</v>
      </c>
      <c r="H50" s="48">
        <f t="shared" si="8"/>
        <v>2433.512669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</row>
    <row r="51" ht="13.5" customHeight="1">
      <c r="A51" s="48">
        <f t="shared" si="9"/>
        <v>37</v>
      </c>
      <c r="B51" s="48">
        <f t="shared" si="2"/>
        <v>0.1107376296</v>
      </c>
      <c r="C51" s="48">
        <f t="shared" si="3"/>
        <v>59.06577988</v>
      </c>
      <c r="D51" s="48">
        <f t="shared" si="4"/>
        <v>0.876862368</v>
      </c>
      <c r="E51" s="48">
        <f t="shared" si="5"/>
        <v>5.268541828</v>
      </c>
      <c r="F51" s="48">
        <f t="shared" si="6"/>
        <v>57.95396011</v>
      </c>
      <c r="G51" s="48">
        <f t="shared" si="7"/>
        <v>1.111819772</v>
      </c>
      <c r="H51" s="48">
        <f t="shared" si="8"/>
        <v>111.1819772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</row>
    <row r="52" ht="13.5" customHeight="1">
      <c r="A52" s="48">
        <f t="shared" si="9"/>
        <v>38</v>
      </c>
      <c r="B52" s="48">
        <f t="shared" si="2"/>
        <v>0.8630261388</v>
      </c>
      <c r="C52" s="48">
        <f t="shared" si="3"/>
        <v>67.57884013</v>
      </c>
      <c r="D52" s="48">
        <f t="shared" si="4"/>
        <v>0.684968879</v>
      </c>
      <c r="E52" s="48">
        <f t="shared" si="5"/>
        <v>4.53636702</v>
      </c>
      <c r="F52" s="48">
        <f t="shared" si="6"/>
        <v>49.90003721</v>
      </c>
      <c r="G52" s="48">
        <f t="shared" si="7"/>
        <v>17.67880291</v>
      </c>
      <c r="H52" s="48">
        <f t="shared" si="8"/>
        <v>1767.880291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</row>
    <row r="53" ht="13.5" customHeight="1">
      <c r="A53" s="48">
        <f t="shared" si="9"/>
        <v>39</v>
      </c>
      <c r="B53" s="48">
        <f t="shared" si="2"/>
        <v>0.316250407</v>
      </c>
      <c r="C53" s="48">
        <f t="shared" si="3"/>
        <v>60.01667029</v>
      </c>
      <c r="D53" s="48">
        <f t="shared" si="4"/>
        <v>0.7461955193</v>
      </c>
      <c r="E53" s="48">
        <f t="shared" si="5"/>
        <v>5.301298432</v>
      </c>
      <c r="F53" s="48">
        <f t="shared" si="6"/>
        <v>58.31428275</v>
      </c>
      <c r="G53" s="48">
        <f t="shared" si="7"/>
        <v>1.70238754</v>
      </c>
      <c r="H53" s="48">
        <f t="shared" si="8"/>
        <v>170.238754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</row>
    <row r="54" ht="13.5" customHeight="1">
      <c r="A54" s="48">
        <f t="shared" si="9"/>
        <v>40</v>
      </c>
      <c r="B54" s="48">
        <f t="shared" si="2"/>
        <v>0.2286623784</v>
      </c>
      <c r="C54" s="48">
        <f t="shared" si="3"/>
        <v>55.20155806</v>
      </c>
      <c r="D54" s="48">
        <f t="shared" si="4"/>
        <v>0.5397848435</v>
      </c>
      <c r="E54" s="48">
        <f t="shared" si="5"/>
        <v>4.508750558</v>
      </c>
      <c r="F54" s="48">
        <f t="shared" si="6"/>
        <v>49.59625614</v>
      </c>
      <c r="G54" s="48">
        <f t="shared" si="7"/>
        <v>5.605301922</v>
      </c>
      <c r="H54" s="48">
        <f t="shared" si="8"/>
        <v>560.5301922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</row>
    <row r="55" ht="13.5" customHeight="1">
      <c r="A55" s="48">
        <f t="shared" si="9"/>
        <v>41</v>
      </c>
      <c r="B55" s="48">
        <f t="shared" si="2"/>
        <v>0.2879572457</v>
      </c>
      <c r="C55" s="48">
        <f t="shared" si="3"/>
        <v>64.59158775</v>
      </c>
      <c r="D55" s="48">
        <f t="shared" si="4"/>
        <v>0.8504700385</v>
      </c>
      <c r="E55" s="48">
        <f t="shared" si="5"/>
        <v>5.174447052</v>
      </c>
      <c r="F55" s="48">
        <f t="shared" si="6"/>
        <v>56.91891758</v>
      </c>
      <c r="G55" s="48">
        <f t="shared" si="7"/>
        <v>7.672670173</v>
      </c>
      <c r="H55" s="48">
        <f t="shared" si="8"/>
        <v>767.2670173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</row>
    <row r="56" ht="13.5" customHeight="1">
      <c r="A56" s="48">
        <f t="shared" si="9"/>
        <v>42</v>
      </c>
      <c r="B56" s="48">
        <f t="shared" si="2"/>
        <v>0.07995693641</v>
      </c>
      <c r="C56" s="48">
        <f t="shared" si="3"/>
        <v>51.83044726</v>
      </c>
      <c r="D56" s="48">
        <f t="shared" si="4"/>
        <v>0.03352629469</v>
      </c>
      <c r="E56" s="48">
        <f t="shared" si="5"/>
        <v>4.19578344</v>
      </c>
      <c r="F56" s="48">
        <f t="shared" si="6"/>
        <v>46.15361784</v>
      </c>
      <c r="G56" s="48">
        <f t="shared" si="7"/>
        <v>5.676829411</v>
      </c>
      <c r="H56" s="48">
        <f t="shared" si="8"/>
        <v>567.6829411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</row>
    <row r="57" ht="13.5" customHeight="1">
      <c r="A57" s="48">
        <f t="shared" si="9"/>
        <v>43</v>
      </c>
      <c r="B57" s="48">
        <f t="shared" si="2"/>
        <v>0.06946637687</v>
      </c>
      <c r="C57" s="48">
        <f t="shared" si="3"/>
        <v>50.74966064</v>
      </c>
      <c r="D57" s="48">
        <f t="shared" si="4"/>
        <v>0.9129747228</v>
      </c>
      <c r="E57" s="48">
        <f t="shared" si="5"/>
        <v>5.813848069</v>
      </c>
      <c r="F57" s="48">
        <f t="shared" si="6"/>
        <v>63.95232876</v>
      </c>
      <c r="G57" s="48">
        <f t="shared" si="7"/>
        <v>0</v>
      </c>
      <c r="H57" s="48">
        <f t="shared" si="8"/>
        <v>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</row>
    <row r="58" ht="13.5" customHeight="1">
      <c r="A58" s="48">
        <f t="shared" si="9"/>
        <v>44</v>
      </c>
      <c r="B58" s="48">
        <f t="shared" si="2"/>
        <v>0.5621486659</v>
      </c>
      <c r="C58" s="48">
        <f t="shared" si="3"/>
        <v>67.19687034</v>
      </c>
      <c r="D58" s="48">
        <f t="shared" si="4"/>
        <v>0.4279249055</v>
      </c>
      <c r="E58" s="48">
        <f t="shared" si="5"/>
        <v>4.637059767</v>
      </c>
      <c r="F58" s="48">
        <f t="shared" si="6"/>
        <v>51.00765744</v>
      </c>
      <c r="G58" s="48">
        <f t="shared" si="7"/>
        <v>16.1892129</v>
      </c>
      <c r="H58" s="48">
        <f t="shared" si="8"/>
        <v>1618.92129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</row>
    <row r="59" ht="13.5" customHeight="1">
      <c r="A59" s="48">
        <f t="shared" si="9"/>
        <v>45</v>
      </c>
      <c r="B59" s="48">
        <f t="shared" si="2"/>
        <v>0.5872173566</v>
      </c>
      <c r="C59" s="48">
        <f t="shared" si="3"/>
        <v>67.87982607</v>
      </c>
      <c r="D59" s="48">
        <f t="shared" si="4"/>
        <v>0.3972587713</v>
      </c>
      <c r="E59" s="48">
        <f t="shared" si="5"/>
        <v>4.772392231</v>
      </c>
      <c r="F59" s="48">
        <f t="shared" si="6"/>
        <v>52.49631454</v>
      </c>
      <c r="G59" s="48">
        <f t="shared" si="7"/>
        <v>15.38351153</v>
      </c>
      <c r="H59" s="48">
        <f t="shared" si="8"/>
        <v>1538.351153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</row>
    <row r="60" ht="13.5" customHeight="1">
      <c r="A60" s="48">
        <f t="shared" si="9"/>
        <v>46</v>
      </c>
      <c r="B60" s="48">
        <f t="shared" si="2"/>
        <v>0.5713861945</v>
      </c>
      <c r="C60" s="48">
        <f t="shared" si="3"/>
        <v>67.11042115</v>
      </c>
      <c r="D60" s="48">
        <f t="shared" si="4"/>
        <v>0.02142551751</v>
      </c>
      <c r="E60" s="48">
        <f t="shared" si="5"/>
        <v>4.463158616</v>
      </c>
      <c r="F60" s="48">
        <f t="shared" si="6"/>
        <v>49.09474477</v>
      </c>
      <c r="G60" s="48">
        <f t="shared" si="7"/>
        <v>18.01567638</v>
      </c>
      <c r="H60" s="48">
        <f t="shared" si="8"/>
        <v>1801.567638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</row>
    <row r="61" ht="13.5" customHeight="1">
      <c r="A61" s="48">
        <f t="shared" si="9"/>
        <v>47</v>
      </c>
      <c r="B61" s="48">
        <f t="shared" si="2"/>
        <v>0.9308490835</v>
      </c>
      <c r="C61" s="48">
        <f t="shared" si="3"/>
        <v>75.38722771</v>
      </c>
      <c r="D61" s="48">
        <f t="shared" si="4"/>
        <v>0.01301593396</v>
      </c>
      <c r="E61" s="48">
        <f t="shared" si="5"/>
        <v>4.308080551</v>
      </c>
      <c r="F61" s="48">
        <f t="shared" si="6"/>
        <v>47.38888606</v>
      </c>
      <c r="G61" s="48">
        <f t="shared" si="7"/>
        <v>27.99834165</v>
      </c>
      <c r="H61" s="48">
        <f t="shared" si="8"/>
        <v>2799.834165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</row>
    <row r="62" ht="13.5" customHeight="1">
      <c r="A62" s="48">
        <f t="shared" si="9"/>
        <v>48</v>
      </c>
      <c r="B62" s="48">
        <f t="shared" si="2"/>
        <v>0.6754670975</v>
      </c>
      <c r="C62" s="48">
        <f t="shared" si="3"/>
        <v>68.42340053</v>
      </c>
      <c r="D62" s="48">
        <f t="shared" si="4"/>
        <v>0.1171756178</v>
      </c>
      <c r="E62" s="48">
        <f t="shared" si="5"/>
        <v>4.309280431</v>
      </c>
      <c r="F62" s="48">
        <f t="shared" si="6"/>
        <v>47.40208474</v>
      </c>
      <c r="G62" s="48">
        <f t="shared" si="7"/>
        <v>21.02131579</v>
      </c>
      <c r="H62" s="48">
        <f t="shared" si="8"/>
        <v>2102.131579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</row>
    <row r="63" ht="13.5" customHeight="1">
      <c r="A63" s="48">
        <f t="shared" si="9"/>
        <v>49</v>
      </c>
      <c r="B63" s="48">
        <f t="shared" si="2"/>
        <v>0.8476703351</v>
      </c>
      <c r="C63" s="48">
        <f t="shared" si="3"/>
        <v>65.78495429</v>
      </c>
      <c r="D63" s="48">
        <f t="shared" si="4"/>
        <v>0.05458043604</v>
      </c>
      <c r="E63" s="48">
        <f t="shared" si="5"/>
        <v>4.485727439</v>
      </c>
      <c r="F63" s="48">
        <f t="shared" si="6"/>
        <v>49.34300183</v>
      </c>
      <c r="G63" s="48">
        <f t="shared" si="7"/>
        <v>16.44195247</v>
      </c>
      <c r="H63" s="48">
        <f t="shared" si="8"/>
        <v>1644.195247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</row>
    <row r="64" ht="13.5" customHeight="1">
      <c r="A64" s="48">
        <f t="shared" si="9"/>
        <v>50</v>
      </c>
      <c r="B64" s="48">
        <f t="shared" si="2"/>
        <v>0.9618646079</v>
      </c>
      <c r="C64" s="48">
        <f t="shared" si="3"/>
        <v>78.70132383</v>
      </c>
      <c r="D64" s="48">
        <f t="shared" si="4"/>
        <v>0.9958848541</v>
      </c>
      <c r="E64" s="48">
        <f t="shared" si="5"/>
        <v>5.732316423</v>
      </c>
      <c r="F64" s="48">
        <f t="shared" si="6"/>
        <v>63.05548066</v>
      </c>
      <c r="G64" s="48">
        <f t="shared" si="7"/>
        <v>15.64584317</v>
      </c>
      <c r="H64" s="48">
        <f t="shared" si="8"/>
        <v>1564.584317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</row>
    <row r="65" ht="13.5" customHeight="1">
      <c r="A65" s="48">
        <f t="shared" si="9"/>
        <v>51</v>
      </c>
      <c r="B65" s="48">
        <f t="shared" si="2"/>
        <v>0.5523169518</v>
      </c>
      <c r="C65" s="48">
        <f t="shared" si="3"/>
        <v>66.07915522</v>
      </c>
      <c r="D65" s="48">
        <f t="shared" si="4"/>
        <v>0.5619150874</v>
      </c>
      <c r="E65" s="48">
        <f t="shared" si="5"/>
        <v>4.849633741</v>
      </c>
      <c r="F65" s="48">
        <f t="shared" si="6"/>
        <v>53.34597116</v>
      </c>
      <c r="G65" s="48">
        <f t="shared" si="7"/>
        <v>12.73318406</v>
      </c>
      <c r="H65" s="48">
        <f t="shared" si="8"/>
        <v>1273.318406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</row>
    <row r="66" ht="13.5" customHeight="1">
      <c r="A66" s="48">
        <f t="shared" si="9"/>
        <v>52</v>
      </c>
      <c r="B66" s="48">
        <f t="shared" si="2"/>
        <v>0.7018858102</v>
      </c>
      <c r="C66" s="48">
        <f t="shared" si="3"/>
        <v>68.20933432</v>
      </c>
      <c r="D66" s="48">
        <f t="shared" si="4"/>
        <v>0.4233458685</v>
      </c>
      <c r="E66" s="48">
        <f t="shared" si="5"/>
        <v>4.559065585</v>
      </c>
      <c r="F66" s="48">
        <f t="shared" si="6"/>
        <v>50.14972144</v>
      </c>
      <c r="G66" s="48">
        <f t="shared" si="7"/>
        <v>18.05961288</v>
      </c>
      <c r="H66" s="48">
        <f t="shared" si="8"/>
        <v>1805.961288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</row>
    <row r="67" ht="13.5" customHeight="1">
      <c r="A67" s="48">
        <f t="shared" si="9"/>
        <v>53</v>
      </c>
      <c r="B67" s="48">
        <f t="shared" si="2"/>
        <v>0.1202554862</v>
      </c>
      <c r="C67" s="48">
        <f t="shared" si="3"/>
        <v>55.26176867</v>
      </c>
      <c r="D67" s="48">
        <f t="shared" si="4"/>
        <v>0.6974170326</v>
      </c>
      <c r="E67" s="48">
        <f t="shared" si="5"/>
        <v>4.776284019</v>
      </c>
      <c r="F67" s="48">
        <f t="shared" si="6"/>
        <v>52.53912421</v>
      </c>
      <c r="G67" s="48">
        <f t="shared" si="7"/>
        <v>2.722644457</v>
      </c>
      <c r="H67" s="48">
        <f t="shared" si="8"/>
        <v>272.2644457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</row>
    <row r="68" ht="13.5" customHeight="1">
      <c r="A68" s="48">
        <f t="shared" si="9"/>
        <v>54</v>
      </c>
      <c r="B68" s="48">
        <f t="shared" si="2"/>
        <v>0.3094082619</v>
      </c>
      <c r="C68" s="48">
        <f t="shared" si="3"/>
        <v>61.65580598</v>
      </c>
      <c r="D68" s="48">
        <f t="shared" si="4"/>
        <v>0.4065236769</v>
      </c>
      <c r="E68" s="48">
        <f t="shared" si="5"/>
        <v>4.546333714</v>
      </c>
      <c r="F68" s="48">
        <f t="shared" si="6"/>
        <v>50.00967086</v>
      </c>
      <c r="G68" s="48">
        <f t="shared" si="7"/>
        <v>11.64613513</v>
      </c>
      <c r="H68" s="48">
        <f t="shared" si="8"/>
        <v>1164.613513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</row>
    <row r="69" ht="13.5" customHeight="1">
      <c r="A69" s="48">
        <f t="shared" si="9"/>
        <v>55</v>
      </c>
      <c r="B69" s="48">
        <f t="shared" si="2"/>
        <v>0.02691834976</v>
      </c>
      <c r="C69" s="48">
        <f t="shared" si="3"/>
        <v>51.43129512</v>
      </c>
      <c r="D69" s="48">
        <f t="shared" si="4"/>
        <v>0.4019764834</v>
      </c>
      <c r="E69" s="48">
        <f t="shared" si="5"/>
        <v>4.914678381</v>
      </c>
      <c r="F69" s="48">
        <f t="shared" si="6"/>
        <v>54.06146219</v>
      </c>
      <c r="G69" s="48">
        <f t="shared" si="7"/>
        <v>0</v>
      </c>
      <c r="H69" s="48">
        <f t="shared" si="8"/>
        <v>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</row>
    <row r="70" ht="13.5" customHeight="1">
      <c r="A70" s="48">
        <f t="shared" si="9"/>
        <v>56</v>
      </c>
      <c r="B70" s="48">
        <f t="shared" si="2"/>
        <v>0.2511741299</v>
      </c>
      <c r="C70" s="48">
        <f t="shared" si="3"/>
        <v>64.14630839</v>
      </c>
      <c r="D70" s="48">
        <f t="shared" si="4"/>
        <v>0.7520603982</v>
      </c>
      <c r="E70" s="48">
        <f t="shared" si="5"/>
        <v>5.38372118</v>
      </c>
      <c r="F70" s="48">
        <f t="shared" si="6"/>
        <v>59.22093298</v>
      </c>
      <c r="G70" s="48">
        <f t="shared" si="7"/>
        <v>4.925375416</v>
      </c>
      <c r="H70" s="48">
        <f t="shared" si="8"/>
        <v>492.5375416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</row>
    <row r="71" ht="13.5" customHeight="1">
      <c r="A71" s="48">
        <f t="shared" si="9"/>
        <v>57</v>
      </c>
      <c r="B71" s="48">
        <f t="shared" si="2"/>
        <v>0.1810937941</v>
      </c>
      <c r="C71" s="48">
        <f t="shared" si="3"/>
        <v>58.74999614</v>
      </c>
      <c r="D71" s="48">
        <f t="shared" si="4"/>
        <v>0.8314710779</v>
      </c>
      <c r="E71" s="48">
        <f t="shared" si="5"/>
        <v>5.064049361</v>
      </c>
      <c r="F71" s="48">
        <f t="shared" si="6"/>
        <v>55.70454297</v>
      </c>
      <c r="G71" s="48">
        <f t="shared" si="7"/>
        <v>3.045453171</v>
      </c>
      <c r="H71" s="48">
        <f t="shared" si="8"/>
        <v>304.5453171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</row>
    <row r="72" ht="13.5" customHeight="1">
      <c r="A72" s="48">
        <f t="shared" si="9"/>
        <v>58</v>
      </c>
      <c r="B72" s="48">
        <f t="shared" si="2"/>
        <v>0.490306963</v>
      </c>
      <c r="C72" s="48">
        <f t="shared" si="3"/>
        <v>64.17805221</v>
      </c>
      <c r="D72" s="48">
        <f t="shared" si="4"/>
        <v>0.5793426773</v>
      </c>
      <c r="E72" s="48">
        <f t="shared" si="5"/>
        <v>4.874549802</v>
      </c>
      <c r="F72" s="48">
        <f t="shared" si="6"/>
        <v>53.62004782</v>
      </c>
      <c r="G72" s="48">
        <f t="shared" si="7"/>
        <v>10.55800439</v>
      </c>
      <c r="H72" s="48">
        <f t="shared" si="8"/>
        <v>1055.800439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</row>
    <row r="73" ht="13.5" customHeight="1">
      <c r="A73" s="48">
        <f t="shared" si="9"/>
        <v>59</v>
      </c>
      <c r="B73" s="48">
        <f t="shared" si="2"/>
        <v>0.09053555826</v>
      </c>
      <c r="C73" s="48">
        <f t="shared" si="3"/>
        <v>53.99547629</v>
      </c>
      <c r="D73" s="48">
        <f t="shared" si="4"/>
        <v>0.5468670721</v>
      </c>
      <c r="E73" s="48">
        <f t="shared" si="5"/>
        <v>4.713991057</v>
      </c>
      <c r="F73" s="48">
        <f t="shared" si="6"/>
        <v>51.85390163</v>
      </c>
      <c r="G73" s="48">
        <f t="shared" si="7"/>
        <v>2.141574659</v>
      </c>
      <c r="H73" s="48">
        <f t="shared" si="8"/>
        <v>214.1574659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</row>
    <row r="74" ht="13.5" customHeight="1">
      <c r="A74" s="48">
        <f t="shared" si="9"/>
        <v>60</v>
      </c>
      <c r="B74" s="48">
        <f t="shared" si="2"/>
        <v>0.1384092825</v>
      </c>
      <c r="C74" s="48">
        <f t="shared" si="3"/>
        <v>56.13461516</v>
      </c>
      <c r="D74" s="48">
        <f t="shared" si="4"/>
        <v>0.7901064218</v>
      </c>
      <c r="E74" s="48">
        <f t="shared" si="5"/>
        <v>5.242426202</v>
      </c>
      <c r="F74" s="48">
        <f t="shared" si="6"/>
        <v>57.66668822</v>
      </c>
      <c r="G74" s="48">
        <f t="shared" si="7"/>
        <v>0</v>
      </c>
      <c r="H74" s="48">
        <f t="shared" si="8"/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</row>
    <row r="75" ht="13.5" customHeight="1">
      <c r="A75" s="48">
        <f t="shared" si="9"/>
        <v>61</v>
      </c>
      <c r="B75" s="48">
        <f t="shared" si="2"/>
        <v>0.4890136938</v>
      </c>
      <c r="C75" s="48">
        <f t="shared" si="3"/>
        <v>60.58382689</v>
      </c>
      <c r="D75" s="48">
        <f t="shared" si="4"/>
        <v>0.2195551631</v>
      </c>
      <c r="E75" s="48">
        <f t="shared" si="5"/>
        <v>4.077803714</v>
      </c>
      <c r="F75" s="48">
        <f t="shared" si="6"/>
        <v>44.85584085</v>
      </c>
      <c r="G75" s="48">
        <f t="shared" si="7"/>
        <v>15.72798604</v>
      </c>
      <c r="H75" s="48">
        <f t="shared" si="8"/>
        <v>1572.798604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</row>
    <row r="76" ht="13.5" customHeight="1">
      <c r="A76" s="48">
        <f t="shared" si="9"/>
        <v>62</v>
      </c>
      <c r="B76" s="48">
        <f t="shared" si="2"/>
        <v>0.1927744928</v>
      </c>
      <c r="C76" s="48">
        <f t="shared" si="3"/>
        <v>57.46401036</v>
      </c>
      <c r="D76" s="48">
        <f t="shared" si="4"/>
        <v>0.7316946011</v>
      </c>
      <c r="E76" s="48">
        <f t="shared" si="5"/>
        <v>5.403534452</v>
      </c>
      <c r="F76" s="48">
        <f t="shared" si="6"/>
        <v>59.43887898</v>
      </c>
      <c r="G76" s="48">
        <f t="shared" si="7"/>
        <v>0</v>
      </c>
      <c r="H76" s="48">
        <f t="shared" si="8"/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</row>
    <row r="77" ht="13.5" customHeight="1">
      <c r="A77" s="48">
        <f t="shared" si="9"/>
        <v>63</v>
      </c>
      <c r="B77" s="48">
        <f t="shared" si="2"/>
        <v>0.8872419875</v>
      </c>
      <c r="C77" s="48">
        <f t="shared" si="3"/>
        <v>65.41650811</v>
      </c>
      <c r="D77" s="48">
        <f t="shared" si="4"/>
        <v>0.2663230525</v>
      </c>
      <c r="E77" s="48">
        <f t="shared" si="5"/>
        <v>4.216307416</v>
      </c>
      <c r="F77" s="48">
        <f t="shared" si="6"/>
        <v>46.37938157</v>
      </c>
      <c r="G77" s="48">
        <f t="shared" si="7"/>
        <v>19.03712654</v>
      </c>
      <c r="H77" s="48">
        <f t="shared" si="8"/>
        <v>1903.712654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</row>
    <row r="78" ht="13.5" customHeight="1">
      <c r="A78" s="48">
        <f t="shared" si="9"/>
        <v>64</v>
      </c>
      <c r="B78" s="48">
        <f t="shared" si="2"/>
        <v>0.2480075003</v>
      </c>
      <c r="C78" s="48">
        <f t="shared" si="3"/>
        <v>56.58392306</v>
      </c>
      <c r="D78" s="48">
        <f t="shared" si="4"/>
        <v>0.9359552419</v>
      </c>
      <c r="E78" s="48">
        <f t="shared" si="5"/>
        <v>5.636351233</v>
      </c>
      <c r="F78" s="48">
        <f t="shared" si="6"/>
        <v>61.99986357</v>
      </c>
      <c r="G78" s="48">
        <f t="shared" si="7"/>
        <v>0</v>
      </c>
      <c r="H78" s="48">
        <f t="shared" si="8"/>
        <v>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</row>
    <row r="79" ht="13.5" customHeight="1">
      <c r="A79" s="48">
        <f t="shared" si="9"/>
        <v>65</v>
      </c>
      <c r="B79" s="48">
        <f t="shared" si="2"/>
        <v>0.5159492876</v>
      </c>
      <c r="C79" s="48">
        <f t="shared" si="3"/>
        <v>62.84816679</v>
      </c>
      <c r="D79" s="48">
        <f t="shared" si="4"/>
        <v>0.4089371765</v>
      </c>
      <c r="E79" s="48">
        <f t="shared" si="5"/>
        <v>4.964493241</v>
      </c>
      <c r="F79" s="48">
        <f t="shared" si="6"/>
        <v>54.60942565</v>
      </c>
      <c r="G79" s="48">
        <f t="shared" si="7"/>
        <v>8.238741139</v>
      </c>
      <c r="H79" s="48">
        <f t="shared" si="8"/>
        <v>823.8741139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</row>
    <row r="80" ht="13.5" customHeight="1">
      <c r="A80" s="48">
        <f t="shared" si="9"/>
        <v>66</v>
      </c>
      <c r="B80" s="48">
        <f t="shared" si="2"/>
        <v>0.6154184858</v>
      </c>
      <c r="C80" s="48">
        <f t="shared" si="3"/>
        <v>66.05328982</v>
      </c>
      <c r="D80" s="48">
        <f t="shared" si="4"/>
        <v>0.03540521243</v>
      </c>
      <c r="E80" s="48">
        <f t="shared" si="5"/>
        <v>4.359851784</v>
      </c>
      <c r="F80" s="48">
        <f t="shared" si="6"/>
        <v>47.95836962</v>
      </c>
      <c r="G80" s="48">
        <f t="shared" si="7"/>
        <v>18.0949202</v>
      </c>
      <c r="H80" s="48">
        <f t="shared" si="8"/>
        <v>1809.49202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</row>
    <row r="81" ht="13.5" customHeight="1">
      <c r="A81" s="48">
        <f t="shared" si="9"/>
        <v>67</v>
      </c>
      <c r="B81" s="48">
        <f t="shared" si="2"/>
        <v>0.0791042829</v>
      </c>
      <c r="C81" s="48">
        <f t="shared" si="3"/>
        <v>50.18003364</v>
      </c>
      <c r="D81" s="48">
        <f t="shared" si="4"/>
        <v>0.4907732167</v>
      </c>
      <c r="E81" s="48">
        <f t="shared" si="5"/>
        <v>4.90795825</v>
      </c>
      <c r="F81" s="48">
        <f t="shared" si="6"/>
        <v>53.98754075</v>
      </c>
      <c r="G81" s="48">
        <f t="shared" si="7"/>
        <v>0</v>
      </c>
      <c r="H81" s="48">
        <f t="shared" si="8"/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</row>
    <row r="82" ht="13.5" customHeight="1">
      <c r="A82" s="48">
        <f t="shared" si="9"/>
        <v>68</v>
      </c>
      <c r="B82" s="48">
        <f t="shared" si="2"/>
        <v>0.3442893415</v>
      </c>
      <c r="C82" s="48">
        <f t="shared" si="3"/>
        <v>61.87952729</v>
      </c>
      <c r="D82" s="48">
        <f t="shared" si="4"/>
        <v>0.3083562999</v>
      </c>
      <c r="E82" s="48">
        <f t="shared" si="5"/>
        <v>4.882506637</v>
      </c>
      <c r="F82" s="48">
        <f t="shared" si="6"/>
        <v>53.70757301</v>
      </c>
      <c r="G82" s="48">
        <f t="shared" si="7"/>
        <v>8.171954284</v>
      </c>
      <c r="H82" s="48">
        <f t="shared" si="8"/>
        <v>817.1954284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</row>
    <row r="83" ht="13.5" customHeight="1">
      <c r="A83" s="48">
        <f t="shared" si="9"/>
        <v>69</v>
      </c>
      <c r="B83" s="48">
        <f t="shared" si="2"/>
        <v>0.5908661962</v>
      </c>
      <c r="C83" s="48">
        <f t="shared" si="3"/>
        <v>68.87390345</v>
      </c>
      <c r="D83" s="48">
        <f t="shared" si="4"/>
        <v>0.8220260659</v>
      </c>
      <c r="E83" s="48">
        <f t="shared" si="5"/>
        <v>5.188726424</v>
      </c>
      <c r="F83" s="48">
        <f t="shared" si="6"/>
        <v>57.07599066</v>
      </c>
      <c r="G83" s="48">
        <f t="shared" si="7"/>
        <v>11.79791279</v>
      </c>
      <c r="H83" s="48">
        <f t="shared" si="8"/>
        <v>1179.791279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</row>
    <row r="84" ht="13.5" customHeight="1">
      <c r="A84" s="48">
        <f t="shared" si="9"/>
        <v>70</v>
      </c>
      <c r="B84" s="48">
        <f t="shared" si="2"/>
        <v>0.7174843379</v>
      </c>
      <c r="C84" s="48">
        <f t="shared" si="3"/>
        <v>66.14893769</v>
      </c>
      <c r="D84" s="48">
        <f t="shared" si="4"/>
        <v>0.9814926377</v>
      </c>
      <c r="E84" s="48">
        <f t="shared" si="5"/>
        <v>5.511852222</v>
      </c>
      <c r="F84" s="48">
        <f t="shared" si="6"/>
        <v>60.63037444</v>
      </c>
      <c r="G84" s="48">
        <f t="shared" si="7"/>
        <v>5.518563253</v>
      </c>
      <c r="H84" s="48">
        <f t="shared" si="8"/>
        <v>551.8563253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</row>
    <row r="85" ht="13.5" customHeight="1">
      <c r="A85" s="48">
        <f t="shared" si="9"/>
        <v>71</v>
      </c>
      <c r="B85" s="48">
        <f t="shared" si="2"/>
        <v>0.4337612461</v>
      </c>
      <c r="C85" s="48">
        <f t="shared" si="3"/>
        <v>63.75362152</v>
      </c>
      <c r="D85" s="48">
        <f t="shared" si="4"/>
        <v>0.9760949978</v>
      </c>
      <c r="E85" s="48">
        <f t="shared" si="5"/>
        <v>5.662216717</v>
      </c>
      <c r="F85" s="48">
        <f t="shared" si="6"/>
        <v>62.28438389</v>
      </c>
      <c r="G85" s="48">
        <f t="shared" si="7"/>
        <v>1.469237631</v>
      </c>
      <c r="H85" s="48">
        <f t="shared" si="8"/>
        <v>146.9237631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</row>
    <row r="86" ht="13.5" customHeight="1">
      <c r="A86" s="48">
        <f t="shared" si="9"/>
        <v>72</v>
      </c>
      <c r="B86" s="48">
        <f t="shared" si="2"/>
        <v>0.1564904257</v>
      </c>
      <c r="C86" s="48">
        <f t="shared" si="3"/>
        <v>56.83059182</v>
      </c>
      <c r="D86" s="48">
        <f t="shared" si="4"/>
        <v>0.5088154188</v>
      </c>
      <c r="E86" s="48">
        <f t="shared" si="5"/>
        <v>4.767859532</v>
      </c>
      <c r="F86" s="48">
        <f t="shared" si="6"/>
        <v>52.44645485</v>
      </c>
      <c r="G86" s="48">
        <f t="shared" si="7"/>
        <v>4.38413697</v>
      </c>
      <c r="H86" s="48">
        <f t="shared" si="8"/>
        <v>438.413697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</row>
    <row r="87" ht="13.5" customHeight="1">
      <c r="A87" s="48">
        <f t="shared" si="9"/>
        <v>73</v>
      </c>
      <c r="B87" s="48">
        <f t="shared" si="2"/>
        <v>0.1410350821</v>
      </c>
      <c r="C87" s="48">
        <f t="shared" si="3"/>
        <v>58.74123221</v>
      </c>
      <c r="D87" s="48">
        <f t="shared" si="4"/>
        <v>0.9487582339</v>
      </c>
      <c r="E87" s="48">
        <f t="shared" si="5"/>
        <v>5.848019577</v>
      </c>
      <c r="F87" s="48">
        <f t="shared" si="6"/>
        <v>64.32821535</v>
      </c>
      <c r="G87" s="48">
        <f t="shared" si="7"/>
        <v>0</v>
      </c>
      <c r="H87" s="48">
        <f t="shared" si="8"/>
        <v>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</row>
    <row r="88" ht="13.5" customHeight="1">
      <c r="A88" s="48">
        <f t="shared" si="9"/>
        <v>74</v>
      </c>
      <c r="B88" s="48">
        <f t="shared" si="2"/>
        <v>0.4000541203</v>
      </c>
      <c r="C88" s="48">
        <f t="shared" si="3"/>
        <v>60.42087043</v>
      </c>
      <c r="D88" s="48">
        <f t="shared" si="4"/>
        <v>0.7774728825</v>
      </c>
      <c r="E88" s="48">
        <f t="shared" si="5"/>
        <v>5.142744163</v>
      </c>
      <c r="F88" s="48">
        <f t="shared" si="6"/>
        <v>56.5701858</v>
      </c>
      <c r="G88" s="48">
        <f t="shared" si="7"/>
        <v>3.850684635</v>
      </c>
      <c r="H88" s="48">
        <f t="shared" si="8"/>
        <v>385.0684635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</row>
    <row r="89" ht="13.5" customHeight="1">
      <c r="A89" s="48">
        <f t="shared" si="9"/>
        <v>75</v>
      </c>
      <c r="B89" s="48">
        <f t="shared" si="2"/>
        <v>0.4068994767</v>
      </c>
      <c r="C89" s="48">
        <f t="shared" si="3"/>
        <v>64.668369</v>
      </c>
      <c r="D89" s="48">
        <f t="shared" si="4"/>
        <v>0.3103209717</v>
      </c>
      <c r="E89" s="48">
        <f t="shared" si="5"/>
        <v>4.568835859</v>
      </c>
      <c r="F89" s="48">
        <f t="shared" si="6"/>
        <v>50.25719445</v>
      </c>
      <c r="G89" s="48">
        <f t="shared" si="7"/>
        <v>14.41117454</v>
      </c>
      <c r="H89" s="48">
        <f t="shared" si="8"/>
        <v>1441.117454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</row>
    <row r="90" ht="13.5" customHeight="1">
      <c r="A90" s="48">
        <f t="shared" si="9"/>
        <v>76</v>
      </c>
      <c r="B90" s="48">
        <f t="shared" si="2"/>
        <v>0.8639807111</v>
      </c>
      <c r="C90" s="48">
        <f t="shared" si="3"/>
        <v>65.57954008</v>
      </c>
      <c r="D90" s="48">
        <f t="shared" si="4"/>
        <v>0.1819335293</v>
      </c>
      <c r="E90" s="48">
        <f t="shared" si="5"/>
        <v>4.11058993</v>
      </c>
      <c r="F90" s="48">
        <f t="shared" si="6"/>
        <v>45.21648923</v>
      </c>
      <c r="G90" s="48">
        <f t="shared" si="7"/>
        <v>20.36305085</v>
      </c>
      <c r="H90" s="48">
        <f t="shared" si="8"/>
        <v>2036.305085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</row>
    <row r="91" ht="13.5" customHeight="1">
      <c r="A91" s="48">
        <f t="shared" si="9"/>
        <v>77</v>
      </c>
      <c r="B91" s="48">
        <f t="shared" si="2"/>
        <v>0.4888861603</v>
      </c>
      <c r="C91" s="48">
        <f t="shared" si="3"/>
        <v>63.74310201</v>
      </c>
      <c r="D91" s="48">
        <f t="shared" si="4"/>
        <v>0.8362718817</v>
      </c>
      <c r="E91" s="48">
        <f t="shared" si="5"/>
        <v>5.014280377</v>
      </c>
      <c r="F91" s="48">
        <f t="shared" si="6"/>
        <v>55.15708415</v>
      </c>
      <c r="G91" s="48">
        <f t="shared" si="7"/>
        <v>8.58601786</v>
      </c>
      <c r="H91" s="48">
        <f t="shared" si="8"/>
        <v>858.601786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</row>
    <row r="92" ht="13.5" customHeight="1">
      <c r="A92" s="48">
        <f t="shared" si="9"/>
        <v>78</v>
      </c>
      <c r="B92" s="48">
        <f t="shared" si="2"/>
        <v>0.3108578524</v>
      </c>
      <c r="C92" s="48">
        <f t="shared" si="3"/>
        <v>61.52455752</v>
      </c>
      <c r="D92" s="48">
        <f t="shared" si="4"/>
        <v>0.0170281485</v>
      </c>
      <c r="E92" s="48">
        <f t="shared" si="5"/>
        <v>4.447841216</v>
      </c>
      <c r="F92" s="48">
        <f t="shared" si="6"/>
        <v>48.92625338</v>
      </c>
      <c r="G92" s="48">
        <f t="shared" si="7"/>
        <v>12.59830414</v>
      </c>
      <c r="H92" s="48">
        <f t="shared" si="8"/>
        <v>1259.830414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</row>
    <row r="93" ht="13.5" customHeight="1">
      <c r="A93" s="48">
        <f t="shared" si="9"/>
        <v>79</v>
      </c>
      <c r="B93" s="48">
        <f t="shared" si="2"/>
        <v>0.651785384</v>
      </c>
      <c r="C93" s="48">
        <f t="shared" si="3"/>
        <v>67.74942042</v>
      </c>
      <c r="D93" s="48">
        <f t="shared" si="4"/>
        <v>0.7669649512</v>
      </c>
      <c r="E93" s="48">
        <f t="shared" si="5"/>
        <v>5.191931351</v>
      </c>
      <c r="F93" s="48">
        <f t="shared" si="6"/>
        <v>57.11124486</v>
      </c>
      <c r="G93" s="48">
        <f t="shared" si="7"/>
        <v>10.63817556</v>
      </c>
      <c r="H93" s="48">
        <f t="shared" si="8"/>
        <v>1063.817556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</row>
    <row r="94" ht="13.5" customHeight="1">
      <c r="A94" s="48">
        <f t="shared" si="9"/>
        <v>80</v>
      </c>
      <c r="B94" s="48">
        <f t="shared" si="2"/>
        <v>0.1865568124</v>
      </c>
      <c r="C94" s="48">
        <f t="shared" si="3"/>
        <v>59.37069594</v>
      </c>
      <c r="D94" s="48">
        <f t="shared" si="4"/>
        <v>0.8169951349</v>
      </c>
      <c r="E94" s="48">
        <f t="shared" si="5"/>
        <v>5.361314007</v>
      </c>
      <c r="F94" s="48">
        <f t="shared" si="6"/>
        <v>58.97445407</v>
      </c>
      <c r="G94" s="48">
        <f t="shared" si="7"/>
        <v>0.3962418699</v>
      </c>
      <c r="H94" s="48">
        <f t="shared" si="8"/>
        <v>39.62418699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</row>
    <row r="95" ht="13.5" customHeight="1">
      <c r="A95" s="48">
        <f t="shared" si="9"/>
        <v>81</v>
      </c>
      <c r="B95" s="48">
        <f t="shared" si="2"/>
        <v>0.1683424219</v>
      </c>
      <c r="C95" s="48">
        <f t="shared" si="3"/>
        <v>55.7500932</v>
      </c>
      <c r="D95" s="48">
        <f t="shared" si="4"/>
        <v>0.5099329878</v>
      </c>
      <c r="E95" s="48">
        <f t="shared" si="5"/>
        <v>4.587506455</v>
      </c>
      <c r="F95" s="48">
        <f t="shared" si="6"/>
        <v>50.462571</v>
      </c>
      <c r="G95" s="48">
        <f t="shared" si="7"/>
        <v>5.287522199</v>
      </c>
      <c r="H95" s="48">
        <f t="shared" si="8"/>
        <v>528.7522199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</row>
    <row r="96" ht="13.5" customHeight="1">
      <c r="A96" s="48">
        <f t="shared" si="9"/>
        <v>82</v>
      </c>
      <c r="B96" s="48">
        <f t="shared" si="2"/>
        <v>0.06008116833</v>
      </c>
      <c r="C96" s="48">
        <f t="shared" si="3"/>
        <v>52.93862668</v>
      </c>
      <c r="D96" s="48">
        <f t="shared" si="4"/>
        <v>0.4018533503</v>
      </c>
      <c r="E96" s="48">
        <f t="shared" si="5"/>
        <v>4.985150973</v>
      </c>
      <c r="F96" s="48">
        <f t="shared" si="6"/>
        <v>54.8366607</v>
      </c>
      <c r="G96" s="48">
        <f t="shared" si="7"/>
        <v>0</v>
      </c>
      <c r="H96" s="48">
        <f t="shared" si="8"/>
        <v>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</row>
    <row r="97" ht="13.5" customHeight="1">
      <c r="A97" s="48">
        <f t="shared" si="9"/>
        <v>83</v>
      </c>
      <c r="B97" s="48">
        <f t="shared" si="2"/>
        <v>0.8343019709</v>
      </c>
      <c r="C97" s="48">
        <f t="shared" si="3"/>
        <v>67.27118793</v>
      </c>
      <c r="D97" s="48">
        <f t="shared" si="4"/>
        <v>0.2137385441</v>
      </c>
      <c r="E97" s="48">
        <f t="shared" si="5"/>
        <v>4.482665091</v>
      </c>
      <c r="F97" s="48">
        <f t="shared" si="6"/>
        <v>49.309316</v>
      </c>
      <c r="G97" s="48">
        <f t="shared" si="7"/>
        <v>17.96187194</v>
      </c>
      <c r="H97" s="48">
        <f t="shared" si="8"/>
        <v>1796.187194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</row>
    <row r="98" ht="13.5" customHeight="1">
      <c r="A98" s="48">
        <f t="shared" si="9"/>
        <v>84</v>
      </c>
      <c r="B98" s="48">
        <f t="shared" si="2"/>
        <v>0.6450231196</v>
      </c>
      <c r="C98" s="48">
        <f t="shared" si="3"/>
        <v>68.65147085</v>
      </c>
      <c r="D98" s="48">
        <f t="shared" si="4"/>
        <v>0.1648608423</v>
      </c>
      <c r="E98" s="48">
        <f t="shared" si="5"/>
        <v>4.248684187</v>
      </c>
      <c r="F98" s="48">
        <f t="shared" si="6"/>
        <v>46.73552605</v>
      </c>
      <c r="G98" s="48">
        <f t="shared" si="7"/>
        <v>21.9159448</v>
      </c>
      <c r="H98" s="48">
        <f t="shared" si="8"/>
        <v>2191.59448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</row>
    <row r="99" ht="13.5" customHeight="1">
      <c r="A99" s="48">
        <f t="shared" si="9"/>
        <v>85</v>
      </c>
      <c r="B99" s="48">
        <f t="shared" si="2"/>
        <v>0.061443689</v>
      </c>
      <c r="C99" s="48">
        <f t="shared" si="3"/>
        <v>52.81355091</v>
      </c>
      <c r="D99" s="48">
        <f t="shared" si="4"/>
        <v>0.1795033892</v>
      </c>
      <c r="E99" s="48">
        <f t="shared" si="5"/>
        <v>4.413789659</v>
      </c>
      <c r="F99" s="48">
        <f t="shared" si="6"/>
        <v>48.55168625</v>
      </c>
      <c r="G99" s="48">
        <f t="shared" si="7"/>
        <v>4.261864661</v>
      </c>
      <c r="H99" s="48">
        <f t="shared" si="8"/>
        <v>426.1864661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</row>
    <row r="100" ht="13.5" customHeight="1">
      <c r="A100" s="48">
        <f t="shared" si="9"/>
        <v>86</v>
      </c>
      <c r="B100" s="48">
        <f t="shared" si="2"/>
        <v>0.5105300301</v>
      </c>
      <c r="C100" s="48">
        <f t="shared" si="3"/>
        <v>64.75337874</v>
      </c>
      <c r="D100" s="48">
        <f t="shared" si="4"/>
        <v>0.8667858261</v>
      </c>
      <c r="E100" s="48">
        <f t="shared" si="5"/>
        <v>5.000365285</v>
      </c>
      <c r="F100" s="48">
        <f t="shared" si="6"/>
        <v>55.00401813</v>
      </c>
      <c r="G100" s="48">
        <f t="shared" si="7"/>
        <v>9.749360608</v>
      </c>
      <c r="H100" s="48">
        <f t="shared" si="8"/>
        <v>974.9360608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</row>
    <row r="101" ht="13.5" customHeight="1">
      <c r="A101" s="48">
        <f t="shared" si="9"/>
        <v>87</v>
      </c>
      <c r="B101" s="48">
        <f t="shared" si="2"/>
        <v>0.6094780247</v>
      </c>
      <c r="C101" s="48">
        <f t="shared" si="3"/>
        <v>69.28669514</v>
      </c>
      <c r="D101" s="48">
        <f t="shared" si="4"/>
        <v>0.7707802009</v>
      </c>
      <c r="E101" s="48">
        <f t="shared" si="5"/>
        <v>5.472111202</v>
      </c>
      <c r="F101" s="48">
        <f t="shared" si="6"/>
        <v>60.19322323</v>
      </c>
      <c r="G101" s="48">
        <f t="shared" si="7"/>
        <v>9.093471911</v>
      </c>
      <c r="H101" s="48">
        <f t="shared" si="8"/>
        <v>909.3471911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</row>
    <row r="102" ht="13.5" customHeight="1">
      <c r="A102" s="48">
        <f t="shared" si="9"/>
        <v>88</v>
      </c>
      <c r="B102" s="48">
        <f t="shared" si="2"/>
        <v>0.1988799533</v>
      </c>
      <c r="C102" s="48">
        <f t="shared" si="3"/>
        <v>59.21084223</v>
      </c>
      <c r="D102" s="48">
        <f t="shared" si="4"/>
        <v>0.1061319605</v>
      </c>
      <c r="E102" s="48">
        <f t="shared" si="5"/>
        <v>4.110982892</v>
      </c>
      <c r="F102" s="48">
        <f t="shared" si="6"/>
        <v>45.22081181</v>
      </c>
      <c r="G102" s="48">
        <f t="shared" si="7"/>
        <v>13.99003041</v>
      </c>
      <c r="H102" s="48">
        <f t="shared" si="8"/>
        <v>1399.003041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</row>
    <row r="103" ht="13.5" customHeight="1">
      <c r="A103" s="48">
        <f t="shared" si="9"/>
        <v>89</v>
      </c>
      <c r="B103" s="48">
        <f t="shared" si="2"/>
        <v>0.5242368214</v>
      </c>
      <c r="C103" s="48">
        <f t="shared" si="3"/>
        <v>64.14555486</v>
      </c>
      <c r="D103" s="48">
        <f t="shared" si="4"/>
        <v>0.08521743284</v>
      </c>
      <c r="E103" s="48">
        <f t="shared" si="5"/>
        <v>4.07645451</v>
      </c>
      <c r="F103" s="48">
        <f t="shared" si="6"/>
        <v>44.84099961</v>
      </c>
      <c r="G103" s="48">
        <f t="shared" si="7"/>
        <v>19.30455525</v>
      </c>
      <c r="H103" s="48">
        <f t="shared" si="8"/>
        <v>1930.455525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</row>
    <row r="104" ht="13.5" customHeight="1">
      <c r="A104" s="48">
        <f t="shared" si="9"/>
        <v>90</v>
      </c>
      <c r="B104" s="48">
        <f t="shared" si="2"/>
        <v>0.4627397828</v>
      </c>
      <c r="C104" s="48">
        <f t="shared" si="3"/>
        <v>63.72677088</v>
      </c>
      <c r="D104" s="48">
        <f t="shared" si="4"/>
        <v>0.06186215278</v>
      </c>
      <c r="E104" s="48">
        <f t="shared" si="5"/>
        <v>4.154831813</v>
      </c>
      <c r="F104" s="48">
        <f t="shared" si="6"/>
        <v>45.70314994</v>
      </c>
      <c r="G104" s="48">
        <f t="shared" si="7"/>
        <v>18.02362094</v>
      </c>
      <c r="H104" s="48">
        <f t="shared" si="8"/>
        <v>1802.362094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</row>
    <row r="105" ht="13.5" customHeight="1">
      <c r="A105" s="48">
        <f t="shared" si="9"/>
        <v>91</v>
      </c>
      <c r="B105" s="48">
        <f t="shared" si="2"/>
        <v>0.1242861761</v>
      </c>
      <c r="C105" s="48">
        <f t="shared" si="3"/>
        <v>56.76034674</v>
      </c>
      <c r="D105" s="48">
        <f t="shared" si="4"/>
        <v>0.6791209534</v>
      </c>
      <c r="E105" s="48">
        <f t="shared" si="5"/>
        <v>4.909236652</v>
      </c>
      <c r="F105" s="48">
        <f t="shared" si="6"/>
        <v>54.00160317</v>
      </c>
      <c r="G105" s="48">
        <f t="shared" si="7"/>
        <v>2.758743574</v>
      </c>
      <c r="H105" s="48">
        <f t="shared" si="8"/>
        <v>275.8743574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</row>
    <row r="106" ht="13.5" customHeight="1">
      <c r="A106" s="48">
        <f t="shared" si="9"/>
        <v>92</v>
      </c>
      <c r="B106" s="48">
        <f t="shared" si="2"/>
        <v>0.3907872335</v>
      </c>
      <c r="C106" s="48">
        <f t="shared" si="3"/>
        <v>64.44755753</v>
      </c>
      <c r="D106" s="48">
        <f t="shared" si="4"/>
        <v>0.7997192427</v>
      </c>
      <c r="E106" s="48">
        <f t="shared" si="5"/>
        <v>5.458158862</v>
      </c>
      <c r="F106" s="48">
        <f t="shared" si="6"/>
        <v>60.03974749</v>
      </c>
      <c r="G106" s="48">
        <f t="shared" si="7"/>
        <v>4.407810046</v>
      </c>
      <c r="H106" s="48">
        <f t="shared" si="8"/>
        <v>440.7810046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</row>
    <row r="107" ht="13.5" customHeight="1">
      <c r="A107" s="48">
        <f t="shared" si="9"/>
        <v>93</v>
      </c>
      <c r="B107" s="48">
        <f t="shared" si="2"/>
        <v>0.07032223042</v>
      </c>
      <c r="C107" s="48">
        <f t="shared" si="3"/>
        <v>50.82231223</v>
      </c>
      <c r="D107" s="48">
        <f t="shared" si="4"/>
        <v>0.6207610051</v>
      </c>
      <c r="E107" s="48">
        <f t="shared" si="5"/>
        <v>4.816523215</v>
      </c>
      <c r="F107" s="48">
        <f t="shared" si="6"/>
        <v>52.98175536</v>
      </c>
      <c r="G107" s="48">
        <f t="shared" si="7"/>
        <v>0</v>
      </c>
      <c r="H107" s="48">
        <f t="shared" si="8"/>
        <v>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</row>
    <row r="108" ht="13.5" customHeight="1">
      <c r="A108" s="48">
        <f t="shared" si="9"/>
        <v>94</v>
      </c>
      <c r="B108" s="48">
        <f t="shared" si="2"/>
        <v>0.4940918468</v>
      </c>
      <c r="C108" s="48">
        <f t="shared" si="3"/>
        <v>61.26524729</v>
      </c>
      <c r="D108" s="48">
        <f t="shared" si="4"/>
        <v>0.7787343471</v>
      </c>
      <c r="E108" s="48">
        <f t="shared" si="5"/>
        <v>5.40823117</v>
      </c>
      <c r="F108" s="48">
        <f t="shared" si="6"/>
        <v>59.49054287</v>
      </c>
      <c r="G108" s="48">
        <f t="shared" si="7"/>
        <v>1.774704425</v>
      </c>
      <c r="H108" s="48">
        <f t="shared" si="8"/>
        <v>177.4704425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</row>
    <row r="109" ht="13.5" customHeight="1">
      <c r="A109" s="48">
        <f t="shared" si="9"/>
        <v>95</v>
      </c>
      <c r="B109" s="48">
        <f t="shared" si="2"/>
        <v>0.9515257392</v>
      </c>
      <c r="C109" s="48">
        <f t="shared" si="3"/>
        <v>79.41955973</v>
      </c>
      <c r="D109" s="48">
        <f t="shared" si="4"/>
        <v>0.8879620766</v>
      </c>
      <c r="E109" s="48">
        <f t="shared" si="5"/>
        <v>5.189104428</v>
      </c>
      <c r="F109" s="48">
        <f t="shared" si="6"/>
        <v>57.0801487</v>
      </c>
      <c r="G109" s="48">
        <f t="shared" si="7"/>
        <v>22.33941102</v>
      </c>
      <c r="H109" s="48">
        <f t="shared" si="8"/>
        <v>2233.941102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</row>
    <row r="110" ht="13.5" customHeight="1">
      <c r="A110" s="48">
        <f t="shared" si="9"/>
        <v>96</v>
      </c>
      <c r="B110" s="48">
        <f t="shared" si="2"/>
        <v>0.3315749606</v>
      </c>
      <c r="C110" s="48">
        <f t="shared" si="3"/>
        <v>63.40444988</v>
      </c>
      <c r="D110" s="48">
        <f t="shared" si="4"/>
        <v>0.4653616061</v>
      </c>
      <c r="E110" s="48">
        <f t="shared" si="5"/>
        <v>4.977211852</v>
      </c>
      <c r="F110" s="48">
        <f t="shared" si="6"/>
        <v>54.74933037</v>
      </c>
      <c r="G110" s="48">
        <f t="shared" si="7"/>
        <v>8.65511951</v>
      </c>
      <c r="H110" s="48">
        <f t="shared" si="8"/>
        <v>865.511951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</row>
    <row r="111" ht="13.5" customHeight="1">
      <c r="A111" s="48">
        <f t="shared" si="9"/>
        <v>97</v>
      </c>
      <c r="B111" s="48">
        <f t="shared" si="2"/>
        <v>0.1111107713</v>
      </c>
      <c r="C111" s="48">
        <f t="shared" si="3"/>
        <v>58.17182142</v>
      </c>
      <c r="D111" s="48">
        <f t="shared" si="4"/>
        <v>0.9336225432</v>
      </c>
      <c r="E111" s="48">
        <f t="shared" si="5"/>
        <v>5.976687064</v>
      </c>
      <c r="F111" s="48">
        <f t="shared" si="6"/>
        <v>65.7435577</v>
      </c>
      <c r="G111" s="48">
        <f t="shared" si="7"/>
        <v>0</v>
      </c>
      <c r="H111" s="48">
        <f t="shared" si="8"/>
        <v>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</row>
    <row r="112" ht="13.5" customHeight="1">
      <c r="A112" s="48">
        <f t="shared" si="9"/>
        <v>98</v>
      </c>
      <c r="B112" s="48">
        <f t="shared" si="2"/>
        <v>0.9307288327</v>
      </c>
      <c r="C112" s="48">
        <f t="shared" si="3"/>
        <v>79.98386703</v>
      </c>
      <c r="D112" s="48">
        <f t="shared" si="4"/>
        <v>0.5739181371</v>
      </c>
      <c r="E112" s="48">
        <f t="shared" si="5"/>
        <v>4.546453258</v>
      </c>
      <c r="F112" s="48">
        <f t="shared" si="6"/>
        <v>50.01098584</v>
      </c>
      <c r="G112" s="48">
        <f t="shared" si="7"/>
        <v>29.97288119</v>
      </c>
      <c r="H112" s="48">
        <f t="shared" si="8"/>
        <v>2997.288119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</row>
    <row r="113" ht="13.5" customHeight="1">
      <c r="A113" s="48">
        <f t="shared" si="9"/>
        <v>99</v>
      </c>
      <c r="B113" s="48">
        <f t="shared" si="2"/>
        <v>0.9308946963</v>
      </c>
      <c r="C113" s="48">
        <f t="shared" si="3"/>
        <v>77.4330741</v>
      </c>
      <c r="D113" s="48">
        <f t="shared" si="4"/>
        <v>0.1984417805</v>
      </c>
      <c r="E113" s="48">
        <f t="shared" si="5"/>
        <v>4.23720831</v>
      </c>
      <c r="F113" s="48">
        <f t="shared" si="6"/>
        <v>46.60929141</v>
      </c>
      <c r="G113" s="48">
        <f t="shared" si="7"/>
        <v>30.82378269</v>
      </c>
      <c r="H113" s="48">
        <f t="shared" si="8"/>
        <v>3082.378269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</row>
    <row r="114" ht="13.5" customHeight="1">
      <c r="A114" s="48">
        <f t="shared" si="9"/>
        <v>100</v>
      </c>
      <c r="B114" s="48">
        <f t="shared" si="2"/>
        <v>0.3449224995</v>
      </c>
      <c r="C114" s="48">
        <f t="shared" si="3"/>
        <v>61.9054421</v>
      </c>
      <c r="D114" s="48">
        <f t="shared" si="4"/>
        <v>0.2093056293</v>
      </c>
      <c r="E114" s="48">
        <f t="shared" si="5"/>
        <v>4.127913621</v>
      </c>
      <c r="F114" s="48">
        <f t="shared" si="6"/>
        <v>45.40704983</v>
      </c>
      <c r="G114" s="48">
        <f t="shared" si="7"/>
        <v>16.49839227</v>
      </c>
      <c r="H114" s="48">
        <f t="shared" si="8"/>
        <v>1649.839227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</row>
    <row r="115" ht="13.5" customHeight="1">
      <c r="A115" s="48">
        <f t="shared" si="9"/>
        <v>101</v>
      </c>
      <c r="B115" s="48">
        <f t="shared" si="2"/>
        <v>0.7137588151</v>
      </c>
      <c r="C115" s="48">
        <f t="shared" si="3"/>
        <v>66.82715874</v>
      </c>
      <c r="D115" s="48">
        <f t="shared" si="4"/>
        <v>0.5480130334</v>
      </c>
      <c r="E115" s="48">
        <f t="shared" si="5"/>
        <v>4.691578292</v>
      </c>
      <c r="F115" s="48">
        <f t="shared" si="6"/>
        <v>51.60736122</v>
      </c>
      <c r="G115" s="48">
        <f t="shared" si="7"/>
        <v>15.21979753</v>
      </c>
      <c r="H115" s="48">
        <f t="shared" si="8"/>
        <v>1521.979753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</row>
    <row r="116" ht="13.5" customHeight="1">
      <c r="A116" s="48">
        <f t="shared" si="9"/>
        <v>102</v>
      </c>
      <c r="B116" s="48">
        <f t="shared" si="2"/>
        <v>0.9320346212</v>
      </c>
      <c r="C116" s="48">
        <f t="shared" si="3"/>
        <v>79.15349908</v>
      </c>
      <c r="D116" s="48">
        <f t="shared" si="4"/>
        <v>0.537633776</v>
      </c>
      <c r="E116" s="48">
        <f t="shared" si="5"/>
        <v>4.599561263</v>
      </c>
      <c r="F116" s="48">
        <f t="shared" si="6"/>
        <v>50.59517389</v>
      </c>
      <c r="G116" s="48">
        <f t="shared" si="7"/>
        <v>28.55832519</v>
      </c>
      <c r="H116" s="48">
        <f t="shared" si="8"/>
        <v>2855.832519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</row>
    <row r="117" ht="13.5" customHeight="1">
      <c r="A117" s="48">
        <f t="shared" si="9"/>
        <v>103</v>
      </c>
      <c r="B117" s="48">
        <f t="shared" si="2"/>
        <v>0.9958950611</v>
      </c>
      <c r="C117" s="48">
        <f t="shared" si="3"/>
        <v>84.12239634</v>
      </c>
      <c r="D117" s="48">
        <f t="shared" si="4"/>
        <v>0.411919429</v>
      </c>
      <c r="E117" s="48">
        <f t="shared" si="5"/>
        <v>4.977273566</v>
      </c>
      <c r="F117" s="48">
        <f t="shared" si="6"/>
        <v>54.75000923</v>
      </c>
      <c r="G117" s="48">
        <f t="shared" si="7"/>
        <v>29.37238711</v>
      </c>
      <c r="H117" s="48">
        <f t="shared" si="8"/>
        <v>2937.238711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</row>
    <row r="118" ht="13.5" customHeight="1">
      <c r="A118" s="48">
        <f t="shared" si="9"/>
        <v>104</v>
      </c>
      <c r="B118" s="48">
        <f t="shared" si="2"/>
        <v>0.8574307702</v>
      </c>
      <c r="C118" s="48">
        <f t="shared" si="3"/>
        <v>66.98826306</v>
      </c>
      <c r="D118" s="48">
        <f t="shared" si="4"/>
        <v>0.8892695037</v>
      </c>
      <c r="E118" s="48">
        <f t="shared" si="5"/>
        <v>5.175560264</v>
      </c>
      <c r="F118" s="48">
        <f t="shared" si="6"/>
        <v>56.93116291</v>
      </c>
      <c r="G118" s="48">
        <f t="shared" si="7"/>
        <v>10.05710016</v>
      </c>
      <c r="H118" s="48">
        <f t="shared" si="8"/>
        <v>1005.710016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</row>
    <row r="119" ht="13.5" customHeight="1">
      <c r="A119" s="48">
        <f t="shared" si="9"/>
        <v>105</v>
      </c>
      <c r="B119" s="48">
        <f t="shared" si="2"/>
        <v>0.3309136448</v>
      </c>
      <c r="C119" s="48">
        <f t="shared" si="3"/>
        <v>61.85350064</v>
      </c>
      <c r="D119" s="48">
        <f t="shared" si="4"/>
        <v>0.6815275076</v>
      </c>
      <c r="E119" s="48">
        <f t="shared" si="5"/>
        <v>4.766373856</v>
      </c>
      <c r="F119" s="48">
        <f t="shared" si="6"/>
        <v>52.43011241</v>
      </c>
      <c r="G119" s="48">
        <f t="shared" si="7"/>
        <v>9.423388224</v>
      </c>
      <c r="H119" s="48">
        <f t="shared" si="8"/>
        <v>942.3388224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</row>
    <row r="120" ht="13.5" customHeight="1">
      <c r="A120" s="48">
        <f t="shared" si="9"/>
        <v>106</v>
      </c>
      <c r="B120" s="48">
        <f t="shared" si="2"/>
        <v>0.4496728779</v>
      </c>
      <c r="C120" s="48">
        <f t="shared" si="3"/>
        <v>61.65242349</v>
      </c>
      <c r="D120" s="48">
        <f t="shared" si="4"/>
        <v>0.8845395404</v>
      </c>
      <c r="E120" s="48">
        <f t="shared" si="5"/>
        <v>5.16475117</v>
      </c>
      <c r="F120" s="48">
        <f t="shared" si="6"/>
        <v>56.81226287</v>
      </c>
      <c r="G120" s="48">
        <f t="shared" si="7"/>
        <v>4.84016062</v>
      </c>
      <c r="H120" s="48">
        <f t="shared" si="8"/>
        <v>484.016062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</row>
    <row r="121" ht="13.5" customHeight="1">
      <c r="A121" s="48">
        <f t="shared" si="9"/>
        <v>107</v>
      </c>
      <c r="B121" s="48">
        <f t="shared" si="2"/>
        <v>0.6990041478</v>
      </c>
      <c r="C121" s="48">
        <f t="shared" si="3"/>
        <v>67.91770797</v>
      </c>
      <c r="D121" s="48">
        <f t="shared" si="4"/>
        <v>0.8224074082</v>
      </c>
      <c r="E121" s="48">
        <f t="shared" si="5"/>
        <v>5.111909155</v>
      </c>
      <c r="F121" s="48">
        <f t="shared" si="6"/>
        <v>56.23100071</v>
      </c>
      <c r="G121" s="48">
        <f t="shared" si="7"/>
        <v>11.68670726</v>
      </c>
      <c r="H121" s="48">
        <f t="shared" si="8"/>
        <v>1168.670726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</row>
    <row r="122" ht="13.5" customHeight="1">
      <c r="A122" s="48">
        <f t="shared" si="9"/>
        <v>108</v>
      </c>
      <c r="B122" s="48">
        <f t="shared" si="2"/>
        <v>0.1676625771</v>
      </c>
      <c r="C122" s="48">
        <f t="shared" si="3"/>
        <v>57.83859607</v>
      </c>
      <c r="D122" s="48">
        <f t="shared" si="4"/>
        <v>0.1329801089</v>
      </c>
      <c r="E122" s="48">
        <f t="shared" si="5"/>
        <v>4.472782707</v>
      </c>
      <c r="F122" s="48">
        <f t="shared" si="6"/>
        <v>49.20060978</v>
      </c>
      <c r="G122" s="48">
        <f t="shared" si="7"/>
        <v>8.63798629</v>
      </c>
      <c r="H122" s="48">
        <f t="shared" si="8"/>
        <v>863.798629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</row>
    <row r="123" ht="13.5" customHeight="1">
      <c r="A123" s="48">
        <f t="shared" si="9"/>
        <v>109</v>
      </c>
      <c r="B123" s="48">
        <f t="shared" si="2"/>
        <v>0.9808153468</v>
      </c>
      <c r="C123" s="48">
        <f t="shared" si="3"/>
        <v>83.19000048</v>
      </c>
      <c r="D123" s="48">
        <f t="shared" si="4"/>
        <v>0.8339481182</v>
      </c>
      <c r="E123" s="48">
        <f t="shared" si="5"/>
        <v>5.29562647</v>
      </c>
      <c r="F123" s="48">
        <f t="shared" si="6"/>
        <v>58.25189117</v>
      </c>
      <c r="G123" s="48">
        <f t="shared" si="7"/>
        <v>24.9381093</v>
      </c>
      <c r="H123" s="48">
        <f t="shared" si="8"/>
        <v>2493.81093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</row>
    <row r="124" ht="13.5" customHeight="1">
      <c r="A124" s="48">
        <f t="shared" si="9"/>
        <v>110</v>
      </c>
      <c r="B124" s="48">
        <f t="shared" si="2"/>
        <v>0.3866539757</v>
      </c>
      <c r="C124" s="48">
        <f t="shared" si="3"/>
        <v>60.00550094</v>
      </c>
      <c r="D124" s="48">
        <f t="shared" si="4"/>
        <v>0.8014471802</v>
      </c>
      <c r="E124" s="48">
        <f t="shared" si="5"/>
        <v>5.434858917</v>
      </c>
      <c r="F124" s="48">
        <f t="shared" si="6"/>
        <v>59.78344808</v>
      </c>
      <c r="G124" s="48">
        <f t="shared" si="7"/>
        <v>0.2220528551</v>
      </c>
      <c r="H124" s="48">
        <f t="shared" si="8"/>
        <v>22.20528551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</row>
    <row r="125" ht="13.5" customHeight="1">
      <c r="A125" s="48">
        <f t="shared" si="9"/>
        <v>111</v>
      </c>
      <c r="B125" s="48">
        <f t="shared" si="2"/>
        <v>0.8125839197</v>
      </c>
      <c r="C125" s="48">
        <f t="shared" si="3"/>
        <v>67.68070654</v>
      </c>
      <c r="D125" s="48">
        <f t="shared" si="4"/>
        <v>0.5656324605</v>
      </c>
      <c r="E125" s="48">
        <f t="shared" si="5"/>
        <v>4.688172486</v>
      </c>
      <c r="F125" s="48">
        <f t="shared" si="6"/>
        <v>51.56989734</v>
      </c>
      <c r="G125" s="48">
        <f t="shared" si="7"/>
        <v>16.1108092</v>
      </c>
      <c r="H125" s="48">
        <f t="shared" si="8"/>
        <v>1611.08092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</row>
    <row r="126" ht="13.5" customHeight="1">
      <c r="A126" s="48">
        <f t="shared" si="9"/>
        <v>112</v>
      </c>
      <c r="B126" s="48">
        <f t="shared" si="2"/>
        <v>0.05682829028</v>
      </c>
      <c r="C126" s="48">
        <f t="shared" si="3"/>
        <v>54.60032188</v>
      </c>
      <c r="D126" s="48">
        <f t="shared" si="4"/>
        <v>0.2739855756</v>
      </c>
      <c r="E126" s="48">
        <f t="shared" si="5"/>
        <v>4.033399551</v>
      </c>
      <c r="F126" s="48">
        <f t="shared" si="6"/>
        <v>44.36739506</v>
      </c>
      <c r="G126" s="48">
        <f t="shared" si="7"/>
        <v>10.23292682</v>
      </c>
      <c r="H126" s="48">
        <f t="shared" si="8"/>
        <v>1023.292682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</row>
    <row r="127" ht="13.5" customHeight="1">
      <c r="A127" s="48">
        <f t="shared" si="9"/>
        <v>113</v>
      </c>
      <c r="B127" s="48">
        <f t="shared" si="2"/>
        <v>0.411965427</v>
      </c>
      <c r="C127" s="48">
        <f t="shared" si="3"/>
        <v>60.88689729</v>
      </c>
      <c r="D127" s="48">
        <f t="shared" si="4"/>
        <v>0.915064991</v>
      </c>
      <c r="E127" s="48">
        <f t="shared" si="5"/>
        <v>5.574706356</v>
      </c>
      <c r="F127" s="48">
        <f t="shared" si="6"/>
        <v>61.32176991</v>
      </c>
      <c r="G127" s="48">
        <f t="shared" si="7"/>
        <v>0</v>
      </c>
      <c r="H127" s="48">
        <f t="shared" si="8"/>
        <v>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</row>
    <row r="128" ht="13.5" customHeight="1">
      <c r="A128" s="48">
        <f t="shared" si="9"/>
        <v>114</v>
      </c>
      <c r="B128" s="48">
        <f t="shared" si="2"/>
        <v>0.6266269509</v>
      </c>
      <c r="C128" s="48">
        <f t="shared" si="3"/>
        <v>66.71613936</v>
      </c>
      <c r="D128" s="48">
        <f t="shared" si="4"/>
        <v>0.7771473467</v>
      </c>
      <c r="E128" s="48">
        <f t="shared" si="5"/>
        <v>5.0342374</v>
      </c>
      <c r="F128" s="48">
        <f t="shared" si="6"/>
        <v>55.3766114</v>
      </c>
      <c r="G128" s="48">
        <f t="shared" si="7"/>
        <v>11.33952796</v>
      </c>
      <c r="H128" s="48">
        <f t="shared" si="8"/>
        <v>1133.952796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</row>
    <row r="129" ht="13.5" customHeight="1">
      <c r="A129" s="48">
        <f t="shared" si="9"/>
        <v>115</v>
      </c>
      <c r="B129" s="48">
        <f t="shared" si="2"/>
        <v>0.07928901705</v>
      </c>
      <c r="C129" s="48">
        <f t="shared" si="3"/>
        <v>53.33423088</v>
      </c>
      <c r="D129" s="48">
        <f t="shared" si="4"/>
        <v>0.7913095884</v>
      </c>
      <c r="E129" s="48">
        <f t="shared" si="5"/>
        <v>5.303408737</v>
      </c>
      <c r="F129" s="48">
        <f t="shared" si="6"/>
        <v>58.3374961</v>
      </c>
      <c r="G129" s="48">
        <f t="shared" si="7"/>
        <v>0</v>
      </c>
      <c r="H129" s="48">
        <f t="shared" si="8"/>
        <v>0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</row>
    <row r="130" ht="13.5" customHeight="1">
      <c r="A130" s="48">
        <f t="shared" si="9"/>
        <v>116</v>
      </c>
      <c r="B130" s="48">
        <f t="shared" si="2"/>
        <v>0.8141451833</v>
      </c>
      <c r="C130" s="48">
        <f t="shared" si="3"/>
        <v>69.76171867</v>
      </c>
      <c r="D130" s="48">
        <f t="shared" si="4"/>
        <v>0.149109584</v>
      </c>
      <c r="E130" s="48">
        <f t="shared" si="5"/>
        <v>4.437878106</v>
      </c>
      <c r="F130" s="48">
        <f t="shared" si="6"/>
        <v>48.81665917</v>
      </c>
      <c r="G130" s="48">
        <f t="shared" si="7"/>
        <v>20.9450595</v>
      </c>
      <c r="H130" s="48">
        <f t="shared" si="8"/>
        <v>2094.50595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</row>
    <row r="131" ht="13.5" customHeight="1">
      <c r="A131" s="48">
        <f t="shared" si="9"/>
        <v>117</v>
      </c>
      <c r="B131" s="48">
        <f t="shared" si="2"/>
        <v>0.3734863576</v>
      </c>
      <c r="C131" s="48">
        <f t="shared" si="3"/>
        <v>60.26374093</v>
      </c>
      <c r="D131" s="48">
        <f t="shared" si="4"/>
        <v>0.6481174109</v>
      </c>
      <c r="E131" s="48">
        <f t="shared" si="5"/>
        <v>4.747350247</v>
      </c>
      <c r="F131" s="48">
        <f t="shared" si="6"/>
        <v>52.22085271</v>
      </c>
      <c r="G131" s="48">
        <f t="shared" si="7"/>
        <v>8.042888219</v>
      </c>
      <c r="H131" s="48">
        <f t="shared" si="8"/>
        <v>804.2888219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</row>
    <row r="132" ht="13.5" customHeight="1">
      <c r="A132" s="48">
        <f t="shared" si="9"/>
        <v>118</v>
      </c>
      <c r="B132" s="48">
        <f t="shared" si="2"/>
        <v>0.7295693287</v>
      </c>
      <c r="C132" s="48">
        <f t="shared" si="3"/>
        <v>69.37460997</v>
      </c>
      <c r="D132" s="48">
        <f t="shared" si="4"/>
        <v>0.4607622659</v>
      </c>
      <c r="E132" s="48">
        <f t="shared" si="5"/>
        <v>4.580719575</v>
      </c>
      <c r="F132" s="48">
        <f t="shared" si="6"/>
        <v>50.38791533</v>
      </c>
      <c r="G132" s="48">
        <f t="shared" si="7"/>
        <v>18.98669464</v>
      </c>
      <c r="H132" s="48">
        <f t="shared" si="8"/>
        <v>1898.669464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</row>
    <row r="133" ht="13.5" customHeight="1">
      <c r="A133" s="48">
        <f t="shared" si="9"/>
        <v>119</v>
      </c>
      <c r="B133" s="48">
        <f t="shared" si="2"/>
        <v>0.9132741523</v>
      </c>
      <c r="C133" s="48">
        <f t="shared" si="3"/>
        <v>75.46214981</v>
      </c>
      <c r="D133" s="48">
        <f t="shared" si="4"/>
        <v>0.3605633751</v>
      </c>
      <c r="E133" s="48">
        <f t="shared" si="5"/>
        <v>4.830652337</v>
      </c>
      <c r="F133" s="48">
        <f t="shared" si="6"/>
        <v>53.1371757</v>
      </c>
      <c r="G133" s="48">
        <f t="shared" si="7"/>
        <v>22.32497411</v>
      </c>
      <c r="H133" s="48">
        <f t="shared" si="8"/>
        <v>2232.497411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</row>
    <row r="134" ht="13.5" customHeight="1">
      <c r="A134" s="48">
        <f t="shared" si="9"/>
        <v>120</v>
      </c>
      <c r="B134" s="48">
        <f t="shared" si="2"/>
        <v>0.1415008369</v>
      </c>
      <c r="C134" s="48">
        <f t="shared" si="3"/>
        <v>55.29892102</v>
      </c>
      <c r="D134" s="48">
        <f t="shared" si="4"/>
        <v>0.4138282365</v>
      </c>
      <c r="E134" s="48">
        <f t="shared" si="5"/>
        <v>4.872176879</v>
      </c>
      <c r="F134" s="48">
        <f t="shared" si="6"/>
        <v>53.59394567</v>
      </c>
      <c r="G134" s="48">
        <f t="shared" si="7"/>
        <v>1.70497535</v>
      </c>
      <c r="H134" s="48">
        <f t="shared" si="8"/>
        <v>170.497535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</row>
    <row r="135" ht="13.5" customHeight="1">
      <c r="A135" s="48">
        <f t="shared" si="9"/>
        <v>121</v>
      </c>
      <c r="B135" s="48">
        <f t="shared" si="2"/>
        <v>0.2304603764</v>
      </c>
      <c r="C135" s="48">
        <f t="shared" si="3"/>
        <v>55.16637739</v>
      </c>
      <c r="D135" s="48">
        <f t="shared" si="4"/>
        <v>0.2364348074</v>
      </c>
      <c r="E135" s="48">
        <f t="shared" si="5"/>
        <v>4.414552813</v>
      </c>
      <c r="F135" s="48">
        <f t="shared" si="6"/>
        <v>48.56008094</v>
      </c>
      <c r="G135" s="48">
        <f t="shared" si="7"/>
        <v>6.60629645</v>
      </c>
      <c r="H135" s="48">
        <f t="shared" si="8"/>
        <v>660.629645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</row>
    <row r="136" ht="13.5" customHeight="1">
      <c r="A136" s="48">
        <f t="shared" si="9"/>
        <v>122</v>
      </c>
      <c r="B136" s="48">
        <f t="shared" si="2"/>
        <v>0.9972749327</v>
      </c>
      <c r="C136" s="48">
        <f t="shared" si="3"/>
        <v>83.9608343</v>
      </c>
      <c r="D136" s="48">
        <f t="shared" si="4"/>
        <v>0.9475820088</v>
      </c>
      <c r="E136" s="48">
        <f t="shared" si="5"/>
        <v>5.724903615</v>
      </c>
      <c r="F136" s="48">
        <f t="shared" si="6"/>
        <v>62.97393976</v>
      </c>
      <c r="G136" s="48">
        <f t="shared" si="7"/>
        <v>20.98689454</v>
      </c>
      <c r="H136" s="48">
        <f t="shared" si="8"/>
        <v>2098.689454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</row>
    <row r="137" ht="13.5" customHeight="1">
      <c r="A137" s="48">
        <f t="shared" si="9"/>
        <v>123</v>
      </c>
      <c r="B137" s="48">
        <f t="shared" si="2"/>
        <v>0.6122892554</v>
      </c>
      <c r="C137" s="48">
        <f t="shared" si="3"/>
        <v>68.1728833</v>
      </c>
      <c r="D137" s="48">
        <f t="shared" si="4"/>
        <v>0.7870331267</v>
      </c>
      <c r="E137" s="48">
        <f t="shared" si="5"/>
        <v>5.20742931</v>
      </c>
      <c r="F137" s="48">
        <f t="shared" si="6"/>
        <v>57.2817224</v>
      </c>
      <c r="G137" s="48">
        <f t="shared" si="7"/>
        <v>10.89116089</v>
      </c>
      <c r="H137" s="48">
        <f t="shared" si="8"/>
        <v>1089.116089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</row>
    <row r="138" ht="13.5" customHeight="1">
      <c r="A138" s="48">
        <f t="shared" si="9"/>
        <v>124</v>
      </c>
      <c r="B138" s="48">
        <f t="shared" si="2"/>
        <v>0.5749021264</v>
      </c>
      <c r="C138" s="48">
        <f t="shared" si="3"/>
        <v>67.39564015</v>
      </c>
      <c r="D138" s="48">
        <f t="shared" si="4"/>
        <v>0.2750137588</v>
      </c>
      <c r="E138" s="48">
        <f t="shared" si="5"/>
        <v>4.129574485</v>
      </c>
      <c r="F138" s="48">
        <f t="shared" si="6"/>
        <v>45.42531934</v>
      </c>
      <c r="G138" s="48">
        <f t="shared" si="7"/>
        <v>21.97032081</v>
      </c>
      <c r="H138" s="48">
        <f t="shared" si="8"/>
        <v>2197.032081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</row>
    <row r="139" ht="13.5" customHeight="1">
      <c r="A139" s="48">
        <f t="shared" si="9"/>
        <v>125</v>
      </c>
      <c r="B139" s="48">
        <f t="shared" si="2"/>
        <v>0.8129500158</v>
      </c>
      <c r="C139" s="48">
        <f t="shared" si="3"/>
        <v>66.95834421</v>
      </c>
      <c r="D139" s="48">
        <f t="shared" si="4"/>
        <v>0.3130835146</v>
      </c>
      <c r="E139" s="48">
        <f t="shared" si="5"/>
        <v>4.602398575</v>
      </c>
      <c r="F139" s="48">
        <f t="shared" si="6"/>
        <v>50.62638433</v>
      </c>
      <c r="G139" s="48">
        <f t="shared" si="7"/>
        <v>16.33195988</v>
      </c>
      <c r="H139" s="48">
        <f t="shared" si="8"/>
        <v>1633.195988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</row>
    <row r="140" ht="13.5" customHeight="1">
      <c r="A140" s="48">
        <f t="shared" si="9"/>
        <v>126</v>
      </c>
      <c r="B140" s="48">
        <f t="shared" si="2"/>
        <v>0.3005153577</v>
      </c>
      <c r="C140" s="48">
        <f t="shared" si="3"/>
        <v>60.35058202</v>
      </c>
      <c r="D140" s="48">
        <f t="shared" si="4"/>
        <v>0.2751296371</v>
      </c>
      <c r="E140" s="48">
        <f t="shared" si="5"/>
        <v>4.266140762</v>
      </c>
      <c r="F140" s="48">
        <f t="shared" si="6"/>
        <v>46.92754838</v>
      </c>
      <c r="G140" s="48">
        <f t="shared" si="7"/>
        <v>13.42303364</v>
      </c>
      <c r="H140" s="48">
        <f t="shared" si="8"/>
        <v>1342.303364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</row>
    <row r="141" ht="13.5" customHeight="1">
      <c r="A141" s="48">
        <f t="shared" si="9"/>
        <v>127</v>
      </c>
      <c r="B141" s="48">
        <f t="shared" si="2"/>
        <v>0.4307911043</v>
      </c>
      <c r="C141" s="48">
        <f t="shared" si="3"/>
        <v>64.05605198</v>
      </c>
      <c r="D141" s="48">
        <f t="shared" si="4"/>
        <v>0.4380498305</v>
      </c>
      <c r="E141" s="48">
        <f t="shared" si="5"/>
        <v>4.636974516</v>
      </c>
      <c r="F141" s="48">
        <f t="shared" si="6"/>
        <v>51.00671967</v>
      </c>
      <c r="G141" s="48">
        <f t="shared" si="7"/>
        <v>13.0493323</v>
      </c>
      <c r="H141" s="48">
        <f t="shared" si="8"/>
        <v>1304.93323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</row>
    <row r="142" ht="13.5" customHeight="1">
      <c r="A142" s="48">
        <f t="shared" si="9"/>
        <v>128</v>
      </c>
      <c r="B142" s="48">
        <f t="shared" si="2"/>
        <v>0.5142930491</v>
      </c>
      <c r="C142" s="48">
        <f t="shared" si="3"/>
        <v>64.35208974</v>
      </c>
      <c r="D142" s="48">
        <f t="shared" si="4"/>
        <v>0.3149039304</v>
      </c>
      <c r="E142" s="48">
        <f t="shared" si="5"/>
        <v>4.698547194</v>
      </c>
      <c r="F142" s="48">
        <f t="shared" si="6"/>
        <v>51.68401913</v>
      </c>
      <c r="G142" s="48">
        <f t="shared" si="7"/>
        <v>12.66807061</v>
      </c>
      <c r="H142" s="48">
        <f t="shared" si="8"/>
        <v>1266.807061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</row>
    <row r="143" ht="13.5" customHeight="1">
      <c r="A143" s="48">
        <f t="shared" si="9"/>
        <v>129</v>
      </c>
      <c r="B143" s="48">
        <f t="shared" si="2"/>
        <v>0.5680667995</v>
      </c>
      <c r="C143" s="48">
        <f t="shared" si="3"/>
        <v>67.74658466</v>
      </c>
      <c r="D143" s="48">
        <f t="shared" si="4"/>
        <v>0.006801707362</v>
      </c>
      <c r="E143" s="48">
        <f t="shared" si="5"/>
        <v>4.049421144</v>
      </c>
      <c r="F143" s="48">
        <f t="shared" si="6"/>
        <v>44.54363258</v>
      </c>
      <c r="G143" s="48">
        <f t="shared" si="7"/>
        <v>23.20295207</v>
      </c>
      <c r="H143" s="48">
        <f t="shared" si="8"/>
        <v>2320.295207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</row>
    <row r="144" ht="13.5" customHeight="1">
      <c r="A144" s="48">
        <f t="shared" si="9"/>
        <v>130</v>
      </c>
      <c r="B144" s="48">
        <f t="shared" si="2"/>
        <v>0.5294783181</v>
      </c>
      <c r="C144" s="48">
        <f t="shared" si="3"/>
        <v>62.28109406</v>
      </c>
      <c r="D144" s="48">
        <f t="shared" si="4"/>
        <v>0.8272397591</v>
      </c>
      <c r="E144" s="48">
        <f t="shared" si="5"/>
        <v>5.308375676</v>
      </c>
      <c r="F144" s="48">
        <f t="shared" si="6"/>
        <v>58.39213243</v>
      </c>
      <c r="G144" s="48">
        <f t="shared" si="7"/>
        <v>3.888961622</v>
      </c>
      <c r="H144" s="48">
        <f t="shared" si="8"/>
        <v>388.8961622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</row>
    <row r="145" ht="13.5" customHeight="1">
      <c r="A145" s="48">
        <f t="shared" si="9"/>
        <v>131</v>
      </c>
      <c r="B145" s="48">
        <f t="shared" si="2"/>
        <v>0.685488376</v>
      </c>
      <c r="C145" s="48">
        <f t="shared" si="3"/>
        <v>68.50413702</v>
      </c>
      <c r="D145" s="48">
        <f t="shared" si="4"/>
        <v>0.591374257</v>
      </c>
      <c r="E145" s="48">
        <f t="shared" si="5"/>
        <v>4.996679124</v>
      </c>
      <c r="F145" s="48">
        <f t="shared" si="6"/>
        <v>54.96347036</v>
      </c>
      <c r="G145" s="48">
        <f t="shared" si="7"/>
        <v>13.54066666</v>
      </c>
      <c r="H145" s="48">
        <f t="shared" si="8"/>
        <v>1354.066666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</row>
    <row r="146" ht="13.5" customHeight="1">
      <c r="A146" s="48">
        <f t="shared" si="9"/>
        <v>132</v>
      </c>
      <c r="B146" s="48">
        <f t="shared" si="2"/>
        <v>0.6886762394</v>
      </c>
      <c r="C146" s="48">
        <f t="shared" si="3"/>
        <v>67.24625952</v>
      </c>
      <c r="D146" s="48">
        <f t="shared" si="4"/>
        <v>0.3858198618</v>
      </c>
      <c r="E146" s="48">
        <f t="shared" si="5"/>
        <v>4.618839181</v>
      </c>
      <c r="F146" s="48">
        <f t="shared" si="6"/>
        <v>50.80723099</v>
      </c>
      <c r="G146" s="48">
        <f t="shared" si="7"/>
        <v>16.43902853</v>
      </c>
      <c r="H146" s="48">
        <f t="shared" si="8"/>
        <v>1643.902853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</row>
    <row r="147" ht="13.5" customHeight="1">
      <c r="A147" s="48">
        <f t="shared" si="9"/>
        <v>133</v>
      </c>
      <c r="B147" s="48">
        <f t="shared" si="2"/>
        <v>0.7963684289</v>
      </c>
      <c r="C147" s="48">
        <f t="shared" si="3"/>
        <v>68.61189648</v>
      </c>
      <c r="D147" s="48">
        <f t="shared" si="4"/>
        <v>0.5522315617</v>
      </c>
      <c r="E147" s="48">
        <f t="shared" si="5"/>
        <v>4.727689217</v>
      </c>
      <c r="F147" s="48">
        <f t="shared" si="6"/>
        <v>52.00458139</v>
      </c>
      <c r="G147" s="48">
        <f t="shared" si="7"/>
        <v>16.60731509</v>
      </c>
      <c r="H147" s="48">
        <f t="shared" si="8"/>
        <v>1660.731509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</row>
    <row r="148" ht="13.5" customHeight="1">
      <c r="A148" s="48">
        <f t="shared" si="9"/>
        <v>134</v>
      </c>
      <c r="B148" s="48">
        <f t="shared" si="2"/>
        <v>0.7800619522</v>
      </c>
      <c r="C148" s="48">
        <f t="shared" si="3"/>
        <v>69.93546131</v>
      </c>
      <c r="D148" s="48">
        <f t="shared" si="4"/>
        <v>0.2902238091</v>
      </c>
      <c r="E148" s="48">
        <f t="shared" si="5"/>
        <v>4.298384071</v>
      </c>
      <c r="F148" s="48">
        <f t="shared" si="6"/>
        <v>47.28222478</v>
      </c>
      <c r="G148" s="48">
        <f t="shared" si="7"/>
        <v>22.65323653</v>
      </c>
      <c r="H148" s="48">
        <f t="shared" si="8"/>
        <v>2265.323653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</row>
    <row r="149" ht="13.5" customHeight="1">
      <c r="A149" s="48">
        <f t="shared" si="9"/>
        <v>135</v>
      </c>
      <c r="B149" s="48">
        <f t="shared" si="2"/>
        <v>0.9172765377</v>
      </c>
      <c r="C149" s="48">
        <f t="shared" si="3"/>
        <v>78.01966424</v>
      </c>
      <c r="D149" s="48">
        <f t="shared" si="4"/>
        <v>0.803337503</v>
      </c>
      <c r="E149" s="48">
        <f t="shared" si="5"/>
        <v>5.335008875</v>
      </c>
      <c r="F149" s="48">
        <f t="shared" si="6"/>
        <v>58.68509762</v>
      </c>
      <c r="G149" s="48">
        <f t="shared" si="7"/>
        <v>19.33456661</v>
      </c>
      <c r="H149" s="48">
        <f t="shared" si="8"/>
        <v>1933.456661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</row>
    <row r="150" ht="13.5" customHeight="1">
      <c r="A150" s="48">
        <f t="shared" si="9"/>
        <v>136</v>
      </c>
      <c r="B150" s="48">
        <f t="shared" si="2"/>
        <v>0.9000746557</v>
      </c>
      <c r="C150" s="48">
        <f t="shared" si="3"/>
        <v>77.01712139</v>
      </c>
      <c r="D150" s="48">
        <f t="shared" si="4"/>
        <v>0.3920686572</v>
      </c>
      <c r="E150" s="48">
        <f t="shared" si="5"/>
        <v>4.612576824</v>
      </c>
      <c r="F150" s="48">
        <f t="shared" si="6"/>
        <v>50.73834507</v>
      </c>
      <c r="G150" s="48">
        <f t="shared" si="7"/>
        <v>26.27877633</v>
      </c>
      <c r="H150" s="48">
        <f t="shared" si="8"/>
        <v>2627.877633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</row>
    <row r="151" ht="13.5" customHeight="1">
      <c r="A151" s="48">
        <f t="shared" si="9"/>
        <v>137</v>
      </c>
      <c r="B151" s="48">
        <f t="shared" si="2"/>
        <v>0.9970293987</v>
      </c>
      <c r="C151" s="48">
        <f t="shared" si="3"/>
        <v>82.29129031</v>
      </c>
      <c r="D151" s="48">
        <f t="shared" si="4"/>
        <v>0.248434207</v>
      </c>
      <c r="E151" s="48">
        <f t="shared" si="5"/>
        <v>4.356057864</v>
      </c>
      <c r="F151" s="48">
        <f t="shared" si="6"/>
        <v>47.9166365</v>
      </c>
      <c r="G151" s="48">
        <f t="shared" si="7"/>
        <v>34.37465381</v>
      </c>
      <c r="H151" s="48">
        <f t="shared" si="8"/>
        <v>3437.465381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</row>
    <row r="152" ht="13.5" customHeight="1">
      <c r="A152" s="48">
        <f t="shared" si="9"/>
        <v>138</v>
      </c>
      <c r="B152" s="48">
        <f t="shared" si="2"/>
        <v>0.4208311515</v>
      </c>
      <c r="C152" s="48">
        <f t="shared" si="3"/>
        <v>61.86466241</v>
      </c>
      <c r="D152" s="48">
        <f t="shared" si="4"/>
        <v>0.7827348122</v>
      </c>
      <c r="E152" s="48">
        <f t="shared" si="5"/>
        <v>5.183971535</v>
      </c>
      <c r="F152" s="48">
        <f t="shared" si="6"/>
        <v>57.02368688</v>
      </c>
      <c r="G152" s="48">
        <f t="shared" si="7"/>
        <v>4.840975529</v>
      </c>
      <c r="H152" s="48">
        <f t="shared" si="8"/>
        <v>484.0975529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</row>
    <row r="153" ht="13.5" customHeight="1">
      <c r="A153" s="48">
        <f t="shared" si="9"/>
        <v>139</v>
      </c>
      <c r="B153" s="48">
        <f t="shared" si="2"/>
        <v>0.01730789452</v>
      </c>
      <c r="C153" s="48">
        <f t="shared" si="3"/>
        <v>53.38330947</v>
      </c>
      <c r="D153" s="48">
        <f t="shared" si="4"/>
        <v>0.1858264468</v>
      </c>
      <c r="E153" s="48">
        <f t="shared" si="5"/>
        <v>4.065185054</v>
      </c>
      <c r="F153" s="48">
        <f t="shared" si="6"/>
        <v>44.71703559</v>
      </c>
      <c r="G153" s="48">
        <f t="shared" si="7"/>
        <v>8.666273875</v>
      </c>
      <c r="H153" s="48">
        <f t="shared" si="8"/>
        <v>866.6273875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</row>
    <row r="154" ht="13.5" customHeight="1">
      <c r="A154" s="48">
        <f t="shared" si="9"/>
        <v>140</v>
      </c>
      <c r="B154" s="48">
        <f t="shared" si="2"/>
        <v>0.1877210429</v>
      </c>
      <c r="C154" s="48">
        <f t="shared" si="3"/>
        <v>55.90205056</v>
      </c>
      <c r="D154" s="48">
        <f t="shared" si="4"/>
        <v>0.1436323232</v>
      </c>
      <c r="E154" s="48">
        <f t="shared" si="5"/>
        <v>4.08761017</v>
      </c>
      <c r="F154" s="48">
        <f t="shared" si="6"/>
        <v>44.96371187</v>
      </c>
      <c r="G154" s="48">
        <f t="shared" si="7"/>
        <v>10.93833869</v>
      </c>
      <c r="H154" s="48">
        <f t="shared" si="8"/>
        <v>1093.833869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</row>
    <row r="155" ht="13.5" customHeight="1">
      <c r="A155" s="48">
        <f t="shared" si="9"/>
        <v>141</v>
      </c>
      <c r="B155" s="48">
        <f t="shared" si="2"/>
        <v>0.1206433518</v>
      </c>
      <c r="C155" s="48">
        <f t="shared" si="3"/>
        <v>59.84243894</v>
      </c>
      <c r="D155" s="48">
        <f t="shared" si="4"/>
        <v>0.726899615</v>
      </c>
      <c r="E155" s="48">
        <f t="shared" si="5"/>
        <v>5.398886169</v>
      </c>
      <c r="F155" s="48">
        <f t="shared" si="6"/>
        <v>59.38774786</v>
      </c>
      <c r="G155" s="48">
        <f t="shared" si="7"/>
        <v>0.4546910881</v>
      </c>
      <c r="H155" s="48">
        <f t="shared" si="8"/>
        <v>45.46910881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</row>
    <row r="156" ht="13.5" customHeight="1">
      <c r="A156" s="48">
        <f t="shared" si="9"/>
        <v>142</v>
      </c>
      <c r="B156" s="48">
        <f t="shared" si="2"/>
        <v>0.9989182988</v>
      </c>
      <c r="C156" s="48">
        <f t="shared" si="3"/>
        <v>84.18198305</v>
      </c>
      <c r="D156" s="48">
        <f t="shared" si="4"/>
        <v>0.7897331364</v>
      </c>
      <c r="E156" s="48">
        <f t="shared" si="5"/>
        <v>5.340342273</v>
      </c>
      <c r="F156" s="48">
        <f t="shared" si="6"/>
        <v>58.74376501</v>
      </c>
      <c r="G156" s="48">
        <f t="shared" si="7"/>
        <v>25.43821805</v>
      </c>
      <c r="H156" s="48">
        <f t="shared" si="8"/>
        <v>2543.821805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</row>
    <row r="157" ht="13.5" customHeight="1">
      <c r="A157" s="48">
        <f t="shared" si="9"/>
        <v>143</v>
      </c>
      <c r="B157" s="48">
        <f t="shared" si="2"/>
        <v>0.1399812222</v>
      </c>
      <c r="C157" s="48">
        <f t="shared" si="3"/>
        <v>58.71945337</v>
      </c>
      <c r="D157" s="48">
        <f t="shared" si="4"/>
        <v>0.6124082325</v>
      </c>
      <c r="E157" s="48">
        <f t="shared" si="5"/>
        <v>4.83159527</v>
      </c>
      <c r="F157" s="48">
        <f t="shared" si="6"/>
        <v>53.14754797</v>
      </c>
      <c r="G157" s="48">
        <f t="shared" si="7"/>
        <v>5.571905404</v>
      </c>
      <c r="H157" s="48">
        <f t="shared" si="8"/>
        <v>557.1905404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</row>
    <row r="158" ht="13.5" customHeight="1">
      <c r="A158" s="48">
        <f t="shared" si="9"/>
        <v>144</v>
      </c>
      <c r="B158" s="48">
        <f t="shared" si="2"/>
        <v>0.1329652062</v>
      </c>
      <c r="C158" s="48">
        <f t="shared" si="3"/>
        <v>55.57968767</v>
      </c>
      <c r="D158" s="48">
        <f t="shared" si="4"/>
        <v>0.3656572918</v>
      </c>
      <c r="E158" s="48">
        <f t="shared" si="5"/>
        <v>4.966221773</v>
      </c>
      <c r="F158" s="48">
        <f t="shared" si="6"/>
        <v>54.6284395</v>
      </c>
      <c r="G158" s="48">
        <f t="shared" si="7"/>
        <v>0.9512481677</v>
      </c>
      <c r="H158" s="48">
        <f t="shared" si="8"/>
        <v>95.12481677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</row>
    <row r="159" ht="13.5" customHeight="1">
      <c r="A159" s="48">
        <f t="shared" si="9"/>
        <v>145</v>
      </c>
      <c r="B159" s="48">
        <f t="shared" si="2"/>
        <v>0.8341801447</v>
      </c>
      <c r="C159" s="48">
        <f t="shared" si="3"/>
        <v>67.30965688</v>
      </c>
      <c r="D159" s="48">
        <f t="shared" si="4"/>
        <v>0.4287402894</v>
      </c>
      <c r="E159" s="48">
        <f t="shared" si="5"/>
        <v>4.669011066</v>
      </c>
      <c r="F159" s="48">
        <f t="shared" si="6"/>
        <v>51.35912172</v>
      </c>
      <c r="G159" s="48">
        <f t="shared" si="7"/>
        <v>15.95053515</v>
      </c>
      <c r="H159" s="48">
        <f t="shared" si="8"/>
        <v>1595.053515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</row>
    <row r="160" ht="13.5" customHeight="1">
      <c r="A160" s="48">
        <f t="shared" si="9"/>
        <v>146</v>
      </c>
      <c r="B160" s="48">
        <f t="shared" si="2"/>
        <v>0.5378775159</v>
      </c>
      <c r="C160" s="48">
        <f t="shared" si="3"/>
        <v>63.83661078</v>
      </c>
      <c r="D160" s="48">
        <f t="shared" si="4"/>
        <v>0.5709937376</v>
      </c>
      <c r="E160" s="48">
        <f t="shared" si="5"/>
        <v>4.83911585</v>
      </c>
      <c r="F160" s="48">
        <f t="shared" si="6"/>
        <v>53.23027436</v>
      </c>
      <c r="G160" s="48">
        <f t="shared" si="7"/>
        <v>10.60633642</v>
      </c>
      <c r="H160" s="48">
        <f t="shared" si="8"/>
        <v>1060.633642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</row>
    <row r="161" ht="13.5" customHeight="1">
      <c r="A161" s="48">
        <f t="shared" si="9"/>
        <v>147</v>
      </c>
      <c r="B161" s="48">
        <f t="shared" si="2"/>
        <v>0.1719245268</v>
      </c>
      <c r="C161" s="48">
        <f t="shared" si="3"/>
        <v>56.56310053</v>
      </c>
      <c r="D161" s="48">
        <f t="shared" si="4"/>
        <v>0.5779898237</v>
      </c>
      <c r="E161" s="48">
        <f t="shared" si="5"/>
        <v>4.533202556</v>
      </c>
      <c r="F161" s="48">
        <f t="shared" si="6"/>
        <v>49.86522811</v>
      </c>
      <c r="G161" s="48">
        <f t="shared" si="7"/>
        <v>6.697872417</v>
      </c>
      <c r="H161" s="48">
        <f t="shared" si="8"/>
        <v>669.7872417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</row>
    <row r="162" ht="13.5" customHeight="1">
      <c r="A162" s="48">
        <f t="shared" si="9"/>
        <v>148</v>
      </c>
      <c r="B162" s="48">
        <f t="shared" si="2"/>
        <v>0.8857395854</v>
      </c>
      <c r="C162" s="48">
        <f t="shared" si="3"/>
        <v>68.94466524</v>
      </c>
      <c r="D162" s="48">
        <f t="shared" si="4"/>
        <v>0.3784236532</v>
      </c>
      <c r="E162" s="48">
        <f t="shared" si="5"/>
        <v>4.913925416</v>
      </c>
      <c r="F162" s="48">
        <f t="shared" si="6"/>
        <v>54.05317957</v>
      </c>
      <c r="G162" s="48">
        <f t="shared" si="7"/>
        <v>14.89148566</v>
      </c>
      <c r="H162" s="48">
        <f t="shared" si="8"/>
        <v>1489.148566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</row>
    <row r="163" ht="13.5" customHeight="1">
      <c r="A163" s="48">
        <f t="shared" si="9"/>
        <v>149</v>
      </c>
      <c r="B163" s="48">
        <f t="shared" si="2"/>
        <v>0.7395340076</v>
      </c>
      <c r="C163" s="48">
        <f t="shared" si="3"/>
        <v>66.30635842</v>
      </c>
      <c r="D163" s="48">
        <f t="shared" si="4"/>
        <v>0.9104837682</v>
      </c>
      <c r="E163" s="48">
        <f t="shared" si="5"/>
        <v>5.669880304</v>
      </c>
      <c r="F163" s="48">
        <f t="shared" si="6"/>
        <v>62.36868334</v>
      </c>
      <c r="G163" s="48">
        <f t="shared" si="7"/>
        <v>3.937675083</v>
      </c>
      <c r="H163" s="48">
        <f t="shared" si="8"/>
        <v>393.7675083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</row>
    <row r="164" ht="13.5" customHeight="1">
      <c r="A164" s="48">
        <f t="shared" si="9"/>
        <v>150</v>
      </c>
      <c r="B164" s="48">
        <f t="shared" si="2"/>
        <v>0.1564779083</v>
      </c>
      <c r="C164" s="48">
        <f t="shared" si="3"/>
        <v>59.30151815</v>
      </c>
      <c r="D164" s="48">
        <f t="shared" si="4"/>
        <v>0.7858851239</v>
      </c>
      <c r="E164" s="48">
        <f t="shared" si="5"/>
        <v>5.07636468</v>
      </c>
      <c r="F164" s="48">
        <f t="shared" si="6"/>
        <v>55.84001149</v>
      </c>
      <c r="G164" s="48">
        <f t="shared" si="7"/>
        <v>3.461506665</v>
      </c>
      <c r="H164" s="48">
        <f t="shared" si="8"/>
        <v>346.1506665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</row>
    <row r="165" ht="13.5" customHeight="1">
      <c r="A165" s="48">
        <f t="shared" si="9"/>
        <v>151</v>
      </c>
      <c r="B165" s="48">
        <f t="shared" si="2"/>
        <v>0.5035833623</v>
      </c>
      <c r="C165" s="48">
        <f t="shared" si="3"/>
        <v>62.00570514</v>
      </c>
      <c r="D165" s="48">
        <f t="shared" si="4"/>
        <v>0.4217596189</v>
      </c>
      <c r="E165" s="48">
        <f t="shared" si="5"/>
        <v>4.637146488</v>
      </c>
      <c r="F165" s="48">
        <f t="shared" si="6"/>
        <v>51.00861137</v>
      </c>
      <c r="G165" s="48">
        <f t="shared" si="7"/>
        <v>10.99709377</v>
      </c>
      <c r="H165" s="48">
        <f t="shared" si="8"/>
        <v>1099.709377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</row>
    <row r="166" ht="13.5" customHeight="1">
      <c r="A166" s="48">
        <f t="shared" si="9"/>
        <v>152</v>
      </c>
      <c r="B166" s="48">
        <f t="shared" si="2"/>
        <v>0.6350261891</v>
      </c>
      <c r="C166" s="48">
        <f t="shared" si="3"/>
        <v>67.17206447</v>
      </c>
      <c r="D166" s="48">
        <f t="shared" si="4"/>
        <v>0.9243874413</v>
      </c>
      <c r="E166" s="48">
        <f t="shared" si="5"/>
        <v>5.930283735</v>
      </c>
      <c r="F166" s="48">
        <f t="shared" si="6"/>
        <v>65.23312109</v>
      </c>
      <c r="G166" s="48">
        <f t="shared" si="7"/>
        <v>1.938943383</v>
      </c>
      <c r="H166" s="48">
        <f t="shared" si="8"/>
        <v>193.8943383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</row>
    <row r="167" ht="13.5" customHeight="1">
      <c r="A167" s="48">
        <f t="shared" si="9"/>
        <v>153</v>
      </c>
      <c r="B167" s="48">
        <f t="shared" si="2"/>
        <v>0.8552642575</v>
      </c>
      <c r="C167" s="48">
        <f t="shared" si="3"/>
        <v>66.73069871</v>
      </c>
      <c r="D167" s="48">
        <f t="shared" si="4"/>
        <v>0.09885618227</v>
      </c>
      <c r="E167" s="48">
        <f t="shared" si="5"/>
        <v>4.21848569</v>
      </c>
      <c r="F167" s="48">
        <f t="shared" si="6"/>
        <v>46.40334259</v>
      </c>
      <c r="G167" s="48">
        <f t="shared" si="7"/>
        <v>20.32735611</v>
      </c>
      <c r="H167" s="48">
        <f t="shared" si="8"/>
        <v>2032.735611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</row>
    <row r="168" ht="13.5" customHeight="1">
      <c r="A168" s="48">
        <f t="shared" si="9"/>
        <v>154</v>
      </c>
      <c r="B168" s="48">
        <f t="shared" si="2"/>
        <v>0.09464805179</v>
      </c>
      <c r="C168" s="48">
        <f t="shared" si="3"/>
        <v>51.1953176</v>
      </c>
      <c r="D168" s="48">
        <f t="shared" si="4"/>
        <v>0.178688131</v>
      </c>
      <c r="E168" s="48">
        <f t="shared" si="5"/>
        <v>4.233564394</v>
      </c>
      <c r="F168" s="48">
        <f t="shared" si="6"/>
        <v>46.56920833</v>
      </c>
      <c r="G168" s="48">
        <f t="shared" si="7"/>
        <v>4.626109268</v>
      </c>
      <c r="H168" s="48">
        <f t="shared" si="8"/>
        <v>462.6109268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</row>
    <row r="169" ht="13.5" customHeight="1">
      <c r="A169" s="48">
        <f t="shared" si="9"/>
        <v>155</v>
      </c>
      <c r="B169" s="48">
        <f t="shared" si="2"/>
        <v>0.8588164704</v>
      </c>
      <c r="C169" s="48">
        <f t="shared" si="3"/>
        <v>65.87733326</v>
      </c>
      <c r="D169" s="48">
        <f t="shared" si="4"/>
        <v>0.8897602247</v>
      </c>
      <c r="E169" s="48">
        <f t="shared" si="5"/>
        <v>5.205281214</v>
      </c>
      <c r="F169" s="48">
        <f t="shared" si="6"/>
        <v>57.25809336</v>
      </c>
      <c r="G169" s="48">
        <f t="shared" si="7"/>
        <v>8.6192399</v>
      </c>
      <c r="H169" s="48">
        <f t="shared" si="8"/>
        <v>861.92399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</row>
    <row r="170" ht="13.5" customHeight="1">
      <c r="A170" s="48">
        <f t="shared" si="9"/>
        <v>156</v>
      </c>
      <c r="B170" s="48">
        <f t="shared" si="2"/>
        <v>0.6686188371</v>
      </c>
      <c r="C170" s="48">
        <f t="shared" si="3"/>
        <v>68.61716632</v>
      </c>
      <c r="D170" s="48">
        <f t="shared" si="4"/>
        <v>0.1120526032</v>
      </c>
      <c r="E170" s="48">
        <f t="shared" si="5"/>
        <v>4.416506406</v>
      </c>
      <c r="F170" s="48">
        <f t="shared" si="6"/>
        <v>48.58157047</v>
      </c>
      <c r="G170" s="48">
        <f t="shared" si="7"/>
        <v>20.03559585</v>
      </c>
      <c r="H170" s="48">
        <f t="shared" si="8"/>
        <v>2003.559585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</row>
    <row r="171" ht="13.5" customHeight="1">
      <c r="A171" s="48">
        <f t="shared" si="9"/>
        <v>157</v>
      </c>
      <c r="B171" s="48">
        <f t="shared" si="2"/>
        <v>0.5705426894</v>
      </c>
      <c r="C171" s="48">
        <f t="shared" si="3"/>
        <v>65.5391124</v>
      </c>
      <c r="D171" s="48">
        <f t="shared" si="4"/>
        <v>0.8971748031</v>
      </c>
      <c r="E171" s="48">
        <f t="shared" si="5"/>
        <v>5.188101257</v>
      </c>
      <c r="F171" s="48">
        <f t="shared" si="6"/>
        <v>57.06911383</v>
      </c>
      <c r="G171" s="48">
        <f t="shared" si="7"/>
        <v>8.469998571</v>
      </c>
      <c r="H171" s="48">
        <f t="shared" si="8"/>
        <v>846.9998571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</row>
    <row r="172" ht="13.5" customHeight="1">
      <c r="A172" s="48">
        <f t="shared" si="9"/>
        <v>158</v>
      </c>
      <c r="B172" s="48">
        <f t="shared" si="2"/>
        <v>0.1712605182</v>
      </c>
      <c r="C172" s="48">
        <f t="shared" si="3"/>
        <v>57.19859404</v>
      </c>
      <c r="D172" s="48">
        <f t="shared" si="4"/>
        <v>0.302513125</v>
      </c>
      <c r="E172" s="48">
        <f t="shared" si="5"/>
        <v>4.518493902</v>
      </c>
      <c r="F172" s="48">
        <f t="shared" si="6"/>
        <v>49.70343293</v>
      </c>
      <c r="G172" s="48">
        <f t="shared" si="7"/>
        <v>7.495161117</v>
      </c>
      <c r="H172" s="48">
        <f t="shared" si="8"/>
        <v>749.5161117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</row>
    <row r="173" ht="13.5" customHeight="1">
      <c r="A173" s="48">
        <f t="shared" si="9"/>
        <v>159</v>
      </c>
      <c r="B173" s="48">
        <f t="shared" si="2"/>
        <v>0.9779392419</v>
      </c>
      <c r="C173" s="48">
        <f t="shared" si="3"/>
        <v>77.70872207</v>
      </c>
      <c r="D173" s="48">
        <f t="shared" si="4"/>
        <v>0.5612926943</v>
      </c>
      <c r="E173" s="48">
        <f t="shared" si="5"/>
        <v>4.986570898</v>
      </c>
      <c r="F173" s="48">
        <f t="shared" si="6"/>
        <v>54.85227988</v>
      </c>
      <c r="G173" s="48">
        <f t="shared" si="7"/>
        <v>22.8564422</v>
      </c>
      <c r="H173" s="48">
        <f t="shared" si="8"/>
        <v>2285.64422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</row>
    <row r="174" ht="13.5" customHeight="1">
      <c r="A174" s="48">
        <f t="shared" si="9"/>
        <v>160</v>
      </c>
      <c r="B174" s="48">
        <f t="shared" si="2"/>
        <v>0.8715765532</v>
      </c>
      <c r="C174" s="48">
        <f t="shared" si="3"/>
        <v>66.14000405</v>
      </c>
      <c r="D174" s="48">
        <f t="shared" si="4"/>
        <v>0.4708438733</v>
      </c>
      <c r="E174" s="48">
        <f t="shared" si="5"/>
        <v>4.753047034</v>
      </c>
      <c r="F174" s="48">
        <f t="shared" si="6"/>
        <v>52.28351738</v>
      </c>
      <c r="G174" s="48">
        <f t="shared" si="7"/>
        <v>13.85648667</v>
      </c>
      <c r="H174" s="48">
        <f t="shared" si="8"/>
        <v>1385.648667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</row>
    <row r="175" ht="13.5" customHeight="1">
      <c r="A175" s="48">
        <f t="shared" si="9"/>
        <v>161</v>
      </c>
      <c r="B175" s="48">
        <f t="shared" si="2"/>
        <v>0.7109872723</v>
      </c>
      <c r="C175" s="48">
        <f t="shared" si="3"/>
        <v>67.61671882</v>
      </c>
      <c r="D175" s="48">
        <f t="shared" si="4"/>
        <v>0.6094449152</v>
      </c>
      <c r="E175" s="48">
        <f t="shared" si="5"/>
        <v>4.897819083</v>
      </c>
      <c r="F175" s="48">
        <f t="shared" si="6"/>
        <v>53.87600991</v>
      </c>
      <c r="G175" s="48">
        <f t="shared" si="7"/>
        <v>13.74070891</v>
      </c>
      <c r="H175" s="48">
        <f t="shared" si="8"/>
        <v>1374.070891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</row>
    <row r="176" ht="13.5" customHeight="1">
      <c r="A176" s="48">
        <f t="shared" si="9"/>
        <v>162</v>
      </c>
      <c r="B176" s="48">
        <f t="shared" si="2"/>
        <v>0.4181714026</v>
      </c>
      <c r="C176" s="48">
        <f t="shared" si="3"/>
        <v>60.12228699</v>
      </c>
      <c r="D176" s="48">
        <f t="shared" si="4"/>
        <v>0.4249119619</v>
      </c>
      <c r="E176" s="48">
        <f t="shared" si="5"/>
        <v>4.621891404</v>
      </c>
      <c r="F176" s="48">
        <f t="shared" si="6"/>
        <v>50.84080544</v>
      </c>
      <c r="G176" s="48">
        <f t="shared" si="7"/>
        <v>9.281481541</v>
      </c>
      <c r="H176" s="48">
        <f t="shared" si="8"/>
        <v>928.1481541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</row>
    <row r="177" ht="13.5" customHeight="1">
      <c r="A177" s="48">
        <f t="shared" si="9"/>
        <v>163</v>
      </c>
      <c r="B177" s="48">
        <f t="shared" si="2"/>
        <v>0.02094492289</v>
      </c>
      <c r="C177" s="48">
        <f t="shared" si="3"/>
        <v>53.90917868</v>
      </c>
      <c r="D177" s="48">
        <f t="shared" si="4"/>
        <v>0.4924543815</v>
      </c>
      <c r="E177" s="48">
        <f t="shared" si="5"/>
        <v>4.999063872</v>
      </c>
      <c r="F177" s="48">
        <f t="shared" si="6"/>
        <v>54.9897026</v>
      </c>
      <c r="G177" s="48">
        <f t="shared" si="7"/>
        <v>0</v>
      </c>
      <c r="H177" s="48">
        <f t="shared" si="8"/>
        <v>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</row>
    <row r="178" ht="13.5" customHeight="1">
      <c r="A178" s="48">
        <f t="shared" si="9"/>
        <v>164</v>
      </c>
      <c r="B178" s="48">
        <f t="shared" si="2"/>
        <v>0.4981155243</v>
      </c>
      <c r="C178" s="48">
        <f t="shared" si="3"/>
        <v>64.64442121</v>
      </c>
      <c r="D178" s="48">
        <f t="shared" si="4"/>
        <v>0.6668162369</v>
      </c>
      <c r="E178" s="48">
        <f t="shared" si="5"/>
        <v>4.604499278</v>
      </c>
      <c r="F178" s="48">
        <f t="shared" si="6"/>
        <v>50.64949206</v>
      </c>
      <c r="G178" s="48">
        <f t="shared" si="7"/>
        <v>13.99492915</v>
      </c>
      <c r="H178" s="48">
        <f t="shared" si="8"/>
        <v>1399.492915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</row>
    <row r="179" ht="13.5" customHeight="1">
      <c r="A179" s="48">
        <f t="shared" si="9"/>
        <v>165</v>
      </c>
      <c r="B179" s="48">
        <f t="shared" si="2"/>
        <v>0.317974815</v>
      </c>
      <c r="C179" s="48">
        <f t="shared" si="3"/>
        <v>63.30407364</v>
      </c>
      <c r="D179" s="48">
        <f t="shared" si="4"/>
        <v>0.4929824272</v>
      </c>
      <c r="E179" s="48">
        <f t="shared" si="5"/>
        <v>4.754488773</v>
      </c>
      <c r="F179" s="48">
        <f t="shared" si="6"/>
        <v>52.2993765</v>
      </c>
      <c r="G179" s="48">
        <f t="shared" si="7"/>
        <v>11.00469714</v>
      </c>
      <c r="H179" s="48">
        <f t="shared" si="8"/>
        <v>1100.469714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</row>
    <row r="180" ht="13.5" customHeight="1">
      <c r="A180" s="48">
        <f t="shared" si="9"/>
        <v>166</v>
      </c>
      <c r="B180" s="48">
        <f t="shared" si="2"/>
        <v>0.1359072398</v>
      </c>
      <c r="C180" s="48">
        <f t="shared" si="3"/>
        <v>55.13902012</v>
      </c>
      <c r="D180" s="48">
        <f t="shared" si="4"/>
        <v>0.9545709307</v>
      </c>
      <c r="E180" s="48">
        <f t="shared" si="5"/>
        <v>5.830067084</v>
      </c>
      <c r="F180" s="48">
        <f t="shared" si="6"/>
        <v>64.13073792</v>
      </c>
      <c r="G180" s="48">
        <f t="shared" si="7"/>
        <v>0</v>
      </c>
      <c r="H180" s="48">
        <f t="shared" si="8"/>
        <v>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</row>
    <row r="181" ht="13.5" customHeight="1">
      <c r="A181" s="48">
        <f t="shared" si="9"/>
        <v>167</v>
      </c>
      <c r="B181" s="48">
        <f t="shared" si="2"/>
        <v>0.660172173</v>
      </c>
      <c r="C181" s="48">
        <f t="shared" si="3"/>
        <v>65.1948968</v>
      </c>
      <c r="D181" s="48">
        <f t="shared" si="4"/>
        <v>0.540463727</v>
      </c>
      <c r="E181" s="48">
        <f t="shared" si="5"/>
        <v>4.736592657</v>
      </c>
      <c r="F181" s="48">
        <f t="shared" si="6"/>
        <v>52.10251923</v>
      </c>
      <c r="G181" s="48">
        <f t="shared" si="7"/>
        <v>13.09237757</v>
      </c>
      <c r="H181" s="48">
        <f t="shared" si="8"/>
        <v>1309.237757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</row>
    <row r="182" ht="13.5" customHeight="1">
      <c r="A182" s="48">
        <f t="shared" si="9"/>
        <v>168</v>
      </c>
      <c r="B182" s="48">
        <f t="shared" si="2"/>
        <v>0.3182881234</v>
      </c>
      <c r="C182" s="48">
        <f t="shared" si="3"/>
        <v>60.97778328</v>
      </c>
      <c r="D182" s="48">
        <f t="shared" si="4"/>
        <v>0.5159495089</v>
      </c>
      <c r="E182" s="48">
        <f t="shared" si="5"/>
        <v>4.618799655</v>
      </c>
      <c r="F182" s="48">
        <f t="shared" si="6"/>
        <v>50.8067962</v>
      </c>
      <c r="G182" s="48">
        <f t="shared" si="7"/>
        <v>10.17098708</v>
      </c>
      <c r="H182" s="48">
        <f t="shared" si="8"/>
        <v>1017.098708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</row>
    <row r="183" ht="13.5" customHeight="1">
      <c r="A183" s="48">
        <f t="shared" si="9"/>
        <v>169</v>
      </c>
      <c r="B183" s="48">
        <f t="shared" si="2"/>
        <v>0.2361896167</v>
      </c>
      <c r="C183" s="48">
        <f t="shared" si="3"/>
        <v>57.06650418</v>
      </c>
      <c r="D183" s="48">
        <f t="shared" si="4"/>
        <v>0.3763602411</v>
      </c>
      <c r="E183" s="48">
        <f t="shared" si="5"/>
        <v>4.721905144</v>
      </c>
      <c r="F183" s="48">
        <f t="shared" si="6"/>
        <v>51.94095658</v>
      </c>
      <c r="G183" s="48">
        <f t="shared" si="7"/>
        <v>5.125547601</v>
      </c>
      <c r="H183" s="48">
        <f t="shared" si="8"/>
        <v>512.5547601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</row>
    <row r="184" ht="13.5" customHeight="1">
      <c r="A184" s="48">
        <f t="shared" si="9"/>
        <v>170</v>
      </c>
      <c r="B184" s="48">
        <f t="shared" si="2"/>
        <v>0.8986170862</v>
      </c>
      <c r="C184" s="48">
        <f t="shared" si="3"/>
        <v>66.99783982</v>
      </c>
      <c r="D184" s="48">
        <f t="shared" si="4"/>
        <v>0.9560098366</v>
      </c>
      <c r="E184" s="48">
        <f t="shared" si="5"/>
        <v>5.753693001</v>
      </c>
      <c r="F184" s="48">
        <f t="shared" si="6"/>
        <v>63.29062301</v>
      </c>
      <c r="G184" s="48">
        <f t="shared" si="7"/>
        <v>3.707216805</v>
      </c>
      <c r="H184" s="48">
        <f t="shared" si="8"/>
        <v>370.7216805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</row>
    <row r="185" ht="13.5" customHeight="1">
      <c r="A185" s="48">
        <f t="shared" si="9"/>
        <v>171</v>
      </c>
      <c r="B185" s="48">
        <f t="shared" si="2"/>
        <v>0.965477006</v>
      </c>
      <c r="C185" s="48">
        <f t="shared" si="3"/>
        <v>79.80714777</v>
      </c>
      <c r="D185" s="48">
        <f t="shared" si="4"/>
        <v>0.2240273831</v>
      </c>
      <c r="E185" s="48">
        <f t="shared" si="5"/>
        <v>4.487397572</v>
      </c>
      <c r="F185" s="48">
        <f t="shared" si="6"/>
        <v>49.36137329</v>
      </c>
      <c r="G185" s="48">
        <f t="shared" si="7"/>
        <v>30.44577448</v>
      </c>
      <c r="H185" s="48">
        <f t="shared" si="8"/>
        <v>3044.577448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</row>
    <row r="186" ht="13.5" customHeight="1">
      <c r="A186" s="48">
        <f t="shared" si="9"/>
        <v>172</v>
      </c>
      <c r="B186" s="48">
        <f t="shared" si="2"/>
        <v>0.7886500719</v>
      </c>
      <c r="C186" s="48">
        <f t="shared" si="3"/>
        <v>68.85018741</v>
      </c>
      <c r="D186" s="48">
        <f t="shared" si="4"/>
        <v>0.5499419104</v>
      </c>
      <c r="E186" s="48">
        <f t="shared" si="5"/>
        <v>4.903076448</v>
      </c>
      <c r="F186" s="48">
        <f t="shared" si="6"/>
        <v>53.93384093</v>
      </c>
      <c r="G186" s="48">
        <f t="shared" si="7"/>
        <v>14.91634649</v>
      </c>
      <c r="H186" s="48">
        <f t="shared" si="8"/>
        <v>1491.634649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</row>
    <row r="187" ht="13.5" customHeight="1">
      <c r="A187" s="48">
        <f t="shared" si="9"/>
        <v>173</v>
      </c>
      <c r="B187" s="48">
        <f t="shared" si="2"/>
        <v>0.6285795855</v>
      </c>
      <c r="C187" s="48">
        <f t="shared" si="3"/>
        <v>68.12527129</v>
      </c>
      <c r="D187" s="48">
        <f t="shared" si="4"/>
        <v>0.6867032543</v>
      </c>
      <c r="E187" s="48">
        <f t="shared" si="5"/>
        <v>4.551951562</v>
      </c>
      <c r="F187" s="48">
        <f t="shared" si="6"/>
        <v>50.07146718</v>
      </c>
      <c r="G187" s="48">
        <f t="shared" si="7"/>
        <v>18.0538041</v>
      </c>
      <c r="H187" s="48">
        <f t="shared" si="8"/>
        <v>1805.38041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</row>
    <row r="188" ht="13.5" customHeight="1">
      <c r="A188" s="48">
        <f t="shared" si="9"/>
        <v>174</v>
      </c>
      <c r="B188" s="48">
        <f t="shared" si="2"/>
        <v>0.09938524928</v>
      </c>
      <c r="C188" s="48">
        <f t="shared" si="3"/>
        <v>50.50865165</v>
      </c>
      <c r="D188" s="48">
        <f t="shared" si="4"/>
        <v>0.5780011437</v>
      </c>
      <c r="E188" s="48">
        <f t="shared" si="5"/>
        <v>4.668634788</v>
      </c>
      <c r="F188" s="48">
        <f t="shared" si="6"/>
        <v>51.35498266</v>
      </c>
      <c r="G188" s="48">
        <f t="shared" si="7"/>
        <v>0</v>
      </c>
      <c r="H188" s="48">
        <f t="shared" si="8"/>
        <v>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</row>
    <row r="189" ht="13.5" customHeight="1">
      <c r="A189" s="48">
        <f t="shared" si="9"/>
        <v>175</v>
      </c>
      <c r="B189" s="48">
        <f t="shared" si="2"/>
        <v>0.3500060327</v>
      </c>
      <c r="C189" s="48">
        <f t="shared" si="3"/>
        <v>60.47094168</v>
      </c>
      <c r="D189" s="48">
        <f t="shared" si="4"/>
        <v>0.647856283</v>
      </c>
      <c r="E189" s="48">
        <f t="shared" si="5"/>
        <v>4.744547824</v>
      </c>
      <c r="F189" s="48">
        <f t="shared" si="6"/>
        <v>52.19002606</v>
      </c>
      <c r="G189" s="48">
        <f t="shared" si="7"/>
        <v>8.280915623</v>
      </c>
      <c r="H189" s="48">
        <f t="shared" si="8"/>
        <v>828.0915623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</row>
    <row r="190" ht="13.5" customHeight="1">
      <c r="A190" s="48">
        <f t="shared" si="9"/>
        <v>176</v>
      </c>
      <c r="B190" s="48">
        <f t="shared" si="2"/>
        <v>0.7252170061</v>
      </c>
      <c r="C190" s="48">
        <f t="shared" si="3"/>
        <v>67.10095907</v>
      </c>
      <c r="D190" s="48">
        <f t="shared" si="4"/>
        <v>0.5388298104</v>
      </c>
      <c r="E190" s="48">
        <f t="shared" si="5"/>
        <v>4.639441328</v>
      </c>
      <c r="F190" s="48">
        <f t="shared" si="6"/>
        <v>51.03385461</v>
      </c>
      <c r="G190" s="48">
        <f t="shared" si="7"/>
        <v>16.06710446</v>
      </c>
      <c r="H190" s="48">
        <f t="shared" si="8"/>
        <v>1606.710446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</row>
    <row r="191" ht="13.5" customHeight="1">
      <c r="A191" s="48">
        <f t="shared" si="9"/>
        <v>177</v>
      </c>
      <c r="B191" s="48">
        <f t="shared" si="2"/>
        <v>0.09355471223</v>
      </c>
      <c r="C191" s="48">
        <f t="shared" si="3"/>
        <v>51.60906092</v>
      </c>
      <c r="D191" s="48">
        <f t="shared" si="4"/>
        <v>0.4188328557</v>
      </c>
      <c r="E191" s="48">
        <f t="shared" si="5"/>
        <v>4.962894997</v>
      </c>
      <c r="F191" s="48">
        <f t="shared" si="6"/>
        <v>54.59184497</v>
      </c>
      <c r="G191" s="48">
        <f t="shared" si="7"/>
        <v>0</v>
      </c>
      <c r="H191" s="48">
        <f t="shared" si="8"/>
        <v>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</row>
    <row r="192" ht="13.5" customHeight="1">
      <c r="A192" s="48">
        <f t="shared" si="9"/>
        <v>178</v>
      </c>
      <c r="B192" s="48">
        <f t="shared" si="2"/>
        <v>0.4717259653</v>
      </c>
      <c r="C192" s="48">
        <f t="shared" si="3"/>
        <v>62.70470745</v>
      </c>
      <c r="D192" s="48">
        <f t="shared" si="4"/>
        <v>0.511462353</v>
      </c>
      <c r="E192" s="48">
        <f t="shared" si="5"/>
        <v>4.515959822</v>
      </c>
      <c r="F192" s="48">
        <f t="shared" si="6"/>
        <v>49.67555804</v>
      </c>
      <c r="G192" s="48">
        <f t="shared" si="7"/>
        <v>13.02914941</v>
      </c>
      <c r="H192" s="48">
        <f t="shared" si="8"/>
        <v>1302.914941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</row>
    <row r="193" ht="13.5" customHeight="1">
      <c r="A193" s="48">
        <f t="shared" si="9"/>
        <v>179</v>
      </c>
      <c r="B193" s="48">
        <f t="shared" si="2"/>
        <v>0.04095664426</v>
      </c>
      <c r="C193" s="48">
        <f t="shared" si="3"/>
        <v>53.36212957</v>
      </c>
      <c r="D193" s="48">
        <f t="shared" si="4"/>
        <v>0.973538639</v>
      </c>
      <c r="E193" s="48">
        <f t="shared" si="5"/>
        <v>5.821334311</v>
      </c>
      <c r="F193" s="48">
        <f t="shared" si="6"/>
        <v>64.03467742</v>
      </c>
      <c r="G193" s="48">
        <f t="shared" si="7"/>
        <v>0</v>
      </c>
      <c r="H193" s="48">
        <f t="shared" si="8"/>
        <v>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</row>
    <row r="194" ht="13.5" customHeight="1">
      <c r="A194" s="48">
        <f t="shared" si="9"/>
        <v>180</v>
      </c>
      <c r="B194" s="48">
        <f t="shared" si="2"/>
        <v>0.06736462412</v>
      </c>
      <c r="C194" s="48">
        <f t="shared" si="3"/>
        <v>50.46542101</v>
      </c>
      <c r="D194" s="48">
        <f t="shared" si="4"/>
        <v>0.05542521439</v>
      </c>
      <c r="E194" s="48">
        <f t="shared" si="5"/>
        <v>4.450602051</v>
      </c>
      <c r="F194" s="48">
        <f t="shared" si="6"/>
        <v>48.95662256</v>
      </c>
      <c r="G194" s="48">
        <f t="shared" si="7"/>
        <v>1.508798448</v>
      </c>
      <c r="H194" s="48">
        <f t="shared" si="8"/>
        <v>150.8798448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</row>
    <row r="195" ht="13.5" customHeight="1">
      <c r="A195" s="48">
        <f t="shared" si="9"/>
        <v>181</v>
      </c>
      <c r="B195" s="48">
        <f t="shared" si="2"/>
        <v>0.1461773173</v>
      </c>
      <c r="C195" s="48">
        <f t="shared" si="3"/>
        <v>57.92981503</v>
      </c>
      <c r="D195" s="48">
        <f t="shared" si="4"/>
        <v>0.5484890979</v>
      </c>
      <c r="E195" s="48">
        <f t="shared" si="5"/>
        <v>4.591141891</v>
      </c>
      <c r="F195" s="48">
        <f t="shared" si="6"/>
        <v>50.5025608</v>
      </c>
      <c r="G195" s="48">
        <f t="shared" si="7"/>
        <v>7.427254231</v>
      </c>
      <c r="H195" s="48">
        <f t="shared" si="8"/>
        <v>742.7254231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</row>
    <row r="196" ht="13.5" customHeight="1">
      <c r="A196" s="48">
        <f t="shared" si="9"/>
        <v>182</v>
      </c>
      <c r="B196" s="48">
        <f t="shared" si="2"/>
        <v>0.6490581011</v>
      </c>
      <c r="C196" s="48">
        <f t="shared" si="3"/>
        <v>67.86982124</v>
      </c>
      <c r="D196" s="48">
        <f t="shared" si="4"/>
        <v>0.9138640563</v>
      </c>
      <c r="E196" s="48">
        <f t="shared" si="5"/>
        <v>5.675150602</v>
      </c>
      <c r="F196" s="48">
        <f t="shared" si="6"/>
        <v>62.42665662</v>
      </c>
      <c r="G196" s="48">
        <f t="shared" si="7"/>
        <v>5.443164617</v>
      </c>
      <c r="H196" s="48">
        <f t="shared" si="8"/>
        <v>544.3164617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</row>
    <row r="197" ht="13.5" customHeight="1">
      <c r="A197" s="48">
        <f t="shared" si="9"/>
        <v>183</v>
      </c>
      <c r="B197" s="48">
        <f t="shared" si="2"/>
        <v>0.7672498263</v>
      </c>
      <c r="C197" s="48">
        <f t="shared" si="3"/>
        <v>66.5745572</v>
      </c>
      <c r="D197" s="48">
        <f t="shared" si="4"/>
        <v>0.1543302216</v>
      </c>
      <c r="E197" s="48">
        <f t="shared" si="5"/>
        <v>4.058734433</v>
      </c>
      <c r="F197" s="48">
        <f t="shared" si="6"/>
        <v>44.64607876</v>
      </c>
      <c r="G197" s="48">
        <f t="shared" si="7"/>
        <v>21.92847844</v>
      </c>
      <c r="H197" s="48">
        <f t="shared" si="8"/>
        <v>2192.847844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</row>
    <row r="198" ht="13.5" customHeight="1">
      <c r="A198" s="48">
        <f t="shared" si="9"/>
        <v>184</v>
      </c>
      <c r="B198" s="48">
        <f t="shared" si="2"/>
        <v>0.7129272626</v>
      </c>
      <c r="C198" s="48">
        <f t="shared" si="3"/>
        <v>67.97636293</v>
      </c>
      <c r="D198" s="48">
        <f t="shared" si="4"/>
        <v>0.3784762677</v>
      </c>
      <c r="E198" s="48">
        <f t="shared" si="5"/>
        <v>4.637382021</v>
      </c>
      <c r="F198" s="48">
        <f t="shared" si="6"/>
        <v>51.01120223</v>
      </c>
      <c r="G198" s="48">
        <f t="shared" si="7"/>
        <v>16.9651607</v>
      </c>
      <c r="H198" s="48">
        <f t="shared" si="8"/>
        <v>1696.51607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</row>
    <row r="199" ht="13.5" customHeight="1">
      <c r="A199" s="48">
        <f t="shared" si="9"/>
        <v>185</v>
      </c>
      <c r="B199" s="48">
        <f t="shared" si="2"/>
        <v>0.4432573031</v>
      </c>
      <c r="C199" s="48">
        <f t="shared" si="3"/>
        <v>63.63866996</v>
      </c>
      <c r="D199" s="48">
        <f t="shared" si="4"/>
        <v>0.1428345988</v>
      </c>
      <c r="E199" s="48">
        <f t="shared" si="5"/>
        <v>4.074502433</v>
      </c>
      <c r="F199" s="48">
        <f t="shared" si="6"/>
        <v>44.81952676</v>
      </c>
      <c r="G199" s="48">
        <f t="shared" si="7"/>
        <v>18.81914319</v>
      </c>
      <c r="H199" s="48">
        <f t="shared" si="8"/>
        <v>1881.914319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</row>
    <row r="200" ht="13.5" customHeight="1">
      <c r="A200" s="48">
        <f t="shared" si="9"/>
        <v>186</v>
      </c>
      <c r="B200" s="48">
        <f t="shared" si="2"/>
        <v>0.2311845845</v>
      </c>
      <c r="C200" s="48">
        <f t="shared" si="3"/>
        <v>57.05155913</v>
      </c>
      <c r="D200" s="48">
        <f t="shared" si="4"/>
        <v>0.5897347352</v>
      </c>
      <c r="E200" s="48">
        <f t="shared" si="5"/>
        <v>4.707071899</v>
      </c>
      <c r="F200" s="48">
        <f t="shared" si="6"/>
        <v>51.77779089</v>
      </c>
      <c r="G200" s="48">
        <f t="shared" si="7"/>
        <v>5.273768233</v>
      </c>
      <c r="H200" s="48">
        <f t="shared" si="8"/>
        <v>527.3768233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</row>
    <row r="201" ht="13.5" customHeight="1">
      <c r="A201" s="48">
        <f t="shared" si="9"/>
        <v>187</v>
      </c>
      <c r="B201" s="48">
        <f t="shared" si="2"/>
        <v>0.6148291426</v>
      </c>
      <c r="C201" s="48">
        <f t="shared" si="3"/>
        <v>68.70875911</v>
      </c>
      <c r="D201" s="48">
        <f t="shared" si="4"/>
        <v>0.1680226562</v>
      </c>
      <c r="E201" s="48">
        <f t="shared" si="5"/>
        <v>4.426599961</v>
      </c>
      <c r="F201" s="48">
        <f t="shared" si="6"/>
        <v>48.69259957</v>
      </c>
      <c r="G201" s="48">
        <f t="shared" si="7"/>
        <v>20.01615954</v>
      </c>
      <c r="H201" s="48">
        <f t="shared" si="8"/>
        <v>2001.615954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</row>
    <row r="202" ht="13.5" customHeight="1">
      <c r="A202" s="48">
        <f t="shared" si="9"/>
        <v>188</v>
      </c>
      <c r="B202" s="48">
        <f t="shared" si="2"/>
        <v>0.07760144333</v>
      </c>
      <c r="C202" s="48">
        <f t="shared" si="3"/>
        <v>50.27233957</v>
      </c>
      <c r="D202" s="48">
        <f t="shared" si="4"/>
        <v>0.7746207055</v>
      </c>
      <c r="E202" s="48">
        <f t="shared" si="5"/>
        <v>5.188064137</v>
      </c>
      <c r="F202" s="48">
        <f t="shared" si="6"/>
        <v>57.06870551</v>
      </c>
      <c r="G202" s="48">
        <f t="shared" si="7"/>
        <v>0</v>
      </c>
      <c r="H202" s="48">
        <f t="shared" si="8"/>
        <v>0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</row>
    <row r="203" ht="13.5" customHeight="1">
      <c r="A203" s="48">
        <f t="shared" si="9"/>
        <v>189</v>
      </c>
      <c r="B203" s="48">
        <f t="shared" si="2"/>
        <v>0.2816800087</v>
      </c>
      <c r="C203" s="48">
        <f t="shared" si="3"/>
        <v>63.9757779</v>
      </c>
      <c r="D203" s="48">
        <f t="shared" si="4"/>
        <v>0.9536712853</v>
      </c>
      <c r="E203" s="48">
        <f t="shared" si="5"/>
        <v>5.547373908</v>
      </c>
      <c r="F203" s="48">
        <f t="shared" si="6"/>
        <v>61.02111299</v>
      </c>
      <c r="G203" s="48">
        <f t="shared" si="7"/>
        <v>2.954664915</v>
      </c>
      <c r="H203" s="48">
        <f t="shared" si="8"/>
        <v>295.4664915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</row>
    <row r="204" ht="13.5" customHeight="1">
      <c r="A204" s="48">
        <f t="shared" si="9"/>
        <v>190</v>
      </c>
      <c r="B204" s="48">
        <f t="shared" si="2"/>
        <v>0.01527796963</v>
      </c>
      <c r="C204" s="48">
        <f t="shared" si="3"/>
        <v>51.77247031</v>
      </c>
      <c r="D204" s="48">
        <f t="shared" si="4"/>
        <v>0.6006328449</v>
      </c>
      <c r="E204" s="48">
        <f t="shared" si="5"/>
        <v>4.86138464</v>
      </c>
      <c r="F204" s="48">
        <f t="shared" si="6"/>
        <v>53.47523104</v>
      </c>
      <c r="G204" s="48">
        <f t="shared" si="7"/>
        <v>0</v>
      </c>
      <c r="H204" s="48">
        <f t="shared" si="8"/>
        <v>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</row>
    <row r="205" ht="13.5" customHeight="1">
      <c r="A205" s="48">
        <f t="shared" si="9"/>
        <v>191</v>
      </c>
      <c r="B205" s="48">
        <f t="shared" si="2"/>
        <v>0.2903392688</v>
      </c>
      <c r="C205" s="48">
        <f t="shared" si="3"/>
        <v>60.23981827</v>
      </c>
      <c r="D205" s="48">
        <f t="shared" si="4"/>
        <v>0.7799033223</v>
      </c>
      <c r="E205" s="48">
        <f t="shared" si="5"/>
        <v>5.375394629</v>
      </c>
      <c r="F205" s="48">
        <f t="shared" si="6"/>
        <v>59.12934092</v>
      </c>
      <c r="G205" s="48">
        <f t="shared" si="7"/>
        <v>1.110477356</v>
      </c>
      <c r="H205" s="48">
        <f t="shared" si="8"/>
        <v>111.0477356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</row>
    <row r="206" ht="13.5" customHeight="1">
      <c r="A206" s="48">
        <f t="shared" si="9"/>
        <v>192</v>
      </c>
      <c r="B206" s="48">
        <f t="shared" si="2"/>
        <v>0.9858631445</v>
      </c>
      <c r="C206" s="48">
        <f t="shared" si="3"/>
        <v>83.37886498</v>
      </c>
      <c r="D206" s="48">
        <f t="shared" si="4"/>
        <v>0.4736155508</v>
      </c>
      <c r="E206" s="48">
        <f t="shared" si="5"/>
        <v>4.502933701</v>
      </c>
      <c r="F206" s="48">
        <f t="shared" si="6"/>
        <v>49.53227071</v>
      </c>
      <c r="G206" s="48">
        <f t="shared" si="7"/>
        <v>33.84659427</v>
      </c>
      <c r="H206" s="48">
        <f t="shared" si="8"/>
        <v>3384.659427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</row>
    <row r="207" ht="13.5" customHeight="1">
      <c r="A207" s="48">
        <f t="shared" si="9"/>
        <v>193</v>
      </c>
      <c r="B207" s="48">
        <f t="shared" si="2"/>
        <v>0.5799577797</v>
      </c>
      <c r="C207" s="48">
        <f t="shared" si="3"/>
        <v>65.69204446</v>
      </c>
      <c r="D207" s="48">
        <f t="shared" si="4"/>
        <v>0.5922772484</v>
      </c>
      <c r="E207" s="48">
        <f t="shared" si="5"/>
        <v>4.641242222</v>
      </c>
      <c r="F207" s="48">
        <f t="shared" si="6"/>
        <v>51.05366444</v>
      </c>
      <c r="G207" s="48">
        <f t="shared" si="7"/>
        <v>14.63838002</v>
      </c>
      <c r="H207" s="48">
        <f t="shared" si="8"/>
        <v>1463.838002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</row>
    <row r="208" ht="13.5" customHeight="1">
      <c r="A208" s="48">
        <f t="shared" si="9"/>
        <v>194</v>
      </c>
      <c r="B208" s="48">
        <f t="shared" si="2"/>
        <v>0.01859949539</v>
      </c>
      <c r="C208" s="48">
        <f t="shared" si="3"/>
        <v>52.39849547</v>
      </c>
      <c r="D208" s="48">
        <f t="shared" si="4"/>
        <v>0.8929953475</v>
      </c>
      <c r="E208" s="48">
        <f t="shared" si="5"/>
        <v>5.256869054</v>
      </c>
      <c r="F208" s="48">
        <f t="shared" si="6"/>
        <v>57.8255596</v>
      </c>
      <c r="G208" s="48">
        <f t="shared" si="7"/>
        <v>0</v>
      </c>
      <c r="H208" s="48">
        <f t="shared" si="8"/>
        <v>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</row>
    <row r="209" ht="13.5" customHeight="1">
      <c r="A209" s="48">
        <f t="shared" si="9"/>
        <v>195</v>
      </c>
      <c r="B209" s="48">
        <f t="shared" si="2"/>
        <v>0.3552263911</v>
      </c>
      <c r="C209" s="48">
        <f t="shared" si="3"/>
        <v>61.26439449</v>
      </c>
      <c r="D209" s="48">
        <f t="shared" si="4"/>
        <v>0.9469207851</v>
      </c>
      <c r="E209" s="48">
        <f t="shared" si="5"/>
        <v>5.991109171</v>
      </c>
      <c r="F209" s="48">
        <f t="shared" si="6"/>
        <v>65.90220088</v>
      </c>
      <c r="G209" s="48">
        <f t="shared" si="7"/>
        <v>0</v>
      </c>
      <c r="H209" s="48">
        <f t="shared" si="8"/>
        <v>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</row>
    <row r="210" ht="13.5" customHeight="1">
      <c r="A210" s="48">
        <f t="shared" si="9"/>
        <v>196</v>
      </c>
      <c r="B210" s="48">
        <f t="shared" si="2"/>
        <v>0.7359579796</v>
      </c>
      <c r="C210" s="48">
        <f t="shared" si="3"/>
        <v>67.97877103</v>
      </c>
      <c r="D210" s="48">
        <f t="shared" si="4"/>
        <v>0.4569910243</v>
      </c>
      <c r="E210" s="48">
        <f t="shared" si="5"/>
        <v>4.586476914</v>
      </c>
      <c r="F210" s="48">
        <f t="shared" si="6"/>
        <v>50.45124605</v>
      </c>
      <c r="G210" s="48">
        <f t="shared" si="7"/>
        <v>17.52752498</v>
      </c>
      <c r="H210" s="48">
        <f t="shared" si="8"/>
        <v>1752.752498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</row>
    <row r="211" ht="13.5" customHeight="1">
      <c r="A211" s="48">
        <f t="shared" si="9"/>
        <v>197</v>
      </c>
      <c r="B211" s="48">
        <f t="shared" si="2"/>
        <v>0.764911127</v>
      </c>
      <c r="C211" s="48">
        <f t="shared" si="3"/>
        <v>68.4913239</v>
      </c>
      <c r="D211" s="48">
        <f t="shared" si="4"/>
        <v>0.4794979106</v>
      </c>
      <c r="E211" s="48">
        <f t="shared" si="5"/>
        <v>4.787513941</v>
      </c>
      <c r="F211" s="48">
        <f t="shared" si="6"/>
        <v>52.66265336</v>
      </c>
      <c r="G211" s="48">
        <f t="shared" si="7"/>
        <v>15.82867054</v>
      </c>
      <c r="H211" s="48">
        <f t="shared" si="8"/>
        <v>1582.867054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</row>
    <row r="212" ht="13.5" customHeight="1">
      <c r="A212" s="48">
        <f t="shared" si="9"/>
        <v>198</v>
      </c>
      <c r="B212" s="48">
        <f t="shared" si="2"/>
        <v>0.6711563836</v>
      </c>
      <c r="C212" s="48">
        <f t="shared" si="3"/>
        <v>65.02701155</v>
      </c>
      <c r="D212" s="48">
        <f t="shared" si="4"/>
        <v>0.978561628</v>
      </c>
      <c r="E212" s="48">
        <f t="shared" si="5"/>
        <v>5.772514075</v>
      </c>
      <c r="F212" s="48">
        <f t="shared" si="6"/>
        <v>63.49765483</v>
      </c>
      <c r="G212" s="48">
        <f t="shared" si="7"/>
        <v>1.529356724</v>
      </c>
      <c r="H212" s="48">
        <f t="shared" si="8"/>
        <v>152.9356724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</row>
    <row r="213" ht="13.5" customHeight="1">
      <c r="A213" s="48">
        <f t="shared" si="9"/>
        <v>199</v>
      </c>
      <c r="B213" s="48">
        <f t="shared" si="2"/>
        <v>0.344841697</v>
      </c>
      <c r="C213" s="48">
        <f t="shared" si="3"/>
        <v>64.07556307</v>
      </c>
      <c r="D213" s="48">
        <f t="shared" si="4"/>
        <v>0.3345222598</v>
      </c>
      <c r="E213" s="48">
        <f t="shared" si="5"/>
        <v>4.842406978</v>
      </c>
      <c r="F213" s="48">
        <f t="shared" si="6"/>
        <v>53.26647675</v>
      </c>
      <c r="G213" s="48">
        <f t="shared" si="7"/>
        <v>10.80908631</v>
      </c>
      <c r="H213" s="48">
        <f t="shared" si="8"/>
        <v>1080.908631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</row>
    <row r="214" ht="13.5" customHeight="1">
      <c r="A214" s="48">
        <f t="shared" si="9"/>
        <v>200</v>
      </c>
      <c r="B214" s="48">
        <f t="shared" si="2"/>
        <v>0.6981261482</v>
      </c>
      <c r="C214" s="48">
        <f t="shared" si="3"/>
        <v>69.79444028</v>
      </c>
      <c r="D214" s="48">
        <f t="shared" si="4"/>
        <v>0.5171903391</v>
      </c>
      <c r="E214" s="48">
        <f t="shared" si="5"/>
        <v>4.534398759</v>
      </c>
      <c r="F214" s="48">
        <f t="shared" si="6"/>
        <v>49.87838635</v>
      </c>
      <c r="G214" s="48">
        <f t="shared" si="7"/>
        <v>19.91605393</v>
      </c>
      <c r="H214" s="48">
        <f t="shared" si="8"/>
        <v>1991.605393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</row>
    <row r="215" ht="13.5" customHeight="1">
      <c r="A215" s="48">
        <f t="shared" si="9"/>
        <v>201</v>
      </c>
      <c r="B215" s="48">
        <f t="shared" si="2"/>
        <v>0.7285488636</v>
      </c>
      <c r="C215" s="48">
        <f t="shared" si="3"/>
        <v>69.61837145</v>
      </c>
      <c r="D215" s="48">
        <f t="shared" si="4"/>
        <v>0.6407020461</v>
      </c>
      <c r="E215" s="48">
        <f t="shared" si="5"/>
        <v>4.713929375</v>
      </c>
      <c r="F215" s="48">
        <f t="shared" si="6"/>
        <v>51.85322313</v>
      </c>
      <c r="G215" s="48">
        <f t="shared" si="7"/>
        <v>17.76514833</v>
      </c>
      <c r="H215" s="48">
        <f t="shared" si="8"/>
        <v>1776.514833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</row>
    <row r="216" ht="13.5" customHeight="1">
      <c r="A216" s="48">
        <f t="shared" si="9"/>
        <v>202</v>
      </c>
      <c r="B216" s="48">
        <f t="shared" si="2"/>
        <v>0.08872809796</v>
      </c>
      <c r="C216" s="48">
        <f t="shared" si="3"/>
        <v>51.81653775</v>
      </c>
      <c r="D216" s="48">
        <f t="shared" si="4"/>
        <v>0.1796098076</v>
      </c>
      <c r="E216" s="48">
        <f t="shared" si="5"/>
        <v>4.332249802</v>
      </c>
      <c r="F216" s="48">
        <f t="shared" si="6"/>
        <v>47.65474782</v>
      </c>
      <c r="G216" s="48">
        <f t="shared" si="7"/>
        <v>4.16178993</v>
      </c>
      <c r="H216" s="48">
        <f t="shared" si="8"/>
        <v>416.178993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</row>
    <row r="217" ht="13.5" customHeight="1">
      <c r="A217" s="48">
        <f t="shared" si="9"/>
        <v>203</v>
      </c>
      <c r="B217" s="48">
        <f t="shared" si="2"/>
        <v>0.07091822591</v>
      </c>
      <c r="C217" s="48">
        <f t="shared" si="3"/>
        <v>52.76898493</v>
      </c>
      <c r="D217" s="48">
        <f t="shared" si="4"/>
        <v>0.05923038992</v>
      </c>
      <c r="E217" s="48">
        <f t="shared" si="5"/>
        <v>4.386104629</v>
      </c>
      <c r="F217" s="48">
        <f t="shared" si="6"/>
        <v>48.24715092</v>
      </c>
      <c r="G217" s="48">
        <f t="shared" si="7"/>
        <v>4.521834003</v>
      </c>
      <c r="H217" s="48">
        <f t="shared" si="8"/>
        <v>452.1834003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</row>
    <row r="218" ht="13.5" customHeight="1">
      <c r="A218" s="48">
        <f t="shared" si="9"/>
        <v>204</v>
      </c>
      <c r="B218" s="48">
        <f t="shared" si="2"/>
        <v>0.6030749182</v>
      </c>
      <c r="C218" s="48">
        <f t="shared" si="3"/>
        <v>68.46731936</v>
      </c>
      <c r="D218" s="48">
        <f t="shared" si="4"/>
        <v>0.9124211465</v>
      </c>
      <c r="E218" s="48">
        <f t="shared" si="5"/>
        <v>5.982956028</v>
      </c>
      <c r="F218" s="48">
        <f t="shared" si="6"/>
        <v>65.81251631</v>
      </c>
      <c r="G218" s="48">
        <f t="shared" si="7"/>
        <v>2.654803044</v>
      </c>
      <c r="H218" s="48">
        <f t="shared" si="8"/>
        <v>265.4803044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</row>
    <row r="219" ht="13.5" customHeight="1">
      <c r="A219" s="48">
        <f t="shared" si="9"/>
        <v>205</v>
      </c>
      <c r="B219" s="48">
        <f t="shared" si="2"/>
        <v>0.2946308735</v>
      </c>
      <c r="C219" s="48">
        <f t="shared" si="3"/>
        <v>63.70085854</v>
      </c>
      <c r="D219" s="48">
        <f t="shared" si="4"/>
        <v>0.07243974299</v>
      </c>
      <c r="E219" s="48">
        <f t="shared" si="5"/>
        <v>4.010670781</v>
      </c>
      <c r="F219" s="48">
        <f t="shared" si="6"/>
        <v>44.11737859</v>
      </c>
      <c r="G219" s="48">
        <f t="shared" si="7"/>
        <v>19.58347995</v>
      </c>
      <c r="H219" s="48">
        <f t="shared" si="8"/>
        <v>1958.347995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</row>
    <row r="220" ht="13.5" customHeight="1">
      <c r="A220" s="48">
        <f t="shared" si="9"/>
        <v>206</v>
      </c>
      <c r="B220" s="48">
        <f t="shared" si="2"/>
        <v>0.65016905</v>
      </c>
      <c r="C220" s="48">
        <f t="shared" si="3"/>
        <v>68.39595371</v>
      </c>
      <c r="D220" s="48">
        <f t="shared" si="4"/>
        <v>0.4600325064</v>
      </c>
      <c r="E220" s="48">
        <f t="shared" si="5"/>
        <v>4.926843754</v>
      </c>
      <c r="F220" s="48">
        <f t="shared" si="6"/>
        <v>54.1952813</v>
      </c>
      <c r="G220" s="48">
        <f t="shared" si="7"/>
        <v>14.20067241</v>
      </c>
      <c r="H220" s="48">
        <f t="shared" si="8"/>
        <v>1420.067241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</row>
    <row r="221" ht="13.5" customHeight="1">
      <c r="A221" s="48">
        <f t="shared" si="9"/>
        <v>207</v>
      </c>
      <c r="B221" s="48">
        <f t="shared" si="2"/>
        <v>0.8208307433</v>
      </c>
      <c r="C221" s="48">
        <f t="shared" si="3"/>
        <v>69.74506128</v>
      </c>
      <c r="D221" s="48">
        <f t="shared" si="4"/>
        <v>0.6928788988</v>
      </c>
      <c r="E221" s="48">
        <f t="shared" si="5"/>
        <v>4.914767168</v>
      </c>
      <c r="F221" s="48">
        <f t="shared" si="6"/>
        <v>54.06243884</v>
      </c>
      <c r="G221" s="48">
        <f t="shared" si="7"/>
        <v>15.68262244</v>
      </c>
      <c r="H221" s="48">
        <f t="shared" si="8"/>
        <v>1568.262244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</row>
    <row r="222" ht="13.5" customHeight="1">
      <c r="A222" s="48">
        <f t="shared" si="9"/>
        <v>208</v>
      </c>
      <c r="B222" s="48">
        <f t="shared" si="2"/>
        <v>0.7568130409</v>
      </c>
      <c r="C222" s="48">
        <f t="shared" si="3"/>
        <v>69.23906646</v>
      </c>
      <c r="D222" s="48">
        <f t="shared" si="4"/>
        <v>0.3418585074</v>
      </c>
      <c r="E222" s="48">
        <f t="shared" si="5"/>
        <v>4.794058027</v>
      </c>
      <c r="F222" s="48">
        <f t="shared" si="6"/>
        <v>52.7346383</v>
      </c>
      <c r="G222" s="48">
        <f t="shared" si="7"/>
        <v>16.50442816</v>
      </c>
      <c r="H222" s="48">
        <f t="shared" si="8"/>
        <v>1650.442816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</row>
    <row r="223" ht="13.5" customHeight="1">
      <c r="A223" s="48">
        <f t="shared" si="9"/>
        <v>209</v>
      </c>
      <c r="B223" s="48">
        <f t="shared" si="2"/>
        <v>0.4400612481</v>
      </c>
      <c r="C223" s="48">
        <f t="shared" si="3"/>
        <v>63.94301719</v>
      </c>
      <c r="D223" s="48">
        <f t="shared" si="4"/>
        <v>0.8461161125</v>
      </c>
      <c r="E223" s="48">
        <f t="shared" si="5"/>
        <v>5.017767568</v>
      </c>
      <c r="F223" s="48">
        <f t="shared" si="6"/>
        <v>55.19544325</v>
      </c>
      <c r="G223" s="48">
        <f t="shared" si="7"/>
        <v>8.747573939</v>
      </c>
      <c r="H223" s="48">
        <f t="shared" si="8"/>
        <v>874.7573939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</row>
    <row r="224" ht="13.5" customHeight="1">
      <c r="A224" s="48">
        <f t="shared" si="9"/>
        <v>210</v>
      </c>
      <c r="B224" s="48">
        <f t="shared" si="2"/>
        <v>0.1976218733</v>
      </c>
      <c r="C224" s="48">
        <f t="shared" si="3"/>
        <v>58.3631455</v>
      </c>
      <c r="D224" s="48">
        <f t="shared" si="4"/>
        <v>0.4033174242</v>
      </c>
      <c r="E224" s="48">
        <f t="shared" si="5"/>
        <v>4.892752005</v>
      </c>
      <c r="F224" s="48">
        <f t="shared" si="6"/>
        <v>53.82027206</v>
      </c>
      <c r="G224" s="48">
        <f t="shared" si="7"/>
        <v>4.542873442</v>
      </c>
      <c r="H224" s="48">
        <f t="shared" si="8"/>
        <v>454.2873442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</row>
    <row r="225" ht="13.5" customHeight="1">
      <c r="A225" s="48">
        <f t="shared" si="9"/>
        <v>211</v>
      </c>
      <c r="B225" s="48">
        <f t="shared" si="2"/>
        <v>0.6133367916</v>
      </c>
      <c r="C225" s="48">
        <f t="shared" si="3"/>
        <v>65.53911208</v>
      </c>
      <c r="D225" s="48">
        <f t="shared" si="4"/>
        <v>0.7685274273</v>
      </c>
      <c r="E225" s="48">
        <f t="shared" si="5"/>
        <v>5.288498709</v>
      </c>
      <c r="F225" s="48">
        <f t="shared" si="6"/>
        <v>58.17348579</v>
      </c>
      <c r="G225" s="48">
        <f t="shared" si="7"/>
        <v>7.365626286</v>
      </c>
      <c r="H225" s="48">
        <f t="shared" si="8"/>
        <v>736.5626286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</row>
    <row r="226" ht="13.5" customHeight="1">
      <c r="A226" s="48">
        <f t="shared" si="9"/>
        <v>212</v>
      </c>
      <c r="B226" s="48">
        <f t="shared" si="2"/>
        <v>0.7783133548</v>
      </c>
      <c r="C226" s="48">
        <f t="shared" si="3"/>
        <v>68.81387754</v>
      </c>
      <c r="D226" s="48">
        <f t="shared" si="4"/>
        <v>0.8965037134</v>
      </c>
      <c r="E226" s="48">
        <f t="shared" si="5"/>
        <v>5.12117012</v>
      </c>
      <c r="F226" s="48">
        <f t="shared" si="6"/>
        <v>56.33287132</v>
      </c>
      <c r="G226" s="48">
        <f t="shared" si="7"/>
        <v>12.48100621</v>
      </c>
      <c r="H226" s="48">
        <f t="shared" si="8"/>
        <v>1248.100621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</row>
    <row r="227" ht="13.5" customHeight="1">
      <c r="A227" s="48">
        <f t="shared" si="9"/>
        <v>213</v>
      </c>
      <c r="B227" s="48">
        <f t="shared" si="2"/>
        <v>0.8531735446</v>
      </c>
      <c r="C227" s="48">
        <f t="shared" si="3"/>
        <v>66.16398445</v>
      </c>
      <c r="D227" s="48">
        <f t="shared" si="4"/>
        <v>0.3337211512</v>
      </c>
      <c r="E227" s="48">
        <f t="shared" si="5"/>
        <v>4.551514263</v>
      </c>
      <c r="F227" s="48">
        <f t="shared" si="6"/>
        <v>50.0666569</v>
      </c>
      <c r="G227" s="48">
        <f t="shared" si="7"/>
        <v>16.09732756</v>
      </c>
      <c r="H227" s="48">
        <f t="shared" si="8"/>
        <v>1609.732756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</row>
    <row r="228" ht="13.5" customHeight="1">
      <c r="A228" s="48">
        <f t="shared" si="9"/>
        <v>214</v>
      </c>
      <c r="B228" s="48">
        <f t="shared" si="2"/>
        <v>0.05425171158</v>
      </c>
      <c r="C228" s="48">
        <f t="shared" si="3"/>
        <v>53.91131946</v>
      </c>
      <c r="D228" s="48">
        <f t="shared" si="4"/>
        <v>0.4697877524</v>
      </c>
      <c r="E228" s="48">
        <f t="shared" si="5"/>
        <v>4.659610046</v>
      </c>
      <c r="F228" s="48">
        <f t="shared" si="6"/>
        <v>51.2557105</v>
      </c>
      <c r="G228" s="48">
        <f t="shared" si="7"/>
        <v>2.655608961</v>
      </c>
      <c r="H228" s="48">
        <f t="shared" si="8"/>
        <v>265.5608961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</row>
    <row r="229" ht="13.5" customHeight="1">
      <c r="A229" s="48">
        <f t="shared" si="9"/>
        <v>215</v>
      </c>
      <c r="B229" s="48">
        <f t="shared" si="2"/>
        <v>0.1480368377</v>
      </c>
      <c r="C229" s="48">
        <f t="shared" si="3"/>
        <v>58.88524704</v>
      </c>
      <c r="D229" s="48">
        <f t="shared" si="4"/>
        <v>0.5134283054</v>
      </c>
      <c r="E229" s="48">
        <f t="shared" si="5"/>
        <v>4.591935106</v>
      </c>
      <c r="F229" s="48">
        <f t="shared" si="6"/>
        <v>50.51128617</v>
      </c>
      <c r="G229" s="48">
        <f t="shared" si="7"/>
        <v>8.373960879</v>
      </c>
      <c r="H229" s="48">
        <f t="shared" si="8"/>
        <v>837.3960879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</row>
    <row r="230" ht="13.5" customHeight="1">
      <c r="A230" s="48">
        <f t="shared" si="9"/>
        <v>216</v>
      </c>
      <c r="B230" s="48">
        <f t="shared" si="2"/>
        <v>0.09807116681</v>
      </c>
      <c r="C230" s="48">
        <f t="shared" si="3"/>
        <v>54.01298593</v>
      </c>
      <c r="D230" s="48">
        <f t="shared" si="4"/>
        <v>0.1029162819</v>
      </c>
      <c r="E230" s="48">
        <f t="shared" si="5"/>
        <v>4.138261542</v>
      </c>
      <c r="F230" s="48">
        <f t="shared" si="6"/>
        <v>45.52087696</v>
      </c>
      <c r="G230" s="48">
        <f t="shared" si="7"/>
        <v>8.492108964</v>
      </c>
      <c r="H230" s="48">
        <f t="shared" si="8"/>
        <v>849.2108964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</row>
    <row r="231" ht="13.5" customHeight="1">
      <c r="A231" s="48">
        <f t="shared" si="9"/>
        <v>217</v>
      </c>
      <c r="B231" s="48">
        <f t="shared" si="2"/>
        <v>0.2791340043</v>
      </c>
      <c r="C231" s="48">
        <f t="shared" si="3"/>
        <v>63.97567847</v>
      </c>
      <c r="D231" s="48">
        <f t="shared" si="4"/>
        <v>0.9416321645</v>
      </c>
      <c r="E231" s="48">
        <f t="shared" si="5"/>
        <v>5.644354755</v>
      </c>
      <c r="F231" s="48">
        <f t="shared" si="6"/>
        <v>62.0879023</v>
      </c>
      <c r="G231" s="48">
        <f t="shared" si="7"/>
        <v>1.887776167</v>
      </c>
      <c r="H231" s="48">
        <f t="shared" si="8"/>
        <v>188.7776167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</row>
    <row r="232" ht="13.5" customHeight="1">
      <c r="A232" s="48">
        <f t="shared" si="9"/>
        <v>218</v>
      </c>
      <c r="B232" s="48">
        <f t="shared" si="2"/>
        <v>0.7113387376</v>
      </c>
      <c r="C232" s="48">
        <f t="shared" si="3"/>
        <v>68.30579274</v>
      </c>
      <c r="D232" s="48">
        <f t="shared" si="4"/>
        <v>0.2679959119</v>
      </c>
      <c r="E232" s="48">
        <f t="shared" si="5"/>
        <v>4.385568261</v>
      </c>
      <c r="F232" s="48">
        <f t="shared" si="6"/>
        <v>48.24125087</v>
      </c>
      <c r="G232" s="48">
        <f t="shared" si="7"/>
        <v>20.06454186</v>
      </c>
      <c r="H232" s="48">
        <f t="shared" si="8"/>
        <v>2006.454186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</row>
    <row r="233" ht="13.5" customHeight="1">
      <c r="A233" s="48">
        <f t="shared" si="9"/>
        <v>219</v>
      </c>
      <c r="B233" s="48">
        <f t="shared" si="2"/>
        <v>0.5945798</v>
      </c>
      <c r="C233" s="48">
        <f t="shared" si="3"/>
        <v>68.29948366</v>
      </c>
      <c r="D233" s="48">
        <f t="shared" si="4"/>
        <v>0.3010188363</v>
      </c>
      <c r="E233" s="48">
        <f t="shared" si="5"/>
        <v>4.896995587</v>
      </c>
      <c r="F233" s="48">
        <f t="shared" si="6"/>
        <v>53.86695145</v>
      </c>
      <c r="G233" s="48">
        <f t="shared" si="7"/>
        <v>14.43253221</v>
      </c>
      <c r="H233" s="48">
        <f t="shared" si="8"/>
        <v>1443.253221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</row>
    <row r="234" ht="13.5" customHeight="1">
      <c r="A234" s="48">
        <f t="shared" si="9"/>
        <v>220</v>
      </c>
      <c r="B234" s="48">
        <f t="shared" si="2"/>
        <v>0.3784773392</v>
      </c>
      <c r="C234" s="48">
        <f t="shared" si="3"/>
        <v>64.22002141</v>
      </c>
      <c r="D234" s="48">
        <f t="shared" si="4"/>
        <v>0.1702019131</v>
      </c>
      <c r="E234" s="48">
        <f t="shared" si="5"/>
        <v>4.116871671</v>
      </c>
      <c r="F234" s="48">
        <f t="shared" si="6"/>
        <v>45.28558838</v>
      </c>
      <c r="G234" s="48">
        <f t="shared" si="7"/>
        <v>18.93443303</v>
      </c>
      <c r="H234" s="48">
        <f t="shared" si="8"/>
        <v>1893.443303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</row>
    <row r="235" ht="13.5" customHeight="1">
      <c r="A235" s="48">
        <f t="shared" si="9"/>
        <v>221</v>
      </c>
      <c r="B235" s="48">
        <f t="shared" si="2"/>
        <v>0.5021026281</v>
      </c>
      <c r="C235" s="48">
        <f t="shared" si="3"/>
        <v>61.60304376</v>
      </c>
      <c r="D235" s="48">
        <f t="shared" si="4"/>
        <v>0.5207327044</v>
      </c>
      <c r="E235" s="48">
        <f t="shared" si="5"/>
        <v>4.520049986</v>
      </c>
      <c r="F235" s="48">
        <f t="shared" si="6"/>
        <v>49.72054985</v>
      </c>
      <c r="G235" s="48">
        <f t="shared" si="7"/>
        <v>11.88249391</v>
      </c>
      <c r="H235" s="48">
        <f t="shared" si="8"/>
        <v>1188.249391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</row>
    <row r="236" ht="13.5" customHeight="1">
      <c r="A236" s="48">
        <f t="shared" si="9"/>
        <v>222</v>
      </c>
      <c r="B236" s="48">
        <f t="shared" si="2"/>
        <v>0.4750427933</v>
      </c>
      <c r="C236" s="48">
        <f t="shared" si="3"/>
        <v>60.27488847</v>
      </c>
      <c r="D236" s="48">
        <f t="shared" si="4"/>
        <v>0.208953721</v>
      </c>
      <c r="E236" s="48">
        <f t="shared" si="5"/>
        <v>4.122821164</v>
      </c>
      <c r="F236" s="48">
        <f t="shared" si="6"/>
        <v>45.3510328</v>
      </c>
      <c r="G236" s="48">
        <f t="shared" si="7"/>
        <v>14.92385567</v>
      </c>
      <c r="H236" s="48">
        <f t="shared" si="8"/>
        <v>1492.385567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</row>
    <row r="237" ht="13.5" customHeight="1">
      <c r="A237" s="48">
        <f t="shared" si="9"/>
        <v>223</v>
      </c>
      <c r="B237" s="48">
        <f t="shared" si="2"/>
        <v>0.9076797841</v>
      </c>
      <c r="C237" s="48">
        <f t="shared" si="3"/>
        <v>79.7537957</v>
      </c>
      <c r="D237" s="48">
        <f t="shared" si="4"/>
        <v>0.3617646481</v>
      </c>
      <c r="E237" s="48">
        <f t="shared" si="5"/>
        <v>4.992126679</v>
      </c>
      <c r="F237" s="48">
        <f t="shared" si="6"/>
        <v>54.91339347</v>
      </c>
      <c r="G237" s="48">
        <f t="shared" si="7"/>
        <v>24.84040223</v>
      </c>
      <c r="H237" s="48">
        <f t="shared" si="8"/>
        <v>2484.040223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</row>
    <row r="238" ht="13.5" customHeight="1">
      <c r="A238" s="48">
        <f t="shared" si="9"/>
        <v>224</v>
      </c>
      <c r="B238" s="48">
        <f t="shared" si="2"/>
        <v>0.2210273727</v>
      </c>
      <c r="C238" s="48">
        <f t="shared" si="3"/>
        <v>56.15986301</v>
      </c>
      <c r="D238" s="48">
        <f t="shared" si="4"/>
        <v>0.07505216035</v>
      </c>
      <c r="E238" s="48">
        <f t="shared" si="5"/>
        <v>4.204825329</v>
      </c>
      <c r="F238" s="48">
        <f t="shared" si="6"/>
        <v>46.25307862</v>
      </c>
      <c r="G238" s="48">
        <f t="shared" si="7"/>
        <v>9.906784391</v>
      </c>
      <c r="H238" s="48">
        <f t="shared" si="8"/>
        <v>990.6784391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</row>
    <row r="239" ht="13.5" customHeight="1">
      <c r="A239" s="48">
        <f t="shared" si="9"/>
        <v>225</v>
      </c>
      <c r="B239" s="48">
        <f t="shared" si="2"/>
        <v>0.7444560843</v>
      </c>
      <c r="C239" s="48">
        <f t="shared" si="3"/>
        <v>65.46376134</v>
      </c>
      <c r="D239" s="48">
        <f t="shared" si="4"/>
        <v>0.1845676562</v>
      </c>
      <c r="E239" s="48">
        <f t="shared" si="5"/>
        <v>4.463934202</v>
      </c>
      <c r="F239" s="48">
        <f t="shared" si="6"/>
        <v>49.10327622</v>
      </c>
      <c r="G239" s="48">
        <f t="shared" si="7"/>
        <v>16.36048511</v>
      </c>
      <c r="H239" s="48">
        <f t="shared" si="8"/>
        <v>1636.048511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</row>
    <row r="240" ht="13.5" customHeight="1">
      <c r="A240" s="48">
        <f t="shared" si="9"/>
        <v>226</v>
      </c>
      <c r="B240" s="48">
        <f t="shared" si="2"/>
        <v>0.582880162</v>
      </c>
      <c r="C240" s="48">
        <f t="shared" si="3"/>
        <v>67.37563576</v>
      </c>
      <c r="D240" s="48">
        <f t="shared" si="4"/>
        <v>0.5769207853</v>
      </c>
      <c r="E240" s="48">
        <f t="shared" si="5"/>
        <v>4.894449288</v>
      </c>
      <c r="F240" s="48">
        <f t="shared" si="6"/>
        <v>53.83894217</v>
      </c>
      <c r="G240" s="48">
        <f t="shared" si="7"/>
        <v>13.53669359</v>
      </c>
      <c r="H240" s="48">
        <f t="shared" si="8"/>
        <v>1353.669359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</row>
    <row r="241" ht="13.5" customHeight="1">
      <c r="A241" s="48">
        <f t="shared" si="9"/>
        <v>227</v>
      </c>
      <c r="B241" s="48">
        <f t="shared" si="2"/>
        <v>0.9252989714</v>
      </c>
      <c r="C241" s="48">
        <f t="shared" si="3"/>
        <v>77.2051634</v>
      </c>
      <c r="D241" s="48">
        <f t="shared" si="4"/>
        <v>0.6217810436</v>
      </c>
      <c r="E241" s="48">
        <f t="shared" si="5"/>
        <v>4.75957208</v>
      </c>
      <c r="F241" s="48">
        <f t="shared" si="6"/>
        <v>52.35529288</v>
      </c>
      <c r="G241" s="48">
        <f t="shared" si="7"/>
        <v>24.84987052</v>
      </c>
      <c r="H241" s="48">
        <f t="shared" si="8"/>
        <v>2484.987052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</row>
    <row r="242" ht="13.5" customHeight="1">
      <c r="A242" s="48">
        <f t="shared" si="9"/>
        <v>228</v>
      </c>
      <c r="B242" s="48">
        <f t="shared" si="2"/>
        <v>0.01073807994</v>
      </c>
      <c r="C242" s="48">
        <f t="shared" si="3"/>
        <v>52.25381294</v>
      </c>
      <c r="D242" s="48">
        <f t="shared" si="4"/>
        <v>0.1752959714</v>
      </c>
      <c r="E242" s="48">
        <f t="shared" si="5"/>
        <v>4.19421036</v>
      </c>
      <c r="F242" s="48">
        <f t="shared" si="6"/>
        <v>46.13631396</v>
      </c>
      <c r="G242" s="48">
        <f t="shared" si="7"/>
        <v>6.117498986</v>
      </c>
      <c r="H242" s="48">
        <f t="shared" si="8"/>
        <v>611.7498986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</row>
    <row r="243" ht="13.5" customHeight="1">
      <c r="A243" s="48">
        <f t="shared" si="9"/>
        <v>229</v>
      </c>
      <c r="B243" s="48">
        <f t="shared" si="2"/>
        <v>0.7252904252</v>
      </c>
      <c r="C243" s="48">
        <f t="shared" si="3"/>
        <v>66.64502838</v>
      </c>
      <c r="D243" s="48">
        <f t="shared" si="4"/>
        <v>0.6119810138</v>
      </c>
      <c r="E243" s="48">
        <f t="shared" si="5"/>
        <v>4.576678586</v>
      </c>
      <c r="F243" s="48">
        <f t="shared" si="6"/>
        <v>50.34346445</v>
      </c>
      <c r="G243" s="48">
        <f t="shared" si="7"/>
        <v>16.30156394</v>
      </c>
      <c r="H243" s="48">
        <f t="shared" si="8"/>
        <v>1630.156394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</row>
    <row r="244" ht="13.5" customHeight="1">
      <c r="A244" s="48">
        <f t="shared" si="9"/>
        <v>230</v>
      </c>
      <c r="B244" s="48">
        <f t="shared" si="2"/>
        <v>0.3009294289</v>
      </c>
      <c r="C244" s="48">
        <f t="shared" si="3"/>
        <v>60.04829572</v>
      </c>
      <c r="D244" s="48">
        <f t="shared" si="4"/>
        <v>0.7467622254</v>
      </c>
      <c r="E244" s="48">
        <f t="shared" si="5"/>
        <v>5.318086879</v>
      </c>
      <c r="F244" s="48">
        <f t="shared" si="6"/>
        <v>58.49895567</v>
      </c>
      <c r="G244" s="48">
        <f t="shared" si="7"/>
        <v>1.549340047</v>
      </c>
      <c r="H244" s="48">
        <f t="shared" si="8"/>
        <v>154.9340047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</row>
    <row r="245" ht="13.5" customHeight="1">
      <c r="A245" s="48">
        <f t="shared" si="9"/>
        <v>231</v>
      </c>
      <c r="B245" s="48">
        <f t="shared" si="2"/>
        <v>0.1098897806</v>
      </c>
      <c r="C245" s="48">
        <f t="shared" si="3"/>
        <v>58.8423253</v>
      </c>
      <c r="D245" s="48">
        <f t="shared" si="4"/>
        <v>0.1485111525</v>
      </c>
      <c r="E245" s="48">
        <f t="shared" si="5"/>
        <v>4.343628103</v>
      </c>
      <c r="F245" s="48">
        <f t="shared" si="6"/>
        <v>47.77990914</v>
      </c>
      <c r="G245" s="48">
        <f t="shared" si="7"/>
        <v>11.06241616</v>
      </c>
      <c r="H245" s="48">
        <f t="shared" si="8"/>
        <v>1106.241616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</row>
    <row r="246" ht="13.5" customHeight="1">
      <c r="A246" s="48">
        <f t="shared" si="9"/>
        <v>232</v>
      </c>
      <c r="B246" s="48">
        <f t="shared" si="2"/>
        <v>0.5147465859</v>
      </c>
      <c r="C246" s="48">
        <f t="shared" si="3"/>
        <v>61.65036673</v>
      </c>
      <c r="D246" s="48">
        <f t="shared" si="4"/>
        <v>0.6293376933</v>
      </c>
      <c r="E246" s="48">
        <f t="shared" si="5"/>
        <v>4.765937098</v>
      </c>
      <c r="F246" s="48">
        <f t="shared" si="6"/>
        <v>52.42530808</v>
      </c>
      <c r="G246" s="48">
        <f t="shared" si="7"/>
        <v>9.22505865</v>
      </c>
      <c r="H246" s="48">
        <f t="shared" si="8"/>
        <v>922.505865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</row>
    <row r="247" ht="13.5" customHeight="1">
      <c r="A247" s="48">
        <f t="shared" si="9"/>
        <v>233</v>
      </c>
      <c r="B247" s="48">
        <f t="shared" si="2"/>
        <v>0.6135856176</v>
      </c>
      <c r="C247" s="48">
        <f t="shared" si="3"/>
        <v>68.84176787</v>
      </c>
      <c r="D247" s="48">
        <f t="shared" si="4"/>
        <v>0.03665966009</v>
      </c>
      <c r="E247" s="48">
        <f t="shared" si="5"/>
        <v>4.119218907</v>
      </c>
      <c r="F247" s="48">
        <f t="shared" si="6"/>
        <v>45.31140798</v>
      </c>
      <c r="G247" s="48">
        <f t="shared" si="7"/>
        <v>23.53035989</v>
      </c>
      <c r="H247" s="48">
        <f t="shared" si="8"/>
        <v>2353.035989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</row>
    <row r="248" ht="13.5" customHeight="1">
      <c r="A248" s="48">
        <f t="shared" si="9"/>
        <v>234</v>
      </c>
      <c r="B248" s="48">
        <f t="shared" si="2"/>
        <v>0.2950099733</v>
      </c>
      <c r="C248" s="48">
        <f t="shared" si="3"/>
        <v>60.38330035</v>
      </c>
      <c r="D248" s="48">
        <f t="shared" si="4"/>
        <v>0.005425572884</v>
      </c>
      <c r="E248" s="48">
        <f t="shared" si="5"/>
        <v>4.181948372</v>
      </c>
      <c r="F248" s="48">
        <f t="shared" si="6"/>
        <v>46.00143209</v>
      </c>
      <c r="G248" s="48">
        <f t="shared" si="7"/>
        <v>14.38186827</v>
      </c>
      <c r="H248" s="48">
        <f t="shared" si="8"/>
        <v>1438.186827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</row>
    <row r="249" ht="13.5" customHeight="1">
      <c r="A249" s="48">
        <f t="shared" si="9"/>
        <v>235</v>
      </c>
      <c r="B249" s="48">
        <f t="shared" si="2"/>
        <v>0.4263802018</v>
      </c>
      <c r="C249" s="48">
        <f t="shared" si="3"/>
        <v>61.91781571</v>
      </c>
      <c r="D249" s="48">
        <f t="shared" si="4"/>
        <v>0.5743405932</v>
      </c>
      <c r="E249" s="48">
        <f t="shared" si="5"/>
        <v>4.854895148</v>
      </c>
      <c r="F249" s="48">
        <f t="shared" si="6"/>
        <v>53.40384663</v>
      </c>
      <c r="G249" s="48">
        <f t="shared" si="7"/>
        <v>8.513969085</v>
      </c>
      <c r="H249" s="48">
        <f t="shared" si="8"/>
        <v>851.3969085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</row>
    <row r="250" ht="13.5" customHeight="1">
      <c r="A250" s="48">
        <f t="shared" si="9"/>
        <v>236</v>
      </c>
      <c r="B250" s="48">
        <f t="shared" si="2"/>
        <v>0.8999161309</v>
      </c>
      <c r="C250" s="48">
        <f t="shared" si="3"/>
        <v>66.04354617</v>
      </c>
      <c r="D250" s="48">
        <f t="shared" si="4"/>
        <v>0.01701953621</v>
      </c>
      <c r="E250" s="48">
        <f t="shared" si="5"/>
        <v>4.16353199</v>
      </c>
      <c r="F250" s="48">
        <f t="shared" si="6"/>
        <v>45.79885189</v>
      </c>
      <c r="G250" s="48">
        <f t="shared" si="7"/>
        <v>20.24469428</v>
      </c>
      <c r="H250" s="48">
        <f t="shared" si="8"/>
        <v>2024.469428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</row>
    <row r="251" ht="13.5" customHeight="1">
      <c r="A251" s="48">
        <f t="shared" si="9"/>
        <v>237</v>
      </c>
      <c r="B251" s="48">
        <f t="shared" si="2"/>
        <v>0.6358282309</v>
      </c>
      <c r="C251" s="48">
        <f t="shared" si="3"/>
        <v>65.15363868</v>
      </c>
      <c r="D251" s="48">
        <f t="shared" si="4"/>
        <v>0.03323258828</v>
      </c>
      <c r="E251" s="48">
        <f t="shared" si="5"/>
        <v>4.266367479</v>
      </c>
      <c r="F251" s="48">
        <f t="shared" si="6"/>
        <v>46.93004227</v>
      </c>
      <c r="G251" s="48">
        <f t="shared" si="7"/>
        <v>18.22359641</v>
      </c>
      <c r="H251" s="48">
        <f t="shared" si="8"/>
        <v>1822.359641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</row>
    <row r="252" ht="13.5" customHeight="1">
      <c r="A252" s="48">
        <f t="shared" si="9"/>
        <v>238</v>
      </c>
      <c r="B252" s="48">
        <f t="shared" si="2"/>
        <v>0.1325527814</v>
      </c>
      <c r="C252" s="48">
        <f t="shared" si="3"/>
        <v>59.59001816</v>
      </c>
      <c r="D252" s="48">
        <f t="shared" si="4"/>
        <v>0.1938762399</v>
      </c>
      <c r="E252" s="48">
        <f t="shared" si="5"/>
        <v>4.16439094</v>
      </c>
      <c r="F252" s="48">
        <f t="shared" si="6"/>
        <v>45.80830034</v>
      </c>
      <c r="G252" s="48">
        <f t="shared" si="7"/>
        <v>13.78171782</v>
      </c>
      <c r="H252" s="48">
        <f t="shared" si="8"/>
        <v>1378.171782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</row>
    <row r="253" ht="13.5" customHeight="1">
      <c r="A253" s="48">
        <f t="shared" si="9"/>
        <v>239</v>
      </c>
      <c r="B253" s="48">
        <f t="shared" si="2"/>
        <v>0.5156230497</v>
      </c>
      <c r="C253" s="48">
        <f t="shared" si="3"/>
        <v>62.94400605</v>
      </c>
      <c r="D253" s="48">
        <f t="shared" si="4"/>
        <v>0.04188071055</v>
      </c>
      <c r="E253" s="48">
        <f t="shared" si="5"/>
        <v>4.098211194</v>
      </c>
      <c r="F253" s="48">
        <f t="shared" si="6"/>
        <v>45.08032314</v>
      </c>
      <c r="G253" s="48">
        <f t="shared" si="7"/>
        <v>17.86368292</v>
      </c>
      <c r="H253" s="48">
        <f t="shared" si="8"/>
        <v>1786.368292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</row>
    <row r="254" ht="13.5" customHeight="1">
      <c r="A254" s="48">
        <f t="shared" si="9"/>
        <v>240</v>
      </c>
      <c r="B254" s="48">
        <f t="shared" si="2"/>
        <v>0.1633766146</v>
      </c>
      <c r="C254" s="48">
        <f t="shared" si="3"/>
        <v>55.55971216</v>
      </c>
      <c r="D254" s="48">
        <f t="shared" si="4"/>
        <v>0.2068611223</v>
      </c>
      <c r="E254" s="48">
        <f t="shared" si="5"/>
        <v>4.47977417</v>
      </c>
      <c r="F254" s="48">
        <f t="shared" si="6"/>
        <v>49.27751587</v>
      </c>
      <c r="G254" s="48">
        <f t="shared" si="7"/>
        <v>6.282196283</v>
      </c>
      <c r="H254" s="48">
        <f t="shared" si="8"/>
        <v>628.2196283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</row>
    <row r="255" ht="13.5" customHeight="1">
      <c r="A255" s="48">
        <f t="shared" si="9"/>
        <v>241</v>
      </c>
      <c r="B255" s="48">
        <f t="shared" si="2"/>
        <v>0.1535524186</v>
      </c>
      <c r="C255" s="48">
        <f t="shared" si="3"/>
        <v>57.37747235</v>
      </c>
      <c r="D255" s="48">
        <f t="shared" si="4"/>
        <v>0.8980517797</v>
      </c>
      <c r="E255" s="48">
        <f t="shared" si="5"/>
        <v>5.087117742</v>
      </c>
      <c r="F255" s="48">
        <f t="shared" si="6"/>
        <v>55.95829516</v>
      </c>
      <c r="G255" s="48">
        <f t="shared" si="7"/>
        <v>1.419177185</v>
      </c>
      <c r="H255" s="48">
        <f t="shared" si="8"/>
        <v>141.9177185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</row>
    <row r="256" ht="13.5" customHeight="1">
      <c r="A256" s="48">
        <f t="shared" si="9"/>
        <v>242</v>
      </c>
      <c r="B256" s="48">
        <f t="shared" si="2"/>
        <v>0.1166104731</v>
      </c>
      <c r="C256" s="48">
        <f t="shared" si="3"/>
        <v>55.7788241</v>
      </c>
      <c r="D256" s="48">
        <f t="shared" si="4"/>
        <v>0.1758693206</v>
      </c>
      <c r="E256" s="48">
        <f t="shared" si="5"/>
        <v>4.18945999</v>
      </c>
      <c r="F256" s="48">
        <f t="shared" si="6"/>
        <v>46.08405989</v>
      </c>
      <c r="G256" s="48">
        <f t="shared" si="7"/>
        <v>9.694764204</v>
      </c>
      <c r="H256" s="48">
        <f t="shared" si="8"/>
        <v>969.4764204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</row>
    <row r="257" ht="13.5" customHeight="1">
      <c r="A257" s="48">
        <f t="shared" si="9"/>
        <v>243</v>
      </c>
      <c r="B257" s="48">
        <f t="shared" si="2"/>
        <v>0.01832125724</v>
      </c>
      <c r="C257" s="48">
        <f t="shared" si="3"/>
        <v>52.84924868</v>
      </c>
      <c r="D257" s="48">
        <f t="shared" si="4"/>
        <v>0.6687534786</v>
      </c>
      <c r="E257" s="48">
        <f t="shared" si="5"/>
        <v>4.695254421</v>
      </c>
      <c r="F257" s="48">
        <f t="shared" si="6"/>
        <v>51.64779863</v>
      </c>
      <c r="G257" s="48">
        <f t="shared" si="7"/>
        <v>1.201450055</v>
      </c>
      <c r="H257" s="48">
        <f t="shared" si="8"/>
        <v>120.1450055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</row>
    <row r="258" ht="13.5" customHeight="1">
      <c r="A258" s="48">
        <f t="shared" si="9"/>
        <v>244</v>
      </c>
      <c r="B258" s="48">
        <f t="shared" si="2"/>
        <v>0.5802776962</v>
      </c>
      <c r="C258" s="48">
        <f t="shared" si="3"/>
        <v>68.31896539</v>
      </c>
      <c r="D258" s="48">
        <f t="shared" si="4"/>
        <v>0.695292379</v>
      </c>
      <c r="E258" s="48">
        <f t="shared" si="5"/>
        <v>4.736366166</v>
      </c>
      <c r="F258" s="48">
        <f t="shared" si="6"/>
        <v>52.10002782</v>
      </c>
      <c r="G258" s="48">
        <f t="shared" si="7"/>
        <v>16.21893757</v>
      </c>
      <c r="H258" s="48">
        <f t="shared" si="8"/>
        <v>1621.893757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</row>
    <row r="259" ht="13.5" customHeight="1">
      <c r="A259" s="48">
        <f t="shared" si="9"/>
        <v>245</v>
      </c>
      <c r="B259" s="48">
        <f t="shared" si="2"/>
        <v>0.6131732302</v>
      </c>
      <c r="C259" s="48">
        <f t="shared" si="3"/>
        <v>68.07727246</v>
      </c>
      <c r="D259" s="48">
        <f t="shared" si="4"/>
        <v>0.892507811</v>
      </c>
      <c r="E259" s="48">
        <f t="shared" si="5"/>
        <v>5.460763308</v>
      </c>
      <c r="F259" s="48">
        <f t="shared" si="6"/>
        <v>60.06839639</v>
      </c>
      <c r="G259" s="48">
        <f t="shared" si="7"/>
        <v>8.008876066</v>
      </c>
      <c r="H259" s="48">
        <f t="shared" si="8"/>
        <v>800.8876066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</row>
    <row r="260" ht="13.5" customHeight="1">
      <c r="A260" s="48">
        <f t="shared" si="9"/>
        <v>246</v>
      </c>
      <c r="B260" s="48">
        <f t="shared" si="2"/>
        <v>0.7794292254</v>
      </c>
      <c r="C260" s="48">
        <f t="shared" si="3"/>
        <v>68.94627839</v>
      </c>
      <c r="D260" s="48">
        <f t="shared" si="4"/>
        <v>0.9612255772</v>
      </c>
      <c r="E260" s="48">
        <f t="shared" si="5"/>
        <v>5.727759176</v>
      </c>
      <c r="F260" s="48">
        <f t="shared" si="6"/>
        <v>63.00535094</v>
      </c>
      <c r="G260" s="48">
        <f t="shared" si="7"/>
        <v>5.940927452</v>
      </c>
      <c r="H260" s="48">
        <f t="shared" si="8"/>
        <v>594.0927452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</row>
    <row r="261" ht="13.5" customHeight="1">
      <c r="A261" s="48">
        <f t="shared" si="9"/>
        <v>247</v>
      </c>
      <c r="B261" s="48">
        <f t="shared" si="2"/>
        <v>0.6319783057</v>
      </c>
      <c r="C261" s="48">
        <f t="shared" si="3"/>
        <v>68.41385675</v>
      </c>
      <c r="D261" s="48">
        <f t="shared" si="4"/>
        <v>0.2650628964</v>
      </c>
      <c r="E261" s="48">
        <f t="shared" si="5"/>
        <v>4.49672757</v>
      </c>
      <c r="F261" s="48">
        <f t="shared" si="6"/>
        <v>49.46400327</v>
      </c>
      <c r="G261" s="48">
        <f t="shared" si="7"/>
        <v>18.94985348</v>
      </c>
      <c r="H261" s="48">
        <f t="shared" si="8"/>
        <v>1894.985348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</row>
    <row r="262" ht="13.5" customHeight="1">
      <c r="A262" s="48">
        <f t="shared" si="9"/>
        <v>248</v>
      </c>
      <c r="B262" s="48">
        <f t="shared" si="2"/>
        <v>0.6646350621</v>
      </c>
      <c r="C262" s="48">
        <f t="shared" si="3"/>
        <v>65.75868969</v>
      </c>
      <c r="D262" s="48">
        <f t="shared" si="4"/>
        <v>0.3554105471</v>
      </c>
      <c r="E262" s="48">
        <f t="shared" si="5"/>
        <v>4.699036695</v>
      </c>
      <c r="F262" s="48">
        <f t="shared" si="6"/>
        <v>51.68940364</v>
      </c>
      <c r="G262" s="48">
        <f t="shared" si="7"/>
        <v>14.06928604</v>
      </c>
      <c r="H262" s="48">
        <f t="shared" si="8"/>
        <v>1406.928604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</row>
    <row r="263" ht="13.5" customHeight="1">
      <c r="A263" s="48">
        <f t="shared" si="9"/>
        <v>249</v>
      </c>
      <c r="B263" s="48">
        <f t="shared" si="2"/>
        <v>0.8886508976</v>
      </c>
      <c r="C263" s="48">
        <f t="shared" si="3"/>
        <v>68.76566843</v>
      </c>
      <c r="D263" s="48">
        <f t="shared" si="4"/>
        <v>0.8677091206</v>
      </c>
      <c r="E263" s="48">
        <f t="shared" si="5"/>
        <v>5.419691278</v>
      </c>
      <c r="F263" s="48">
        <f t="shared" si="6"/>
        <v>59.61660406</v>
      </c>
      <c r="G263" s="48">
        <f t="shared" si="7"/>
        <v>9.14906437</v>
      </c>
      <c r="H263" s="48">
        <f t="shared" si="8"/>
        <v>914.906437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</row>
    <row r="264" ht="13.5" customHeight="1">
      <c r="A264" s="48">
        <f t="shared" si="9"/>
        <v>250</v>
      </c>
      <c r="B264" s="48">
        <f t="shared" si="2"/>
        <v>0.2702325903</v>
      </c>
      <c r="C264" s="48">
        <f t="shared" si="3"/>
        <v>62.98778118</v>
      </c>
      <c r="D264" s="48">
        <f t="shared" si="4"/>
        <v>0.163817189</v>
      </c>
      <c r="E264" s="48">
        <f t="shared" si="5"/>
        <v>4.184505712</v>
      </c>
      <c r="F264" s="48">
        <f t="shared" si="6"/>
        <v>46.02956284</v>
      </c>
      <c r="G264" s="48">
        <f t="shared" si="7"/>
        <v>16.95821834</v>
      </c>
      <c r="H264" s="48">
        <f t="shared" si="8"/>
        <v>1695.821834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</row>
    <row r="266" ht="13.5" customHeight="1">
      <c r="A266" s="8" t="s">
        <v>171</v>
      </c>
      <c r="B266" s="64">
        <f>$B$3*100000</f>
        <v>1100000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</row>
    <row r="267" ht="13.5" customHeight="1">
      <c r="A267" s="8" t="s">
        <v>172</v>
      </c>
      <c r="B267" s="64">
        <f>SUM(H15:H264)</f>
        <v>281616.8876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</row>
    <row r="268" ht="13.5" customHeight="1">
      <c r="A268" s="65" t="s">
        <v>173</v>
      </c>
      <c r="B268" s="65">
        <f>B266+B267</f>
        <v>1381616.888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</row>
    <row r="270" ht="13.5" customHeight="1">
      <c r="A270" s="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</row>
    <row r="273" ht="13.5" customHeight="1">
      <c r="A273" s="8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</row>
    <row r="274" ht="13.5" customHeight="1">
      <c r="A274" s="66"/>
      <c r="B274" s="66"/>
      <c r="C274" s="66"/>
      <c r="D274" s="6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</row>
    <row r="275" ht="13.5" customHeight="1">
      <c r="A275" s="64"/>
      <c r="B275" s="64"/>
      <c r="C275" s="64"/>
      <c r="D275" s="6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</row>
    <row r="276" ht="13.5" customHeight="1">
      <c r="A276" s="67"/>
      <c r="B276" s="67"/>
      <c r="C276" s="67"/>
      <c r="D276" s="6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</row>
    <row r="277" ht="13.5" customHeight="1">
      <c r="A277" s="64"/>
      <c r="B277" s="64"/>
      <c r="C277" s="64"/>
      <c r="D277" s="6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</row>
    <row r="278" ht="13.5" customHeight="1">
      <c r="A278" s="64"/>
      <c r="B278" s="64"/>
      <c r="C278" s="64"/>
      <c r="D278" s="6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</row>
    <row r="279" ht="13.5" customHeight="1">
      <c r="A279" s="64"/>
      <c r="B279" s="64"/>
      <c r="C279" s="64"/>
      <c r="D279" s="6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</row>
    <row r="280" ht="13.5" customHeight="1">
      <c r="A280" s="64"/>
      <c r="B280" s="64"/>
      <c r="C280" s="64"/>
      <c r="D280" s="6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</row>
    <row r="282" ht="13.5" customHeight="1">
      <c r="A282" s="8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</row>
    <row r="285" ht="13.5" customHeight="1">
      <c r="A285" s="68" t="s">
        <v>174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</row>
    <row r="288" ht="13.5" customHeight="1">
      <c r="A288" s="5"/>
      <c r="B288" s="69" t="s">
        <v>175</v>
      </c>
      <c r="C288" s="5"/>
      <c r="D288" s="5"/>
      <c r="E288" s="5"/>
      <c r="F288" s="5"/>
      <c r="G288" s="5"/>
      <c r="H288" s="5"/>
      <c r="I288" s="5"/>
      <c r="J288" s="5"/>
      <c r="K288" s="69" t="s">
        <v>176</v>
      </c>
      <c r="L288" s="5"/>
      <c r="M288" s="5"/>
      <c r="N288" s="5"/>
      <c r="O288" s="5"/>
      <c r="P288" s="5"/>
      <c r="Q288" s="5"/>
      <c r="R288" s="5"/>
      <c r="S288" s="5"/>
      <c r="T288" s="69" t="s">
        <v>177</v>
      </c>
      <c r="U288" s="5"/>
      <c r="V288" s="5"/>
      <c r="W288" s="5"/>
      <c r="X288" s="5"/>
      <c r="Y288" s="5"/>
      <c r="Z288" s="5"/>
      <c r="AA288" s="5"/>
      <c r="AB288" s="5"/>
      <c r="AC288" s="69" t="s">
        <v>178</v>
      </c>
      <c r="AD288" s="5"/>
      <c r="AE288" s="5"/>
      <c r="AF288" s="5"/>
      <c r="AG288" s="5"/>
      <c r="AH288" s="5"/>
      <c r="AI288" s="5"/>
      <c r="AJ288" s="5"/>
      <c r="AK288" s="5"/>
      <c r="AL288" s="69" t="s">
        <v>179</v>
      </c>
      <c r="AM288" s="5"/>
      <c r="AN288" s="5"/>
      <c r="AO288" s="5"/>
      <c r="AP288" s="5"/>
      <c r="AQ288" s="5"/>
      <c r="AR288" s="5"/>
      <c r="AS288" s="5"/>
      <c r="AT288" s="5"/>
      <c r="AU288" s="69" t="s">
        <v>180</v>
      </c>
      <c r="AV288" s="5"/>
      <c r="AW288" s="5"/>
      <c r="AX288" s="5"/>
      <c r="AY288" s="5"/>
      <c r="AZ288" s="5"/>
      <c r="BA288" s="5"/>
      <c r="BB288" s="5"/>
      <c r="BC288" s="5"/>
      <c r="BD288" s="69" t="s">
        <v>181</v>
      </c>
      <c r="BE288" s="5"/>
      <c r="BF288" s="5"/>
      <c r="BG288" s="5"/>
      <c r="BH288" s="5"/>
      <c r="BI288" s="5"/>
      <c r="BJ288" s="5"/>
      <c r="BK288" s="5"/>
      <c r="BL288" s="5"/>
      <c r="BM288" s="69" t="s">
        <v>182</v>
      </c>
      <c r="BN288" s="5"/>
      <c r="BO288" s="5"/>
      <c r="BP288" s="5"/>
      <c r="BQ288" s="5"/>
      <c r="BR288" s="5"/>
      <c r="BS288" s="5"/>
      <c r="BT288" s="5"/>
    </row>
    <row r="289" ht="13.5" customHeight="1">
      <c r="A289" s="5"/>
      <c r="B289" s="45" t="s">
        <v>150</v>
      </c>
      <c r="C289" s="45" t="s">
        <v>183</v>
      </c>
      <c r="D289" s="45" t="s">
        <v>184</v>
      </c>
      <c r="E289" s="45" t="s">
        <v>185</v>
      </c>
      <c r="F289" s="45" t="s">
        <v>186</v>
      </c>
      <c r="G289" s="45" t="s">
        <v>187</v>
      </c>
      <c r="H289" s="45" t="s">
        <v>188</v>
      </c>
      <c r="I289" s="45" t="s">
        <v>189</v>
      </c>
      <c r="J289" s="5"/>
      <c r="K289" s="45" t="s">
        <v>150</v>
      </c>
      <c r="L289" s="45" t="s">
        <v>183</v>
      </c>
      <c r="M289" s="45" t="s">
        <v>184</v>
      </c>
      <c r="N289" s="45" t="s">
        <v>185</v>
      </c>
      <c r="O289" s="45" t="s">
        <v>186</v>
      </c>
      <c r="P289" s="45" t="s">
        <v>187</v>
      </c>
      <c r="Q289" s="45" t="s">
        <v>188</v>
      </c>
      <c r="R289" s="45" t="s">
        <v>189</v>
      </c>
      <c r="S289" s="5"/>
      <c r="T289" s="45" t="s">
        <v>150</v>
      </c>
      <c r="U289" s="45" t="s">
        <v>183</v>
      </c>
      <c r="V289" s="45" t="s">
        <v>184</v>
      </c>
      <c r="W289" s="45" t="s">
        <v>185</v>
      </c>
      <c r="X289" s="45" t="s">
        <v>186</v>
      </c>
      <c r="Y289" s="45" t="s">
        <v>187</v>
      </c>
      <c r="Z289" s="45" t="s">
        <v>188</v>
      </c>
      <c r="AA289" s="45" t="s">
        <v>189</v>
      </c>
      <c r="AB289" s="5"/>
      <c r="AC289" s="45" t="s">
        <v>150</v>
      </c>
      <c r="AD289" s="45" t="s">
        <v>183</v>
      </c>
      <c r="AE289" s="45" t="s">
        <v>184</v>
      </c>
      <c r="AF289" s="45" t="s">
        <v>185</v>
      </c>
      <c r="AG289" s="45" t="s">
        <v>186</v>
      </c>
      <c r="AH289" s="45" t="s">
        <v>187</v>
      </c>
      <c r="AI289" s="45" t="s">
        <v>188</v>
      </c>
      <c r="AJ289" s="45" t="s">
        <v>189</v>
      </c>
      <c r="AK289" s="5"/>
      <c r="AL289" s="45" t="s">
        <v>150</v>
      </c>
      <c r="AM289" s="45" t="s">
        <v>183</v>
      </c>
      <c r="AN289" s="45" t="s">
        <v>184</v>
      </c>
      <c r="AO289" s="45" t="s">
        <v>185</v>
      </c>
      <c r="AP289" s="45" t="s">
        <v>186</v>
      </c>
      <c r="AQ289" s="45" t="s">
        <v>187</v>
      </c>
      <c r="AR289" s="45" t="s">
        <v>188</v>
      </c>
      <c r="AS289" s="45" t="s">
        <v>189</v>
      </c>
      <c r="AT289" s="5"/>
      <c r="AU289" s="45" t="s">
        <v>150</v>
      </c>
      <c r="AV289" s="45" t="s">
        <v>183</v>
      </c>
      <c r="AW289" s="45" t="s">
        <v>184</v>
      </c>
      <c r="AX289" s="45" t="s">
        <v>185</v>
      </c>
      <c r="AY289" s="45" t="s">
        <v>186</v>
      </c>
      <c r="AZ289" s="45" t="s">
        <v>187</v>
      </c>
      <c r="BA289" s="45" t="s">
        <v>188</v>
      </c>
      <c r="BB289" s="45" t="s">
        <v>189</v>
      </c>
      <c r="BC289" s="5"/>
      <c r="BD289" s="45" t="s">
        <v>150</v>
      </c>
      <c r="BE289" s="45" t="s">
        <v>183</v>
      </c>
      <c r="BF289" s="45" t="s">
        <v>184</v>
      </c>
      <c r="BG289" s="45" t="s">
        <v>185</v>
      </c>
      <c r="BH289" s="45" t="s">
        <v>186</v>
      </c>
      <c r="BI289" s="45" t="s">
        <v>187</v>
      </c>
      <c r="BJ289" s="45" t="s">
        <v>188</v>
      </c>
      <c r="BK289" s="45" t="s">
        <v>189</v>
      </c>
      <c r="BL289" s="5"/>
      <c r="BM289" s="45" t="s">
        <v>150</v>
      </c>
      <c r="BN289" s="45" t="s">
        <v>183</v>
      </c>
      <c r="BO289" s="45" t="s">
        <v>184</v>
      </c>
      <c r="BP289" s="45" t="s">
        <v>185</v>
      </c>
      <c r="BQ289" s="45" t="s">
        <v>186</v>
      </c>
      <c r="BR289" s="45" t="s">
        <v>187</v>
      </c>
      <c r="BS289" s="45" t="s">
        <v>188</v>
      </c>
      <c r="BT289" s="45" t="s">
        <v>189</v>
      </c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</row>
    <row r="291" ht="13.5" customHeight="1">
      <c r="A291" s="5"/>
      <c r="B291" s="5">
        <v>1.0</v>
      </c>
      <c r="C291" s="5">
        <f t="shared" ref="C291:C540" si="10">RAND()</f>
        <v>0.5630494511</v>
      </c>
      <c r="D291" s="5">
        <f t="shared" ref="D291:D540" si="11">VLOOKUP(C291,$F$7:$H$12,2,TRUE())+(RAND()*(VLOOKUP(C291,$F$7:$H$12,3,TRUE())-VLOOKUP(C291,$F$7:$H$12,2,TRUE())))</f>
        <v>68.43587602</v>
      </c>
      <c r="E291" s="5">
        <f t="shared" ref="E291:E540" si="12">RAND()</f>
        <v>0.004359284316</v>
      </c>
      <c r="F291" s="5">
        <f t="shared" ref="F291:F540" si="13">VLOOKUP(E291,$K$7:$M$10,2,TRUE())+(RAND()*(VLOOKUP(E291,$K$7:$M$10,3,TRUE())-VLOOKUP(E291,$K$7:$M$10,2,TRUE())))</f>
        <v>4.069295897</v>
      </c>
      <c r="G291" s="5">
        <f t="shared" ref="G291:G540" si="14">F291*8</f>
        <v>32.55436718</v>
      </c>
      <c r="H291" s="5">
        <f t="shared" ref="H291:H540" si="15">MAX(D291-G291,0)</f>
        <v>35.88150884</v>
      </c>
      <c r="I291" s="5">
        <f t="shared" ref="I291:I540" si="16">H291*100</f>
        <v>3588.150884</v>
      </c>
      <c r="J291" s="5"/>
      <c r="K291" s="5">
        <v>1.0</v>
      </c>
      <c r="L291" s="5">
        <f t="shared" ref="L291:L540" si="17">RAND()</f>
        <v>0.2891053088</v>
      </c>
      <c r="M291" s="5">
        <f t="shared" ref="M291:M540" si="18">VLOOKUP(L291,$F$7:$H$12,2,TRUE())+(RAND()*(VLOOKUP(L291,$F$7:$H$12,3,TRUE())-VLOOKUP(L291,$F$7:$H$12,2,TRUE())))</f>
        <v>63.25554334</v>
      </c>
      <c r="N291" s="5">
        <f t="shared" ref="N291:N540" si="19">RAND()</f>
        <v>0.2558545933</v>
      </c>
      <c r="O291" s="5">
        <f t="shared" ref="O291:O540" si="20">VLOOKUP(N291,$K$7:$M$10,2,TRUE())+(RAND()*(VLOOKUP(N291,$K$7:$M$10,3,TRUE())-VLOOKUP(N291,$K$7:$M$10,2,TRUE())))</f>
        <v>4.310281849</v>
      </c>
      <c r="P291" s="5">
        <f t="shared" ref="P291:P540" si="21">O291*9</f>
        <v>38.79253664</v>
      </c>
      <c r="Q291" s="5">
        <f t="shared" ref="Q291:Q540" si="22">MAX(M291-P291,0)</f>
        <v>24.4630067</v>
      </c>
      <c r="R291" s="5">
        <f t="shared" ref="R291:R540" si="23">Q291*100</f>
        <v>2446.30067</v>
      </c>
      <c r="S291" s="5"/>
      <c r="T291" s="5">
        <v>1.0</v>
      </c>
      <c r="U291" s="5">
        <f t="shared" ref="U291:U540" si="24">RAND()</f>
        <v>0.08547683368</v>
      </c>
      <c r="V291" s="5">
        <f t="shared" ref="V291:V540" si="25">VLOOKUP(U291,$F$7:$H$12,2,TRUE())+(RAND()*(VLOOKUP(U291,$F$7:$H$12,3,TRUE())-VLOOKUP(U291,$F$7:$H$12,2,TRUE())))</f>
        <v>51.53529491</v>
      </c>
      <c r="W291" s="5">
        <f t="shared" ref="W291:W540" si="26">RAND()</f>
        <v>0.6969384897</v>
      </c>
      <c r="X291" s="5">
        <f t="shared" ref="X291:X540" si="27">VLOOKUP(W291,$K$7:$M$10,2,TRUE())+(RAND()*(VLOOKUP(W291,$K$7:$M$10,3,TRUE())-VLOOKUP(W291,$K$7:$M$10,2,TRUE())))</f>
        <v>4.839436887</v>
      </c>
      <c r="Y291" s="5">
        <f t="shared" ref="Y291:Y540" si="28">X291*10</f>
        <v>48.39436887</v>
      </c>
      <c r="Z291" s="5">
        <f t="shared" ref="Z291:Z540" si="29">MAX(V291-Y291,0)</f>
        <v>3.140926034</v>
      </c>
      <c r="AA291" s="5">
        <f t="shared" ref="AA291:AA540" si="30">Z291*100</f>
        <v>314.0926034</v>
      </c>
      <c r="AB291" s="5"/>
      <c r="AC291" s="5">
        <v>1.0</v>
      </c>
      <c r="AD291" s="5">
        <f t="shared" ref="AD291:AD540" si="31">RAND()</f>
        <v>0.3584270695</v>
      </c>
      <c r="AE291" s="5">
        <f t="shared" ref="AE291:AE540" si="32">VLOOKUP(AD291,$F$7:$H$12,2,TRUE())+(RAND()*(VLOOKUP(AD291,$F$7:$H$12,3,TRUE())-VLOOKUP(AD291,$F$7:$H$12,2,TRUE())))</f>
        <v>61.43042568</v>
      </c>
      <c r="AF291" s="5">
        <f t="shared" ref="AF291:AF540" si="33">RAND()</f>
        <v>0.1027839847</v>
      </c>
      <c r="AG291" s="5">
        <f t="shared" ref="AG291:AG540" si="34">VLOOKUP(AF291,$K$7:$M$10,2,TRUE())+(RAND()*(VLOOKUP(AF291,$K$7:$M$10,3,TRUE())-VLOOKUP(AF291,$K$7:$M$10,2,TRUE())))</f>
        <v>4.029403486</v>
      </c>
      <c r="AH291" s="5">
        <f t="shared" ref="AH291:AH540" si="35">AG291*11</f>
        <v>44.32343835</v>
      </c>
      <c r="AI291" s="5">
        <f t="shared" ref="AI291:AI540" si="36">MAX(AE291-AH291,0)</f>
        <v>17.10698733</v>
      </c>
      <c r="AJ291" s="5">
        <f t="shared" ref="AJ291:AJ540" si="37">AI291*100</f>
        <v>1710.698733</v>
      </c>
      <c r="AK291" s="5"/>
      <c r="AL291" s="5">
        <v>1.0</v>
      </c>
      <c r="AM291" s="5">
        <f t="shared" ref="AM291:AM540" si="38">RAND()</f>
        <v>0.7992118987</v>
      </c>
      <c r="AN291" s="5">
        <f t="shared" ref="AN291:AN540" si="39">VLOOKUP(AM291,$F$7:$H$12,2,TRUE())+(RAND()*(VLOOKUP(AM291,$F$7:$H$12,3,TRUE())-VLOOKUP(AM291,$F$7:$H$12,2,TRUE())))</f>
        <v>65.84398255</v>
      </c>
      <c r="AO291" s="5">
        <f t="shared" ref="AO291:AO540" si="40">RAND()</f>
        <v>0.3195548402</v>
      </c>
      <c r="AP291" s="5">
        <f t="shared" ref="AP291:AP540" si="41">VLOOKUP(AO291,$K$7:$M$10,2,TRUE())+(RAND()*(VLOOKUP(AO291,$K$7:$M$10,3,TRUE())-VLOOKUP(AO291,$K$7:$M$10,2,TRUE())))</f>
        <v>4.691854321</v>
      </c>
      <c r="AQ291" s="5">
        <f t="shared" ref="AQ291:AQ540" si="42">AP291*12</f>
        <v>56.30225185</v>
      </c>
      <c r="AR291" s="5">
        <f t="shared" ref="AR291:AR540" si="43">MAX(AN291-AQ291,0)</f>
        <v>9.541730703</v>
      </c>
      <c r="AS291" s="5">
        <f t="shared" ref="AS291:AS540" si="44">AR291*100</f>
        <v>954.1730703</v>
      </c>
      <c r="AT291" s="5"/>
      <c r="AU291" s="5">
        <v>1.0</v>
      </c>
      <c r="AV291" s="5">
        <f t="shared" ref="AV291:AV540" si="45">RAND()</f>
        <v>0.5989650884</v>
      </c>
      <c r="AW291" s="5">
        <f t="shared" ref="AW291:AW540" si="46">VLOOKUP(AV291,$F$7:$H$12,2,TRUE())+(RAND()*(VLOOKUP(AV291,$F$7:$H$12,3,TRUE())-VLOOKUP(AV291,$F$7:$H$12,2,TRUE())))</f>
        <v>68.21208085</v>
      </c>
      <c r="AX291" s="5">
        <f t="shared" ref="AX291:AX540" si="47">RAND()</f>
        <v>0.09203027813</v>
      </c>
      <c r="AY291" s="5">
        <f t="shared" ref="AY291:AY540" si="48">VLOOKUP(AX291,$K$7:$M$10,2,TRUE())+(RAND()*(VLOOKUP(AX291,$K$7:$M$10,3,TRUE())-VLOOKUP(AX291,$K$7:$M$10,2,TRUE())))</f>
        <v>4.463797632</v>
      </c>
      <c r="AZ291" s="5">
        <f t="shared" ref="AZ291:AZ540" si="49">AY291*13</f>
        <v>58.02936921</v>
      </c>
      <c r="BA291" s="5">
        <f t="shared" ref="BA291:BA540" si="50">MAX(AW291-AZ291,0)</f>
        <v>10.18271164</v>
      </c>
      <c r="BB291" s="5">
        <f t="shared" ref="BB291:BB540" si="51">BA291*100</f>
        <v>1018.271164</v>
      </c>
      <c r="BC291" s="5"/>
      <c r="BD291" s="5">
        <v>1.0</v>
      </c>
      <c r="BE291" s="5">
        <f t="shared" ref="BE291:BE540" si="52">RAND()</f>
        <v>0.4953268567</v>
      </c>
      <c r="BF291" s="5">
        <f t="shared" ref="BF291:BF540" si="53">VLOOKUP(BE291,$F$7:$H$12,2,TRUE())+(RAND()*(VLOOKUP(BE291,$F$7:$H$12,3,TRUE())-VLOOKUP(BE291,$F$7:$H$12,2,TRUE())))</f>
        <v>61.38183748</v>
      </c>
      <c r="BG291" s="5">
        <f t="shared" ref="BG291:BG540" si="54">RAND()</f>
        <v>0.6585263297</v>
      </c>
      <c r="BH291" s="5">
        <f t="shared" ref="BH291:BH540" si="55">VLOOKUP(BG291,$K$7:$M$10,2,TRUE())+(RAND()*(VLOOKUP(BG291,$K$7:$M$10,3,TRUE())-VLOOKUP(BG291,$K$7:$M$10,2,TRUE())))</f>
        <v>4.948739238</v>
      </c>
      <c r="BI291" s="5">
        <f t="shared" ref="BI291:BI540" si="56">BH291*14</f>
        <v>69.28234933</v>
      </c>
      <c r="BJ291" s="5">
        <f t="shared" ref="BJ291:BJ540" si="57">MAX(BF291-BI291,0)</f>
        <v>0</v>
      </c>
      <c r="BK291" s="5">
        <f t="shared" ref="BK291:BK540" si="58">BJ291*100</f>
        <v>0</v>
      </c>
      <c r="BL291" s="5"/>
      <c r="BM291" s="5">
        <v>1.0</v>
      </c>
      <c r="BN291" s="5">
        <f t="shared" ref="BN291:BN540" si="59">RAND()</f>
        <v>0.5326811174</v>
      </c>
      <c r="BO291" s="5">
        <f t="shared" ref="BO291:BO540" si="60">VLOOKUP(BN291,$F$7:$H$12,2,TRUE())+(RAND()*(VLOOKUP(BN291,$F$7:$H$12,3,TRUE())-VLOOKUP(BN291,$F$7:$H$12,2,TRUE())))</f>
        <v>63.14347684</v>
      </c>
      <c r="BP291" s="5">
        <f t="shared" ref="BP291:BP540" si="61">RAND()</f>
        <v>0.6605689972</v>
      </c>
      <c r="BQ291" s="5">
        <f t="shared" ref="BQ291:BQ540" si="62">VLOOKUP(BP291,$K$7:$M$10,2,TRUE())+(RAND()*(VLOOKUP(BP291,$K$7:$M$10,3,TRUE())-VLOOKUP(BP291,$K$7:$M$10,2,TRUE())))</f>
        <v>4.611678792</v>
      </c>
      <c r="BR291" s="5">
        <f t="shared" ref="BR291:BR540" si="63">BQ291*15</f>
        <v>69.17518188</v>
      </c>
      <c r="BS291" s="5">
        <f t="shared" ref="BS291:BS540" si="64">MAX(BO291-BR291,0)</f>
        <v>0</v>
      </c>
      <c r="BT291" s="5">
        <f t="shared" ref="BT291:BT540" si="65">BS291*100</f>
        <v>0</v>
      </c>
    </row>
    <row r="292" ht="13.5" customHeight="1">
      <c r="A292" s="5"/>
      <c r="B292" s="5">
        <f t="shared" ref="B292:B540" si="66">B291+1</f>
        <v>2</v>
      </c>
      <c r="C292" s="5">
        <f t="shared" si="10"/>
        <v>0.05333919578</v>
      </c>
      <c r="D292" s="5">
        <f t="shared" si="11"/>
        <v>53.9830578</v>
      </c>
      <c r="E292" s="5">
        <f t="shared" si="12"/>
        <v>0.7108995599</v>
      </c>
      <c r="F292" s="5">
        <f t="shared" si="13"/>
        <v>5.231487478</v>
      </c>
      <c r="G292" s="5">
        <f t="shared" si="14"/>
        <v>41.85189982</v>
      </c>
      <c r="H292" s="5">
        <f t="shared" si="15"/>
        <v>12.13115798</v>
      </c>
      <c r="I292" s="5">
        <f t="shared" si="16"/>
        <v>1213.115798</v>
      </c>
      <c r="J292" s="5"/>
      <c r="K292" s="5">
        <f t="shared" ref="K292:K540" si="67">K291+1</f>
        <v>2</v>
      </c>
      <c r="L292" s="5">
        <f t="shared" si="17"/>
        <v>0.06919413551</v>
      </c>
      <c r="M292" s="5">
        <f t="shared" si="18"/>
        <v>50.88910693</v>
      </c>
      <c r="N292" s="5">
        <f t="shared" si="19"/>
        <v>0.7467814077</v>
      </c>
      <c r="O292" s="5">
        <f t="shared" si="20"/>
        <v>5.052710979</v>
      </c>
      <c r="P292" s="5">
        <f t="shared" si="21"/>
        <v>45.47439881</v>
      </c>
      <c r="Q292" s="5">
        <f t="shared" si="22"/>
        <v>5.414708117</v>
      </c>
      <c r="R292" s="5">
        <f t="shared" si="23"/>
        <v>541.4708117</v>
      </c>
      <c r="S292" s="5"/>
      <c r="T292" s="5">
        <f t="shared" ref="T292:T540" si="68">T291+1</f>
        <v>2</v>
      </c>
      <c r="U292" s="5">
        <f t="shared" si="24"/>
        <v>0.4457518756</v>
      </c>
      <c r="V292" s="5">
        <f t="shared" si="25"/>
        <v>61.81151843</v>
      </c>
      <c r="W292" s="5">
        <f t="shared" si="26"/>
        <v>0.1681352414</v>
      </c>
      <c r="X292" s="5">
        <f t="shared" si="27"/>
        <v>4.310466811</v>
      </c>
      <c r="Y292" s="5">
        <f t="shared" si="28"/>
        <v>43.10466811</v>
      </c>
      <c r="Z292" s="5">
        <f t="shared" si="29"/>
        <v>18.70685032</v>
      </c>
      <c r="AA292" s="5">
        <f t="shared" si="30"/>
        <v>1870.685032</v>
      </c>
      <c r="AB292" s="5"/>
      <c r="AC292" s="5">
        <f t="shared" ref="AC292:AC540" si="69">AC291+1</f>
        <v>2</v>
      </c>
      <c r="AD292" s="5">
        <f t="shared" si="31"/>
        <v>0.6652903714</v>
      </c>
      <c r="AE292" s="5">
        <f t="shared" si="32"/>
        <v>68.64543523</v>
      </c>
      <c r="AF292" s="5">
        <f t="shared" si="33"/>
        <v>0.6768025528</v>
      </c>
      <c r="AG292" s="5">
        <f t="shared" si="34"/>
        <v>4.890154069</v>
      </c>
      <c r="AH292" s="5">
        <f t="shared" si="35"/>
        <v>53.79169476</v>
      </c>
      <c r="AI292" s="5">
        <f t="shared" si="36"/>
        <v>14.85374047</v>
      </c>
      <c r="AJ292" s="5">
        <f t="shared" si="37"/>
        <v>1485.374047</v>
      </c>
      <c r="AK292" s="5"/>
      <c r="AL292" s="5">
        <f t="shared" ref="AL292:AL540" si="70">AL291+1</f>
        <v>2</v>
      </c>
      <c r="AM292" s="5">
        <f t="shared" si="38"/>
        <v>0.9423051225</v>
      </c>
      <c r="AN292" s="5">
        <f t="shared" si="39"/>
        <v>79.51255401</v>
      </c>
      <c r="AO292" s="5">
        <f t="shared" si="40"/>
        <v>0.2958915425</v>
      </c>
      <c r="AP292" s="5">
        <f t="shared" si="41"/>
        <v>4.14865184</v>
      </c>
      <c r="AQ292" s="5">
        <f t="shared" si="42"/>
        <v>49.78382207</v>
      </c>
      <c r="AR292" s="5">
        <f t="shared" si="43"/>
        <v>29.72873193</v>
      </c>
      <c r="AS292" s="5">
        <f t="shared" si="44"/>
        <v>2972.873193</v>
      </c>
      <c r="AT292" s="5"/>
      <c r="AU292" s="5">
        <f t="shared" ref="AU292:AU540" si="71">AU291+1</f>
        <v>2</v>
      </c>
      <c r="AV292" s="5">
        <f t="shared" si="45"/>
        <v>0.7307666389</v>
      </c>
      <c r="AW292" s="5">
        <f t="shared" si="46"/>
        <v>66.31518354</v>
      </c>
      <c r="AX292" s="5">
        <f t="shared" si="47"/>
        <v>0.05196623039</v>
      </c>
      <c r="AY292" s="5">
        <f t="shared" si="48"/>
        <v>4.386978068</v>
      </c>
      <c r="AZ292" s="5">
        <f t="shared" si="49"/>
        <v>57.03071489</v>
      </c>
      <c r="BA292" s="5">
        <f t="shared" si="50"/>
        <v>9.284468656</v>
      </c>
      <c r="BB292" s="5">
        <f t="shared" si="51"/>
        <v>928.4468656</v>
      </c>
      <c r="BC292" s="5"/>
      <c r="BD292" s="5">
        <f t="shared" ref="BD292:BD540" si="72">BD291+1</f>
        <v>2</v>
      </c>
      <c r="BE292" s="5">
        <f t="shared" si="52"/>
        <v>0.6358214802</v>
      </c>
      <c r="BF292" s="5">
        <f t="shared" si="53"/>
        <v>69.11724265</v>
      </c>
      <c r="BG292" s="5">
        <f t="shared" si="54"/>
        <v>0.5031837032</v>
      </c>
      <c r="BH292" s="5">
        <f t="shared" si="55"/>
        <v>4.515751257</v>
      </c>
      <c r="BI292" s="5">
        <f t="shared" si="56"/>
        <v>63.2205176</v>
      </c>
      <c r="BJ292" s="5">
        <f t="shared" si="57"/>
        <v>5.896725055</v>
      </c>
      <c r="BK292" s="5">
        <f t="shared" si="58"/>
        <v>589.6725055</v>
      </c>
      <c r="BL292" s="5"/>
      <c r="BM292" s="5">
        <f t="shared" ref="BM292:BM540" si="73">BM291+1</f>
        <v>2</v>
      </c>
      <c r="BN292" s="5">
        <f t="shared" si="59"/>
        <v>0.09686430355</v>
      </c>
      <c r="BO292" s="5">
        <f t="shared" si="60"/>
        <v>53.89348866</v>
      </c>
      <c r="BP292" s="5">
        <f t="shared" si="61"/>
        <v>0.08051226157</v>
      </c>
      <c r="BQ292" s="5">
        <f t="shared" si="62"/>
        <v>4.188922028</v>
      </c>
      <c r="BR292" s="5">
        <f t="shared" si="63"/>
        <v>62.83383042</v>
      </c>
      <c r="BS292" s="5">
        <f t="shared" si="64"/>
        <v>0</v>
      </c>
      <c r="BT292" s="5">
        <f t="shared" si="65"/>
        <v>0</v>
      </c>
    </row>
    <row r="293" ht="13.5" customHeight="1">
      <c r="A293" s="5"/>
      <c r="B293" s="5">
        <f t="shared" si="66"/>
        <v>3</v>
      </c>
      <c r="C293" s="5">
        <f t="shared" si="10"/>
        <v>0.7759555427</v>
      </c>
      <c r="D293" s="5">
        <f t="shared" si="11"/>
        <v>65.82073241</v>
      </c>
      <c r="E293" s="5">
        <f t="shared" si="12"/>
        <v>0.8018176865</v>
      </c>
      <c r="F293" s="5">
        <f t="shared" si="13"/>
        <v>5.04468243</v>
      </c>
      <c r="G293" s="5">
        <f t="shared" si="14"/>
        <v>40.35745944</v>
      </c>
      <c r="H293" s="5">
        <f t="shared" si="15"/>
        <v>25.46327297</v>
      </c>
      <c r="I293" s="5">
        <f t="shared" si="16"/>
        <v>2546.327297</v>
      </c>
      <c r="J293" s="5"/>
      <c r="K293" s="5">
        <f t="shared" si="67"/>
        <v>3</v>
      </c>
      <c r="L293" s="5">
        <f t="shared" si="17"/>
        <v>0.7839549236</v>
      </c>
      <c r="M293" s="5">
        <f t="shared" si="18"/>
        <v>66.45795905</v>
      </c>
      <c r="N293" s="5">
        <f t="shared" si="19"/>
        <v>0.1256079956</v>
      </c>
      <c r="O293" s="5">
        <f t="shared" si="20"/>
        <v>4.012412391</v>
      </c>
      <c r="P293" s="5">
        <f t="shared" si="21"/>
        <v>36.11171152</v>
      </c>
      <c r="Q293" s="5">
        <f t="shared" si="22"/>
        <v>30.34624754</v>
      </c>
      <c r="R293" s="5">
        <f t="shared" si="23"/>
        <v>3034.624754</v>
      </c>
      <c r="S293" s="5"/>
      <c r="T293" s="5">
        <f t="shared" si="68"/>
        <v>3</v>
      </c>
      <c r="U293" s="5">
        <f t="shared" si="24"/>
        <v>0.285590285</v>
      </c>
      <c r="V293" s="5">
        <f t="shared" si="25"/>
        <v>62.34240428</v>
      </c>
      <c r="W293" s="5">
        <f t="shared" si="26"/>
        <v>0.2122343768</v>
      </c>
      <c r="X293" s="5">
        <f t="shared" si="27"/>
        <v>4.02188729</v>
      </c>
      <c r="Y293" s="5">
        <f t="shared" si="28"/>
        <v>40.2188729</v>
      </c>
      <c r="Z293" s="5">
        <f t="shared" si="29"/>
        <v>22.12353139</v>
      </c>
      <c r="AA293" s="5">
        <f t="shared" si="30"/>
        <v>2212.353139</v>
      </c>
      <c r="AB293" s="5"/>
      <c r="AC293" s="5">
        <f t="shared" si="69"/>
        <v>3</v>
      </c>
      <c r="AD293" s="5">
        <f t="shared" si="31"/>
        <v>0.3989249453</v>
      </c>
      <c r="AE293" s="5">
        <f t="shared" si="32"/>
        <v>60.60725258</v>
      </c>
      <c r="AF293" s="5">
        <f t="shared" si="33"/>
        <v>0.7828157269</v>
      </c>
      <c r="AG293" s="5">
        <f t="shared" si="34"/>
        <v>5.492702337</v>
      </c>
      <c r="AH293" s="5">
        <f t="shared" si="35"/>
        <v>60.41972571</v>
      </c>
      <c r="AI293" s="5">
        <f t="shared" si="36"/>
        <v>0.1875268732</v>
      </c>
      <c r="AJ293" s="5">
        <f t="shared" si="37"/>
        <v>18.75268732</v>
      </c>
      <c r="AK293" s="5"/>
      <c r="AL293" s="5">
        <f t="shared" si="70"/>
        <v>3</v>
      </c>
      <c r="AM293" s="5">
        <f t="shared" si="38"/>
        <v>0.3028155882</v>
      </c>
      <c r="AN293" s="5">
        <f t="shared" si="39"/>
        <v>61.16446941</v>
      </c>
      <c r="AO293" s="5">
        <f t="shared" si="40"/>
        <v>0.4745118694</v>
      </c>
      <c r="AP293" s="5">
        <f t="shared" si="41"/>
        <v>4.724418073</v>
      </c>
      <c r="AQ293" s="5">
        <f t="shared" si="42"/>
        <v>56.69301688</v>
      </c>
      <c r="AR293" s="5">
        <f t="shared" si="43"/>
        <v>4.471452527</v>
      </c>
      <c r="AS293" s="5">
        <f t="shared" si="44"/>
        <v>447.1452527</v>
      </c>
      <c r="AT293" s="5"/>
      <c r="AU293" s="5">
        <f t="shared" si="71"/>
        <v>3</v>
      </c>
      <c r="AV293" s="5">
        <f t="shared" si="45"/>
        <v>0.7891770593</v>
      </c>
      <c r="AW293" s="5">
        <f t="shared" si="46"/>
        <v>65.45842063</v>
      </c>
      <c r="AX293" s="5">
        <f t="shared" si="47"/>
        <v>0.4369140243</v>
      </c>
      <c r="AY293" s="5">
        <f t="shared" si="48"/>
        <v>4.751086681</v>
      </c>
      <c r="AZ293" s="5">
        <f t="shared" si="49"/>
        <v>61.76412685</v>
      </c>
      <c r="BA293" s="5">
        <f t="shared" si="50"/>
        <v>3.694293776</v>
      </c>
      <c r="BB293" s="5">
        <f t="shared" si="51"/>
        <v>369.4293776</v>
      </c>
      <c r="BC293" s="5"/>
      <c r="BD293" s="5">
        <f t="shared" si="72"/>
        <v>3</v>
      </c>
      <c r="BE293" s="5">
        <f t="shared" si="52"/>
        <v>0.008789438546</v>
      </c>
      <c r="BF293" s="5">
        <f t="shared" si="53"/>
        <v>54.01348159</v>
      </c>
      <c r="BG293" s="5">
        <f t="shared" si="54"/>
        <v>0.38043989</v>
      </c>
      <c r="BH293" s="5">
        <f t="shared" si="55"/>
        <v>4.515523</v>
      </c>
      <c r="BI293" s="5">
        <f t="shared" si="56"/>
        <v>63.217322</v>
      </c>
      <c r="BJ293" s="5">
        <f t="shared" si="57"/>
        <v>0</v>
      </c>
      <c r="BK293" s="5">
        <f t="shared" si="58"/>
        <v>0</v>
      </c>
      <c r="BL293" s="5"/>
      <c r="BM293" s="5">
        <f t="shared" si="73"/>
        <v>3</v>
      </c>
      <c r="BN293" s="5">
        <f t="shared" si="59"/>
        <v>0.9205214101</v>
      </c>
      <c r="BO293" s="5">
        <f t="shared" si="60"/>
        <v>75.31423739</v>
      </c>
      <c r="BP293" s="5">
        <f t="shared" si="61"/>
        <v>0.4850277896</v>
      </c>
      <c r="BQ293" s="5">
        <f t="shared" si="62"/>
        <v>4.98265898</v>
      </c>
      <c r="BR293" s="5">
        <f t="shared" si="63"/>
        <v>74.7398847</v>
      </c>
      <c r="BS293" s="5">
        <f t="shared" si="64"/>
        <v>0.5743526983</v>
      </c>
      <c r="BT293" s="5">
        <f t="shared" si="65"/>
        <v>57.43526983</v>
      </c>
    </row>
    <row r="294" ht="13.5" customHeight="1">
      <c r="A294" s="5"/>
      <c r="B294" s="5">
        <f t="shared" si="66"/>
        <v>4</v>
      </c>
      <c r="C294" s="5">
        <f t="shared" si="10"/>
        <v>0.8215812066</v>
      </c>
      <c r="D294" s="5">
        <f t="shared" si="11"/>
        <v>68.64776563</v>
      </c>
      <c r="E294" s="5">
        <f t="shared" si="12"/>
        <v>0.6010894702</v>
      </c>
      <c r="F294" s="5">
        <f t="shared" si="13"/>
        <v>4.574019932</v>
      </c>
      <c r="G294" s="5">
        <f t="shared" si="14"/>
        <v>36.59215946</v>
      </c>
      <c r="H294" s="5">
        <f t="shared" si="15"/>
        <v>32.05560617</v>
      </c>
      <c r="I294" s="5">
        <f t="shared" si="16"/>
        <v>3205.560617</v>
      </c>
      <c r="J294" s="5"/>
      <c r="K294" s="5">
        <f t="shared" si="67"/>
        <v>4</v>
      </c>
      <c r="L294" s="5">
        <f t="shared" si="17"/>
        <v>0.1667274231</v>
      </c>
      <c r="M294" s="5">
        <f t="shared" si="18"/>
        <v>58.17847194</v>
      </c>
      <c r="N294" s="5">
        <f t="shared" si="19"/>
        <v>0.7437491235</v>
      </c>
      <c r="O294" s="5">
        <f t="shared" si="20"/>
        <v>5.306902851</v>
      </c>
      <c r="P294" s="5">
        <f t="shared" si="21"/>
        <v>47.76212566</v>
      </c>
      <c r="Q294" s="5">
        <f t="shared" si="22"/>
        <v>10.41634628</v>
      </c>
      <c r="R294" s="5">
        <f t="shared" si="23"/>
        <v>1041.634628</v>
      </c>
      <c r="S294" s="5"/>
      <c r="T294" s="5">
        <f t="shared" si="68"/>
        <v>4</v>
      </c>
      <c r="U294" s="5">
        <f t="shared" si="24"/>
        <v>0.4877694363</v>
      </c>
      <c r="V294" s="5">
        <f t="shared" si="25"/>
        <v>61.73497967</v>
      </c>
      <c r="W294" s="5">
        <f t="shared" si="26"/>
        <v>0.08909407549</v>
      </c>
      <c r="X294" s="5">
        <f t="shared" si="27"/>
        <v>4.192431234</v>
      </c>
      <c r="Y294" s="5">
        <f t="shared" si="28"/>
        <v>41.92431234</v>
      </c>
      <c r="Z294" s="5">
        <f t="shared" si="29"/>
        <v>19.81066733</v>
      </c>
      <c r="AA294" s="5">
        <f t="shared" si="30"/>
        <v>1981.066733</v>
      </c>
      <c r="AB294" s="5"/>
      <c r="AC294" s="5">
        <f t="shared" si="69"/>
        <v>4</v>
      </c>
      <c r="AD294" s="5">
        <f t="shared" si="31"/>
        <v>0.08245765617</v>
      </c>
      <c r="AE294" s="5">
        <f t="shared" si="32"/>
        <v>51.54133813</v>
      </c>
      <c r="AF294" s="5">
        <f t="shared" si="33"/>
        <v>0.9966970329</v>
      </c>
      <c r="AG294" s="5">
        <f t="shared" si="34"/>
        <v>5.631243453</v>
      </c>
      <c r="AH294" s="5">
        <f t="shared" si="35"/>
        <v>61.94367798</v>
      </c>
      <c r="AI294" s="5">
        <f t="shared" si="36"/>
        <v>0</v>
      </c>
      <c r="AJ294" s="5">
        <f t="shared" si="37"/>
        <v>0</v>
      </c>
      <c r="AK294" s="5"/>
      <c r="AL294" s="5">
        <f t="shared" si="70"/>
        <v>4</v>
      </c>
      <c r="AM294" s="5">
        <f t="shared" si="38"/>
        <v>0.09227723864</v>
      </c>
      <c r="AN294" s="5">
        <f t="shared" si="39"/>
        <v>51.70807626</v>
      </c>
      <c r="AO294" s="5">
        <f t="shared" si="40"/>
        <v>0.7996942595</v>
      </c>
      <c r="AP294" s="5">
        <f t="shared" si="41"/>
        <v>5.13448722</v>
      </c>
      <c r="AQ294" s="5">
        <f t="shared" si="42"/>
        <v>61.61384665</v>
      </c>
      <c r="AR294" s="5">
        <f t="shared" si="43"/>
        <v>0</v>
      </c>
      <c r="AS294" s="5">
        <f t="shared" si="44"/>
        <v>0</v>
      </c>
      <c r="AT294" s="5"/>
      <c r="AU294" s="5">
        <f t="shared" si="71"/>
        <v>4</v>
      </c>
      <c r="AV294" s="5">
        <f t="shared" si="45"/>
        <v>0.729990747</v>
      </c>
      <c r="AW294" s="5">
        <f t="shared" si="46"/>
        <v>66.31683909</v>
      </c>
      <c r="AX294" s="5">
        <f t="shared" si="47"/>
        <v>0.2481685464</v>
      </c>
      <c r="AY294" s="5">
        <f t="shared" si="48"/>
        <v>4.105307962</v>
      </c>
      <c r="AZ294" s="5">
        <f t="shared" si="49"/>
        <v>53.36900351</v>
      </c>
      <c r="BA294" s="5">
        <f t="shared" si="50"/>
        <v>12.94783558</v>
      </c>
      <c r="BB294" s="5">
        <f t="shared" si="51"/>
        <v>1294.783558</v>
      </c>
      <c r="BC294" s="5"/>
      <c r="BD294" s="5">
        <f t="shared" si="72"/>
        <v>4</v>
      </c>
      <c r="BE294" s="5">
        <f t="shared" si="52"/>
        <v>0.41848676</v>
      </c>
      <c r="BF294" s="5">
        <f t="shared" si="53"/>
        <v>63.48365343</v>
      </c>
      <c r="BG294" s="5">
        <f t="shared" si="54"/>
        <v>0.5443450791</v>
      </c>
      <c r="BH294" s="5">
        <f t="shared" si="55"/>
        <v>4.739661409</v>
      </c>
      <c r="BI294" s="5">
        <f t="shared" si="56"/>
        <v>66.35525973</v>
      </c>
      <c r="BJ294" s="5">
        <f t="shared" si="57"/>
        <v>0</v>
      </c>
      <c r="BK294" s="5">
        <f t="shared" si="58"/>
        <v>0</v>
      </c>
      <c r="BL294" s="5"/>
      <c r="BM294" s="5">
        <f t="shared" si="73"/>
        <v>4</v>
      </c>
      <c r="BN294" s="5">
        <f t="shared" si="59"/>
        <v>0.532923889</v>
      </c>
      <c r="BO294" s="5">
        <f t="shared" si="60"/>
        <v>60.78244183</v>
      </c>
      <c r="BP294" s="5">
        <f t="shared" si="61"/>
        <v>0.07491650594</v>
      </c>
      <c r="BQ294" s="5">
        <f t="shared" si="62"/>
        <v>4.084856721</v>
      </c>
      <c r="BR294" s="5">
        <f t="shared" si="63"/>
        <v>61.27285081</v>
      </c>
      <c r="BS294" s="5">
        <f t="shared" si="64"/>
        <v>0</v>
      </c>
      <c r="BT294" s="5">
        <f t="shared" si="65"/>
        <v>0</v>
      </c>
    </row>
    <row r="295" ht="13.5" customHeight="1">
      <c r="A295" s="5"/>
      <c r="B295" s="5">
        <f t="shared" si="66"/>
        <v>5</v>
      </c>
      <c r="C295" s="5">
        <f t="shared" si="10"/>
        <v>0.3582592445</v>
      </c>
      <c r="D295" s="5">
        <f t="shared" si="11"/>
        <v>60.41959905</v>
      </c>
      <c r="E295" s="5">
        <f t="shared" si="12"/>
        <v>0.9731550622</v>
      </c>
      <c r="F295" s="5">
        <f t="shared" si="13"/>
        <v>5.86410361</v>
      </c>
      <c r="G295" s="5">
        <f t="shared" si="14"/>
        <v>46.91282888</v>
      </c>
      <c r="H295" s="5">
        <f t="shared" si="15"/>
        <v>13.50677017</v>
      </c>
      <c r="I295" s="5">
        <f t="shared" si="16"/>
        <v>1350.677017</v>
      </c>
      <c r="J295" s="5"/>
      <c r="K295" s="5">
        <f t="shared" si="67"/>
        <v>5</v>
      </c>
      <c r="L295" s="5">
        <f t="shared" si="17"/>
        <v>0.03481458866</v>
      </c>
      <c r="M295" s="5">
        <f t="shared" si="18"/>
        <v>54.74193103</v>
      </c>
      <c r="N295" s="5">
        <f t="shared" si="19"/>
        <v>0.1767369665</v>
      </c>
      <c r="O295" s="5">
        <f t="shared" si="20"/>
        <v>4.053101251</v>
      </c>
      <c r="P295" s="5">
        <f t="shared" si="21"/>
        <v>36.47791125</v>
      </c>
      <c r="Q295" s="5">
        <f t="shared" si="22"/>
        <v>18.26401978</v>
      </c>
      <c r="R295" s="5">
        <f t="shared" si="23"/>
        <v>1826.401978</v>
      </c>
      <c r="S295" s="5"/>
      <c r="T295" s="5">
        <f t="shared" si="68"/>
        <v>5</v>
      </c>
      <c r="U295" s="5">
        <f t="shared" si="24"/>
        <v>0.3680482433</v>
      </c>
      <c r="V295" s="5">
        <f t="shared" si="25"/>
        <v>64.90619944</v>
      </c>
      <c r="W295" s="5">
        <f t="shared" si="26"/>
        <v>0.2032930678</v>
      </c>
      <c r="X295" s="5">
        <f t="shared" si="27"/>
        <v>4.356970349</v>
      </c>
      <c r="Y295" s="5">
        <f t="shared" si="28"/>
        <v>43.56970349</v>
      </c>
      <c r="Z295" s="5">
        <f t="shared" si="29"/>
        <v>21.33649595</v>
      </c>
      <c r="AA295" s="5">
        <f t="shared" si="30"/>
        <v>2133.649595</v>
      </c>
      <c r="AB295" s="5"/>
      <c r="AC295" s="5">
        <f t="shared" si="69"/>
        <v>5</v>
      </c>
      <c r="AD295" s="5">
        <f t="shared" si="31"/>
        <v>0.2432923382</v>
      </c>
      <c r="AE295" s="5">
        <f t="shared" si="32"/>
        <v>58.63929507</v>
      </c>
      <c r="AF295" s="5">
        <f t="shared" si="33"/>
        <v>0.8785149809</v>
      </c>
      <c r="AG295" s="5">
        <f t="shared" si="34"/>
        <v>5.112198802</v>
      </c>
      <c r="AH295" s="5">
        <f t="shared" si="35"/>
        <v>56.23418682</v>
      </c>
      <c r="AI295" s="5">
        <f t="shared" si="36"/>
        <v>2.405108249</v>
      </c>
      <c r="AJ295" s="5">
        <f t="shared" si="37"/>
        <v>240.5108249</v>
      </c>
      <c r="AK295" s="5"/>
      <c r="AL295" s="5">
        <f t="shared" si="70"/>
        <v>5</v>
      </c>
      <c r="AM295" s="5">
        <f t="shared" si="38"/>
        <v>0.1506394102</v>
      </c>
      <c r="AN295" s="5">
        <f t="shared" si="39"/>
        <v>56.86687284</v>
      </c>
      <c r="AO295" s="5">
        <f t="shared" si="40"/>
        <v>0.6591654003</v>
      </c>
      <c r="AP295" s="5">
        <f t="shared" si="41"/>
        <v>4.970283289</v>
      </c>
      <c r="AQ295" s="5">
        <f t="shared" si="42"/>
        <v>59.64339947</v>
      </c>
      <c r="AR295" s="5">
        <f t="shared" si="43"/>
        <v>0</v>
      </c>
      <c r="AS295" s="5">
        <f t="shared" si="44"/>
        <v>0</v>
      </c>
      <c r="AT295" s="5"/>
      <c r="AU295" s="5">
        <f t="shared" si="71"/>
        <v>5</v>
      </c>
      <c r="AV295" s="5">
        <f t="shared" si="45"/>
        <v>0.0403408977</v>
      </c>
      <c r="AW295" s="5">
        <f t="shared" si="46"/>
        <v>51.46024807</v>
      </c>
      <c r="AX295" s="5">
        <f t="shared" si="47"/>
        <v>0.8108185886</v>
      </c>
      <c r="AY295" s="5">
        <f t="shared" si="48"/>
        <v>5.282995658</v>
      </c>
      <c r="AZ295" s="5">
        <f t="shared" si="49"/>
        <v>68.67894356</v>
      </c>
      <c r="BA295" s="5">
        <f t="shared" si="50"/>
        <v>0</v>
      </c>
      <c r="BB295" s="5">
        <f t="shared" si="51"/>
        <v>0</v>
      </c>
      <c r="BC295" s="5"/>
      <c r="BD295" s="5">
        <f t="shared" si="72"/>
        <v>5</v>
      </c>
      <c r="BE295" s="5">
        <f t="shared" si="52"/>
        <v>0.4169130596</v>
      </c>
      <c r="BF295" s="5">
        <f t="shared" si="53"/>
        <v>61.02479173</v>
      </c>
      <c r="BG295" s="5">
        <f t="shared" si="54"/>
        <v>0.7674787551</v>
      </c>
      <c r="BH295" s="5">
        <f t="shared" si="55"/>
        <v>5.486661773</v>
      </c>
      <c r="BI295" s="5">
        <f t="shared" si="56"/>
        <v>76.81326482</v>
      </c>
      <c r="BJ295" s="5">
        <f t="shared" si="57"/>
        <v>0</v>
      </c>
      <c r="BK295" s="5">
        <f t="shared" si="58"/>
        <v>0</v>
      </c>
      <c r="BL295" s="5"/>
      <c r="BM295" s="5">
        <f t="shared" si="73"/>
        <v>5</v>
      </c>
      <c r="BN295" s="5">
        <f t="shared" si="59"/>
        <v>0.2152870637</v>
      </c>
      <c r="BO295" s="5">
        <f t="shared" si="60"/>
        <v>56.75329625</v>
      </c>
      <c r="BP295" s="5">
        <f t="shared" si="61"/>
        <v>0.3406488583</v>
      </c>
      <c r="BQ295" s="5">
        <f t="shared" si="62"/>
        <v>4.838434365</v>
      </c>
      <c r="BR295" s="5">
        <f t="shared" si="63"/>
        <v>72.57651548</v>
      </c>
      <c r="BS295" s="5">
        <f t="shared" si="64"/>
        <v>0</v>
      </c>
      <c r="BT295" s="5">
        <f t="shared" si="65"/>
        <v>0</v>
      </c>
    </row>
    <row r="296" ht="13.5" customHeight="1">
      <c r="A296" s="5"/>
      <c r="B296" s="5">
        <f t="shared" si="66"/>
        <v>6</v>
      </c>
      <c r="C296" s="5">
        <f t="shared" si="10"/>
        <v>0.4385940266</v>
      </c>
      <c r="D296" s="5">
        <f t="shared" si="11"/>
        <v>61.19599195</v>
      </c>
      <c r="E296" s="5">
        <f t="shared" si="12"/>
        <v>0.8026518097</v>
      </c>
      <c r="F296" s="5">
        <f t="shared" si="13"/>
        <v>5.067718031</v>
      </c>
      <c r="G296" s="5">
        <f t="shared" si="14"/>
        <v>40.54174425</v>
      </c>
      <c r="H296" s="5">
        <f t="shared" si="15"/>
        <v>20.65424771</v>
      </c>
      <c r="I296" s="5">
        <f t="shared" si="16"/>
        <v>2065.424771</v>
      </c>
      <c r="J296" s="5"/>
      <c r="K296" s="5">
        <f t="shared" si="67"/>
        <v>6</v>
      </c>
      <c r="L296" s="5">
        <f t="shared" si="17"/>
        <v>0.4533210029</v>
      </c>
      <c r="M296" s="5">
        <f t="shared" si="18"/>
        <v>61.31175773</v>
      </c>
      <c r="N296" s="5">
        <f t="shared" si="19"/>
        <v>0.2994163312</v>
      </c>
      <c r="O296" s="5">
        <f t="shared" si="20"/>
        <v>4.334431065</v>
      </c>
      <c r="P296" s="5">
        <f t="shared" si="21"/>
        <v>39.00987959</v>
      </c>
      <c r="Q296" s="5">
        <f t="shared" si="22"/>
        <v>22.30187814</v>
      </c>
      <c r="R296" s="5">
        <f t="shared" si="23"/>
        <v>2230.187814</v>
      </c>
      <c r="S296" s="5"/>
      <c r="T296" s="5">
        <f t="shared" si="68"/>
        <v>6</v>
      </c>
      <c r="U296" s="5">
        <f t="shared" si="24"/>
        <v>0.4076247558</v>
      </c>
      <c r="V296" s="5">
        <f t="shared" si="25"/>
        <v>62.73950081</v>
      </c>
      <c r="W296" s="5">
        <f t="shared" si="26"/>
        <v>0.5958800373</v>
      </c>
      <c r="X296" s="5">
        <f t="shared" si="27"/>
        <v>4.950063864</v>
      </c>
      <c r="Y296" s="5">
        <f t="shared" si="28"/>
        <v>49.50063864</v>
      </c>
      <c r="Z296" s="5">
        <f t="shared" si="29"/>
        <v>13.23886217</v>
      </c>
      <c r="AA296" s="5">
        <f t="shared" si="30"/>
        <v>1323.886217</v>
      </c>
      <c r="AB296" s="5"/>
      <c r="AC296" s="5">
        <f t="shared" si="69"/>
        <v>6</v>
      </c>
      <c r="AD296" s="5">
        <f t="shared" si="31"/>
        <v>0.2464554669</v>
      </c>
      <c r="AE296" s="5">
        <f t="shared" si="32"/>
        <v>58.47933996</v>
      </c>
      <c r="AF296" s="5">
        <f t="shared" si="33"/>
        <v>0.590439585</v>
      </c>
      <c r="AG296" s="5">
        <f t="shared" si="34"/>
        <v>4.525206209</v>
      </c>
      <c r="AH296" s="5">
        <f t="shared" si="35"/>
        <v>49.7772683</v>
      </c>
      <c r="AI296" s="5">
        <f t="shared" si="36"/>
        <v>8.702071658</v>
      </c>
      <c r="AJ296" s="5">
        <f t="shared" si="37"/>
        <v>870.2071658</v>
      </c>
      <c r="AK296" s="5"/>
      <c r="AL296" s="5">
        <f t="shared" si="70"/>
        <v>6</v>
      </c>
      <c r="AM296" s="5">
        <f t="shared" si="38"/>
        <v>0.8525516571</v>
      </c>
      <c r="AN296" s="5">
        <f t="shared" si="39"/>
        <v>68.14381863</v>
      </c>
      <c r="AO296" s="5">
        <f t="shared" si="40"/>
        <v>0.8043101092</v>
      </c>
      <c r="AP296" s="5">
        <f t="shared" si="41"/>
        <v>5.468657453</v>
      </c>
      <c r="AQ296" s="5">
        <f t="shared" si="42"/>
        <v>65.62388944</v>
      </c>
      <c r="AR296" s="5">
        <f t="shared" si="43"/>
        <v>2.519929193</v>
      </c>
      <c r="AS296" s="5">
        <f t="shared" si="44"/>
        <v>251.9929193</v>
      </c>
      <c r="AT296" s="5"/>
      <c r="AU296" s="5">
        <f t="shared" si="71"/>
        <v>6</v>
      </c>
      <c r="AV296" s="5">
        <f t="shared" si="45"/>
        <v>0.5474946887</v>
      </c>
      <c r="AW296" s="5">
        <f t="shared" si="46"/>
        <v>63.12085884</v>
      </c>
      <c r="AX296" s="5">
        <f t="shared" si="47"/>
        <v>0.1222576387</v>
      </c>
      <c r="AY296" s="5">
        <f t="shared" si="48"/>
        <v>4.19107523</v>
      </c>
      <c r="AZ296" s="5">
        <f t="shared" si="49"/>
        <v>54.48397798</v>
      </c>
      <c r="BA296" s="5">
        <f t="shared" si="50"/>
        <v>8.636880858</v>
      </c>
      <c r="BB296" s="5">
        <f t="shared" si="51"/>
        <v>863.6880858</v>
      </c>
      <c r="BC296" s="5"/>
      <c r="BD296" s="5">
        <f t="shared" si="72"/>
        <v>6</v>
      </c>
      <c r="BE296" s="5">
        <f t="shared" si="52"/>
        <v>0.4461921703</v>
      </c>
      <c r="BF296" s="5">
        <f t="shared" si="53"/>
        <v>62.33700038</v>
      </c>
      <c r="BG296" s="5">
        <f t="shared" si="54"/>
        <v>0.2384409361</v>
      </c>
      <c r="BH296" s="5">
        <f t="shared" si="55"/>
        <v>4.176857513</v>
      </c>
      <c r="BI296" s="5">
        <f t="shared" si="56"/>
        <v>58.47600519</v>
      </c>
      <c r="BJ296" s="5">
        <f t="shared" si="57"/>
        <v>3.860995195</v>
      </c>
      <c r="BK296" s="5">
        <f t="shared" si="58"/>
        <v>386.0995195</v>
      </c>
      <c r="BL296" s="5"/>
      <c r="BM296" s="5">
        <f t="shared" si="73"/>
        <v>6</v>
      </c>
      <c r="BN296" s="5">
        <f t="shared" si="59"/>
        <v>0.9597159507</v>
      </c>
      <c r="BO296" s="5">
        <f t="shared" si="60"/>
        <v>76.16319278</v>
      </c>
      <c r="BP296" s="5">
        <f t="shared" si="61"/>
        <v>0.8868002253</v>
      </c>
      <c r="BQ296" s="5">
        <f t="shared" si="62"/>
        <v>5.120134747</v>
      </c>
      <c r="BR296" s="5">
        <f t="shared" si="63"/>
        <v>76.8020212</v>
      </c>
      <c r="BS296" s="5">
        <f t="shared" si="64"/>
        <v>0</v>
      </c>
      <c r="BT296" s="5">
        <f t="shared" si="65"/>
        <v>0</v>
      </c>
    </row>
    <row r="297" ht="13.5" customHeight="1">
      <c r="A297" s="5"/>
      <c r="B297" s="5">
        <f t="shared" si="66"/>
        <v>7</v>
      </c>
      <c r="C297" s="5">
        <f t="shared" si="10"/>
        <v>0.1456126092</v>
      </c>
      <c r="D297" s="5">
        <f t="shared" si="11"/>
        <v>59.00665447</v>
      </c>
      <c r="E297" s="5">
        <f t="shared" si="12"/>
        <v>0.3847614028</v>
      </c>
      <c r="F297" s="5">
        <f t="shared" si="13"/>
        <v>4.979831073</v>
      </c>
      <c r="G297" s="5">
        <f t="shared" si="14"/>
        <v>39.83864859</v>
      </c>
      <c r="H297" s="5">
        <f t="shared" si="15"/>
        <v>19.16800589</v>
      </c>
      <c r="I297" s="5">
        <f t="shared" si="16"/>
        <v>1916.800589</v>
      </c>
      <c r="J297" s="5"/>
      <c r="K297" s="5">
        <f t="shared" si="67"/>
        <v>7</v>
      </c>
      <c r="L297" s="5">
        <f t="shared" si="17"/>
        <v>0.8629195353</v>
      </c>
      <c r="M297" s="5">
        <f t="shared" si="18"/>
        <v>65.50513641</v>
      </c>
      <c r="N297" s="5">
        <f t="shared" si="19"/>
        <v>0.9842849366</v>
      </c>
      <c r="O297" s="5">
        <f t="shared" si="20"/>
        <v>5.567691502</v>
      </c>
      <c r="P297" s="5">
        <f t="shared" si="21"/>
        <v>50.10922351</v>
      </c>
      <c r="Q297" s="5">
        <f t="shared" si="22"/>
        <v>15.3959129</v>
      </c>
      <c r="R297" s="5">
        <f t="shared" si="23"/>
        <v>1539.59129</v>
      </c>
      <c r="S297" s="5"/>
      <c r="T297" s="5">
        <f t="shared" si="68"/>
        <v>7</v>
      </c>
      <c r="U297" s="5">
        <f t="shared" si="24"/>
        <v>0.3228768751</v>
      </c>
      <c r="V297" s="5">
        <f t="shared" si="25"/>
        <v>61.61586919</v>
      </c>
      <c r="W297" s="5">
        <f t="shared" si="26"/>
        <v>0.09785668758</v>
      </c>
      <c r="X297" s="5">
        <f t="shared" si="27"/>
        <v>4.005074283</v>
      </c>
      <c r="Y297" s="5">
        <f t="shared" si="28"/>
        <v>40.05074283</v>
      </c>
      <c r="Z297" s="5">
        <f t="shared" si="29"/>
        <v>21.56512636</v>
      </c>
      <c r="AA297" s="5">
        <f t="shared" si="30"/>
        <v>2156.512636</v>
      </c>
      <c r="AB297" s="5"/>
      <c r="AC297" s="5">
        <f t="shared" si="69"/>
        <v>7</v>
      </c>
      <c r="AD297" s="5">
        <f t="shared" si="31"/>
        <v>0.128005046</v>
      </c>
      <c r="AE297" s="5">
        <f t="shared" si="32"/>
        <v>58.51958945</v>
      </c>
      <c r="AF297" s="5">
        <f t="shared" si="33"/>
        <v>0.5335435547</v>
      </c>
      <c r="AG297" s="5">
        <f t="shared" si="34"/>
        <v>4.94535007</v>
      </c>
      <c r="AH297" s="5">
        <f t="shared" si="35"/>
        <v>54.39885077</v>
      </c>
      <c r="AI297" s="5">
        <f t="shared" si="36"/>
        <v>4.120738679</v>
      </c>
      <c r="AJ297" s="5">
        <f t="shared" si="37"/>
        <v>412.0738679</v>
      </c>
      <c r="AK297" s="5"/>
      <c r="AL297" s="5">
        <f t="shared" si="70"/>
        <v>7</v>
      </c>
      <c r="AM297" s="5">
        <f t="shared" si="38"/>
        <v>0.9830812525</v>
      </c>
      <c r="AN297" s="5">
        <f t="shared" si="39"/>
        <v>84.45974913</v>
      </c>
      <c r="AO297" s="5">
        <f t="shared" si="40"/>
        <v>0.8386298781</v>
      </c>
      <c r="AP297" s="5">
        <f t="shared" si="41"/>
        <v>5.24985816</v>
      </c>
      <c r="AQ297" s="5">
        <f t="shared" si="42"/>
        <v>62.99829792</v>
      </c>
      <c r="AR297" s="5">
        <f t="shared" si="43"/>
        <v>21.46145121</v>
      </c>
      <c r="AS297" s="5">
        <f t="shared" si="44"/>
        <v>2146.145121</v>
      </c>
      <c r="AT297" s="5"/>
      <c r="AU297" s="5">
        <f t="shared" si="71"/>
        <v>7</v>
      </c>
      <c r="AV297" s="5">
        <f t="shared" si="45"/>
        <v>0.2086049463</v>
      </c>
      <c r="AW297" s="5">
        <f t="shared" si="46"/>
        <v>56.2021159</v>
      </c>
      <c r="AX297" s="5">
        <f t="shared" si="47"/>
        <v>0.9136501975</v>
      </c>
      <c r="AY297" s="5">
        <f t="shared" si="48"/>
        <v>5.930604303</v>
      </c>
      <c r="AZ297" s="5">
        <f t="shared" si="49"/>
        <v>77.09785594</v>
      </c>
      <c r="BA297" s="5">
        <f t="shared" si="50"/>
        <v>0</v>
      </c>
      <c r="BB297" s="5">
        <f t="shared" si="51"/>
        <v>0</v>
      </c>
      <c r="BC297" s="5"/>
      <c r="BD297" s="5">
        <f t="shared" si="72"/>
        <v>7</v>
      </c>
      <c r="BE297" s="5">
        <f t="shared" si="52"/>
        <v>0.5017063925</v>
      </c>
      <c r="BF297" s="5">
        <f t="shared" si="53"/>
        <v>60.25530908</v>
      </c>
      <c r="BG297" s="5">
        <f t="shared" si="54"/>
        <v>0.7434957371</v>
      </c>
      <c r="BH297" s="5">
        <f t="shared" si="55"/>
        <v>5.434446922</v>
      </c>
      <c r="BI297" s="5">
        <f t="shared" si="56"/>
        <v>76.0822569</v>
      </c>
      <c r="BJ297" s="5">
        <f t="shared" si="57"/>
        <v>0</v>
      </c>
      <c r="BK297" s="5">
        <f t="shared" si="58"/>
        <v>0</v>
      </c>
      <c r="BL297" s="5"/>
      <c r="BM297" s="5">
        <f t="shared" si="73"/>
        <v>7</v>
      </c>
      <c r="BN297" s="5">
        <f t="shared" si="59"/>
        <v>0.06187885059</v>
      </c>
      <c r="BO297" s="5">
        <f t="shared" si="60"/>
        <v>53.99341865</v>
      </c>
      <c r="BP297" s="5">
        <f t="shared" si="61"/>
        <v>0.9458820087</v>
      </c>
      <c r="BQ297" s="5">
        <f t="shared" si="62"/>
        <v>5.781177029</v>
      </c>
      <c r="BR297" s="5">
        <f t="shared" si="63"/>
        <v>86.71765544</v>
      </c>
      <c r="BS297" s="5">
        <f t="shared" si="64"/>
        <v>0</v>
      </c>
      <c r="BT297" s="5">
        <f t="shared" si="65"/>
        <v>0</v>
      </c>
    </row>
    <row r="298" ht="13.5" customHeight="1">
      <c r="A298" s="5"/>
      <c r="B298" s="5">
        <f t="shared" si="66"/>
        <v>8</v>
      </c>
      <c r="C298" s="5">
        <f t="shared" si="10"/>
        <v>0.7529179314</v>
      </c>
      <c r="D298" s="5">
        <f t="shared" si="11"/>
        <v>68.69720614</v>
      </c>
      <c r="E298" s="5">
        <f t="shared" si="12"/>
        <v>0.5851729806</v>
      </c>
      <c r="F298" s="5">
        <f t="shared" si="13"/>
        <v>4.934676645</v>
      </c>
      <c r="G298" s="5">
        <f t="shared" si="14"/>
        <v>39.47741316</v>
      </c>
      <c r="H298" s="5">
        <f t="shared" si="15"/>
        <v>29.21979298</v>
      </c>
      <c r="I298" s="5">
        <f t="shared" si="16"/>
        <v>2921.979298</v>
      </c>
      <c r="J298" s="5"/>
      <c r="K298" s="5">
        <f t="shared" si="67"/>
        <v>8</v>
      </c>
      <c r="L298" s="5">
        <f t="shared" si="17"/>
        <v>0.6888022223</v>
      </c>
      <c r="M298" s="5">
        <f t="shared" si="18"/>
        <v>68.90402122</v>
      </c>
      <c r="N298" s="5">
        <f t="shared" si="19"/>
        <v>0.1042178159</v>
      </c>
      <c r="O298" s="5">
        <f t="shared" si="20"/>
        <v>4.084369501</v>
      </c>
      <c r="P298" s="5">
        <f t="shared" si="21"/>
        <v>36.75932551</v>
      </c>
      <c r="Q298" s="5">
        <f t="shared" si="22"/>
        <v>32.14469571</v>
      </c>
      <c r="R298" s="5">
        <f t="shared" si="23"/>
        <v>3214.469571</v>
      </c>
      <c r="S298" s="5"/>
      <c r="T298" s="5">
        <f t="shared" si="68"/>
        <v>8</v>
      </c>
      <c r="U298" s="5">
        <f t="shared" si="24"/>
        <v>0.654357624</v>
      </c>
      <c r="V298" s="5">
        <f t="shared" si="25"/>
        <v>69.91850566</v>
      </c>
      <c r="W298" s="5">
        <f t="shared" si="26"/>
        <v>0.7665099231</v>
      </c>
      <c r="X298" s="5">
        <f t="shared" si="27"/>
        <v>5.474900112</v>
      </c>
      <c r="Y298" s="5">
        <f t="shared" si="28"/>
        <v>54.74900112</v>
      </c>
      <c r="Z298" s="5">
        <f t="shared" si="29"/>
        <v>15.16950454</v>
      </c>
      <c r="AA298" s="5">
        <f t="shared" si="30"/>
        <v>1516.950454</v>
      </c>
      <c r="AB298" s="5"/>
      <c r="AC298" s="5">
        <f t="shared" si="69"/>
        <v>8</v>
      </c>
      <c r="AD298" s="5">
        <f t="shared" si="31"/>
        <v>0.9162036062</v>
      </c>
      <c r="AE298" s="5">
        <f t="shared" si="32"/>
        <v>75.83706945</v>
      </c>
      <c r="AF298" s="5">
        <f t="shared" si="33"/>
        <v>0.7435934261</v>
      </c>
      <c r="AG298" s="5">
        <f t="shared" si="34"/>
        <v>5.080035358</v>
      </c>
      <c r="AH298" s="5">
        <f t="shared" si="35"/>
        <v>55.88038894</v>
      </c>
      <c r="AI298" s="5">
        <f t="shared" si="36"/>
        <v>19.95668051</v>
      </c>
      <c r="AJ298" s="5">
        <f t="shared" si="37"/>
        <v>1995.668051</v>
      </c>
      <c r="AK298" s="5"/>
      <c r="AL298" s="5">
        <f t="shared" si="70"/>
        <v>8</v>
      </c>
      <c r="AM298" s="5">
        <f t="shared" si="38"/>
        <v>0.3052811265</v>
      </c>
      <c r="AN298" s="5">
        <f t="shared" si="39"/>
        <v>62.76682494</v>
      </c>
      <c r="AO298" s="5">
        <f t="shared" si="40"/>
        <v>0.633854178</v>
      </c>
      <c r="AP298" s="5">
        <f t="shared" si="41"/>
        <v>4.956601834</v>
      </c>
      <c r="AQ298" s="5">
        <f t="shared" si="42"/>
        <v>59.479222</v>
      </c>
      <c r="AR298" s="5">
        <f t="shared" si="43"/>
        <v>3.287602932</v>
      </c>
      <c r="AS298" s="5">
        <f t="shared" si="44"/>
        <v>328.7602932</v>
      </c>
      <c r="AT298" s="5"/>
      <c r="AU298" s="5">
        <f t="shared" si="71"/>
        <v>8</v>
      </c>
      <c r="AV298" s="5">
        <f t="shared" si="45"/>
        <v>0.01118561874</v>
      </c>
      <c r="AW298" s="5">
        <f t="shared" si="46"/>
        <v>53.3451847</v>
      </c>
      <c r="AX298" s="5">
        <f t="shared" si="47"/>
        <v>0.9218890001</v>
      </c>
      <c r="AY298" s="5">
        <f t="shared" si="48"/>
        <v>5.50297404</v>
      </c>
      <c r="AZ298" s="5">
        <f t="shared" si="49"/>
        <v>71.53866252</v>
      </c>
      <c r="BA298" s="5">
        <f t="shared" si="50"/>
        <v>0</v>
      </c>
      <c r="BB298" s="5">
        <f t="shared" si="51"/>
        <v>0</v>
      </c>
      <c r="BC298" s="5"/>
      <c r="BD298" s="5">
        <f t="shared" si="72"/>
        <v>8</v>
      </c>
      <c r="BE298" s="5">
        <f t="shared" si="52"/>
        <v>0.9663342273</v>
      </c>
      <c r="BF298" s="5">
        <f t="shared" si="53"/>
        <v>79.15840576</v>
      </c>
      <c r="BG298" s="5">
        <f t="shared" si="54"/>
        <v>0.4401190219</v>
      </c>
      <c r="BH298" s="5">
        <f t="shared" si="55"/>
        <v>4.7840455</v>
      </c>
      <c r="BI298" s="5">
        <f t="shared" si="56"/>
        <v>66.97663701</v>
      </c>
      <c r="BJ298" s="5">
        <f t="shared" si="57"/>
        <v>12.18176875</v>
      </c>
      <c r="BK298" s="5">
        <f t="shared" si="58"/>
        <v>1218.176875</v>
      </c>
      <c r="BL298" s="5"/>
      <c r="BM298" s="5">
        <f t="shared" si="73"/>
        <v>8</v>
      </c>
      <c r="BN298" s="5">
        <f t="shared" si="59"/>
        <v>0.4843374349</v>
      </c>
      <c r="BO298" s="5">
        <f t="shared" si="60"/>
        <v>62.20730262</v>
      </c>
      <c r="BP298" s="5">
        <f t="shared" si="61"/>
        <v>0.09714276883</v>
      </c>
      <c r="BQ298" s="5">
        <f t="shared" si="62"/>
        <v>4.48306198</v>
      </c>
      <c r="BR298" s="5">
        <f t="shared" si="63"/>
        <v>67.2459297</v>
      </c>
      <c r="BS298" s="5">
        <f t="shared" si="64"/>
        <v>0</v>
      </c>
      <c r="BT298" s="5">
        <f t="shared" si="65"/>
        <v>0</v>
      </c>
    </row>
    <row r="299" ht="13.5" customHeight="1">
      <c r="A299" s="5"/>
      <c r="B299" s="5">
        <f t="shared" si="66"/>
        <v>9</v>
      </c>
      <c r="C299" s="5">
        <f t="shared" si="10"/>
        <v>0.8143409495</v>
      </c>
      <c r="D299" s="5">
        <f t="shared" si="11"/>
        <v>68.62177126</v>
      </c>
      <c r="E299" s="5">
        <f t="shared" si="12"/>
        <v>0.8795861229</v>
      </c>
      <c r="F299" s="5">
        <f t="shared" si="13"/>
        <v>5.179877351</v>
      </c>
      <c r="G299" s="5">
        <f t="shared" si="14"/>
        <v>41.43901881</v>
      </c>
      <c r="H299" s="5">
        <f t="shared" si="15"/>
        <v>27.18275245</v>
      </c>
      <c r="I299" s="5">
        <f t="shared" si="16"/>
        <v>2718.275245</v>
      </c>
      <c r="J299" s="5"/>
      <c r="K299" s="5">
        <f t="shared" si="67"/>
        <v>9</v>
      </c>
      <c r="L299" s="5">
        <f t="shared" si="17"/>
        <v>0.4204035244</v>
      </c>
      <c r="M299" s="5">
        <f t="shared" si="18"/>
        <v>63.32207674</v>
      </c>
      <c r="N299" s="5">
        <f t="shared" si="19"/>
        <v>0.8372559185</v>
      </c>
      <c r="O299" s="5">
        <f t="shared" si="20"/>
        <v>5.30664309</v>
      </c>
      <c r="P299" s="5">
        <f t="shared" si="21"/>
        <v>47.75978781</v>
      </c>
      <c r="Q299" s="5">
        <f t="shared" si="22"/>
        <v>15.56228893</v>
      </c>
      <c r="R299" s="5">
        <f t="shared" si="23"/>
        <v>1556.228893</v>
      </c>
      <c r="S299" s="5"/>
      <c r="T299" s="5">
        <f t="shared" si="68"/>
        <v>9</v>
      </c>
      <c r="U299" s="5">
        <f t="shared" si="24"/>
        <v>0.674653111</v>
      </c>
      <c r="V299" s="5">
        <f t="shared" si="25"/>
        <v>69.30401225</v>
      </c>
      <c r="W299" s="5">
        <f t="shared" si="26"/>
        <v>0.9994083989</v>
      </c>
      <c r="X299" s="5">
        <f t="shared" si="27"/>
        <v>5.76420113</v>
      </c>
      <c r="Y299" s="5">
        <f t="shared" si="28"/>
        <v>57.6420113</v>
      </c>
      <c r="Z299" s="5">
        <f t="shared" si="29"/>
        <v>11.66200095</v>
      </c>
      <c r="AA299" s="5">
        <f t="shared" si="30"/>
        <v>1166.200095</v>
      </c>
      <c r="AB299" s="5"/>
      <c r="AC299" s="5">
        <f t="shared" si="69"/>
        <v>9</v>
      </c>
      <c r="AD299" s="5">
        <f t="shared" si="31"/>
        <v>0.2402021163</v>
      </c>
      <c r="AE299" s="5">
        <f t="shared" si="32"/>
        <v>59.51557991</v>
      </c>
      <c r="AF299" s="5">
        <f t="shared" si="33"/>
        <v>0.1444607854</v>
      </c>
      <c r="AG299" s="5">
        <f t="shared" si="34"/>
        <v>4.236426815</v>
      </c>
      <c r="AH299" s="5">
        <f t="shared" si="35"/>
        <v>46.60069496</v>
      </c>
      <c r="AI299" s="5">
        <f t="shared" si="36"/>
        <v>12.91488495</v>
      </c>
      <c r="AJ299" s="5">
        <f t="shared" si="37"/>
        <v>1291.488495</v>
      </c>
      <c r="AK299" s="5"/>
      <c r="AL299" s="5">
        <f t="shared" si="70"/>
        <v>9</v>
      </c>
      <c r="AM299" s="5">
        <f t="shared" si="38"/>
        <v>0.6962702998</v>
      </c>
      <c r="AN299" s="5">
        <f t="shared" si="39"/>
        <v>67.09635776</v>
      </c>
      <c r="AO299" s="5">
        <f t="shared" si="40"/>
        <v>0.8555233251</v>
      </c>
      <c r="AP299" s="5">
        <f t="shared" si="41"/>
        <v>5.162789041</v>
      </c>
      <c r="AQ299" s="5">
        <f t="shared" si="42"/>
        <v>61.95346849</v>
      </c>
      <c r="AR299" s="5">
        <f t="shared" si="43"/>
        <v>5.142889275</v>
      </c>
      <c r="AS299" s="5">
        <f t="shared" si="44"/>
        <v>514.2889275</v>
      </c>
      <c r="AT299" s="5"/>
      <c r="AU299" s="5">
        <f t="shared" si="71"/>
        <v>9</v>
      </c>
      <c r="AV299" s="5">
        <f t="shared" si="45"/>
        <v>0.6298380286</v>
      </c>
      <c r="AW299" s="5">
        <f t="shared" si="46"/>
        <v>67.29376834</v>
      </c>
      <c r="AX299" s="5">
        <f t="shared" si="47"/>
        <v>0.3020090963</v>
      </c>
      <c r="AY299" s="5">
        <f t="shared" si="48"/>
        <v>4.82797623</v>
      </c>
      <c r="AZ299" s="5">
        <f t="shared" si="49"/>
        <v>62.76369099</v>
      </c>
      <c r="BA299" s="5">
        <f t="shared" si="50"/>
        <v>4.530077347</v>
      </c>
      <c r="BB299" s="5">
        <f t="shared" si="51"/>
        <v>453.0077347</v>
      </c>
      <c r="BC299" s="5"/>
      <c r="BD299" s="5">
        <f t="shared" si="72"/>
        <v>9</v>
      </c>
      <c r="BE299" s="5">
        <f t="shared" si="52"/>
        <v>0.5033222931</v>
      </c>
      <c r="BF299" s="5">
        <f t="shared" si="53"/>
        <v>60.06992681</v>
      </c>
      <c r="BG299" s="5">
        <f t="shared" si="54"/>
        <v>0.00149244051</v>
      </c>
      <c r="BH299" s="5">
        <f t="shared" si="55"/>
        <v>4.128772549</v>
      </c>
      <c r="BI299" s="5">
        <f t="shared" si="56"/>
        <v>57.80281569</v>
      </c>
      <c r="BJ299" s="5">
        <f t="shared" si="57"/>
        <v>2.267111123</v>
      </c>
      <c r="BK299" s="5">
        <f t="shared" si="58"/>
        <v>226.7111123</v>
      </c>
      <c r="BL299" s="5"/>
      <c r="BM299" s="5">
        <f t="shared" si="73"/>
        <v>9</v>
      </c>
      <c r="BN299" s="5">
        <f t="shared" si="59"/>
        <v>0.9779113907</v>
      </c>
      <c r="BO299" s="5">
        <f t="shared" si="60"/>
        <v>78.41570027</v>
      </c>
      <c r="BP299" s="5">
        <f t="shared" si="61"/>
        <v>0.4432547821</v>
      </c>
      <c r="BQ299" s="5">
        <f t="shared" si="62"/>
        <v>4.928295111</v>
      </c>
      <c r="BR299" s="5">
        <f t="shared" si="63"/>
        <v>73.92442667</v>
      </c>
      <c r="BS299" s="5">
        <f t="shared" si="64"/>
        <v>4.491273602</v>
      </c>
      <c r="BT299" s="5">
        <f t="shared" si="65"/>
        <v>449.1273602</v>
      </c>
    </row>
    <row r="300" ht="13.5" customHeight="1">
      <c r="A300" s="5"/>
      <c r="B300" s="5">
        <f t="shared" si="66"/>
        <v>10</v>
      </c>
      <c r="C300" s="5">
        <f t="shared" si="10"/>
        <v>0.4552257588</v>
      </c>
      <c r="D300" s="5">
        <f t="shared" si="11"/>
        <v>61.854815</v>
      </c>
      <c r="E300" s="5">
        <f t="shared" si="12"/>
        <v>0.6847738969</v>
      </c>
      <c r="F300" s="5">
        <f t="shared" si="13"/>
        <v>4.568514173</v>
      </c>
      <c r="G300" s="5">
        <f t="shared" si="14"/>
        <v>36.54811339</v>
      </c>
      <c r="H300" s="5">
        <f t="shared" si="15"/>
        <v>25.30670161</v>
      </c>
      <c r="I300" s="5">
        <f t="shared" si="16"/>
        <v>2530.670161</v>
      </c>
      <c r="J300" s="5"/>
      <c r="K300" s="5">
        <f t="shared" si="67"/>
        <v>10</v>
      </c>
      <c r="L300" s="5">
        <f t="shared" si="17"/>
        <v>0.09759358358</v>
      </c>
      <c r="M300" s="5">
        <f t="shared" si="18"/>
        <v>50.40787607</v>
      </c>
      <c r="N300" s="5">
        <f t="shared" si="19"/>
        <v>0.1809865573</v>
      </c>
      <c r="O300" s="5">
        <f t="shared" si="20"/>
        <v>4.212455026</v>
      </c>
      <c r="P300" s="5">
        <f t="shared" si="21"/>
        <v>37.91209523</v>
      </c>
      <c r="Q300" s="5">
        <f t="shared" si="22"/>
        <v>12.49578083</v>
      </c>
      <c r="R300" s="5">
        <f t="shared" si="23"/>
        <v>1249.578083</v>
      </c>
      <c r="S300" s="5"/>
      <c r="T300" s="5">
        <f t="shared" si="68"/>
        <v>10</v>
      </c>
      <c r="U300" s="5">
        <f t="shared" si="24"/>
        <v>0.8788617337</v>
      </c>
      <c r="V300" s="5">
        <f t="shared" si="25"/>
        <v>65.57229594</v>
      </c>
      <c r="W300" s="5">
        <f t="shared" si="26"/>
        <v>0.2226231196</v>
      </c>
      <c r="X300" s="5">
        <f t="shared" si="27"/>
        <v>4.005079017</v>
      </c>
      <c r="Y300" s="5">
        <f t="shared" si="28"/>
        <v>40.05079017</v>
      </c>
      <c r="Z300" s="5">
        <f t="shared" si="29"/>
        <v>25.52150577</v>
      </c>
      <c r="AA300" s="5">
        <f t="shared" si="30"/>
        <v>2552.150577</v>
      </c>
      <c r="AB300" s="5"/>
      <c r="AC300" s="5">
        <f t="shared" si="69"/>
        <v>10</v>
      </c>
      <c r="AD300" s="5">
        <f t="shared" si="31"/>
        <v>0.4846289477</v>
      </c>
      <c r="AE300" s="5">
        <f t="shared" si="32"/>
        <v>64.60117038</v>
      </c>
      <c r="AF300" s="5">
        <f t="shared" si="33"/>
        <v>0.8487560108</v>
      </c>
      <c r="AG300" s="5">
        <f t="shared" si="34"/>
        <v>5.140389675</v>
      </c>
      <c r="AH300" s="5">
        <f t="shared" si="35"/>
        <v>56.54428642</v>
      </c>
      <c r="AI300" s="5">
        <f t="shared" si="36"/>
        <v>8.056883956</v>
      </c>
      <c r="AJ300" s="5">
        <f t="shared" si="37"/>
        <v>805.6883956</v>
      </c>
      <c r="AK300" s="5"/>
      <c r="AL300" s="5">
        <f t="shared" si="70"/>
        <v>10</v>
      </c>
      <c r="AM300" s="5">
        <f t="shared" si="38"/>
        <v>0.7142413789</v>
      </c>
      <c r="AN300" s="5">
        <f t="shared" si="39"/>
        <v>65.63913731</v>
      </c>
      <c r="AO300" s="5">
        <f t="shared" si="40"/>
        <v>0.1112003114</v>
      </c>
      <c r="AP300" s="5">
        <f t="shared" si="41"/>
        <v>4.112825223</v>
      </c>
      <c r="AQ300" s="5">
        <f t="shared" si="42"/>
        <v>49.35390268</v>
      </c>
      <c r="AR300" s="5">
        <f t="shared" si="43"/>
        <v>16.28523463</v>
      </c>
      <c r="AS300" s="5">
        <f t="shared" si="44"/>
        <v>1628.523463</v>
      </c>
      <c r="AT300" s="5"/>
      <c r="AU300" s="5">
        <f t="shared" si="71"/>
        <v>10</v>
      </c>
      <c r="AV300" s="5">
        <f t="shared" si="45"/>
        <v>0.3519973909</v>
      </c>
      <c r="AW300" s="5">
        <f t="shared" si="46"/>
        <v>64.26574089</v>
      </c>
      <c r="AX300" s="5">
        <f t="shared" si="47"/>
        <v>0.1272987924</v>
      </c>
      <c r="AY300" s="5">
        <f t="shared" si="48"/>
        <v>4.0390586</v>
      </c>
      <c r="AZ300" s="5">
        <f t="shared" si="49"/>
        <v>52.5077618</v>
      </c>
      <c r="BA300" s="5">
        <f t="shared" si="50"/>
        <v>11.75797909</v>
      </c>
      <c r="BB300" s="5">
        <f t="shared" si="51"/>
        <v>1175.797909</v>
      </c>
      <c r="BC300" s="5"/>
      <c r="BD300" s="5">
        <f t="shared" si="72"/>
        <v>10</v>
      </c>
      <c r="BE300" s="5">
        <f t="shared" si="52"/>
        <v>0.08584300899</v>
      </c>
      <c r="BF300" s="5">
        <f t="shared" si="53"/>
        <v>50.43293555</v>
      </c>
      <c r="BG300" s="5">
        <f t="shared" si="54"/>
        <v>0.4948294129</v>
      </c>
      <c r="BH300" s="5">
        <f t="shared" si="55"/>
        <v>4.852074139</v>
      </c>
      <c r="BI300" s="5">
        <f t="shared" si="56"/>
        <v>67.92903794</v>
      </c>
      <c r="BJ300" s="5">
        <f t="shared" si="57"/>
        <v>0</v>
      </c>
      <c r="BK300" s="5">
        <f t="shared" si="58"/>
        <v>0</v>
      </c>
      <c r="BL300" s="5"/>
      <c r="BM300" s="5">
        <f t="shared" si="73"/>
        <v>10</v>
      </c>
      <c r="BN300" s="5">
        <f t="shared" si="59"/>
        <v>0.7570693128</v>
      </c>
      <c r="BO300" s="5">
        <f t="shared" si="60"/>
        <v>65.12122114</v>
      </c>
      <c r="BP300" s="5">
        <f t="shared" si="61"/>
        <v>0.1045273373</v>
      </c>
      <c r="BQ300" s="5">
        <f t="shared" si="62"/>
        <v>4.311933329</v>
      </c>
      <c r="BR300" s="5">
        <f t="shared" si="63"/>
        <v>64.67899993</v>
      </c>
      <c r="BS300" s="5">
        <f t="shared" si="64"/>
        <v>0.4422212034</v>
      </c>
      <c r="BT300" s="5">
        <f t="shared" si="65"/>
        <v>44.22212034</v>
      </c>
    </row>
    <row r="301" ht="13.5" customHeight="1">
      <c r="A301" s="5"/>
      <c r="B301" s="5">
        <f t="shared" si="66"/>
        <v>11</v>
      </c>
      <c r="C301" s="5">
        <f t="shared" si="10"/>
        <v>0.9434149336</v>
      </c>
      <c r="D301" s="5">
        <f t="shared" si="11"/>
        <v>79.07543034</v>
      </c>
      <c r="E301" s="5">
        <f t="shared" si="12"/>
        <v>0.8235156744</v>
      </c>
      <c r="F301" s="5">
        <f t="shared" si="13"/>
        <v>5.147314292</v>
      </c>
      <c r="G301" s="5">
        <f t="shared" si="14"/>
        <v>41.17851434</v>
      </c>
      <c r="H301" s="5">
        <f t="shared" si="15"/>
        <v>37.896916</v>
      </c>
      <c r="I301" s="5">
        <f t="shared" si="16"/>
        <v>3789.6916</v>
      </c>
      <c r="J301" s="5"/>
      <c r="K301" s="5">
        <f t="shared" si="67"/>
        <v>11</v>
      </c>
      <c r="L301" s="5">
        <f t="shared" si="17"/>
        <v>0.6153708612</v>
      </c>
      <c r="M301" s="5">
        <f t="shared" si="18"/>
        <v>67.69502355</v>
      </c>
      <c r="N301" s="5">
        <f t="shared" si="19"/>
        <v>0.6717333842</v>
      </c>
      <c r="O301" s="5">
        <f t="shared" si="20"/>
        <v>4.857001293</v>
      </c>
      <c r="P301" s="5">
        <f t="shared" si="21"/>
        <v>43.71301163</v>
      </c>
      <c r="Q301" s="5">
        <f t="shared" si="22"/>
        <v>23.98201192</v>
      </c>
      <c r="R301" s="5">
        <f t="shared" si="23"/>
        <v>2398.201192</v>
      </c>
      <c r="S301" s="5"/>
      <c r="T301" s="5">
        <f t="shared" si="68"/>
        <v>11</v>
      </c>
      <c r="U301" s="5">
        <f t="shared" si="24"/>
        <v>0.3774068885</v>
      </c>
      <c r="V301" s="5">
        <f t="shared" si="25"/>
        <v>60.35942665</v>
      </c>
      <c r="W301" s="5">
        <f t="shared" si="26"/>
        <v>0.5442264403</v>
      </c>
      <c r="X301" s="5">
        <f t="shared" si="27"/>
        <v>4.693183034</v>
      </c>
      <c r="Y301" s="5">
        <f t="shared" si="28"/>
        <v>46.93183034</v>
      </c>
      <c r="Z301" s="5">
        <f t="shared" si="29"/>
        <v>13.4275963</v>
      </c>
      <c r="AA301" s="5">
        <f t="shared" si="30"/>
        <v>1342.75963</v>
      </c>
      <c r="AB301" s="5"/>
      <c r="AC301" s="5">
        <f t="shared" si="69"/>
        <v>11</v>
      </c>
      <c r="AD301" s="5">
        <f t="shared" si="31"/>
        <v>0.1384632941</v>
      </c>
      <c r="AE301" s="5">
        <f t="shared" si="32"/>
        <v>56.4070542</v>
      </c>
      <c r="AF301" s="5">
        <f t="shared" si="33"/>
        <v>0.4802682361</v>
      </c>
      <c r="AG301" s="5">
        <f t="shared" si="34"/>
        <v>4.676146389</v>
      </c>
      <c r="AH301" s="5">
        <f t="shared" si="35"/>
        <v>51.43761028</v>
      </c>
      <c r="AI301" s="5">
        <f t="shared" si="36"/>
        <v>4.969443921</v>
      </c>
      <c r="AJ301" s="5">
        <f t="shared" si="37"/>
        <v>496.9443921</v>
      </c>
      <c r="AK301" s="5"/>
      <c r="AL301" s="5">
        <f t="shared" si="70"/>
        <v>11</v>
      </c>
      <c r="AM301" s="5">
        <f t="shared" si="38"/>
        <v>0.5832314452</v>
      </c>
      <c r="AN301" s="5">
        <f t="shared" si="39"/>
        <v>67.02529543</v>
      </c>
      <c r="AO301" s="5">
        <f t="shared" si="40"/>
        <v>0.5935206732</v>
      </c>
      <c r="AP301" s="5">
        <f t="shared" si="41"/>
        <v>4.557989597</v>
      </c>
      <c r="AQ301" s="5">
        <f t="shared" si="42"/>
        <v>54.69587516</v>
      </c>
      <c r="AR301" s="5">
        <f t="shared" si="43"/>
        <v>12.32942026</v>
      </c>
      <c r="AS301" s="5">
        <f t="shared" si="44"/>
        <v>1232.942026</v>
      </c>
      <c r="AT301" s="5"/>
      <c r="AU301" s="5">
        <f t="shared" si="71"/>
        <v>11</v>
      </c>
      <c r="AV301" s="5">
        <f t="shared" si="45"/>
        <v>0.0813564554</v>
      </c>
      <c r="AW301" s="5">
        <f t="shared" si="46"/>
        <v>50.50328205</v>
      </c>
      <c r="AX301" s="5">
        <f t="shared" si="47"/>
        <v>0.306583621</v>
      </c>
      <c r="AY301" s="5">
        <f t="shared" si="48"/>
        <v>4.638235758</v>
      </c>
      <c r="AZ301" s="5">
        <f t="shared" si="49"/>
        <v>60.29706486</v>
      </c>
      <c r="BA301" s="5">
        <f t="shared" si="50"/>
        <v>0</v>
      </c>
      <c r="BB301" s="5">
        <f t="shared" si="51"/>
        <v>0</v>
      </c>
      <c r="BC301" s="5"/>
      <c r="BD301" s="5">
        <f t="shared" si="72"/>
        <v>11</v>
      </c>
      <c r="BE301" s="5">
        <f t="shared" si="52"/>
        <v>0.07291383834</v>
      </c>
      <c r="BF301" s="5">
        <f t="shared" si="53"/>
        <v>52.86586257</v>
      </c>
      <c r="BG301" s="5">
        <f t="shared" si="54"/>
        <v>0.6421018978</v>
      </c>
      <c r="BH301" s="5">
        <f t="shared" si="55"/>
        <v>4.697073195</v>
      </c>
      <c r="BI301" s="5">
        <f t="shared" si="56"/>
        <v>65.75902473</v>
      </c>
      <c r="BJ301" s="5">
        <f t="shared" si="57"/>
        <v>0</v>
      </c>
      <c r="BK301" s="5">
        <f t="shared" si="58"/>
        <v>0</v>
      </c>
      <c r="BL301" s="5"/>
      <c r="BM301" s="5">
        <f t="shared" si="73"/>
        <v>11</v>
      </c>
      <c r="BN301" s="5">
        <f t="shared" si="59"/>
        <v>0.5748435808</v>
      </c>
      <c r="BO301" s="5">
        <f t="shared" si="60"/>
        <v>68.66371799</v>
      </c>
      <c r="BP301" s="5">
        <f t="shared" si="61"/>
        <v>0.1564589492</v>
      </c>
      <c r="BQ301" s="5">
        <f t="shared" si="62"/>
        <v>4.404819071</v>
      </c>
      <c r="BR301" s="5">
        <f t="shared" si="63"/>
        <v>66.07228606</v>
      </c>
      <c r="BS301" s="5">
        <f t="shared" si="64"/>
        <v>2.591431928</v>
      </c>
      <c r="BT301" s="5">
        <f t="shared" si="65"/>
        <v>259.1431928</v>
      </c>
    </row>
    <row r="302" ht="13.5" customHeight="1">
      <c r="A302" s="5"/>
      <c r="B302" s="5">
        <f t="shared" si="66"/>
        <v>12</v>
      </c>
      <c r="C302" s="5">
        <f t="shared" si="10"/>
        <v>0.7716442933</v>
      </c>
      <c r="D302" s="5">
        <f t="shared" si="11"/>
        <v>66.56906191</v>
      </c>
      <c r="E302" s="5">
        <f t="shared" si="12"/>
        <v>0.781670975</v>
      </c>
      <c r="F302" s="5">
        <f t="shared" si="13"/>
        <v>5.324046332</v>
      </c>
      <c r="G302" s="5">
        <f t="shared" si="14"/>
        <v>42.59237066</v>
      </c>
      <c r="H302" s="5">
        <f t="shared" si="15"/>
        <v>23.97669125</v>
      </c>
      <c r="I302" s="5">
        <f t="shared" si="16"/>
        <v>2397.669125</v>
      </c>
      <c r="J302" s="5"/>
      <c r="K302" s="5">
        <f t="shared" si="67"/>
        <v>12</v>
      </c>
      <c r="L302" s="5">
        <f t="shared" si="17"/>
        <v>0.5259290676</v>
      </c>
      <c r="M302" s="5">
        <f t="shared" si="18"/>
        <v>63.0392502</v>
      </c>
      <c r="N302" s="5">
        <f t="shared" si="19"/>
        <v>0.08981247585</v>
      </c>
      <c r="O302" s="5">
        <f t="shared" si="20"/>
        <v>4.469209719</v>
      </c>
      <c r="P302" s="5">
        <f t="shared" si="21"/>
        <v>40.22288747</v>
      </c>
      <c r="Q302" s="5">
        <f t="shared" si="22"/>
        <v>22.81636273</v>
      </c>
      <c r="R302" s="5">
        <f t="shared" si="23"/>
        <v>2281.636273</v>
      </c>
      <c r="S302" s="5"/>
      <c r="T302" s="5">
        <f t="shared" si="68"/>
        <v>12</v>
      </c>
      <c r="U302" s="5">
        <f t="shared" si="24"/>
        <v>0.4698163206</v>
      </c>
      <c r="V302" s="5">
        <f t="shared" si="25"/>
        <v>60.13391001</v>
      </c>
      <c r="W302" s="5">
        <f t="shared" si="26"/>
        <v>0.6843198297</v>
      </c>
      <c r="X302" s="5">
        <f t="shared" si="27"/>
        <v>4.64004402</v>
      </c>
      <c r="Y302" s="5">
        <f t="shared" si="28"/>
        <v>46.4004402</v>
      </c>
      <c r="Z302" s="5">
        <f t="shared" si="29"/>
        <v>13.7334698</v>
      </c>
      <c r="AA302" s="5">
        <f t="shared" si="30"/>
        <v>1373.34698</v>
      </c>
      <c r="AB302" s="5"/>
      <c r="AC302" s="5">
        <f t="shared" si="69"/>
        <v>12</v>
      </c>
      <c r="AD302" s="5">
        <f t="shared" si="31"/>
        <v>0.1396588448</v>
      </c>
      <c r="AE302" s="5">
        <f t="shared" si="32"/>
        <v>59.49523046</v>
      </c>
      <c r="AF302" s="5">
        <f t="shared" si="33"/>
        <v>0.5603471027</v>
      </c>
      <c r="AG302" s="5">
        <f t="shared" si="34"/>
        <v>4.922313797</v>
      </c>
      <c r="AH302" s="5">
        <f t="shared" si="35"/>
        <v>54.14545177</v>
      </c>
      <c r="AI302" s="5">
        <f t="shared" si="36"/>
        <v>5.349778696</v>
      </c>
      <c r="AJ302" s="5">
        <f t="shared" si="37"/>
        <v>534.9778696</v>
      </c>
      <c r="AK302" s="5"/>
      <c r="AL302" s="5">
        <f t="shared" si="70"/>
        <v>12</v>
      </c>
      <c r="AM302" s="5">
        <f t="shared" si="38"/>
        <v>0.01142611739</v>
      </c>
      <c r="AN302" s="5">
        <f t="shared" si="39"/>
        <v>53.59406423</v>
      </c>
      <c r="AO302" s="5">
        <f t="shared" si="40"/>
        <v>0.0581425642</v>
      </c>
      <c r="AP302" s="5">
        <f t="shared" si="41"/>
        <v>4.369408279</v>
      </c>
      <c r="AQ302" s="5">
        <f t="shared" si="42"/>
        <v>52.43289934</v>
      </c>
      <c r="AR302" s="5">
        <f t="shared" si="43"/>
        <v>1.161164882</v>
      </c>
      <c r="AS302" s="5">
        <f t="shared" si="44"/>
        <v>116.1164882</v>
      </c>
      <c r="AT302" s="5"/>
      <c r="AU302" s="5">
        <f t="shared" si="71"/>
        <v>12</v>
      </c>
      <c r="AV302" s="5">
        <f t="shared" si="45"/>
        <v>0.6092960582</v>
      </c>
      <c r="AW302" s="5">
        <f t="shared" si="46"/>
        <v>69.04242703</v>
      </c>
      <c r="AX302" s="5">
        <f t="shared" si="47"/>
        <v>0.9996288264</v>
      </c>
      <c r="AY302" s="5">
        <f t="shared" si="48"/>
        <v>5.581289263</v>
      </c>
      <c r="AZ302" s="5">
        <f t="shared" si="49"/>
        <v>72.55676042</v>
      </c>
      <c r="BA302" s="5">
        <f t="shared" si="50"/>
        <v>0</v>
      </c>
      <c r="BB302" s="5">
        <f t="shared" si="51"/>
        <v>0</v>
      </c>
      <c r="BC302" s="5"/>
      <c r="BD302" s="5">
        <f t="shared" si="72"/>
        <v>12</v>
      </c>
      <c r="BE302" s="5">
        <f t="shared" si="52"/>
        <v>0.3635037331</v>
      </c>
      <c r="BF302" s="5">
        <f t="shared" si="53"/>
        <v>60.82389343</v>
      </c>
      <c r="BG302" s="5">
        <f t="shared" si="54"/>
        <v>0.5511342958</v>
      </c>
      <c r="BH302" s="5">
        <f t="shared" si="55"/>
        <v>4.758506799</v>
      </c>
      <c r="BI302" s="5">
        <f t="shared" si="56"/>
        <v>66.61909518</v>
      </c>
      <c r="BJ302" s="5">
        <f t="shared" si="57"/>
        <v>0</v>
      </c>
      <c r="BK302" s="5">
        <f t="shared" si="58"/>
        <v>0</v>
      </c>
      <c r="BL302" s="5"/>
      <c r="BM302" s="5">
        <f t="shared" si="73"/>
        <v>12</v>
      </c>
      <c r="BN302" s="5">
        <f t="shared" si="59"/>
        <v>0.8195929601</v>
      </c>
      <c r="BO302" s="5">
        <f t="shared" si="60"/>
        <v>67.63796593</v>
      </c>
      <c r="BP302" s="5">
        <f t="shared" si="61"/>
        <v>0.579701843</v>
      </c>
      <c r="BQ302" s="5">
        <f t="shared" si="62"/>
        <v>4.891759015</v>
      </c>
      <c r="BR302" s="5">
        <f t="shared" si="63"/>
        <v>73.37638523</v>
      </c>
      <c r="BS302" s="5">
        <f t="shared" si="64"/>
        <v>0</v>
      </c>
      <c r="BT302" s="5">
        <f t="shared" si="65"/>
        <v>0</v>
      </c>
    </row>
    <row r="303" ht="13.5" customHeight="1">
      <c r="A303" s="5"/>
      <c r="B303" s="5">
        <f t="shared" si="66"/>
        <v>13</v>
      </c>
      <c r="C303" s="5">
        <f t="shared" si="10"/>
        <v>0.03452044693</v>
      </c>
      <c r="D303" s="5">
        <f t="shared" si="11"/>
        <v>54.58808438</v>
      </c>
      <c r="E303" s="5">
        <f t="shared" si="12"/>
        <v>0.795528494</v>
      </c>
      <c r="F303" s="5">
        <f t="shared" si="13"/>
        <v>5.076697524</v>
      </c>
      <c r="G303" s="5">
        <f t="shared" si="14"/>
        <v>40.61358019</v>
      </c>
      <c r="H303" s="5">
        <f t="shared" si="15"/>
        <v>13.97450419</v>
      </c>
      <c r="I303" s="5">
        <f t="shared" si="16"/>
        <v>1397.450419</v>
      </c>
      <c r="J303" s="5"/>
      <c r="K303" s="5">
        <f t="shared" si="67"/>
        <v>13</v>
      </c>
      <c r="L303" s="5">
        <f t="shared" si="17"/>
        <v>0.7551977686</v>
      </c>
      <c r="M303" s="5">
        <f t="shared" si="18"/>
        <v>68.89831824</v>
      </c>
      <c r="N303" s="5">
        <f t="shared" si="19"/>
        <v>0.5723647394</v>
      </c>
      <c r="O303" s="5">
        <f t="shared" si="20"/>
        <v>4.842744345</v>
      </c>
      <c r="P303" s="5">
        <f t="shared" si="21"/>
        <v>43.5846991</v>
      </c>
      <c r="Q303" s="5">
        <f t="shared" si="22"/>
        <v>25.31361913</v>
      </c>
      <c r="R303" s="5">
        <f t="shared" si="23"/>
        <v>2531.361913</v>
      </c>
      <c r="S303" s="5"/>
      <c r="T303" s="5">
        <f t="shared" si="68"/>
        <v>13</v>
      </c>
      <c r="U303" s="5">
        <f t="shared" si="24"/>
        <v>0.7968732547</v>
      </c>
      <c r="V303" s="5">
        <f t="shared" si="25"/>
        <v>66.02712186</v>
      </c>
      <c r="W303" s="5">
        <f t="shared" si="26"/>
        <v>0.6607096665</v>
      </c>
      <c r="X303" s="5">
        <f t="shared" si="27"/>
        <v>4.862548138</v>
      </c>
      <c r="Y303" s="5">
        <f t="shared" si="28"/>
        <v>48.62548138</v>
      </c>
      <c r="Z303" s="5">
        <f t="shared" si="29"/>
        <v>17.40164048</v>
      </c>
      <c r="AA303" s="5">
        <f t="shared" si="30"/>
        <v>1740.164048</v>
      </c>
      <c r="AB303" s="5"/>
      <c r="AC303" s="5">
        <f t="shared" si="69"/>
        <v>13</v>
      </c>
      <c r="AD303" s="5">
        <f t="shared" si="31"/>
        <v>0.5873641403</v>
      </c>
      <c r="AE303" s="5">
        <f t="shared" si="32"/>
        <v>68.49218488</v>
      </c>
      <c r="AF303" s="5">
        <f t="shared" si="33"/>
        <v>0.8707882047</v>
      </c>
      <c r="AG303" s="5">
        <f t="shared" si="34"/>
        <v>5.222585068</v>
      </c>
      <c r="AH303" s="5">
        <f t="shared" si="35"/>
        <v>57.44843575</v>
      </c>
      <c r="AI303" s="5">
        <f t="shared" si="36"/>
        <v>11.04374913</v>
      </c>
      <c r="AJ303" s="5">
        <f t="shared" si="37"/>
        <v>1104.374913</v>
      </c>
      <c r="AK303" s="5"/>
      <c r="AL303" s="5">
        <f t="shared" si="70"/>
        <v>13</v>
      </c>
      <c r="AM303" s="5">
        <f t="shared" si="38"/>
        <v>0.9587483474</v>
      </c>
      <c r="AN303" s="5">
        <f t="shared" si="39"/>
        <v>79.80731041</v>
      </c>
      <c r="AO303" s="5">
        <f t="shared" si="40"/>
        <v>0.1479252412</v>
      </c>
      <c r="AP303" s="5">
        <f t="shared" si="41"/>
        <v>4.224110651</v>
      </c>
      <c r="AQ303" s="5">
        <f t="shared" si="42"/>
        <v>50.68932781</v>
      </c>
      <c r="AR303" s="5">
        <f t="shared" si="43"/>
        <v>29.1179826</v>
      </c>
      <c r="AS303" s="5">
        <f t="shared" si="44"/>
        <v>2911.79826</v>
      </c>
      <c r="AT303" s="5"/>
      <c r="AU303" s="5">
        <f t="shared" si="71"/>
        <v>13</v>
      </c>
      <c r="AV303" s="5">
        <f t="shared" si="45"/>
        <v>0.09979006314</v>
      </c>
      <c r="AW303" s="5">
        <f t="shared" si="46"/>
        <v>54.47995296</v>
      </c>
      <c r="AX303" s="5">
        <f t="shared" si="47"/>
        <v>0.1209582179</v>
      </c>
      <c r="AY303" s="5">
        <f t="shared" si="48"/>
        <v>4.498266319</v>
      </c>
      <c r="AZ303" s="5">
        <f t="shared" si="49"/>
        <v>58.47746215</v>
      </c>
      <c r="BA303" s="5">
        <f t="shared" si="50"/>
        <v>0</v>
      </c>
      <c r="BB303" s="5">
        <f t="shared" si="51"/>
        <v>0</v>
      </c>
      <c r="BC303" s="5"/>
      <c r="BD303" s="5">
        <f t="shared" si="72"/>
        <v>13</v>
      </c>
      <c r="BE303" s="5">
        <f t="shared" si="52"/>
        <v>0.7846796089</v>
      </c>
      <c r="BF303" s="5">
        <f t="shared" si="53"/>
        <v>69.20485945</v>
      </c>
      <c r="BG303" s="5">
        <f t="shared" si="54"/>
        <v>0.8443077292</v>
      </c>
      <c r="BH303" s="5">
        <f t="shared" si="55"/>
        <v>5.176381496</v>
      </c>
      <c r="BI303" s="5">
        <f t="shared" si="56"/>
        <v>72.46934094</v>
      </c>
      <c r="BJ303" s="5">
        <f t="shared" si="57"/>
        <v>0</v>
      </c>
      <c r="BK303" s="5">
        <f t="shared" si="58"/>
        <v>0</v>
      </c>
      <c r="BL303" s="5"/>
      <c r="BM303" s="5">
        <f t="shared" si="73"/>
        <v>13</v>
      </c>
      <c r="BN303" s="5">
        <f t="shared" si="59"/>
        <v>0.09139826023</v>
      </c>
      <c r="BO303" s="5">
        <f t="shared" si="60"/>
        <v>52.7948595</v>
      </c>
      <c r="BP303" s="5">
        <f t="shared" si="61"/>
        <v>0.9227622819</v>
      </c>
      <c r="BQ303" s="5">
        <f t="shared" si="62"/>
        <v>5.785835256</v>
      </c>
      <c r="BR303" s="5">
        <f t="shared" si="63"/>
        <v>86.78752883</v>
      </c>
      <c r="BS303" s="5">
        <f t="shared" si="64"/>
        <v>0</v>
      </c>
      <c r="BT303" s="5">
        <f t="shared" si="65"/>
        <v>0</v>
      </c>
    </row>
    <row r="304" ht="13.5" customHeight="1">
      <c r="A304" s="5"/>
      <c r="B304" s="5">
        <f t="shared" si="66"/>
        <v>14</v>
      </c>
      <c r="C304" s="5">
        <f t="shared" si="10"/>
        <v>0.3778663839</v>
      </c>
      <c r="D304" s="5">
        <f t="shared" si="11"/>
        <v>61.77483766</v>
      </c>
      <c r="E304" s="5">
        <f t="shared" si="12"/>
        <v>0.7375836942</v>
      </c>
      <c r="F304" s="5">
        <f t="shared" si="13"/>
        <v>5.041393007</v>
      </c>
      <c r="G304" s="5">
        <f t="shared" si="14"/>
        <v>40.33114406</v>
      </c>
      <c r="H304" s="5">
        <f t="shared" si="15"/>
        <v>21.4436936</v>
      </c>
      <c r="I304" s="5">
        <f t="shared" si="16"/>
        <v>2144.36936</v>
      </c>
      <c r="J304" s="5"/>
      <c r="K304" s="5">
        <f t="shared" si="67"/>
        <v>14</v>
      </c>
      <c r="L304" s="5">
        <f t="shared" si="17"/>
        <v>0.3614661389</v>
      </c>
      <c r="M304" s="5">
        <f t="shared" si="18"/>
        <v>60.4591955</v>
      </c>
      <c r="N304" s="5">
        <f t="shared" si="19"/>
        <v>0.4215807434</v>
      </c>
      <c r="O304" s="5">
        <f t="shared" si="20"/>
        <v>4.848061609</v>
      </c>
      <c r="P304" s="5">
        <f t="shared" si="21"/>
        <v>43.63255448</v>
      </c>
      <c r="Q304" s="5">
        <f t="shared" si="22"/>
        <v>16.82664102</v>
      </c>
      <c r="R304" s="5">
        <f t="shared" si="23"/>
        <v>1682.664102</v>
      </c>
      <c r="S304" s="5"/>
      <c r="T304" s="5">
        <f t="shared" si="68"/>
        <v>14</v>
      </c>
      <c r="U304" s="5">
        <f t="shared" si="24"/>
        <v>0.3394761276</v>
      </c>
      <c r="V304" s="5">
        <f t="shared" si="25"/>
        <v>60.01120454</v>
      </c>
      <c r="W304" s="5">
        <f t="shared" si="26"/>
        <v>0.6723611232</v>
      </c>
      <c r="X304" s="5">
        <f t="shared" si="27"/>
        <v>4.588813219</v>
      </c>
      <c r="Y304" s="5">
        <f t="shared" si="28"/>
        <v>45.88813219</v>
      </c>
      <c r="Z304" s="5">
        <f t="shared" si="29"/>
        <v>14.12307235</v>
      </c>
      <c r="AA304" s="5">
        <f t="shared" si="30"/>
        <v>1412.307235</v>
      </c>
      <c r="AB304" s="5"/>
      <c r="AC304" s="5">
        <f t="shared" si="69"/>
        <v>14</v>
      </c>
      <c r="AD304" s="5">
        <f t="shared" si="31"/>
        <v>0.6003193329</v>
      </c>
      <c r="AE304" s="5">
        <f t="shared" si="32"/>
        <v>68.07846931</v>
      </c>
      <c r="AF304" s="5">
        <f t="shared" si="33"/>
        <v>0.9859738563</v>
      </c>
      <c r="AG304" s="5">
        <f t="shared" si="34"/>
        <v>5.903543889</v>
      </c>
      <c r="AH304" s="5">
        <f t="shared" si="35"/>
        <v>64.93898278</v>
      </c>
      <c r="AI304" s="5">
        <f t="shared" si="36"/>
        <v>3.139486532</v>
      </c>
      <c r="AJ304" s="5">
        <f t="shared" si="37"/>
        <v>313.9486532</v>
      </c>
      <c r="AK304" s="5"/>
      <c r="AL304" s="5">
        <f t="shared" si="70"/>
        <v>14</v>
      </c>
      <c r="AM304" s="5">
        <f t="shared" si="38"/>
        <v>0.2654289452</v>
      </c>
      <c r="AN304" s="5">
        <f t="shared" si="39"/>
        <v>60.73056386</v>
      </c>
      <c r="AO304" s="5">
        <f t="shared" si="40"/>
        <v>0.09318979449</v>
      </c>
      <c r="AP304" s="5">
        <f t="shared" si="41"/>
        <v>4.306316529</v>
      </c>
      <c r="AQ304" s="5">
        <f t="shared" si="42"/>
        <v>51.67579835</v>
      </c>
      <c r="AR304" s="5">
        <f t="shared" si="43"/>
        <v>9.054765504</v>
      </c>
      <c r="AS304" s="5">
        <f t="shared" si="44"/>
        <v>905.4765504</v>
      </c>
      <c r="AT304" s="5"/>
      <c r="AU304" s="5">
        <f t="shared" si="71"/>
        <v>14</v>
      </c>
      <c r="AV304" s="5">
        <f t="shared" si="45"/>
        <v>0.5154685891</v>
      </c>
      <c r="AW304" s="5">
        <f t="shared" si="46"/>
        <v>60.58498512</v>
      </c>
      <c r="AX304" s="5">
        <f t="shared" si="47"/>
        <v>0.5417159979</v>
      </c>
      <c r="AY304" s="5">
        <f t="shared" si="48"/>
        <v>4.913352251</v>
      </c>
      <c r="AZ304" s="5">
        <f t="shared" si="49"/>
        <v>63.87357927</v>
      </c>
      <c r="BA304" s="5">
        <f t="shared" si="50"/>
        <v>0</v>
      </c>
      <c r="BB304" s="5">
        <f t="shared" si="51"/>
        <v>0</v>
      </c>
      <c r="BC304" s="5"/>
      <c r="BD304" s="5">
        <f t="shared" si="72"/>
        <v>14</v>
      </c>
      <c r="BE304" s="5">
        <f t="shared" si="52"/>
        <v>0.744473647</v>
      </c>
      <c r="BF304" s="5">
        <f t="shared" si="53"/>
        <v>67.54785642</v>
      </c>
      <c r="BG304" s="5">
        <f t="shared" si="54"/>
        <v>0.3766473562</v>
      </c>
      <c r="BH304" s="5">
        <f t="shared" si="55"/>
        <v>4.766580317</v>
      </c>
      <c r="BI304" s="5">
        <f t="shared" si="56"/>
        <v>66.73212444</v>
      </c>
      <c r="BJ304" s="5">
        <f t="shared" si="57"/>
        <v>0.8157319734</v>
      </c>
      <c r="BK304" s="5">
        <f t="shared" si="58"/>
        <v>81.57319734</v>
      </c>
      <c r="BL304" s="5"/>
      <c r="BM304" s="5">
        <f t="shared" si="73"/>
        <v>14</v>
      </c>
      <c r="BN304" s="5">
        <f t="shared" si="59"/>
        <v>0.5645564604</v>
      </c>
      <c r="BO304" s="5">
        <f t="shared" si="60"/>
        <v>69.05735297</v>
      </c>
      <c r="BP304" s="5">
        <f t="shared" si="61"/>
        <v>0.7544515643</v>
      </c>
      <c r="BQ304" s="5">
        <f t="shared" si="62"/>
        <v>5.273819049</v>
      </c>
      <c r="BR304" s="5">
        <f t="shared" si="63"/>
        <v>79.10728573</v>
      </c>
      <c r="BS304" s="5">
        <f t="shared" si="64"/>
        <v>0</v>
      </c>
      <c r="BT304" s="5">
        <f t="shared" si="65"/>
        <v>0</v>
      </c>
    </row>
    <row r="305" ht="13.5" customHeight="1">
      <c r="A305" s="5"/>
      <c r="B305" s="5">
        <f t="shared" si="66"/>
        <v>15</v>
      </c>
      <c r="C305" s="5">
        <f t="shared" si="10"/>
        <v>0.5329328053</v>
      </c>
      <c r="D305" s="5">
        <f t="shared" si="11"/>
        <v>64.78831266</v>
      </c>
      <c r="E305" s="5">
        <f t="shared" si="12"/>
        <v>0.6127436211</v>
      </c>
      <c r="F305" s="5">
        <f t="shared" si="13"/>
        <v>4.976318288</v>
      </c>
      <c r="G305" s="5">
        <f t="shared" si="14"/>
        <v>39.81054631</v>
      </c>
      <c r="H305" s="5">
        <f t="shared" si="15"/>
        <v>24.97776635</v>
      </c>
      <c r="I305" s="5">
        <f t="shared" si="16"/>
        <v>2497.776635</v>
      </c>
      <c r="J305" s="5"/>
      <c r="K305" s="5">
        <f t="shared" si="67"/>
        <v>15</v>
      </c>
      <c r="L305" s="5">
        <f t="shared" si="17"/>
        <v>0.06858703395</v>
      </c>
      <c r="M305" s="5">
        <f t="shared" si="18"/>
        <v>50.42119943</v>
      </c>
      <c r="N305" s="5">
        <f t="shared" si="19"/>
        <v>0.9484513516</v>
      </c>
      <c r="O305" s="5">
        <f t="shared" si="20"/>
        <v>5.942711653</v>
      </c>
      <c r="P305" s="5">
        <f t="shared" si="21"/>
        <v>53.48440488</v>
      </c>
      <c r="Q305" s="5">
        <f t="shared" si="22"/>
        <v>0</v>
      </c>
      <c r="R305" s="5">
        <f t="shared" si="23"/>
        <v>0</v>
      </c>
      <c r="S305" s="5"/>
      <c r="T305" s="5">
        <f t="shared" si="68"/>
        <v>15</v>
      </c>
      <c r="U305" s="5">
        <f t="shared" si="24"/>
        <v>0.6591151481</v>
      </c>
      <c r="V305" s="5">
        <f t="shared" si="25"/>
        <v>68.16519961</v>
      </c>
      <c r="W305" s="5">
        <f t="shared" si="26"/>
        <v>0.3912532141</v>
      </c>
      <c r="X305" s="5">
        <f t="shared" si="27"/>
        <v>4.989847678</v>
      </c>
      <c r="Y305" s="5">
        <f t="shared" si="28"/>
        <v>49.89847678</v>
      </c>
      <c r="Z305" s="5">
        <f t="shared" si="29"/>
        <v>18.26672283</v>
      </c>
      <c r="AA305" s="5">
        <f t="shared" si="30"/>
        <v>1826.672283</v>
      </c>
      <c r="AB305" s="5"/>
      <c r="AC305" s="5">
        <f t="shared" si="69"/>
        <v>15</v>
      </c>
      <c r="AD305" s="5">
        <f t="shared" si="31"/>
        <v>0.1398823513</v>
      </c>
      <c r="AE305" s="5">
        <f t="shared" si="32"/>
        <v>57.38725186</v>
      </c>
      <c r="AF305" s="5">
        <f t="shared" si="33"/>
        <v>0.2155478382</v>
      </c>
      <c r="AG305" s="5">
        <f t="shared" si="34"/>
        <v>4.479701643</v>
      </c>
      <c r="AH305" s="5">
        <f t="shared" si="35"/>
        <v>49.27671807</v>
      </c>
      <c r="AI305" s="5">
        <f t="shared" si="36"/>
        <v>8.110533787</v>
      </c>
      <c r="AJ305" s="5">
        <f t="shared" si="37"/>
        <v>811.0533787</v>
      </c>
      <c r="AK305" s="5"/>
      <c r="AL305" s="5">
        <f t="shared" si="70"/>
        <v>15</v>
      </c>
      <c r="AM305" s="5">
        <f t="shared" si="38"/>
        <v>0.3409164391</v>
      </c>
      <c r="AN305" s="5">
        <f t="shared" si="39"/>
        <v>63.82906617</v>
      </c>
      <c r="AO305" s="5">
        <f t="shared" si="40"/>
        <v>0.5321132659</v>
      </c>
      <c r="AP305" s="5">
        <f t="shared" si="41"/>
        <v>4.595996777</v>
      </c>
      <c r="AQ305" s="5">
        <f t="shared" si="42"/>
        <v>55.15196133</v>
      </c>
      <c r="AR305" s="5">
        <f t="shared" si="43"/>
        <v>8.677104843</v>
      </c>
      <c r="AS305" s="5">
        <f t="shared" si="44"/>
        <v>867.7104843</v>
      </c>
      <c r="AT305" s="5"/>
      <c r="AU305" s="5">
        <f t="shared" si="71"/>
        <v>15</v>
      </c>
      <c r="AV305" s="5">
        <f t="shared" si="45"/>
        <v>0.4159581016</v>
      </c>
      <c r="AW305" s="5">
        <f t="shared" si="46"/>
        <v>62.4599743</v>
      </c>
      <c r="AX305" s="5">
        <f t="shared" si="47"/>
        <v>0.4521024436</v>
      </c>
      <c r="AY305" s="5">
        <f t="shared" si="48"/>
        <v>4.659763035</v>
      </c>
      <c r="AZ305" s="5">
        <f t="shared" si="49"/>
        <v>60.57691946</v>
      </c>
      <c r="BA305" s="5">
        <f t="shared" si="50"/>
        <v>1.883054839</v>
      </c>
      <c r="BB305" s="5">
        <f t="shared" si="51"/>
        <v>188.3054839</v>
      </c>
      <c r="BC305" s="5"/>
      <c r="BD305" s="5">
        <f t="shared" si="72"/>
        <v>15</v>
      </c>
      <c r="BE305" s="5">
        <f t="shared" si="52"/>
        <v>0.6914643671</v>
      </c>
      <c r="BF305" s="5">
        <f t="shared" si="53"/>
        <v>68.64082836</v>
      </c>
      <c r="BG305" s="5">
        <f t="shared" si="54"/>
        <v>0.05274426018</v>
      </c>
      <c r="BH305" s="5">
        <f t="shared" si="55"/>
        <v>4.108680296</v>
      </c>
      <c r="BI305" s="5">
        <f t="shared" si="56"/>
        <v>57.52152415</v>
      </c>
      <c r="BJ305" s="5">
        <f t="shared" si="57"/>
        <v>11.11930421</v>
      </c>
      <c r="BK305" s="5">
        <f t="shared" si="58"/>
        <v>1111.930421</v>
      </c>
      <c r="BL305" s="5"/>
      <c r="BM305" s="5">
        <f t="shared" si="73"/>
        <v>15</v>
      </c>
      <c r="BN305" s="5">
        <f t="shared" si="59"/>
        <v>0.2686799335</v>
      </c>
      <c r="BO305" s="5">
        <f t="shared" si="60"/>
        <v>64.03891827</v>
      </c>
      <c r="BP305" s="5">
        <f t="shared" si="61"/>
        <v>0.2102710618</v>
      </c>
      <c r="BQ305" s="5">
        <f t="shared" si="62"/>
        <v>4.298119392</v>
      </c>
      <c r="BR305" s="5">
        <f t="shared" si="63"/>
        <v>64.47179087</v>
      </c>
      <c r="BS305" s="5">
        <f t="shared" si="64"/>
        <v>0</v>
      </c>
      <c r="BT305" s="5">
        <f t="shared" si="65"/>
        <v>0</v>
      </c>
    </row>
    <row r="306" ht="13.5" customHeight="1">
      <c r="A306" s="5"/>
      <c r="B306" s="5">
        <f t="shared" si="66"/>
        <v>16</v>
      </c>
      <c r="C306" s="5">
        <f t="shared" si="10"/>
        <v>0.8005258297</v>
      </c>
      <c r="D306" s="5">
        <f t="shared" si="11"/>
        <v>68.92993225</v>
      </c>
      <c r="E306" s="5">
        <f t="shared" si="12"/>
        <v>0.418651436</v>
      </c>
      <c r="F306" s="5">
        <f t="shared" si="13"/>
        <v>4.596932777</v>
      </c>
      <c r="G306" s="5">
        <f t="shared" si="14"/>
        <v>36.77546222</v>
      </c>
      <c r="H306" s="5">
        <f t="shared" si="15"/>
        <v>32.15447003</v>
      </c>
      <c r="I306" s="5">
        <f t="shared" si="16"/>
        <v>3215.447003</v>
      </c>
      <c r="J306" s="5"/>
      <c r="K306" s="5">
        <f t="shared" si="67"/>
        <v>16</v>
      </c>
      <c r="L306" s="5">
        <f t="shared" si="17"/>
        <v>0.1742439131</v>
      </c>
      <c r="M306" s="5">
        <f t="shared" si="18"/>
        <v>57.0002506</v>
      </c>
      <c r="N306" s="5">
        <f t="shared" si="19"/>
        <v>0.2086097159</v>
      </c>
      <c r="O306" s="5">
        <f t="shared" si="20"/>
        <v>4.382607688</v>
      </c>
      <c r="P306" s="5">
        <f t="shared" si="21"/>
        <v>39.44346919</v>
      </c>
      <c r="Q306" s="5">
        <f t="shared" si="22"/>
        <v>17.55678141</v>
      </c>
      <c r="R306" s="5">
        <f t="shared" si="23"/>
        <v>1755.678141</v>
      </c>
      <c r="S306" s="5"/>
      <c r="T306" s="5">
        <f t="shared" si="68"/>
        <v>16</v>
      </c>
      <c r="U306" s="5">
        <f t="shared" si="24"/>
        <v>0.9311713727</v>
      </c>
      <c r="V306" s="5">
        <f t="shared" si="25"/>
        <v>78.45410479</v>
      </c>
      <c r="W306" s="5">
        <f t="shared" si="26"/>
        <v>0.0000894897076</v>
      </c>
      <c r="X306" s="5">
        <f t="shared" si="27"/>
        <v>4.303830114</v>
      </c>
      <c r="Y306" s="5">
        <f t="shared" si="28"/>
        <v>43.03830114</v>
      </c>
      <c r="Z306" s="5">
        <f t="shared" si="29"/>
        <v>35.41580364</v>
      </c>
      <c r="AA306" s="5">
        <f t="shared" si="30"/>
        <v>3541.580364</v>
      </c>
      <c r="AB306" s="5"/>
      <c r="AC306" s="5">
        <f t="shared" si="69"/>
        <v>16</v>
      </c>
      <c r="AD306" s="5">
        <f t="shared" si="31"/>
        <v>0.719575561</v>
      </c>
      <c r="AE306" s="5">
        <f t="shared" si="32"/>
        <v>65.47235586</v>
      </c>
      <c r="AF306" s="5">
        <f t="shared" si="33"/>
        <v>0.6177892728</v>
      </c>
      <c r="AG306" s="5">
        <f t="shared" si="34"/>
        <v>4.544945886</v>
      </c>
      <c r="AH306" s="5">
        <f t="shared" si="35"/>
        <v>49.99440475</v>
      </c>
      <c r="AI306" s="5">
        <f t="shared" si="36"/>
        <v>15.47795112</v>
      </c>
      <c r="AJ306" s="5">
        <f t="shared" si="37"/>
        <v>1547.795112</v>
      </c>
      <c r="AK306" s="5"/>
      <c r="AL306" s="5">
        <f t="shared" si="70"/>
        <v>16</v>
      </c>
      <c r="AM306" s="5">
        <f t="shared" si="38"/>
        <v>0.5733587047</v>
      </c>
      <c r="AN306" s="5">
        <f t="shared" si="39"/>
        <v>65.74923235</v>
      </c>
      <c r="AO306" s="5">
        <f t="shared" si="40"/>
        <v>0.6245249228</v>
      </c>
      <c r="AP306" s="5">
        <f t="shared" si="41"/>
        <v>4.782791571</v>
      </c>
      <c r="AQ306" s="5">
        <f t="shared" si="42"/>
        <v>57.39349886</v>
      </c>
      <c r="AR306" s="5">
        <f t="shared" si="43"/>
        <v>8.355733493</v>
      </c>
      <c r="AS306" s="5">
        <f t="shared" si="44"/>
        <v>835.5733493</v>
      </c>
      <c r="AT306" s="5"/>
      <c r="AU306" s="5">
        <f t="shared" si="71"/>
        <v>16</v>
      </c>
      <c r="AV306" s="5">
        <f t="shared" si="45"/>
        <v>0.05530901377</v>
      </c>
      <c r="AW306" s="5">
        <f t="shared" si="46"/>
        <v>50.0269597</v>
      </c>
      <c r="AX306" s="5">
        <f t="shared" si="47"/>
        <v>0.4319869755</v>
      </c>
      <c r="AY306" s="5">
        <f t="shared" si="48"/>
        <v>4.619503829</v>
      </c>
      <c r="AZ306" s="5">
        <f t="shared" si="49"/>
        <v>60.05354978</v>
      </c>
      <c r="BA306" s="5">
        <f t="shared" si="50"/>
        <v>0</v>
      </c>
      <c r="BB306" s="5">
        <f t="shared" si="51"/>
        <v>0</v>
      </c>
      <c r="BC306" s="5"/>
      <c r="BD306" s="5">
        <f t="shared" si="72"/>
        <v>16</v>
      </c>
      <c r="BE306" s="5">
        <f t="shared" si="52"/>
        <v>0.413673316</v>
      </c>
      <c r="BF306" s="5">
        <f t="shared" si="53"/>
        <v>63.57212158</v>
      </c>
      <c r="BG306" s="5">
        <f t="shared" si="54"/>
        <v>0.9562836303</v>
      </c>
      <c r="BH306" s="5">
        <f t="shared" si="55"/>
        <v>5.50103167</v>
      </c>
      <c r="BI306" s="5">
        <f t="shared" si="56"/>
        <v>77.01444338</v>
      </c>
      <c r="BJ306" s="5">
        <f t="shared" si="57"/>
        <v>0</v>
      </c>
      <c r="BK306" s="5">
        <f t="shared" si="58"/>
        <v>0</v>
      </c>
      <c r="BL306" s="5"/>
      <c r="BM306" s="5">
        <f t="shared" si="73"/>
        <v>16</v>
      </c>
      <c r="BN306" s="5">
        <f t="shared" si="59"/>
        <v>0.6648705644</v>
      </c>
      <c r="BO306" s="5">
        <f t="shared" si="60"/>
        <v>69.11892989</v>
      </c>
      <c r="BP306" s="5">
        <f t="shared" si="61"/>
        <v>0.4323743792</v>
      </c>
      <c r="BQ306" s="5">
        <f t="shared" si="62"/>
        <v>4.960051108</v>
      </c>
      <c r="BR306" s="5">
        <f t="shared" si="63"/>
        <v>74.40076662</v>
      </c>
      <c r="BS306" s="5">
        <f t="shared" si="64"/>
        <v>0</v>
      </c>
      <c r="BT306" s="5">
        <f t="shared" si="65"/>
        <v>0</v>
      </c>
    </row>
    <row r="307" ht="13.5" customHeight="1">
      <c r="A307" s="5"/>
      <c r="B307" s="5">
        <f t="shared" si="66"/>
        <v>17</v>
      </c>
      <c r="C307" s="5">
        <f t="shared" si="10"/>
        <v>0.4973452659</v>
      </c>
      <c r="D307" s="5">
        <f t="shared" si="11"/>
        <v>63.35596</v>
      </c>
      <c r="E307" s="5">
        <f t="shared" si="12"/>
        <v>0.581861813</v>
      </c>
      <c r="F307" s="5">
        <f t="shared" si="13"/>
        <v>4.691683172</v>
      </c>
      <c r="G307" s="5">
        <f t="shared" si="14"/>
        <v>37.53346538</v>
      </c>
      <c r="H307" s="5">
        <f t="shared" si="15"/>
        <v>25.82249462</v>
      </c>
      <c r="I307" s="5">
        <f t="shared" si="16"/>
        <v>2582.249462</v>
      </c>
      <c r="J307" s="5"/>
      <c r="K307" s="5">
        <f t="shared" si="67"/>
        <v>17</v>
      </c>
      <c r="L307" s="5">
        <f t="shared" si="17"/>
        <v>0.2088752602</v>
      </c>
      <c r="M307" s="5">
        <f t="shared" si="18"/>
        <v>56.86438733</v>
      </c>
      <c r="N307" s="5">
        <f t="shared" si="19"/>
        <v>0.6242490907</v>
      </c>
      <c r="O307" s="5">
        <f t="shared" si="20"/>
        <v>4.545040483</v>
      </c>
      <c r="P307" s="5">
        <f t="shared" si="21"/>
        <v>40.90536435</v>
      </c>
      <c r="Q307" s="5">
        <f t="shared" si="22"/>
        <v>15.95902298</v>
      </c>
      <c r="R307" s="5">
        <f t="shared" si="23"/>
        <v>1595.902298</v>
      </c>
      <c r="S307" s="5"/>
      <c r="T307" s="5">
        <f t="shared" si="68"/>
        <v>17</v>
      </c>
      <c r="U307" s="5">
        <f t="shared" si="24"/>
        <v>0.449997126</v>
      </c>
      <c r="V307" s="5">
        <f t="shared" si="25"/>
        <v>62.292296</v>
      </c>
      <c r="W307" s="5">
        <f t="shared" si="26"/>
        <v>0.1634579773</v>
      </c>
      <c r="X307" s="5">
        <f t="shared" si="27"/>
        <v>4.318857308</v>
      </c>
      <c r="Y307" s="5">
        <f t="shared" si="28"/>
        <v>43.18857308</v>
      </c>
      <c r="Z307" s="5">
        <f t="shared" si="29"/>
        <v>19.10372293</v>
      </c>
      <c r="AA307" s="5">
        <f t="shared" si="30"/>
        <v>1910.372293</v>
      </c>
      <c r="AB307" s="5"/>
      <c r="AC307" s="5">
        <f t="shared" si="69"/>
        <v>17</v>
      </c>
      <c r="AD307" s="5">
        <f t="shared" si="31"/>
        <v>0.182016402</v>
      </c>
      <c r="AE307" s="5">
        <f t="shared" si="32"/>
        <v>57.4744356</v>
      </c>
      <c r="AF307" s="5">
        <f t="shared" si="33"/>
        <v>0.9196401858</v>
      </c>
      <c r="AG307" s="5">
        <f t="shared" si="34"/>
        <v>5.716110238</v>
      </c>
      <c r="AH307" s="5">
        <f t="shared" si="35"/>
        <v>62.87721262</v>
      </c>
      <c r="AI307" s="5">
        <f t="shared" si="36"/>
        <v>0</v>
      </c>
      <c r="AJ307" s="5">
        <f t="shared" si="37"/>
        <v>0</v>
      </c>
      <c r="AK307" s="5"/>
      <c r="AL307" s="5">
        <f t="shared" si="70"/>
        <v>17</v>
      </c>
      <c r="AM307" s="5">
        <f t="shared" si="38"/>
        <v>0.9424670831</v>
      </c>
      <c r="AN307" s="5">
        <f t="shared" si="39"/>
        <v>76.91399406</v>
      </c>
      <c r="AO307" s="5">
        <f t="shared" si="40"/>
        <v>0.3419592814</v>
      </c>
      <c r="AP307" s="5">
        <f t="shared" si="41"/>
        <v>4.516512381</v>
      </c>
      <c r="AQ307" s="5">
        <f t="shared" si="42"/>
        <v>54.19814857</v>
      </c>
      <c r="AR307" s="5">
        <f t="shared" si="43"/>
        <v>22.71584548</v>
      </c>
      <c r="AS307" s="5">
        <f t="shared" si="44"/>
        <v>2271.584548</v>
      </c>
      <c r="AT307" s="5"/>
      <c r="AU307" s="5">
        <f t="shared" si="71"/>
        <v>17</v>
      </c>
      <c r="AV307" s="5">
        <f t="shared" si="45"/>
        <v>0.3183299825</v>
      </c>
      <c r="AW307" s="5">
        <f t="shared" si="46"/>
        <v>63.75865275</v>
      </c>
      <c r="AX307" s="5">
        <f t="shared" si="47"/>
        <v>0.3396691256</v>
      </c>
      <c r="AY307" s="5">
        <f t="shared" si="48"/>
        <v>4.732069639</v>
      </c>
      <c r="AZ307" s="5">
        <f t="shared" si="49"/>
        <v>61.51690531</v>
      </c>
      <c r="BA307" s="5">
        <f t="shared" si="50"/>
        <v>2.241747446</v>
      </c>
      <c r="BB307" s="5">
        <f t="shared" si="51"/>
        <v>224.1747446</v>
      </c>
      <c r="BC307" s="5"/>
      <c r="BD307" s="5">
        <f t="shared" si="72"/>
        <v>17</v>
      </c>
      <c r="BE307" s="5">
        <f t="shared" si="52"/>
        <v>0.2746975922</v>
      </c>
      <c r="BF307" s="5">
        <f t="shared" si="53"/>
        <v>61.4909624</v>
      </c>
      <c r="BG307" s="5">
        <f t="shared" si="54"/>
        <v>0.8665488375</v>
      </c>
      <c r="BH307" s="5">
        <f t="shared" si="55"/>
        <v>5.161109291</v>
      </c>
      <c r="BI307" s="5">
        <f t="shared" si="56"/>
        <v>72.25553007</v>
      </c>
      <c r="BJ307" s="5">
        <f t="shared" si="57"/>
        <v>0</v>
      </c>
      <c r="BK307" s="5">
        <f t="shared" si="58"/>
        <v>0</v>
      </c>
      <c r="BL307" s="5"/>
      <c r="BM307" s="5">
        <f t="shared" si="73"/>
        <v>17</v>
      </c>
      <c r="BN307" s="5">
        <f t="shared" si="59"/>
        <v>0.6486314942</v>
      </c>
      <c r="BO307" s="5">
        <f t="shared" si="60"/>
        <v>69.92975237</v>
      </c>
      <c r="BP307" s="5">
        <f t="shared" si="61"/>
        <v>0.9491174745</v>
      </c>
      <c r="BQ307" s="5">
        <f t="shared" si="62"/>
        <v>5.974524168</v>
      </c>
      <c r="BR307" s="5">
        <f t="shared" si="63"/>
        <v>89.61786252</v>
      </c>
      <c r="BS307" s="5">
        <f t="shared" si="64"/>
        <v>0</v>
      </c>
      <c r="BT307" s="5">
        <f t="shared" si="65"/>
        <v>0</v>
      </c>
    </row>
    <row r="308" ht="13.5" customHeight="1">
      <c r="A308" s="5"/>
      <c r="B308" s="5">
        <f t="shared" si="66"/>
        <v>18</v>
      </c>
      <c r="C308" s="5">
        <f t="shared" si="10"/>
        <v>0.1248621504</v>
      </c>
      <c r="D308" s="5">
        <f t="shared" si="11"/>
        <v>58.35334343</v>
      </c>
      <c r="E308" s="5">
        <f t="shared" si="12"/>
        <v>0.4481729645</v>
      </c>
      <c r="F308" s="5">
        <f t="shared" si="13"/>
        <v>4.573464064</v>
      </c>
      <c r="G308" s="5">
        <f t="shared" si="14"/>
        <v>36.58771251</v>
      </c>
      <c r="H308" s="5">
        <f t="shared" si="15"/>
        <v>21.76563092</v>
      </c>
      <c r="I308" s="5">
        <f t="shared" si="16"/>
        <v>2176.563092</v>
      </c>
      <c r="J308" s="5"/>
      <c r="K308" s="5">
        <f t="shared" si="67"/>
        <v>18</v>
      </c>
      <c r="L308" s="5">
        <f t="shared" si="17"/>
        <v>0.739479926</v>
      </c>
      <c r="M308" s="5">
        <f t="shared" si="18"/>
        <v>69.12428523</v>
      </c>
      <c r="N308" s="5">
        <f t="shared" si="19"/>
        <v>0.3002155577</v>
      </c>
      <c r="O308" s="5">
        <f t="shared" si="20"/>
        <v>4.785830685</v>
      </c>
      <c r="P308" s="5">
        <f t="shared" si="21"/>
        <v>43.07247617</v>
      </c>
      <c r="Q308" s="5">
        <f t="shared" si="22"/>
        <v>26.05180906</v>
      </c>
      <c r="R308" s="5">
        <f t="shared" si="23"/>
        <v>2605.180906</v>
      </c>
      <c r="S308" s="5"/>
      <c r="T308" s="5">
        <f t="shared" si="68"/>
        <v>18</v>
      </c>
      <c r="U308" s="5">
        <f t="shared" si="24"/>
        <v>0.08809765498</v>
      </c>
      <c r="V308" s="5">
        <f t="shared" si="25"/>
        <v>53.73576385</v>
      </c>
      <c r="W308" s="5">
        <f t="shared" si="26"/>
        <v>0.3339991601</v>
      </c>
      <c r="X308" s="5">
        <f t="shared" si="27"/>
        <v>4.586749203</v>
      </c>
      <c r="Y308" s="5">
        <f t="shared" si="28"/>
        <v>45.86749203</v>
      </c>
      <c r="Z308" s="5">
        <f t="shared" si="29"/>
        <v>7.868271814</v>
      </c>
      <c r="AA308" s="5">
        <f t="shared" si="30"/>
        <v>786.8271814</v>
      </c>
      <c r="AB308" s="5"/>
      <c r="AC308" s="5">
        <f t="shared" si="69"/>
        <v>18</v>
      </c>
      <c r="AD308" s="5">
        <f t="shared" si="31"/>
        <v>0.227123683</v>
      </c>
      <c r="AE308" s="5">
        <f t="shared" si="32"/>
        <v>59.16552376</v>
      </c>
      <c r="AF308" s="5">
        <f t="shared" si="33"/>
        <v>0.2524009012</v>
      </c>
      <c r="AG308" s="5">
        <f t="shared" si="34"/>
        <v>4.323106132</v>
      </c>
      <c r="AH308" s="5">
        <f t="shared" si="35"/>
        <v>47.55416746</v>
      </c>
      <c r="AI308" s="5">
        <f t="shared" si="36"/>
        <v>11.6113563</v>
      </c>
      <c r="AJ308" s="5">
        <f t="shared" si="37"/>
        <v>1161.13563</v>
      </c>
      <c r="AK308" s="5"/>
      <c r="AL308" s="5">
        <f t="shared" si="70"/>
        <v>18</v>
      </c>
      <c r="AM308" s="5">
        <f t="shared" si="38"/>
        <v>0.8361042348</v>
      </c>
      <c r="AN308" s="5">
        <f t="shared" si="39"/>
        <v>65.99702366</v>
      </c>
      <c r="AO308" s="5">
        <f t="shared" si="40"/>
        <v>0.4557758999</v>
      </c>
      <c r="AP308" s="5">
        <f t="shared" si="41"/>
        <v>4.675662464</v>
      </c>
      <c r="AQ308" s="5">
        <f t="shared" si="42"/>
        <v>56.10794956</v>
      </c>
      <c r="AR308" s="5">
        <f t="shared" si="43"/>
        <v>9.8890741</v>
      </c>
      <c r="AS308" s="5">
        <f t="shared" si="44"/>
        <v>988.90741</v>
      </c>
      <c r="AT308" s="5"/>
      <c r="AU308" s="5">
        <f t="shared" si="71"/>
        <v>18</v>
      </c>
      <c r="AV308" s="5">
        <f t="shared" si="45"/>
        <v>0.0480413491</v>
      </c>
      <c r="AW308" s="5">
        <f t="shared" si="46"/>
        <v>54.29207191</v>
      </c>
      <c r="AX308" s="5">
        <f t="shared" si="47"/>
        <v>0.428595071</v>
      </c>
      <c r="AY308" s="5">
        <f t="shared" si="48"/>
        <v>4.685280252</v>
      </c>
      <c r="AZ308" s="5">
        <f t="shared" si="49"/>
        <v>60.90864327</v>
      </c>
      <c r="BA308" s="5">
        <f t="shared" si="50"/>
        <v>0</v>
      </c>
      <c r="BB308" s="5">
        <f t="shared" si="51"/>
        <v>0</v>
      </c>
      <c r="BC308" s="5"/>
      <c r="BD308" s="5">
        <f t="shared" si="72"/>
        <v>18</v>
      </c>
      <c r="BE308" s="5">
        <f t="shared" si="52"/>
        <v>0.9037689627</v>
      </c>
      <c r="BF308" s="5">
        <f t="shared" si="53"/>
        <v>78.13183132</v>
      </c>
      <c r="BG308" s="5">
        <f t="shared" si="54"/>
        <v>0.3207860364</v>
      </c>
      <c r="BH308" s="5">
        <f t="shared" si="55"/>
        <v>4.707853184</v>
      </c>
      <c r="BI308" s="5">
        <f t="shared" si="56"/>
        <v>65.90994458</v>
      </c>
      <c r="BJ308" s="5">
        <f t="shared" si="57"/>
        <v>12.22188675</v>
      </c>
      <c r="BK308" s="5">
        <f t="shared" si="58"/>
        <v>1222.188675</v>
      </c>
      <c r="BL308" s="5"/>
      <c r="BM308" s="5">
        <f t="shared" si="73"/>
        <v>18</v>
      </c>
      <c r="BN308" s="5">
        <f t="shared" si="59"/>
        <v>0.04461878792</v>
      </c>
      <c r="BO308" s="5">
        <f t="shared" si="60"/>
        <v>54.05889273</v>
      </c>
      <c r="BP308" s="5">
        <f t="shared" si="61"/>
        <v>0.2026283071</v>
      </c>
      <c r="BQ308" s="5">
        <f t="shared" si="62"/>
        <v>4.223798397</v>
      </c>
      <c r="BR308" s="5">
        <f t="shared" si="63"/>
        <v>63.35697595</v>
      </c>
      <c r="BS308" s="5">
        <f t="shared" si="64"/>
        <v>0</v>
      </c>
      <c r="BT308" s="5">
        <f t="shared" si="65"/>
        <v>0</v>
      </c>
    </row>
    <row r="309" ht="13.5" customHeight="1">
      <c r="A309" s="5"/>
      <c r="B309" s="5">
        <f t="shared" si="66"/>
        <v>19</v>
      </c>
      <c r="C309" s="5">
        <f t="shared" si="10"/>
        <v>0.1261002836</v>
      </c>
      <c r="D309" s="5">
        <f t="shared" si="11"/>
        <v>58.78360375</v>
      </c>
      <c r="E309" s="5">
        <f t="shared" si="12"/>
        <v>0.07089441916</v>
      </c>
      <c r="F309" s="5">
        <f t="shared" si="13"/>
        <v>4.036179559</v>
      </c>
      <c r="G309" s="5">
        <f t="shared" si="14"/>
        <v>32.28943647</v>
      </c>
      <c r="H309" s="5">
        <f t="shared" si="15"/>
        <v>26.49416728</v>
      </c>
      <c r="I309" s="5">
        <f t="shared" si="16"/>
        <v>2649.416728</v>
      </c>
      <c r="J309" s="5"/>
      <c r="K309" s="5">
        <f t="shared" si="67"/>
        <v>19</v>
      </c>
      <c r="L309" s="5">
        <f t="shared" si="17"/>
        <v>0.4502571361</v>
      </c>
      <c r="M309" s="5">
        <f t="shared" si="18"/>
        <v>60.45109362</v>
      </c>
      <c r="N309" s="5">
        <f t="shared" si="19"/>
        <v>0.8024488189</v>
      </c>
      <c r="O309" s="5">
        <f t="shared" si="20"/>
        <v>5.129776527</v>
      </c>
      <c r="P309" s="5">
        <f t="shared" si="21"/>
        <v>46.16798874</v>
      </c>
      <c r="Q309" s="5">
        <f t="shared" si="22"/>
        <v>14.28310488</v>
      </c>
      <c r="R309" s="5">
        <f t="shared" si="23"/>
        <v>1428.310488</v>
      </c>
      <c r="S309" s="5"/>
      <c r="T309" s="5">
        <f t="shared" si="68"/>
        <v>19</v>
      </c>
      <c r="U309" s="5">
        <f t="shared" si="24"/>
        <v>0.246240057</v>
      </c>
      <c r="V309" s="5">
        <f t="shared" si="25"/>
        <v>58.92128295</v>
      </c>
      <c r="W309" s="5">
        <f t="shared" si="26"/>
        <v>0.3564462636</v>
      </c>
      <c r="X309" s="5">
        <f t="shared" si="27"/>
        <v>4.627061854</v>
      </c>
      <c r="Y309" s="5">
        <f t="shared" si="28"/>
        <v>46.27061854</v>
      </c>
      <c r="Z309" s="5">
        <f t="shared" si="29"/>
        <v>12.65066441</v>
      </c>
      <c r="AA309" s="5">
        <f t="shared" si="30"/>
        <v>1265.066441</v>
      </c>
      <c r="AB309" s="5"/>
      <c r="AC309" s="5">
        <f t="shared" si="69"/>
        <v>19</v>
      </c>
      <c r="AD309" s="5">
        <f t="shared" si="31"/>
        <v>0.04121944459</v>
      </c>
      <c r="AE309" s="5">
        <f t="shared" si="32"/>
        <v>51.7339269</v>
      </c>
      <c r="AF309" s="5">
        <f t="shared" si="33"/>
        <v>0.6593037657</v>
      </c>
      <c r="AG309" s="5">
        <f t="shared" si="34"/>
        <v>4.526572644</v>
      </c>
      <c r="AH309" s="5">
        <f t="shared" si="35"/>
        <v>49.79229909</v>
      </c>
      <c r="AI309" s="5">
        <f t="shared" si="36"/>
        <v>1.941627816</v>
      </c>
      <c r="AJ309" s="5">
        <f t="shared" si="37"/>
        <v>194.1627816</v>
      </c>
      <c r="AK309" s="5"/>
      <c r="AL309" s="5">
        <f t="shared" si="70"/>
        <v>19</v>
      </c>
      <c r="AM309" s="5">
        <f t="shared" si="38"/>
        <v>0.3820821306</v>
      </c>
      <c r="AN309" s="5">
        <f t="shared" si="39"/>
        <v>63.42035656</v>
      </c>
      <c r="AO309" s="5">
        <f t="shared" si="40"/>
        <v>0.9065553003</v>
      </c>
      <c r="AP309" s="5">
        <f t="shared" si="41"/>
        <v>5.862867287</v>
      </c>
      <c r="AQ309" s="5">
        <f t="shared" si="42"/>
        <v>70.35440744</v>
      </c>
      <c r="AR309" s="5">
        <f t="shared" si="43"/>
        <v>0</v>
      </c>
      <c r="AS309" s="5">
        <f t="shared" si="44"/>
        <v>0</v>
      </c>
      <c r="AT309" s="5"/>
      <c r="AU309" s="5">
        <f t="shared" si="71"/>
        <v>19</v>
      </c>
      <c r="AV309" s="5">
        <f t="shared" si="45"/>
        <v>0.4375888274</v>
      </c>
      <c r="AW309" s="5">
        <f t="shared" si="46"/>
        <v>63.26430474</v>
      </c>
      <c r="AX309" s="5">
        <f t="shared" si="47"/>
        <v>0.5150278008</v>
      </c>
      <c r="AY309" s="5">
        <f t="shared" si="48"/>
        <v>4.819469</v>
      </c>
      <c r="AZ309" s="5">
        <f t="shared" si="49"/>
        <v>62.653097</v>
      </c>
      <c r="BA309" s="5">
        <f t="shared" si="50"/>
        <v>0.6112077385</v>
      </c>
      <c r="BB309" s="5">
        <f t="shared" si="51"/>
        <v>61.12077385</v>
      </c>
      <c r="BC309" s="5"/>
      <c r="BD309" s="5">
        <f t="shared" si="72"/>
        <v>19</v>
      </c>
      <c r="BE309" s="5">
        <f t="shared" si="52"/>
        <v>0.973105371</v>
      </c>
      <c r="BF309" s="5">
        <f t="shared" si="53"/>
        <v>79.26943962</v>
      </c>
      <c r="BG309" s="5">
        <f t="shared" si="54"/>
        <v>0.9587841809</v>
      </c>
      <c r="BH309" s="5">
        <f t="shared" si="55"/>
        <v>5.837396118</v>
      </c>
      <c r="BI309" s="5">
        <f t="shared" si="56"/>
        <v>81.72354565</v>
      </c>
      <c r="BJ309" s="5">
        <f t="shared" si="57"/>
        <v>0</v>
      </c>
      <c r="BK309" s="5">
        <f t="shared" si="58"/>
        <v>0</v>
      </c>
      <c r="BL309" s="5"/>
      <c r="BM309" s="5">
        <f t="shared" si="73"/>
        <v>19</v>
      </c>
      <c r="BN309" s="5">
        <f t="shared" si="59"/>
        <v>0.3677387525</v>
      </c>
      <c r="BO309" s="5">
        <f t="shared" si="60"/>
        <v>63.46986768</v>
      </c>
      <c r="BP309" s="5">
        <f t="shared" si="61"/>
        <v>0.6275970307</v>
      </c>
      <c r="BQ309" s="5">
        <f t="shared" si="62"/>
        <v>4.629633995</v>
      </c>
      <c r="BR309" s="5">
        <f t="shared" si="63"/>
        <v>69.44450993</v>
      </c>
      <c r="BS309" s="5">
        <f t="shared" si="64"/>
        <v>0</v>
      </c>
      <c r="BT309" s="5">
        <f t="shared" si="65"/>
        <v>0</v>
      </c>
    </row>
    <row r="310" ht="13.5" customHeight="1">
      <c r="A310" s="5"/>
      <c r="B310" s="5">
        <f t="shared" si="66"/>
        <v>20</v>
      </c>
      <c r="C310" s="5">
        <f t="shared" si="10"/>
        <v>0.3607873453</v>
      </c>
      <c r="D310" s="5">
        <f t="shared" si="11"/>
        <v>61.37563462</v>
      </c>
      <c r="E310" s="5">
        <f t="shared" si="12"/>
        <v>0.6198676655</v>
      </c>
      <c r="F310" s="5">
        <f t="shared" si="13"/>
        <v>4.87720855</v>
      </c>
      <c r="G310" s="5">
        <f t="shared" si="14"/>
        <v>39.0176684</v>
      </c>
      <c r="H310" s="5">
        <f t="shared" si="15"/>
        <v>22.35796622</v>
      </c>
      <c r="I310" s="5">
        <f t="shared" si="16"/>
        <v>2235.796622</v>
      </c>
      <c r="J310" s="5"/>
      <c r="K310" s="5">
        <f t="shared" si="67"/>
        <v>20</v>
      </c>
      <c r="L310" s="5">
        <f t="shared" si="17"/>
        <v>0.5279327908</v>
      </c>
      <c r="M310" s="5">
        <f t="shared" si="18"/>
        <v>64.79367371</v>
      </c>
      <c r="N310" s="5">
        <f t="shared" si="19"/>
        <v>0.8565333639</v>
      </c>
      <c r="O310" s="5">
        <f t="shared" si="20"/>
        <v>5.469526094</v>
      </c>
      <c r="P310" s="5">
        <f t="shared" si="21"/>
        <v>49.22573485</v>
      </c>
      <c r="Q310" s="5">
        <f t="shared" si="22"/>
        <v>15.56793886</v>
      </c>
      <c r="R310" s="5">
        <f t="shared" si="23"/>
        <v>1556.793886</v>
      </c>
      <c r="S310" s="5"/>
      <c r="T310" s="5">
        <f t="shared" si="68"/>
        <v>20</v>
      </c>
      <c r="U310" s="5">
        <f t="shared" si="24"/>
        <v>0.9296325187</v>
      </c>
      <c r="V310" s="5">
        <f t="shared" si="25"/>
        <v>75.68336939</v>
      </c>
      <c r="W310" s="5">
        <f t="shared" si="26"/>
        <v>0.3054106669</v>
      </c>
      <c r="X310" s="5">
        <f t="shared" si="27"/>
        <v>4.866327995</v>
      </c>
      <c r="Y310" s="5">
        <f t="shared" si="28"/>
        <v>48.66327995</v>
      </c>
      <c r="Z310" s="5">
        <f t="shared" si="29"/>
        <v>27.02008943</v>
      </c>
      <c r="AA310" s="5">
        <f t="shared" si="30"/>
        <v>2702.008943</v>
      </c>
      <c r="AB310" s="5"/>
      <c r="AC310" s="5">
        <f t="shared" si="69"/>
        <v>20</v>
      </c>
      <c r="AD310" s="5">
        <f t="shared" si="31"/>
        <v>0.3835764317</v>
      </c>
      <c r="AE310" s="5">
        <f t="shared" si="32"/>
        <v>63.49095928</v>
      </c>
      <c r="AF310" s="5">
        <f t="shared" si="33"/>
        <v>0.203340198</v>
      </c>
      <c r="AG310" s="5">
        <f t="shared" si="34"/>
        <v>4.406985841</v>
      </c>
      <c r="AH310" s="5">
        <f t="shared" si="35"/>
        <v>48.47684425</v>
      </c>
      <c r="AI310" s="5">
        <f t="shared" si="36"/>
        <v>15.01411503</v>
      </c>
      <c r="AJ310" s="5">
        <f t="shared" si="37"/>
        <v>1501.411503</v>
      </c>
      <c r="AK310" s="5"/>
      <c r="AL310" s="5">
        <f t="shared" si="70"/>
        <v>20</v>
      </c>
      <c r="AM310" s="5">
        <f t="shared" si="38"/>
        <v>0.6517318403</v>
      </c>
      <c r="AN310" s="5">
        <f t="shared" si="39"/>
        <v>65.39756849</v>
      </c>
      <c r="AO310" s="5">
        <f t="shared" si="40"/>
        <v>0.4585336699</v>
      </c>
      <c r="AP310" s="5">
        <f t="shared" si="41"/>
        <v>4.805585528</v>
      </c>
      <c r="AQ310" s="5">
        <f t="shared" si="42"/>
        <v>57.66702633</v>
      </c>
      <c r="AR310" s="5">
        <f t="shared" si="43"/>
        <v>7.730542158</v>
      </c>
      <c r="AS310" s="5">
        <f t="shared" si="44"/>
        <v>773.0542158</v>
      </c>
      <c r="AT310" s="5"/>
      <c r="AU310" s="5">
        <f t="shared" si="71"/>
        <v>20</v>
      </c>
      <c r="AV310" s="5">
        <f t="shared" si="45"/>
        <v>0.8116759027</v>
      </c>
      <c r="AW310" s="5">
        <f t="shared" si="46"/>
        <v>68.6077386</v>
      </c>
      <c r="AX310" s="5">
        <f t="shared" si="47"/>
        <v>0.2619674001</v>
      </c>
      <c r="AY310" s="5">
        <f t="shared" si="48"/>
        <v>4.114065945</v>
      </c>
      <c r="AZ310" s="5">
        <f t="shared" si="49"/>
        <v>53.48285728</v>
      </c>
      <c r="BA310" s="5">
        <f t="shared" si="50"/>
        <v>15.12488132</v>
      </c>
      <c r="BB310" s="5">
        <f t="shared" si="51"/>
        <v>1512.488132</v>
      </c>
      <c r="BC310" s="5"/>
      <c r="BD310" s="5">
        <f t="shared" si="72"/>
        <v>20</v>
      </c>
      <c r="BE310" s="5">
        <f t="shared" si="52"/>
        <v>0.4773649229</v>
      </c>
      <c r="BF310" s="5">
        <f t="shared" si="53"/>
        <v>63.51465603</v>
      </c>
      <c r="BG310" s="5">
        <f t="shared" si="54"/>
        <v>0.9381719429</v>
      </c>
      <c r="BH310" s="5">
        <f t="shared" si="55"/>
        <v>5.924371514</v>
      </c>
      <c r="BI310" s="5">
        <f t="shared" si="56"/>
        <v>82.94120119</v>
      </c>
      <c r="BJ310" s="5">
        <f t="shared" si="57"/>
        <v>0</v>
      </c>
      <c r="BK310" s="5">
        <f t="shared" si="58"/>
        <v>0</v>
      </c>
      <c r="BL310" s="5"/>
      <c r="BM310" s="5">
        <f t="shared" si="73"/>
        <v>20</v>
      </c>
      <c r="BN310" s="5">
        <f t="shared" si="59"/>
        <v>0.02957089602</v>
      </c>
      <c r="BO310" s="5">
        <f t="shared" si="60"/>
        <v>50.87760672</v>
      </c>
      <c r="BP310" s="5">
        <f t="shared" si="61"/>
        <v>0.839952747</v>
      </c>
      <c r="BQ310" s="5">
        <f t="shared" si="62"/>
        <v>5.40466613</v>
      </c>
      <c r="BR310" s="5">
        <f t="shared" si="63"/>
        <v>81.06999195</v>
      </c>
      <c r="BS310" s="5">
        <f t="shared" si="64"/>
        <v>0</v>
      </c>
      <c r="BT310" s="5">
        <f t="shared" si="65"/>
        <v>0</v>
      </c>
    </row>
    <row r="311" ht="13.5" customHeight="1">
      <c r="A311" s="5"/>
      <c r="B311" s="5">
        <f t="shared" si="66"/>
        <v>21</v>
      </c>
      <c r="C311" s="5">
        <f t="shared" si="10"/>
        <v>0.01845066791</v>
      </c>
      <c r="D311" s="5">
        <f t="shared" si="11"/>
        <v>53.46890765</v>
      </c>
      <c r="E311" s="5">
        <f t="shared" si="12"/>
        <v>0.2160872406</v>
      </c>
      <c r="F311" s="5">
        <f t="shared" si="13"/>
        <v>4.428558451</v>
      </c>
      <c r="G311" s="5">
        <f t="shared" si="14"/>
        <v>35.42846761</v>
      </c>
      <c r="H311" s="5">
        <f t="shared" si="15"/>
        <v>18.04044004</v>
      </c>
      <c r="I311" s="5">
        <f t="shared" si="16"/>
        <v>1804.044004</v>
      </c>
      <c r="J311" s="5"/>
      <c r="K311" s="5">
        <f t="shared" si="67"/>
        <v>21</v>
      </c>
      <c r="L311" s="5">
        <f t="shared" si="17"/>
        <v>0.5418603404</v>
      </c>
      <c r="M311" s="5">
        <f t="shared" si="18"/>
        <v>60.78195631</v>
      </c>
      <c r="N311" s="5">
        <f t="shared" si="19"/>
        <v>0.02552035052</v>
      </c>
      <c r="O311" s="5">
        <f t="shared" si="20"/>
        <v>4.083935453</v>
      </c>
      <c r="P311" s="5">
        <f t="shared" si="21"/>
        <v>36.75541907</v>
      </c>
      <c r="Q311" s="5">
        <f t="shared" si="22"/>
        <v>24.02653724</v>
      </c>
      <c r="R311" s="5">
        <f t="shared" si="23"/>
        <v>2402.653724</v>
      </c>
      <c r="S311" s="5"/>
      <c r="T311" s="5">
        <f t="shared" si="68"/>
        <v>21</v>
      </c>
      <c r="U311" s="5">
        <f t="shared" si="24"/>
        <v>0.1987510451</v>
      </c>
      <c r="V311" s="5">
        <f t="shared" si="25"/>
        <v>55.92415224</v>
      </c>
      <c r="W311" s="5">
        <f t="shared" si="26"/>
        <v>0.4036277288</v>
      </c>
      <c r="X311" s="5">
        <f t="shared" si="27"/>
        <v>4.568710374</v>
      </c>
      <c r="Y311" s="5">
        <f t="shared" si="28"/>
        <v>45.68710374</v>
      </c>
      <c r="Z311" s="5">
        <f t="shared" si="29"/>
        <v>10.2370485</v>
      </c>
      <c r="AA311" s="5">
        <f t="shared" si="30"/>
        <v>1023.70485</v>
      </c>
      <c r="AB311" s="5"/>
      <c r="AC311" s="5">
        <f t="shared" si="69"/>
        <v>21</v>
      </c>
      <c r="AD311" s="5">
        <f t="shared" si="31"/>
        <v>0.5533155383</v>
      </c>
      <c r="AE311" s="5">
        <f t="shared" si="32"/>
        <v>68.40200141</v>
      </c>
      <c r="AF311" s="5">
        <f t="shared" si="33"/>
        <v>0.6655479935</v>
      </c>
      <c r="AG311" s="5">
        <f t="shared" si="34"/>
        <v>4.595652124</v>
      </c>
      <c r="AH311" s="5">
        <f t="shared" si="35"/>
        <v>50.55217336</v>
      </c>
      <c r="AI311" s="5">
        <f t="shared" si="36"/>
        <v>17.84982805</v>
      </c>
      <c r="AJ311" s="5">
        <f t="shared" si="37"/>
        <v>1784.982805</v>
      </c>
      <c r="AK311" s="5"/>
      <c r="AL311" s="5">
        <f t="shared" si="70"/>
        <v>21</v>
      </c>
      <c r="AM311" s="5">
        <f t="shared" si="38"/>
        <v>0.813489096</v>
      </c>
      <c r="AN311" s="5">
        <f t="shared" si="39"/>
        <v>65.6790044</v>
      </c>
      <c r="AO311" s="5">
        <f t="shared" si="40"/>
        <v>0.1642949946</v>
      </c>
      <c r="AP311" s="5">
        <f t="shared" si="41"/>
        <v>4.173966106</v>
      </c>
      <c r="AQ311" s="5">
        <f t="shared" si="42"/>
        <v>50.08759328</v>
      </c>
      <c r="AR311" s="5">
        <f t="shared" si="43"/>
        <v>15.59141113</v>
      </c>
      <c r="AS311" s="5">
        <f t="shared" si="44"/>
        <v>1559.141113</v>
      </c>
      <c r="AT311" s="5"/>
      <c r="AU311" s="5">
        <f t="shared" si="71"/>
        <v>21</v>
      </c>
      <c r="AV311" s="5">
        <f t="shared" si="45"/>
        <v>0.543299234</v>
      </c>
      <c r="AW311" s="5">
        <f t="shared" si="46"/>
        <v>64.29407588</v>
      </c>
      <c r="AX311" s="5">
        <f t="shared" si="47"/>
        <v>0.2170449934</v>
      </c>
      <c r="AY311" s="5">
        <f t="shared" si="48"/>
        <v>4.092241687</v>
      </c>
      <c r="AZ311" s="5">
        <f t="shared" si="49"/>
        <v>53.19914193</v>
      </c>
      <c r="BA311" s="5">
        <f t="shared" si="50"/>
        <v>11.09493395</v>
      </c>
      <c r="BB311" s="5">
        <f t="shared" si="51"/>
        <v>1109.493395</v>
      </c>
      <c r="BC311" s="5"/>
      <c r="BD311" s="5">
        <f t="shared" si="72"/>
        <v>21</v>
      </c>
      <c r="BE311" s="5">
        <f t="shared" si="52"/>
        <v>0.07543386175</v>
      </c>
      <c r="BF311" s="5">
        <f t="shared" si="53"/>
        <v>52.38145183</v>
      </c>
      <c r="BG311" s="5">
        <f t="shared" si="54"/>
        <v>0.02201742181</v>
      </c>
      <c r="BH311" s="5">
        <f t="shared" si="55"/>
        <v>4.374105891</v>
      </c>
      <c r="BI311" s="5">
        <f t="shared" si="56"/>
        <v>61.23748247</v>
      </c>
      <c r="BJ311" s="5">
        <f t="shared" si="57"/>
        <v>0</v>
      </c>
      <c r="BK311" s="5">
        <f t="shared" si="58"/>
        <v>0</v>
      </c>
      <c r="BL311" s="5"/>
      <c r="BM311" s="5">
        <f t="shared" si="73"/>
        <v>21</v>
      </c>
      <c r="BN311" s="5">
        <f t="shared" si="59"/>
        <v>0.6874212356</v>
      </c>
      <c r="BO311" s="5">
        <f t="shared" si="60"/>
        <v>69.77570596</v>
      </c>
      <c r="BP311" s="5">
        <f t="shared" si="61"/>
        <v>0.651490635</v>
      </c>
      <c r="BQ311" s="5">
        <f t="shared" si="62"/>
        <v>4.506830663</v>
      </c>
      <c r="BR311" s="5">
        <f t="shared" si="63"/>
        <v>67.60245994</v>
      </c>
      <c r="BS311" s="5">
        <f t="shared" si="64"/>
        <v>2.173246019</v>
      </c>
      <c r="BT311" s="5">
        <f t="shared" si="65"/>
        <v>217.3246019</v>
      </c>
    </row>
    <row r="312" ht="13.5" customHeight="1">
      <c r="A312" s="5"/>
      <c r="B312" s="5">
        <f t="shared" si="66"/>
        <v>22</v>
      </c>
      <c r="C312" s="5">
        <f t="shared" si="10"/>
        <v>0.505932786</v>
      </c>
      <c r="D312" s="5">
        <f t="shared" si="11"/>
        <v>62.27357803</v>
      </c>
      <c r="E312" s="5">
        <f t="shared" si="12"/>
        <v>0.1996467382</v>
      </c>
      <c r="F312" s="5">
        <f t="shared" si="13"/>
        <v>4.069922919</v>
      </c>
      <c r="G312" s="5">
        <f t="shared" si="14"/>
        <v>32.55938336</v>
      </c>
      <c r="H312" s="5">
        <f t="shared" si="15"/>
        <v>29.71419468</v>
      </c>
      <c r="I312" s="5">
        <f t="shared" si="16"/>
        <v>2971.419468</v>
      </c>
      <c r="J312" s="5"/>
      <c r="K312" s="5">
        <f t="shared" si="67"/>
        <v>22</v>
      </c>
      <c r="L312" s="5">
        <f t="shared" si="17"/>
        <v>0.7119654582</v>
      </c>
      <c r="M312" s="5">
        <f t="shared" si="18"/>
        <v>65.86988881</v>
      </c>
      <c r="N312" s="5">
        <f t="shared" si="19"/>
        <v>0.7424385654</v>
      </c>
      <c r="O312" s="5">
        <f t="shared" si="20"/>
        <v>5.092565005</v>
      </c>
      <c r="P312" s="5">
        <f t="shared" si="21"/>
        <v>45.83308505</v>
      </c>
      <c r="Q312" s="5">
        <f t="shared" si="22"/>
        <v>20.03680376</v>
      </c>
      <c r="R312" s="5">
        <f t="shared" si="23"/>
        <v>2003.680376</v>
      </c>
      <c r="S312" s="5"/>
      <c r="T312" s="5">
        <f t="shared" si="68"/>
        <v>22</v>
      </c>
      <c r="U312" s="5">
        <f t="shared" si="24"/>
        <v>0.3842268886</v>
      </c>
      <c r="V312" s="5">
        <f t="shared" si="25"/>
        <v>63.28060656</v>
      </c>
      <c r="W312" s="5">
        <f t="shared" si="26"/>
        <v>0.8568490894</v>
      </c>
      <c r="X312" s="5">
        <f t="shared" si="27"/>
        <v>5.318157821</v>
      </c>
      <c r="Y312" s="5">
        <f t="shared" si="28"/>
        <v>53.18157821</v>
      </c>
      <c r="Z312" s="5">
        <f t="shared" si="29"/>
        <v>10.09902835</v>
      </c>
      <c r="AA312" s="5">
        <f t="shared" si="30"/>
        <v>1009.902835</v>
      </c>
      <c r="AB312" s="5"/>
      <c r="AC312" s="5">
        <f t="shared" si="69"/>
        <v>22</v>
      </c>
      <c r="AD312" s="5">
        <f t="shared" si="31"/>
        <v>0.8333583297</v>
      </c>
      <c r="AE312" s="5">
        <f t="shared" si="32"/>
        <v>68.26676485</v>
      </c>
      <c r="AF312" s="5">
        <f t="shared" si="33"/>
        <v>0.7002865486</v>
      </c>
      <c r="AG312" s="5">
        <f t="shared" si="34"/>
        <v>5.142256633</v>
      </c>
      <c r="AH312" s="5">
        <f t="shared" si="35"/>
        <v>56.56482297</v>
      </c>
      <c r="AI312" s="5">
        <f t="shared" si="36"/>
        <v>11.70194189</v>
      </c>
      <c r="AJ312" s="5">
        <f t="shared" si="37"/>
        <v>1170.194189</v>
      </c>
      <c r="AK312" s="5"/>
      <c r="AL312" s="5">
        <f t="shared" si="70"/>
        <v>22</v>
      </c>
      <c r="AM312" s="5">
        <f t="shared" si="38"/>
        <v>0.9383898248</v>
      </c>
      <c r="AN312" s="5">
        <f t="shared" si="39"/>
        <v>75.63437698</v>
      </c>
      <c r="AO312" s="5">
        <f t="shared" si="40"/>
        <v>0.9361812498</v>
      </c>
      <c r="AP312" s="5">
        <f t="shared" si="41"/>
        <v>5.638524443</v>
      </c>
      <c r="AQ312" s="5">
        <f t="shared" si="42"/>
        <v>67.66229332</v>
      </c>
      <c r="AR312" s="5">
        <f t="shared" si="43"/>
        <v>7.972083658</v>
      </c>
      <c r="AS312" s="5">
        <f t="shared" si="44"/>
        <v>797.2083658</v>
      </c>
      <c r="AT312" s="5"/>
      <c r="AU312" s="5">
        <f t="shared" si="71"/>
        <v>22</v>
      </c>
      <c r="AV312" s="5">
        <f t="shared" si="45"/>
        <v>0.4293600844</v>
      </c>
      <c r="AW312" s="5">
        <f t="shared" si="46"/>
        <v>61.51101021</v>
      </c>
      <c r="AX312" s="5">
        <f t="shared" si="47"/>
        <v>0.3514080155</v>
      </c>
      <c r="AY312" s="5">
        <f t="shared" si="48"/>
        <v>4.58236702</v>
      </c>
      <c r="AZ312" s="5">
        <f t="shared" si="49"/>
        <v>59.57077126</v>
      </c>
      <c r="BA312" s="5">
        <f t="shared" si="50"/>
        <v>1.940238944</v>
      </c>
      <c r="BB312" s="5">
        <f t="shared" si="51"/>
        <v>194.0238944</v>
      </c>
      <c r="BC312" s="5"/>
      <c r="BD312" s="5">
        <f t="shared" si="72"/>
        <v>22</v>
      </c>
      <c r="BE312" s="5">
        <f t="shared" si="52"/>
        <v>0.9440207077</v>
      </c>
      <c r="BF312" s="5">
        <f t="shared" si="53"/>
        <v>78.58360806</v>
      </c>
      <c r="BG312" s="5">
        <f t="shared" si="54"/>
        <v>0.4064788965</v>
      </c>
      <c r="BH312" s="5">
        <f t="shared" si="55"/>
        <v>4.736905236</v>
      </c>
      <c r="BI312" s="5">
        <f t="shared" si="56"/>
        <v>66.31667331</v>
      </c>
      <c r="BJ312" s="5">
        <f t="shared" si="57"/>
        <v>12.26693475</v>
      </c>
      <c r="BK312" s="5">
        <f t="shared" si="58"/>
        <v>1226.693475</v>
      </c>
      <c r="BL312" s="5"/>
      <c r="BM312" s="5">
        <f t="shared" si="73"/>
        <v>22</v>
      </c>
      <c r="BN312" s="5">
        <f t="shared" si="59"/>
        <v>0.1099703801</v>
      </c>
      <c r="BO312" s="5">
        <f t="shared" si="60"/>
        <v>55.65623291</v>
      </c>
      <c r="BP312" s="5">
        <f t="shared" si="61"/>
        <v>0.6846628967</v>
      </c>
      <c r="BQ312" s="5">
        <f t="shared" si="62"/>
        <v>4.560052304</v>
      </c>
      <c r="BR312" s="5">
        <f t="shared" si="63"/>
        <v>68.40078456</v>
      </c>
      <c r="BS312" s="5">
        <f t="shared" si="64"/>
        <v>0</v>
      </c>
      <c r="BT312" s="5">
        <f t="shared" si="65"/>
        <v>0</v>
      </c>
    </row>
    <row r="313" ht="13.5" customHeight="1">
      <c r="A313" s="5"/>
      <c r="B313" s="5">
        <f t="shared" si="66"/>
        <v>23</v>
      </c>
      <c r="C313" s="5">
        <f t="shared" si="10"/>
        <v>0.4819442313</v>
      </c>
      <c r="D313" s="5">
        <f t="shared" si="11"/>
        <v>64.64658562</v>
      </c>
      <c r="E313" s="5">
        <f t="shared" si="12"/>
        <v>0.8508012192</v>
      </c>
      <c r="F313" s="5">
        <f t="shared" si="13"/>
        <v>5.215707243</v>
      </c>
      <c r="G313" s="5">
        <f t="shared" si="14"/>
        <v>41.72565794</v>
      </c>
      <c r="H313" s="5">
        <f t="shared" si="15"/>
        <v>22.92092768</v>
      </c>
      <c r="I313" s="5">
        <f t="shared" si="16"/>
        <v>2292.092768</v>
      </c>
      <c r="J313" s="5"/>
      <c r="K313" s="5">
        <f t="shared" si="67"/>
        <v>23</v>
      </c>
      <c r="L313" s="5">
        <f t="shared" si="17"/>
        <v>0.997016887</v>
      </c>
      <c r="M313" s="5">
        <f t="shared" si="18"/>
        <v>84.38175079</v>
      </c>
      <c r="N313" s="5">
        <f t="shared" si="19"/>
        <v>0.2476446247</v>
      </c>
      <c r="O313" s="5">
        <f t="shared" si="20"/>
        <v>4.285954485</v>
      </c>
      <c r="P313" s="5">
        <f t="shared" si="21"/>
        <v>38.57359037</v>
      </c>
      <c r="Q313" s="5">
        <f t="shared" si="22"/>
        <v>45.80816042</v>
      </c>
      <c r="R313" s="5">
        <f t="shared" si="23"/>
        <v>4580.816042</v>
      </c>
      <c r="S313" s="5"/>
      <c r="T313" s="5">
        <f t="shared" si="68"/>
        <v>23</v>
      </c>
      <c r="U313" s="5">
        <f t="shared" si="24"/>
        <v>0.8813879313</v>
      </c>
      <c r="V313" s="5">
        <f t="shared" si="25"/>
        <v>68.57683488</v>
      </c>
      <c r="W313" s="5">
        <f t="shared" si="26"/>
        <v>0.7251447241</v>
      </c>
      <c r="X313" s="5">
        <f t="shared" si="27"/>
        <v>5.439789325</v>
      </c>
      <c r="Y313" s="5">
        <f t="shared" si="28"/>
        <v>54.39789325</v>
      </c>
      <c r="Z313" s="5">
        <f t="shared" si="29"/>
        <v>14.17894164</v>
      </c>
      <c r="AA313" s="5">
        <f t="shared" si="30"/>
        <v>1417.894164</v>
      </c>
      <c r="AB313" s="5"/>
      <c r="AC313" s="5">
        <f t="shared" si="69"/>
        <v>23</v>
      </c>
      <c r="AD313" s="5">
        <f t="shared" si="31"/>
        <v>0.2839906143</v>
      </c>
      <c r="AE313" s="5">
        <f t="shared" si="32"/>
        <v>60.27428843</v>
      </c>
      <c r="AF313" s="5">
        <f t="shared" si="33"/>
        <v>0.05253574143</v>
      </c>
      <c r="AG313" s="5">
        <f t="shared" si="34"/>
        <v>4.353509113</v>
      </c>
      <c r="AH313" s="5">
        <f t="shared" si="35"/>
        <v>47.88860024</v>
      </c>
      <c r="AI313" s="5">
        <f t="shared" si="36"/>
        <v>12.3856882</v>
      </c>
      <c r="AJ313" s="5">
        <f t="shared" si="37"/>
        <v>1238.56882</v>
      </c>
      <c r="AK313" s="5"/>
      <c r="AL313" s="5">
        <f t="shared" si="70"/>
        <v>23</v>
      </c>
      <c r="AM313" s="5">
        <f t="shared" si="38"/>
        <v>0.284419897</v>
      </c>
      <c r="AN313" s="5">
        <f t="shared" si="39"/>
        <v>61.08792883</v>
      </c>
      <c r="AO313" s="5">
        <f t="shared" si="40"/>
        <v>0.2259318783</v>
      </c>
      <c r="AP313" s="5">
        <f t="shared" si="41"/>
        <v>4.214898671</v>
      </c>
      <c r="AQ313" s="5">
        <f t="shared" si="42"/>
        <v>50.57878405</v>
      </c>
      <c r="AR313" s="5">
        <f t="shared" si="43"/>
        <v>10.50914477</v>
      </c>
      <c r="AS313" s="5">
        <f t="shared" si="44"/>
        <v>1050.914477</v>
      </c>
      <c r="AT313" s="5"/>
      <c r="AU313" s="5">
        <f t="shared" si="71"/>
        <v>23</v>
      </c>
      <c r="AV313" s="5">
        <f t="shared" si="45"/>
        <v>0.7497459822</v>
      </c>
      <c r="AW313" s="5">
        <f t="shared" si="46"/>
        <v>65.46186042</v>
      </c>
      <c r="AX313" s="5">
        <f t="shared" si="47"/>
        <v>0.4609723958</v>
      </c>
      <c r="AY313" s="5">
        <f t="shared" si="48"/>
        <v>4.92953324</v>
      </c>
      <c r="AZ313" s="5">
        <f t="shared" si="49"/>
        <v>64.08393212</v>
      </c>
      <c r="BA313" s="5">
        <f t="shared" si="50"/>
        <v>1.377928306</v>
      </c>
      <c r="BB313" s="5">
        <f t="shared" si="51"/>
        <v>137.7928306</v>
      </c>
      <c r="BC313" s="5"/>
      <c r="BD313" s="5">
        <f t="shared" si="72"/>
        <v>23</v>
      </c>
      <c r="BE313" s="5">
        <f t="shared" si="52"/>
        <v>0.5141661526</v>
      </c>
      <c r="BF313" s="5">
        <f t="shared" si="53"/>
        <v>61.65383239</v>
      </c>
      <c r="BG313" s="5">
        <f t="shared" si="54"/>
        <v>0.01945973261</v>
      </c>
      <c r="BH313" s="5">
        <f t="shared" si="55"/>
        <v>4.455740183</v>
      </c>
      <c r="BI313" s="5">
        <f t="shared" si="56"/>
        <v>62.38036256</v>
      </c>
      <c r="BJ313" s="5">
        <f t="shared" si="57"/>
        <v>0</v>
      </c>
      <c r="BK313" s="5">
        <f t="shared" si="58"/>
        <v>0</v>
      </c>
      <c r="BL313" s="5"/>
      <c r="BM313" s="5">
        <f t="shared" si="73"/>
        <v>23</v>
      </c>
      <c r="BN313" s="5">
        <f t="shared" si="59"/>
        <v>0.3288754452</v>
      </c>
      <c r="BO313" s="5">
        <f t="shared" si="60"/>
        <v>60.30683552</v>
      </c>
      <c r="BP313" s="5">
        <f t="shared" si="61"/>
        <v>0.6757461186</v>
      </c>
      <c r="BQ313" s="5">
        <f t="shared" si="62"/>
        <v>4.884140522</v>
      </c>
      <c r="BR313" s="5">
        <f t="shared" si="63"/>
        <v>73.26210782</v>
      </c>
      <c r="BS313" s="5">
        <f t="shared" si="64"/>
        <v>0</v>
      </c>
      <c r="BT313" s="5">
        <f t="shared" si="65"/>
        <v>0</v>
      </c>
    </row>
    <row r="314" ht="13.5" customHeight="1">
      <c r="A314" s="5"/>
      <c r="B314" s="5">
        <f t="shared" si="66"/>
        <v>24</v>
      </c>
      <c r="C314" s="5">
        <f t="shared" si="10"/>
        <v>0.872579054</v>
      </c>
      <c r="D314" s="5">
        <f t="shared" si="11"/>
        <v>68.23212123</v>
      </c>
      <c r="E314" s="5">
        <f t="shared" si="12"/>
        <v>0.8358591028</v>
      </c>
      <c r="F314" s="5">
        <f t="shared" si="13"/>
        <v>5.295699342</v>
      </c>
      <c r="G314" s="5">
        <f t="shared" si="14"/>
        <v>42.36559474</v>
      </c>
      <c r="H314" s="5">
        <f t="shared" si="15"/>
        <v>25.86652649</v>
      </c>
      <c r="I314" s="5">
        <f t="shared" si="16"/>
        <v>2586.652649</v>
      </c>
      <c r="J314" s="5"/>
      <c r="K314" s="5">
        <f t="shared" si="67"/>
        <v>24</v>
      </c>
      <c r="L314" s="5">
        <f t="shared" si="17"/>
        <v>0.8141210195</v>
      </c>
      <c r="M314" s="5">
        <f t="shared" si="18"/>
        <v>66.06710582</v>
      </c>
      <c r="N314" s="5">
        <f t="shared" si="19"/>
        <v>0.7324745098</v>
      </c>
      <c r="O314" s="5">
        <f t="shared" si="20"/>
        <v>5.330367255</v>
      </c>
      <c r="P314" s="5">
        <f t="shared" si="21"/>
        <v>47.97330529</v>
      </c>
      <c r="Q314" s="5">
        <f t="shared" si="22"/>
        <v>18.09380053</v>
      </c>
      <c r="R314" s="5">
        <f t="shared" si="23"/>
        <v>1809.380053</v>
      </c>
      <c r="S314" s="5"/>
      <c r="T314" s="5">
        <f t="shared" si="68"/>
        <v>24</v>
      </c>
      <c r="U314" s="5">
        <f t="shared" si="24"/>
        <v>0.9497369121</v>
      </c>
      <c r="V314" s="5">
        <f t="shared" si="25"/>
        <v>79.76451543</v>
      </c>
      <c r="W314" s="5">
        <f t="shared" si="26"/>
        <v>0.7767801556</v>
      </c>
      <c r="X314" s="5">
        <f t="shared" si="27"/>
        <v>5.192851343</v>
      </c>
      <c r="Y314" s="5">
        <f t="shared" si="28"/>
        <v>51.92851343</v>
      </c>
      <c r="Z314" s="5">
        <f t="shared" si="29"/>
        <v>27.836002</v>
      </c>
      <c r="AA314" s="5">
        <f t="shared" si="30"/>
        <v>2783.6002</v>
      </c>
      <c r="AB314" s="5"/>
      <c r="AC314" s="5">
        <f t="shared" si="69"/>
        <v>24</v>
      </c>
      <c r="AD314" s="5">
        <f t="shared" si="31"/>
        <v>0.7437396115</v>
      </c>
      <c r="AE314" s="5">
        <f t="shared" si="32"/>
        <v>67.34929388</v>
      </c>
      <c r="AF314" s="5">
        <f t="shared" si="33"/>
        <v>0.659190996</v>
      </c>
      <c r="AG314" s="5">
        <f t="shared" si="34"/>
        <v>4.890161089</v>
      </c>
      <c r="AH314" s="5">
        <f t="shared" si="35"/>
        <v>53.79177198</v>
      </c>
      <c r="AI314" s="5">
        <f t="shared" si="36"/>
        <v>13.5575219</v>
      </c>
      <c r="AJ314" s="5">
        <f t="shared" si="37"/>
        <v>1355.75219</v>
      </c>
      <c r="AK314" s="5"/>
      <c r="AL314" s="5">
        <f t="shared" si="70"/>
        <v>24</v>
      </c>
      <c r="AM314" s="5">
        <f t="shared" si="38"/>
        <v>0.9866601033</v>
      </c>
      <c r="AN314" s="5">
        <f t="shared" si="39"/>
        <v>83.16300367</v>
      </c>
      <c r="AO314" s="5">
        <f t="shared" si="40"/>
        <v>0.8673518613</v>
      </c>
      <c r="AP314" s="5">
        <f t="shared" si="41"/>
        <v>5.265052249</v>
      </c>
      <c r="AQ314" s="5">
        <f t="shared" si="42"/>
        <v>63.18062699</v>
      </c>
      <c r="AR314" s="5">
        <f t="shared" si="43"/>
        <v>19.98237668</v>
      </c>
      <c r="AS314" s="5">
        <f t="shared" si="44"/>
        <v>1998.237668</v>
      </c>
      <c r="AT314" s="5"/>
      <c r="AU314" s="5">
        <f t="shared" si="71"/>
        <v>24</v>
      </c>
      <c r="AV314" s="5">
        <f t="shared" si="45"/>
        <v>0.2995592495</v>
      </c>
      <c r="AW314" s="5">
        <f t="shared" si="46"/>
        <v>62.57181274</v>
      </c>
      <c r="AX314" s="5">
        <f t="shared" si="47"/>
        <v>0.1478680572</v>
      </c>
      <c r="AY314" s="5">
        <f t="shared" si="48"/>
        <v>4.262153992</v>
      </c>
      <c r="AZ314" s="5">
        <f t="shared" si="49"/>
        <v>55.40800189</v>
      </c>
      <c r="BA314" s="5">
        <f t="shared" si="50"/>
        <v>7.163810844</v>
      </c>
      <c r="BB314" s="5">
        <f t="shared" si="51"/>
        <v>716.3810844</v>
      </c>
      <c r="BC314" s="5"/>
      <c r="BD314" s="5">
        <f t="shared" si="72"/>
        <v>24</v>
      </c>
      <c r="BE314" s="5">
        <f t="shared" si="52"/>
        <v>0.4686456986</v>
      </c>
      <c r="BF314" s="5">
        <f t="shared" si="53"/>
        <v>62.30353006</v>
      </c>
      <c r="BG314" s="5">
        <f t="shared" si="54"/>
        <v>0.5592691426</v>
      </c>
      <c r="BH314" s="5">
        <f t="shared" si="55"/>
        <v>4.569721985</v>
      </c>
      <c r="BI314" s="5">
        <f t="shared" si="56"/>
        <v>63.97610778</v>
      </c>
      <c r="BJ314" s="5">
        <f t="shared" si="57"/>
        <v>0</v>
      </c>
      <c r="BK314" s="5">
        <f t="shared" si="58"/>
        <v>0</v>
      </c>
      <c r="BL314" s="5"/>
      <c r="BM314" s="5">
        <f t="shared" si="73"/>
        <v>24</v>
      </c>
      <c r="BN314" s="5">
        <f t="shared" si="59"/>
        <v>0.4131269787</v>
      </c>
      <c r="BO314" s="5">
        <f t="shared" si="60"/>
        <v>63.44081914</v>
      </c>
      <c r="BP314" s="5">
        <f t="shared" si="61"/>
        <v>0.4549206141</v>
      </c>
      <c r="BQ314" s="5">
        <f t="shared" si="62"/>
        <v>4.566537317</v>
      </c>
      <c r="BR314" s="5">
        <f t="shared" si="63"/>
        <v>68.49805975</v>
      </c>
      <c r="BS314" s="5">
        <f t="shared" si="64"/>
        <v>0</v>
      </c>
      <c r="BT314" s="5">
        <f t="shared" si="65"/>
        <v>0</v>
      </c>
    </row>
    <row r="315" ht="13.5" customHeight="1">
      <c r="A315" s="5"/>
      <c r="B315" s="5">
        <f t="shared" si="66"/>
        <v>25</v>
      </c>
      <c r="C315" s="5">
        <f t="shared" si="10"/>
        <v>0.1808259925</v>
      </c>
      <c r="D315" s="5">
        <f t="shared" si="11"/>
        <v>57.35481114</v>
      </c>
      <c r="E315" s="5">
        <f t="shared" si="12"/>
        <v>0.863659747</v>
      </c>
      <c r="F315" s="5">
        <f t="shared" si="13"/>
        <v>5.013056717</v>
      </c>
      <c r="G315" s="5">
        <f t="shared" si="14"/>
        <v>40.10445374</v>
      </c>
      <c r="H315" s="5">
        <f t="shared" si="15"/>
        <v>17.2503574</v>
      </c>
      <c r="I315" s="5">
        <f t="shared" si="16"/>
        <v>1725.03574</v>
      </c>
      <c r="J315" s="5"/>
      <c r="K315" s="5">
        <f t="shared" si="67"/>
        <v>25</v>
      </c>
      <c r="L315" s="5">
        <f t="shared" si="17"/>
        <v>0.2722964735</v>
      </c>
      <c r="M315" s="5">
        <f t="shared" si="18"/>
        <v>62.56786845</v>
      </c>
      <c r="N315" s="5">
        <f t="shared" si="19"/>
        <v>0.08192758198</v>
      </c>
      <c r="O315" s="5">
        <f t="shared" si="20"/>
        <v>4.387173104</v>
      </c>
      <c r="P315" s="5">
        <f t="shared" si="21"/>
        <v>39.48455794</v>
      </c>
      <c r="Q315" s="5">
        <f t="shared" si="22"/>
        <v>23.08331051</v>
      </c>
      <c r="R315" s="5">
        <f t="shared" si="23"/>
        <v>2308.331051</v>
      </c>
      <c r="S315" s="5"/>
      <c r="T315" s="5">
        <f t="shared" si="68"/>
        <v>25</v>
      </c>
      <c r="U315" s="5">
        <f t="shared" si="24"/>
        <v>0.3627009387</v>
      </c>
      <c r="V315" s="5">
        <f t="shared" si="25"/>
        <v>61.38664362</v>
      </c>
      <c r="W315" s="5">
        <f t="shared" si="26"/>
        <v>0.4767710744</v>
      </c>
      <c r="X315" s="5">
        <f t="shared" si="27"/>
        <v>4.652618278</v>
      </c>
      <c r="Y315" s="5">
        <f t="shared" si="28"/>
        <v>46.52618278</v>
      </c>
      <c r="Z315" s="5">
        <f t="shared" si="29"/>
        <v>14.86046084</v>
      </c>
      <c r="AA315" s="5">
        <f t="shared" si="30"/>
        <v>1486.046084</v>
      </c>
      <c r="AB315" s="5"/>
      <c r="AC315" s="5">
        <f t="shared" si="69"/>
        <v>25</v>
      </c>
      <c r="AD315" s="5">
        <f t="shared" si="31"/>
        <v>0.9039033161</v>
      </c>
      <c r="AE315" s="5">
        <f t="shared" si="32"/>
        <v>79.69998465</v>
      </c>
      <c r="AF315" s="5">
        <f t="shared" si="33"/>
        <v>0.4377131325</v>
      </c>
      <c r="AG315" s="5">
        <f t="shared" si="34"/>
        <v>4.612160287</v>
      </c>
      <c r="AH315" s="5">
        <f t="shared" si="35"/>
        <v>50.73376316</v>
      </c>
      <c r="AI315" s="5">
        <f t="shared" si="36"/>
        <v>28.96622149</v>
      </c>
      <c r="AJ315" s="5">
        <f t="shared" si="37"/>
        <v>2896.622149</v>
      </c>
      <c r="AK315" s="5"/>
      <c r="AL315" s="5">
        <f t="shared" si="70"/>
        <v>25</v>
      </c>
      <c r="AM315" s="5">
        <f t="shared" si="38"/>
        <v>0.1654424852</v>
      </c>
      <c r="AN315" s="5">
        <f t="shared" si="39"/>
        <v>57.60559718</v>
      </c>
      <c r="AO315" s="5">
        <f t="shared" si="40"/>
        <v>0.9933899567</v>
      </c>
      <c r="AP315" s="5">
        <f t="shared" si="41"/>
        <v>5.608843563</v>
      </c>
      <c r="AQ315" s="5">
        <f t="shared" si="42"/>
        <v>67.30612275</v>
      </c>
      <c r="AR315" s="5">
        <f t="shared" si="43"/>
        <v>0</v>
      </c>
      <c r="AS315" s="5">
        <f t="shared" si="44"/>
        <v>0</v>
      </c>
      <c r="AT315" s="5"/>
      <c r="AU315" s="5">
        <f t="shared" si="71"/>
        <v>25</v>
      </c>
      <c r="AV315" s="5">
        <f t="shared" si="45"/>
        <v>0.7223189857</v>
      </c>
      <c r="AW315" s="5">
        <f t="shared" si="46"/>
        <v>68.38253094</v>
      </c>
      <c r="AX315" s="5">
        <f t="shared" si="47"/>
        <v>0.8860190952</v>
      </c>
      <c r="AY315" s="5">
        <f t="shared" si="48"/>
        <v>5.473366672</v>
      </c>
      <c r="AZ315" s="5">
        <f t="shared" si="49"/>
        <v>71.15376674</v>
      </c>
      <c r="BA315" s="5">
        <f t="shared" si="50"/>
        <v>0</v>
      </c>
      <c r="BB315" s="5">
        <f t="shared" si="51"/>
        <v>0</v>
      </c>
      <c r="BC315" s="5"/>
      <c r="BD315" s="5">
        <f t="shared" si="72"/>
        <v>25</v>
      </c>
      <c r="BE315" s="5">
        <f t="shared" si="52"/>
        <v>0.2743119866</v>
      </c>
      <c r="BF315" s="5">
        <f t="shared" si="53"/>
        <v>63.87751106</v>
      </c>
      <c r="BG315" s="5">
        <f t="shared" si="54"/>
        <v>0.2824879069</v>
      </c>
      <c r="BH315" s="5">
        <f t="shared" si="55"/>
        <v>4.014982461</v>
      </c>
      <c r="BI315" s="5">
        <f t="shared" si="56"/>
        <v>56.20975446</v>
      </c>
      <c r="BJ315" s="5">
        <f t="shared" si="57"/>
        <v>7.667756604</v>
      </c>
      <c r="BK315" s="5">
        <f t="shared" si="58"/>
        <v>766.7756604</v>
      </c>
      <c r="BL315" s="5"/>
      <c r="BM315" s="5">
        <f t="shared" si="73"/>
        <v>25</v>
      </c>
      <c r="BN315" s="5">
        <f t="shared" si="59"/>
        <v>0.03142880623</v>
      </c>
      <c r="BO315" s="5">
        <f t="shared" si="60"/>
        <v>53.60690458</v>
      </c>
      <c r="BP315" s="5">
        <f t="shared" si="61"/>
        <v>0.7964705954</v>
      </c>
      <c r="BQ315" s="5">
        <f t="shared" si="62"/>
        <v>5.225796576</v>
      </c>
      <c r="BR315" s="5">
        <f t="shared" si="63"/>
        <v>78.38694865</v>
      </c>
      <c r="BS315" s="5">
        <f t="shared" si="64"/>
        <v>0</v>
      </c>
      <c r="BT315" s="5">
        <f t="shared" si="65"/>
        <v>0</v>
      </c>
    </row>
    <row r="316" ht="13.5" customHeight="1">
      <c r="A316" s="5"/>
      <c r="B316" s="5">
        <f t="shared" si="66"/>
        <v>26</v>
      </c>
      <c r="C316" s="5">
        <f t="shared" si="10"/>
        <v>0.06965419051</v>
      </c>
      <c r="D316" s="5">
        <f t="shared" si="11"/>
        <v>54.07389452</v>
      </c>
      <c r="E316" s="5">
        <f t="shared" si="12"/>
        <v>0.05905908972</v>
      </c>
      <c r="F316" s="5">
        <f t="shared" si="13"/>
        <v>4.249679606</v>
      </c>
      <c r="G316" s="5">
        <f t="shared" si="14"/>
        <v>33.99743684</v>
      </c>
      <c r="H316" s="5">
        <f t="shared" si="15"/>
        <v>20.07645768</v>
      </c>
      <c r="I316" s="5">
        <f t="shared" si="16"/>
        <v>2007.645768</v>
      </c>
      <c r="J316" s="5"/>
      <c r="K316" s="5">
        <f t="shared" si="67"/>
        <v>26</v>
      </c>
      <c r="L316" s="5">
        <f t="shared" si="17"/>
        <v>0.9146998395</v>
      </c>
      <c r="M316" s="5">
        <f t="shared" si="18"/>
        <v>79.3802419</v>
      </c>
      <c r="N316" s="5">
        <f t="shared" si="19"/>
        <v>0.4354683776</v>
      </c>
      <c r="O316" s="5">
        <f t="shared" si="20"/>
        <v>4.773857492</v>
      </c>
      <c r="P316" s="5">
        <f t="shared" si="21"/>
        <v>42.96471743</v>
      </c>
      <c r="Q316" s="5">
        <f t="shared" si="22"/>
        <v>36.41552447</v>
      </c>
      <c r="R316" s="5">
        <f t="shared" si="23"/>
        <v>3641.552447</v>
      </c>
      <c r="S316" s="5"/>
      <c r="T316" s="5">
        <f t="shared" si="68"/>
        <v>26</v>
      </c>
      <c r="U316" s="5">
        <f t="shared" si="24"/>
        <v>0.5313631264</v>
      </c>
      <c r="V316" s="5">
        <f t="shared" si="25"/>
        <v>61.38300388</v>
      </c>
      <c r="W316" s="5">
        <f t="shared" si="26"/>
        <v>0.6772336287</v>
      </c>
      <c r="X316" s="5">
        <f t="shared" si="27"/>
        <v>4.835411622</v>
      </c>
      <c r="Y316" s="5">
        <f t="shared" si="28"/>
        <v>48.35411622</v>
      </c>
      <c r="Z316" s="5">
        <f t="shared" si="29"/>
        <v>13.02888765</v>
      </c>
      <c r="AA316" s="5">
        <f t="shared" si="30"/>
        <v>1302.888765</v>
      </c>
      <c r="AB316" s="5"/>
      <c r="AC316" s="5">
        <f t="shared" si="69"/>
        <v>26</v>
      </c>
      <c r="AD316" s="5">
        <f t="shared" si="31"/>
        <v>0.6840193056</v>
      </c>
      <c r="AE316" s="5">
        <f t="shared" si="32"/>
        <v>66.5246912</v>
      </c>
      <c r="AF316" s="5">
        <f t="shared" si="33"/>
        <v>0.5528285544</v>
      </c>
      <c r="AG316" s="5">
        <f t="shared" si="34"/>
        <v>4.848508171</v>
      </c>
      <c r="AH316" s="5">
        <f t="shared" si="35"/>
        <v>53.33358988</v>
      </c>
      <c r="AI316" s="5">
        <f t="shared" si="36"/>
        <v>13.19110132</v>
      </c>
      <c r="AJ316" s="5">
        <f t="shared" si="37"/>
        <v>1319.110132</v>
      </c>
      <c r="AK316" s="5"/>
      <c r="AL316" s="5">
        <f t="shared" si="70"/>
        <v>26</v>
      </c>
      <c r="AM316" s="5">
        <f t="shared" si="38"/>
        <v>0.06781394949</v>
      </c>
      <c r="AN316" s="5">
        <f t="shared" si="39"/>
        <v>51.94622901</v>
      </c>
      <c r="AO316" s="5">
        <f t="shared" si="40"/>
        <v>0.3236313742</v>
      </c>
      <c r="AP316" s="5">
        <f t="shared" si="41"/>
        <v>4.58243753</v>
      </c>
      <c r="AQ316" s="5">
        <f t="shared" si="42"/>
        <v>54.98925036</v>
      </c>
      <c r="AR316" s="5">
        <f t="shared" si="43"/>
        <v>0</v>
      </c>
      <c r="AS316" s="5">
        <f t="shared" si="44"/>
        <v>0</v>
      </c>
      <c r="AT316" s="5"/>
      <c r="AU316" s="5">
        <f t="shared" si="71"/>
        <v>26</v>
      </c>
      <c r="AV316" s="5">
        <f t="shared" si="45"/>
        <v>0.486013006</v>
      </c>
      <c r="AW316" s="5">
        <f t="shared" si="46"/>
        <v>61.849142</v>
      </c>
      <c r="AX316" s="5">
        <f t="shared" si="47"/>
        <v>0.2636095601</v>
      </c>
      <c r="AY316" s="5">
        <f t="shared" si="48"/>
        <v>4.392084665</v>
      </c>
      <c r="AZ316" s="5">
        <f t="shared" si="49"/>
        <v>57.09710064</v>
      </c>
      <c r="BA316" s="5">
        <f t="shared" si="50"/>
        <v>4.752041356</v>
      </c>
      <c r="BB316" s="5">
        <f t="shared" si="51"/>
        <v>475.2041356</v>
      </c>
      <c r="BC316" s="5"/>
      <c r="BD316" s="5">
        <f t="shared" si="72"/>
        <v>26</v>
      </c>
      <c r="BE316" s="5">
        <f t="shared" si="52"/>
        <v>0.8921836855</v>
      </c>
      <c r="BF316" s="5">
        <f t="shared" si="53"/>
        <v>66.75737146</v>
      </c>
      <c r="BG316" s="5">
        <f t="shared" si="54"/>
        <v>0.7726947514</v>
      </c>
      <c r="BH316" s="5">
        <f t="shared" si="55"/>
        <v>5.435483415</v>
      </c>
      <c r="BI316" s="5">
        <f t="shared" si="56"/>
        <v>76.09676782</v>
      </c>
      <c r="BJ316" s="5">
        <f t="shared" si="57"/>
        <v>0</v>
      </c>
      <c r="BK316" s="5">
        <f t="shared" si="58"/>
        <v>0</v>
      </c>
      <c r="BL316" s="5"/>
      <c r="BM316" s="5">
        <f t="shared" si="73"/>
        <v>26</v>
      </c>
      <c r="BN316" s="5">
        <f t="shared" si="59"/>
        <v>0.1756090044</v>
      </c>
      <c r="BO316" s="5">
        <f t="shared" si="60"/>
        <v>59.94462534</v>
      </c>
      <c r="BP316" s="5">
        <f t="shared" si="61"/>
        <v>0.3810580591</v>
      </c>
      <c r="BQ316" s="5">
        <f t="shared" si="62"/>
        <v>4.598257514</v>
      </c>
      <c r="BR316" s="5">
        <f t="shared" si="63"/>
        <v>68.9738627</v>
      </c>
      <c r="BS316" s="5">
        <f t="shared" si="64"/>
        <v>0</v>
      </c>
      <c r="BT316" s="5">
        <f t="shared" si="65"/>
        <v>0</v>
      </c>
    </row>
    <row r="317" ht="13.5" customHeight="1">
      <c r="A317" s="5"/>
      <c r="B317" s="5">
        <f t="shared" si="66"/>
        <v>27</v>
      </c>
      <c r="C317" s="5">
        <f t="shared" si="10"/>
        <v>0.1361448181</v>
      </c>
      <c r="D317" s="5">
        <f t="shared" si="11"/>
        <v>59.61811149</v>
      </c>
      <c r="E317" s="5">
        <f t="shared" si="12"/>
        <v>0.9759912844</v>
      </c>
      <c r="F317" s="5">
        <f t="shared" si="13"/>
        <v>5.666544105</v>
      </c>
      <c r="G317" s="5">
        <f t="shared" si="14"/>
        <v>45.33235284</v>
      </c>
      <c r="H317" s="5">
        <f t="shared" si="15"/>
        <v>14.28575865</v>
      </c>
      <c r="I317" s="5">
        <f t="shared" si="16"/>
        <v>1428.575865</v>
      </c>
      <c r="J317" s="5"/>
      <c r="K317" s="5">
        <f t="shared" si="67"/>
        <v>27</v>
      </c>
      <c r="L317" s="5">
        <f t="shared" si="17"/>
        <v>0.7791823717</v>
      </c>
      <c r="M317" s="5">
        <f t="shared" si="18"/>
        <v>65.40884755</v>
      </c>
      <c r="N317" s="5">
        <f t="shared" si="19"/>
        <v>0.3607134035</v>
      </c>
      <c r="O317" s="5">
        <f t="shared" si="20"/>
        <v>4.58752119</v>
      </c>
      <c r="P317" s="5">
        <f t="shared" si="21"/>
        <v>41.28769071</v>
      </c>
      <c r="Q317" s="5">
        <f t="shared" si="22"/>
        <v>24.12115684</v>
      </c>
      <c r="R317" s="5">
        <f t="shared" si="23"/>
        <v>2412.115684</v>
      </c>
      <c r="S317" s="5"/>
      <c r="T317" s="5">
        <f t="shared" si="68"/>
        <v>27</v>
      </c>
      <c r="U317" s="5">
        <f t="shared" si="24"/>
        <v>0.1945316958</v>
      </c>
      <c r="V317" s="5">
        <f t="shared" si="25"/>
        <v>57.28270805</v>
      </c>
      <c r="W317" s="5">
        <f t="shared" si="26"/>
        <v>0.938224879</v>
      </c>
      <c r="X317" s="5">
        <f t="shared" si="27"/>
        <v>5.630351745</v>
      </c>
      <c r="Y317" s="5">
        <f t="shared" si="28"/>
        <v>56.30351745</v>
      </c>
      <c r="Z317" s="5">
        <f t="shared" si="29"/>
        <v>0.979190601</v>
      </c>
      <c r="AA317" s="5">
        <f t="shared" si="30"/>
        <v>97.9190601</v>
      </c>
      <c r="AB317" s="5"/>
      <c r="AC317" s="5">
        <f t="shared" si="69"/>
        <v>27</v>
      </c>
      <c r="AD317" s="5">
        <f t="shared" si="31"/>
        <v>0.1547268371</v>
      </c>
      <c r="AE317" s="5">
        <f t="shared" si="32"/>
        <v>57.14310668</v>
      </c>
      <c r="AF317" s="5">
        <f t="shared" si="33"/>
        <v>0.5475803424</v>
      </c>
      <c r="AG317" s="5">
        <f t="shared" si="34"/>
        <v>4.513719525</v>
      </c>
      <c r="AH317" s="5">
        <f t="shared" si="35"/>
        <v>49.65091478</v>
      </c>
      <c r="AI317" s="5">
        <f t="shared" si="36"/>
        <v>7.492191899</v>
      </c>
      <c r="AJ317" s="5">
        <f t="shared" si="37"/>
        <v>749.2191899</v>
      </c>
      <c r="AK317" s="5"/>
      <c r="AL317" s="5">
        <f t="shared" si="70"/>
        <v>27</v>
      </c>
      <c r="AM317" s="5">
        <f t="shared" si="38"/>
        <v>0.1577776367</v>
      </c>
      <c r="AN317" s="5">
        <f t="shared" si="39"/>
        <v>57.80633921</v>
      </c>
      <c r="AO317" s="5">
        <f t="shared" si="40"/>
        <v>0.483382855</v>
      </c>
      <c r="AP317" s="5">
        <f t="shared" si="41"/>
        <v>4.810549048</v>
      </c>
      <c r="AQ317" s="5">
        <f t="shared" si="42"/>
        <v>57.72658858</v>
      </c>
      <c r="AR317" s="5">
        <f t="shared" si="43"/>
        <v>0.07975063447</v>
      </c>
      <c r="AS317" s="5">
        <f t="shared" si="44"/>
        <v>7.975063447</v>
      </c>
      <c r="AT317" s="5"/>
      <c r="AU317" s="5">
        <f t="shared" si="71"/>
        <v>27</v>
      </c>
      <c r="AV317" s="5">
        <f t="shared" si="45"/>
        <v>0.3796630873</v>
      </c>
      <c r="AW317" s="5">
        <f t="shared" si="46"/>
        <v>60.41219191</v>
      </c>
      <c r="AX317" s="5">
        <f t="shared" si="47"/>
        <v>0.01849175679</v>
      </c>
      <c r="AY317" s="5">
        <f t="shared" si="48"/>
        <v>4.370302914</v>
      </c>
      <c r="AZ317" s="5">
        <f t="shared" si="49"/>
        <v>56.81393789</v>
      </c>
      <c r="BA317" s="5">
        <f t="shared" si="50"/>
        <v>3.598254019</v>
      </c>
      <c r="BB317" s="5">
        <f t="shared" si="51"/>
        <v>359.8254019</v>
      </c>
      <c r="BC317" s="5"/>
      <c r="BD317" s="5">
        <f t="shared" si="72"/>
        <v>27</v>
      </c>
      <c r="BE317" s="5">
        <f t="shared" si="52"/>
        <v>0.1488392803</v>
      </c>
      <c r="BF317" s="5">
        <f t="shared" si="53"/>
        <v>59.3550389</v>
      </c>
      <c r="BG317" s="5">
        <f t="shared" si="54"/>
        <v>0.1103632034</v>
      </c>
      <c r="BH317" s="5">
        <f t="shared" si="55"/>
        <v>4.31990429</v>
      </c>
      <c r="BI317" s="5">
        <f t="shared" si="56"/>
        <v>60.47866006</v>
      </c>
      <c r="BJ317" s="5">
        <f t="shared" si="57"/>
        <v>0</v>
      </c>
      <c r="BK317" s="5">
        <f t="shared" si="58"/>
        <v>0</v>
      </c>
      <c r="BL317" s="5"/>
      <c r="BM317" s="5">
        <f t="shared" si="73"/>
        <v>27</v>
      </c>
      <c r="BN317" s="5">
        <f t="shared" si="59"/>
        <v>0.1385063447</v>
      </c>
      <c r="BO317" s="5">
        <f t="shared" si="60"/>
        <v>58.35801879</v>
      </c>
      <c r="BP317" s="5">
        <f t="shared" si="61"/>
        <v>0.3575216053</v>
      </c>
      <c r="BQ317" s="5">
        <f t="shared" si="62"/>
        <v>4.917897122</v>
      </c>
      <c r="BR317" s="5">
        <f t="shared" si="63"/>
        <v>73.76845683</v>
      </c>
      <c r="BS317" s="5">
        <f t="shared" si="64"/>
        <v>0</v>
      </c>
      <c r="BT317" s="5">
        <f t="shared" si="65"/>
        <v>0</v>
      </c>
    </row>
    <row r="318" ht="13.5" customHeight="1">
      <c r="A318" s="5"/>
      <c r="B318" s="5">
        <f t="shared" si="66"/>
        <v>28</v>
      </c>
      <c r="C318" s="5">
        <f t="shared" si="10"/>
        <v>0.6209561731</v>
      </c>
      <c r="D318" s="5">
        <f t="shared" si="11"/>
        <v>69.38898435</v>
      </c>
      <c r="E318" s="5">
        <f t="shared" si="12"/>
        <v>0.2975676317</v>
      </c>
      <c r="F318" s="5">
        <f t="shared" si="13"/>
        <v>4.390838032</v>
      </c>
      <c r="G318" s="5">
        <f t="shared" si="14"/>
        <v>35.12670425</v>
      </c>
      <c r="H318" s="5">
        <f t="shared" si="15"/>
        <v>34.26228009</v>
      </c>
      <c r="I318" s="5">
        <f t="shared" si="16"/>
        <v>3426.228009</v>
      </c>
      <c r="J318" s="5"/>
      <c r="K318" s="5">
        <f t="shared" si="67"/>
        <v>28</v>
      </c>
      <c r="L318" s="5">
        <f t="shared" si="17"/>
        <v>0.69585403</v>
      </c>
      <c r="M318" s="5">
        <f t="shared" si="18"/>
        <v>68.97721974</v>
      </c>
      <c r="N318" s="5">
        <f t="shared" si="19"/>
        <v>0.7227959424</v>
      </c>
      <c r="O318" s="5">
        <f t="shared" si="20"/>
        <v>5.188307464</v>
      </c>
      <c r="P318" s="5">
        <f t="shared" si="21"/>
        <v>46.69476718</v>
      </c>
      <c r="Q318" s="5">
        <f t="shared" si="22"/>
        <v>22.28245256</v>
      </c>
      <c r="R318" s="5">
        <f t="shared" si="23"/>
        <v>2228.245256</v>
      </c>
      <c r="S318" s="5"/>
      <c r="T318" s="5">
        <f t="shared" si="68"/>
        <v>28</v>
      </c>
      <c r="U318" s="5">
        <f t="shared" si="24"/>
        <v>0.5482484439</v>
      </c>
      <c r="V318" s="5">
        <f t="shared" si="25"/>
        <v>63.99702266</v>
      </c>
      <c r="W318" s="5">
        <f t="shared" si="26"/>
        <v>0.1030833171</v>
      </c>
      <c r="X318" s="5">
        <f t="shared" si="27"/>
        <v>4.05103948</v>
      </c>
      <c r="Y318" s="5">
        <f t="shared" si="28"/>
        <v>40.5103948</v>
      </c>
      <c r="Z318" s="5">
        <f t="shared" si="29"/>
        <v>23.48662787</v>
      </c>
      <c r="AA318" s="5">
        <f t="shared" si="30"/>
        <v>2348.662787</v>
      </c>
      <c r="AB318" s="5"/>
      <c r="AC318" s="5">
        <f t="shared" si="69"/>
        <v>28</v>
      </c>
      <c r="AD318" s="5">
        <f t="shared" si="31"/>
        <v>0.1797672235</v>
      </c>
      <c r="AE318" s="5">
        <f t="shared" si="32"/>
        <v>58.02453786</v>
      </c>
      <c r="AF318" s="5">
        <f t="shared" si="33"/>
        <v>0.1084122792</v>
      </c>
      <c r="AG318" s="5">
        <f t="shared" si="34"/>
        <v>4.10105327</v>
      </c>
      <c r="AH318" s="5">
        <f t="shared" si="35"/>
        <v>45.11158597</v>
      </c>
      <c r="AI318" s="5">
        <f t="shared" si="36"/>
        <v>12.91295189</v>
      </c>
      <c r="AJ318" s="5">
        <f t="shared" si="37"/>
        <v>1291.295189</v>
      </c>
      <c r="AK318" s="5"/>
      <c r="AL318" s="5">
        <f t="shared" si="70"/>
        <v>28</v>
      </c>
      <c r="AM318" s="5">
        <f t="shared" si="38"/>
        <v>0.8805005577</v>
      </c>
      <c r="AN318" s="5">
        <f t="shared" si="39"/>
        <v>69.52743633</v>
      </c>
      <c r="AO318" s="5">
        <f t="shared" si="40"/>
        <v>0.2949972956</v>
      </c>
      <c r="AP318" s="5">
        <f t="shared" si="41"/>
        <v>4.0774249</v>
      </c>
      <c r="AQ318" s="5">
        <f t="shared" si="42"/>
        <v>48.9290988</v>
      </c>
      <c r="AR318" s="5">
        <f t="shared" si="43"/>
        <v>20.59833754</v>
      </c>
      <c r="AS318" s="5">
        <f t="shared" si="44"/>
        <v>2059.833754</v>
      </c>
      <c r="AT318" s="5"/>
      <c r="AU318" s="5">
        <f t="shared" si="71"/>
        <v>28</v>
      </c>
      <c r="AV318" s="5">
        <f t="shared" si="45"/>
        <v>0.1248108456</v>
      </c>
      <c r="AW318" s="5">
        <f t="shared" si="46"/>
        <v>55.82295751</v>
      </c>
      <c r="AX318" s="5">
        <f t="shared" si="47"/>
        <v>0.1840456586</v>
      </c>
      <c r="AY318" s="5">
        <f t="shared" si="48"/>
        <v>4.227378602</v>
      </c>
      <c r="AZ318" s="5">
        <f t="shared" si="49"/>
        <v>54.95592182</v>
      </c>
      <c r="BA318" s="5">
        <f t="shared" si="50"/>
        <v>0.8670356931</v>
      </c>
      <c r="BB318" s="5">
        <f t="shared" si="51"/>
        <v>86.70356931</v>
      </c>
      <c r="BC318" s="5"/>
      <c r="BD318" s="5">
        <f t="shared" si="72"/>
        <v>28</v>
      </c>
      <c r="BE318" s="5">
        <f t="shared" si="52"/>
        <v>0.6973812133</v>
      </c>
      <c r="BF318" s="5">
        <f t="shared" si="53"/>
        <v>69.14098051</v>
      </c>
      <c r="BG318" s="5">
        <f t="shared" si="54"/>
        <v>0.7220650999</v>
      </c>
      <c r="BH318" s="5">
        <f t="shared" si="55"/>
        <v>5.233541914</v>
      </c>
      <c r="BI318" s="5">
        <f t="shared" si="56"/>
        <v>73.2695868</v>
      </c>
      <c r="BJ318" s="5">
        <f t="shared" si="57"/>
        <v>0</v>
      </c>
      <c r="BK318" s="5">
        <f t="shared" si="58"/>
        <v>0</v>
      </c>
      <c r="BL318" s="5"/>
      <c r="BM318" s="5">
        <f t="shared" si="73"/>
        <v>28</v>
      </c>
      <c r="BN318" s="5">
        <f t="shared" si="59"/>
        <v>0.6473516118</v>
      </c>
      <c r="BO318" s="5">
        <f t="shared" si="60"/>
        <v>68.99210976</v>
      </c>
      <c r="BP318" s="5">
        <f t="shared" si="61"/>
        <v>0.3393627183</v>
      </c>
      <c r="BQ318" s="5">
        <f t="shared" si="62"/>
        <v>4.519481897</v>
      </c>
      <c r="BR318" s="5">
        <f t="shared" si="63"/>
        <v>67.79222845</v>
      </c>
      <c r="BS318" s="5">
        <f t="shared" si="64"/>
        <v>1.199881312</v>
      </c>
      <c r="BT318" s="5">
        <f t="shared" si="65"/>
        <v>119.9881312</v>
      </c>
    </row>
    <row r="319" ht="13.5" customHeight="1">
      <c r="A319" s="5"/>
      <c r="B319" s="5">
        <f t="shared" si="66"/>
        <v>29</v>
      </c>
      <c r="C319" s="5">
        <f t="shared" si="10"/>
        <v>0.357329024</v>
      </c>
      <c r="D319" s="5">
        <f t="shared" si="11"/>
        <v>63.55633099</v>
      </c>
      <c r="E319" s="5">
        <f t="shared" si="12"/>
        <v>0.9525866801</v>
      </c>
      <c r="F319" s="5">
        <f t="shared" si="13"/>
        <v>5.829826879</v>
      </c>
      <c r="G319" s="5">
        <f t="shared" si="14"/>
        <v>46.63861503</v>
      </c>
      <c r="H319" s="5">
        <f t="shared" si="15"/>
        <v>16.91771596</v>
      </c>
      <c r="I319" s="5">
        <f t="shared" si="16"/>
        <v>1691.771596</v>
      </c>
      <c r="J319" s="5"/>
      <c r="K319" s="5">
        <f t="shared" si="67"/>
        <v>29</v>
      </c>
      <c r="L319" s="5">
        <f t="shared" si="17"/>
        <v>0.8075966762</v>
      </c>
      <c r="M319" s="5">
        <f t="shared" si="18"/>
        <v>67.05622233</v>
      </c>
      <c r="N319" s="5">
        <f t="shared" si="19"/>
        <v>0.7639451374</v>
      </c>
      <c r="O319" s="5">
        <f t="shared" si="20"/>
        <v>5.179584825</v>
      </c>
      <c r="P319" s="5">
        <f t="shared" si="21"/>
        <v>46.61626342</v>
      </c>
      <c r="Q319" s="5">
        <f t="shared" si="22"/>
        <v>20.43995891</v>
      </c>
      <c r="R319" s="5">
        <f t="shared" si="23"/>
        <v>2043.995891</v>
      </c>
      <c r="S319" s="5"/>
      <c r="T319" s="5">
        <f t="shared" si="68"/>
        <v>29</v>
      </c>
      <c r="U319" s="5">
        <f t="shared" si="24"/>
        <v>0.970307662</v>
      </c>
      <c r="V319" s="5">
        <f t="shared" si="25"/>
        <v>77.05295299</v>
      </c>
      <c r="W319" s="5">
        <f t="shared" si="26"/>
        <v>0.6092813025</v>
      </c>
      <c r="X319" s="5">
        <f t="shared" si="27"/>
        <v>4.632209366</v>
      </c>
      <c r="Y319" s="5">
        <f t="shared" si="28"/>
        <v>46.32209366</v>
      </c>
      <c r="Z319" s="5">
        <f t="shared" si="29"/>
        <v>30.73085933</v>
      </c>
      <c r="AA319" s="5">
        <f t="shared" si="30"/>
        <v>3073.085933</v>
      </c>
      <c r="AB319" s="5"/>
      <c r="AC319" s="5">
        <f t="shared" si="69"/>
        <v>29</v>
      </c>
      <c r="AD319" s="5">
        <f t="shared" si="31"/>
        <v>0.4414290151</v>
      </c>
      <c r="AE319" s="5">
        <f t="shared" si="32"/>
        <v>62.20404224</v>
      </c>
      <c r="AF319" s="5">
        <f t="shared" si="33"/>
        <v>0.7868754134</v>
      </c>
      <c r="AG319" s="5">
        <f t="shared" si="34"/>
        <v>5.295053412</v>
      </c>
      <c r="AH319" s="5">
        <f t="shared" si="35"/>
        <v>58.24558753</v>
      </c>
      <c r="AI319" s="5">
        <f t="shared" si="36"/>
        <v>3.958454708</v>
      </c>
      <c r="AJ319" s="5">
        <f t="shared" si="37"/>
        <v>395.8454708</v>
      </c>
      <c r="AK319" s="5"/>
      <c r="AL319" s="5">
        <f t="shared" si="70"/>
        <v>29</v>
      </c>
      <c r="AM319" s="5">
        <f t="shared" si="38"/>
        <v>0.3176522232</v>
      </c>
      <c r="AN319" s="5">
        <f t="shared" si="39"/>
        <v>63.44299754</v>
      </c>
      <c r="AO319" s="5">
        <f t="shared" si="40"/>
        <v>0.6123833688</v>
      </c>
      <c r="AP319" s="5">
        <f t="shared" si="41"/>
        <v>4.602173911</v>
      </c>
      <c r="AQ319" s="5">
        <f t="shared" si="42"/>
        <v>55.22608694</v>
      </c>
      <c r="AR319" s="5">
        <f t="shared" si="43"/>
        <v>8.2169106</v>
      </c>
      <c r="AS319" s="5">
        <f t="shared" si="44"/>
        <v>821.69106</v>
      </c>
      <c r="AT319" s="5"/>
      <c r="AU319" s="5">
        <f t="shared" si="71"/>
        <v>29</v>
      </c>
      <c r="AV319" s="5">
        <f t="shared" si="45"/>
        <v>0.4121021131</v>
      </c>
      <c r="AW319" s="5">
        <f t="shared" si="46"/>
        <v>64.34666796</v>
      </c>
      <c r="AX319" s="5">
        <f t="shared" si="47"/>
        <v>0.8786377504</v>
      </c>
      <c r="AY319" s="5">
        <f t="shared" si="48"/>
        <v>5.291401756</v>
      </c>
      <c r="AZ319" s="5">
        <f t="shared" si="49"/>
        <v>68.78822283</v>
      </c>
      <c r="BA319" s="5">
        <f t="shared" si="50"/>
        <v>0</v>
      </c>
      <c r="BB319" s="5">
        <f t="shared" si="51"/>
        <v>0</v>
      </c>
      <c r="BC319" s="5"/>
      <c r="BD319" s="5">
        <f t="shared" si="72"/>
        <v>29</v>
      </c>
      <c r="BE319" s="5">
        <f t="shared" si="52"/>
        <v>0.2358652375</v>
      </c>
      <c r="BF319" s="5">
        <f t="shared" si="53"/>
        <v>56.41024881</v>
      </c>
      <c r="BG319" s="5">
        <f t="shared" si="54"/>
        <v>0.1381351028</v>
      </c>
      <c r="BH319" s="5">
        <f t="shared" si="55"/>
        <v>4.25795714</v>
      </c>
      <c r="BI319" s="5">
        <f t="shared" si="56"/>
        <v>59.61139997</v>
      </c>
      <c r="BJ319" s="5">
        <f t="shared" si="57"/>
        <v>0</v>
      </c>
      <c r="BK319" s="5">
        <f t="shared" si="58"/>
        <v>0</v>
      </c>
      <c r="BL319" s="5"/>
      <c r="BM319" s="5">
        <f t="shared" si="73"/>
        <v>29</v>
      </c>
      <c r="BN319" s="5">
        <f t="shared" si="59"/>
        <v>0.833523101</v>
      </c>
      <c r="BO319" s="5">
        <f t="shared" si="60"/>
        <v>67.18114031</v>
      </c>
      <c r="BP319" s="5">
        <f t="shared" si="61"/>
        <v>0.1652344772</v>
      </c>
      <c r="BQ319" s="5">
        <f t="shared" si="62"/>
        <v>4.027240353</v>
      </c>
      <c r="BR319" s="5">
        <f t="shared" si="63"/>
        <v>60.40860529</v>
      </c>
      <c r="BS319" s="5">
        <f t="shared" si="64"/>
        <v>6.772535025</v>
      </c>
      <c r="BT319" s="5">
        <f t="shared" si="65"/>
        <v>677.2535025</v>
      </c>
    </row>
    <row r="320" ht="13.5" customHeight="1">
      <c r="A320" s="5"/>
      <c r="B320" s="5">
        <f t="shared" si="66"/>
        <v>30</v>
      </c>
      <c r="C320" s="5">
        <f t="shared" si="10"/>
        <v>0.291762865</v>
      </c>
      <c r="D320" s="5">
        <f t="shared" si="11"/>
        <v>61.60759629</v>
      </c>
      <c r="E320" s="5">
        <f t="shared" si="12"/>
        <v>0.2701304483</v>
      </c>
      <c r="F320" s="5">
        <f t="shared" si="13"/>
        <v>4.344474816</v>
      </c>
      <c r="G320" s="5">
        <f t="shared" si="14"/>
        <v>34.75579853</v>
      </c>
      <c r="H320" s="5">
        <f t="shared" si="15"/>
        <v>26.85179776</v>
      </c>
      <c r="I320" s="5">
        <f t="shared" si="16"/>
        <v>2685.179776</v>
      </c>
      <c r="J320" s="5"/>
      <c r="K320" s="5">
        <f t="shared" si="67"/>
        <v>30</v>
      </c>
      <c r="L320" s="5">
        <f t="shared" si="17"/>
        <v>0.9080678514</v>
      </c>
      <c r="M320" s="5">
        <f t="shared" si="18"/>
        <v>78.94745057</v>
      </c>
      <c r="N320" s="5">
        <f t="shared" si="19"/>
        <v>0.09645071221</v>
      </c>
      <c r="O320" s="5">
        <f t="shared" si="20"/>
        <v>4.045223793</v>
      </c>
      <c r="P320" s="5">
        <f t="shared" si="21"/>
        <v>36.40701414</v>
      </c>
      <c r="Q320" s="5">
        <f t="shared" si="22"/>
        <v>42.54043643</v>
      </c>
      <c r="R320" s="5">
        <f t="shared" si="23"/>
        <v>4254.043643</v>
      </c>
      <c r="S320" s="5"/>
      <c r="T320" s="5">
        <f t="shared" si="68"/>
        <v>30</v>
      </c>
      <c r="U320" s="5">
        <f t="shared" si="24"/>
        <v>0.6219829919</v>
      </c>
      <c r="V320" s="5">
        <f t="shared" si="25"/>
        <v>69.68796515</v>
      </c>
      <c r="W320" s="5">
        <f t="shared" si="26"/>
        <v>0.5225161612</v>
      </c>
      <c r="X320" s="5">
        <f t="shared" si="27"/>
        <v>4.909116596</v>
      </c>
      <c r="Y320" s="5">
        <f t="shared" si="28"/>
        <v>49.09116596</v>
      </c>
      <c r="Z320" s="5">
        <f t="shared" si="29"/>
        <v>20.59679919</v>
      </c>
      <c r="AA320" s="5">
        <f t="shared" si="30"/>
        <v>2059.679919</v>
      </c>
      <c r="AB320" s="5"/>
      <c r="AC320" s="5">
        <f t="shared" si="69"/>
        <v>30</v>
      </c>
      <c r="AD320" s="5">
        <f t="shared" si="31"/>
        <v>0.5357305191</v>
      </c>
      <c r="AE320" s="5">
        <f t="shared" si="32"/>
        <v>64.70922713</v>
      </c>
      <c r="AF320" s="5">
        <f t="shared" si="33"/>
        <v>0.09464220153</v>
      </c>
      <c r="AG320" s="5">
        <f t="shared" si="34"/>
        <v>4.458667812</v>
      </c>
      <c r="AH320" s="5">
        <f t="shared" si="35"/>
        <v>49.04534593</v>
      </c>
      <c r="AI320" s="5">
        <f t="shared" si="36"/>
        <v>15.66388119</v>
      </c>
      <c r="AJ320" s="5">
        <f t="shared" si="37"/>
        <v>1566.388119</v>
      </c>
      <c r="AK320" s="5"/>
      <c r="AL320" s="5">
        <f t="shared" si="70"/>
        <v>30</v>
      </c>
      <c r="AM320" s="5">
        <f t="shared" si="38"/>
        <v>0.4112466832</v>
      </c>
      <c r="AN320" s="5">
        <f t="shared" si="39"/>
        <v>62.92868594</v>
      </c>
      <c r="AO320" s="5">
        <f t="shared" si="40"/>
        <v>0.6086079651</v>
      </c>
      <c r="AP320" s="5">
        <f t="shared" si="41"/>
        <v>4.744905428</v>
      </c>
      <c r="AQ320" s="5">
        <f t="shared" si="42"/>
        <v>56.93886513</v>
      </c>
      <c r="AR320" s="5">
        <f t="shared" si="43"/>
        <v>5.989820806</v>
      </c>
      <c r="AS320" s="5">
        <f t="shared" si="44"/>
        <v>598.9820806</v>
      </c>
      <c r="AT320" s="5"/>
      <c r="AU320" s="5">
        <f t="shared" si="71"/>
        <v>30</v>
      </c>
      <c r="AV320" s="5">
        <f t="shared" si="45"/>
        <v>0.545592346</v>
      </c>
      <c r="AW320" s="5">
        <f t="shared" si="46"/>
        <v>64.98628487</v>
      </c>
      <c r="AX320" s="5">
        <f t="shared" si="47"/>
        <v>0.5419495447</v>
      </c>
      <c r="AY320" s="5">
        <f t="shared" si="48"/>
        <v>4.707482292</v>
      </c>
      <c r="AZ320" s="5">
        <f t="shared" si="49"/>
        <v>61.1972698</v>
      </c>
      <c r="BA320" s="5">
        <f t="shared" si="50"/>
        <v>3.78901507</v>
      </c>
      <c r="BB320" s="5">
        <f t="shared" si="51"/>
        <v>378.901507</v>
      </c>
      <c r="BC320" s="5"/>
      <c r="BD320" s="5">
        <f t="shared" si="72"/>
        <v>30</v>
      </c>
      <c r="BE320" s="5">
        <f t="shared" si="52"/>
        <v>0.1065630838</v>
      </c>
      <c r="BF320" s="5">
        <f t="shared" si="53"/>
        <v>55.81936597</v>
      </c>
      <c r="BG320" s="5">
        <f t="shared" si="54"/>
        <v>0.9449635361</v>
      </c>
      <c r="BH320" s="5">
        <f t="shared" si="55"/>
        <v>5.528356402</v>
      </c>
      <c r="BI320" s="5">
        <f t="shared" si="56"/>
        <v>77.39698963</v>
      </c>
      <c r="BJ320" s="5">
        <f t="shared" si="57"/>
        <v>0</v>
      </c>
      <c r="BK320" s="5">
        <f t="shared" si="58"/>
        <v>0</v>
      </c>
      <c r="BL320" s="5"/>
      <c r="BM320" s="5">
        <f t="shared" si="73"/>
        <v>30</v>
      </c>
      <c r="BN320" s="5">
        <f t="shared" si="59"/>
        <v>0.3912512233</v>
      </c>
      <c r="BO320" s="5">
        <f t="shared" si="60"/>
        <v>61.08172825</v>
      </c>
      <c r="BP320" s="5">
        <f t="shared" si="61"/>
        <v>0.2624368608</v>
      </c>
      <c r="BQ320" s="5">
        <f t="shared" si="62"/>
        <v>4.088003171</v>
      </c>
      <c r="BR320" s="5">
        <f t="shared" si="63"/>
        <v>61.32004757</v>
      </c>
      <c r="BS320" s="5">
        <f t="shared" si="64"/>
        <v>0</v>
      </c>
      <c r="BT320" s="5">
        <f t="shared" si="65"/>
        <v>0</v>
      </c>
    </row>
    <row r="321" ht="13.5" customHeight="1">
      <c r="A321" s="5"/>
      <c r="B321" s="5">
        <f t="shared" si="66"/>
        <v>31</v>
      </c>
      <c r="C321" s="5">
        <f t="shared" si="10"/>
        <v>0.9192702204</v>
      </c>
      <c r="D321" s="5">
        <f t="shared" si="11"/>
        <v>76.0145206</v>
      </c>
      <c r="E321" s="5">
        <f t="shared" si="12"/>
        <v>0.1197793228</v>
      </c>
      <c r="F321" s="5">
        <f t="shared" si="13"/>
        <v>4.041709192</v>
      </c>
      <c r="G321" s="5">
        <f t="shared" si="14"/>
        <v>32.33367354</v>
      </c>
      <c r="H321" s="5">
        <f t="shared" si="15"/>
        <v>43.68084707</v>
      </c>
      <c r="I321" s="5">
        <f t="shared" si="16"/>
        <v>4368.084707</v>
      </c>
      <c r="J321" s="5"/>
      <c r="K321" s="5">
        <f t="shared" si="67"/>
        <v>31</v>
      </c>
      <c r="L321" s="5">
        <f t="shared" si="17"/>
        <v>0.2023570049</v>
      </c>
      <c r="M321" s="5">
        <f t="shared" si="18"/>
        <v>59.62322623</v>
      </c>
      <c r="N321" s="5">
        <f t="shared" si="19"/>
        <v>0.3701336744</v>
      </c>
      <c r="O321" s="5">
        <f t="shared" si="20"/>
        <v>4.681089417</v>
      </c>
      <c r="P321" s="5">
        <f t="shared" si="21"/>
        <v>42.12980475</v>
      </c>
      <c r="Q321" s="5">
        <f t="shared" si="22"/>
        <v>17.49342148</v>
      </c>
      <c r="R321" s="5">
        <f t="shared" si="23"/>
        <v>1749.342148</v>
      </c>
      <c r="S321" s="5"/>
      <c r="T321" s="5">
        <f t="shared" si="68"/>
        <v>31</v>
      </c>
      <c r="U321" s="5">
        <f t="shared" si="24"/>
        <v>0.7587360511</v>
      </c>
      <c r="V321" s="5">
        <f t="shared" si="25"/>
        <v>69.41973364</v>
      </c>
      <c r="W321" s="5">
        <f t="shared" si="26"/>
        <v>0.01896552668</v>
      </c>
      <c r="X321" s="5">
        <f t="shared" si="27"/>
        <v>4.238307009</v>
      </c>
      <c r="Y321" s="5">
        <f t="shared" si="28"/>
        <v>42.38307009</v>
      </c>
      <c r="Z321" s="5">
        <f t="shared" si="29"/>
        <v>27.03666356</v>
      </c>
      <c r="AA321" s="5">
        <f t="shared" si="30"/>
        <v>2703.666356</v>
      </c>
      <c r="AB321" s="5"/>
      <c r="AC321" s="5">
        <f t="shared" si="69"/>
        <v>31</v>
      </c>
      <c r="AD321" s="5">
        <f t="shared" si="31"/>
        <v>0.5088615752</v>
      </c>
      <c r="AE321" s="5">
        <f t="shared" si="32"/>
        <v>60.85979583</v>
      </c>
      <c r="AF321" s="5">
        <f t="shared" si="33"/>
        <v>0.4957731729</v>
      </c>
      <c r="AG321" s="5">
        <f t="shared" si="34"/>
        <v>4.593592492</v>
      </c>
      <c r="AH321" s="5">
        <f t="shared" si="35"/>
        <v>50.52951741</v>
      </c>
      <c r="AI321" s="5">
        <f t="shared" si="36"/>
        <v>10.33027843</v>
      </c>
      <c r="AJ321" s="5">
        <f t="shared" si="37"/>
        <v>1033.027843</v>
      </c>
      <c r="AK321" s="5"/>
      <c r="AL321" s="5">
        <f t="shared" si="70"/>
        <v>31</v>
      </c>
      <c r="AM321" s="5">
        <f t="shared" si="38"/>
        <v>0.9813083614</v>
      </c>
      <c r="AN321" s="5">
        <f t="shared" si="39"/>
        <v>84.54703136</v>
      </c>
      <c r="AO321" s="5">
        <f t="shared" si="40"/>
        <v>0.1039090659</v>
      </c>
      <c r="AP321" s="5">
        <f t="shared" si="41"/>
        <v>4.157415246</v>
      </c>
      <c r="AQ321" s="5">
        <f t="shared" si="42"/>
        <v>49.88898295</v>
      </c>
      <c r="AR321" s="5">
        <f t="shared" si="43"/>
        <v>34.65804841</v>
      </c>
      <c r="AS321" s="5">
        <f t="shared" si="44"/>
        <v>3465.804841</v>
      </c>
      <c r="AT321" s="5"/>
      <c r="AU321" s="5">
        <f t="shared" si="71"/>
        <v>31</v>
      </c>
      <c r="AV321" s="5">
        <f t="shared" si="45"/>
        <v>0.0361233547</v>
      </c>
      <c r="AW321" s="5">
        <f t="shared" si="46"/>
        <v>54.29354139</v>
      </c>
      <c r="AX321" s="5">
        <f t="shared" si="47"/>
        <v>0.6439983883</v>
      </c>
      <c r="AY321" s="5">
        <f t="shared" si="48"/>
        <v>4.786195254</v>
      </c>
      <c r="AZ321" s="5">
        <f t="shared" si="49"/>
        <v>62.22053831</v>
      </c>
      <c r="BA321" s="5">
        <f t="shared" si="50"/>
        <v>0</v>
      </c>
      <c r="BB321" s="5">
        <f t="shared" si="51"/>
        <v>0</v>
      </c>
      <c r="BC321" s="5"/>
      <c r="BD321" s="5">
        <f t="shared" si="72"/>
        <v>31</v>
      </c>
      <c r="BE321" s="5">
        <f t="shared" si="52"/>
        <v>0.3286170669</v>
      </c>
      <c r="BF321" s="5">
        <f t="shared" si="53"/>
        <v>61.43164031</v>
      </c>
      <c r="BG321" s="5">
        <f t="shared" si="54"/>
        <v>0.5012946204</v>
      </c>
      <c r="BH321" s="5">
        <f t="shared" si="55"/>
        <v>4.559125944</v>
      </c>
      <c r="BI321" s="5">
        <f t="shared" si="56"/>
        <v>63.82776322</v>
      </c>
      <c r="BJ321" s="5">
        <f t="shared" si="57"/>
        <v>0</v>
      </c>
      <c r="BK321" s="5">
        <f t="shared" si="58"/>
        <v>0</v>
      </c>
      <c r="BL321" s="5"/>
      <c r="BM321" s="5">
        <f t="shared" si="73"/>
        <v>31</v>
      </c>
      <c r="BN321" s="5">
        <f t="shared" si="59"/>
        <v>0.4394310447</v>
      </c>
      <c r="BO321" s="5">
        <f t="shared" si="60"/>
        <v>63.78932266</v>
      </c>
      <c r="BP321" s="5">
        <f t="shared" si="61"/>
        <v>0.1179616996</v>
      </c>
      <c r="BQ321" s="5">
        <f t="shared" si="62"/>
        <v>4.302537079</v>
      </c>
      <c r="BR321" s="5">
        <f t="shared" si="63"/>
        <v>64.53805619</v>
      </c>
      <c r="BS321" s="5">
        <f t="shared" si="64"/>
        <v>0</v>
      </c>
      <c r="BT321" s="5">
        <f t="shared" si="65"/>
        <v>0</v>
      </c>
    </row>
    <row r="322" ht="13.5" customHeight="1">
      <c r="A322" s="5"/>
      <c r="B322" s="5">
        <f t="shared" si="66"/>
        <v>32</v>
      </c>
      <c r="C322" s="5">
        <f t="shared" si="10"/>
        <v>0.03901297491</v>
      </c>
      <c r="D322" s="5">
        <f t="shared" si="11"/>
        <v>52.81072425</v>
      </c>
      <c r="E322" s="5">
        <f t="shared" si="12"/>
        <v>0.4881049398</v>
      </c>
      <c r="F322" s="5">
        <f t="shared" si="13"/>
        <v>4.668685859</v>
      </c>
      <c r="G322" s="5">
        <f t="shared" si="14"/>
        <v>37.34948687</v>
      </c>
      <c r="H322" s="5">
        <f t="shared" si="15"/>
        <v>15.46123738</v>
      </c>
      <c r="I322" s="5">
        <f t="shared" si="16"/>
        <v>1546.123738</v>
      </c>
      <c r="J322" s="5"/>
      <c r="K322" s="5">
        <f t="shared" si="67"/>
        <v>32</v>
      </c>
      <c r="L322" s="5">
        <f t="shared" si="17"/>
        <v>0.2421752081</v>
      </c>
      <c r="M322" s="5">
        <f t="shared" si="18"/>
        <v>58.88903986</v>
      </c>
      <c r="N322" s="5">
        <f t="shared" si="19"/>
        <v>0.9022238252</v>
      </c>
      <c r="O322" s="5">
        <f t="shared" si="20"/>
        <v>5.983530699</v>
      </c>
      <c r="P322" s="5">
        <f t="shared" si="21"/>
        <v>53.85177629</v>
      </c>
      <c r="Q322" s="5">
        <f t="shared" si="22"/>
        <v>5.037263574</v>
      </c>
      <c r="R322" s="5">
        <f t="shared" si="23"/>
        <v>503.7263574</v>
      </c>
      <c r="S322" s="5"/>
      <c r="T322" s="5">
        <f t="shared" si="68"/>
        <v>32</v>
      </c>
      <c r="U322" s="5">
        <f t="shared" si="24"/>
        <v>0.04912247348</v>
      </c>
      <c r="V322" s="5">
        <f t="shared" si="25"/>
        <v>50.85389648</v>
      </c>
      <c r="W322" s="5">
        <f t="shared" si="26"/>
        <v>0.7693027664</v>
      </c>
      <c r="X322" s="5">
        <f t="shared" si="27"/>
        <v>5.18035903</v>
      </c>
      <c r="Y322" s="5">
        <f t="shared" si="28"/>
        <v>51.8035903</v>
      </c>
      <c r="Z322" s="5">
        <f t="shared" si="29"/>
        <v>0</v>
      </c>
      <c r="AA322" s="5">
        <f t="shared" si="30"/>
        <v>0</v>
      </c>
      <c r="AB322" s="5"/>
      <c r="AC322" s="5">
        <f t="shared" si="69"/>
        <v>32</v>
      </c>
      <c r="AD322" s="5">
        <f t="shared" si="31"/>
        <v>0.1866018858</v>
      </c>
      <c r="AE322" s="5">
        <f t="shared" si="32"/>
        <v>57.5378165</v>
      </c>
      <c r="AF322" s="5">
        <f t="shared" si="33"/>
        <v>0.7624769236</v>
      </c>
      <c r="AG322" s="5">
        <f t="shared" si="34"/>
        <v>5.277333251</v>
      </c>
      <c r="AH322" s="5">
        <f t="shared" si="35"/>
        <v>58.05066576</v>
      </c>
      <c r="AI322" s="5">
        <f t="shared" si="36"/>
        <v>0</v>
      </c>
      <c r="AJ322" s="5">
        <f t="shared" si="37"/>
        <v>0</v>
      </c>
      <c r="AK322" s="5"/>
      <c r="AL322" s="5">
        <f t="shared" si="70"/>
        <v>32</v>
      </c>
      <c r="AM322" s="5">
        <f t="shared" si="38"/>
        <v>0.8866280394</v>
      </c>
      <c r="AN322" s="5">
        <f t="shared" si="39"/>
        <v>67.33171913</v>
      </c>
      <c r="AO322" s="5">
        <f t="shared" si="40"/>
        <v>0.9132114225</v>
      </c>
      <c r="AP322" s="5">
        <f t="shared" si="41"/>
        <v>5.788376675</v>
      </c>
      <c r="AQ322" s="5">
        <f t="shared" si="42"/>
        <v>69.4605201</v>
      </c>
      <c r="AR322" s="5">
        <f t="shared" si="43"/>
        <v>0</v>
      </c>
      <c r="AS322" s="5">
        <f t="shared" si="44"/>
        <v>0</v>
      </c>
      <c r="AT322" s="5"/>
      <c r="AU322" s="5">
        <f t="shared" si="71"/>
        <v>32</v>
      </c>
      <c r="AV322" s="5">
        <f t="shared" si="45"/>
        <v>0.3384053171</v>
      </c>
      <c r="AW322" s="5">
        <f t="shared" si="46"/>
        <v>64.41990134</v>
      </c>
      <c r="AX322" s="5">
        <f t="shared" si="47"/>
        <v>0.0845274786</v>
      </c>
      <c r="AY322" s="5">
        <f t="shared" si="48"/>
        <v>4.063646289</v>
      </c>
      <c r="AZ322" s="5">
        <f t="shared" si="49"/>
        <v>52.82740176</v>
      </c>
      <c r="BA322" s="5">
        <f t="shared" si="50"/>
        <v>11.59249958</v>
      </c>
      <c r="BB322" s="5">
        <f t="shared" si="51"/>
        <v>1159.249958</v>
      </c>
      <c r="BC322" s="5"/>
      <c r="BD322" s="5">
        <f t="shared" si="72"/>
        <v>32</v>
      </c>
      <c r="BE322" s="5">
        <f t="shared" si="52"/>
        <v>0.255068299</v>
      </c>
      <c r="BF322" s="5">
        <f t="shared" si="53"/>
        <v>64.22591633</v>
      </c>
      <c r="BG322" s="5">
        <f t="shared" si="54"/>
        <v>0.8358158108</v>
      </c>
      <c r="BH322" s="5">
        <f t="shared" si="55"/>
        <v>5.491257632</v>
      </c>
      <c r="BI322" s="5">
        <f t="shared" si="56"/>
        <v>76.87760685</v>
      </c>
      <c r="BJ322" s="5">
        <f t="shared" si="57"/>
        <v>0</v>
      </c>
      <c r="BK322" s="5">
        <f t="shared" si="58"/>
        <v>0</v>
      </c>
      <c r="BL322" s="5"/>
      <c r="BM322" s="5">
        <f t="shared" si="73"/>
        <v>32</v>
      </c>
      <c r="BN322" s="5">
        <f t="shared" si="59"/>
        <v>0.06590366186</v>
      </c>
      <c r="BO322" s="5">
        <f t="shared" si="60"/>
        <v>52.72343105</v>
      </c>
      <c r="BP322" s="5">
        <f t="shared" si="61"/>
        <v>0.117561337</v>
      </c>
      <c r="BQ322" s="5">
        <f t="shared" si="62"/>
        <v>4.393102051</v>
      </c>
      <c r="BR322" s="5">
        <f t="shared" si="63"/>
        <v>65.89653077</v>
      </c>
      <c r="BS322" s="5">
        <f t="shared" si="64"/>
        <v>0</v>
      </c>
      <c r="BT322" s="5">
        <f t="shared" si="65"/>
        <v>0</v>
      </c>
    </row>
    <row r="323" ht="13.5" customHeight="1">
      <c r="A323" s="5"/>
      <c r="B323" s="5">
        <f t="shared" si="66"/>
        <v>33</v>
      </c>
      <c r="C323" s="5">
        <f t="shared" si="10"/>
        <v>0.9509670986</v>
      </c>
      <c r="D323" s="5">
        <f t="shared" si="11"/>
        <v>75.19712032</v>
      </c>
      <c r="E323" s="5">
        <f t="shared" si="12"/>
        <v>0.6211961676</v>
      </c>
      <c r="F323" s="5">
        <f t="shared" si="13"/>
        <v>4.972619888</v>
      </c>
      <c r="G323" s="5">
        <f t="shared" si="14"/>
        <v>39.7809591</v>
      </c>
      <c r="H323" s="5">
        <f t="shared" si="15"/>
        <v>35.41616122</v>
      </c>
      <c r="I323" s="5">
        <f t="shared" si="16"/>
        <v>3541.616122</v>
      </c>
      <c r="J323" s="5"/>
      <c r="K323" s="5">
        <f t="shared" si="67"/>
        <v>33</v>
      </c>
      <c r="L323" s="5">
        <f t="shared" si="17"/>
        <v>0.3892346394</v>
      </c>
      <c r="M323" s="5">
        <f t="shared" si="18"/>
        <v>61.47623168</v>
      </c>
      <c r="N323" s="5">
        <f t="shared" si="19"/>
        <v>0.2706938831</v>
      </c>
      <c r="O323" s="5">
        <f t="shared" si="20"/>
        <v>4.209826444</v>
      </c>
      <c r="P323" s="5">
        <f t="shared" si="21"/>
        <v>37.888438</v>
      </c>
      <c r="Q323" s="5">
        <f t="shared" si="22"/>
        <v>23.58779369</v>
      </c>
      <c r="R323" s="5">
        <f t="shared" si="23"/>
        <v>2358.779369</v>
      </c>
      <c r="S323" s="5"/>
      <c r="T323" s="5">
        <f t="shared" si="68"/>
        <v>33</v>
      </c>
      <c r="U323" s="5">
        <f t="shared" si="24"/>
        <v>0.5272914115</v>
      </c>
      <c r="V323" s="5">
        <f t="shared" si="25"/>
        <v>63.06819562</v>
      </c>
      <c r="W323" s="5">
        <f t="shared" si="26"/>
        <v>0.4293175455</v>
      </c>
      <c r="X323" s="5">
        <f t="shared" si="27"/>
        <v>4.905885417</v>
      </c>
      <c r="Y323" s="5">
        <f t="shared" si="28"/>
        <v>49.05885417</v>
      </c>
      <c r="Z323" s="5">
        <f t="shared" si="29"/>
        <v>14.00934145</v>
      </c>
      <c r="AA323" s="5">
        <f t="shared" si="30"/>
        <v>1400.934145</v>
      </c>
      <c r="AB323" s="5"/>
      <c r="AC323" s="5">
        <f t="shared" si="69"/>
        <v>33</v>
      </c>
      <c r="AD323" s="5">
        <f t="shared" si="31"/>
        <v>0.46392574</v>
      </c>
      <c r="AE323" s="5">
        <f t="shared" si="32"/>
        <v>60.38367074</v>
      </c>
      <c r="AF323" s="5">
        <f t="shared" si="33"/>
        <v>0.2210842138</v>
      </c>
      <c r="AG323" s="5">
        <f t="shared" si="34"/>
        <v>4.162229679</v>
      </c>
      <c r="AH323" s="5">
        <f t="shared" si="35"/>
        <v>45.78452647</v>
      </c>
      <c r="AI323" s="5">
        <f t="shared" si="36"/>
        <v>14.59914427</v>
      </c>
      <c r="AJ323" s="5">
        <f t="shared" si="37"/>
        <v>1459.914427</v>
      </c>
      <c r="AK323" s="5"/>
      <c r="AL323" s="5">
        <f t="shared" si="70"/>
        <v>33</v>
      </c>
      <c r="AM323" s="5">
        <f t="shared" si="38"/>
        <v>0.5888968073</v>
      </c>
      <c r="AN323" s="5">
        <f t="shared" si="39"/>
        <v>69.25479206</v>
      </c>
      <c r="AO323" s="5">
        <f t="shared" si="40"/>
        <v>0.1157993491</v>
      </c>
      <c r="AP323" s="5">
        <f t="shared" si="41"/>
        <v>4.247135116</v>
      </c>
      <c r="AQ323" s="5">
        <f t="shared" si="42"/>
        <v>50.9656214</v>
      </c>
      <c r="AR323" s="5">
        <f t="shared" si="43"/>
        <v>18.28917067</v>
      </c>
      <c r="AS323" s="5">
        <f t="shared" si="44"/>
        <v>1828.917067</v>
      </c>
      <c r="AT323" s="5"/>
      <c r="AU323" s="5">
        <f t="shared" si="71"/>
        <v>33</v>
      </c>
      <c r="AV323" s="5">
        <f t="shared" si="45"/>
        <v>0.5211381873</v>
      </c>
      <c r="AW323" s="5">
        <f t="shared" si="46"/>
        <v>64.34854669</v>
      </c>
      <c r="AX323" s="5">
        <f t="shared" si="47"/>
        <v>0.6392727597</v>
      </c>
      <c r="AY323" s="5">
        <f t="shared" si="48"/>
        <v>4.674092315</v>
      </c>
      <c r="AZ323" s="5">
        <f t="shared" si="49"/>
        <v>60.76320009</v>
      </c>
      <c r="BA323" s="5">
        <f t="shared" si="50"/>
        <v>3.585346597</v>
      </c>
      <c r="BB323" s="5">
        <f t="shared" si="51"/>
        <v>358.5346597</v>
      </c>
      <c r="BC323" s="5"/>
      <c r="BD323" s="5">
        <f t="shared" si="72"/>
        <v>33</v>
      </c>
      <c r="BE323" s="5">
        <f t="shared" si="52"/>
        <v>0.5343275854</v>
      </c>
      <c r="BF323" s="5">
        <f t="shared" si="53"/>
        <v>64.61929981</v>
      </c>
      <c r="BG323" s="5">
        <f t="shared" si="54"/>
        <v>0.6635754444</v>
      </c>
      <c r="BH323" s="5">
        <f t="shared" si="55"/>
        <v>4.517578635</v>
      </c>
      <c r="BI323" s="5">
        <f t="shared" si="56"/>
        <v>63.24610088</v>
      </c>
      <c r="BJ323" s="5">
        <f t="shared" si="57"/>
        <v>1.37319893</v>
      </c>
      <c r="BK323" s="5">
        <f t="shared" si="58"/>
        <v>137.319893</v>
      </c>
      <c r="BL323" s="5"/>
      <c r="BM323" s="5">
        <f t="shared" si="73"/>
        <v>33</v>
      </c>
      <c r="BN323" s="5">
        <f t="shared" si="59"/>
        <v>0.890935226</v>
      </c>
      <c r="BO323" s="5">
        <f t="shared" si="60"/>
        <v>68.93233885</v>
      </c>
      <c r="BP323" s="5">
        <f t="shared" si="61"/>
        <v>0.4107296636</v>
      </c>
      <c r="BQ323" s="5">
        <f t="shared" si="62"/>
        <v>4.984739815</v>
      </c>
      <c r="BR323" s="5">
        <f t="shared" si="63"/>
        <v>74.77109723</v>
      </c>
      <c r="BS323" s="5">
        <f t="shared" si="64"/>
        <v>0</v>
      </c>
      <c r="BT323" s="5">
        <f t="shared" si="65"/>
        <v>0</v>
      </c>
    </row>
    <row r="324" ht="13.5" customHeight="1">
      <c r="A324" s="5"/>
      <c r="B324" s="5">
        <f t="shared" si="66"/>
        <v>34</v>
      </c>
      <c r="C324" s="5">
        <f t="shared" si="10"/>
        <v>0.1118801507</v>
      </c>
      <c r="D324" s="5">
        <f t="shared" si="11"/>
        <v>55.94734256</v>
      </c>
      <c r="E324" s="5">
        <f t="shared" si="12"/>
        <v>0.2437456985</v>
      </c>
      <c r="F324" s="5">
        <f t="shared" si="13"/>
        <v>4.189731732</v>
      </c>
      <c r="G324" s="5">
        <f t="shared" si="14"/>
        <v>33.51785385</v>
      </c>
      <c r="H324" s="5">
        <f t="shared" si="15"/>
        <v>22.42948871</v>
      </c>
      <c r="I324" s="5">
        <f t="shared" si="16"/>
        <v>2242.948871</v>
      </c>
      <c r="J324" s="5"/>
      <c r="K324" s="5">
        <f t="shared" si="67"/>
        <v>34</v>
      </c>
      <c r="L324" s="5">
        <f t="shared" si="17"/>
        <v>0.2335011271</v>
      </c>
      <c r="M324" s="5">
        <f t="shared" si="18"/>
        <v>56.40558384</v>
      </c>
      <c r="N324" s="5">
        <f t="shared" si="19"/>
        <v>0.010070568</v>
      </c>
      <c r="O324" s="5">
        <f t="shared" si="20"/>
        <v>4.429738929</v>
      </c>
      <c r="P324" s="5">
        <f t="shared" si="21"/>
        <v>39.86765036</v>
      </c>
      <c r="Q324" s="5">
        <f t="shared" si="22"/>
        <v>16.53793348</v>
      </c>
      <c r="R324" s="5">
        <f t="shared" si="23"/>
        <v>1653.793348</v>
      </c>
      <c r="S324" s="5"/>
      <c r="T324" s="5">
        <f t="shared" si="68"/>
        <v>34</v>
      </c>
      <c r="U324" s="5">
        <f t="shared" si="24"/>
        <v>0.4163245743</v>
      </c>
      <c r="V324" s="5">
        <f t="shared" si="25"/>
        <v>61.28858607</v>
      </c>
      <c r="W324" s="5">
        <f t="shared" si="26"/>
        <v>0.1132898058</v>
      </c>
      <c r="X324" s="5">
        <f t="shared" si="27"/>
        <v>4.095317623</v>
      </c>
      <c r="Y324" s="5">
        <f t="shared" si="28"/>
        <v>40.95317623</v>
      </c>
      <c r="Z324" s="5">
        <f t="shared" si="29"/>
        <v>20.33540985</v>
      </c>
      <c r="AA324" s="5">
        <f t="shared" si="30"/>
        <v>2033.540985</v>
      </c>
      <c r="AB324" s="5"/>
      <c r="AC324" s="5">
        <f t="shared" si="69"/>
        <v>34</v>
      </c>
      <c r="AD324" s="5">
        <f t="shared" si="31"/>
        <v>0.3520630447</v>
      </c>
      <c r="AE324" s="5">
        <f t="shared" si="32"/>
        <v>61.70749641</v>
      </c>
      <c r="AF324" s="5">
        <f t="shared" si="33"/>
        <v>0.190167495</v>
      </c>
      <c r="AG324" s="5">
        <f t="shared" si="34"/>
        <v>4.040367616</v>
      </c>
      <c r="AH324" s="5">
        <f t="shared" si="35"/>
        <v>44.44404378</v>
      </c>
      <c r="AI324" s="5">
        <f t="shared" si="36"/>
        <v>17.26345263</v>
      </c>
      <c r="AJ324" s="5">
        <f t="shared" si="37"/>
        <v>1726.345263</v>
      </c>
      <c r="AK324" s="5"/>
      <c r="AL324" s="5">
        <f t="shared" si="70"/>
        <v>34</v>
      </c>
      <c r="AM324" s="5">
        <f t="shared" si="38"/>
        <v>0.5955626521</v>
      </c>
      <c r="AN324" s="5">
        <f t="shared" si="39"/>
        <v>67.97557564</v>
      </c>
      <c r="AO324" s="5">
        <f t="shared" si="40"/>
        <v>0.03454628655</v>
      </c>
      <c r="AP324" s="5">
        <f t="shared" si="41"/>
        <v>4.461610551</v>
      </c>
      <c r="AQ324" s="5">
        <f t="shared" si="42"/>
        <v>53.53932661</v>
      </c>
      <c r="AR324" s="5">
        <f t="shared" si="43"/>
        <v>14.43624902</v>
      </c>
      <c r="AS324" s="5">
        <f t="shared" si="44"/>
        <v>1443.624902</v>
      </c>
      <c r="AT324" s="5"/>
      <c r="AU324" s="5">
        <f t="shared" si="71"/>
        <v>34</v>
      </c>
      <c r="AV324" s="5">
        <f t="shared" si="45"/>
        <v>0.8793754448</v>
      </c>
      <c r="AW324" s="5">
        <f t="shared" si="46"/>
        <v>65.94052428</v>
      </c>
      <c r="AX324" s="5">
        <f t="shared" si="47"/>
        <v>0.3852112637</v>
      </c>
      <c r="AY324" s="5">
        <f t="shared" si="48"/>
        <v>4.727652091</v>
      </c>
      <c r="AZ324" s="5">
        <f t="shared" si="49"/>
        <v>61.45947719</v>
      </c>
      <c r="BA324" s="5">
        <f t="shared" si="50"/>
        <v>4.481047089</v>
      </c>
      <c r="BB324" s="5">
        <f t="shared" si="51"/>
        <v>448.1047089</v>
      </c>
      <c r="BC324" s="5"/>
      <c r="BD324" s="5">
        <f t="shared" si="72"/>
        <v>34</v>
      </c>
      <c r="BE324" s="5">
        <f t="shared" si="52"/>
        <v>0.8193063247</v>
      </c>
      <c r="BF324" s="5">
        <f t="shared" si="53"/>
        <v>67.65473348</v>
      </c>
      <c r="BG324" s="5">
        <f t="shared" si="54"/>
        <v>0.5228366681</v>
      </c>
      <c r="BH324" s="5">
        <f t="shared" si="55"/>
        <v>4.880461244</v>
      </c>
      <c r="BI324" s="5">
        <f t="shared" si="56"/>
        <v>68.32645741</v>
      </c>
      <c r="BJ324" s="5">
        <f t="shared" si="57"/>
        <v>0</v>
      </c>
      <c r="BK324" s="5">
        <f t="shared" si="58"/>
        <v>0</v>
      </c>
      <c r="BL324" s="5"/>
      <c r="BM324" s="5">
        <f t="shared" si="73"/>
        <v>34</v>
      </c>
      <c r="BN324" s="5">
        <f t="shared" si="59"/>
        <v>0.7157941451</v>
      </c>
      <c r="BO324" s="5">
        <f t="shared" si="60"/>
        <v>67.80756527</v>
      </c>
      <c r="BP324" s="5">
        <f t="shared" si="61"/>
        <v>0.166585799</v>
      </c>
      <c r="BQ324" s="5">
        <f t="shared" si="62"/>
        <v>4.135515044</v>
      </c>
      <c r="BR324" s="5">
        <f t="shared" si="63"/>
        <v>62.03272566</v>
      </c>
      <c r="BS324" s="5">
        <f t="shared" si="64"/>
        <v>5.774839607</v>
      </c>
      <c r="BT324" s="5">
        <f t="shared" si="65"/>
        <v>577.4839607</v>
      </c>
    </row>
    <row r="325" ht="13.5" customHeight="1">
      <c r="A325" s="5"/>
      <c r="B325" s="5">
        <f t="shared" si="66"/>
        <v>35</v>
      </c>
      <c r="C325" s="5">
        <f t="shared" si="10"/>
        <v>0.01469278595</v>
      </c>
      <c r="D325" s="5">
        <f t="shared" si="11"/>
        <v>52.40517249</v>
      </c>
      <c r="E325" s="5">
        <f t="shared" si="12"/>
        <v>0.470192825</v>
      </c>
      <c r="F325" s="5">
        <f t="shared" si="13"/>
        <v>4.709391257</v>
      </c>
      <c r="G325" s="5">
        <f t="shared" si="14"/>
        <v>37.67513005</v>
      </c>
      <c r="H325" s="5">
        <f t="shared" si="15"/>
        <v>14.73004243</v>
      </c>
      <c r="I325" s="5">
        <f t="shared" si="16"/>
        <v>1473.004243</v>
      </c>
      <c r="J325" s="5"/>
      <c r="K325" s="5">
        <f t="shared" si="67"/>
        <v>35</v>
      </c>
      <c r="L325" s="5">
        <f t="shared" si="17"/>
        <v>0.1053758294</v>
      </c>
      <c r="M325" s="5">
        <f t="shared" si="18"/>
        <v>56.30409179</v>
      </c>
      <c r="N325" s="5">
        <f t="shared" si="19"/>
        <v>0.580915204</v>
      </c>
      <c r="O325" s="5">
        <f t="shared" si="20"/>
        <v>4.979203412</v>
      </c>
      <c r="P325" s="5">
        <f t="shared" si="21"/>
        <v>44.81283071</v>
      </c>
      <c r="Q325" s="5">
        <f t="shared" si="22"/>
        <v>11.49126108</v>
      </c>
      <c r="R325" s="5">
        <f t="shared" si="23"/>
        <v>1149.126108</v>
      </c>
      <c r="S325" s="5"/>
      <c r="T325" s="5">
        <f t="shared" si="68"/>
        <v>35</v>
      </c>
      <c r="U325" s="5">
        <f t="shared" si="24"/>
        <v>0.736940278</v>
      </c>
      <c r="V325" s="5">
        <f t="shared" si="25"/>
        <v>69.56290986</v>
      </c>
      <c r="W325" s="5">
        <f t="shared" si="26"/>
        <v>0.09422889696</v>
      </c>
      <c r="X325" s="5">
        <f t="shared" si="27"/>
        <v>4.336707408</v>
      </c>
      <c r="Y325" s="5">
        <f t="shared" si="28"/>
        <v>43.36707408</v>
      </c>
      <c r="Z325" s="5">
        <f t="shared" si="29"/>
        <v>26.19583578</v>
      </c>
      <c r="AA325" s="5">
        <f t="shared" si="30"/>
        <v>2619.583578</v>
      </c>
      <c r="AB325" s="5"/>
      <c r="AC325" s="5">
        <f t="shared" si="69"/>
        <v>35</v>
      </c>
      <c r="AD325" s="5">
        <f t="shared" si="31"/>
        <v>0.7844979529</v>
      </c>
      <c r="AE325" s="5">
        <f t="shared" si="32"/>
        <v>65.51208583</v>
      </c>
      <c r="AF325" s="5">
        <f t="shared" si="33"/>
        <v>0.1906023086</v>
      </c>
      <c r="AG325" s="5">
        <f t="shared" si="34"/>
        <v>4.185610605</v>
      </c>
      <c r="AH325" s="5">
        <f t="shared" si="35"/>
        <v>46.04171666</v>
      </c>
      <c r="AI325" s="5">
        <f t="shared" si="36"/>
        <v>19.47036918</v>
      </c>
      <c r="AJ325" s="5">
        <f t="shared" si="37"/>
        <v>1947.036918</v>
      </c>
      <c r="AK325" s="5"/>
      <c r="AL325" s="5">
        <f t="shared" si="70"/>
        <v>35</v>
      </c>
      <c r="AM325" s="5">
        <f t="shared" si="38"/>
        <v>0.4771723724</v>
      </c>
      <c r="AN325" s="5">
        <f t="shared" si="39"/>
        <v>62.62939666</v>
      </c>
      <c r="AO325" s="5">
        <f t="shared" si="40"/>
        <v>0.9051340099</v>
      </c>
      <c r="AP325" s="5">
        <f t="shared" si="41"/>
        <v>5.685548074</v>
      </c>
      <c r="AQ325" s="5">
        <f t="shared" si="42"/>
        <v>68.22657689</v>
      </c>
      <c r="AR325" s="5">
        <f t="shared" si="43"/>
        <v>0</v>
      </c>
      <c r="AS325" s="5">
        <f t="shared" si="44"/>
        <v>0</v>
      </c>
      <c r="AT325" s="5"/>
      <c r="AU325" s="5">
        <f t="shared" si="71"/>
        <v>35</v>
      </c>
      <c r="AV325" s="5">
        <f t="shared" si="45"/>
        <v>0.5421016563</v>
      </c>
      <c r="AW325" s="5">
        <f t="shared" si="46"/>
        <v>62.37486392</v>
      </c>
      <c r="AX325" s="5">
        <f t="shared" si="47"/>
        <v>0.347135242</v>
      </c>
      <c r="AY325" s="5">
        <f t="shared" si="48"/>
        <v>4.921538885</v>
      </c>
      <c r="AZ325" s="5">
        <f t="shared" si="49"/>
        <v>63.9800055</v>
      </c>
      <c r="BA325" s="5">
        <f t="shared" si="50"/>
        <v>0</v>
      </c>
      <c r="BB325" s="5">
        <f t="shared" si="51"/>
        <v>0</v>
      </c>
      <c r="BC325" s="5"/>
      <c r="BD325" s="5">
        <f t="shared" si="72"/>
        <v>35</v>
      </c>
      <c r="BE325" s="5">
        <f t="shared" si="52"/>
        <v>0.5501833922</v>
      </c>
      <c r="BF325" s="5">
        <f t="shared" si="53"/>
        <v>67.59823243</v>
      </c>
      <c r="BG325" s="5">
        <f t="shared" si="54"/>
        <v>0.1258670587</v>
      </c>
      <c r="BH325" s="5">
        <f t="shared" si="55"/>
        <v>4.065184119</v>
      </c>
      <c r="BI325" s="5">
        <f t="shared" si="56"/>
        <v>56.91257767</v>
      </c>
      <c r="BJ325" s="5">
        <f t="shared" si="57"/>
        <v>10.68565476</v>
      </c>
      <c r="BK325" s="5">
        <f t="shared" si="58"/>
        <v>1068.565476</v>
      </c>
      <c r="BL325" s="5"/>
      <c r="BM325" s="5">
        <f t="shared" si="73"/>
        <v>35</v>
      </c>
      <c r="BN325" s="5">
        <f t="shared" si="59"/>
        <v>0.6588385512</v>
      </c>
      <c r="BO325" s="5">
        <f t="shared" si="60"/>
        <v>66.75291987</v>
      </c>
      <c r="BP325" s="5">
        <f t="shared" si="61"/>
        <v>0.3516646534</v>
      </c>
      <c r="BQ325" s="5">
        <f t="shared" si="62"/>
        <v>4.978976716</v>
      </c>
      <c r="BR325" s="5">
        <f t="shared" si="63"/>
        <v>74.68465075</v>
      </c>
      <c r="BS325" s="5">
        <f t="shared" si="64"/>
        <v>0</v>
      </c>
      <c r="BT325" s="5">
        <f t="shared" si="65"/>
        <v>0</v>
      </c>
    </row>
    <row r="326" ht="13.5" customHeight="1">
      <c r="A326" s="5"/>
      <c r="B326" s="5">
        <f t="shared" si="66"/>
        <v>36</v>
      </c>
      <c r="C326" s="5">
        <f t="shared" si="10"/>
        <v>0.2420404049</v>
      </c>
      <c r="D326" s="5">
        <f t="shared" si="11"/>
        <v>56.10239651</v>
      </c>
      <c r="E326" s="5">
        <f t="shared" si="12"/>
        <v>0.8558463194</v>
      </c>
      <c r="F326" s="5">
        <f t="shared" si="13"/>
        <v>5.206125035</v>
      </c>
      <c r="G326" s="5">
        <f t="shared" si="14"/>
        <v>41.64900028</v>
      </c>
      <c r="H326" s="5">
        <f t="shared" si="15"/>
        <v>14.45339622</v>
      </c>
      <c r="I326" s="5">
        <f t="shared" si="16"/>
        <v>1445.339622</v>
      </c>
      <c r="J326" s="5"/>
      <c r="K326" s="5">
        <f t="shared" si="67"/>
        <v>36</v>
      </c>
      <c r="L326" s="5">
        <f t="shared" si="17"/>
        <v>0.1371572151</v>
      </c>
      <c r="M326" s="5">
        <f t="shared" si="18"/>
        <v>58.18235096</v>
      </c>
      <c r="N326" s="5">
        <f t="shared" si="19"/>
        <v>0.6194190182</v>
      </c>
      <c r="O326" s="5">
        <f t="shared" si="20"/>
        <v>4.975920121</v>
      </c>
      <c r="P326" s="5">
        <f t="shared" si="21"/>
        <v>44.78328109</v>
      </c>
      <c r="Q326" s="5">
        <f t="shared" si="22"/>
        <v>13.39906987</v>
      </c>
      <c r="R326" s="5">
        <f t="shared" si="23"/>
        <v>1339.906987</v>
      </c>
      <c r="S326" s="5"/>
      <c r="T326" s="5">
        <f t="shared" si="68"/>
        <v>36</v>
      </c>
      <c r="U326" s="5">
        <f t="shared" si="24"/>
        <v>0.4074472335</v>
      </c>
      <c r="V326" s="5">
        <f t="shared" si="25"/>
        <v>64.97894227</v>
      </c>
      <c r="W326" s="5">
        <f t="shared" si="26"/>
        <v>0.6911112733</v>
      </c>
      <c r="X326" s="5">
        <f t="shared" si="27"/>
        <v>4.663962806</v>
      </c>
      <c r="Y326" s="5">
        <f t="shared" si="28"/>
        <v>46.63962806</v>
      </c>
      <c r="Z326" s="5">
        <f t="shared" si="29"/>
        <v>18.33931421</v>
      </c>
      <c r="AA326" s="5">
        <f t="shared" si="30"/>
        <v>1833.931421</v>
      </c>
      <c r="AB326" s="5"/>
      <c r="AC326" s="5">
        <f t="shared" si="69"/>
        <v>36</v>
      </c>
      <c r="AD326" s="5">
        <f t="shared" si="31"/>
        <v>0.2517070855</v>
      </c>
      <c r="AE326" s="5">
        <f t="shared" si="32"/>
        <v>61.87467358</v>
      </c>
      <c r="AF326" s="5">
        <f t="shared" si="33"/>
        <v>0.1124737582</v>
      </c>
      <c r="AG326" s="5">
        <f t="shared" si="34"/>
        <v>4.446991068</v>
      </c>
      <c r="AH326" s="5">
        <f t="shared" si="35"/>
        <v>48.91690175</v>
      </c>
      <c r="AI326" s="5">
        <f t="shared" si="36"/>
        <v>12.95777183</v>
      </c>
      <c r="AJ326" s="5">
        <f t="shared" si="37"/>
        <v>1295.777183</v>
      </c>
      <c r="AK326" s="5"/>
      <c r="AL326" s="5">
        <f t="shared" si="70"/>
        <v>36</v>
      </c>
      <c r="AM326" s="5">
        <f t="shared" si="38"/>
        <v>0.4129757842</v>
      </c>
      <c r="AN326" s="5">
        <f t="shared" si="39"/>
        <v>60.79013211</v>
      </c>
      <c r="AO326" s="5">
        <f t="shared" si="40"/>
        <v>0.7391972393</v>
      </c>
      <c r="AP326" s="5">
        <f t="shared" si="41"/>
        <v>5.301985855</v>
      </c>
      <c r="AQ326" s="5">
        <f t="shared" si="42"/>
        <v>63.62383026</v>
      </c>
      <c r="AR326" s="5">
        <f t="shared" si="43"/>
        <v>0</v>
      </c>
      <c r="AS326" s="5">
        <f t="shared" si="44"/>
        <v>0</v>
      </c>
      <c r="AT326" s="5"/>
      <c r="AU326" s="5">
        <f t="shared" si="71"/>
        <v>36</v>
      </c>
      <c r="AV326" s="5">
        <f t="shared" si="45"/>
        <v>0.6149041847</v>
      </c>
      <c r="AW326" s="5">
        <f t="shared" si="46"/>
        <v>69.95033557</v>
      </c>
      <c r="AX326" s="5">
        <f t="shared" si="47"/>
        <v>0.4907315764</v>
      </c>
      <c r="AY326" s="5">
        <f t="shared" si="48"/>
        <v>4.576008611</v>
      </c>
      <c r="AZ326" s="5">
        <f t="shared" si="49"/>
        <v>59.48811194</v>
      </c>
      <c r="BA326" s="5">
        <f t="shared" si="50"/>
        <v>10.46222363</v>
      </c>
      <c r="BB326" s="5">
        <f t="shared" si="51"/>
        <v>1046.222363</v>
      </c>
      <c r="BC326" s="5"/>
      <c r="BD326" s="5">
        <f t="shared" si="72"/>
        <v>36</v>
      </c>
      <c r="BE326" s="5">
        <f t="shared" si="52"/>
        <v>0.5338784644</v>
      </c>
      <c r="BF326" s="5">
        <f t="shared" si="53"/>
        <v>64.50397459</v>
      </c>
      <c r="BG326" s="5">
        <f t="shared" si="54"/>
        <v>0.002508944254</v>
      </c>
      <c r="BH326" s="5">
        <f t="shared" si="55"/>
        <v>4.047555384</v>
      </c>
      <c r="BI326" s="5">
        <f t="shared" si="56"/>
        <v>56.66577538</v>
      </c>
      <c r="BJ326" s="5">
        <f t="shared" si="57"/>
        <v>7.838199206</v>
      </c>
      <c r="BK326" s="5">
        <f t="shared" si="58"/>
        <v>783.8199206</v>
      </c>
      <c r="BL326" s="5"/>
      <c r="BM326" s="5">
        <f t="shared" si="73"/>
        <v>36</v>
      </c>
      <c r="BN326" s="5">
        <f t="shared" si="59"/>
        <v>0.8278080152</v>
      </c>
      <c r="BO326" s="5">
        <f t="shared" si="60"/>
        <v>66.3849833</v>
      </c>
      <c r="BP326" s="5">
        <f t="shared" si="61"/>
        <v>0.6845249005</v>
      </c>
      <c r="BQ326" s="5">
        <f t="shared" si="62"/>
        <v>4.881115146</v>
      </c>
      <c r="BR326" s="5">
        <f t="shared" si="63"/>
        <v>73.2167272</v>
      </c>
      <c r="BS326" s="5">
        <f t="shared" si="64"/>
        <v>0</v>
      </c>
      <c r="BT326" s="5">
        <f t="shared" si="65"/>
        <v>0</v>
      </c>
    </row>
    <row r="327" ht="13.5" customHeight="1">
      <c r="A327" s="5"/>
      <c r="B327" s="5">
        <f t="shared" si="66"/>
        <v>37</v>
      </c>
      <c r="C327" s="5">
        <f t="shared" si="10"/>
        <v>0.6122529603</v>
      </c>
      <c r="D327" s="5">
        <f t="shared" si="11"/>
        <v>68.36931146</v>
      </c>
      <c r="E327" s="5">
        <f t="shared" si="12"/>
        <v>0.3005807851</v>
      </c>
      <c r="F327" s="5">
        <f t="shared" si="13"/>
        <v>4.846271759</v>
      </c>
      <c r="G327" s="5">
        <f t="shared" si="14"/>
        <v>38.77017407</v>
      </c>
      <c r="H327" s="5">
        <f t="shared" si="15"/>
        <v>29.59913738</v>
      </c>
      <c r="I327" s="5">
        <f t="shared" si="16"/>
        <v>2959.913738</v>
      </c>
      <c r="J327" s="5"/>
      <c r="K327" s="5">
        <f t="shared" si="67"/>
        <v>37</v>
      </c>
      <c r="L327" s="5">
        <f t="shared" si="17"/>
        <v>0.8488547326</v>
      </c>
      <c r="M327" s="5">
        <f t="shared" si="18"/>
        <v>65.46979299</v>
      </c>
      <c r="N327" s="5">
        <f t="shared" si="19"/>
        <v>0.2650058944</v>
      </c>
      <c r="O327" s="5">
        <f t="shared" si="20"/>
        <v>4.01678081</v>
      </c>
      <c r="P327" s="5">
        <f t="shared" si="21"/>
        <v>36.15102729</v>
      </c>
      <c r="Q327" s="5">
        <f t="shared" si="22"/>
        <v>29.31876571</v>
      </c>
      <c r="R327" s="5">
        <f t="shared" si="23"/>
        <v>2931.876571</v>
      </c>
      <c r="S327" s="5"/>
      <c r="T327" s="5">
        <f t="shared" si="68"/>
        <v>37</v>
      </c>
      <c r="U327" s="5">
        <f t="shared" si="24"/>
        <v>0.1081250142</v>
      </c>
      <c r="V327" s="5">
        <f t="shared" si="25"/>
        <v>55.02358933</v>
      </c>
      <c r="W327" s="5">
        <f t="shared" si="26"/>
        <v>0.3447557854</v>
      </c>
      <c r="X327" s="5">
        <f t="shared" si="27"/>
        <v>4.806407259</v>
      </c>
      <c r="Y327" s="5">
        <f t="shared" si="28"/>
        <v>48.06407259</v>
      </c>
      <c r="Z327" s="5">
        <f t="shared" si="29"/>
        <v>6.959516738</v>
      </c>
      <c r="AA327" s="5">
        <f t="shared" si="30"/>
        <v>695.9516738</v>
      </c>
      <c r="AB327" s="5"/>
      <c r="AC327" s="5">
        <f t="shared" si="69"/>
        <v>37</v>
      </c>
      <c r="AD327" s="5">
        <f t="shared" si="31"/>
        <v>0.9998523875</v>
      </c>
      <c r="AE327" s="5">
        <f t="shared" si="32"/>
        <v>81.33328645</v>
      </c>
      <c r="AF327" s="5">
        <f t="shared" si="33"/>
        <v>0.9775427648</v>
      </c>
      <c r="AG327" s="5">
        <f t="shared" si="34"/>
        <v>5.661789999</v>
      </c>
      <c r="AH327" s="5">
        <f t="shared" si="35"/>
        <v>62.27968999</v>
      </c>
      <c r="AI327" s="5">
        <f t="shared" si="36"/>
        <v>19.05359646</v>
      </c>
      <c r="AJ327" s="5">
        <f t="shared" si="37"/>
        <v>1905.359646</v>
      </c>
      <c r="AK327" s="5"/>
      <c r="AL327" s="5">
        <f t="shared" si="70"/>
        <v>37</v>
      </c>
      <c r="AM327" s="5">
        <f t="shared" si="38"/>
        <v>0.4208437195</v>
      </c>
      <c r="AN327" s="5">
        <f t="shared" si="39"/>
        <v>60.92726893</v>
      </c>
      <c r="AO327" s="5">
        <f t="shared" si="40"/>
        <v>0.8682836665</v>
      </c>
      <c r="AP327" s="5">
        <f t="shared" si="41"/>
        <v>5.234685923</v>
      </c>
      <c r="AQ327" s="5">
        <f t="shared" si="42"/>
        <v>62.81623107</v>
      </c>
      <c r="AR327" s="5">
        <f t="shared" si="43"/>
        <v>0</v>
      </c>
      <c r="AS327" s="5">
        <f t="shared" si="44"/>
        <v>0</v>
      </c>
      <c r="AT327" s="5"/>
      <c r="AU327" s="5">
        <f t="shared" si="71"/>
        <v>37</v>
      </c>
      <c r="AV327" s="5">
        <f t="shared" si="45"/>
        <v>0.6042972056</v>
      </c>
      <c r="AW327" s="5">
        <f t="shared" si="46"/>
        <v>67.06187225</v>
      </c>
      <c r="AX327" s="5">
        <f t="shared" si="47"/>
        <v>0.7864920705</v>
      </c>
      <c r="AY327" s="5">
        <f t="shared" si="48"/>
        <v>5.217725278</v>
      </c>
      <c r="AZ327" s="5">
        <f t="shared" si="49"/>
        <v>67.83042862</v>
      </c>
      <c r="BA327" s="5">
        <f t="shared" si="50"/>
        <v>0</v>
      </c>
      <c r="BB327" s="5">
        <f t="shared" si="51"/>
        <v>0</v>
      </c>
      <c r="BC327" s="5"/>
      <c r="BD327" s="5">
        <f t="shared" si="72"/>
        <v>37</v>
      </c>
      <c r="BE327" s="5">
        <f t="shared" si="52"/>
        <v>0.891360245</v>
      </c>
      <c r="BF327" s="5">
        <f t="shared" si="53"/>
        <v>67.1881306</v>
      </c>
      <c r="BG327" s="5">
        <f t="shared" si="54"/>
        <v>0.3036052452</v>
      </c>
      <c r="BH327" s="5">
        <f t="shared" si="55"/>
        <v>4.571879812</v>
      </c>
      <c r="BI327" s="5">
        <f t="shared" si="56"/>
        <v>64.00631737</v>
      </c>
      <c r="BJ327" s="5">
        <f t="shared" si="57"/>
        <v>3.181813229</v>
      </c>
      <c r="BK327" s="5">
        <f t="shared" si="58"/>
        <v>318.1813229</v>
      </c>
      <c r="BL327" s="5"/>
      <c r="BM327" s="5">
        <f t="shared" si="73"/>
        <v>37</v>
      </c>
      <c r="BN327" s="5">
        <f t="shared" si="59"/>
        <v>0.5134916287</v>
      </c>
      <c r="BO327" s="5">
        <f t="shared" si="60"/>
        <v>61.22690339</v>
      </c>
      <c r="BP327" s="5">
        <f t="shared" si="61"/>
        <v>0.4737553651</v>
      </c>
      <c r="BQ327" s="5">
        <f t="shared" si="62"/>
        <v>4.643156313</v>
      </c>
      <c r="BR327" s="5">
        <f t="shared" si="63"/>
        <v>69.6473447</v>
      </c>
      <c r="BS327" s="5">
        <f t="shared" si="64"/>
        <v>0</v>
      </c>
      <c r="BT327" s="5">
        <f t="shared" si="65"/>
        <v>0</v>
      </c>
    </row>
    <row r="328" ht="13.5" customHeight="1">
      <c r="A328" s="5"/>
      <c r="B328" s="5">
        <f t="shared" si="66"/>
        <v>38</v>
      </c>
      <c r="C328" s="5">
        <f t="shared" si="10"/>
        <v>0.3741072322</v>
      </c>
      <c r="D328" s="5">
        <f t="shared" si="11"/>
        <v>62.47254939</v>
      </c>
      <c r="E328" s="5">
        <f t="shared" si="12"/>
        <v>0.4573963282</v>
      </c>
      <c r="F328" s="5">
        <f t="shared" si="13"/>
        <v>4.852910558</v>
      </c>
      <c r="G328" s="5">
        <f t="shared" si="14"/>
        <v>38.82328446</v>
      </c>
      <c r="H328" s="5">
        <f t="shared" si="15"/>
        <v>23.64926493</v>
      </c>
      <c r="I328" s="5">
        <f t="shared" si="16"/>
        <v>2364.926493</v>
      </c>
      <c r="J328" s="5"/>
      <c r="K328" s="5">
        <f t="shared" si="67"/>
        <v>38</v>
      </c>
      <c r="L328" s="5">
        <f t="shared" si="17"/>
        <v>0.633446738</v>
      </c>
      <c r="M328" s="5">
        <f t="shared" si="18"/>
        <v>66.38695212</v>
      </c>
      <c r="N328" s="5">
        <f t="shared" si="19"/>
        <v>0.1636771721</v>
      </c>
      <c r="O328" s="5">
        <f t="shared" si="20"/>
        <v>4.064761909</v>
      </c>
      <c r="P328" s="5">
        <f t="shared" si="21"/>
        <v>36.58285718</v>
      </c>
      <c r="Q328" s="5">
        <f t="shared" si="22"/>
        <v>29.80409494</v>
      </c>
      <c r="R328" s="5">
        <f t="shared" si="23"/>
        <v>2980.409494</v>
      </c>
      <c r="S328" s="5"/>
      <c r="T328" s="5">
        <f t="shared" si="68"/>
        <v>38</v>
      </c>
      <c r="U328" s="5">
        <f t="shared" si="24"/>
        <v>0.359157371</v>
      </c>
      <c r="V328" s="5">
        <f t="shared" si="25"/>
        <v>60.82640569</v>
      </c>
      <c r="W328" s="5">
        <f t="shared" si="26"/>
        <v>0.09012326172</v>
      </c>
      <c r="X328" s="5">
        <f t="shared" si="27"/>
        <v>4.144802593</v>
      </c>
      <c r="Y328" s="5">
        <f t="shared" si="28"/>
        <v>41.44802593</v>
      </c>
      <c r="Z328" s="5">
        <f t="shared" si="29"/>
        <v>19.37837976</v>
      </c>
      <c r="AA328" s="5">
        <f t="shared" si="30"/>
        <v>1937.837976</v>
      </c>
      <c r="AB328" s="5"/>
      <c r="AC328" s="5">
        <f t="shared" si="69"/>
        <v>38</v>
      </c>
      <c r="AD328" s="5">
        <f t="shared" si="31"/>
        <v>0.202586595</v>
      </c>
      <c r="AE328" s="5">
        <f t="shared" si="32"/>
        <v>59.19131148</v>
      </c>
      <c r="AF328" s="5">
        <f t="shared" si="33"/>
        <v>0.9359048936</v>
      </c>
      <c r="AG328" s="5">
        <f t="shared" si="34"/>
        <v>5.748255538</v>
      </c>
      <c r="AH328" s="5">
        <f t="shared" si="35"/>
        <v>63.23081092</v>
      </c>
      <c r="AI328" s="5">
        <f t="shared" si="36"/>
        <v>0</v>
      </c>
      <c r="AJ328" s="5">
        <f t="shared" si="37"/>
        <v>0</v>
      </c>
      <c r="AK328" s="5"/>
      <c r="AL328" s="5">
        <f t="shared" si="70"/>
        <v>38</v>
      </c>
      <c r="AM328" s="5">
        <f t="shared" si="38"/>
        <v>0.8308207646</v>
      </c>
      <c r="AN328" s="5">
        <f t="shared" si="39"/>
        <v>66.04022354</v>
      </c>
      <c r="AO328" s="5">
        <f t="shared" si="40"/>
        <v>0.8186083834</v>
      </c>
      <c r="AP328" s="5">
        <f t="shared" si="41"/>
        <v>5.219521645</v>
      </c>
      <c r="AQ328" s="5">
        <f t="shared" si="42"/>
        <v>62.63425974</v>
      </c>
      <c r="AR328" s="5">
        <f t="shared" si="43"/>
        <v>3.405963802</v>
      </c>
      <c r="AS328" s="5">
        <f t="shared" si="44"/>
        <v>340.5963802</v>
      </c>
      <c r="AT328" s="5"/>
      <c r="AU328" s="5">
        <f t="shared" si="71"/>
        <v>38</v>
      </c>
      <c r="AV328" s="5">
        <f t="shared" si="45"/>
        <v>0.009096810419</v>
      </c>
      <c r="AW328" s="5">
        <f t="shared" si="46"/>
        <v>50.01178239</v>
      </c>
      <c r="AX328" s="5">
        <f t="shared" si="47"/>
        <v>0.387000257</v>
      </c>
      <c r="AY328" s="5">
        <f t="shared" si="48"/>
        <v>4.849131378</v>
      </c>
      <c r="AZ328" s="5">
        <f t="shared" si="49"/>
        <v>63.03870791</v>
      </c>
      <c r="BA328" s="5">
        <f t="shared" si="50"/>
        <v>0</v>
      </c>
      <c r="BB328" s="5">
        <f t="shared" si="51"/>
        <v>0</v>
      </c>
      <c r="BC328" s="5"/>
      <c r="BD328" s="5">
        <f t="shared" si="72"/>
        <v>38</v>
      </c>
      <c r="BE328" s="5">
        <f t="shared" si="52"/>
        <v>0.3650985627</v>
      </c>
      <c r="BF328" s="5">
        <f t="shared" si="53"/>
        <v>62.39698233</v>
      </c>
      <c r="BG328" s="5">
        <f t="shared" si="54"/>
        <v>0.8598487634</v>
      </c>
      <c r="BH328" s="5">
        <f t="shared" si="55"/>
        <v>5.04494994</v>
      </c>
      <c r="BI328" s="5">
        <f t="shared" si="56"/>
        <v>70.62929916</v>
      </c>
      <c r="BJ328" s="5">
        <f t="shared" si="57"/>
        <v>0</v>
      </c>
      <c r="BK328" s="5">
        <f t="shared" si="58"/>
        <v>0</v>
      </c>
      <c r="BL328" s="5"/>
      <c r="BM328" s="5">
        <f t="shared" si="73"/>
        <v>38</v>
      </c>
      <c r="BN328" s="5">
        <f t="shared" si="59"/>
        <v>0.9463830952</v>
      </c>
      <c r="BO328" s="5">
        <f t="shared" si="60"/>
        <v>75.03685419</v>
      </c>
      <c r="BP328" s="5">
        <f t="shared" si="61"/>
        <v>0.3436766584</v>
      </c>
      <c r="BQ328" s="5">
        <f t="shared" si="62"/>
        <v>4.789294575</v>
      </c>
      <c r="BR328" s="5">
        <f t="shared" si="63"/>
        <v>71.83941863</v>
      </c>
      <c r="BS328" s="5">
        <f t="shared" si="64"/>
        <v>3.197435567</v>
      </c>
      <c r="BT328" s="5">
        <f t="shared" si="65"/>
        <v>319.7435567</v>
      </c>
    </row>
    <row r="329" ht="13.5" customHeight="1">
      <c r="A329" s="5"/>
      <c r="B329" s="5">
        <f t="shared" si="66"/>
        <v>39</v>
      </c>
      <c r="C329" s="5">
        <f t="shared" si="10"/>
        <v>0.831607907</v>
      </c>
      <c r="D329" s="5">
        <f t="shared" si="11"/>
        <v>67.47377748</v>
      </c>
      <c r="E329" s="5">
        <f t="shared" si="12"/>
        <v>0.9310034384</v>
      </c>
      <c r="F329" s="5">
        <f t="shared" si="13"/>
        <v>5.911612643</v>
      </c>
      <c r="G329" s="5">
        <f t="shared" si="14"/>
        <v>47.29290115</v>
      </c>
      <c r="H329" s="5">
        <f t="shared" si="15"/>
        <v>20.18087633</v>
      </c>
      <c r="I329" s="5">
        <f t="shared" si="16"/>
        <v>2018.087633</v>
      </c>
      <c r="J329" s="5"/>
      <c r="K329" s="5">
        <f t="shared" si="67"/>
        <v>39</v>
      </c>
      <c r="L329" s="5">
        <f t="shared" si="17"/>
        <v>0.6640903281</v>
      </c>
      <c r="M329" s="5">
        <f t="shared" si="18"/>
        <v>66.83915024</v>
      </c>
      <c r="N329" s="5">
        <f t="shared" si="19"/>
        <v>0.6694594773</v>
      </c>
      <c r="O329" s="5">
        <f t="shared" si="20"/>
        <v>4.675049963</v>
      </c>
      <c r="P329" s="5">
        <f t="shared" si="21"/>
        <v>42.07544966</v>
      </c>
      <c r="Q329" s="5">
        <f t="shared" si="22"/>
        <v>24.76370058</v>
      </c>
      <c r="R329" s="5">
        <f t="shared" si="23"/>
        <v>2476.370058</v>
      </c>
      <c r="S329" s="5"/>
      <c r="T329" s="5">
        <f t="shared" si="68"/>
        <v>39</v>
      </c>
      <c r="U329" s="5">
        <f t="shared" si="24"/>
        <v>0.2619193334</v>
      </c>
      <c r="V329" s="5">
        <f t="shared" si="25"/>
        <v>60.87212274</v>
      </c>
      <c r="W329" s="5">
        <f t="shared" si="26"/>
        <v>0.3598411234</v>
      </c>
      <c r="X329" s="5">
        <f t="shared" si="27"/>
        <v>4.921427797</v>
      </c>
      <c r="Y329" s="5">
        <f t="shared" si="28"/>
        <v>49.21427797</v>
      </c>
      <c r="Z329" s="5">
        <f t="shared" si="29"/>
        <v>11.65784477</v>
      </c>
      <c r="AA329" s="5">
        <f t="shared" si="30"/>
        <v>1165.784477</v>
      </c>
      <c r="AB329" s="5"/>
      <c r="AC329" s="5">
        <f t="shared" si="69"/>
        <v>39</v>
      </c>
      <c r="AD329" s="5">
        <f t="shared" si="31"/>
        <v>0.6620434722</v>
      </c>
      <c r="AE329" s="5">
        <f t="shared" si="32"/>
        <v>65.55351239</v>
      </c>
      <c r="AF329" s="5">
        <f t="shared" si="33"/>
        <v>0.2629164051</v>
      </c>
      <c r="AG329" s="5">
        <f t="shared" si="34"/>
        <v>4.431119559</v>
      </c>
      <c r="AH329" s="5">
        <f t="shared" si="35"/>
        <v>48.74231515</v>
      </c>
      <c r="AI329" s="5">
        <f t="shared" si="36"/>
        <v>16.81119723</v>
      </c>
      <c r="AJ329" s="5">
        <f t="shared" si="37"/>
        <v>1681.119723</v>
      </c>
      <c r="AK329" s="5"/>
      <c r="AL329" s="5">
        <f t="shared" si="70"/>
        <v>39</v>
      </c>
      <c r="AM329" s="5">
        <f t="shared" si="38"/>
        <v>0.371897382</v>
      </c>
      <c r="AN329" s="5">
        <f t="shared" si="39"/>
        <v>60.79188757</v>
      </c>
      <c r="AO329" s="5">
        <f t="shared" si="40"/>
        <v>0.1455148791</v>
      </c>
      <c r="AP329" s="5">
        <f t="shared" si="41"/>
        <v>4.373365086</v>
      </c>
      <c r="AQ329" s="5">
        <f t="shared" si="42"/>
        <v>52.48038104</v>
      </c>
      <c r="AR329" s="5">
        <f t="shared" si="43"/>
        <v>8.311506528</v>
      </c>
      <c r="AS329" s="5">
        <f t="shared" si="44"/>
        <v>831.1506528</v>
      </c>
      <c r="AT329" s="5"/>
      <c r="AU329" s="5">
        <f t="shared" si="71"/>
        <v>39</v>
      </c>
      <c r="AV329" s="5">
        <f t="shared" si="45"/>
        <v>0.06970706071</v>
      </c>
      <c r="AW329" s="5">
        <f t="shared" si="46"/>
        <v>54.56432698</v>
      </c>
      <c r="AX329" s="5">
        <f t="shared" si="47"/>
        <v>0.3602814658</v>
      </c>
      <c r="AY329" s="5">
        <f t="shared" si="48"/>
        <v>4.800836982</v>
      </c>
      <c r="AZ329" s="5">
        <f t="shared" si="49"/>
        <v>62.41088077</v>
      </c>
      <c r="BA329" s="5">
        <f t="shared" si="50"/>
        <v>0</v>
      </c>
      <c r="BB329" s="5">
        <f t="shared" si="51"/>
        <v>0</v>
      </c>
      <c r="BC329" s="5"/>
      <c r="BD329" s="5">
        <f t="shared" si="72"/>
        <v>39</v>
      </c>
      <c r="BE329" s="5">
        <f t="shared" si="52"/>
        <v>0.5168497376</v>
      </c>
      <c r="BF329" s="5">
        <f t="shared" si="53"/>
        <v>60.19824374</v>
      </c>
      <c r="BG329" s="5">
        <f t="shared" si="54"/>
        <v>0.8669669356</v>
      </c>
      <c r="BH329" s="5">
        <f t="shared" si="55"/>
        <v>5.130348524</v>
      </c>
      <c r="BI329" s="5">
        <f t="shared" si="56"/>
        <v>71.82487934</v>
      </c>
      <c r="BJ329" s="5">
        <f t="shared" si="57"/>
        <v>0</v>
      </c>
      <c r="BK329" s="5">
        <f t="shared" si="58"/>
        <v>0</v>
      </c>
      <c r="BL329" s="5"/>
      <c r="BM329" s="5">
        <f t="shared" si="73"/>
        <v>39</v>
      </c>
      <c r="BN329" s="5">
        <f t="shared" si="59"/>
        <v>0.1614530148</v>
      </c>
      <c r="BO329" s="5">
        <f t="shared" si="60"/>
        <v>55.88073001</v>
      </c>
      <c r="BP329" s="5">
        <f t="shared" si="61"/>
        <v>0.606479959</v>
      </c>
      <c r="BQ329" s="5">
        <f t="shared" si="62"/>
        <v>4.579139956</v>
      </c>
      <c r="BR329" s="5">
        <f t="shared" si="63"/>
        <v>68.68709934</v>
      </c>
      <c r="BS329" s="5">
        <f t="shared" si="64"/>
        <v>0</v>
      </c>
      <c r="BT329" s="5">
        <f t="shared" si="65"/>
        <v>0</v>
      </c>
    </row>
    <row r="330" ht="13.5" customHeight="1">
      <c r="A330" s="5"/>
      <c r="B330" s="5">
        <f t="shared" si="66"/>
        <v>40</v>
      </c>
      <c r="C330" s="5">
        <f t="shared" si="10"/>
        <v>0.810051944</v>
      </c>
      <c r="D330" s="5">
        <f t="shared" si="11"/>
        <v>65.39395133</v>
      </c>
      <c r="E330" s="5">
        <f t="shared" si="12"/>
        <v>0.2508149257</v>
      </c>
      <c r="F330" s="5">
        <f t="shared" si="13"/>
        <v>4.333859059</v>
      </c>
      <c r="G330" s="5">
        <f t="shared" si="14"/>
        <v>34.67087247</v>
      </c>
      <c r="H330" s="5">
        <f t="shared" si="15"/>
        <v>30.72307886</v>
      </c>
      <c r="I330" s="5">
        <f t="shared" si="16"/>
        <v>3072.307886</v>
      </c>
      <c r="J330" s="5"/>
      <c r="K330" s="5">
        <f t="shared" si="67"/>
        <v>40</v>
      </c>
      <c r="L330" s="5">
        <f t="shared" si="17"/>
        <v>0.4538451853</v>
      </c>
      <c r="M330" s="5">
        <f t="shared" si="18"/>
        <v>61.86022836</v>
      </c>
      <c r="N330" s="5">
        <f t="shared" si="19"/>
        <v>0.9880593241</v>
      </c>
      <c r="O330" s="5">
        <f t="shared" si="20"/>
        <v>5.793722391</v>
      </c>
      <c r="P330" s="5">
        <f t="shared" si="21"/>
        <v>52.14350152</v>
      </c>
      <c r="Q330" s="5">
        <f t="shared" si="22"/>
        <v>9.716726841</v>
      </c>
      <c r="R330" s="5">
        <f t="shared" si="23"/>
        <v>971.6726841</v>
      </c>
      <c r="S330" s="5"/>
      <c r="T330" s="5">
        <f t="shared" si="68"/>
        <v>40</v>
      </c>
      <c r="U330" s="5">
        <f t="shared" si="24"/>
        <v>0.9931250054</v>
      </c>
      <c r="V330" s="5">
        <f t="shared" si="25"/>
        <v>82.89634821</v>
      </c>
      <c r="W330" s="5">
        <f t="shared" si="26"/>
        <v>0.641297874</v>
      </c>
      <c r="X330" s="5">
        <f t="shared" si="27"/>
        <v>4.831924965</v>
      </c>
      <c r="Y330" s="5">
        <f t="shared" si="28"/>
        <v>48.31924965</v>
      </c>
      <c r="Z330" s="5">
        <f t="shared" si="29"/>
        <v>34.57709856</v>
      </c>
      <c r="AA330" s="5">
        <f t="shared" si="30"/>
        <v>3457.709856</v>
      </c>
      <c r="AB330" s="5"/>
      <c r="AC330" s="5">
        <f t="shared" si="69"/>
        <v>40</v>
      </c>
      <c r="AD330" s="5">
        <f t="shared" si="31"/>
        <v>0.9688294654</v>
      </c>
      <c r="AE330" s="5">
        <f t="shared" si="32"/>
        <v>79.73604322</v>
      </c>
      <c r="AF330" s="5">
        <f t="shared" si="33"/>
        <v>0.8463276593</v>
      </c>
      <c r="AG330" s="5">
        <f t="shared" si="34"/>
        <v>5.251709111</v>
      </c>
      <c r="AH330" s="5">
        <f t="shared" si="35"/>
        <v>57.76880022</v>
      </c>
      <c r="AI330" s="5">
        <f t="shared" si="36"/>
        <v>21.967243</v>
      </c>
      <c r="AJ330" s="5">
        <f t="shared" si="37"/>
        <v>2196.7243</v>
      </c>
      <c r="AK330" s="5"/>
      <c r="AL330" s="5">
        <f t="shared" si="70"/>
        <v>40</v>
      </c>
      <c r="AM330" s="5">
        <f t="shared" si="38"/>
        <v>0.4344639052</v>
      </c>
      <c r="AN330" s="5">
        <f t="shared" si="39"/>
        <v>63.44281059</v>
      </c>
      <c r="AO330" s="5">
        <f t="shared" si="40"/>
        <v>0.8051386515</v>
      </c>
      <c r="AP330" s="5">
        <f t="shared" si="41"/>
        <v>5.282098946</v>
      </c>
      <c r="AQ330" s="5">
        <f t="shared" si="42"/>
        <v>63.38518735</v>
      </c>
      <c r="AR330" s="5">
        <f t="shared" si="43"/>
        <v>0.0576232391</v>
      </c>
      <c r="AS330" s="5">
        <f t="shared" si="44"/>
        <v>5.76232391</v>
      </c>
      <c r="AT330" s="5"/>
      <c r="AU330" s="5">
        <f t="shared" si="71"/>
        <v>40</v>
      </c>
      <c r="AV330" s="5">
        <f t="shared" si="45"/>
        <v>0.5616279483</v>
      </c>
      <c r="AW330" s="5">
        <f t="shared" si="46"/>
        <v>69.72083866</v>
      </c>
      <c r="AX330" s="5">
        <f t="shared" si="47"/>
        <v>0.892095346</v>
      </c>
      <c r="AY330" s="5">
        <f t="shared" si="48"/>
        <v>5.065777716</v>
      </c>
      <c r="AZ330" s="5">
        <f t="shared" si="49"/>
        <v>65.85511031</v>
      </c>
      <c r="BA330" s="5">
        <f t="shared" si="50"/>
        <v>3.865728344</v>
      </c>
      <c r="BB330" s="5">
        <f t="shared" si="51"/>
        <v>386.5728344</v>
      </c>
      <c r="BC330" s="5"/>
      <c r="BD330" s="5">
        <f t="shared" si="72"/>
        <v>40</v>
      </c>
      <c r="BE330" s="5">
        <f t="shared" si="52"/>
        <v>0.6413929106</v>
      </c>
      <c r="BF330" s="5">
        <f t="shared" si="53"/>
        <v>69.66320919</v>
      </c>
      <c r="BG330" s="5">
        <f t="shared" si="54"/>
        <v>0.4559660846</v>
      </c>
      <c r="BH330" s="5">
        <f t="shared" si="55"/>
        <v>4.714546784</v>
      </c>
      <c r="BI330" s="5">
        <f t="shared" si="56"/>
        <v>66.00365497</v>
      </c>
      <c r="BJ330" s="5">
        <f t="shared" si="57"/>
        <v>3.65955422</v>
      </c>
      <c r="BK330" s="5">
        <f t="shared" si="58"/>
        <v>365.955422</v>
      </c>
      <c r="BL330" s="5"/>
      <c r="BM330" s="5">
        <f t="shared" si="73"/>
        <v>40</v>
      </c>
      <c r="BN330" s="5">
        <f t="shared" si="59"/>
        <v>0.2385656346</v>
      </c>
      <c r="BO330" s="5">
        <f t="shared" si="60"/>
        <v>56.84341265</v>
      </c>
      <c r="BP330" s="5">
        <f t="shared" si="61"/>
        <v>0.7307329929</v>
      </c>
      <c r="BQ330" s="5">
        <f t="shared" si="62"/>
        <v>5.481026525</v>
      </c>
      <c r="BR330" s="5">
        <f t="shared" si="63"/>
        <v>82.21539787</v>
      </c>
      <c r="BS330" s="5">
        <f t="shared" si="64"/>
        <v>0</v>
      </c>
      <c r="BT330" s="5">
        <f t="shared" si="65"/>
        <v>0</v>
      </c>
    </row>
    <row r="331" ht="13.5" customHeight="1">
      <c r="A331" s="5"/>
      <c r="B331" s="5">
        <f t="shared" si="66"/>
        <v>41</v>
      </c>
      <c r="C331" s="5">
        <f t="shared" si="10"/>
        <v>0.3579819505</v>
      </c>
      <c r="D331" s="5">
        <f t="shared" si="11"/>
        <v>64.83573379</v>
      </c>
      <c r="E331" s="5">
        <f t="shared" si="12"/>
        <v>0.8660726172</v>
      </c>
      <c r="F331" s="5">
        <f t="shared" si="13"/>
        <v>5.456362405</v>
      </c>
      <c r="G331" s="5">
        <f t="shared" si="14"/>
        <v>43.65089924</v>
      </c>
      <c r="H331" s="5">
        <f t="shared" si="15"/>
        <v>21.18483455</v>
      </c>
      <c r="I331" s="5">
        <f t="shared" si="16"/>
        <v>2118.483455</v>
      </c>
      <c r="J331" s="5"/>
      <c r="K331" s="5">
        <f t="shared" si="67"/>
        <v>41</v>
      </c>
      <c r="L331" s="5">
        <f t="shared" si="17"/>
        <v>0.8544413986</v>
      </c>
      <c r="M331" s="5">
        <f t="shared" si="18"/>
        <v>68.76195161</v>
      </c>
      <c r="N331" s="5">
        <f t="shared" si="19"/>
        <v>0.7950443113</v>
      </c>
      <c r="O331" s="5">
        <f t="shared" si="20"/>
        <v>5.213790875</v>
      </c>
      <c r="P331" s="5">
        <f t="shared" si="21"/>
        <v>46.92411787</v>
      </c>
      <c r="Q331" s="5">
        <f t="shared" si="22"/>
        <v>21.83783374</v>
      </c>
      <c r="R331" s="5">
        <f t="shared" si="23"/>
        <v>2183.783374</v>
      </c>
      <c r="S331" s="5"/>
      <c r="T331" s="5">
        <f t="shared" si="68"/>
        <v>41</v>
      </c>
      <c r="U331" s="5">
        <f t="shared" si="24"/>
        <v>0.5538892749</v>
      </c>
      <c r="V331" s="5">
        <f t="shared" si="25"/>
        <v>65.93125748</v>
      </c>
      <c r="W331" s="5">
        <f t="shared" si="26"/>
        <v>0.1558819629</v>
      </c>
      <c r="X331" s="5">
        <f t="shared" si="27"/>
        <v>4.316484638</v>
      </c>
      <c r="Y331" s="5">
        <f t="shared" si="28"/>
        <v>43.16484638</v>
      </c>
      <c r="Z331" s="5">
        <f t="shared" si="29"/>
        <v>22.76641111</v>
      </c>
      <c r="AA331" s="5">
        <f t="shared" si="30"/>
        <v>2276.641111</v>
      </c>
      <c r="AB331" s="5"/>
      <c r="AC331" s="5">
        <f t="shared" si="69"/>
        <v>41</v>
      </c>
      <c r="AD331" s="5">
        <f t="shared" si="31"/>
        <v>0.671776726</v>
      </c>
      <c r="AE331" s="5">
        <f t="shared" si="32"/>
        <v>67.05249569</v>
      </c>
      <c r="AF331" s="5">
        <f t="shared" si="33"/>
        <v>0.601795788</v>
      </c>
      <c r="AG331" s="5">
        <f t="shared" si="34"/>
        <v>4.555084131</v>
      </c>
      <c r="AH331" s="5">
        <f t="shared" si="35"/>
        <v>50.10592544</v>
      </c>
      <c r="AI331" s="5">
        <f t="shared" si="36"/>
        <v>16.94657025</v>
      </c>
      <c r="AJ331" s="5">
        <f t="shared" si="37"/>
        <v>1694.657025</v>
      </c>
      <c r="AK331" s="5"/>
      <c r="AL331" s="5">
        <f t="shared" si="70"/>
        <v>41</v>
      </c>
      <c r="AM331" s="5">
        <f t="shared" si="38"/>
        <v>0.687131998</v>
      </c>
      <c r="AN331" s="5">
        <f t="shared" si="39"/>
        <v>68.32757239</v>
      </c>
      <c r="AO331" s="5">
        <f t="shared" si="40"/>
        <v>0.4614492371</v>
      </c>
      <c r="AP331" s="5">
        <f t="shared" si="41"/>
        <v>4.580108749</v>
      </c>
      <c r="AQ331" s="5">
        <f t="shared" si="42"/>
        <v>54.96130499</v>
      </c>
      <c r="AR331" s="5">
        <f t="shared" si="43"/>
        <v>13.3662674</v>
      </c>
      <c r="AS331" s="5">
        <f t="shared" si="44"/>
        <v>1336.62674</v>
      </c>
      <c r="AT331" s="5"/>
      <c r="AU331" s="5">
        <f t="shared" si="71"/>
        <v>41</v>
      </c>
      <c r="AV331" s="5">
        <f t="shared" si="45"/>
        <v>0.4935626704</v>
      </c>
      <c r="AW331" s="5">
        <f t="shared" si="46"/>
        <v>64.75799127</v>
      </c>
      <c r="AX331" s="5">
        <f t="shared" si="47"/>
        <v>0.775718718</v>
      </c>
      <c r="AY331" s="5">
        <f t="shared" si="48"/>
        <v>5.31377587</v>
      </c>
      <c r="AZ331" s="5">
        <f t="shared" si="49"/>
        <v>69.07908631</v>
      </c>
      <c r="BA331" s="5">
        <f t="shared" si="50"/>
        <v>0</v>
      </c>
      <c r="BB331" s="5">
        <f t="shared" si="51"/>
        <v>0</v>
      </c>
      <c r="BC331" s="5"/>
      <c r="BD331" s="5">
        <f t="shared" si="72"/>
        <v>41</v>
      </c>
      <c r="BE331" s="5">
        <f t="shared" si="52"/>
        <v>0.1326160591</v>
      </c>
      <c r="BF331" s="5">
        <f t="shared" si="53"/>
        <v>56.29162563</v>
      </c>
      <c r="BG331" s="5">
        <f t="shared" si="54"/>
        <v>0.2680707603</v>
      </c>
      <c r="BH331" s="5">
        <f t="shared" si="55"/>
        <v>4.466926736</v>
      </c>
      <c r="BI331" s="5">
        <f t="shared" si="56"/>
        <v>62.53697431</v>
      </c>
      <c r="BJ331" s="5">
        <f t="shared" si="57"/>
        <v>0</v>
      </c>
      <c r="BK331" s="5">
        <f t="shared" si="58"/>
        <v>0</v>
      </c>
      <c r="BL331" s="5"/>
      <c r="BM331" s="5">
        <f t="shared" si="73"/>
        <v>41</v>
      </c>
      <c r="BN331" s="5">
        <f t="shared" si="59"/>
        <v>0.9693706869</v>
      </c>
      <c r="BO331" s="5">
        <f t="shared" si="60"/>
        <v>78.89667345</v>
      </c>
      <c r="BP331" s="5">
        <f t="shared" si="61"/>
        <v>0.2159338011</v>
      </c>
      <c r="BQ331" s="5">
        <f t="shared" si="62"/>
        <v>4.340700918</v>
      </c>
      <c r="BR331" s="5">
        <f t="shared" si="63"/>
        <v>65.11051377</v>
      </c>
      <c r="BS331" s="5">
        <f t="shared" si="64"/>
        <v>13.78615968</v>
      </c>
      <c r="BT331" s="5">
        <f t="shared" si="65"/>
        <v>1378.615968</v>
      </c>
    </row>
    <row r="332" ht="13.5" customHeight="1">
      <c r="A332" s="5"/>
      <c r="B332" s="5">
        <f t="shared" si="66"/>
        <v>42</v>
      </c>
      <c r="C332" s="5">
        <f t="shared" si="10"/>
        <v>0.5560425991</v>
      </c>
      <c r="D332" s="5">
        <f t="shared" si="11"/>
        <v>65.71904062</v>
      </c>
      <c r="E332" s="5">
        <f t="shared" si="12"/>
        <v>0.824144283</v>
      </c>
      <c r="F332" s="5">
        <f t="shared" si="13"/>
        <v>5.418277637</v>
      </c>
      <c r="G332" s="5">
        <f t="shared" si="14"/>
        <v>43.3462211</v>
      </c>
      <c r="H332" s="5">
        <f t="shared" si="15"/>
        <v>22.37281952</v>
      </c>
      <c r="I332" s="5">
        <f t="shared" si="16"/>
        <v>2237.281952</v>
      </c>
      <c r="J332" s="5"/>
      <c r="K332" s="5">
        <f t="shared" si="67"/>
        <v>42</v>
      </c>
      <c r="L332" s="5">
        <f t="shared" si="17"/>
        <v>0.2808429839</v>
      </c>
      <c r="M332" s="5">
        <f t="shared" si="18"/>
        <v>61.55111596</v>
      </c>
      <c r="N332" s="5">
        <f t="shared" si="19"/>
        <v>0.0512403869</v>
      </c>
      <c r="O332" s="5">
        <f t="shared" si="20"/>
        <v>4.026601272</v>
      </c>
      <c r="P332" s="5">
        <f t="shared" si="21"/>
        <v>36.23941145</v>
      </c>
      <c r="Q332" s="5">
        <f t="shared" si="22"/>
        <v>25.31170451</v>
      </c>
      <c r="R332" s="5">
        <f t="shared" si="23"/>
        <v>2531.170451</v>
      </c>
      <c r="S332" s="5"/>
      <c r="T332" s="5">
        <f t="shared" si="68"/>
        <v>42</v>
      </c>
      <c r="U332" s="5">
        <f t="shared" si="24"/>
        <v>0.05219625188</v>
      </c>
      <c r="V332" s="5">
        <f t="shared" si="25"/>
        <v>50.77985681</v>
      </c>
      <c r="W332" s="5">
        <f t="shared" si="26"/>
        <v>0.5281754127</v>
      </c>
      <c r="X332" s="5">
        <f t="shared" si="27"/>
        <v>4.893924907</v>
      </c>
      <c r="Y332" s="5">
        <f t="shared" si="28"/>
        <v>48.93924907</v>
      </c>
      <c r="Z332" s="5">
        <f t="shared" si="29"/>
        <v>1.840607742</v>
      </c>
      <c r="AA332" s="5">
        <f t="shared" si="30"/>
        <v>184.0607742</v>
      </c>
      <c r="AB332" s="5"/>
      <c r="AC332" s="5">
        <f t="shared" si="69"/>
        <v>42</v>
      </c>
      <c r="AD332" s="5">
        <f t="shared" si="31"/>
        <v>0.1662402651</v>
      </c>
      <c r="AE332" s="5">
        <f t="shared" si="32"/>
        <v>56.97425103</v>
      </c>
      <c r="AF332" s="5">
        <f t="shared" si="33"/>
        <v>0.8830328484</v>
      </c>
      <c r="AG332" s="5">
        <f t="shared" si="34"/>
        <v>5.485457836</v>
      </c>
      <c r="AH332" s="5">
        <f t="shared" si="35"/>
        <v>60.3400362</v>
      </c>
      <c r="AI332" s="5">
        <f t="shared" si="36"/>
        <v>0</v>
      </c>
      <c r="AJ332" s="5">
        <f t="shared" si="37"/>
        <v>0</v>
      </c>
      <c r="AK332" s="5"/>
      <c r="AL332" s="5">
        <f t="shared" si="70"/>
        <v>42</v>
      </c>
      <c r="AM332" s="5">
        <f t="shared" si="38"/>
        <v>0.8027275873</v>
      </c>
      <c r="AN332" s="5">
        <f t="shared" si="39"/>
        <v>65.55569501</v>
      </c>
      <c r="AO332" s="5">
        <f t="shared" si="40"/>
        <v>0.8325783607</v>
      </c>
      <c r="AP332" s="5">
        <f t="shared" si="41"/>
        <v>5.237326801</v>
      </c>
      <c r="AQ332" s="5">
        <f t="shared" si="42"/>
        <v>62.84792161</v>
      </c>
      <c r="AR332" s="5">
        <f t="shared" si="43"/>
        <v>2.707773394</v>
      </c>
      <c r="AS332" s="5">
        <f t="shared" si="44"/>
        <v>270.7773394</v>
      </c>
      <c r="AT332" s="5"/>
      <c r="AU332" s="5">
        <f t="shared" si="71"/>
        <v>42</v>
      </c>
      <c r="AV332" s="5">
        <f t="shared" si="45"/>
        <v>0.7980075435</v>
      </c>
      <c r="AW332" s="5">
        <f t="shared" si="46"/>
        <v>65.40136307</v>
      </c>
      <c r="AX332" s="5">
        <f t="shared" si="47"/>
        <v>0.2093716896</v>
      </c>
      <c r="AY332" s="5">
        <f t="shared" si="48"/>
        <v>4.02310946</v>
      </c>
      <c r="AZ332" s="5">
        <f t="shared" si="49"/>
        <v>52.30042299</v>
      </c>
      <c r="BA332" s="5">
        <f t="shared" si="50"/>
        <v>13.10094008</v>
      </c>
      <c r="BB332" s="5">
        <f t="shared" si="51"/>
        <v>1310.094008</v>
      </c>
      <c r="BC332" s="5"/>
      <c r="BD332" s="5">
        <f t="shared" si="72"/>
        <v>42</v>
      </c>
      <c r="BE332" s="5">
        <f t="shared" si="52"/>
        <v>0.6129386758</v>
      </c>
      <c r="BF332" s="5">
        <f t="shared" si="53"/>
        <v>69.68082693</v>
      </c>
      <c r="BG332" s="5">
        <f t="shared" si="54"/>
        <v>0.07976116929</v>
      </c>
      <c r="BH332" s="5">
        <f t="shared" si="55"/>
        <v>4.230071224</v>
      </c>
      <c r="BI332" s="5">
        <f t="shared" si="56"/>
        <v>59.22099714</v>
      </c>
      <c r="BJ332" s="5">
        <f t="shared" si="57"/>
        <v>10.45982979</v>
      </c>
      <c r="BK332" s="5">
        <f t="shared" si="58"/>
        <v>1045.982979</v>
      </c>
      <c r="BL332" s="5"/>
      <c r="BM332" s="5">
        <f t="shared" si="73"/>
        <v>42</v>
      </c>
      <c r="BN332" s="5">
        <f t="shared" si="59"/>
        <v>0.8468914911</v>
      </c>
      <c r="BO332" s="5">
        <f t="shared" si="60"/>
        <v>67.63323263</v>
      </c>
      <c r="BP332" s="5">
        <f t="shared" si="61"/>
        <v>0.01168982974</v>
      </c>
      <c r="BQ332" s="5">
        <f t="shared" si="62"/>
        <v>4.190299224</v>
      </c>
      <c r="BR332" s="5">
        <f t="shared" si="63"/>
        <v>62.85448836</v>
      </c>
      <c r="BS332" s="5">
        <f t="shared" si="64"/>
        <v>4.778744275</v>
      </c>
      <c r="BT332" s="5">
        <f t="shared" si="65"/>
        <v>477.8744275</v>
      </c>
    </row>
    <row r="333" ht="13.5" customHeight="1">
      <c r="A333" s="5"/>
      <c r="B333" s="5">
        <f t="shared" si="66"/>
        <v>43</v>
      </c>
      <c r="C333" s="5">
        <f t="shared" si="10"/>
        <v>0.5242404187</v>
      </c>
      <c r="D333" s="5">
        <f t="shared" si="11"/>
        <v>60.27583582</v>
      </c>
      <c r="E333" s="5">
        <f t="shared" si="12"/>
        <v>0.5976160762</v>
      </c>
      <c r="F333" s="5">
        <f t="shared" si="13"/>
        <v>4.767559174</v>
      </c>
      <c r="G333" s="5">
        <f t="shared" si="14"/>
        <v>38.14047339</v>
      </c>
      <c r="H333" s="5">
        <f t="shared" si="15"/>
        <v>22.13536243</v>
      </c>
      <c r="I333" s="5">
        <f t="shared" si="16"/>
        <v>2213.536243</v>
      </c>
      <c r="J333" s="5"/>
      <c r="K333" s="5">
        <f t="shared" si="67"/>
        <v>43</v>
      </c>
      <c r="L333" s="5">
        <f t="shared" si="17"/>
        <v>0.6317858821</v>
      </c>
      <c r="M333" s="5">
        <f t="shared" si="18"/>
        <v>65.9693535</v>
      </c>
      <c r="N333" s="5">
        <f t="shared" si="19"/>
        <v>0.4152348062</v>
      </c>
      <c r="O333" s="5">
        <f t="shared" si="20"/>
        <v>4.569929269</v>
      </c>
      <c r="P333" s="5">
        <f t="shared" si="21"/>
        <v>41.12936342</v>
      </c>
      <c r="Q333" s="5">
        <f t="shared" si="22"/>
        <v>24.83999008</v>
      </c>
      <c r="R333" s="5">
        <f t="shared" si="23"/>
        <v>2483.999008</v>
      </c>
      <c r="S333" s="5"/>
      <c r="T333" s="5">
        <f t="shared" si="68"/>
        <v>43</v>
      </c>
      <c r="U333" s="5">
        <f t="shared" si="24"/>
        <v>0.1065824703</v>
      </c>
      <c r="V333" s="5">
        <f t="shared" si="25"/>
        <v>59.74866488</v>
      </c>
      <c r="W333" s="5">
        <f t="shared" si="26"/>
        <v>0.7160328433</v>
      </c>
      <c r="X333" s="5">
        <f t="shared" si="27"/>
        <v>5.046679513</v>
      </c>
      <c r="Y333" s="5">
        <f t="shared" si="28"/>
        <v>50.46679513</v>
      </c>
      <c r="Z333" s="5">
        <f t="shared" si="29"/>
        <v>9.281869758</v>
      </c>
      <c r="AA333" s="5">
        <f t="shared" si="30"/>
        <v>928.1869758</v>
      </c>
      <c r="AB333" s="5"/>
      <c r="AC333" s="5">
        <f t="shared" si="69"/>
        <v>43</v>
      </c>
      <c r="AD333" s="5">
        <f t="shared" si="31"/>
        <v>0.2344885246</v>
      </c>
      <c r="AE333" s="5">
        <f t="shared" si="32"/>
        <v>58.35184427</v>
      </c>
      <c r="AF333" s="5">
        <f t="shared" si="33"/>
        <v>0.1444779113</v>
      </c>
      <c r="AG333" s="5">
        <f t="shared" si="34"/>
        <v>4.411165937</v>
      </c>
      <c r="AH333" s="5">
        <f t="shared" si="35"/>
        <v>48.52282531</v>
      </c>
      <c r="AI333" s="5">
        <f t="shared" si="36"/>
        <v>9.829018964</v>
      </c>
      <c r="AJ333" s="5">
        <f t="shared" si="37"/>
        <v>982.9018964</v>
      </c>
      <c r="AK333" s="5"/>
      <c r="AL333" s="5">
        <f t="shared" si="70"/>
        <v>43</v>
      </c>
      <c r="AM333" s="5">
        <f t="shared" si="38"/>
        <v>0.4990407213</v>
      </c>
      <c r="AN333" s="5">
        <f t="shared" si="39"/>
        <v>63.57439827</v>
      </c>
      <c r="AO333" s="5">
        <f t="shared" si="40"/>
        <v>0.297972387</v>
      </c>
      <c r="AP333" s="5">
        <f t="shared" si="41"/>
        <v>4.195097135</v>
      </c>
      <c r="AQ333" s="5">
        <f t="shared" si="42"/>
        <v>50.34116562</v>
      </c>
      <c r="AR333" s="5">
        <f t="shared" si="43"/>
        <v>13.23323265</v>
      </c>
      <c r="AS333" s="5">
        <f t="shared" si="44"/>
        <v>1323.323265</v>
      </c>
      <c r="AT333" s="5"/>
      <c r="AU333" s="5">
        <f t="shared" si="71"/>
        <v>43</v>
      </c>
      <c r="AV333" s="5">
        <f t="shared" si="45"/>
        <v>0.5011866747</v>
      </c>
      <c r="AW333" s="5">
        <f t="shared" si="46"/>
        <v>62.43585873</v>
      </c>
      <c r="AX333" s="5">
        <f t="shared" si="47"/>
        <v>0.543090451</v>
      </c>
      <c r="AY333" s="5">
        <f t="shared" si="48"/>
        <v>4.77873614</v>
      </c>
      <c r="AZ333" s="5">
        <f t="shared" si="49"/>
        <v>62.12356982</v>
      </c>
      <c r="BA333" s="5">
        <f t="shared" si="50"/>
        <v>0.3122889107</v>
      </c>
      <c r="BB333" s="5">
        <f t="shared" si="51"/>
        <v>31.22889107</v>
      </c>
      <c r="BC333" s="5"/>
      <c r="BD333" s="5">
        <f t="shared" si="72"/>
        <v>43</v>
      </c>
      <c r="BE333" s="5">
        <f t="shared" si="52"/>
        <v>0.508663911</v>
      </c>
      <c r="BF333" s="5">
        <f t="shared" si="53"/>
        <v>63.95927335</v>
      </c>
      <c r="BG333" s="5">
        <f t="shared" si="54"/>
        <v>0.03314849665</v>
      </c>
      <c r="BH333" s="5">
        <f t="shared" si="55"/>
        <v>4.281038309</v>
      </c>
      <c r="BI333" s="5">
        <f t="shared" si="56"/>
        <v>59.93453632</v>
      </c>
      <c r="BJ333" s="5">
        <f t="shared" si="57"/>
        <v>4.024737031</v>
      </c>
      <c r="BK333" s="5">
        <f t="shared" si="58"/>
        <v>402.4737031</v>
      </c>
      <c r="BL333" s="5"/>
      <c r="BM333" s="5">
        <f t="shared" si="73"/>
        <v>43</v>
      </c>
      <c r="BN333" s="5">
        <f t="shared" si="59"/>
        <v>0.3355647481</v>
      </c>
      <c r="BO333" s="5">
        <f t="shared" si="60"/>
        <v>62.53383826</v>
      </c>
      <c r="BP333" s="5">
        <f t="shared" si="61"/>
        <v>0.9740750129</v>
      </c>
      <c r="BQ333" s="5">
        <f t="shared" si="62"/>
        <v>5.750353635</v>
      </c>
      <c r="BR333" s="5">
        <f t="shared" si="63"/>
        <v>86.25530452</v>
      </c>
      <c r="BS333" s="5">
        <f t="shared" si="64"/>
        <v>0</v>
      </c>
      <c r="BT333" s="5">
        <f t="shared" si="65"/>
        <v>0</v>
      </c>
    </row>
    <row r="334" ht="13.5" customHeight="1">
      <c r="A334" s="5"/>
      <c r="B334" s="5">
        <f t="shared" si="66"/>
        <v>44</v>
      </c>
      <c r="C334" s="5">
        <f t="shared" si="10"/>
        <v>0.6607490996</v>
      </c>
      <c r="D334" s="5">
        <f t="shared" si="11"/>
        <v>69.85152374</v>
      </c>
      <c r="E334" s="5">
        <f t="shared" si="12"/>
        <v>0.856359557</v>
      </c>
      <c r="F334" s="5">
        <f t="shared" si="13"/>
        <v>5.354314205</v>
      </c>
      <c r="G334" s="5">
        <f t="shared" si="14"/>
        <v>42.83451364</v>
      </c>
      <c r="H334" s="5">
        <f t="shared" si="15"/>
        <v>27.0170101</v>
      </c>
      <c r="I334" s="5">
        <f t="shared" si="16"/>
        <v>2701.70101</v>
      </c>
      <c r="J334" s="5"/>
      <c r="K334" s="5">
        <f t="shared" si="67"/>
        <v>44</v>
      </c>
      <c r="L334" s="5">
        <f t="shared" si="17"/>
        <v>0.5544216763</v>
      </c>
      <c r="M334" s="5">
        <f t="shared" si="18"/>
        <v>68.22986144</v>
      </c>
      <c r="N334" s="5">
        <f t="shared" si="19"/>
        <v>0.4880529129</v>
      </c>
      <c r="O334" s="5">
        <f t="shared" si="20"/>
        <v>4.987282175</v>
      </c>
      <c r="P334" s="5">
        <f t="shared" si="21"/>
        <v>44.88553958</v>
      </c>
      <c r="Q334" s="5">
        <f t="shared" si="22"/>
        <v>23.34432186</v>
      </c>
      <c r="R334" s="5">
        <f t="shared" si="23"/>
        <v>2334.432186</v>
      </c>
      <c r="S334" s="5"/>
      <c r="T334" s="5">
        <f t="shared" si="68"/>
        <v>44</v>
      </c>
      <c r="U334" s="5">
        <f t="shared" si="24"/>
        <v>0.124157583</v>
      </c>
      <c r="V334" s="5">
        <f t="shared" si="25"/>
        <v>56.07091169</v>
      </c>
      <c r="W334" s="5">
        <f t="shared" si="26"/>
        <v>0.3865141989</v>
      </c>
      <c r="X334" s="5">
        <f t="shared" si="27"/>
        <v>4.749578817</v>
      </c>
      <c r="Y334" s="5">
        <f t="shared" si="28"/>
        <v>47.49578817</v>
      </c>
      <c r="Z334" s="5">
        <f t="shared" si="29"/>
        <v>8.575123518</v>
      </c>
      <c r="AA334" s="5">
        <f t="shared" si="30"/>
        <v>857.5123518</v>
      </c>
      <c r="AB334" s="5"/>
      <c r="AC334" s="5">
        <f t="shared" si="69"/>
        <v>44</v>
      </c>
      <c r="AD334" s="5">
        <f t="shared" si="31"/>
        <v>0.01791182075</v>
      </c>
      <c r="AE334" s="5">
        <f t="shared" si="32"/>
        <v>52.53247627</v>
      </c>
      <c r="AF334" s="5">
        <f t="shared" si="33"/>
        <v>0.9056309245</v>
      </c>
      <c r="AG334" s="5">
        <f t="shared" si="34"/>
        <v>5.873358336</v>
      </c>
      <c r="AH334" s="5">
        <f t="shared" si="35"/>
        <v>64.60694169</v>
      </c>
      <c r="AI334" s="5">
        <f t="shared" si="36"/>
        <v>0</v>
      </c>
      <c r="AJ334" s="5">
        <f t="shared" si="37"/>
        <v>0</v>
      </c>
      <c r="AK334" s="5"/>
      <c r="AL334" s="5">
        <f t="shared" si="70"/>
        <v>44</v>
      </c>
      <c r="AM334" s="5">
        <f t="shared" si="38"/>
        <v>0.2750391983</v>
      </c>
      <c r="AN334" s="5">
        <f t="shared" si="39"/>
        <v>60.63954274</v>
      </c>
      <c r="AO334" s="5">
        <f t="shared" si="40"/>
        <v>0.5694735395</v>
      </c>
      <c r="AP334" s="5">
        <f t="shared" si="41"/>
        <v>4.940950912</v>
      </c>
      <c r="AQ334" s="5">
        <f t="shared" si="42"/>
        <v>59.29141095</v>
      </c>
      <c r="AR334" s="5">
        <f t="shared" si="43"/>
        <v>1.348131797</v>
      </c>
      <c r="AS334" s="5">
        <f t="shared" si="44"/>
        <v>134.8131797</v>
      </c>
      <c r="AT334" s="5"/>
      <c r="AU334" s="5">
        <f t="shared" si="71"/>
        <v>44</v>
      </c>
      <c r="AV334" s="5">
        <f t="shared" si="45"/>
        <v>0.9815642195</v>
      </c>
      <c r="AW334" s="5">
        <f t="shared" si="46"/>
        <v>80.9430435</v>
      </c>
      <c r="AX334" s="5">
        <f t="shared" si="47"/>
        <v>0.4072016852</v>
      </c>
      <c r="AY334" s="5">
        <f t="shared" si="48"/>
        <v>4.841271135</v>
      </c>
      <c r="AZ334" s="5">
        <f t="shared" si="49"/>
        <v>62.93652476</v>
      </c>
      <c r="BA334" s="5">
        <f t="shared" si="50"/>
        <v>18.00651874</v>
      </c>
      <c r="BB334" s="5">
        <f t="shared" si="51"/>
        <v>1800.651874</v>
      </c>
      <c r="BC334" s="5"/>
      <c r="BD334" s="5">
        <f t="shared" si="72"/>
        <v>44</v>
      </c>
      <c r="BE334" s="5">
        <f t="shared" si="52"/>
        <v>0.9276127691</v>
      </c>
      <c r="BF334" s="5">
        <f t="shared" si="53"/>
        <v>78.54890462</v>
      </c>
      <c r="BG334" s="5">
        <f t="shared" si="54"/>
        <v>0.8405377657</v>
      </c>
      <c r="BH334" s="5">
        <f t="shared" si="55"/>
        <v>5.456298936</v>
      </c>
      <c r="BI334" s="5">
        <f t="shared" si="56"/>
        <v>76.3881851</v>
      </c>
      <c r="BJ334" s="5">
        <f t="shared" si="57"/>
        <v>2.160719518</v>
      </c>
      <c r="BK334" s="5">
        <f t="shared" si="58"/>
        <v>216.0719518</v>
      </c>
      <c r="BL334" s="5"/>
      <c r="BM334" s="5">
        <f t="shared" si="73"/>
        <v>44</v>
      </c>
      <c r="BN334" s="5">
        <f t="shared" si="59"/>
        <v>0.2102416191</v>
      </c>
      <c r="BO334" s="5">
        <f t="shared" si="60"/>
        <v>59.22127266</v>
      </c>
      <c r="BP334" s="5">
        <f t="shared" si="61"/>
        <v>0.2896712947</v>
      </c>
      <c r="BQ334" s="5">
        <f t="shared" si="62"/>
        <v>4.351391011</v>
      </c>
      <c r="BR334" s="5">
        <f t="shared" si="63"/>
        <v>65.27086517</v>
      </c>
      <c r="BS334" s="5">
        <f t="shared" si="64"/>
        <v>0</v>
      </c>
      <c r="BT334" s="5">
        <f t="shared" si="65"/>
        <v>0</v>
      </c>
    </row>
    <row r="335" ht="13.5" customHeight="1">
      <c r="A335" s="5"/>
      <c r="B335" s="5">
        <f t="shared" si="66"/>
        <v>45</v>
      </c>
      <c r="C335" s="5">
        <f t="shared" si="10"/>
        <v>0.7120669528</v>
      </c>
      <c r="D335" s="5">
        <f t="shared" si="11"/>
        <v>65.55458621</v>
      </c>
      <c r="E335" s="5">
        <f t="shared" si="12"/>
        <v>0.746208526</v>
      </c>
      <c r="F335" s="5">
        <f t="shared" si="13"/>
        <v>5.210418423</v>
      </c>
      <c r="G335" s="5">
        <f t="shared" si="14"/>
        <v>41.68334738</v>
      </c>
      <c r="H335" s="5">
        <f t="shared" si="15"/>
        <v>23.87123882</v>
      </c>
      <c r="I335" s="5">
        <f t="shared" si="16"/>
        <v>2387.123882</v>
      </c>
      <c r="J335" s="5"/>
      <c r="K335" s="5">
        <f t="shared" si="67"/>
        <v>45</v>
      </c>
      <c r="L335" s="5">
        <f t="shared" si="17"/>
        <v>0.5372042414</v>
      </c>
      <c r="M335" s="5">
        <f t="shared" si="18"/>
        <v>61.49296312</v>
      </c>
      <c r="N335" s="5">
        <f t="shared" si="19"/>
        <v>0.7157407077</v>
      </c>
      <c r="O335" s="5">
        <f t="shared" si="20"/>
        <v>5.285000901</v>
      </c>
      <c r="P335" s="5">
        <f t="shared" si="21"/>
        <v>47.56500811</v>
      </c>
      <c r="Q335" s="5">
        <f t="shared" si="22"/>
        <v>13.92795501</v>
      </c>
      <c r="R335" s="5">
        <f t="shared" si="23"/>
        <v>1392.795501</v>
      </c>
      <c r="S335" s="5"/>
      <c r="T335" s="5">
        <f t="shared" si="68"/>
        <v>45</v>
      </c>
      <c r="U335" s="5">
        <f t="shared" si="24"/>
        <v>0.3653886772</v>
      </c>
      <c r="V335" s="5">
        <f t="shared" si="25"/>
        <v>62.66559025</v>
      </c>
      <c r="W335" s="5">
        <f t="shared" si="26"/>
        <v>0.672144822</v>
      </c>
      <c r="X335" s="5">
        <f t="shared" si="27"/>
        <v>4.58268353</v>
      </c>
      <c r="Y335" s="5">
        <f t="shared" si="28"/>
        <v>45.8268353</v>
      </c>
      <c r="Z335" s="5">
        <f t="shared" si="29"/>
        <v>16.83875495</v>
      </c>
      <c r="AA335" s="5">
        <f t="shared" si="30"/>
        <v>1683.875495</v>
      </c>
      <c r="AB335" s="5"/>
      <c r="AC335" s="5">
        <f t="shared" si="69"/>
        <v>45</v>
      </c>
      <c r="AD335" s="5">
        <f t="shared" si="31"/>
        <v>0.8520900689</v>
      </c>
      <c r="AE335" s="5">
        <f t="shared" si="32"/>
        <v>69.99495471</v>
      </c>
      <c r="AF335" s="5">
        <f t="shared" si="33"/>
        <v>0.5908829445</v>
      </c>
      <c r="AG335" s="5">
        <f t="shared" si="34"/>
        <v>4.623052697</v>
      </c>
      <c r="AH335" s="5">
        <f t="shared" si="35"/>
        <v>50.85357967</v>
      </c>
      <c r="AI335" s="5">
        <f t="shared" si="36"/>
        <v>19.14137504</v>
      </c>
      <c r="AJ335" s="5">
        <f t="shared" si="37"/>
        <v>1914.137504</v>
      </c>
      <c r="AK335" s="5"/>
      <c r="AL335" s="5">
        <f t="shared" si="70"/>
        <v>45</v>
      </c>
      <c r="AM335" s="5">
        <f t="shared" si="38"/>
        <v>0.5172338421</v>
      </c>
      <c r="AN335" s="5">
        <f t="shared" si="39"/>
        <v>60.56080051</v>
      </c>
      <c r="AO335" s="5">
        <f t="shared" si="40"/>
        <v>0.9440076135</v>
      </c>
      <c r="AP335" s="5">
        <f t="shared" si="41"/>
        <v>5.889721748</v>
      </c>
      <c r="AQ335" s="5">
        <f t="shared" si="42"/>
        <v>70.67666098</v>
      </c>
      <c r="AR335" s="5">
        <f t="shared" si="43"/>
        <v>0</v>
      </c>
      <c r="AS335" s="5">
        <f t="shared" si="44"/>
        <v>0</v>
      </c>
      <c r="AT335" s="5"/>
      <c r="AU335" s="5">
        <f t="shared" si="71"/>
        <v>45</v>
      </c>
      <c r="AV335" s="5">
        <f t="shared" si="45"/>
        <v>0.6360181975</v>
      </c>
      <c r="AW335" s="5">
        <f t="shared" si="46"/>
        <v>65.38075556</v>
      </c>
      <c r="AX335" s="5">
        <f t="shared" si="47"/>
        <v>0.7876597874</v>
      </c>
      <c r="AY335" s="5">
        <f t="shared" si="48"/>
        <v>5.377616184</v>
      </c>
      <c r="AZ335" s="5">
        <f t="shared" si="49"/>
        <v>69.90901039</v>
      </c>
      <c r="BA335" s="5">
        <f t="shared" si="50"/>
        <v>0</v>
      </c>
      <c r="BB335" s="5">
        <f t="shared" si="51"/>
        <v>0</v>
      </c>
      <c r="BC335" s="5"/>
      <c r="BD335" s="5">
        <f t="shared" si="72"/>
        <v>45</v>
      </c>
      <c r="BE335" s="5">
        <f t="shared" si="52"/>
        <v>0.3575084509</v>
      </c>
      <c r="BF335" s="5">
        <f t="shared" si="53"/>
        <v>64.01328166</v>
      </c>
      <c r="BG335" s="5">
        <f t="shared" si="54"/>
        <v>0.4419064551</v>
      </c>
      <c r="BH335" s="5">
        <f t="shared" si="55"/>
        <v>4.783466803</v>
      </c>
      <c r="BI335" s="5">
        <f t="shared" si="56"/>
        <v>66.96853524</v>
      </c>
      <c r="BJ335" s="5">
        <f t="shared" si="57"/>
        <v>0</v>
      </c>
      <c r="BK335" s="5">
        <f t="shared" si="58"/>
        <v>0</v>
      </c>
      <c r="BL335" s="5"/>
      <c r="BM335" s="5">
        <f t="shared" si="73"/>
        <v>45</v>
      </c>
      <c r="BN335" s="5">
        <f t="shared" si="59"/>
        <v>0.3072409655</v>
      </c>
      <c r="BO335" s="5">
        <f t="shared" si="60"/>
        <v>61.84430752</v>
      </c>
      <c r="BP335" s="5">
        <f t="shared" si="61"/>
        <v>0.7879116832</v>
      </c>
      <c r="BQ335" s="5">
        <f t="shared" si="62"/>
        <v>5.404406583</v>
      </c>
      <c r="BR335" s="5">
        <f t="shared" si="63"/>
        <v>81.06609874</v>
      </c>
      <c r="BS335" s="5">
        <f t="shared" si="64"/>
        <v>0</v>
      </c>
      <c r="BT335" s="5">
        <f t="shared" si="65"/>
        <v>0</v>
      </c>
    </row>
    <row r="336" ht="13.5" customHeight="1">
      <c r="A336" s="5"/>
      <c r="B336" s="5">
        <f t="shared" si="66"/>
        <v>46</v>
      </c>
      <c r="C336" s="5">
        <f t="shared" si="10"/>
        <v>0.2811258252</v>
      </c>
      <c r="D336" s="5">
        <f t="shared" si="11"/>
        <v>61.06727336</v>
      </c>
      <c r="E336" s="5">
        <f t="shared" si="12"/>
        <v>0.7723486641</v>
      </c>
      <c r="F336" s="5">
        <f t="shared" si="13"/>
        <v>5.035770283</v>
      </c>
      <c r="G336" s="5">
        <f t="shared" si="14"/>
        <v>40.28616226</v>
      </c>
      <c r="H336" s="5">
        <f t="shared" si="15"/>
        <v>20.7811111</v>
      </c>
      <c r="I336" s="5">
        <f t="shared" si="16"/>
        <v>2078.11111</v>
      </c>
      <c r="J336" s="5"/>
      <c r="K336" s="5">
        <f t="shared" si="67"/>
        <v>46</v>
      </c>
      <c r="L336" s="5">
        <f t="shared" si="17"/>
        <v>0.6150566674</v>
      </c>
      <c r="M336" s="5">
        <f t="shared" si="18"/>
        <v>65.96548698</v>
      </c>
      <c r="N336" s="5">
        <f t="shared" si="19"/>
        <v>0.4918727332</v>
      </c>
      <c r="O336" s="5">
        <f t="shared" si="20"/>
        <v>4.923869323</v>
      </c>
      <c r="P336" s="5">
        <f t="shared" si="21"/>
        <v>44.31482391</v>
      </c>
      <c r="Q336" s="5">
        <f t="shared" si="22"/>
        <v>21.65066308</v>
      </c>
      <c r="R336" s="5">
        <f t="shared" si="23"/>
        <v>2165.066308</v>
      </c>
      <c r="S336" s="5"/>
      <c r="T336" s="5">
        <f t="shared" si="68"/>
        <v>46</v>
      </c>
      <c r="U336" s="5">
        <f t="shared" si="24"/>
        <v>0.594542885</v>
      </c>
      <c r="V336" s="5">
        <f t="shared" si="25"/>
        <v>66.12846059</v>
      </c>
      <c r="W336" s="5">
        <f t="shared" si="26"/>
        <v>0.2711544962</v>
      </c>
      <c r="X336" s="5">
        <f t="shared" si="27"/>
        <v>4.171383189</v>
      </c>
      <c r="Y336" s="5">
        <f t="shared" si="28"/>
        <v>41.71383189</v>
      </c>
      <c r="Z336" s="5">
        <f t="shared" si="29"/>
        <v>24.4146287</v>
      </c>
      <c r="AA336" s="5">
        <f t="shared" si="30"/>
        <v>2441.46287</v>
      </c>
      <c r="AB336" s="5"/>
      <c r="AC336" s="5">
        <f t="shared" si="69"/>
        <v>46</v>
      </c>
      <c r="AD336" s="5">
        <f t="shared" si="31"/>
        <v>0.4980859871</v>
      </c>
      <c r="AE336" s="5">
        <f t="shared" si="32"/>
        <v>64.16101649</v>
      </c>
      <c r="AF336" s="5">
        <f t="shared" si="33"/>
        <v>0.7288756067</v>
      </c>
      <c r="AG336" s="5">
        <f t="shared" si="34"/>
        <v>5.149068149</v>
      </c>
      <c r="AH336" s="5">
        <f t="shared" si="35"/>
        <v>56.63974963</v>
      </c>
      <c r="AI336" s="5">
        <f t="shared" si="36"/>
        <v>7.52126686</v>
      </c>
      <c r="AJ336" s="5">
        <f t="shared" si="37"/>
        <v>752.126686</v>
      </c>
      <c r="AK336" s="5"/>
      <c r="AL336" s="5">
        <f t="shared" si="70"/>
        <v>46</v>
      </c>
      <c r="AM336" s="5">
        <f t="shared" si="38"/>
        <v>0.451378133</v>
      </c>
      <c r="AN336" s="5">
        <f t="shared" si="39"/>
        <v>63.03748356</v>
      </c>
      <c r="AO336" s="5">
        <f t="shared" si="40"/>
        <v>0.5905902066</v>
      </c>
      <c r="AP336" s="5">
        <f t="shared" si="41"/>
        <v>4.596888368</v>
      </c>
      <c r="AQ336" s="5">
        <f t="shared" si="42"/>
        <v>55.16266042</v>
      </c>
      <c r="AR336" s="5">
        <f t="shared" si="43"/>
        <v>7.87482314</v>
      </c>
      <c r="AS336" s="5">
        <f t="shared" si="44"/>
        <v>787.482314</v>
      </c>
      <c r="AT336" s="5"/>
      <c r="AU336" s="5">
        <f t="shared" si="71"/>
        <v>46</v>
      </c>
      <c r="AV336" s="5">
        <f t="shared" si="45"/>
        <v>0.372395381</v>
      </c>
      <c r="AW336" s="5">
        <f t="shared" si="46"/>
        <v>61.15899469</v>
      </c>
      <c r="AX336" s="5">
        <f t="shared" si="47"/>
        <v>0.9334988551</v>
      </c>
      <c r="AY336" s="5">
        <f t="shared" si="48"/>
        <v>5.607702532</v>
      </c>
      <c r="AZ336" s="5">
        <f t="shared" si="49"/>
        <v>72.90013291</v>
      </c>
      <c r="BA336" s="5">
        <f t="shared" si="50"/>
        <v>0</v>
      </c>
      <c r="BB336" s="5">
        <f t="shared" si="51"/>
        <v>0</v>
      </c>
      <c r="BC336" s="5"/>
      <c r="BD336" s="5">
        <f t="shared" si="72"/>
        <v>46</v>
      </c>
      <c r="BE336" s="5">
        <f t="shared" si="52"/>
        <v>0.5875979346</v>
      </c>
      <c r="BF336" s="5">
        <f t="shared" si="53"/>
        <v>68.9037068</v>
      </c>
      <c r="BG336" s="5">
        <f t="shared" si="54"/>
        <v>0.01603182297</v>
      </c>
      <c r="BH336" s="5">
        <f t="shared" si="55"/>
        <v>4.260342195</v>
      </c>
      <c r="BI336" s="5">
        <f t="shared" si="56"/>
        <v>59.64479073</v>
      </c>
      <c r="BJ336" s="5">
        <f t="shared" si="57"/>
        <v>9.258916073</v>
      </c>
      <c r="BK336" s="5">
        <f t="shared" si="58"/>
        <v>925.8916073</v>
      </c>
      <c r="BL336" s="5"/>
      <c r="BM336" s="5">
        <f t="shared" si="73"/>
        <v>46</v>
      </c>
      <c r="BN336" s="5">
        <f t="shared" si="59"/>
        <v>0.3340948992</v>
      </c>
      <c r="BO336" s="5">
        <f t="shared" si="60"/>
        <v>62.19072944</v>
      </c>
      <c r="BP336" s="5">
        <f t="shared" si="61"/>
        <v>0.3009757403</v>
      </c>
      <c r="BQ336" s="5">
        <f t="shared" si="62"/>
        <v>4.848935287</v>
      </c>
      <c r="BR336" s="5">
        <f t="shared" si="63"/>
        <v>72.73402931</v>
      </c>
      <c r="BS336" s="5">
        <f t="shared" si="64"/>
        <v>0</v>
      </c>
      <c r="BT336" s="5">
        <f t="shared" si="65"/>
        <v>0</v>
      </c>
    </row>
    <row r="337" ht="13.5" customHeight="1">
      <c r="A337" s="5"/>
      <c r="B337" s="5">
        <f t="shared" si="66"/>
        <v>47</v>
      </c>
      <c r="C337" s="5">
        <f t="shared" si="10"/>
        <v>0.07523836816</v>
      </c>
      <c r="D337" s="5">
        <f t="shared" si="11"/>
        <v>50.29687711</v>
      </c>
      <c r="E337" s="5">
        <f t="shared" si="12"/>
        <v>0.4162930253</v>
      </c>
      <c r="F337" s="5">
        <f t="shared" si="13"/>
        <v>4.59217235</v>
      </c>
      <c r="G337" s="5">
        <f t="shared" si="14"/>
        <v>36.7373788</v>
      </c>
      <c r="H337" s="5">
        <f t="shared" si="15"/>
        <v>13.55949831</v>
      </c>
      <c r="I337" s="5">
        <f t="shared" si="16"/>
        <v>1355.949831</v>
      </c>
      <c r="J337" s="5"/>
      <c r="K337" s="5">
        <f t="shared" si="67"/>
        <v>47</v>
      </c>
      <c r="L337" s="5">
        <f t="shared" si="17"/>
        <v>0.7995633324</v>
      </c>
      <c r="M337" s="5">
        <f t="shared" si="18"/>
        <v>67.02954361</v>
      </c>
      <c r="N337" s="5">
        <f t="shared" si="19"/>
        <v>0.2494229191</v>
      </c>
      <c r="O337" s="5">
        <f t="shared" si="20"/>
        <v>4.456054722</v>
      </c>
      <c r="P337" s="5">
        <f t="shared" si="21"/>
        <v>40.10449249</v>
      </c>
      <c r="Q337" s="5">
        <f t="shared" si="22"/>
        <v>26.92505112</v>
      </c>
      <c r="R337" s="5">
        <f t="shared" si="23"/>
        <v>2692.505112</v>
      </c>
      <c r="S337" s="5"/>
      <c r="T337" s="5">
        <f t="shared" si="68"/>
        <v>47</v>
      </c>
      <c r="U337" s="5">
        <f t="shared" si="24"/>
        <v>0.6480579059</v>
      </c>
      <c r="V337" s="5">
        <f t="shared" si="25"/>
        <v>66.85169873</v>
      </c>
      <c r="W337" s="5">
        <f t="shared" si="26"/>
        <v>0.9560270736</v>
      </c>
      <c r="X337" s="5">
        <f t="shared" si="27"/>
        <v>5.986876689</v>
      </c>
      <c r="Y337" s="5">
        <f t="shared" si="28"/>
        <v>59.86876689</v>
      </c>
      <c r="Z337" s="5">
        <f t="shared" si="29"/>
        <v>6.982931835</v>
      </c>
      <c r="AA337" s="5">
        <f t="shared" si="30"/>
        <v>698.2931835</v>
      </c>
      <c r="AB337" s="5"/>
      <c r="AC337" s="5">
        <f t="shared" si="69"/>
        <v>47</v>
      </c>
      <c r="AD337" s="5">
        <f t="shared" si="31"/>
        <v>0.09314463802</v>
      </c>
      <c r="AE337" s="5">
        <f t="shared" si="32"/>
        <v>53.16169328</v>
      </c>
      <c r="AF337" s="5">
        <f t="shared" si="33"/>
        <v>0.01712826602</v>
      </c>
      <c r="AG337" s="5">
        <f t="shared" si="34"/>
        <v>4.468793017</v>
      </c>
      <c r="AH337" s="5">
        <f t="shared" si="35"/>
        <v>49.15672319</v>
      </c>
      <c r="AI337" s="5">
        <f t="shared" si="36"/>
        <v>4.004970091</v>
      </c>
      <c r="AJ337" s="5">
        <f t="shared" si="37"/>
        <v>400.4970091</v>
      </c>
      <c r="AK337" s="5"/>
      <c r="AL337" s="5">
        <f t="shared" si="70"/>
        <v>47</v>
      </c>
      <c r="AM337" s="5">
        <f t="shared" si="38"/>
        <v>0.8305861321</v>
      </c>
      <c r="AN337" s="5">
        <f t="shared" si="39"/>
        <v>68.42051495</v>
      </c>
      <c r="AO337" s="5">
        <f t="shared" si="40"/>
        <v>0.5316363501</v>
      </c>
      <c r="AP337" s="5">
        <f t="shared" si="41"/>
        <v>4.542005424</v>
      </c>
      <c r="AQ337" s="5">
        <f t="shared" si="42"/>
        <v>54.50406509</v>
      </c>
      <c r="AR337" s="5">
        <f t="shared" si="43"/>
        <v>13.91644986</v>
      </c>
      <c r="AS337" s="5">
        <f t="shared" si="44"/>
        <v>1391.644986</v>
      </c>
      <c r="AT337" s="5"/>
      <c r="AU337" s="5">
        <f t="shared" si="71"/>
        <v>47</v>
      </c>
      <c r="AV337" s="5">
        <f t="shared" si="45"/>
        <v>0.96729105</v>
      </c>
      <c r="AW337" s="5">
        <f t="shared" si="46"/>
        <v>79.03394315</v>
      </c>
      <c r="AX337" s="5">
        <f t="shared" si="47"/>
        <v>0.1014360839</v>
      </c>
      <c r="AY337" s="5">
        <f t="shared" si="48"/>
        <v>4.446410503</v>
      </c>
      <c r="AZ337" s="5">
        <f t="shared" si="49"/>
        <v>57.80333654</v>
      </c>
      <c r="BA337" s="5">
        <f t="shared" si="50"/>
        <v>21.23060661</v>
      </c>
      <c r="BB337" s="5">
        <f t="shared" si="51"/>
        <v>2123.060661</v>
      </c>
      <c r="BC337" s="5"/>
      <c r="BD337" s="5">
        <f t="shared" si="72"/>
        <v>47</v>
      </c>
      <c r="BE337" s="5">
        <f t="shared" si="52"/>
        <v>0.2576083738</v>
      </c>
      <c r="BF337" s="5">
        <f t="shared" si="53"/>
        <v>63.87900423</v>
      </c>
      <c r="BG337" s="5">
        <f t="shared" si="54"/>
        <v>0.233268236</v>
      </c>
      <c r="BH337" s="5">
        <f t="shared" si="55"/>
        <v>4.393997943</v>
      </c>
      <c r="BI337" s="5">
        <f t="shared" si="56"/>
        <v>61.5159712</v>
      </c>
      <c r="BJ337" s="5">
        <f t="shared" si="57"/>
        <v>2.363033039</v>
      </c>
      <c r="BK337" s="5">
        <f t="shared" si="58"/>
        <v>236.3033039</v>
      </c>
      <c r="BL337" s="5"/>
      <c r="BM337" s="5">
        <f t="shared" si="73"/>
        <v>47</v>
      </c>
      <c r="BN337" s="5">
        <f t="shared" si="59"/>
        <v>0.4347308659</v>
      </c>
      <c r="BO337" s="5">
        <f t="shared" si="60"/>
        <v>64.36000959</v>
      </c>
      <c r="BP337" s="5">
        <f t="shared" si="61"/>
        <v>0.5338625921</v>
      </c>
      <c r="BQ337" s="5">
        <f t="shared" si="62"/>
        <v>4.934943456</v>
      </c>
      <c r="BR337" s="5">
        <f t="shared" si="63"/>
        <v>74.02415184</v>
      </c>
      <c r="BS337" s="5">
        <f t="shared" si="64"/>
        <v>0</v>
      </c>
      <c r="BT337" s="5">
        <f t="shared" si="65"/>
        <v>0</v>
      </c>
    </row>
    <row r="338" ht="13.5" customHeight="1">
      <c r="A338" s="5"/>
      <c r="B338" s="5">
        <f t="shared" si="66"/>
        <v>48</v>
      </c>
      <c r="C338" s="5">
        <f t="shared" si="10"/>
        <v>0.4809750178</v>
      </c>
      <c r="D338" s="5">
        <f t="shared" si="11"/>
        <v>60.32412625</v>
      </c>
      <c r="E338" s="5">
        <f t="shared" si="12"/>
        <v>0.7094184801</v>
      </c>
      <c r="F338" s="5">
        <f t="shared" si="13"/>
        <v>5.433617571</v>
      </c>
      <c r="G338" s="5">
        <f t="shared" si="14"/>
        <v>43.46894057</v>
      </c>
      <c r="H338" s="5">
        <f t="shared" si="15"/>
        <v>16.85518568</v>
      </c>
      <c r="I338" s="5">
        <f t="shared" si="16"/>
        <v>1685.518568</v>
      </c>
      <c r="J338" s="5"/>
      <c r="K338" s="5">
        <f t="shared" si="67"/>
        <v>48</v>
      </c>
      <c r="L338" s="5">
        <f t="shared" si="17"/>
        <v>0.194504524</v>
      </c>
      <c r="M338" s="5">
        <f t="shared" si="18"/>
        <v>58.65728801</v>
      </c>
      <c r="N338" s="5">
        <f t="shared" si="19"/>
        <v>0.7965425659</v>
      </c>
      <c r="O338" s="5">
        <f t="shared" si="20"/>
        <v>5.034151343</v>
      </c>
      <c r="P338" s="5">
        <f t="shared" si="21"/>
        <v>45.30736208</v>
      </c>
      <c r="Q338" s="5">
        <f t="shared" si="22"/>
        <v>13.34992592</v>
      </c>
      <c r="R338" s="5">
        <f t="shared" si="23"/>
        <v>1334.992592</v>
      </c>
      <c r="S338" s="5"/>
      <c r="T338" s="5">
        <f t="shared" si="68"/>
        <v>48</v>
      </c>
      <c r="U338" s="5">
        <f t="shared" si="24"/>
        <v>0.539751918</v>
      </c>
      <c r="V338" s="5">
        <f t="shared" si="25"/>
        <v>63.21994152</v>
      </c>
      <c r="W338" s="5">
        <f t="shared" si="26"/>
        <v>0.9616180713</v>
      </c>
      <c r="X338" s="5">
        <f t="shared" si="27"/>
        <v>5.935015373</v>
      </c>
      <c r="Y338" s="5">
        <f t="shared" si="28"/>
        <v>59.35015373</v>
      </c>
      <c r="Z338" s="5">
        <f t="shared" si="29"/>
        <v>3.869787795</v>
      </c>
      <c r="AA338" s="5">
        <f t="shared" si="30"/>
        <v>386.9787795</v>
      </c>
      <c r="AB338" s="5"/>
      <c r="AC338" s="5">
        <f t="shared" si="69"/>
        <v>48</v>
      </c>
      <c r="AD338" s="5">
        <f t="shared" si="31"/>
        <v>0.8449276645</v>
      </c>
      <c r="AE338" s="5">
        <f t="shared" si="32"/>
        <v>69.82831391</v>
      </c>
      <c r="AF338" s="5">
        <f t="shared" si="33"/>
        <v>0.6982297712</v>
      </c>
      <c r="AG338" s="5">
        <f t="shared" si="34"/>
        <v>4.796054902</v>
      </c>
      <c r="AH338" s="5">
        <f t="shared" si="35"/>
        <v>52.75660393</v>
      </c>
      <c r="AI338" s="5">
        <f t="shared" si="36"/>
        <v>17.07170998</v>
      </c>
      <c r="AJ338" s="5">
        <f t="shared" si="37"/>
        <v>1707.170998</v>
      </c>
      <c r="AK338" s="5"/>
      <c r="AL338" s="5">
        <f t="shared" si="70"/>
        <v>48</v>
      </c>
      <c r="AM338" s="5">
        <f t="shared" si="38"/>
        <v>0.4679021275</v>
      </c>
      <c r="AN338" s="5">
        <f t="shared" si="39"/>
        <v>60.47354535</v>
      </c>
      <c r="AO338" s="5">
        <f t="shared" si="40"/>
        <v>0.4561814078</v>
      </c>
      <c r="AP338" s="5">
        <f t="shared" si="41"/>
        <v>4.926483621</v>
      </c>
      <c r="AQ338" s="5">
        <f t="shared" si="42"/>
        <v>59.11780346</v>
      </c>
      <c r="AR338" s="5">
        <f t="shared" si="43"/>
        <v>1.35574189</v>
      </c>
      <c r="AS338" s="5">
        <f t="shared" si="44"/>
        <v>135.574189</v>
      </c>
      <c r="AT338" s="5"/>
      <c r="AU338" s="5">
        <f t="shared" si="71"/>
        <v>48</v>
      </c>
      <c r="AV338" s="5">
        <f t="shared" si="45"/>
        <v>0.8046424648</v>
      </c>
      <c r="AW338" s="5">
        <f t="shared" si="46"/>
        <v>68.95282345</v>
      </c>
      <c r="AX338" s="5">
        <f t="shared" si="47"/>
        <v>0.4630305183</v>
      </c>
      <c r="AY338" s="5">
        <f t="shared" si="48"/>
        <v>4.575255886</v>
      </c>
      <c r="AZ338" s="5">
        <f t="shared" si="49"/>
        <v>59.47832651</v>
      </c>
      <c r="BA338" s="5">
        <f t="shared" si="50"/>
        <v>9.474496939</v>
      </c>
      <c r="BB338" s="5">
        <f t="shared" si="51"/>
        <v>947.4496939</v>
      </c>
      <c r="BC338" s="5"/>
      <c r="BD338" s="5">
        <f t="shared" si="72"/>
        <v>48</v>
      </c>
      <c r="BE338" s="5">
        <f t="shared" si="52"/>
        <v>0.5761793011</v>
      </c>
      <c r="BF338" s="5">
        <f t="shared" si="53"/>
        <v>68.55870339</v>
      </c>
      <c r="BG338" s="5">
        <f t="shared" si="54"/>
        <v>0.7996370808</v>
      </c>
      <c r="BH338" s="5">
        <f t="shared" si="55"/>
        <v>5.341053258</v>
      </c>
      <c r="BI338" s="5">
        <f t="shared" si="56"/>
        <v>74.77474561</v>
      </c>
      <c r="BJ338" s="5">
        <f t="shared" si="57"/>
        <v>0</v>
      </c>
      <c r="BK338" s="5">
        <f t="shared" si="58"/>
        <v>0</v>
      </c>
      <c r="BL338" s="5"/>
      <c r="BM338" s="5">
        <f t="shared" si="73"/>
        <v>48</v>
      </c>
      <c r="BN338" s="5">
        <f t="shared" si="59"/>
        <v>0.5810207383</v>
      </c>
      <c r="BO338" s="5">
        <f t="shared" si="60"/>
        <v>66.10960503</v>
      </c>
      <c r="BP338" s="5">
        <f t="shared" si="61"/>
        <v>0.4922690252</v>
      </c>
      <c r="BQ338" s="5">
        <f t="shared" si="62"/>
        <v>4.778865635</v>
      </c>
      <c r="BR338" s="5">
        <f t="shared" si="63"/>
        <v>71.68298453</v>
      </c>
      <c r="BS338" s="5">
        <f t="shared" si="64"/>
        <v>0</v>
      </c>
      <c r="BT338" s="5">
        <f t="shared" si="65"/>
        <v>0</v>
      </c>
    </row>
    <row r="339" ht="13.5" customHeight="1">
      <c r="A339" s="5"/>
      <c r="B339" s="5">
        <f t="shared" si="66"/>
        <v>49</v>
      </c>
      <c r="C339" s="5">
        <f t="shared" si="10"/>
        <v>0.2166057026</v>
      </c>
      <c r="D339" s="5">
        <f t="shared" si="11"/>
        <v>55.05479096</v>
      </c>
      <c r="E339" s="5">
        <f t="shared" si="12"/>
        <v>0.6129950983</v>
      </c>
      <c r="F339" s="5">
        <f t="shared" si="13"/>
        <v>4.63314048</v>
      </c>
      <c r="G339" s="5">
        <f t="shared" si="14"/>
        <v>37.06512384</v>
      </c>
      <c r="H339" s="5">
        <f t="shared" si="15"/>
        <v>17.98966713</v>
      </c>
      <c r="I339" s="5">
        <f t="shared" si="16"/>
        <v>1798.966713</v>
      </c>
      <c r="J339" s="5"/>
      <c r="K339" s="5">
        <f t="shared" si="67"/>
        <v>49</v>
      </c>
      <c r="L339" s="5">
        <f t="shared" si="17"/>
        <v>0.1329978742</v>
      </c>
      <c r="M339" s="5">
        <f t="shared" si="18"/>
        <v>56.5224049</v>
      </c>
      <c r="N339" s="5">
        <f t="shared" si="19"/>
        <v>0.5024149922</v>
      </c>
      <c r="O339" s="5">
        <f t="shared" si="20"/>
        <v>4.794822403</v>
      </c>
      <c r="P339" s="5">
        <f t="shared" si="21"/>
        <v>43.15340163</v>
      </c>
      <c r="Q339" s="5">
        <f t="shared" si="22"/>
        <v>13.36900328</v>
      </c>
      <c r="R339" s="5">
        <f t="shared" si="23"/>
        <v>1336.900328</v>
      </c>
      <c r="S339" s="5"/>
      <c r="T339" s="5">
        <f t="shared" si="68"/>
        <v>49</v>
      </c>
      <c r="U339" s="5">
        <f t="shared" si="24"/>
        <v>0.2173386034</v>
      </c>
      <c r="V339" s="5">
        <f t="shared" si="25"/>
        <v>58.12009455</v>
      </c>
      <c r="W339" s="5">
        <f t="shared" si="26"/>
        <v>0.02513781988</v>
      </c>
      <c r="X339" s="5">
        <f t="shared" si="27"/>
        <v>4.142827358</v>
      </c>
      <c r="Y339" s="5">
        <f t="shared" si="28"/>
        <v>41.42827358</v>
      </c>
      <c r="Z339" s="5">
        <f t="shared" si="29"/>
        <v>16.69182097</v>
      </c>
      <c r="AA339" s="5">
        <f t="shared" si="30"/>
        <v>1669.182097</v>
      </c>
      <c r="AB339" s="5"/>
      <c r="AC339" s="5">
        <f t="shared" si="69"/>
        <v>49</v>
      </c>
      <c r="AD339" s="5">
        <f t="shared" si="31"/>
        <v>0.1098070347</v>
      </c>
      <c r="AE339" s="5">
        <f t="shared" si="32"/>
        <v>57.72947814</v>
      </c>
      <c r="AF339" s="5">
        <f t="shared" si="33"/>
        <v>0.1236820186</v>
      </c>
      <c r="AG339" s="5">
        <f t="shared" si="34"/>
        <v>4.140826995</v>
      </c>
      <c r="AH339" s="5">
        <f t="shared" si="35"/>
        <v>45.54909695</v>
      </c>
      <c r="AI339" s="5">
        <f t="shared" si="36"/>
        <v>12.18038119</v>
      </c>
      <c r="AJ339" s="5">
        <f t="shared" si="37"/>
        <v>1218.038119</v>
      </c>
      <c r="AK339" s="5"/>
      <c r="AL339" s="5">
        <f t="shared" si="70"/>
        <v>49</v>
      </c>
      <c r="AM339" s="5">
        <f t="shared" si="38"/>
        <v>0.4886414924</v>
      </c>
      <c r="AN339" s="5">
        <f t="shared" si="39"/>
        <v>60.4206806</v>
      </c>
      <c r="AO339" s="5">
        <f t="shared" si="40"/>
        <v>0.210714713</v>
      </c>
      <c r="AP339" s="5">
        <f t="shared" si="41"/>
        <v>4.158131835</v>
      </c>
      <c r="AQ339" s="5">
        <f t="shared" si="42"/>
        <v>49.89758202</v>
      </c>
      <c r="AR339" s="5">
        <f t="shared" si="43"/>
        <v>10.52309858</v>
      </c>
      <c r="AS339" s="5">
        <f t="shared" si="44"/>
        <v>1052.309858</v>
      </c>
      <c r="AT339" s="5"/>
      <c r="AU339" s="5">
        <f t="shared" si="71"/>
        <v>49</v>
      </c>
      <c r="AV339" s="5">
        <f t="shared" si="45"/>
        <v>0.6283756056</v>
      </c>
      <c r="AW339" s="5">
        <f t="shared" si="46"/>
        <v>67.6121119</v>
      </c>
      <c r="AX339" s="5">
        <f t="shared" si="47"/>
        <v>0.1215886341</v>
      </c>
      <c r="AY339" s="5">
        <f t="shared" si="48"/>
        <v>4.030692675</v>
      </c>
      <c r="AZ339" s="5">
        <f t="shared" si="49"/>
        <v>52.39900478</v>
      </c>
      <c r="BA339" s="5">
        <f t="shared" si="50"/>
        <v>15.21310712</v>
      </c>
      <c r="BB339" s="5">
        <f t="shared" si="51"/>
        <v>1521.310712</v>
      </c>
      <c r="BC339" s="5"/>
      <c r="BD339" s="5">
        <f t="shared" si="72"/>
        <v>49</v>
      </c>
      <c r="BE339" s="5">
        <f t="shared" si="52"/>
        <v>0.2284650561</v>
      </c>
      <c r="BF339" s="5">
        <f t="shared" si="53"/>
        <v>56.29735022</v>
      </c>
      <c r="BG339" s="5">
        <f t="shared" si="54"/>
        <v>0.01422942041</v>
      </c>
      <c r="BH339" s="5">
        <f t="shared" si="55"/>
        <v>4.393743176</v>
      </c>
      <c r="BI339" s="5">
        <f t="shared" si="56"/>
        <v>61.51240447</v>
      </c>
      <c r="BJ339" s="5">
        <f t="shared" si="57"/>
        <v>0</v>
      </c>
      <c r="BK339" s="5">
        <f t="shared" si="58"/>
        <v>0</v>
      </c>
      <c r="BL339" s="5"/>
      <c r="BM339" s="5">
        <f t="shared" si="73"/>
        <v>49</v>
      </c>
      <c r="BN339" s="5">
        <f t="shared" si="59"/>
        <v>0.6593041987</v>
      </c>
      <c r="BO339" s="5">
        <f t="shared" si="60"/>
        <v>67.50615292</v>
      </c>
      <c r="BP339" s="5">
        <f t="shared" si="61"/>
        <v>0.3927347346</v>
      </c>
      <c r="BQ339" s="5">
        <f t="shared" si="62"/>
        <v>4.939358339</v>
      </c>
      <c r="BR339" s="5">
        <f t="shared" si="63"/>
        <v>74.09037508</v>
      </c>
      <c r="BS339" s="5">
        <f t="shared" si="64"/>
        <v>0</v>
      </c>
      <c r="BT339" s="5">
        <f t="shared" si="65"/>
        <v>0</v>
      </c>
    </row>
    <row r="340" ht="13.5" customHeight="1">
      <c r="A340" s="5"/>
      <c r="B340" s="5">
        <f t="shared" si="66"/>
        <v>50</v>
      </c>
      <c r="C340" s="5">
        <f t="shared" si="10"/>
        <v>0.5008123782</v>
      </c>
      <c r="D340" s="5">
        <f t="shared" si="11"/>
        <v>63.49878261</v>
      </c>
      <c r="E340" s="5">
        <f t="shared" si="12"/>
        <v>0.4893108773</v>
      </c>
      <c r="F340" s="5">
        <f t="shared" si="13"/>
        <v>4.846033201</v>
      </c>
      <c r="G340" s="5">
        <f t="shared" si="14"/>
        <v>38.76826561</v>
      </c>
      <c r="H340" s="5">
        <f t="shared" si="15"/>
        <v>24.730517</v>
      </c>
      <c r="I340" s="5">
        <f t="shared" si="16"/>
        <v>2473.0517</v>
      </c>
      <c r="J340" s="5"/>
      <c r="K340" s="5">
        <f t="shared" si="67"/>
        <v>50</v>
      </c>
      <c r="L340" s="5">
        <f t="shared" si="17"/>
        <v>0.9134627956</v>
      </c>
      <c r="M340" s="5">
        <f t="shared" si="18"/>
        <v>79.0009568</v>
      </c>
      <c r="N340" s="5">
        <f t="shared" si="19"/>
        <v>0.6143145975</v>
      </c>
      <c r="O340" s="5">
        <f t="shared" si="20"/>
        <v>4.967792262</v>
      </c>
      <c r="P340" s="5">
        <f t="shared" si="21"/>
        <v>44.71013036</v>
      </c>
      <c r="Q340" s="5">
        <f t="shared" si="22"/>
        <v>34.29082644</v>
      </c>
      <c r="R340" s="5">
        <f t="shared" si="23"/>
        <v>3429.082644</v>
      </c>
      <c r="S340" s="5"/>
      <c r="T340" s="5">
        <f t="shared" si="68"/>
        <v>50</v>
      </c>
      <c r="U340" s="5">
        <f t="shared" si="24"/>
        <v>0.07951551853</v>
      </c>
      <c r="V340" s="5">
        <f t="shared" si="25"/>
        <v>50.79623903</v>
      </c>
      <c r="W340" s="5">
        <f t="shared" si="26"/>
        <v>0.7155116809</v>
      </c>
      <c r="X340" s="5">
        <f t="shared" si="27"/>
        <v>5.166042063</v>
      </c>
      <c r="Y340" s="5">
        <f t="shared" si="28"/>
        <v>51.66042063</v>
      </c>
      <c r="Z340" s="5">
        <f t="shared" si="29"/>
        <v>0</v>
      </c>
      <c r="AA340" s="5">
        <f t="shared" si="30"/>
        <v>0</v>
      </c>
      <c r="AB340" s="5"/>
      <c r="AC340" s="5">
        <f t="shared" si="69"/>
        <v>50</v>
      </c>
      <c r="AD340" s="5">
        <f t="shared" si="31"/>
        <v>0.5382352961</v>
      </c>
      <c r="AE340" s="5">
        <f t="shared" si="32"/>
        <v>64.43882936</v>
      </c>
      <c r="AF340" s="5">
        <f t="shared" si="33"/>
        <v>0.3688532504</v>
      </c>
      <c r="AG340" s="5">
        <f t="shared" si="34"/>
        <v>4.782188513</v>
      </c>
      <c r="AH340" s="5">
        <f t="shared" si="35"/>
        <v>52.60407365</v>
      </c>
      <c r="AI340" s="5">
        <f t="shared" si="36"/>
        <v>11.83475571</v>
      </c>
      <c r="AJ340" s="5">
        <f t="shared" si="37"/>
        <v>1183.475571</v>
      </c>
      <c r="AK340" s="5"/>
      <c r="AL340" s="5">
        <f t="shared" si="70"/>
        <v>50</v>
      </c>
      <c r="AM340" s="5">
        <f t="shared" si="38"/>
        <v>0.3367436006</v>
      </c>
      <c r="AN340" s="5">
        <f t="shared" si="39"/>
        <v>62.57094697</v>
      </c>
      <c r="AO340" s="5">
        <f t="shared" si="40"/>
        <v>0.477311914</v>
      </c>
      <c r="AP340" s="5">
        <f t="shared" si="41"/>
        <v>4.766311373</v>
      </c>
      <c r="AQ340" s="5">
        <f t="shared" si="42"/>
        <v>57.19573647</v>
      </c>
      <c r="AR340" s="5">
        <f t="shared" si="43"/>
        <v>5.375210495</v>
      </c>
      <c r="AS340" s="5">
        <f t="shared" si="44"/>
        <v>537.5210495</v>
      </c>
      <c r="AT340" s="5"/>
      <c r="AU340" s="5">
        <f t="shared" si="71"/>
        <v>50</v>
      </c>
      <c r="AV340" s="5">
        <f t="shared" si="45"/>
        <v>0.8269649158</v>
      </c>
      <c r="AW340" s="5">
        <f t="shared" si="46"/>
        <v>65.41845864</v>
      </c>
      <c r="AX340" s="5">
        <f t="shared" si="47"/>
        <v>0.8442490915</v>
      </c>
      <c r="AY340" s="5">
        <f t="shared" si="48"/>
        <v>5.214579495</v>
      </c>
      <c r="AZ340" s="5">
        <f t="shared" si="49"/>
        <v>67.78953343</v>
      </c>
      <c r="BA340" s="5">
        <f t="shared" si="50"/>
        <v>0</v>
      </c>
      <c r="BB340" s="5">
        <f t="shared" si="51"/>
        <v>0</v>
      </c>
      <c r="BC340" s="5"/>
      <c r="BD340" s="5">
        <f t="shared" si="72"/>
        <v>50</v>
      </c>
      <c r="BE340" s="5">
        <f t="shared" si="52"/>
        <v>0.5183411926</v>
      </c>
      <c r="BF340" s="5">
        <f t="shared" si="53"/>
        <v>60.12211433</v>
      </c>
      <c r="BG340" s="5">
        <f t="shared" si="54"/>
        <v>0.435869992</v>
      </c>
      <c r="BH340" s="5">
        <f t="shared" si="55"/>
        <v>4.830609084</v>
      </c>
      <c r="BI340" s="5">
        <f t="shared" si="56"/>
        <v>67.62852718</v>
      </c>
      <c r="BJ340" s="5">
        <f t="shared" si="57"/>
        <v>0</v>
      </c>
      <c r="BK340" s="5">
        <f t="shared" si="58"/>
        <v>0</v>
      </c>
      <c r="BL340" s="5"/>
      <c r="BM340" s="5">
        <f t="shared" si="73"/>
        <v>50</v>
      </c>
      <c r="BN340" s="5">
        <f t="shared" si="59"/>
        <v>0.2745488225</v>
      </c>
      <c r="BO340" s="5">
        <f t="shared" si="60"/>
        <v>64.01989814</v>
      </c>
      <c r="BP340" s="5">
        <f t="shared" si="61"/>
        <v>0.3350554607</v>
      </c>
      <c r="BQ340" s="5">
        <f t="shared" si="62"/>
        <v>4.787403799</v>
      </c>
      <c r="BR340" s="5">
        <f t="shared" si="63"/>
        <v>71.81105698</v>
      </c>
      <c r="BS340" s="5">
        <f t="shared" si="64"/>
        <v>0</v>
      </c>
      <c r="BT340" s="5">
        <f t="shared" si="65"/>
        <v>0</v>
      </c>
    </row>
    <row r="341" ht="13.5" customHeight="1">
      <c r="A341" s="5"/>
      <c r="B341" s="5">
        <f t="shared" si="66"/>
        <v>51</v>
      </c>
      <c r="C341" s="5">
        <f t="shared" si="10"/>
        <v>0.4794169012</v>
      </c>
      <c r="D341" s="5">
        <f t="shared" si="11"/>
        <v>64.31482805</v>
      </c>
      <c r="E341" s="5">
        <f t="shared" si="12"/>
        <v>0.6861681675</v>
      </c>
      <c r="F341" s="5">
        <f t="shared" si="13"/>
        <v>4.712025978</v>
      </c>
      <c r="G341" s="5">
        <f t="shared" si="14"/>
        <v>37.69620783</v>
      </c>
      <c r="H341" s="5">
        <f t="shared" si="15"/>
        <v>26.61862023</v>
      </c>
      <c r="I341" s="5">
        <f t="shared" si="16"/>
        <v>2661.862023</v>
      </c>
      <c r="J341" s="5"/>
      <c r="K341" s="5">
        <f t="shared" si="67"/>
        <v>51</v>
      </c>
      <c r="L341" s="5">
        <f t="shared" si="17"/>
        <v>0.9438048922</v>
      </c>
      <c r="M341" s="5">
        <f t="shared" si="18"/>
        <v>79.73617515</v>
      </c>
      <c r="N341" s="5">
        <f t="shared" si="19"/>
        <v>0.09542151234</v>
      </c>
      <c r="O341" s="5">
        <f t="shared" si="20"/>
        <v>4.086801273</v>
      </c>
      <c r="P341" s="5">
        <f t="shared" si="21"/>
        <v>36.78121145</v>
      </c>
      <c r="Q341" s="5">
        <f t="shared" si="22"/>
        <v>42.95496369</v>
      </c>
      <c r="R341" s="5">
        <f t="shared" si="23"/>
        <v>4295.496369</v>
      </c>
      <c r="S341" s="5"/>
      <c r="T341" s="5">
        <f t="shared" si="68"/>
        <v>51</v>
      </c>
      <c r="U341" s="5">
        <f t="shared" si="24"/>
        <v>0.6065510104</v>
      </c>
      <c r="V341" s="5">
        <f t="shared" si="25"/>
        <v>69.72994374</v>
      </c>
      <c r="W341" s="5">
        <f t="shared" si="26"/>
        <v>0.8293383188</v>
      </c>
      <c r="X341" s="5">
        <f t="shared" si="27"/>
        <v>5.072697384</v>
      </c>
      <c r="Y341" s="5">
        <f t="shared" si="28"/>
        <v>50.72697384</v>
      </c>
      <c r="Z341" s="5">
        <f t="shared" si="29"/>
        <v>19.0029699</v>
      </c>
      <c r="AA341" s="5">
        <f t="shared" si="30"/>
        <v>1900.29699</v>
      </c>
      <c r="AB341" s="5"/>
      <c r="AC341" s="5">
        <f t="shared" si="69"/>
        <v>51</v>
      </c>
      <c r="AD341" s="5">
        <f t="shared" si="31"/>
        <v>0.3049470064</v>
      </c>
      <c r="AE341" s="5">
        <f t="shared" si="32"/>
        <v>63.63693961</v>
      </c>
      <c r="AF341" s="5">
        <f t="shared" si="33"/>
        <v>0.4470582901</v>
      </c>
      <c r="AG341" s="5">
        <f t="shared" si="34"/>
        <v>4.99198464</v>
      </c>
      <c r="AH341" s="5">
        <f t="shared" si="35"/>
        <v>54.91183104</v>
      </c>
      <c r="AI341" s="5">
        <f t="shared" si="36"/>
        <v>8.725108578</v>
      </c>
      <c r="AJ341" s="5">
        <f t="shared" si="37"/>
        <v>872.5108578</v>
      </c>
      <c r="AK341" s="5"/>
      <c r="AL341" s="5">
        <f t="shared" si="70"/>
        <v>51</v>
      </c>
      <c r="AM341" s="5">
        <f t="shared" si="38"/>
        <v>0.1895474475</v>
      </c>
      <c r="AN341" s="5">
        <f t="shared" si="39"/>
        <v>55.63186709</v>
      </c>
      <c r="AO341" s="5">
        <f t="shared" si="40"/>
        <v>0.01037981302</v>
      </c>
      <c r="AP341" s="5">
        <f t="shared" si="41"/>
        <v>4.29353192</v>
      </c>
      <c r="AQ341" s="5">
        <f t="shared" si="42"/>
        <v>51.52238304</v>
      </c>
      <c r="AR341" s="5">
        <f t="shared" si="43"/>
        <v>4.109484055</v>
      </c>
      <c r="AS341" s="5">
        <f t="shared" si="44"/>
        <v>410.9484055</v>
      </c>
      <c r="AT341" s="5"/>
      <c r="AU341" s="5">
        <f t="shared" si="71"/>
        <v>51</v>
      </c>
      <c r="AV341" s="5">
        <f t="shared" si="45"/>
        <v>0.3730901961</v>
      </c>
      <c r="AW341" s="5">
        <f t="shared" si="46"/>
        <v>62.76174998</v>
      </c>
      <c r="AX341" s="5">
        <f t="shared" si="47"/>
        <v>0.6698700358</v>
      </c>
      <c r="AY341" s="5">
        <f t="shared" si="48"/>
        <v>4.983121518</v>
      </c>
      <c r="AZ341" s="5">
        <f t="shared" si="49"/>
        <v>64.78057973</v>
      </c>
      <c r="BA341" s="5">
        <f t="shared" si="50"/>
        <v>0</v>
      </c>
      <c r="BB341" s="5">
        <f t="shared" si="51"/>
        <v>0</v>
      </c>
      <c r="BC341" s="5"/>
      <c r="BD341" s="5">
        <f t="shared" si="72"/>
        <v>51</v>
      </c>
      <c r="BE341" s="5">
        <f t="shared" si="52"/>
        <v>0.4768447211</v>
      </c>
      <c r="BF341" s="5">
        <f t="shared" si="53"/>
        <v>64.87587574</v>
      </c>
      <c r="BG341" s="5">
        <f t="shared" si="54"/>
        <v>0.6701421814</v>
      </c>
      <c r="BH341" s="5">
        <f t="shared" si="55"/>
        <v>4.861972907</v>
      </c>
      <c r="BI341" s="5">
        <f t="shared" si="56"/>
        <v>68.0676207</v>
      </c>
      <c r="BJ341" s="5">
        <f t="shared" si="57"/>
        <v>0</v>
      </c>
      <c r="BK341" s="5">
        <f t="shared" si="58"/>
        <v>0</v>
      </c>
      <c r="BL341" s="5"/>
      <c r="BM341" s="5">
        <f t="shared" si="73"/>
        <v>51</v>
      </c>
      <c r="BN341" s="5">
        <f t="shared" si="59"/>
        <v>0.9442188237</v>
      </c>
      <c r="BO341" s="5">
        <f t="shared" si="60"/>
        <v>79.27883535</v>
      </c>
      <c r="BP341" s="5">
        <f t="shared" si="61"/>
        <v>0.8740016094</v>
      </c>
      <c r="BQ341" s="5">
        <f t="shared" si="62"/>
        <v>5.315861392</v>
      </c>
      <c r="BR341" s="5">
        <f t="shared" si="63"/>
        <v>79.73792088</v>
      </c>
      <c r="BS341" s="5">
        <f t="shared" si="64"/>
        <v>0</v>
      </c>
      <c r="BT341" s="5">
        <f t="shared" si="65"/>
        <v>0</v>
      </c>
    </row>
    <row r="342" ht="13.5" customHeight="1">
      <c r="A342" s="5"/>
      <c r="B342" s="5">
        <f t="shared" si="66"/>
        <v>52</v>
      </c>
      <c r="C342" s="5">
        <f t="shared" si="10"/>
        <v>0.5919304811</v>
      </c>
      <c r="D342" s="5">
        <f t="shared" si="11"/>
        <v>65.99064518</v>
      </c>
      <c r="E342" s="5">
        <f t="shared" si="12"/>
        <v>0.2552001545</v>
      </c>
      <c r="F342" s="5">
        <f t="shared" si="13"/>
        <v>4.256534115</v>
      </c>
      <c r="G342" s="5">
        <f t="shared" si="14"/>
        <v>34.05227292</v>
      </c>
      <c r="H342" s="5">
        <f t="shared" si="15"/>
        <v>31.93837226</v>
      </c>
      <c r="I342" s="5">
        <f t="shared" si="16"/>
        <v>3193.837226</v>
      </c>
      <c r="J342" s="5"/>
      <c r="K342" s="5">
        <f t="shared" si="67"/>
        <v>52</v>
      </c>
      <c r="L342" s="5">
        <f t="shared" si="17"/>
        <v>0.7073407118</v>
      </c>
      <c r="M342" s="5">
        <f t="shared" si="18"/>
        <v>65.28535161</v>
      </c>
      <c r="N342" s="5">
        <f t="shared" si="19"/>
        <v>0.4146489844</v>
      </c>
      <c r="O342" s="5">
        <f t="shared" si="20"/>
        <v>4.894708833</v>
      </c>
      <c r="P342" s="5">
        <f t="shared" si="21"/>
        <v>44.0523795</v>
      </c>
      <c r="Q342" s="5">
        <f t="shared" si="22"/>
        <v>21.23297211</v>
      </c>
      <c r="R342" s="5">
        <f t="shared" si="23"/>
        <v>2123.297211</v>
      </c>
      <c r="S342" s="5"/>
      <c r="T342" s="5">
        <f t="shared" si="68"/>
        <v>52</v>
      </c>
      <c r="U342" s="5">
        <f t="shared" si="24"/>
        <v>0.6450637847</v>
      </c>
      <c r="V342" s="5">
        <f t="shared" si="25"/>
        <v>67.19681261</v>
      </c>
      <c r="W342" s="5">
        <f t="shared" si="26"/>
        <v>0.04892975008</v>
      </c>
      <c r="X342" s="5">
        <f t="shared" si="27"/>
        <v>4.305757926</v>
      </c>
      <c r="Y342" s="5">
        <f t="shared" si="28"/>
        <v>43.05757926</v>
      </c>
      <c r="Z342" s="5">
        <f t="shared" si="29"/>
        <v>24.13923335</v>
      </c>
      <c r="AA342" s="5">
        <f t="shared" si="30"/>
        <v>2413.923335</v>
      </c>
      <c r="AB342" s="5"/>
      <c r="AC342" s="5">
        <f t="shared" si="69"/>
        <v>52</v>
      </c>
      <c r="AD342" s="5">
        <f t="shared" si="31"/>
        <v>0.3607599263</v>
      </c>
      <c r="AE342" s="5">
        <f t="shared" si="32"/>
        <v>63.39270087</v>
      </c>
      <c r="AF342" s="5">
        <f t="shared" si="33"/>
        <v>0.1164986137</v>
      </c>
      <c r="AG342" s="5">
        <f t="shared" si="34"/>
        <v>4.195296278</v>
      </c>
      <c r="AH342" s="5">
        <f t="shared" si="35"/>
        <v>46.14825906</v>
      </c>
      <c r="AI342" s="5">
        <f t="shared" si="36"/>
        <v>17.24444181</v>
      </c>
      <c r="AJ342" s="5">
        <f t="shared" si="37"/>
        <v>1724.444181</v>
      </c>
      <c r="AK342" s="5"/>
      <c r="AL342" s="5">
        <f t="shared" si="70"/>
        <v>52</v>
      </c>
      <c r="AM342" s="5">
        <f t="shared" si="38"/>
        <v>0.03159761132</v>
      </c>
      <c r="AN342" s="5">
        <f t="shared" si="39"/>
        <v>50.5652737</v>
      </c>
      <c r="AO342" s="5">
        <f t="shared" si="40"/>
        <v>0.1358855229</v>
      </c>
      <c r="AP342" s="5">
        <f t="shared" si="41"/>
        <v>4.282010372</v>
      </c>
      <c r="AQ342" s="5">
        <f t="shared" si="42"/>
        <v>51.38412446</v>
      </c>
      <c r="AR342" s="5">
        <f t="shared" si="43"/>
        <v>0</v>
      </c>
      <c r="AS342" s="5">
        <f t="shared" si="44"/>
        <v>0</v>
      </c>
      <c r="AT342" s="5"/>
      <c r="AU342" s="5">
        <f t="shared" si="71"/>
        <v>52</v>
      </c>
      <c r="AV342" s="5">
        <f t="shared" si="45"/>
        <v>0.5748568217</v>
      </c>
      <c r="AW342" s="5">
        <f t="shared" si="46"/>
        <v>67.51196273</v>
      </c>
      <c r="AX342" s="5">
        <f t="shared" si="47"/>
        <v>0.231253591</v>
      </c>
      <c r="AY342" s="5">
        <f t="shared" si="48"/>
        <v>4.055493728</v>
      </c>
      <c r="AZ342" s="5">
        <f t="shared" si="49"/>
        <v>52.72141846</v>
      </c>
      <c r="BA342" s="5">
        <f t="shared" si="50"/>
        <v>14.79054426</v>
      </c>
      <c r="BB342" s="5">
        <f t="shared" si="51"/>
        <v>1479.054426</v>
      </c>
      <c r="BC342" s="5"/>
      <c r="BD342" s="5">
        <f t="shared" si="72"/>
        <v>52</v>
      </c>
      <c r="BE342" s="5">
        <f t="shared" si="52"/>
        <v>0.2283403569</v>
      </c>
      <c r="BF342" s="5">
        <f t="shared" si="53"/>
        <v>58.12318041</v>
      </c>
      <c r="BG342" s="5">
        <f t="shared" si="54"/>
        <v>0.2593957027</v>
      </c>
      <c r="BH342" s="5">
        <f t="shared" si="55"/>
        <v>4.410913748</v>
      </c>
      <c r="BI342" s="5">
        <f t="shared" si="56"/>
        <v>61.75279247</v>
      </c>
      <c r="BJ342" s="5">
        <f t="shared" si="57"/>
        <v>0</v>
      </c>
      <c r="BK342" s="5">
        <f t="shared" si="58"/>
        <v>0</v>
      </c>
      <c r="BL342" s="5"/>
      <c r="BM342" s="5">
        <f t="shared" si="73"/>
        <v>52</v>
      </c>
      <c r="BN342" s="5">
        <f t="shared" si="59"/>
        <v>0.8750715397</v>
      </c>
      <c r="BO342" s="5">
        <f t="shared" si="60"/>
        <v>66.42068334</v>
      </c>
      <c r="BP342" s="5">
        <f t="shared" si="61"/>
        <v>0.7211406912</v>
      </c>
      <c r="BQ342" s="5">
        <f t="shared" si="62"/>
        <v>5.118838352</v>
      </c>
      <c r="BR342" s="5">
        <f t="shared" si="63"/>
        <v>76.78257528</v>
      </c>
      <c r="BS342" s="5">
        <f t="shared" si="64"/>
        <v>0</v>
      </c>
      <c r="BT342" s="5">
        <f t="shared" si="65"/>
        <v>0</v>
      </c>
    </row>
    <row r="343" ht="13.5" customHeight="1">
      <c r="A343" s="5"/>
      <c r="B343" s="5">
        <f t="shared" si="66"/>
        <v>53</v>
      </c>
      <c r="C343" s="5">
        <f t="shared" si="10"/>
        <v>0.920144963</v>
      </c>
      <c r="D343" s="5">
        <f t="shared" si="11"/>
        <v>76.61701671</v>
      </c>
      <c r="E343" s="5">
        <f t="shared" si="12"/>
        <v>0.793884792</v>
      </c>
      <c r="F343" s="5">
        <f t="shared" si="13"/>
        <v>5.367375063</v>
      </c>
      <c r="G343" s="5">
        <f t="shared" si="14"/>
        <v>42.9390005</v>
      </c>
      <c r="H343" s="5">
        <f t="shared" si="15"/>
        <v>33.67801621</v>
      </c>
      <c r="I343" s="5">
        <f t="shared" si="16"/>
        <v>3367.801621</v>
      </c>
      <c r="J343" s="5"/>
      <c r="K343" s="5">
        <f t="shared" si="67"/>
        <v>53</v>
      </c>
      <c r="L343" s="5">
        <f t="shared" si="17"/>
        <v>0.5465104926</v>
      </c>
      <c r="M343" s="5">
        <f t="shared" si="18"/>
        <v>63.72380184</v>
      </c>
      <c r="N343" s="5">
        <f t="shared" si="19"/>
        <v>0.7092938522</v>
      </c>
      <c r="O343" s="5">
        <f t="shared" si="20"/>
        <v>5.208904101</v>
      </c>
      <c r="P343" s="5">
        <f t="shared" si="21"/>
        <v>46.88013691</v>
      </c>
      <c r="Q343" s="5">
        <f t="shared" si="22"/>
        <v>16.84366493</v>
      </c>
      <c r="R343" s="5">
        <f t="shared" si="23"/>
        <v>1684.366493</v>
      </c>
      <c r="S343" s="5"/>
      <c r="T343" s="5">
        <f t="shared" si="68"/>
        <v>53</v>
      </c>
      <c r="U343" s="5">
        <f t="shared" si="24"/>
        <v>0.8876004538</v>
      </c>
      <c r="V343" s="5">
        <f t="shared" si="25"/>
        <v>66.81792364</v>
      </c>
      <c r="W343" s="5">
        <f t="shared" si="26"/>
        <v>0.5740807196</v>
      </c>
      <c r="X343" s="5">
        <f t="shared" si="27"/>
        <v>4.907556575</v>
      </c>
      <c r="Y343" s="5">
        <f t="shared" si="28"/>
        <v>49.07556575</v>
      </c>
      <c r="Z343" s="5">
        <f t="shared" si="29"/>
        <v>17.74235789</v>
      </c>
      <c r="AA343" s="5">
        <f t="shared" si="30"/>
        <v>1774.235789</v>
      </c>
      <c r="AB343" s="5"/>
      <c r="AC343" s="5">
        <f t="shared" si="69"/>
        <v>53</v>
      </c>
      <c r="AD343" s="5">
        <f t="shared" si="31"/>
        <v>0.4094185624</v>
      </c>
      <c r="AE343" s="5">
        <f t="shared" si="32"/>
        <v>64.82756211</v>
      </c>
      <c r="AF343" s="5">
        <f t="shared" si="33"/>
        <v>0.9495170307</v>
      </c>
      <c r="AG343" s="5">
        <f t="shared" si="34"/>
        <v>5.519161143</v>
      </c>
      <c r="AH343" s="5">
        <f t="shared" si="35"/>
        <v>60.71077257</v>
      </c>
      <c r="AI343" s="5">
        <f t="shared" si="36"/>
        <v>4.116789534</v>
      </c>
      <c r="AJ343" s="5">
        <f t="shared" si="37"/>
        <v>411.6789534</v>
      </c>
      <c r="AK343" s="5"/>
      <c r="AL343" s="5">
        <f t="shared" si="70"/>
        <v>53</v>
      </c>
      <c r="AM343" s="5">
        <f t="shared" si="38"/>
        <v>0.09658954013</v>
      </c>
      <c r="AN343" s="5">
        <f t="shared" si="39"/>
        <v>54.18021515</v>
      </c>
      <c r="AO343" s="5">
        <f t="shared" si="40"/>
        <v>0.3272613727</v>
      </c>
      <c r="AP343" s="5">
        <f t="shared" si="41"/>
        <v>4.868138653</v>
      </c>
      <c r="AQ343" s="5">
        <f t="shared" si="42"/>
        <v>58.41766384</v>
      </c>
      <c r="AR343" s="5">
        <f t="shared" si="43"/>
        <v>0</v>
      </c>
      <c r="AS343" s="5">
        <f t="shared" si="44"/>
        <v>0</v>
      </c>
      <c r="AT343" s="5"/>
      <c r="AU343" s="5">
        <f t="shared" si="71"/>
        <v>53</v>
      </c>
      <c r="AV343" s="5">
        <f t="shared" si="45"/>
        <v>0.08674751948</v>
      </c>
      <c r="AW343" s="5">
        <f t="shared" si="46"/>
        <v>50.76328939</v>
      </c>
      <c r="AX343" s="5">
        <f t="shared" si="47"/>
        <v>0.1079151509</v>
      </c>
      <c r="AY343" s="5">
        <f t="shared" si="48"/>
        <v>4.397442519</v>
      </c>
      <c r="AZ343" s="5">
        <f t="shared" si="49"/>
        <v>57.16675274</v>
      </c>
      <c r="BA343" s="5">
        <f t="shared" si="50"/>
        <v>0</v>
      </c>
      <c r="BB343" s="5">
        <f t="shared" si="51"/>
        <v>0</v>
      </c>
      <c r="BC343" s="5"/>
      <c r="BD343" s="5">
        <f t="shared" si="72"/>
        <v>53</v>
      </c>
      <c r="BE343" s="5">
        <f t="shared" si="52"/>
        <v>0.529111024</v>
      </c>
      <c r="BF343" s="5">
        <f t="shared" si="53"/>
        <v>64.61552284</v>
      </c>
      <c r="BG343" s="5">
        <f t="shared" si="54"/>
        <v>0.6094793432</v>
      </c>
      <c r="BH343" s="5">
        <f t="shared" si="55"/>
        <v>4.774530617</v>
      </c>
      <c r="BI343" s="5">
        <f t="shared" si="56"/>
        <v>66.84342864</v>
      </c>
      <c r="BJ343" s="5">
        <f t="shared" si="57"/>
        <v>0</v>
      </c>
      <c r="BK343" s="5">
        <f t="shared" si="58"/>
        <v>0</v>
      </c>
      <c r="BL343" s="5"/>
      <c r="BM343" s="5">
        <f t="shared" si="73"/>
        <v>53</v>
      </c>
      <c r="BN343" s="5">
        <f t="shared" si="59"/>
        <v>0.9666794586</v>
      </c>
      <c r="BO343" s="5">
        <f t="shared" si="60"/>
        <v>79.35317625</v>
      </c>
      <c r="BP343" s="5">
        <f t="shared" si="61"/>
        <v>0.5271896905</v>
      </c>
      <c r="BQ343" s="5">
        <f t="shared" si="62"/>
        <v>4.698147134</v>
      </c>
      <c r="BR343" s="5">
        <f t="shared" si="63"/>
        <v>70.47220701</v>
      </c>
      <c r="BS343" s="5">
        <f t="shared" si="64"/>
        <v>8.880969246</v>
      </c>
      <c r="BT343" s="5">
        <f t="shared" si="65"/>
        <v>888.0969246</v>
      </c>
    </row>
    <row r="344" ht="13.5" customHeight="1">
      <c r="A344" s="5"/>
      <c r="B344" s="5">
        <f t="shared" si="66"/>
        <v>54</v>
      </c>
      <c r="C344" s="5">
        <f t="shared" si="10"/>
        <v>0.905936636</v>
      </c>
      <c r="D344" s="5">
        <f t="shared" si="11"/>
        <v>78.46005999</v>
      </c>
      <c r="E344" s="5">
        <f t="shared" si="12"/>
        <v>0.525158035</v>
      </c>
      <c r="F344" s="5">
        <f t="shared" si="13"/>
        <v>4.91372191</v>
      </c>
      <c r="G344" s="5">
        <f t="shared" si="14"/>
        <v>39.30977528</v>
      </c>
      <c r="H344" s="5">
        <f t="shared" si="15"/>
        <v>39.15028471</v>
      </c>
      <c r="I344" s="5">
        <f t="shared" si="16"/>
        <v>3915.028471</v>
      </c>
      <c r="J344" s="5"/>
      <c r="K344" s="5">
        <f t="shared" si="67"/>
        <v>54</v>
      </c>
      <c r="L344" s="5">
        <f t="shared" si="17"/>
        <v>0.04132422181</v>
      </c>
      <c r="M344" s="5">
        <f t="shared" si="18"/>
        <v>53.94680717</v>
      </c>
      <c r="N344" s="5">
        <f t="shared" si="19"/>
        <v>0.4956943465</v>
      </c>
      <c r="O344" s="5">
        <f t="shared" si="20"/>
        <v>4.700887952</v>
      </c>
      <c r="P344" s="5">
        <f t="shared" si="21"/>
        <v>42.30799156</v>
      </c>
      <c r="Q344" s="5">
        <f t="shared" si="22"/>
        <v>11.6388156</v>
      </c>
      <c r="R344" s="5">
        <f t="shared" si="23"/>
        <v>1163.88156</v>
      </c>
      <c r="S344" s="5"/>
      <c r="T344" s="5">
        <f t="shared" si="68"/>
        <v>54</v>
      </c>
      <c r="U344" s="5">
        <f t="shared" si="24"/>
        <v>0.1934542358</v>
      </c>
      <c r="V344" s="5">
        <f t="shared" si="25"/>
        <v>58.14988824</v>
      </c>
      <c r="W344" s="5">
        <f t="shared" si="26"/>
        <v>0.6064229397</v>
      </c>
      <c r="X344" s="5">
        <f t="shared" si="27"/>
        <v>4.627147044</v>
      </c>
      <c r="Y344" s="5">
        <f t="shared" si="28"/>
        <v>46.27147044</v>
      </c>
      <c r="Z344" s="5">
        <f t="shared" si="29"/>
        <v>11.87841781</v>
      </c>
      <c r="AA344" s="5">
        <f t="shared" si="30"/>
        <v>1187.841781</v>
      </c>
      <c r="AB344" s="5"/>
      <c r="AC344" s="5">
        <f t="shared" si="69"/>
        <v>54</v>
      </c>
      <c r="AD344" s="5">
        <f t="shared" si="31"/>
        <v>0.842716222</v>
      </c>
      <c r="AE344" s="5">
        <f t="shared" si="32"/>
        <v>69.76395328</v>
      </c>
      <c r="AF344" s="5">
        <f t="shared" si="33"/>
        <v>0.7249600689</v>
      </c>
      <c r="AG344" s="5">
        <f t="shared" si="34"/>
        <v>5.334441692</v>
      </c>
      <c r="AH344" s="5">
        <f t="shared" si="35"/>
        <v>58.67885861</v>
      </c>
      <c r="AI344" s="5">
        <f t="shared" si="36"/>
        <v>11.08509467</v>
      </c>
      <c r="AJ344" s="5">
        <f t="shared" si="37"/>
        <v>1108.509467</v>
      </c>
      <c r="AK344" s="5"/>
      <c r="AL344" s="5">
        <f t="shared" si="70"/>
        <v>54</v>
      </c>
      <c r="AM344" s="5">
        <f t="shared" si="38"/>
        <v>0.6361030192</v>
      </c>
      <c r="AN344" s="5">
        <f t="shared" si="39"/>
        <v>66.32036208</v>
      </c>
      <c r="AO344" s="5">
        <f t="shared" si="40"/>
        <v>0.2683747521</v>
      </c>
      <c r="AP344" s="5">
        <f t="shared" si="41"/>
        <v>4.187736488</v>
      </c>
      <c r="AQ344" s="5">
        <f t="shared" si="42"/>
        <v>50.25283786</v>
      </c>
      <c r="AR344" s="5">
        <f t="shared" si="43"/>
        <v>16.06752423</v>
      </c>
      <c r="AS344" s="5">
        <f t="shared" si="44"/>
        <v>1606.752423</v>
      </c>
      <c r="AT344" s="5"/>
      <c r="AU344" s="5">
        <f t="shared" si="71"/>
        <v>54</v>
      </c>
      <c r="AV344" s="5">
        <f t="shared" si="45"/>
        <v>0.3559543399</v>
      </c>
      <c r="AW344" s="5">
        <f t="shared" si="46"/>
        <v>63.84871501</v>
      </c>
      <c r="AX344" s="5">
        <f t="shared" si="47"/>
        <v>0.1174478192</v>
      </c>
      <c r="AY344" s="5">
        <f t="shared" si="48"/>
        <v>4.334866066</v>
      </c>
      <c r="AZ344" s="5">
        <f t="shared" si="49"/>
        <v>56.35325885</v>
      </c>
      <c r="BA344" s="5">
        <f t="shared" si="50"/>
        <v>7.495456156</v>
      </c>
      <c r="BB344" s="5">
        <f t="shared" si="51"/>
        <v>749.5456156</v>
      </c>
      <c r="BC344" s="5"/>
      <c r="BD344" s="5">
        <f t="shared" si="72"/>
        <v>54</v>
      </c>
      <c r="BE344" s="5">
        <f t="shared" si="52"/>
        <v>0.5847161445</v>
      </c>
      <c r="BF344" s="5">
        <f t="shared" si="53"/>
        <v>69.20593043</v>
      </c>
      <c r="BG344" s="5">
        <f t="shared" si="54"/>
        <v>0.2158989594</v>
      </c>
      <c r="BH344" s="5">
        <f t="shared" si="55"/>
        <v>4.090365919</v>
      </c>
      <c r="BI344" s="5">
        <f t="shared" si="56"/>
        <v>57.26512287</v>
      </c>
      <c r="BJ344" s="5">
        <f t="shared" si="57"/>
        <v>11.94080755</v>
      </c>
      <c r="BK344" s="5">
        <f t="shared" si="58"/>
        <v>1194.080755</v>
      </c>
      <c r="BL344" s="5"/>
      <c r="BM344" s="5">
        <f t="shared" si="73"/>
        <v>54</v>
      </c>
      <c r="BN344" s="5">
        <f t="shared" si="59"/>
        <v>0.82115532</v>
      </c>
      <c r="BO344" s="5">
        <f t="shared" si="60"/>
        <v>65.56435357</v>
      </c>
      <c r="BP344" s="5">
        <f t="shared" si="61"/>
        <v>0.09417522038</v>
      </c>
      <c r="BQ344" s="5">
        <f t="shared" si="62"/>
        <v>4.477834759</v>
      </c>
      <c r="BR344" s="5">
        <f t="shared" si="63"/>
        <v>67.16752139</v>
      </c>
      <c r="BS344" s="5">
        <f t="shared" si="64"/>
        <v>0</v>
      </c>
      <c r="BT344" s="5">
        <f t="shared" si="65"/>
        <v>0</v>
      </c>
    </row>
    <row r="345" ht="13.5" customHeight="1">
      <c r="A345" s="5"/>
      <c r="B345" s="5">
        <f t="shared" si="66"/>
        <v>55</v>
      </c>
      <c r="C345" s="5">
        <f t="shared" si="10"/>
        <v>0.7134300075</v>
      </c>
      <c r="D345" s="5">
        <f t="shared" si="11"/>
        <v>69.5747168</v>
      </c>
      <c r="E345" s="5">
        <f t="shared" si="12"/>
        <v>0.5957312532</v>
      </c>
      <c r="F345" s="5">
        <f t="shared" si="13"/>
        <v>4.812560084</v>
      </c>
      <c r="G345" s="5">
        <f t="shared" si="14"/>
        <v>38.50048067</v>
      </c>
      <c r="H345" s="5">
        <f t="shared" si="15"/>
        <v>31.07423613</v>
      </c>
      <c r="I345" s="5">
        <f t="shared" si="16"/>
        <v>3107.423613</v>
      </c>
      <c r="J345" s="5"/>
      <c r="K345" s="5">
        <f t="shared" si="67"/>
        <v>55</v>
      </c>
      <c r="L345" s="5">
        <f t="shared" si="17"/>
        <v>0.942883965</v>
      </c>
      <c r="M345" s="5">
        <f t="shared" si="18"/>
        <v>79.85942658</v>
      </c>
      <c r="N345" s="5">
        <f t="shared" si="19"/>
        <v>0.852063269</v>
      </c>
      <c r="O345" s="5">
        <f t="shared" si="20"/>
        <v>5.196697895</v>
      </c>
      <c r="P345" s="5">
        <f t="shared" si="21"/>
        <v>46.77028106</v>
      </c>
      <c r="Q345" s="5">
        <f t="shared" si="22"/>
        <v>33.08914552</v>
      </c>
      <c r="R345" s="5">
        <f t="shared" si="23"/>
        <v>3308.914552</v>
      </c>
      <c r="S345" s="5"/>
      <c r="T345" s="5">
        <f t="shared" si="68"/>
        <v>55</v>
      </c>
      <c r="U345" s="5">
        <f t="shared" si="24"/>
        <v>0.5487528511</v>
      </c>
      <c r="V345" s="5">
        <f t="shared" si="25"/>
        <v>61.3912496</v>
      </c>
      <c r="W345" s="5">
        <f t="shared" si="26"/>
        <v>0.5210727343</v>
      </c>
      <c r="X345" s="5">
        <f t="shared" si="27"/>
        <v>4.857482722</v>
      </c>
      <c r="Y345" s="5">
        <f t="shared" si="28"/>
        <v>48.57482722</v>
      </c>
      <c r="Z345" s="5">
        <f t="shared" si="29"/>
        <v>12.81642238</v>
      </c>
      <c r="AA345" s="5">
        <f t="shared" si="30"/>
        <v>1281.642238</v>
      </c>
      <c r="AB345" s="5"/>
      <c r="AC345" s="5">
        <f t="shared" si="69"/>
        <v>55</v>
      </c>
      <c r="AD345" s="5">
        <f t="shared" si="31"/>
        <v>0.8599653644</v>
      </c>
      <c r="AE345" s="5">
        <f t="shared" si="32"/>
        <v>68.3472364</v>
      </c>
      <c r="AF345" s="5">
        <f t="shared" si="33"/>
        <v>0.4671539222</v>
      </c>
      <c r="AG345" s="5">
        <f t="shared" si="34"/>
        <v>4.772872956</v>
      </c>
      <c r="AH345" s="5">
        <f t="shared" si="35"/>
        <v>52.50160251</v>
      </c>
      <c r="AI345" s="5">
        <f t="shared" si="36"/>
        <v>15.84563389</v>
      </c>
      <c r="AJ345" s="5">
        <f t="shared" si="37"/>
        <v>1584.563389</v>
      </c>
      <c r="AK345" s="5"/>
      <c r="AL345" s="5">
        <f t="shared" si="70"/>
        <v>55</v>
      </c>
      <c r="AM345" s="5">
        <f t="shared" si="38"/>
        <v>0.09253981884</v>
      </c>
      <c r="AN345" s="5">
        <f t="shared" si="39"/>
        <v>50.93669583</v>
      </c>
      <c r="AO345" s="5">
        <f t="shared" si="40"/>
        <v>0.0240416275</v>
      </c>
      <c r="AP345" s="5">
        <f t="shared" si="41"/>
        <v>4.379096702</v>
      </c>
      <c r="AQ345" s="5">
        <f t="shared" si="42"/>
        <v>52.54916043</v>
      </c>
      <c r="AR345" s="5">
        <f t="shared" si="43"/>
        <v>0</v>
      </c>
      <c r="AS345" s="5">
        <f t="shared" si="44"/>
        <v>0</v>
      </c>
      <c r="AT345" s="5"/>
      <c r="AU345" s="5">
        <f t="shared" si="71"/>
        <v>55</v>
      </c>
      <c r="AV345" s="5">
        <f t="shared" si="45"/>
        <v>0.5113683742</v>
      </c>
      <c r="AW345" s="5">
        <f t="shared" si="46"/>
        <v>60.56881328</v>
      </c>
      <c r="AX345" s="5">
        <f t="shared" si="47"/>
        <v>0.05766951947</v>
      </c>
      <c r="AY345" s="5">
        <f t="shared" si="48"/>
        <v>4.284389523</v>
      </c>
      <c r="AZ345" s="5">
        <f t="shared" si="49"/>
        <v>55.6970638</v>
      </c>
      <c r="BA345" s="5">
        <f t="shared" si="50"/>
        <v>4.871749478</v>
      </c>
      <c r="BB345" s="5">
        <f t="shared" si="51"/>
        <v>487.1749478</v>
      </c>
      <c r="BC345" s="5"/>
      <c r="BD345" s="5">
        <f t="shared" si="72"/>
        <v>55</v>
      </c>
      <c r="BE345" s="5">
        <f t="shared" si="52"/>
        <v>0.07674953481</v>
      </c>
      <c r="BF345" s="5">
        <f t="shared" si="53"/>
        <v>54.03108544</v>
      </c>
      <c r="BG345" s="5">
        <f t="shared" si="54"/>
        <v>0.4687343963</v>
      </c>
      <c r="BH345" s="5">
        <f t="shared" si="55"/>
        <v>4.896669357</v>
      </c>
      <c r="BI345" s="5">
        <f t="shared" si="56"/>
        <v>68.55337099</v>
      </c>
      <c r="BJ345" s="5">
        <f t="shared" si="57"/>
        <v>0</v>
      </c>
      <c r="BK345" s="5">
        <f t="shared" si="58"/>
        <v>0</v>
      </c>
      <c r="BL345" s="5"/>
      <c r="BM345" s="5">
        <f t="shared" si="73"/>
        <v>55</v>
      </c>
      <c r="BN345" s="5">
        <f t="shared" si="59"/>
        <v>0.2188058205</v>
      </c>
      <c r="BO345" s="5">
        <f t="shared" si="60"/>
        <v>56.48768174</v>
      </c>
      <c r="BP345" s="5">
        <f t="shared" si="61"/>
        <v>0.6516595341</v>
      </c>
      <c r="BQ345" s="5">
        <f t="shared" si="62"/>
        <v>4.538100802</v>
      </c>
      <c r="BR345" s="5">
        <f t="shared" si="63"/>
        <v>68.07151203</v>
      </c>
      <c r="BS345" s="5">
        <f t="shared" si="64"/>
        <v>0</v>
      </c>
      <c r="BT345" s="5">
        <f t="shared" si="65"/>
        <v>0</v>
      </c>
    </row>
    <row r="346" ht="13.5" customHeight="1">
      <c r="A346" s="5"/>
      <c r="B346" s="5">
        <f t="shared" si="66"/>
        <v>56</v>
      </c>
      <c r="C346" s="5">
        <f t="shared" si="10"/>
        <v>0.3119036572</v>
      </c>
      <c r="D346" s="5">
        <f t="shared" si="11"/>
        <v>63.38473235</v>
      </c>
      <c r="E346" s="5">
        <f t="shared" si="12"/>
        <v>0.765901656</v>
      </c>
      <c r="F346" s="5">
        <f t="shared" si="13"/>
        <v>5.248577191</v>
      </c>
      <c r="G346" s="5">
        <f t="shared" si="14"/>
        <v>41.98861753</v>
      </c>
      <c r="H346" s="5">
        <f t="shared" si="15"/>
        <v>21.39611482</v>
      </c>
      <c r="I346" s="5">
        <f t="shared" si="16"/>
        <v>2139.611482</v>
      </c>
      <c r="J346" s="5"/>
      <c r="K346" s="5">
        <f t="shared" si="67"/>
        <v>56</v>
      </c>
      <c r="L346" s="5">
        <f t="shared" si="17"/>
        <v>0.2227607632</v>
      </c>
      <c r="M346" s="5">
        <f t="shared" si="18"/>
        <v>55.64814098</v>
      </c>
      <c r="N346" s="5">
        <f t="shared" si="19"/>
        <v>0.1334408777</v>
      </c>
      <c r="O346" s="5">
        <f t="shared" si="20"/>
        <v>4.135884933</v>
      </c>
      <c r="P346" s="5">
        <f t="shared" si="21"/>
        <v>37.2229644</v>
      </c>
      <c r="Q346" s="5">
        <f t="shared" si="22"/>
        <v>18.42517659</v>
      </c>
      <c r="R346" s="5">
        <f t="shared" si="23"/>
        <v>1842.517659</v>
      </c>
      <c r="S346" s="5"/>
      <c r="T346" s="5">
        <f t="shared" si="68"/>
        <v>56</v>
      </c>
      <c r="U346" s="5">
        <f t="shared" si="24"/>
        <v>0.2822484337</v>
      </c>
      <c r="V346" s="5">
        <f t="shared" si="25"/>
        <v>61.34134475</v>
      </c>
      <c r="W346" s="5">
        <f t="shared" si="26"/>
        <v>0.001005640968</v>
      </c>
      <c r="X346" s="5">
        <f t="shared" si="27"/>
        <v>4.476210046</v>
      </c>
      <c r="Y346" s="5">
        <f t="shared" si="28"/>
        <v>44.76210046</v>
      </c>
      <c r="Z346" s="5">
        <f t="shared" si="29"/>
        <v>16.57924429</v>
      </c>
      <c r="AA346" s="5">
        <f t="shared" si="30"/>
        <v>1657.924429</v>
      </c>
      <c r="AB346" s="5"/>
      <c r="AC346" s="5">
        <f t="shared" si="69"/>
        <v>56</v>
      </c>
      <c r="AD346" s="5">
        <f t="shared" si="31"/>
        <v>0.7448471362</v>
      </c>
      <c r="AE346" s="5">
        <f t="shared" si="32"/>
        <v>67.12077397</v>
      </c>
      <c r="AF346" s="5">
        <f t="shared" si="33"/>
        <v>0.6762742777</v>
      </c>
      <c r="AG346" s="5">
        <f t="shared" si="34"/>
        <v>4.570402957</v>
      </c>
      <c r="AH346" s="5">
        <f t="shared" si="35"/>
        <v>50.27443253</v>
      </c>
      <c r="AI346" s="5">
        <f t="shared" si="36"/>
        <v>16.84634145</v>
      </c>
      <c r="AJ346" s="5">
        <f t="shared" si="37"/>
        <v>1684.634145</v>
      </c>
      <c r="AK346" s="5"/>
      <c r="AL346" s="5">
        <f t="shared" si="70"/>
        <v>56</v>
      </c>
      <c r="AM346" s="5">
        <f t="shared" si="38"/>
        <v>0.1099985923</v>
      </c>
      <c r="AN346" s="5">
        <f t="shared" si="39"/>
        <v>56.73401528</v>
      </c>
      <c r="AO346" s="5">
        <f t="shared" si="40"/>
        <v>0.92135887</v>
      </c>
      <c r="AP346" s="5">
        <f t="shared" si="41"/>
        <v>5.97970685</v>
      </c>
      <c r="AQ346" s="5">
        <f t="shared" si="42"/>
        <v>71.7564822</v>
      </c>
      <c r="AR346" s="5">
        <f t="shared" si="43"/>
        <v>0</v>
      </c>
      <c r="AS346" s="5">
        <f t="shared" si="44"/>
        <v>0</v>
      </c>
      <c r="AT346" s="5"/>
      <c r="AU346" s="5">
        <f t="shared" si="71"/>
        <v>56</v>
      </c>
      <c r="AV346" s="5">
        <f t="shared" si="45"/>
        <v>0.8348202625</v>
      </c>
      <c r="AW346" s="5">
        <f t="shared" si="46"/>
        <v>67.4107284</v>
      </c>
      <c r="AX346" s="5">
        <f t="shared" si="47"/>
        <v>0.5330280023</v>
      </c>
      <c r="AY346" s="5">
        <f t="shared" si="48"/>
        <v>4.605746677</v>
      </c>
      <c r="AZ346" s="5">
        <f t="shared" si="49"/>
        <v>59.87470681</v>
      </c>
      <c r="BA346" s="5">
        <f t="shared" si="50"/>
        <v>7.536021596</v>
      </c>
      <c r="BB346" s="5">
        <f t="shared" si="51"/>
        <v>753.6021596</v>
      </c>
      <c r="BC346" s="5"/>
      <c r="BD346" s="5">
        <f t="shared" si="72"/>
        <v>56</v>
      </c>
      <c r="BE346" s="5">
        <f t="shared" si="52"/>
        <v>0.9060511111</v>
      </c>
      <c r="BF346" s="5">
        <f t="shared" si="53"/>
        <v>75.07719069</v>
      </c>
      <c r="BG346" s="5">
        <f t="shared" si="54"/>
        <v>0.7390161771</v>
      </c>
      <c r="BH346" s="5">
        <f t="shared" si="55"/>
        <v>5.412867683</v>
      </c>
      <c r="BI346" s="5">
        <f t="shared" si="56"/>
        <v>75.78014757</v>
      </c>
      <c r="BJ346" s="5">
        <f t="shared" si="57"/>
        <v>0</v>
      </c>
      <c r="BK346" s="5">
        <f t="shared" si="58"/>
        <v>0</v>
      </c>
      <c r="BL346" s="5"/>
      <c r="BM346" s="5">
        <f t="shared" si="73"/>
        <v>56</v>
      </c>
      <c r="BN346" s="5">
        <f t="shared" si="59"/>
        <v>0.225161658</v>
      </c>
      <c r="BO346" s="5">
        <f t="shared" si="60"/>
        <v>59.67941459</v>
      </c>
      <c r="BP346" s="5">
        <f t="shared" si="61"/>
        <v>0.3975722773</v>
      </c>
      <c r="BQ346" s="5">
        <f t="shared" si="62"/>
        <v>4.710624764</v>
      </c>
      <c r="BR346" s="5">
        <f t="shared" si="63"/>
        <v>70.65937145</v>
      </c>
      <c r="BS346" s="5">
        <f t="shared" si="64"/>
        <v>0</v>
      </c>
      <c r="BT346" s="5">
        <f t="shared" si="65"/>
        <v>0</v>
      </c>
    </row>
    <row r="347" ht="13.5" customHeight="1">
      <c r="A347" s="5"/>
      <c r="B347" s="5">
        <f t="shared" si="66"/>
        <v>57</v>
      </c>
      <c r="C347" s="5">
        <f t="shared" si="10"/>
        <v>0.7401445518</v>
      </c>
      <c r="D347" s="5">
        <f t="shared" si="11"/>
        <v>69.548365</v>
      </c>
      <c r="E347" s="5">
        <f t="shared" si="12"/>
        <v>0.3437261358</v>
      </c>
      <c r="F347" s="5">
        <f t="shared" si="13"/>
        <v>4.692413007</v>
      </c>
      <c r="G347" s="5">
        <f t="shared" si="14"/>
        <v>37.53930405</v>
      </c>
      <c r="H347" s="5">
        <f t="shared" si="15"/>
        <v>32.00906095</v>
      </c>
      <c r="I347" s="5">
        <f t="shared" si="16"/>
        <v>3200.906095</v>
      </c>
      <c r="J347" s="5"/>
      <c r="K347" s="5">
        <f t="shared" si="67"/>
        <v>57</v>
      </c>
      <c r="L347" s="5">
        <f t="shared" si="17"/>
        <v>0.5521186275</v>
      </c>
      <c r="M347" s="5">
        <f t="shared" si="18"/>
        <v>68.40248717</v>
      </c>
      <c r="N347" s="5">
        <f t="shared" si="19"/>
        <v>0.9672448764</v>
      </c>
      <c r="O347" s="5">
        <f t="shared" si="20"/>
        <v>5.712973704</v>
      </c>
      <c r="P347" s="5">
        <f t="shared" si="21"/>
        <v>51.41676333</v>
      </c>
      <c r="Q347" s="5">
        <f t="shared" si="22"/>
        <v>16.98572383</v>
      </c>
      <c r="R347" s="5">
        <f t="shared" si="23"/>
        <v>1698.572383</v>
      </c>
      <c r="S347" s="5"/>
      <c r="T347" s="5">
        <f t="shared" si="68"/>
        <v>57</v>
      </c>
      <c r="U347" s="5">
        <f t="shared" si="24"/>
        <v>0.7948541529</v>
      </c>
      <c r="V347" s="5">
        <f t="shared" si="25"/>
        <v>69.60978273</v>
      </c>
      <c r="W347" s="5">
        <f t="shared" si="26"/>
        <v>0.7854232351</v>
      </c>
      <c r="X347" s="5">
        <f t="shared" si="27"/>
        <v>5.452824796</v>
      </c>
      <c r="Y347" s="5">
        <f t="shared" si="28"/>
        <v>54.52824796</v>
      </c>
      <c r="Z347" s="5">
        <f t="shared" si="29"/>
        <v>15.08153477</v>
      </c>
      <c r="AA347" s="5">
        <f t="shared" si="30"/>
        <v>1508.153477</v>
      </c>
      <c r="AB347" s="5"/>
      <c r="AC347" s="5">
        <f t="shared" si="69"/>
        <v>57</v>
      </c>
      <c r="AD347" s="5">
        <f t="shared" si="31"/>
        <v>0.5159303044</v>
      </c>
      <c r="AE347" s="5">
        <f t="shared" si="32"/>
        <v>63.76824563</v>
      </c>
      <c r="AF347" s="5">
        <f t="shared" si="33"/>
        <v>0.8352087897</v>
      </c>
      <c r="AG347" s="5">
        <f t="shared" si="34"/>
        <v>5.35550985</v>
      </c>
      <c r="AH347" s="5">
        <f t="shared" si="35"/>
        <v>58.91060835</v>
      </c>
      <c r="AI347" s="5">
        <f t="shared" si="36"/>
        <v>4.857637272</v>
      </c>
      <c r="AJ347" s="5">
        <f t="shared" si="37"/>
        <v>485.7637272</v>
      </c>
      <c r="AK347" s="5"/>
      <c r="AL347" s="5">
        <f t="shared" si="70"/>
        <v>57</v>
      </c>
      <c r="AM347" s="5">
        <f t="shared" si="38"/>
        <v>0.9974368845</v>
      </c>
      <c r="AN347" s="5">
        <f t="shared" si="39"/>
        <v>82.32669878</v>
      </c>
      <c r="AO347" s="5">
        <f t="shared" si="40"/>
        <v>0.7410898337</v>
      </c>
      <c r="AP347" s="5">
        <f t="shared" si="41"/>
        <v>5.337762719</v>
      </c>
      <c r="AQ347" s="5">
        <f t="shared" si="42"/>
        <v>64.05315263</v>
      </c>
      <c r="AR347" s="5">
        <f t="shared" si="43"/>
        <v>18.27354615</v>
      </c>
      <c r="AS347" s="5">
        <f t="shared" si="44"/>
        <v>1827.354615</v>
      </c>
      <c r="AT347" s="5"/>
      <c r="AU347" s="5">
        <f t="shared" si="71"/>
        <v>57</v>
      </c>
      <c r="AV347" s="5">
        <f t="shared" si="45"/>
        <v>0.171030452</v>
      </c>
      <c r="AW347" s="5">
        <f t="shared" si="46"/>
        <v>56.56571022</v>
      </c>
      <c r="AX347" s="5">
        <f t="shared" si="47"/>
        <v>0.5710804742</v>
      </c>
      <c r="AY347" s="5">
        <f t="shared" si="48"/>
        <v>4.678707349</v>
      </c>
      <c r="AZ347" s="5">
        <f t="shared" si="49"/>
        <v>60.82319553</v>
      </c>
      <c r="BA347" s="5">
        <f t="shared" si="50"/>
        <v>0</v>
      </c>
      <c r="BB347" s="5">
        <f t="shared" si="51"/>
        <v>0</v>
      </c>
      <c r="BC347" s="5"/>
      <c r="BD347" s="5">
        <f t="shared" si="72"/>
        <v>57</v>
      </c>
      <c r="BE347" s="5">
        <f t="shared" si="52"/>
        <v>0.9152403256</v>
      </c>
      <c r="BF347" s="5">
        <f t="shared" si="53"/>
        <v>76.5482636</v>
      </c>
      <c r="BG347" s="5">
        <f t="shared" si="54"/>
        <v>0.563945292</v>
      </c>
      <c r="BH347" s="5">
        <f t="shared" si="55"/>
        <v>4.771061388</v>
      </c>
      <c r="BI347" s="5">
        <f t="shared" si="56"/>
        <v>66.79485943</v>
      </c>
      <c r="BJ347" s="5">
        <f t="shared" si="57"/>
        <v>9.753404163</v>
      </c>
      <c r="BK347" s="5">
        <f t="shared" si="58"/>
        <v>975.3404163</v>
      </c>
      <c r="BL347" s="5"/>
      <c r="BM347" s="5">
        <f t="shared" si="73"/>
        <v>57</v>
      </c>
      <c r="BN347" s="5">
        <f t="shared" si="59"/>
        <v>0.4367296992</v>
      </c>
      <c r="BO347" s="5">
        <f t="shared" si="60"/>
        <v>64.41228392</v>
      </c>
      <c r="BP347" s="5">
        <f t="shared" si="61"/>
        <v>0.4880091134</v>
      </c>
      <c r="BQ347" s="5">
        <f t="shared" si="62"/>
        <v>4.673750963</v>
      </c>
      <c r="BR347" s="5">
        <f t="shared" si="63"/>
        <v>70.10626445</v>
      </c>
      <c r="BS347" s="5">
        <f t="shared" si="64"/>
        <v>0</v>
      </c>
      <c r="BT347" s="5">
        <f t="shared" si="65"/>
        <v>0</v>
      </c>
    </row>
    <row r="348" ht="13.5" customHeight="1">
      <c r="A348" s="5"/>
      <c r="B348" s="5">
        <f t="shared" si="66"/>
        <v>58</v>
      </c>
      <c r="C348" s="5">
        <f t="shared" si="10"/>
        <v>0.08072102846</v>
      </c>
      <c r="D348" s="5">
        <f t="shared" si="11"/>
        <v>52.33890251</v>
      </c>
      <c r="E348" s="5">
        <f t="shared" si="12"/>
        <v>0.2276978957</v>
      </c>
      <c r="F348" s="5">
        <f t="shared" si="13"/>
        <v>4.336812866</v>
      </c>
      <c r="G348" s="5">
        <f t="shared" si="14"/>
        <v>34.69450293</v>
      </c>
      <c r="H348" s="5">
        <f t="shared" si="15"/>
        <v>17.64439958</v>
      </c>
      <c r="I348" s="5">
        <f t="shared" si="16"/>
        <v>1764.439958</v>
      </c>
      <c r="J348" s="5"/>
      <c r="K348" s="5">
        <f t="shared" si="67"/>
        <v>58</v>
      </c>
      <c r="L348" s="5">
        <f t="shared" si="17"/>
        <v>0.9173552732</v>
      </c>
      <c r="M348" s="5">
        <f t="shared" si="18"/>
        <v>75.04622488</v>
      </c>
      <c r="N348" s="5">
        <f t="shared" si="19"/>
        <v>0.8110392109</v>
      </c>
      <c r="O348" s="5">
        <f t="shared" si="20"/>
        <v>5.05419261</v>
      </c>
      <c r="P348" s="5">
        <f t="shared" si="21"/>
        <v>45.48773349</v>
      </c>
      <c r="Q348" s="5">
        <f t="shared" si="22"/>
        <v>29.55849139</v>
      </c>
      <c r="R348" s="5">
        <f t="shared" si="23"/>
        <v>2955.849139</v>
      </c>
      <c r="S348" s="5"/>
      <c r="T348" s="5">
        <f t="shared" si="68"/>
        <v>58</v>
      </c>
      <c r="U348" s="5">
        <f t="shared" si="24"/>
        <v>0.300565309</v>
      </c>
      <c r="V348" s="5">
        <f t="shared" si="25"/>
        <v>64.35557636</v>
      </c>
      <c r="W348" s="5">
        <f t="shared" si="26"/>
        <v>0.8690273009</v>
      </c>
      <c r="X348" s="5">
        <f t="shared" si="27"/>
        <v>5.210181195</v>
      </c>
      <c r="Y348" s="5">
        <f t="shared" si="28"/>
        <v>52.10181195</v>
      </c>
      <c r="Z348" s="5">
        <f t="shared" si="29"/>
        <v>12.25376441</v>
      </c>
      <c r="AA348" s="5">
        <f t="shared" si="30"/>
        <v>1225.376441</v>
      </c>
      <c r="AB348" s="5"/>
      <c r="AC348" s="5">
        <f t="shared" si="69"/>
        <v>58</v>
      </c>
      <c r="AD348" s="5">
        <f t="shared" si="31"/>
        <v>0.798273385</v>
      </c>
      <c r="AE348" s="5">
        <f t="shared" si="32"/>
        <v>65.25599024</v>
      </c>
      <c r="AF348" s="5">
        <f t="shared" si="33"/>
        <v>0.8224814222</v>
      </c>
      <c r="AG348" s="5">
        <f t="shared" si="34"/>
        <v>5.127894045</v>
      </c>
      <c r="AH348" s="5">
        <f t="shared" si="35"/>
        <v>56.4068345</v>
      </c>
      <c r="AI348" s="5">
        <f t="shared" si="36"/>
        <v>8.849155746</v>
      </c>
      <c r="AJ348" s="5">
        <f t="shared" si="37"/>
        <v>884.9155746</v>
      </c>
      <c r="AK348" s="5"/>
      <c r="AL348" s="5">
        <f t="shared" si="70"/>
        <v>58</v>
      </c>
      <c r="AM348" s="5">
        <f t="shared" si="38"/>
        <v>0.9445915373</v>
      </c>
      <c r="AN348" s="5">
        <f t="shared" si="39"/>
        <v>76.78728981</v>
      </c>
      <c r="AO348" s="5">
        <f t="shared" si="40"/>
        <v>0.6442495911</v>
      </c>
      <c r="AP348" s="5">
        <f t="shared" si="41"/>
        <v>4.951112752</v>
      </c>
      <c r="AQ348" s="5">
        <f t="shared" si="42"/>
        <v>59.41335303</v>
      </c>
      <c r="AR348" s="5">
        <f t="shared" si="43"/>
        <v>17.37393678</v>
      </c>
      <c r="AS348" s="5">
        <f t="shared" si="44"/>
        <v>1737.393678</v>
      </c>
      <c r="AT348" s="5"/>
      <c r="AU348" s="5">
        <f t="shared" si="71"/>
        <v>58</v>
      </c>
      <c r="AV348" s="5">
        <f t="shared" si="45"/>
        <v>0.9215911733</v>
      </c>
      <c r="AW348" s="5">
        <f t="shared" si="46"/>
        <v>75.86950611</v>
      </c>
      <c r="AX348" s="5">
        <f t="shared" si="47"/>
        <v>0.1217751006</v>
      </c>
      <c r="AY348" s="5">
        <f t="shared" si="48"/>
        <v>4.330524033</v>
      </c>
      <c r="AZ348" s="5">
        <f t="shared" si="49"/>
        <v>56.29681243</v>
      </c>
      <c r="BA348" s="5">
        <f t="shared" si="50"/>
        <v>19.57269368</v>
      </c>
      <c r="BB348" s="5">
        <f t="shared" si="51"/>
        <v>1957.269368</v>
      </c>
      <c r="BC348" s="5"/>
      <c r="BD348" s="5">
        <f t="shared" si="72"/>
        <v>58</v>
      </c>
      <c r="BE348" s="5">
        <f t="shared" si="52"/>
        <v>0.4426934166</v>
      </c>
      <c r="BF348" s="5">
        <f t="shared" si="53"/>
        <v>60.52728799</v>
      </c>
      <c r="BG348" s="5">
        <f t="shared" si="54"/>
        <v>0.9733628953</v>
      </c>
      <c r="BH348" s="5">
        <f t="shared" si="55"/>
        <v>5.850094345</v>
      </c>
      <c r="BI348" s="5">
        <f t="shared" si="56"/>
        <v>81.90132083</v>
      </c>
      <c r="BJ348" s="5">
        <f t="shared" si="57"/>
        <v>0</v>
      </c>
      <c r="BK348" s="5">
        <f t="shared" si="58"/>
        <v>0</v>
      </c>
      <c r="BL348" s="5"/>
      <c r="BM348" s="5">
        <f t="shared" si="73"/>
        <v>58</v>
      </c>
      <c r="BN348" s="5">
        <f t="shared" si="59"/>
        <v>0.3756309685</v>
      </c>
      <c r="BO348" s="5">
        <f t="shared" si="60"/>
        <v>64.1580185</v>
      </c>
      <c r="BP348" s="5">
        <f t="shared" si="61"/>
        <v>0.1387938132</v>
      </c>
      <c r="BQ348" s="5">
        <f t="shared" si="62"/>
        <v>4.214164317</v>
      </c>
      <c r="BR348" s="5">
        <f t="shared" si="63"/>
        <v>63.21246475</v>
      </c>
      <c r="BS348" s="5">
        <f t="shared" si="64"/>
        <v>0.9455537485</v>
      </c>
      <c r="BT348" s="5">
        <f t="shared" si="65"/>
        <v>94.55537485</v>
      </c>
    </row>
    <row r="349" ht="13.5" customHeight="1">
      <c r="A349" s="5"/>
      <c r="B349" s="5">
        <f t="shared" si="66"/>
        <v>59</v>
      </c>
      <c r="C349" s="5">
        <f t="shared" si="10"/>
        <v>0.8576115693</v>
      </c>
      <c r="D349" s="5">
        <f t="shared" si="11"/>
        <v>69.1950564</v>
      </c>
      <c r="E349" s="5">
        <f t="shared" si="12"/>
        <v>0.2989405312</v>
      </c>
      <c r="F349" s="5">
        <f t="shared" si="13"/>
        <v>4.343420732</v>
      </c>
      <c r="G349" s="5">
        <f t="shared" si="14"/>
        <v>34.74736586</v>
      </c>
      <c r="H349" s="5">
        <f t="shared" si="15"/>
        <v>34.44769055</v>
      </c>
      <c r="I349" s="5">
        <f t="shared" si="16"/>
        <v>3444.769055</v>
      </c>
      <c r="J349" s="5"/>
      <c r="K349" s="5">
        <f t="shared" si="67"/>
        <v>59</v>
      </c>
      <c r="L349" s="5">
        <f t="shared" si="17"/>
        <v>0.1915670424</v>
      </c>
      <c r="M349" s="5">
        <f t="shared" si="18"/>
        <v>59.80939453</v>
      </c>
      <c r="N349" s="5">
        <f t="shared" si="19"/>
        <v>0.5276382937</v>
      </c>
      <c r="O349" s="5">
        <f t="shared" si="20"/>
        <v>4.60426052</v>
      </c>
      <c r="P349" s="5">
        <f t="shared" si="21"/>
        <v>41.43834468</v>
      </c>
      <c r="Q349" s="5">
        <f t="shared" si="22"/>
        <v>18.37104985</v>
      </c>
      <c r="R349" s="5">
        <f t="shared" si="23"/>
        <v>1837.104985</v>
      </c>
      <c r="S349" s="5"/>
      <c r="T349" s="5">
        <f t="shared" si="68"/>
        <v>59</v>
      </c>
      <c r="U349" s="5">
        <f t="shared" si="24"/>
        <v>0.6856144421</v>
      </c>
      <c r="V349" s="5">
        <f t="shared" si="25"/>
        <v>67.1063511</v>
      </c>
      <c r="W349" s="5">
        <f t="shared" si="26"/>
        <v>0.0894966491</v>
      </c>
      <c r="X349" s="5">
        <f t="shared" si="27"/>
        <v>4.419042999</v>
      </c>
      <c r="Y349" s="5">
        <f t="shared" si="28"/>
        <v>44.19042999</v>
      </c>
      <c r="Z349" s="5">
        <f t="shared" si="29"/>
        <v>22.91592111</v>
      </c>
      <c r="AA349" s="5">
        <f t="shared" si="30"/>
        <v>2291.592111</v>
      </c>
      <c r="AB349" s="5"/>
      <c r="AC349" s="5">
        <f t="shared" si="69"/>
        <v>59</v>
      </c>
      <c r="AD349" s="5">
        <f t="shared" si="31"/>
        <v>0.8015555942</v>
      </c>
      <c r="AE349" s="5">
        <f t="shared" si="32"/>
        <v>65.01773898</v>
      </c>
      <c r="AF349" s="5">
        <f t="shared" si="33"/>
        <v>0.2151139484</v>
      </c>
      <c r="AG349" s="5">
        <f t="shared" si="34"/>
        <v>4.285876737</v>
      </c>
      <c r="AH349" s="5">
        <f t="shared" si="35"/>
        <v>47.14464411</v>
      </c>
      <c r="AI349" s="5">
        <f t="shared" si="36"/>
        <v>17.87309487</v>
      </c>
      <c r="AJ349" s="5">
        <f t="shared" si="37"/>
        <v>1787.309487</v>
      </c>
      <c r="AK349" s="5"/>
      <c r="AL349" s="5">
        <f t="shared" si="70"/>
        <v>59</v>
      </c>
      <c r="AM349" s="5">
        <f t="shared" si="38"/>
        <v>0.8986188332</v>
      </c>
      <c r="AN349" s="5">
        <f t="shared" si="39"/>
        <v>69.97088664</v>
      </c>
      <c r="AO349" s="5">
        <f t="shared" si="40"/>
        <v>0.6567134742</v>
      </c>
      <c r="AP349" s="5">
        <f t="shared" si="41"/>
        <v>4.976431281</v>
      </c>
      <c r="AQ349" s="5">
        <f t="shared" si="42"/>
        <v>59.71717537</v>
      </c>
      <c r="AR349" s="5">
        <f t="shared" si="43"/>
        <v>10.25371128</v>
      </c>
      <c r="AS349" s="5">
        <f t="shared" si="44"/>
        <v>1025.371128</v>
      </c>
      <c r="AT349" s="5"/>
      <c r="AU349" s="5">
        <f t="shared" si="71"/>
        <v>59</v>
      </c>
      <c r="AV349" s="5">
        <f t="shared" si="45"/>
        <v>0.1850147564</v>
      </c>
      <c r="AW349" s="5">
        <f t="shared" si="46"/>
        <v>58.47186103</v>
      </c>
      <c r="AX349" s="5">
        <f t="shared" si="47"/>
        <v>0.9907814089</v>
      </c>
      <c r="AY349" s="5">
        <f t="shared" si="48"/>
        <v>5.581514065</v>
      </c>
      <c r="AZ349" s="5">
        <f t="shared" si="49"/>
        <v>72.55968285</v>
      </c>
      <c r="BA349" s="5">
        <f t="shared" si="50"/>
        <v>0</v>
      </c>
      <c r="BB349" s="5">
        <f t="shared" si="51"/>
        <v>0</v>
      </c>
      <c r="BC349" s="5"/>
      <c r="BD349" s="5">
        <f t="shared" si="72"/>
        <v>59</v>
      </c>
      <c r="BE349" s="5">
        <f t="shared" si="52"/>
        <v>0.01552612163</v>
      </c>
      <c r="BF349" s="5">
        <f t="shared" si="53"/>
        <v>52.34711995</v>
      </c>
      <c r="BG349" s="5">
        <f t="shared" si="54"/>
        <v>0.03036293094</v>
      </c>
      <c r="BH349" s="5">
        <f t="shared" si="55"/>
        <v>4.018207014</v>
      </c>
      <c r="BI349" s="5">
        <f t="shared" si="56"/>
        <v>56.2548982</v>
      </c>
      <c r="BJ349" s="5">
        <f t="shared" si="57"/>
        <v>0</v>
      </c>
      <c r="BK349" s="5">
        <f t="shared" si="58"/>
        <v>0</v>
      </c>
      <c r="BL349" s="5"/>
      <c r="BM349" s="5">
        <f t="shared" si="73"/>
        <v>59</v>
      </c>
      <c r="BN349" s="5">
        <f t="shared" si="59"/>
        <v>0.147335294</v>
      </c>
      <c r="BO349" s="5">
        <f t="shared" si="60"/>
        <v>55.46149493</v>
      </c>
      <c r="BP349" s="5">
        <f t="shared" si="61"/>
        <v>0.8744519624</v>
      </c>
      <c r="BQ349" s="5">
        <f t="shared" si="62"/>
        <v>5.355206745</v>
      </c>
      <c r="BR349" s="5">
        <f t="shared" si="63"/>
        <v>80.32810118</v>
      </c>
      <c r="BS349" s="5">
        <f t="shared" si="64"/>
        <v>0</v>
      </c>
      <c r="BT349" s="5">
        <f t="shared" si="65"/>
        <v>0</v>
      </c>
    </row>
    <row r="350" ht="13.5" customHeight="1">
      <c r="A350" s="5"/>
      <c r="B350" s="5">
        <f t="shared" si="66"/>
        <v>60</v>
      </c>
      <c r="C350" s="5">
        <f t="shared" si="10"/>
        <v>0.849991616</v>
      </c>
      <c r="D350" s="5">
        <f t="shared" si="11"/>
        <v>67.8441328</v>
      </c>
      <c r="E350" s="5">
        <f t="shared" si="12"/>
        <v>0.8681240473</v>
      </c>
      <c r="F350" s="5">
        <f t="shared" si="13"/>
        <v>5.150464033</v>
      </c>
      <c r="G350" s="5">
        <f t="shared" si="14"/>
        <v>41.20371227</v>
      </c>
      <c r="H350" s="5">
        <f t="shared" si="15"/>
        <v>26.64042053</v>
      </c>
      <c r="I350" s="5">
        <f t="shared" si="16"/>
        <v>2664.042053</v>
      </c>
      <c r="J350" s="5"/>
      <c r="K350" s="5">
        <f t="shared" si="67"/>
        <v>60</v>
      </c>
      <c r="L350" s="5">
        <f t="shared" si="17"/>
        <v>0.2361095918</v>
      </c>
      <c r="M350" s="5">
        <f t="shared" si="18"/>
        <v>58.31536402</v>
      </c>
      <c r="N350" s="5">
        <f t="shared" si="19"/>
        <v>0.8914083143</v>
      </c>
      <c r="O350" s="5">
        <f t="shared" si="20"/>
        <v>5.324665194</v>
      </c>
      <c r="P350" s="5">
        <f t="shared" si="21"/>
        <v>47.92198674</v>
      </c>
      <c r="Q350" s="5">
        <f t="shared" si="22"/>
        <v>10.39337728</v>
      </c>
      <c r="R350" s="5">
        <f t="shared" si="23"/>
        <v>1039.337728</v>
      </c>
      <c r="S350" s="5"/>
      <c r="T350" s="5">
        <f t="shared" si="68"/>
        <v>60</v>
      </c>
      <c r="U350" s="5">
        <f t="shared" si="24"/>
        <v>0.9865892214</v>
      </c>
      <c r="V350" s="5">
        <f t="shared" si="25"/>
        <v>84.92362436</v>
      </c>
      <c r="W350" s="5">
        <f t="shared" si="26"/>
        <v>0.648073511</v>
      </c>
      <c r="X350" s="5">
        <f t="shared" si="27"/>
        <v>4.914681075</v>
      </c>
      <c r="Y350" s="5">
        <f t="shared" si="28"/>
        <v>49.14681075</v>
      </c>
      <c r="Z350" s="5">
        <f t="shared" si="29"/>
        <v>35.77681361</v>
      </c>
      <c r="AA350" s="5">
        <f t="shared" si="30"/>
        <v>3577.681361</v>
      </c>
      <c r="AB350" s="5"/>
      <c r="AC350" s="5">
        <f t="shared" si="69"/>
        <v>60</v>
      </c>
      <c r="AD350" s="5">
        <f t="shared" si="31"/>
        <v>0.4871731951</v>
      </c>
      <c r="AE350" s="5">
        <f t="shared" si="32"/>
        <v>64.35105751</v>
      </c>
      <c r="AF350" s="5">
        <f t="shared" si="33"/>
        <v>0.7877109636</v>
      </c>
      <c r="AG350" s="5">
        <f t="shared" si="34"/>
        <v>5.32682419</v>
      </c>
      <c r="AH350" s="5">
        <f t="shared" si="35"/>
        <v>58.5950661</v>
      </c>
      <c r="AI350" s="5">
        <f t="shared" si="36"/>
        <v>5.755991415</v>
      </c>
      <c r="AJ350" s="5">
        <f t="shared" si="37"/>
        <v>575.5991415</v>
      </c>
      <c r="AK350" s="5"/>
      <c r="AL350" s="5">
        <f t="shared" si="70"/>
        <v>60</v>
      </c>
      <c r="AM350" s="5">
        <f t="shared" si="38"/>
        <v>0.8158120417</v>
      </c>
      <c r="AN350" s="5">
        <f t="shared" si="39"/>
        <v>68.3889635</v>
      </c>
      <c r="AO350" s="5">
        <f t="shared" si="40"/>
        <v>0.4400620021</v>
      </c>
      <c r="AP350" s="5">
        <f t="shared" si="41"/>
        <v>4.822865482</v>
      </c>
      <c r="AQ350" s="5">
        <f t="shared" si="42"/>
        <v>57.87438578</v>
      </c>
      <c r="AR350" s="5">
        <f t="shared" si="43"/>
        <v>10.51457772</v>
      </c>
      <c r="AS350" s="5">
        <f t="shared" si="44"/>
        <v>1051.457772</v>
      </c>
      <c r="AT350" s="5"/>
      <c r="AU350" s="5">
        <f t="shared" si="71"/>
        <v>60</v>
      </c>
      <c r="AV350" s="5">
        <f t="shared" si="45"/>
        <v>0.484684912</v>
      </c>
      <c r="AW350" s="5">
        <f t="shared" si="46"/>
        <v>62.91495167</v>
      </c>
      <c r="AX350" s="5">
        <f t="shared" si="47"/>
        <v>0.8075347138</v>
      </c>
      <c r="AY350" s="5">
        <f t="shared" si="48"/>
        <v>5.451183737</v>
      </c>
      <c r="AZ350" s="5">
        <f t="shared" si="49"/>
        <v>70.86538858</v>
      </c>
      <c r="BA350" s="5">
        <f t="shared" si="50"/>
        <v>0</v>
      </c>
      <c r="BB350" s="5">
        <f t="shared" si="51"/>
        <v>0</v>
      </c>
      <c r="BC350" s="5"/>
      <c r="BD350" s="5">
        <f t="shared" si="72"/>
        <v>60</v>
      </c>
      <c r="BE350" s="5">
        <f t="shared" si="52"/>
        <v>0.07969861357</v>
      </c>
      <c r="BF350" s="5">
        <f t="shared" si="53"/>
        <v>51.58376699</v>
      </c>
      <c r="BG350" s="5">
        <f t="shared" si="54"/>
        <v>0.9969332643</v>
      </c>
      <c r="BH350" s="5">
        <f t="shared" si="55"/>
        <v>5.534708722</v>
      </c>
      <c r="BI350" s="5">
        <f t="shared" si="56"/>
        <v>77.48592211</v>
      </c>
      <c r="BJ350" s="5">
        <f t="shared" si="57"/>
        <v>0</v>
      </c>
      <c r="BK350" s="5">
        <f t="shared" si="58"/>
        <v>0</v>
      </c>
      <c r="BL350" s="5"/>
      <c r="BM350" s="5">
        <f t="shared" si="73"/>
        <v>60</v>
      </c>
      <c r="BN350" s="5">
        <f t="shared" si="59"/>
        <v>0.6033186457</v>
      </c>
      <c r="BO350" s="5">
        <f t="shared" si="60"/>
        <v>68.93958407</v>
      </c>
      <c r="BP350" s="5">
        <f t="shared" si="61"/>
        <v>0.7054822302</v>
      </c>
      <c r="BQ350" s="5">
        <f t="shared" si="62"/>
        <v>5.171056539</v>
      </c>
      <c r="BR350" s="5">
        <f t="shared" si="63"/>
        <v>77.56584809</v>
      </c>
      <c r="BS350" s="5">
        <f t="shared" si="64"/>
        <v>0</v>
      </c>
      <c r="BT350" s="5">
        <f t="shared" si="65"/>
        <v>0</v>
      </c>
    </row>
    <row r="351" ht="13.5" customHeight="1">
      <c r="A351" s="5"/>
      <c r="B351" s="5">
        <f t="shared" si="66"/>
        <v>61</v>
      </c>
      <c r="C351" s="5">
        <f t="shared" si="10"/>
        <v>0.9179333346</v>
      </c>
      <c r="D351" s="5">
        <f t="shared" si="11"/>
        <v>77.57797177</v>
      </c>
      <c r="E351" s="5">
        <f t="shared" si="12"/>
        <v>0.7940525934</v>
      </c>
      <c r="F351" s="5">
        <f t="shared" si="13"/>
        <v>5.041685743</v>
      </c>
      <c r="G351" s="5">
        <f t="shared" si="14"/>
        <v>40.33348594</v>
      </c>
      <c r="H351" s="5">
        <f t="shared" si="15"/>
        <v>37.24448583</v>
      </c>
      <c r="I351" s="5">
        <f t="shared" si="16"/>
        <v>3724.448583</v>
      </c>
      <c r="J351" s="5"/>
      <c r="K351" s="5">
        <f t="shared" si="67"/>
        <v>61</v>
      </c>
      <c r="L351" s="5">
        <f t="shared" si="17"/>
        <v>0.6822200002</v>
      </c>
      <c r="M351" s="5">
        <f t="shared" si="18"/>
        <v>69.48992571</v>
      </c>
      <c r="N351" s="5">
        <f t="shared" si="19"/>
        <v>0.3378962885</v>
      </c>
      <c r="O351" s="5">
        <f t="shared" si="20"/>
        <v>4.994532758</v>
      </c>
      <c r="P351" s="5">
        <f t="shared" si="21"/>
        <v>44.95079482</v>
      </c>
      <c r="Q351" s="5">
        <f t="shared" si="22"/>
        <v>24.53913089</v>
      </c>
      <c r="R351" s="5">
        <f t="shared" si="23"/>
        <v>2453.913089</v>
      </c>
      <c r="S351" s="5"/>
      <c r="T351" s="5">
        <f t="shared" si="68"/>
        <v>61</v>
      </c>
      <c r="U351" s="5">
        <f t="shared" si="24"/>
        <v>0.2687621891</v>
      </c>
      <c r="V351" s="5">
        <f t="shared" si="25"/>
        <v>62.3946671</v>
      </c>
      <c r="W351" s="5">
        <f t="shared" si="26"/>
        <v>0.2347946857</v>
      </c>
      <c r="X351" s="5">
        <f t="shared" si="27"/>
        <v>4.086847572</v>
      </c>
      <c r="Y351" s="5">
        <f t="shared" si="28"/>
        <v>40.86847572</v>
      </c>
      <c r="Z351" s="5">
        <f t="shared" si="29"/>
        <v>21.52619138</v>
      </c>
      <c r="AA351" s="5">
        <f t="shared" si="30"/>
        <v>2152.619138</v>
      </c>
      <c r="AB351" s="5"/>
      <c r="AC351" s="5">
        <f t="shared" si="69"/>
        <v>61</v>
      </c>
      <c r="AD351" s="5">
        <f t="shared" si="31"/>
        <v>0.5846325003</v>
      </c>
      <c r="AE351" s="5">
        <f t="shared" si="32"/>
        <v>66.73424399</v>
      </c>
      <c r="AF351" s="5">
        <f t="shared" si="33"/>
        <v>0.5810957932</v>
      </c>
      <c r="AG351" s="5">
        <f t="shared" si="34"/>
        <v>4.872428043</v>
      </c>
      <c r="AH351" s="5">
        <f t="shared" si="35"/>
        <v>53.59670847</v>
      </c>
      <c r="AI351" s="5">
        <f t="shared" si="36"/>
        <v>13.13753551</v>
      </c>
      <c r="AJ351" s="5">
        <f t="shared" si="37"/>
        <v>1313.753551</v>
      </c>
      <c r="AK351" s="5"/>
      <c r="AL351" s="5">
        <f t="shared" si="70"/>
        <v>61</v>
      </c>
      <c r="AM351" s="5">
        <f t="shared" si="38"/>
        <v>0.6399968521</v>
      </c>
      <c r="AN351" s="5">
        <f t="shared" si="39"/>
        <v>67.70976595</v>
      </c>
      <c r="AO351" s="5">
        <f t="shared" si="40"/>
        <v>0.7822200683</v>
      </c>
      <c r="AP351" s="5">
        <f t="shared" si="41"/>
        <v>5.321859314</v>
      </c>
      <c r="AQ351" s="5">
        <f t="shared" si="42"/>
        <v>63.86231177</v>
      </c>
      <c r="AR351" s="5">
        <f t="shared" si="43"/>
        <v>3.847454181</v>
      </c>
      <c r="AS351" s="5">
        <f t="shared" si="44"/>
        <v>384.7454181</v>
      </c>
      <c r="AT351" s="5"/>
      <c r="AU351" s="5">
        <f t="shared" si="71"/>
        <v>61</v>
      </c>
      <c r="AV351" s="5">
        <f t="shared" si="45"/>
        <v>0.7951789895</v>
      </c>
      <c r="AW351" s="5">
        <f t="shared" si="46"/>
        <v>66.58126039</v>
      </c>
      <c r="AX351" s="5">
        <f t="shared" si="47"/>
        <v>0.1716640179</v>
      </c>
      <c r="AY351" s="5">
        <f t="shared" si="48"/>
        <v>4.054516098</v>
      </c>
      <c r="AZ351" s="5">
        <f t="shared" si="49"/>
        <v>52.70870928</v>
      </c>
      <c r="BA351" s="5">
        <f t="shared" si="50"/>
        <v>13.87255111</v>
      </c>
      <c r="BB351" s="5">
        <f t="shared" si="51"/>
        <v>1387.255111</v>
      </c>
      <c r="BC351" s="5"/>
      <c r="BD351" s="5">
        <f t="shared" si="72"/>
        <v>61</v>
      </c>
      <c r="BE351" s="5">
        <f t="shared" si="52"/>
        <v>0.08809795715</v>
      </c>
      <c r="BF351" s="5">
        <f t="shared" si="53"/>
        <v>53.90765083</v>
      </c>
      <c r="BG351" s="5">
        <f t="shared" si="54"/>
        <v>0.1326216904</v>
      </c>
      <c r="BH351" s="5">
        <f t="shared" si="55"/>
        <v>4.425748169</v>
      </c>
      <c r="BI351" s="5">
        <f t="shared" si="56"/>
        <v>61.96047437</v>
      </c>
      <c r="BJ351" s="5">
        <f t="shared" si="57"/>
        <v>0</v>
      </c>
      <c r="BK351" s="5">
        <f t="shared" si="58"/>
        <v>0</v>
      </c>
      <c r="BL351" s="5"/>
      <c r="BM351" s="5">
        <f t="shared" si="73"/>
        <v>61</v>
      </c>
      <c r="BN351" s="5">
        <f t="shared" si="59"/>
        <v>0.9413451881</v>
      </c>
      <c r="BO351" s="5">
        <f t="shared" si="60"/>
        <v>75.9983716</v>
      </c>
      <c r="BP351" s="5">
        <f t="shared" si="61"/>
        <v>0.9151865512</v>
      </c>
      <c r="BQ351" s="5">
        <f t="shared" si="62"/>
        <v>5.606410198</v>
      </c>
      <c r="BR351" s="5">
        <f t="shared" si="63"/>
        <v>84.09615297</v>
      </c>
      <c r="BS351" s="5">
        <f t="shared" si="64"/>
        <v>0</v>
      </c>
      <c r="BT351" s="5">
        <f t="shared" si="65"/>
        <v>0</v>
      </c>
    </row>
    <row r="352" ht="13.5" customHeight="1">
      <c r="A352" s="5"/>
      <c r="B352" s="5">
        <f t="shared" si="66"/>
        <v>62</v>
      </c>
      <c r="C352" s="5">
        <f t="shared" si="10"/>
        <v>0.1482411239</v>
      </c>
      <c r="D352" s="5">
        <f t="shared" si="11"/>
        <v>55.18033643</v>
      </c>
      <c r="E352" s="5">
        <f t="shared" si="12"/>
        <v>0.284643321</v>
      </c>
      <c r="F352" s="5">
        <f t="shared" si="13"/>
        <v>4.250929834</v>
      </c>
      <c r="G352" s="5">
        <f t="shared" si="14"/>
        <v>34.00743867</v>
      </c>
      <c r="H352" s="5">
        <f t="shared" si="15"/>
        <v>21.17289776</v>
      </c>
      <c r="I352" s="5">
        <f t="shared" si="16"/>
        <v>2117.289776</v>
      </c>
      <c r="J352" s="5"/>
      <c r="K352" s="5">
        <f t="shared" si="67"/>
        <v>62</v>
      </c>
      <c r="L352" s="5">
        <f t="shared" si="17"/>
        <v>0.1083297314</v>
      </c>
      <c r="M352" s="5">
        <f t="shared" si="18"/>
        <v>58.80706758</v>
      </c>
      <c r="N352" s="5">
        <f t="shared" si="19"/>
        <v>0.2494268349</v>
      </c>
      <c r="O352" s="5">
        <f t="shared" si="20"/>
        <v>4.407612168</v>
      </c>
      <c r="P352" s="5">
        <f t="shared" si="21"/>
        <v>39.66850951</v>
      </c>
      <c r="Q352" s="5">
        <f t="shared" si="22"/>
        <v>19.13855807</v>
      </c>
      <c r="R352" s="5">
        <f t="shared" si="23"/>
        <v>1913.855807</v>
      </c>
      <c r="S352" s="5"/>
      <c r="T352" s="5">
        <f t="shared" si="68"/>
        <v>62</v>
      </c>
      <c r="U352" s="5">
        <f t="shared" si="24"/>
        <v>0.6175950071</v>
      </c>
      <c r="V352" s="5">
        <f t="shared" si="25"/>
        <v>67.58279981</v>
      </c>
      <c r="W352" s="5">
        <f t="shared" si="26"/>
        <v>0.4915536787</v>
      </c>
      <c r="X352" s="5">
        <f t="shared" si="27"/>
        <v>4.739130861</v>
      </c>
      <c r="Y352" s="5">
        <f t="shared" si="28"/>
        <v>47.39130861</v>
      </c>
      <c r="Z352" s="5">
        <f t="shared" si="29"/>
        <v>20.1914912</v>
      </c>
      <c r="AA352" s="5">
        <f t="shared" si="30"/>
        <v>2019.14912</v>
      </c>
      <c r="AB352" s="5"/>
      <c r="AC352" s="5">
        <f t="shared" si="69"/>
        <v>62</v>
      </c>
      <c r="AD352" s="5">
        <f t="shared" si="31"/>
        <v>0.5465718254</v>
      </c>
      <c r="AE352" s="5">
        <f t="shared" si="32"/>
        <v>64.32842758</v>
      </c>
      <c r="AF352" s="5">
        <f t="shared" si="33"/>
        <v>0.1735736036</v>
      </c>
      <c r="AG352" s="5">
        <f t="shared" si="34"/>
        <v>4.035972466</v>
      </c>
      <c r="AH352" s="5">
        <f t="shared" si="35"/>
        <v>44.39569712</v>
      </c>
      <c r="AI352" s="5">
        <f t="shared" si="36"/>
        <v>19.93273046</v>
      </c>
      <c r="AJ352" s="5">
        <f t="shared" si="37"/>
        <v>1993.273046</v>
      </c>
      <c r="AK352" s="5"/>
      <c r="AL352" s="5">
        <f t="shared" si="70"/>
        <v>62</v>
      </c>
      <c r="AM352" s="5">
        <f t="shared" si="38"/>
        <v>0.9572652077</v>
      </c>
      <c r="AN352" s="5">
        <f t="shared" si="39"/>
        <v>79.79301352</v>
      </c>
      <c r="AO352" s="5">
        <f t="shared" si="40"/>
        <v>0.5794372931</v>
      </c>
      <c r="AP352" s="5">
        <f t="shared" si="41"/>
        <v>4.938975455</v>
      </c>
      <c r="AQ352" s="5">
        <f t="shared" si="42"/>
        <v>59.26770546</v>
      </c>
      <c r="AR352" s="5">
        <f t="shared" si="43"/>
        <v>20.52530806</v>
      </c>
      <c r="AS352" s="5">
        <f t="shared" si="44"/>
        <v>2052.530806</v>
      </c>
      <c r="AT352" s="5"/>
      <c r="AU352" s="5">
        <f t="shared" si="71"/>
        <v>62</v>
      </c>
      <c r="AV352" s="5">
        <f t="shared" si="45"/>
        <v>0.8224667722</v>
      </c>
      <c r="AW352" s="5">
        <f t="shared" si="46"/>
        <v>66.458739</v>
      </c>
      <c r="AX352" s="5">
        <f t="shared" si="47"/>
        <v>0.8216535403</v>
      </c>
      <c r="AY352" s="5">
        <f t="shared" si="48"/>
        <v>5.194297152</v>
      </c>
      <c r="AZ352" s="5">
        <f t="shared" si="49"/>
        <v>67.52586297</v>
      </c>
      <c r="BA352" s="5">
        <f t="shared" si="50"/>
        <v>0</v>
      </c>
      <c r="BB352" s="5">
        <f t="shared" si="51"/>
        <v>0</v>
      </c>
      <c r="BC352" s="5"/>
      <c r="BD352" s="5">
        <f t="shared" si="72"/>
        <v>62</v>
      </c>
      <c r="BE352" s="5">
        <f t="shared" si="52"/>
        <v>0.2091661946</v>
      </c>
      <c r="BF352" s="5">
        <f t="shared" si="53"/>
        <v>57.77005293</v>
      </c>
      <c r="BG352" s="5">
        <f t="shared" si="54"/>
        <v>0.02497931668</v>
      </c>
      <c r="BH352" s="5">
        <f t="shared" si="55"/>
        <v>4.471407542</v>
      </c>
      <c r="BI352" s="5">
        <f t="shared" si="56"/>
        <v>62.59970558</v>
      </c>
      <c r="BJ352" s="5">
        <f t="shared" si="57"/>
        <v>0</v>
      </c>
      <c r="BK352" s="5">
        <f t="shared" si="58"/>
        <v>0</v>
      </c>
      <c r="BL352" s="5"/>
      <c r="BM352" s="5">
        <f t="shared" si="73"/>
        <v>62</v>
      </c>
      <c r="BN352" s="5">
        <f t="shared" si="59"/>
        <v>0.2015647728</v>
      </c>
      <c r="BO352" s="5">
        <f t="shared" si="60"/>
        <v>56.37420965</v>
      </c>
      <c r="BP352" s="5">
        <f t="shared" si="61"/>
        <v>0.2320959254</v>
      </c>
      <c r="BQ352" s="5">
        <f t="shared" si="62"/>
        <v>4.278854289</v>
      </c>
      <c r="BR352" s="5">
        <f t="shared" si="63"/>
        <v>64.18281433</v>
      </c>
      <c r="BS352" s="5">
        <f t="shared" si="64"/>
        <v>0</v>
      </c>
      <c r="BT352" s="5">
        <f t="shared" si="65"/>
        <v>0</v>
      </c>
    </row>
    <row r="353" ht="13.5" customHeight="1">
      <c r="A353" s="5"/>
      <c r="B353" s="5">
        <f t="shared" si="66"/>
        <v>63</v>
      </c>
      <c r="C353" s="5">
        <f t="shared" si="10"/>
        <v>0.9481410642</v>
      </c>
      <c r="D353" s="5">
        <f t="shared" si="11"/>
        <v>76.04263194</v>
      </c>
      <c r="E353" s="5">
        <f t="shared" si="12"/>
        <v>0.1308473714</v>
      </c>
      <c r="F353" s="5">
        <f t="shared" si="13"/>
        <v>4.141955295</v>
      </c>
      <c r="G353" s="5">
        <f t="shared" si="14"/>
        <v>33.13564236</v>
      </c>
      <c r="H353" s="5">
        <f t="shared" si="15"/>
        <v>42.90698958</v>
      </c>
      <c r="I353" s="5">
        <f t="shared" si="16"/>
        <v>4290.698958</v>
      </c>
      <c r="J353" s="5"/>
      <c r="K353" s="5">
        <f t="shared" si="67"/>
        <v>63</v>
      </c>
      <c r="L353" s="5">
        <f t="shared" si="17"/>
        <v>0.9190956872</v>
      </c>
      <c r="M353" s="5">
        <f t="shared" si="18"/>
        <v>77.76469623</v>
      </c>
      <c r="N353" s="5">
        <f t="shared" si="19"/>
        <v>0.4712838546</v>
      </c>
      <c r="O353" s="5">
        <f t="shared" si="20"/>
        <v>4.642187519</v>
      </c>
      <c r="P353" s="5">
        <f t="shared" si="21"/>
        <v>41.77968767</v>
      </c>
      <c r="Q353" s="5">
        <f t="shared" si="22"/>
        <v>35.98500856</v>
      </c>
      <c r="R353" s="5">
        <f t="shared" si="23"/>
        <v>3598.500856</v>
      </c>
      <c r="S353" s="5"/>
      <c r="T353" s="5">
        <f t="shared" si="68"/>
        <v>63</v>
      </c>
      <c r="U353" s="5">
        <f t="shared" si="24"/>
        <v>0.06559177937</v>
      </c>
      <c r="V353" s="5">
        <f t="shared" si="25"/>
        <v>53.62298186</v>
      </c>
      <c r="W353" s="5">
        <f t="shared" si="26"/>
        <v>0.186366582</v>
      </c>
      <c r="X353" s="5">
        <f t="shared" si="27"/>
        <v>4.391490535</v>
      </c>
      <c r="Y353" s="5">
        <f t="shared" si="28"/>
        <v>43.91490535</v>
      </c>
      <c r="Z353" s="5">
        <f t="shared" si="29"/>
        <v>9.708076507</v>
      </c>
      <c r="AA353" s="5">
        <f t="shared" si="30"/>
        <v>970.8076507</v>
      </c>
      <c r="AB353" s="5"/>
      <c r="AC353" s="5">
        <f t="shared" si="69"/>
        <v>63</v>
      </c>
      <c r="AD353" s="5">
        <f t="shared" si="31"/>
        <v>0.9166245874</v>
      </c>
      <c r="AE353" s="5">
        <f t="shared" si="32"/>
        <v>79.37234018</v>
      </c>
      <c r="AF353" s="5">
        <f t="shared" si="33"/>
        <v>0.3610123025</v>
      </c>
      <c r="AG353" s="5">
        <f t="shared" si="34"/>
        <v>4.595112596</v>
      </c>
      <c r="AH353" s="5">
        <f t="shared" si="35"/>
        <v>50.54623856</v>
      </c>
      <c r="AI353" s="5">
        <f t="shared" si="36"/>
        <v>28.82610162</v>
      </c>
      <c r="AJ353" s="5">
        <f t="shared" si="37"/>
        <v>2882.610162</v>
      </c>
      <c r="AK353" s="5"/>
      <c r="AL353" s="5">
        <f t="shared" si="70"/>
        <v>63</v>
      </c>
      <c r="AM353" s="5">
        <f t="shared" si="38"/>
        <v>0.1994762591</v>
      </c>
      <c r="AN353" s="5">
        <f t="shared" si="39"/>
        <v>57.41209949</v>
      </c>
      <c r="AO353" s="5">
        <f t="shared" si="40"/>
        <v>0.1661942617</v>
      </c>
      <c r="AP353" s="5">
        <f t="shared" si="41"/>
        <v>4.438138248</v>
      </c>
      <c r="AQ353" s="5">
        <f t="shared" si="42"/>
        <v>53.25765897</v>
      </c>
      <c r="AR353" s="5">
        <f t="shared" si="43"/>
        <v>4.15444052</v>
      </c>
      <c r="AS353" s="5">
        <f t="shared" si="44"/>
        <v>415.444052</v>
      </c>
      <c r="AT353" s="5"/>
      <c r="AU353" s="5">
        <f t="shared" si="71"/>
        <v>63</v>
      </c>
      <c r="AV353" s="5">
        <f t="shared" si="45"/>
        <v>0.6123666908</v>
      </c>
      <c r="AW353" s="5">
        <f t="shared" si="46"/>
        <v>69.16602647</v>
      </c>
      <c r="AX353" s="5">
        <f t="shared" si="47"/>
        <v>0.9954452036</v>
      </c>
      <c r="AY353" s="5">
        <f t="shared" si="48"/>
        <v>5.791105697</v>
      </c>
      <c r="AZ353" s="5">
        <f t="shared" si="49"/>
        <v>75.28437406</v>
      </c>
      <c r="BA353" s="5">
        <f t="shared" si="50"/>
        <v>0</v>
      </c>
      <c r="BB353" s="5">
        <f t="shared" si="51"/>
        <v>0</v>
      </c>
      <c r="BC353" s="5"/>
      <c r="BD353" s="5">
        <f t="shared" si="72"/>
        <v>63</v>
      </c>
      <c r="BE353" s="5">
        <f t="shared" si="52"/>
        <v>0.6784655404</v>
      </c>
      <c r="BF353" s="5">
        <f t="shared" si="53"/>
        <v>67.9529014</v>
      </c>
      <c r="BG353" s="5">
        <f t="shared" si="54"/>
        <v>0.5616350897</v>
      </c>
      <c r="BH353" s="5">
        <f t="shared" si="55"/>
        <v>4.882325983</v>
      </c>
      <c r="BI353" s="5">
        <f t="shared" si="56"/>
        <v>68.35256377</v>
      </c>
      <c r="BJ353" s="5">
        <f t="shared" si="57"/>
        <v>0</v>
      </c>
      <c r="BK353" s="5">
        <f t="shared" si="58"/>
        <v>0</v>
      </c>
      <c r="BL353" s="5"/>
      <c r="BM353" s="5">
        <f t="shared" si="73"/>
        <v>63</v>
      </c>
      <c r="BN353" s="5">
        <f t="shared" si="59"/>
        <v>0.6394713512</v>
      </c>
      <c r="BO353" s="5">
        <f t="shared" si="60"/>
        <v>67.2056463</v>
      </c>
      <c r="BP353" s="5">
        <f t="shared" si="61"/>
        <v>0.08595111795</v>
      </c>
      <c r="BQ353" s="5">
        <f t="shared" si="62"/>
        <v>4.030364305</v>
      </c>
      <c r="BR353" s="5">
        <f t="shared" si="63"/>
        <v>60.45546457</v>
      </c>
      <c r="BS353" s="5">
        <f t="shared" si="64"/>
        <v>6.750181736</v>
      </c>
      <c r="BT353" s="5">
        <f t="shared" si="65"/>
        <v>675.0181736</v>
      </c>
    </row>
    <row r="354" ht="13.5" customHeight="1">
      <c r="A354" s="5"/>
      <c r="B354" s="5">
        <f t="shared" si="66"/>
        <v>64</v>
      </c>
      <c r="C354" s="5">
        <f t="shared" si="10"/>
        <v>0.5152674425</v>
      </c>
      <c r="D354" s="5">
        <f t="shared" si="11"/>
        <v>63.25618267</v>
      </c>
      <c r="E354" s="5">
        <f t="shared" si="12"/>
        <v>0.869932936</v>
      </c>
      <c r="F354" s="5">
        <f t="shared" si="13"/>
        <v>5.476669836</v>
      </c>
      <c r="G354" s="5">
        <f t="shared" si="14"/>
        <v>43.81335869</v>
      </c>
      <c r="H354" s="5">
        <f t="shared" si="15"/>
        <v>19.44282398</v>
      </c>
      <c r="I354" s="5">
        <f t="shared" si="16"/>
        <v>1944.282398</v>
      </c>
      <c r="J354" s="5"/>
      <c r="K354" s="5">
        <f t="shared" si="67"/>
        <v>64</v>
      </c>
      <c r="L354" s="5">
        <f t="shared" si="17"/>
        <v>0.4839715968</v>
      </c>
      <c r="M354" s="5">
        <f t="shared" si="18"/>
        <v>64.0565552</v>
      </c>
      <c r="N354" s="5">
        <f t="shared" si="19"/>
        <v>0.1157551953</v>
      </c>
      <c r="O354" s="5">
        <f t="shared" si="20"/>
        <v>4.342756496</v>
      </c>
      <c r="P354" s="5">
        <f t="shared" si="21"/>
        <v>39.08480846</v>
      </c>
      <c r="Q354" s="5">
        <f t="shared" si="22"/>
        <v>24.97174673</v>
      </c>
      <c r="R354" s="5">
        <f t="shared" si="23"/>
        <v>2497.174673</v>
      </c>
      <c r="S354" s="5"/>
      <c r="T354" s="5">
        <f t="shared" si="68"/>
        <v>64</v>
      </c>
      <c r="U354" s="5">
        <f t="shared" si="24"/>
        <v>0.1718263587</v>
      </c>
      <c r="V354" s="5">
        <f t="shared" si="25"/>
        <v>57.19557975</v>
      </c>
      <c r="W354" s="5">
        <f t="shared" si="26"/>
        <v>0.6650615837</v>
      </c>
      <c r="X354" s="5">
        <f t="shared" si="27"/>
        <v>4.621625789</v>
      </c>
      <c r="Y354" s="5">
        <f t="shared" si="28"/>
        <v>46.21625789</v>
      </c>
      <c r="Z354" s="5">
        <f t="shared" si="29"/>
        <v>10.97932186</v>
      </c>
      <c r="AA354" s="5">
        <f t="shared" si="30"/>
        <v>1097.932186</v>
      </c>
      <c r="AB354" s="5"/>
      <c r="AC354" s="5">
        <f t="shared" si="69"/>
        <v>64</v>
      </c>
      <c r="AD354" s="5">
        <f t="shared" si="31"/>
        <v>0.1312770181</v>
      </c>
      <c r="AE354" s="5">
        <f t="shared" si="32"/>
        <v>58.52404211</v>
      </c>
      <c r="AF354" s="5">
        <f t="shared" si="33"/>
        <v>0.8968560395</v>
      </c>
      <c r="AG354" s="5">
        <f t="shared" si="34"/>
        <v>5.37082284</v>
      </c>
      <c r="AH354" s="5">
        <f t="shared" si="35"/>
        <v>59.07905124</v>
      </c>
      <c r="AI354" s="5">
        <f t="shared" si="36"/>
        <v>0</v>
      </c>
      <c r="AJ354" s="5">
        <f t="shared" si="37"/>
        <v>0</v>
      </c>
      <c r="AK354" s="5"/>
      <c r="AL354" s="5">
        <f t="shared" si="70"/>
        <v>64</v>
      </c>
      <c r="AM354" s="5">
        <f t="shared" si="38"/>
        <v>0.2900895687</v>
      </c>
      <c r="AN354" s="5">
        <f t="shared" si="39"/>
        <v>64.42166108</v>
      </c>
      <c r="AO354" s="5">
        <f t="shared" si="40"/>
        <v>0.5676300369</v>
      </c>
      <c r="AP354" s="5">
        <f t="shared" si="41"/>
        <v>4.570932382</v>
      </c>
      <c r="AQ354" s="5">
        <f t="shared" si="42"/>
        <v>54.85118859</v>
      </c>
      <c r="AR354" s="5">
        <f t="shared" si="43"/>
        <v>9.570472493</v>
      </c>
      <c r="AS354" s="5">
        <f t="shared" si="44"/>
        <v>957.0472493</v>
      </c>
      <c r="AT354" s="5"/>
      <c r="AU354" s="5">
        <f t="shared" si="71"/>
        <v>64</v>
      </c>
      <c r="AV354" s="5">
        <f t="shared" si="45"/>
        <v>0.2089650375</v>
      </c>
      <c r="AW354" s="5">
        <f t="shared" si="46"/>
        <v>59.08267554</v>
      </c>
      <c r="AX354" s="5">
        <f t="shared" si="47"/>
        <v>0.6545457905</v>
      </c>
      <c r="AY354" s="5">
        <f t="shared" si="48"/>
        <v>4.564337063</v>
      </c>
      <c r="AZ354" s="5">
        <f t="shared" si="49"/>
        <v>59.33638182</v>
      </c>
      <c r="BA354" s="5">
        <f t="shared" si="50"/>
        <v>0</v>
      </c>
      <c r="BB354" s="5">
        <f t="shared" si="51"/>
        <v>0</v>
      </c>
      <c r="BC354" s="5"/>
      <c r="BD354" s="5">
        <f t="shared" si="72"/>
        <v>64</v>
      </c>
      <c r="BE354" s="5">
        <f t="shared" si="52"/>
        <v>0.586291053</v>
      </c>
      <c r="BF354" s="5">
        <f t="shared" si="53"/>
        <v>69.28503375</v>
      </c>
      <c r="BG354" s="5">
        <f t="shared" si="54"/>
        <v>0.3306851619</v>
      </c>
      <c r="BH354" s="5">
        <f t="shared" si="55"/>
        <v>4.754764249</v>
      </c>
      <c r="BI354" s="5">
        <f t="shared" si="56"/>
        <v>66.56669948</v>
      </c>
      <c r="BJ354" s="5">
        <f t="shared" si="57"/>
        <v>2.718334269</v>
      </c>
      <c r="BK354" s="5">
        <f t="shared" si="58"/>
        <v>271.8334269</v>
      </c>
      <c r="BL354" s="5"/>
      <c r="BM354" s="5">
        <f t="shared" si="73"/>
        <v>64</v>
      </c>
      <c r="BN354" s="5">
        <f t="shared" si="59"/>
        <v>0.2089315868</v>
      </c>
      <c r="BO354" s="5">
        <f t="shared" si="60"/>
        <v>58.05507933</v>
      </c>
      <c r="BP354" s="5">
        <f t="shared" si="61"/>
        <v>0.6591257785</v>
      </c>
      <c r="BQ354" s="5">
        <f t="shared" si="62"/>
        <v>4.638742424</v>
      </c>
      <c r="BR354" s="5">
        <f t="shared" si="63"/>
        <v>69.58113636</v>
      </c>
      <c r="BS354" s="5">
        <f t="shared" si="64"/>
        <v>0</v>
      </c>
      <c r="BT354" s="5">
        <f t="shared" si="65"/>
        <v>0</v>
      </c>
    </row>
    <row r="355" ht="13.5" customHeight="1">
      <c r="A355" s="5"/>
      <c r="B355" s="5">
        <f t="shared" si="66"/>
        <v>65</v>
      </c>
      <c r="C355" s="5">
        <f t="shared" si="10"/>
        <v>0.1369887473</v>
      </c>
      <c r="D355" s="5">
        <f t="shared" si="11"/>
        <v>56.54628427</v>
      </c>
      <c r="E355" s="5">
        <f t="shared" si="12"/>
        <v>0.9574260221</v>
      </c>
      <c r="F355" s="5">
        <f t="shared" si="13"/>
        <v>5.643043524</v>
      </c>
      <c r="G355" s="5">
        <f t="shared" si="14"/>
        <v>45.14434819</v>
      </c>
      <c r="H355" s="5">
        <f t="shared" si="15"/>
        <v>11.40193608</v>
      </c>
      <c r="I355" s="5">
        <f t="shared" si="16"/>
        <v>1140.193608</v>
      </c>
      <c r="J355" s="5"/>
      <c r="K355" s="5">
        <f t="shared" si="67"/>
        <v>65</v>
      </c>
      <c r="L355" s="5">
        <f t="shared" si="17"/>
        <v>0.7220204031</v>
      </c>
      <c r="M355" s="5">
        <f t="shared" si="18"/>
        <v>68.09448824</v>
      </c>
      <c r="N355" s="5">
        <f t="shared" si="19"/>
        <v>0.04541245947</v>
      </c>
      <c r="O355" s="5">
        <f t="shared" si="20"/>
        <v>4.421623698</v>
      </c>
      <c r="P355" s="5">
        <f t="shared" si="21"/>
        <v>39.79461328</v>
      </c>
      <c r="Q355" s="5">
        <f t="shared" si="22"/>
        <v>28.29987495</v>
      </c>
      <c r="R355" s="5">
        <f t="shared" si="23"/>
        <v>2829.987495</v>
      </c>
      <c r="S355" s="5"/>
      <c r="T355" s="5">
        <f t="shared" si="68"/>
        <v>65</v>
      </c>
      <c r="U355" s="5">
        <f t="shared" si="24"/>
        <v>0.138593185</v>
      </c>
      <c r="V355" s="5">
        <f t="shared" si="25"/>
        <v>59.50689485</v>
      </c>
      <c r="W355" s="5">
        <f t="shared" si="26"/>
        <v>0.9273748088</v>
      </c>
      <c r="X355" s="5">
        <f t="shared" si="27"/>
        <v>5.952383382</v>
      </c>
      <c r="Y355" s="5">
        <f t="shared" si="28"/>
        <v>59.52383382</v>
      </c>
      <c r="Z355" s="5">
        <f t="shared" si="29"/>
        <v>0</v>
      </c>
      <c r="AA355" s="5">
        <f t="shared" si="30"/>
        <v>0</v>
      </c>
      <c r="AB355" s="5"/>
      <c r="AC355" s="5">
        <f t="shared" si="69"/>
        <v>65</v>
      </c>
      <c r="AD355" s="5">
        <f t="shared" si="31"/>
        <v>0.969811553</v>
      </c>
      <c r="AE355" s="5">
        <f t="shared" si="32"/>
        <v>76.66254056</v>
      </c>
      <c r="AF355" s="5">
        <f t="shared" si="33"/>
        <v>0.5081561233</v>
      </c>
      <c r="AG355" s="5">
        <f t="shared" si="34"/>
        <v>4.846457238</v>
      </c>
      <c r="AH355" s="5">
        <f t="shared" si="35"/>
        <v>53.31102962</v>
      </c>
      <c r="AI355" s="5">
        <f t="shared" si="36"/>
        <v>23.35151095</v>
      </c>
      <c r="AJ355" s="5">
        <f t="shared" si="37"/>
        <v>2335.151095</v>
      </c>
      <c r="AK355" s="5"/>
      <c r="AL355" s="5">
        <f t="shared" si="70"/>
        <v>65</v>
      </c>
      <c r="AM355" s="5">
        <f t="shared" si="38"/>
        <v>0.5485175653</v>
      </c>
      <c r="AN355" s="5">
        <f t="shared" si="39"/>
        <v>64.84163258</v>
      </c>
      <c r="AO355" s="5">
        <f t="shared" si="40"/>
        <v>0.5935200964</v>
      </c>
      <c r="AP355" s="5">
        <f t="shared" si="41"/>
        <v>4.829392942</v>
      </c>
      <c r="AQ355" s="5">
        <f t="shared" si="42"/>
        <v>57.95271531</v>
      </c>
      <c r="AR355" s="5">
        <f t="shared" si="43"/>
        <v>6.888917273</v>
      </c>
      <c r="AS355" s="5">
        <f t="shared" si="44"/>
        <v>688.8917273</v>
      </c>
      <c r="AT355" s="5"/>
      <c r="AU355" s="5">
        <f t="shared" si="71"/>
        <v>65</v>
      </c>
      <c r="AV355" s="5">
        <f t="shared" si="45"/>
        <v>0.797815857</v>
      </c>
      <c r="AW355" s="5">
        <f t="shared" si="46"/>
        <v>67.00331107</v>
      </c>
      <c r="AX355" s="5">
        <f t="shared" si="47"/>
        <v>0.535692539</v>
      </c>
      <c r="AY355" s="5">
        <f t="shared" si="48"/>
        <v>4.750846825</v>
      </c>
      <c r="AZ355" s="5">
        <f t="shared" si="49"/>
        <v>61.76100872</v>
      </c>
      <c r="BA355" s="5">
        <f t="shared" si="50"/>
        <v>5.242302343</v>
      </c>
      <c r="BB355" s="5">
        <f t="shared" si="51"/>
        <v>524.2302343</v>
      </c>
      <c r="BC355" s="5"/>
      <c r="BD355" s="5">
        <f t="shared" si="72"/>
        <v>65</v>
      </c>
      <c r="BE355" s="5">
        <f t="shared" si="52"/>
        <v>0.4564096731</v>
      </c>
      <c r="BF355" s="5">
        <f t="shared" si="53"/>
        <v>60.8615959</v>
      </c>
      <c r="BG355" s="5">
        <f t="shared" si="54"/>
        <v>0.8341879144</v>
      </c>
      <c r="BH355" s="5">
        <f t="shared" si="55"/>
        <v>5.095473894</v>
      </c>
      <c r="BI355" s="5">
        <f t="shared" si="56"/>
        <v>71.33663452</v>
      </c>
      <c r="BJ355" s="5">
        <f t="shared" si="57"/>
        <v>0</v>
      </c>
      <c r="BK355" s="5">
        <f t="shared" si="58"/>
        <v>0</v>
      </c>
      <c r="BL355" s="5"/>
      <c r="BM355" s="5">
        <f t="shared" si="73"/>
        <v>65</v>
      </c>
      <c r="BN355" s="5">
        <f t="shared" si="59"/>
        <v>0.9958631405</v>
      </c>
      <c r="BO355" s="5">
        <f t="shared" si="60"/>
        <v>82.46169799</v>
      </c>
      <c r="BP355" s="5">
        <f t="shared" si="61"/>
        <v>0.4112509673</v>
      </c>
      <c r="BQ355" s="5">
        <f t="shared" si="62"/>
        <v>4.53305265</v>
      </c>
      <c r="BR355" s="5">
        <f t="shared" si="63"/>
        <v>67.99578975</v>
      </c>
      <c r="BS355" s="5">
        <f t="shared" si="64"/>
        <v>14.46590823</v>
      </c>
      <c r="BT355" s="5">
        <f t="shared" si="65"/>
        <v>1446.590823</v>
      </c>
    </row>
    <row r="356" ht="13.5" customHeight="1">
      <c r="A356" s="5"/>
      <c r="B356" s="5">
        <f t="shared" si="66"/>
        <v>66</v>
      </c>
      <c r="C356" s="5">
        <f t="shared" si="10"/>
        <v>0.1727582982</v>
      </c>
      <c r="D356" s="5">
        <f t="shared" si="11"/>
        <v>56.04754243</v>
      </c>
      <c r="E356" s="5">
        <f t="shared" si="12"/>
        <v>0.9865178941</v>
      </c>
      <c r="F356" s="5">
        <f t="shared" si="13"/>
        <v>5.514590394</v>
      </c>
      <c r="G356" s="5">
        <f t="shared" si="14"/>
        <v>44.11672315</v>
      </c>
      <c r="H356" s="5">
        <f t="shared" si="15"/>
        <v>11.93081928</v>
      </c>
      <c r="I356" s="5">
        <f t="shared" si="16"/>
        <v>1193.081928</v>
      </c>
      <c r="J356" s="5"/>
      <c r="K356" s="5">
        <f t="shared" si="67"/>
        <v>66</v>
      </c>
      <c r="L356" s="5">
        <f t="shared" si="17"/>
        <v>0.6233207401</v>
      </c>
      <c r="M356" s="5">
        <f t="shared" si="18"/>
        <v>65.2520961</v>
      </c>
      <c r="N356" s="5">
        <f t="shared" si="19"/>
        <v>0.3833314615</v>
      </c>
      <c r="O356" s="5">
        <f t="shared" si="20"/>
        <v>4.847993712</v>
      </c>
      <c r="P356" s="5">
        <f t="shared" si="21"/>
        <v>43.63194341</v>
      </c>
      <c r="Q356" s="5">
        <f t="shared" si="22"/>
        <v>21.62015269</v>
      </c>
      <c r="R356" s="5">
        <f t="shared" si="23"/>
        <v>2162.015269</v>
      </c>
      <c r="S356" s="5"/>
      <c r="T356" s="5">
        <f t="shared" si="68"/>
        <v>66</v>
      </c>
      <c r="U356" s="5">
        <f t="shared" si="24"/>
        <v>0.0830997443</v>
      </c>
      <c r="V356" s="5">
        <f t="shared" si="25"/>
        <v>52.88455172</v>
      </c>
      <c r="W356" s="5">
        <f t="shared" si="26"/>
        <v>0.001382257383</v>
      </c>
      <c r="X356" s="5">
        <f t="shared" si="27"/>
        <v>4.12907207</v>
      </c>
      <c r="Y356" s="5">
        <f t="shared" si="28"/>
        <v>41.2907207</v>
      </c>
      <c r="Z356" s="5">
        <f t="shared" si="29"/>
        <v>11.59383102</v>
      </c>
      <c r="AA356" s="5">
        <f t="shared" si="30"/>
        <v>1159.383102</v>
      </c>
      <c r="AB356" s="5"/>
      <c r="AC356" s="5">
        <f t="shared" si="69"/>
        <v>66</v>
      </c>
      <c r="AD356" s="5">
        <f t="shared" si="31"/>
        <v>0.3880004564</v>
      </c>
      <c r="AE356" s="5">
        <f t="shared" si="32"/>
        <v>61.95597614</v>
      </c>
      <c r="AF356" s="5">
        <f t="shared" si="33"/>
        <v>0.6444946671</v>
      </c>
      <c r="AG356" s="5">
        <f t="shared" si="34"/>
        <v>4.80922858</v>
      </c>
      <c r="AH356" s="5">
        <f t="shared" si="35"/>
        <v>52.90151438</v>
      </c>
      <c r="AI356" s="5">
        <f t="shared" si="36"/>
        <v>9.054461765</v>
      </c>
      <c r="AJ356" s="5">
        <f t="shared" si="37"/>
        <v>905.4461765</v>
      </c>
      <c r="AK356" s="5"/>
      <c r="AL356" s="5">
        <f t="shared" si="70"/>
        <v>66</v>
      </c>
      <c r="AM356" s="5">
        <f t="shared" si="38"/>
        <v>0.799558505</v>
      </c>
      <c r="AN356" s="5">
        <f t="shared" si="39"/>
        <v>68.06313102</v>
      </c>
      <c r="AO356" s="5">
        <f t="shared" si="40"/>
        <v>0.200753129</v>
      </c>
      <c r="AP356" s="5">
        <f t="shared" si="41"/>
        <v>4.206648398</v>
      </c>
      <c r="AQ356" s="5">
        <f t="shared" si="42"/>
        <v>50.47978077</v>
      </c>
      <c r="AR356" s="5">
        <f t="shared" si="43"/>
        <v>17.58335025</v>
      </c>
      <c r="AS356" s="5">
        <f t="shared" si="44"/>
        <v>1758.335025</v>
      </c>
      <c r="AT356" s="5"/>
      <c r="AU356" s="5">
        <f t="shared" si="71"/>
        <v>66</v>
      </c>
      <c r="AV356" s="5">
        <f t="shared" si="45"/>
        <v>0.5566352171</v>
      </c>
      <c r="AW356" s="5">
        <f t="shared" si="46"/>
        <v>69.31351744</v>
      </c>
      <c r="AX356" s="5">
        <f t="shared" si="47"/>
        <v>0.07315004588</v>
      </c>
      <c r="AY356" s="5">
        <f t="shared" si="48"/>
        <v>4.31383462</v>
      </c>
      <c r="AZ356" s="5">
        <f t="shared" si="49"/>
        <v>56.07985006</v>
      </c>
      <c r="BA356" s="5">
        <f t="shared" si="50"/>
        <v>13.23366737</v>
      </c>
      <c r="BB356" s="5">
        <f t="shared" si="51"/>
        <v>1323.366737</v>
      </c>
      <c r="BC356" s="5"/>
      <c r="BD356" s="5">
        <f t="shared" si="72"/>
        <v>66</v>
      </c>
      <c r="BE356" s="5">
        <f t="shared" si="52"/>
        <v>0.958795308</v>
      </c>
      <c r="BF356" s="5">
        <f t="shared" si="53"/>
        <v>78.41183431</v>
      </c>
      <c r="BG356" s="5">
        <f t="shared" si="54"/>
        <v>0.4449515202</v>
      </c>
      <c r="BH356" s="5">
        <f t="shared" si="55"/>
        <v>4.788425489</v>
      </c>
      <c r="BI356" s="5">
        <f t="shared" si="56"/>
        <v>67.03795684</v>
      </c>
      <c r="BJ356" s="5">
        <f t="shared" si="57"/>
        <v>11.37387747</v>
      </c>
      <c r="BK356" s="5">
        <f t="shared" si="58"/>
        <v>1137.387747</v>
      </c>
      <c r="BL356" s="5"/>
      <c r="BM356" s="5">
        <f t="shared" si="73"/>
        <v>66</v>
      </c>
      <c r="BN356" s="5">
        <f t="shared" si="59"/>
        <v>0.4324811946</v>
      </c>
      <c r="BO356" s="5">
        <f t="shared" si="60"/>
        <v>63.21476362</v>
      </c>
      <c r="BP356" s="5">
        <f t="shared" si="61"/>
        <v>0.3937883818</v>
      </c>
      <c r="BQ356" s="5">
        <f t="shared" si="62"/>
        <v>4.504322519</v>
      </c>
      <c r="BR356" s="5">
        <f t="shared" si="63"/>
        <v>67.56483778</v>
      </c>
      <c r="BS356" s="5">
        <f t="shared" si="64"/>
        <v>0</v>
      </c>
      <c r="BT356" s="5">
        <f t="shared" si="65"/>
        <v>0</v>
      </c>
    </row>
    <row r="357" ht="13.5" customHeight="1">
      <c r="A357" s="5"/>
      <c r="B357" s="5">
        <f t="shared" si="66"/>
        <v>67</v>
      </c>
      <c r="C357" s="5">
        <f t="shared" si="10"/>
        <v>0.8808535809</v>
      </c>
      <c r="D357" s="5">
        <f t="shared" si="11"/>
        <v>65.53604979</v>
      </c>
      <c r="E357" s="5">
        <f t="shared" si="12"/>
        <v>0.4385935154</v>
      </c>
      <c r="F357" s="5">
        <f t="shared" si="13"/>
        <v>4.708838278</v>
      </c>
      <c r="G357" s="5">
        <f t="shared" si="14"/>
        <v>37.67070622</v>
      </c>
      <c r="H357" s="5">
        <f t="shared" si="15"/>
        <v>27.86534356</v>
      </c>
      <c r="I357" s="5">
        <f t="shared" si="16"/>
        <v>2786.534356</v>
      </c>
      <c r="J357" s="5"/>
      <c r="K357" s="5">
        <f t="shared" si="67"/>
        <v>67</v>
      </c>
      <c r="L357" s="5">
        <f t="shared" si="17"/>
        <v>0.5257248786</v>
      </c>
      <c r="M357" s="5">
        <f t="shared" si="18"/>
        <v>60.47669094</v>
      </c>
      <c r="N357" s="5">
        <f t="shared" si="19"/>
        <v>0.3680318912</v>
      </c>
      <c r="O357" s="5">
        <f t="shared" si="20"/>
        <v>4.511490548</v>
      </c>
      <c r="P357" s="5">
        <f t="shared" si="21"/>
        <v>40.60341493</v>
      </c>
      <c r="Q357" s="5">
        <f t="shared" si="22"/>
        <v>19.873276</v>
      </c>
      <c r="R357" s="5">
        <f t="shared" si="23"/>
        <v>1987.3276</v>
      </c>
      <c r="S357" s="5"/>
      <c r="T357" s="5">
        <f t="shared" si="68"/>
        <v>67</v>
      </c>
      <c r="U357" s="5">
        <f t="shared" si="24"/>
        <v>0.8670052259</v>
      </c>
      <c r="V357" s="5">
        <f t="shared" si="25"/>
        <v>65.75265909</v>
      </c>
      <c r="W357" s="5">
        <f t="shared" si="26"/>
        <v>0.9479907724</v>
      </c>
      <c r="X357" s="5">
        <f t="shared" si="27"/>
        <v>5.751894726</v>
      </c>
      <c r="Y357" s="5">
        <f t="shared" si="28"/>
        <v>57.51894726</v>
      </c>
      <c r="Z357" s="5">
        <f t="shared" si="29"/>
        <v>8.233711827</v>
      </c>
      <c r="AA357" s="5">
        <f t="shared" si="30"/>
        <v>823.3711827</v>
      </c>
      <c r="AB357" s="5"/>
      <c r="AC357" s="5">
        <f t="shared" si="69"/>
        <v>67</v>
      </c>
      <c r="AD357" s="5">
        <f t="shared" si="31"/>
        <v>0.5597688354</v>
      </c>
      <c r="AE357" s="5">
        <f t="shared" si="32"/>
        <v>68.52807276</v>
      </c>
      <c r="AF357" s="5">
        <f t="shared" si="33"/>
        <v>0.4652053031</v>
      </c>
      <c r="AG357" s="5">
        <f t="shared" si="34"/>
        <v>4.609722334</v>
      </c>
      <c r="AH357" s="5">
        <f t="shared" si="35"/>
        <v>50.70694568</v>
      </c>
      <c r="AI357" s="5">
        <f t="shared" si="36"/>
        <v>17.82112708</v>
      </c>
      <c r="AJ357" s="5">
        <f t="shared" si="37"/>
        <v>1782.112708</v>
      </c>
      <c r="AK357" s="5"/>
      <c r="AL357" s="5">
        <f t="shared" si="70"/>
        <v>67</v>
      </c>
      <c r="AM357" s="5">
        <f t="shared" si="38"/>
        <v>0.1761210498</v>
      </c>
      <c r="AN357" s="5">
        <f t="shared" si="39"/>
        <v>55.85625776</v>
      </c>
      <c r="AO357" s="5">
        <f t="shared" si="40"/>
        <v>0.4996912784</v>
      </c>
      <c r="AP357" s="5">
        <f t="shared" si="41"/>
        <v>4.624592835</v>
      </c>
      <c r="AQ357" s="5">
        <f t="shared" si="42"/>
        <v>55.49511402</v>
      </c>
      <c r="AR357" s="5">
        <f t="shared" si="43"/>
        <v>0.3611437464</v>
      </c>
      <c r="AS357" s="5">
        <f t="shared" si="44"/>
        <v>36.11437464</v>
      </c>
      <c r="AT357" s="5"/>
      <c r="AU357" s="5">
        <f t="shared" si="71"/>
        <v>67</v>
      </c>
      <c r="AV357" s="5">
        <f t="shared" si="45"/>
        <v>0.2732502787</v>
      </c>
      <c r="AW357" s="5">
        <f t="shared" si="46"/>
        <v>62.1135581</v>
      </c>
      <c r="AX357" s="5">
        <f t="shared" si="47"/>
        <v>0.1640037032</v>
      </c>
      <c r="AY357" s="5">
        <f t="shared" si="48"/>
        <v>4.497842735</v>
      </c>
      <c r="AZ357" s="5">
        <f t="shared" si="49"/>
        <v>58.47195555</v>
      </c>
      <c r="BA357" s="5">
        <f t="shared" si="50"/>
        <v>3.641602543</v>
      </c>
      <c r="BB357" s="5">
        <f t="shared" si="51"/>
        <v>364.1602543</v>
      </c>
      <c r="BC357" s="5"/>
      <c r="BD357" s="5">
        <f t="shared" si="72"/>
        <v>67</v>
      </c>
      <c r="BE357" s="5">
        <f t="shared" si="52"/>
        <v>0.6574695349</v>
      </c>
      <c r="BF357" s="5">
        <f t="shared" si="53"/>
        <v>66.59676418</v>
      </c>
      <c r="BG357" s="5">
        <f t="shared" si="54"/>
        <v>0.8653006168</v>
      </c>
      <c r="BH357" s="5">
        <f t="shared" si="55"/>
        <v>5.339283349</v>
      </c>
      <c r="BI357" s="5">
        <f t="shared" si="56"/>
        <v>74.74996688</v>
      </c>
      <c r="BJ357" s="5">
        <f t="shared" si="57"/>
        <v>0</v>
      </c>
      <c r="BK357" s="5">
        <f t="shared" si="58"/>
        <v>0</v>
      </c>
      <c r="BL357" s="5"/>
      <c r="BM357" s="5">
        <f t="shared" si="73"/>
        <v>67</v>
      </c>
      <c r="BN357" s="5">
        <f t="shared" si="59"/>
        <v>0.8013808774</v>
      </c>
      <c r="BO357" s="5">
        <f t="shared" si="60"/>
        <v>69.21338762</v>
      </c>
      <c r="BP357" s="5">
        <f t="shared" si="61"/>
        <v>0.9203817636</v>
      </c>
      <c r="BQ357" s="5">
        <f t="shared" si="62"/>
        <v>5.642348922</v>
      </c>
      <c r="BR357" s="5">
        <f t="shared" si="63"/>
        <v>84.63523383</v>
      </c>
      <c r="BS357" s="5">
        <f t="shared" si="64"/>
        <v>0</v>
      </c>
      <c r="BT357" s="5">
        <f t="shared" si="65"/>
        <v>0</v>
      </c>
    </row>
    <row r="358" ht="13.5" customHeight="1">
      <c r="A358" s="5"/>
      <c r="B358" s="5">
        <f t="shared" si="66"/>
        <v>68</v>
      </c>
      <c r="C358" s="5">
        <f t="shared" si="10"/>
        <v>0.5580744603</v>
      </c>
      <c r="D358" s="5">
        <f t="shared" si="11"/>
        <v>66.95265706</v>
      </c>
      <c r="E358" s="5">
        <f t="shared" si="12"/>
        <v>0.05605237514</v>
      </c>
      <c r="F358" s="5">
        <f t="shared" si="13"/>
        <v>4.402040894</v>
      </c>
      <c r="G358" s="5">
        <f t="shared" si="14"/>
        <v>35.21632715</v>
      </c>
      <c r="H358" s="5">
        <f t="shared" si="15"/>
        <v>31.73632991</v>
      </c>
      <c r="I358" s="5">
        <f t="shared" si="16"/>
        <v>3173.632991</v>
      </c>
      <c r="J358" s="5"/>
      <c r="K358" s="5">
        <f t="shared" si="67"/>
        <v>68</v>
      </c>
      <c r="L358" s="5">
        <f t="shared" si="17"/>
        <v>0.006359084031</v>
      </c>
      <c r="M358" s="5">
        <f t="shared" si="18"/>
        <v>52.52771096</v>
      </c>
      <c r="N358" s="5">
        <f t="shared" si="19"/>
        <v>0.2111154</v>
      </c>
      <c r="O358" s="5">
        <f t="shared" si="20"/>
        <v>4.489129681</v>
      </c>
      <c r="P358" s="5">
        <f t="shared" si="21"/>
        <v>40.40216713</v>
      </c>
      <c r="Q358" s="5">
        <f t="shared" si="22"/>
        <v>12.12554382</v>
      </c>
      <c r="R358" s="5">
        <f t="shared" si="23"/>
        <v>1212.554382</v>
      </c>
      <c r="S358" s="5"/>
      <c r="T358" s="5">
        <f t="shared" si="68"/>
        <v>68</v>
      </c>
      <c r="U358" s="5">
        <f t="shared" si="24"/>
        <v>0.4554097191</v>
      </c>
      <c r="V358" s="5">
        <f t="shared" si="25"/>
        <v>64.60856998</v>
      </c>
      <c r="W358" s="5">
        <f t="shared" si="26"/>
        <v>0.9381938493</v>
      </c>
      <c r="X358" s="5">
        <f t="shared" si="27"/>
        <v>5.909191409</v>
      </c>
      <c r="Y358" s="5">
        <f t="shared" si="28"/>
        <v>59.09191409</v>
      </c>
      <c r="Z358" s="5">
        <f t="shared" si="29"/>
        <v>5.516655887</v>
      </c>
      <c r="AA358" s="5">
        <f t="shared" si="30"/>
        <v>551.6655887</v>
      </c>
      <c r="AB358" s="5"/>
      <c r="AC358" s="5">
        <f t="shared" si="69"/>
        <v>68</v>
      </c>
      <c r="AD358" s="5">
        <f t="shared" si="31"/>
        <v>0.7913113407</v>
      </c>
      <c r="AE358" s="5">
        <f t="shared" si="32"/>
        <v>67.70211984</v>
      </c>
      <c r="AF358" s="5">
        <f t="shared" si="33"/>
        <v>0.9955359282</v>
      </c>
      <c r="AG358" s="5">
        <f t="shared" si="34"/>
        <v>5.900636692</v>
      </c>
      <c r="AH358" s="5">
        <f t="shared" si="35"/>
        <v>64.90700361</v>
      </c>
      <c r="AI358" s="5">
        <f t="shared" si="36"/>
        <v>2.795116231</v>
      </c>
      <c r="AJ358" s="5">
        <f t="shared" si="37"/>
        <v>279.5116231</v>
      </c>
      <c r="AK358" s="5"/>
      <c r="AL358" s="5">
        <f t="shared" si="70"/>
        <v>68</v>
      </c>
      <c r="AM358" s="5">
        <f t="shared" si="38"/>
        <v>0.4443254575</v>
      </c>
      <c r="AN358" s="5">
        <f t="shared" si="39"/>
        <v>62.48815066</v>
      </c>
      <c r="AO358" s="5">
        <f t="shared" si="40"/>
        <v>0.4587649175</v>
      </c>
      <c r="AP358" s="5">
        <f t="shared" si="41"/>
        <v>4.966053155</v>
      </c>
      <c r="AQ358" s="5">
        <f t="shared" si="42"/>
        <v>59.59263786</v>
      </c>
      <c r="AR358" s="5">
        <f t="shared" si="43"/>
        <v>2.895512804</v>
      </c>
      <c r="AS358" s="5">
        <f t="shared" si="44"/>
        <v>289.5512804</v>
      </c>
      <c r="AT358" s="5"/>
      <c r="AU358" s="5">
        <f t="shared" si="71"/>
        <v>68</v>
      </c>
      <c r="AV358" s="5">
        <f t="shared" si="45"/>
        <v>0.3626504813</v>
      </c>
      <c r="AW358" s="5">
        <f t="shared" si="46"/>
        <v>61.61311559</v>
      </c>
      <c r="AX358" s="5">
        <f t="shared" si="47"/>
        <v>0.4075940224</v>
      </c>
      <c r="AY358" s="5">
        <f t="shared" si="48"/>
        <v>4.555587452</v>
      </c>
      <c r="AZ358" s="5">
        <f t="shared" si="49"/>
        <v>59.22263687</v>
      </c>
      <c r="BA358" s="5">
        <f t="shared" si="50"/>
        <v>2.390478725</v>
      </c>
      <c r="BB358" s="5">
        <f t="shared" si="51"/>
        <v>239.0478725</v>
      </c>
      <c r="BC358" s="5"/>
      <c r="BD358" s="5">
        <f t="shared" si="72"/>
        <v>68</v>
      </c>
      <c r="BE358" s="5">
        <f t="shared" si="52"/>
        <v>0.2455545085</v>
      </c>
      <c r="BF358" s="5">
        <f t="shared" si="53"/>
        <v>56.5235534</v>
      </c>
      <c r="BG358" s="5">
        <f t="shared" si="54"/>
        <v>0.8884361536</v>
      </c>
      <c r="BH358" s="5">
        <f t="shared" si="55"/>
        <v>5.145286202</v>
      </c>
      <c r="BI358" s="5">
        <f t="shared" si="56"/>
        <v>72.03400683</v>
      </c>
      <c r="BJ358" s="5">
        <f t="shared" si="57"/>
        <v>0</v>
      </c>
      <c r="BK358" s="5">
        <f t="shared" si="58"/>
        <v>0</v>
      </c>
      <c r="BL358" s="5"/>
      <c r="BM358" s="5">
        <f t="shared" si="73"/>
        <v>68</v>
      </c>
      <c r="BN358" s="5">
        <f t="shared" si="59"/>
        <v>0.8490416548</v>
      </c>
      <c r="BO358" s="5">
        <f t="shared" si="60"/>
        <v>66.73641893</v>
      </c>
      <c r="BP358" s="5">
        <f t="shared" si="61"/>
        <v>0.05510018183</v>
      </c>
      <c r="BQ358" s="5">
        <f t="shared" si="62"/>
        <v>4.475364821</v>
      </c>
      <c r="BR358" s="5">
        <f t="shared" si="63"/>
        <v>67.13047232</v>
      </c>
      <c r="BS358" s="5">
        <f t="shared" si="64"/>
        <v>0</v>
      </c>
      <c r="BT358" s="5">
        <f t="shared" si="65"/>
        <v>0</v>
      </c>
    </row>
    <row r="359" ht="13.5" customHeight="1">
      <c r="A359" s="5"/>
      <c r="B359" s="5">
        <f t="shared" si="66"/>
        <v>69</v>
      </c>
      <c r="C359" s="5">
        <f t="shared" si="10"/>
        <v>0.2591600774</v>
      </c>
      <c r="D359" s="5">
        <f t="shared" si="11"/>
        <v>60.11253172</v>
      </c>
      <c r="E359" s="5">
        <f t="shared" si="12"/>
        <v>0.8061524525</v>
      </c>
      <c r="F359" s="5">
        <f t="shared" si="13"/>
        <v>5.436538163</v>
      </c>
      <c r="G359" s="5">
        <f t="shared" si="14"/>
        <v>43.4923053</v>
      </c>
      <c r="H359" s="5">
        <f t="shared" si="15"/>
        <v>16.62022641</v>
      </c>
      <c r="I359" s="5">
        <f t="shared" si="16"/>
        <v>1662.022641</v>
      </c>
      <c r="J359" s="5"/>
      <c r="K359" s="5">
        <f t="shared" si="67"/>
        <v>69</v>
      </c>
      <c r="L359" s="5">
        <f t="shared" si="17"/>
        <v>0.1291641377</v>
      </c>
      <c r="M359" s="5">
        <f t="shared" si="18"/>
        <v>58.32167041</v>
      </c>
      <c r="N359" s="5">
        <f t="shared" si="19"/>
        <v>0.09254768006</v>
      </c>
      <c r="O359" s="5">
        <f t="shared" si="20"/>
        <v>4.41275191</v>
      </c>
      <c r="P359" s="5">
        <f t="shared" si="21"/>
        <v>39.71476719</v>
      </c>
      <c r="Q359" s="5">
        <f t="shared" si="22"/>
        <v>18.60690322</v>
      </c>
      <c r="R359" s="5">
        <f t="shared" si="23"/>
        <v>1860.690322</v>
      </c>
      <c r="S359" s="5"/>
      <c r="T359" s="5">
        <f t="shared" si="68"/>
        <v>69</v>
      </c>
      <c r="U359" s="5">
        <f t="shared" si="24"/>
        <v>0.2194370416</v>
      </c>
      <c r="V359" s="5">
        <f t="shared" si="25"/>
        <v>59.52715588</v>
      </c>
      <c r="W359" s="5">
        <f t="shared" si="26"/>
        <v>0.4618631282</v>
      </c>
      <c r="X359" s="5">
        <f t="shared" si="27"/>
        <v>4.613214637</v>
      </c>
      <c r="Y359" s="5">
        <f t="shared" si="28"/>
        <v>46.13214637</v>
      </c>
      <c r="Z359" s="5">
        <f t="shared" si="29"/>
        <v>13.39500951</v>
      </c>
      <c r="AA359" s="5">
        <f t="shared" si="30"/>
        <v>1339.500951</v>
      </c>
      <c r="AB359" s="5"/>
      <c r="AC359" s="5">
        <f t="shared" si="69"/>
        <v>69</v>
      </c>
      <c r="AD359" s="5">
        <f t="shared" si="31"/>
        <v>0.873527522</v>
      </c>
      <c r="AE359" s="5">
        <f t="shared" si="32"/>
        <v>68.8081382</v>
      </c>
      <c r="AF359" s="5">
        <f t="shared" si="33"/>
        <v>0.4912118011</v>
      </c>
      <c r="AG359" s="5">
        <f t="shared" si="34"/>
        <v>4.646776395</v>
      </c>
      <c r="AH359" s="5">
        <f t="shared" si="35"/>
        <v>51.11454035</v>
      </c>
      <c r="AI359" s="5">
        <f t="shared" si="36"/>
        <v>17.69359785</v>
      </c>
      <c r="AJ359" s="5">
        <f t="shared" si="37"/>
        <v>1769.359785</v>
      </c>
      <c r="AK359" s="5"/>
      <c r="AL359" s="5">
        <f t="shared" si="70"/>
        <v>69</v>
      </c>
      <c r="AM359" s="5">
        <f t="shared" si="38"/>
        <v>0.7016794288</v>
      </c>
      <c r="AN359" s="5">
        <f t="shared" si="39"/>
        <v>67.76545998</v>
      </c>
      <c r="AO359" s="5">
        <f t="shared" si="40"/>
        <v>0.6464572543</v>
      </c>
      <c r="AP359" s="5">
        <f t="shared" si="41"/>
        <v>4.961685528</v>
      </c>
      <c r="AQ359" s="5">
        <f t="shared" si="42"/>
        <v>59.54022633</v>
      </c>
      <c r="AR359" s="5">
        <f t="shared" si="43"/>
        <v>8.225233646</v>
      </c>
      <c r="AS359" s="5">
        <f t="shared" si="44"/>
        <v>822.5233646</v>
      </c>
      <c r="AT359" s="5"/>
      <c r="AU359" s="5">
        <f t="shared" si="71"/>
        <v>69</v>
      </c>
      <c r="AV359" s="5">
        <f t="shared" si="45"/>
        <v>0.1220361965</v>
      </c>
      <c r="AW359" s="5">
        <f t="shared" si="46"/>
        <v>57.07789332</v>
      </c>
      <c r="AX359" s="5">
        <f t="shared" si="47"/>
        <v>0.9394919645</v>
      </c>
      <c r="AY359" s="5">
        <f t="shared" si="48"/>
        <v>5.777340933</v>
      </c>
      <c r="AZ359" s="5">
        <f t="shared" si="49"/>
        <v>75.10543213</v>
      </c>
      <c r="BA359" s="5">
        <f t="shared" si="50"/>
        <v>0</v>
      </c>
      <c r="BB359" s="5">
        <f t="shared" si="51"/>
        <v>0</v>
      </c>
      <c r="BC359" s="5"/>
      <c r="BD359" s="5">
        <f t="shared" si="72"/>
        <v>69</v>
      </c>
      <c r="BE359" s="5">
        <f t="shared" si="52"/>
        <v>0.7217602227</v>
      </c>
      <c r="BF359" s="5">
        <f t="shared" si="53"/>
        <v>69.75856824</v>
      </c>
      <c r="BG359" s="5">
        <f t="shared" si="54"/>
        <v>0.8460071443</v>
      </c>
      <c r="BH359" s="5">
        <f t="shared" si="55"/>
        <v>5.08170722</v>
      </c>
      <c r="BI359" s="5">
        <f t="shared" si="56"/>
        <v>71.14390107</v>
      </c>
      <c r="BJ359" s="5">
        <f t="shared" si="57"/>
        <v>0</v>
      </c>
      <c r="BK359" s="5">
        <f t="shared" si="58"/>
        <v>0</v>
      </c>
      <c r="BL359" s="5"/>
      <c r="BM359" s="5">
        <f t="shared" si="73"/>
        <v>69</v>
      </c>
      <c r="BN359" s="5">
        <f t="shared" si="59"/>
        <v>0.9202161753</v>
      </c>
      <c r="BO359" s="5">
        <f t="shared" si="60"/>
        <v>78.77568771</v>
      </c>
      <c r="BP359" s="5">
        <f t="shared" si="61"/>
        <v>0.823200822</v>
      </c>
      <c r="BQ359" s="5">
        <f t="shared" si="62"/>
        <v>5.336436794</v>
      </c>
      <c r="BR359" s="5">
        <f t="shared" si="63"/>
        <v>80.04655191</v>
      </c>
      <c r="BS359" s="5">
        <f t="shared" si="64"/>
        <v>0</v>
      </c>
      <c r="BT359" s="5">
        <f t="shared" si="65"/>
        <v>0</v>
      </c>
    </row>
    <row r="360" ht="13.5" customHeight="1">
      <c r="A360" s="5"/>
      <c r="B360" s="5">
        <f t="shared" si="66"/>
        <v>70</v>
      </c>
      <c r="C360" s="5">
        <f t="shared" si="10"/>
        <v>0.3821825637</v>
      </c>
      <c r="D360" s="5">
        <f t="shared" si="11"/>
        <v>61.86777889</v>
      </c>
      <c r="E360" s="5">
        <f t="shared" si="12"/>
        <v>0.6917186299</v>
      </c>
      <c r="F360" s="5">
        <f t="shared" si="13"/>
        <v>4.943795967</v>
      </c>
      <c r="G360" s="5">
        <f t="shared" si="14"/>
        <v>39.55036774</v>
      </c>
      <c r="H360" s="5">
        <f t="shared" si="15"/>
        <v>22.31741115</v>
      </c>
      <c r="I360" s="5">
        <f t="shared" si="16"/>
        <v>2231.741115</v>
      </c>
      <c r="J360" s="5"/>
      <c r="K360" s="5">
        <f t="shared" si="67"/>
        <v>70</v>
      </c>
      <c r="L360" s="5">
        <f t="shared" si="17"/>
        <v>0.4166359003</v>
      </c>
      <c r="M360" s="5">
        <f t="shared" si="18"/>
        <v>62.23870554</v>
      </c>
      <c r="N360" s="5">
        <f t="shared" si="19"/>
        <v>0.1396326977</v>
      </c>
      <c r="O360" s="5">
        <f t="shared" si="20"/>
        <v>4.355156852</v>
      </c>
      <c r="P360" s="5">
        <f t="shared" si="21"/>
        <v>39.19641166</v>
      </c>
      <c r="Q360" s="5">
        <f t="shared" si="22"/>
        <v>23.04229387</v>
      </c>
      <c r="R360" s="5">
        <f t="shared" si="23"/>
        <v>2304.229387</v>
      </c>
      <c r="S360" s="5"/>
      <c r="T360" s="5">
        <f t="shared" si="68"/>
        <v>70</v>
      </c>
      <c r="U360" s="5">
        <f t="shared" si="24"/>
        <v>0.3083058769</v>
      </c>
      <c r="V360" s="5">
        <f t="shared" si="25"/>
        <v>62.08012726</v>
      </c>
      <c r="W360" s="5">
        <f t="shared" si="26"/>
        <v>0.1307506412</v>
      </c>
      <c r="X360" s="5">
        <f t="shared" si="27"/>
        <v>4.201759087</v>
      </c>
      <c r="Y360" s="5">
        <f t="shared" si="28"/>
        <v>42.01759087</v>
      </c>
      <c r="Z360" s="5">
        <f t="shared" si="29"/>
        <v>20.06253639</v>
      </c>
      <c r="AA360" s="5">
        <f t="shared" si="30"/>
        <v>2006.253639</v>
      </c>
      <c r="AB360" s="5"/>
      <c r="AC360" s="5">
        <f t="shared" si="69"/>
        <v>70</v>
      </c>
      <c r="AD360" s="5">
        <f t="shared" si="31"/>
        <v>0.9612488304</v>
      </c>
      <c r="AE360" s="5">
        <f t="shared" si="32"/>
        <v>75.50756459</v>
      </c>
      <c r="AF360" s="5">
        <f t="shared" si="33"/>
        <v>0.6326889685</v>
      </c>
      <c r="AG360" s="5">
        <f t="shared" si="34"/>
        <v>4.92369786</v>
      </c>
      <c r="AH360" s="5">
        <f t="shared" si="35"/>
        <v>54.16067646</v>
      </c>
      <c r="AI360" s="5">
        <f t="shared" si="36"/>
        <v>21.34688813</v>
      </c>
      <c r="AJ360" s="5">
        <f t="shared" si="37"/>
        <v>2134.688813</v>
      </c>
      <c r="AK360" s="5"/>
      <c r="AL360" s="5">
        <f t="shared" si="70"/>
        <v>70</v>
      </c>
      <c r="AM360" s="5">
        <f t="shared" si="38"/>
        <v>0.242737241</v>
      </c>
      <c r="AN360" s="5">
        <f t="shared" si="39"/>
        <v>58.85195429</v>
      </c>
      <c r="AO360" s="5">
        <f t="shared" si="40"/>
        <v>0.951650091</v>
      </c>
      <c r="AP360" s="5">
        <f t="shared" si="41"/>
        <v>5.757309816</v>
      </c>
      <c r="AQ360" s="5">
        <f t="shared" si="42"/>
        <v>69.0877178</v>
      </c>
      <c r="AR360" s="5">
        <f t="shared" si="43"/>
        <v>0</v>
      </c>
      <c r="AS360" s="5">
        <f t="shared" si="44"/>
        <v>0</v>
      </c>
      <c r="AT360" s="5"/>
      <c r="AU360" s="5">
        <f t="shared" si="71"/>
        <v>70</v>
      </c>
      <c r="AV360" s="5">
        <f t="shared" si="45"/>
        <v>0.1877191297</v>
      </c>
      <c r="AW360" s="5">
        <f t="shared" si="46"/>
        <v>57.71751606</v>
      </c>
      <c r="AX360" s="5">
        <f t="shared" si="47"/>
        <v>0.4418283866</v>
      </c>
      <c r="AY360" s="5">
        <f t="shared" si="48"/>
        <v>4.823747553</v>
      </c>
      <c r="AZ360" s="5">
        <f t="shared" si="49"/>
        <v>62.70871819</v>
      </c>
      <c r="BA360" s="5">
        <f t="shared" si="50"/>
        <v>0</v>
      </c>
      <c r="BB360" s="5">
        <f t="shared" si="51"/>
        <v>0</v>
      </c>
      <c r="BC360" s="5"/>
      <c r="BD360" s="5">
        <f t="shared" si="72"/>
        <v>70</v>
      </c>
      <c r="BE360" s="5">
        <f t="shared" si="52"/>
        <v>0.944411707</v>
      </c>
      <c r="BF360" s="5">
        <f t="shared" si="53"/>
        <v>75.05250196</v>
      </c>
      <c r="BG360" s="5">
        <f t="shared" si="54"/>
        <v>0.4243202745</v>
      </c>
      <c r="BH360" s="5">
        <f t="shared" si="55"/>
        <v>4.709078564</v>
      </c>
      <c r="BI360" s="5">
        <f t="shared" si="56"/>
        <v>65.9270999</v>
      </c>
      <c r="BJ360" s="5">
        <f t="shared" si="57"/>
        <v>9.125402067</v>
      </c>
      <c r="BK360" s="5">
        <f t="shared" si="58"/>
        <v>912.5402067</v>
      </c>
      <c r="BL360" s="5"/>
      <c r="BM360" s="5">
        <f t="shared" si="73"/>
        <v>70</v>
      </c>
      <c r="BN360" s="5">
        <f t="shared" si="59"/>
        <v>0.7203004771</v>
      </c>
      <c r="BO360" s="5">
        <f t="shared" si="60"/>
        <v>65.04072154</v>
      </c>
      <c r="BP360" s="5">
        <f t="shared" si="61"/>
        <v>0.941850743</v>
      </c>
      <c r="BQ360" s="5">
        <f t="shared" si="62"/>
        <v>5.583347763</v>
      </c>
      <c r="BR360" s="5">
        <f t="shared" si="63"/>
        <v>83.75021645</v>
      </c>
      <c r="BS360" s="5">
        <f t="shared" si="64"/>
        <v>0</v>
      </c>
      <c r="BT360" s="5">
        <f t="shared" si="65"/>
        <v>0</v>
      </c>
    </row>
    <row r="361" ht="13.5" customHeight="1">
      <c r="A361" s="5"/>
      <c r="B361" s="5">
        <f t="shared" si="66"/>
        <v>71</v>
      </c>
      <c r="C361" s="5">
        <f t="shared" si="10"/>
        <v>0.9624278913</v>
      </c>
      <c r="D361" s="5">
        <f t="shared" si="11"/>
        <v>75.96828743</v>
      </c>
      <c r="E361" s="5">
        <f t="shared" si="12"/>
        <v>0.1608680932</v>
      </c>
      <c r="F361" s="5">
        <f t="shared" si="13"/>
        <v>4.484353772</v>
      </c>
      <c r="G361" s="5">
        <f t="shared" si="14"/>
        <v>35.87483018</v>
      </c>
      <c r="H361" s="5">
        <f t="shared" si="15"/>
        <v>40.09345725</v>
      </c>
      <c r="I361" s="5">
        <f t="shared" si="16"/>
        <v>4009.345725</v>
      </c>
      <c r="J361" s="5"/>
      <c r="K361" s="5">
        <f t="shared" si="67"/>
        <v>71</v>
      </c>
      <c r="L361" s="5">
        <f t="shared" si="17"/>
        <v>0.592533466</v>
      </c>
      <c r="M361" s="5">
        <f t="shared" si="18"/>
        <v>66.29366107</v>
      </c>
      <c r="N361" s="5">
        <f t="shared" si="19"/>
        <v>0.6647806628</v>
      </c>
      <c r="O361" s="5">
        <f t="shared" si="20"/>
        <v>4.648809549</v>
      </c>
      <c r="P361" s="5">
        <f t="shared" si="21"/>
        <v>41.83928594</v>
      </c>
      <c r="Q361" s="5">
        <f t="shared" si="22"/>
        <v>24.45437513</v>
      </c>
      <c r="R361" s="5">
        <f t="shared" si="23"/>
        <v>2445.437513</v>
      </c>
      <c r="S361" s="5"/>
      <c r="T361" s="5">
        <f t="shared" si="68"/>
        <v>71</v>
      </c>
      <c r="U361" s="5">
        <f t="shared" si="24"/>
        <v>0.1269461048</v>
      </c>
      <c r="V361" s="5">
        <f t="shared" si="25"/>
        <v>59.98483126</v>
      </c>
      <c r="W361" s="5">
        <f t="shared" si="26"/>
        <v>0.2897189021</v>
      </c>
      <c r="X361" s="5">
        <f t="shared" si="27"/>
        <v>4.457355697</v>
      </c>
      <c r="Y361" s="5">
        <f t="shared" si="28"/>
        <v>44.57355697</v>
      </c>
      <c r="Z361" s="5">
        <f t="shared" si="29"/>
        <v>15.41127429</v>
      </c>
      <c r="AA361" s="5">
        <f t="shared" si="30"/>
        <v>1541.127429</v>
      </c>
      <c r="AB361" s="5"/>
      <c r="AC361" s="5">
        <f t="shared" si="69"/>
        <v>71</v>
      </c>
      <c r="AD361" s="5">
        <f t="shared" si="31"/>
        <v>0.9125871753</v>
      </c>
      <c r="AE361" s="5">
        <f t="shared" si="32"/>
        <v>76.86197419</v>
      </c>
      <c r="AF361" s="5">
        <f t="shared" si="33"/>
        <v>0.09595946867</v>
      </c>
      <c r="AG361" s="5">
        <f t="shared" si="34"/>
        <v>4.054685439</v>
      </c>
      <c r="AH361" s="5">
        <f t="shared" si="35"/>
        <v>44.60153983</v>
      </c>
      <c r="AI361" s="5">
        <f t="shared" si="36"/>
        <v>32.26043435</v>
      </c>
      <c r="AJ361" s="5">
        <f t="shared" si="37"/>
        <v>3226.043435</v>
      </c>
      <c r="AK361" s="5"/>
      <c r="AL361" s="5">
        <f t="shared" si="70"/>
        <v>71</v>
      </c>
      <c r="AM361" s="5">
        <f t="shared" si="38"/>
        <v>0.4684624777</v>
      </c>
      <c r="AN361" s="5">
        <f t="shared" si="39"/>
        <v>60.78054508</v>
      </c>
      <c r="AO361" s="5">
        <f t="shared" si="40"/>
        <v>0.4030737823</v>
      </c>
      <c r="AP361" s="5">
        <f t="shared" si="41"/>
        <v>4.548353213</v>
      </c>
      <c r="AQ361" s="5">
        <f t="shared" si="42"/>
        <v>54.58023856</v>
      </c>
      <c r="AR361" s="5">
        <f t="shared" si="43"/>
        <v>6.200306522</v>
      </c>
      <c r="AS361" s="5">
        <f t="shared" si="44"/>
        <v>620.0306522</v>
      </c>
      <c r="AT361" s="5"/>
      <c r="AU361" s="5">
        <f t="shared" si="71"/>
        <v>71</v>
      </c>
      <c r="AV361" s="5">
        <f t="shared" si="45"/>
        <v>0.2685033522</v>
      </c>
      <c r="AW361" s="5">
        <f t="shared" si="46"/>
        <v>61.03327563</v>
      </c>
      <c r="AX361" s="5">
        <f t="shared" si="47"/>
        <v>0.9193872927</v>
      </c>
      <c r="AY361" s="5">
        <f t="shared" si="48"/>
        <v>5.778842189</v>
      </c>
      <c r="AZ361" s="5">
        <f t="shared" si="49"/>
        <v>75.12494845</v>
      </c>
      <c r="BA361" s="5">
        <f t="shared" si="50"/>
        <v>0</v>
      </c>
      <c r="BB361" s="5">
        <f t="shared" si="51"/>
        <v>0</v>
      </c>
      <c r="BC361" s="5"/>
      <c r="BD361" s="5">
        <f t="shared" si="72"/>
        <v>71</v>
      </c>
      <c r="BE361" s="5">
        <f t="shared" si="52"/>
        <v>0.8112369989</v>
      </c>
      <c r="BF361" s="5">
        <f t="shared" si="53"/>
        <v>68.08586289</v>
      </c>
      <c r="BG361" s="5">
        <f t="shared" si="54"/>
        <v>0.19993846</v>
      </c>
      <c r="BH361" s="5">
        <f t="shared" si="55"/>
        <v>4.001676808</v>
      </c>
      <c r="BI361" s="5">
        <f t="shared" si="56"/>
        <v>56.02347532</v>
      </c>
      <c r="BJ361" s="5">
        <f t="shared" si="57"/>
        <v>12.06238757</v>
      </c>
      <c r="BK361" s="5">
        <f t="shared" si="58"/>
        <v>1206.238757</v>
      </c>
      <c r="BL361" s="5"/>
      <c r="BM361" s="5">
        <f t="shared" si="73"/>
        <v>71</v>
      </c>
      <c r="BN361" s="5">
        <f t="shared" si="59"/>
        <v>0.7696121414</v>
      </c>
      <c r="BO361" s="5">
        <f t="shared" si="60"/>
        <v>66.67811877</v>
      </c>
      <c r="BP361" s="5">
        <f t="shared" si="61"/>
        <v>0.5550994236</v>
      </c>
      <c r="BQ361" s="5">
        <f t="shared" si="62"/>
        <v>4.908048203</v>
      </c>
      <c r="BR361" s="5">
        <f t="shared" si="63"/>
        <v>73.62072304</v>
      </c>
      <c r="BS361" s="5">
        <f t="shared" si="64"/>
        <v>0</v>
      </c>
      <c r="BT361" s="5">
        <f t="shared" si="65"/>
        <v>0</v>
      </c>
    </row>
    <row r="362" ht="13.5" customHeight="1">
      <c r="A362" s="5"/>
      <c r="B362" s="5">
        <f t="shared" si="66"/>
        <v>72</v>
      </c>
      <c r="C362" s="5">
        <f t="shared" si="10"/>
        <v>0.2736045051</v>
      </c>
      <c r="D362" s="5">
        <f t="shared" si="11"/>
        <v>62.74484366</v>
      </c>
      <c r="E362" s="5">
        <f t="shared" si="12"/>
        <v>0.6284680191</v>
      </c>
      <c r="F362" s="5">
        <f t="shared" si="13"/>
        <v>4.898259436</v>
      </c>
      <c r="G362" s="5">
        <f t="shared" si="14"/>
        <v>39.18607549</v>
      </c>
      <c r="H362" s="5">
        <f t="shared" si="15"/>
        <v>23.55876817</v>
      </c>
      <c r="I362" s="5">
        <f t="shared" si="16"/>
        <v>2355.876817</v>
      </c>
      <c r="J362" s="5"/>
      <c r="K362" s="5">
        <f t="shared" si="67"/>
        <v>72</v>
      </c>
      <c r="L362" s="5">
        <f t="shared" si="17"/>
        <v>0.4791347302</v>
      </c>
      <c r="M362" s="5">
        <f t="shared" si="18"/>
        <v>60.15189184</v>
      </c>
      <c r="N362" s="5">
        <f t="shared" si="19"/>
        <v>0.4618364398</v>
      </c>
      <c r="O362" s="5">
        <f t="shared" si="20"/>
        <v>4.718110313</v>
      </c>
      <c r="P362" s="5">
        <f t="shared" si="21"/>
        <v>42.46299282</v>
      </c>
      <c r="Q362" s="5">
        <f t="shared" si="22"/>
        <v>17.68889903</v>
      </c>
      <c r="R362" s="5">
        <f t="shared" si="23"/>
        <v>1768.889903</v>
      </c>
      <c r="S362" s="5"/>
      <c r="T362" s="5">
        <f t="shared" si="68"/>
        <v>72</v>
      </c>
      <c r="U362" s="5">
        <f t="shared" si="24"/>
        <v>0.3822510742</v>
      </c>
      <c r="V362" s="5">
        <f t="shared" si="25"/>
        <v>60.95543938</v>
      </c>
      <c r="W362" s="5">
        <f t="shared" si="26"/>
        <v>0.06741248481</v>
      </c>
      <c r="X362" s="5">
        <f t="shared" si="27"/>
        <v>4.046247334</v>
      </c>
      <c r="Y362" s="5">
        <f t="shared" si="28"/>
        <v>40.46247334</v>
      </c>
      <c r="Z362" s="5">
        <f t="shared" si="29"/>
        <v>20.49296604</v>
      </c>
      <c r="AA362" s="5">
        <f t="shared" si="30"/>
        <v>2049.296604</v>
      </c>
      <c r="AB362" s="5"/>
      <c r="AC362" s="5">
        <f t="shared" si="69"/>
        <v>72</v>
      </c>
      <c r="AD362" s="5">
        <f t="shared" si="31"/>
        <v>0.4077802458</v>
      </c>
      <c r="AE362" s="5">
        <f t="shared" si="32"/>
        <v>63.2024919</v>
      </c>
      <c r="AF362" s="5">
        <f t="shared" si="33"/>
        <v>0.7871800653</v>
      </c>
      <c r="AG362" s="5">
        <f t="shared" si="34"/>
        <v>5.465420507</v>
      </c>
      <c r="AH362" s="5">
        <f t="shared" si="35"/>
        <v>60.11962558</v>
      </c>
      <c r="AI362" s="5">
        <f t="shared" si="36"/>
        <v>3.082866316</v>
      </c>
      <c r="AJ362" s="5">
        <f t="shared" si="37"/>
        <v>308.2866316</v>
      </c>
      <c r="AK362" s="5"/>
      <c r="AL362" s="5">
        <f t="shared" si="70"/>
        <v>72</v>
      </c>
      <c r="AM362" s="5">
        <f t="shared" si="38"/>
        <v>0.5870772898</v>
      </c>
      <c r="AN362" s="5">
        <f t="shared" si="39"/>
        <v>68.83186339</v>
      </c>
      <c r="AO362" s="5">
        <f t="shared" si="40"/>
        <v>0.395778828</v>
      </c>
      <c r="AP362" s="5">
        <f t="shared" si="41"/>
        <v>4.930185693</v>
      </c>
      <c r="AQ362" s="5">
        <f t="shared" si="42"/>
        <v>59.16222831</v>
      </c>
      <c r="AR362" s="5">
        <f t="shared" si="43"/>
        <v>9.669635075</v>
      </c>
      <c r="AS362" s="5">
        <f t="shared" si="44"/>
        <v>966.9635075</v>
      </c>
      <c r="AT362" s="5"/>
      <c r="AU362" s="5">
        <f t="shared" si="71"/>
        <v>72</v>
      </c>
      <c r="AV362" s="5">
        <f t="shared" si="45"/>
        <v>0.2871000712</v>
      </c>
      <c r="AW362" s="5">
        <f t="shared" si="46"/>
        <v>64.68463374</v>
      </c>
      <c r="AX362" s="5">
        <f t="shared" si="47"/>
        <v>0.1718578304</v>
      </c>
      <c r="AY362" s="5">
        <f t="shared" si="48"/>
        <v>4.465616463</v>
      </c>
      <c r="AZ362" s="5">
        <f t="shared" si="49"/>
        <v>58.05301402</v>
      </c>
      <c r="BA362" s="5">
        <f t="shared" si="50"/>
        <v>6.631619713</v>
      </c>
      <c r="BB362" s="5">
        <f t="shared" si="51"/>
        <v>663.1619713</v>
      </c>
      <c r="BC362" s="5"/>
      <c r="BD362" s="5">
        <f t="shared" si="72"/>
        <v>72</v>
      </c>
      <c r="BE362" s="5">
        <f t="shared" si="52"/>
        <v>0.4442314274</v>
      </c>
      <c r="BF362" s="5">
        <f t="shared" si="53"/>
        <v>62.8027133</v>
      </c>
      <c r="BG362" s="5">
        <f t="shared" si="54"/>
        <v>0.4213799285</v>
      </c>
      <c r="BH362" s="5">
        <f t="shared" si="55"/>
        <v>4.965946159</v>
      </c>
      <c r="BI362" s="5">
        <f t="shared" si="56"/>
        <v>69.52324623</v>
      </c>
      <c r="BJ362" s="5">
        <f t="shared" si="57"/>
        <v>0</v>
      </c>
      <c r="BK362" s="5">
        <f t="shared" si="58"/>
        <v>0</v>
      </c>
      <c r="BL362" s="5"/>
      <c r="BM362" s="5">
        <f t="shared" si="73"/>
        <v>72</v>
      </c>
      <c r="BN362" s="5">
        <f t="shared" si="59"/>
        <v>0.4121695161</v>
      </c>
      <c r="BO362" s="5">
        <f t="shared" si="60"/>
        <v>64.67936153</v>
      </c>
      <c r="BP362" s="5">
        <f t="shared" si="61"/>
        <v>0.01424836225</v>
      </c>
      <c r="BQ362" s="5">
        <f t="shared" si="62"/>
        <v>4.130081907</v>
      </c>
      <c r="BR362" s="5">
        <f t="shared" si="63"/>
        <v>61.9512286</v>
      </c>
      <c r="BS362" s="5">
        <f t="shared" si="64"/>
        <v>2.728132935</v>
      </c>
      <c r="BT362" s="5">
        <f t="shared" si="65"/>
        <v>272.8132935</v>
      </c>
    </row>
    <row r="363" ht="13.5" customHeight="1">
      <c r="A363" s="5"/>
      <c r="B363" s="5">
        <f t="shared" si="66"/>
        <v>73</v>
      </c>
      <c r="C363" s="5">
        <f t="shared" si="10"/>
        <v>0.04849484991</v>
      </c>
      <c r="D363" s="5">
        <f t="shared" si="11"/>
        <v>54.1629144</v>
      </c>
      <c r="E363" s="5">
        <f t="shared" si="12"/>
        <v>0.3675394154</v>
      </c>
      <c r="F363" s="5">
        <f t="shared" si="13"/>
        <v>4.846995857</v>
      </c>
      <c r="G363" s="5">
        <f t="shared" si="14"/>
        <v>38.77596686</v>
      </c>
      <c r="H363" s="5">
        <f t="shared" si="15"/>
        <v>15.38694754</v>
      </c>
      <c r="I363" s="5">
        <f t="shared" si="16"/>
        <v>1538.694754</v>
      </c>
      <c r="J363" s="5"/>
      <c r="K363" s="5">
        <f t="shared" si="67"/>
        <v>73</v>
      </c>
      <c r="L363" s="5">
        <f t="shared" si="17"/>
        <v>0.6272623698</v>
      </c>
      <c r="M363" s="5">
        <f t="shared" si="18"/>
        <v>65.01600687</v>
      </c>
      <c r="N363" s="5">
        <f t="shared" si="19"/>
        <v>0.03420226536</v>
      </c>
      <c r="O363" s="5">
        <f t="shared" si="20"/>
        <v>4.042533707</v>
      </c>
      <c r="P363" s="5">
        <f t="shared" si="21"/>
        <v>36.38280336</v>
      </c>
      <c r="Q363" s="5">
        <f t="shared" si="22"/>
        <v>28.63320351</v>
      </c>
      <c r="R363" s="5">
        <f t="shared" si="23"/>
        <v>2863.320351</v>
      </c>
      <c r="S363" s="5"/>
      <c r="T363" s="5">
        <f t="shared" si="68"/>
        <v>73</v>
      </c>
      <c r="U363" s="5">
        <f t="shared" si="24"/>
        <v>0.7995577822</v>
      </c>
      <c r="V363" s="5">
        <f t="shared" si="25"/>
        <v>69.79580563</v>
      </c>
      <c r="W363" s="5">
        <f t="shared" si="26"/>
        <v>0.1735752291</v>
      </c>
      <c r="X363" s="5">
        <f t="shared" si="27"/>
        <v>4.152309742</v>
      </c>
      <c r="Y363" s="5">
        <f t="shared" si="28"/>
        <v>41.52309742</v>
      </c>
      <c r="Z363" s="5">
        <f t="shared" si="29"/>
        <v>28.27270821</v>
      </c>
      <c r="AA363" s="5">
        <f t="shared" si="30"/>
        <v>2827.270821</v>
      </c>
      <c r="AB363" s="5"/>
      <c r="AC363" s="5">
        <f t="shared" si="69"/>
        <v>73</v>
      </c>
      <c r="AD363" s="5">
        <f t="shared" si="31"/>
        <v>0.5737459374</v>
      </c>
      <c r="AE363" s="5">
        <f t="shared" si="32"/>
        <v>68.38142272</v>
      </c>
      <c r="AF363" s="5">
        <f t="shared" si="33"/>
        <v>0.06729885766</v>
      </c>
      <c r="AG363" s="5">
        <f t="shared" si="34"/>
        <v>4.409633625</v>
      </c>
      <c r="AH363" s="5">
        <f t="shared" si="35"/>
        <v>48.50596988</v>
      </c>
      <c r="AI363" s="5">
        <f t="shared" si="36"/>
        <v>19.87545285</v>
      </c>
      <c r="AJ363" s="5">
        <f t="shared" si="37"/>
        <v>1987.545285</v>
      </c>
      <c r="AK363" s="5"/>
      <c r="AL363" s="5">
        <f t="shared" si="70"/>
        <v>73</v>
      </c>
      <c r="AM363" s="5">
        <f t="shared" si="38"/>
        <v>0.1638897565</v>
      </c>
      <c r="AN363" s="5">
        <f t="shared" si="39"/>
        <v>58.9907688</v>
      </c>
      <c r="AO363" s="5">
        <f t="shared" si="40"/>
        <v>0.2962178416</v>
      </c>
      <c r="AP363" s="5">
        <f t="shared" si="41"/>
        <v>4.311814554</v>
      </c>
      <c r="AQ363" s="5">
        <f t="shared" si="42"/>
        <v>51.74177464</v>
      </c>
      <c r="AR363" s="5">
        <f t="shared" si="43"/>
        <v>7.24899416</v>
      </c>
      <c r="AS363" s="5">
        <f t="shared" si="44"/>
        <v>724.899416</v>
      </c>
      <c r="AT363" s="5"/>
      <c r="AU363" s="5">
        <f t="shared" si="71"/>
        <v>73</v>
      </c>
      <c r="AV363" s="5">
        <f t="shared" si="45"/>
        <v>0.3589290583</v>
      </c>
      <c r="AW363" s="5">
        <f t="shared" si="46"/>
        <v>63.23868347</v>
      </c>
      <c r="AX363" s="5">
        <f t="shared" si="47"/>
        <v>0.4600249594</v>
      </c>
      <c r="AY363" s="5">
        <f t="shared" si="48"/>
        <v>4.905931211</v>
      </c>
      <c r="AZ363" s="5">
        <f t="shared" si="49"/>
        <v>63.77710574</v>
      </c>
      <c r="BA363" s="5">
        <f t="shared" si="50"/>
        <v>0</v>
      </c>
      <c r="BB363" s="5">
        <f t="shared" si="51"/>
        <v>0</v>
      </c>
      <c r="BC363" s="5"/>
      <c r="BD363" s="5">
        <f t="shared" si="72"/>
        <v>73</v>
      </c>
      <c r="BE363" s="5">
        <f t="shared" si="52"/>
        <v>0.7213348511</v>
      </c>
      <c r="BF363" s="5">
        <f t="shared" si="53"/>
        <v>68.99745964</v>
      </c>
      <c r="BG363" s="5">
        <f t="shared" si="54"/>
        <v>0.3463916773</v>
      </c>
      <c r="BH363" s="5">
        <f t="shared" si="55"/>
        <v>4.88881509</v>
      </c>
      <c r="BI363" s="5">
        <f t="shared" si="56"/>
        <v>68.44341126</v>
      </c>
      <c r="BJ363" s="5">
        <f t="shared" si="57"/>
        <v>0.5540483866</v>
      </c>
      <c r="BK363" s="5">
        <f t="shared" si="58"/>
        <v>55.40483866</v>
      </c>
      <c r="BL363" s="5"/>
      <c r="BM363" s="5">
        <f t="shared" si="73"/>
        <v>73</v>
      </c>
      <c r="BN363" s="5">
        <f t="shared" si="59"/>
        <v>0.2770671004</v>
      </c>
      <c r="BO363" s="5">
        <f t="shared" si="60"/>
        <v>60.21702285</v>
      </c>
      <c r="BP363" s="5">
        <f t="shared" si="61"/>
        <v>0.6028998022</v>
      </c>
      <c r="BQ363" s="5">
        <f t="shared" si="62"/>
        <v>4.97042003</v>
      </c>
      <c r="BR363" s="5">
        <f t="shared" si="63"/>
        <v>74.55630045</v>
      </c>
      <c r="BS363" s="5">
        <f t="shared" si="64"/>
        <v>0</v>
      </c>
      <c r="BT363" s="5">
        <f t="shared" si="65"/>
        <v>0</v>
      </c>
    </row>
    <row r="364" ht="13.5" customHeight="1">
      <c r="A364" s="5"/>
      <c r="B364" s="5">
        <f t="shared" si="66"/>
        <v>74</v>
      </c>
      <c r="C364" s="5">
        <f t="shared" si="10"/>
        <v>0.3530303888</v>
      </c>
      <c r="D364" s="5">
        <f t="shared" si="11"/>
        <v>63.69411924</v>
      </c>
      <c r="E364" s="5">
        <f t="shared" si="12"/>
        <v>0.3746254433</v>
      </c>
      <c r="F364" s="5">
        <f t="shared" si="13"/>
        <v>4.562533499</v>
      </c>
      <c r="G364" s="5">
        <f t="shared" si="14"/>
        <v>36.50026799</v>
      </c>
      <c r="H364" s="5">
        <f t="shared" si="15"/>
        <v>27.19385125</v>
      </c>
      <c r="I364" s="5">
        <f t="shared" si="16"/>
        <v>2719.385125</v>
      </c>
      <c r="J364" s="5"/>
      <c r="K364" s="5">
        <f t="shared" si="67"/>
        <v>74</v>
      </c>
      <c r="L364" s="5">
        <f t="shared" si="17"/>
        <v>0.3282382483</v>
      </c>
      <c r="M364" s="5">
        <f t="shared" si="18"/>
        <v>61.10026524</v>
      </c>
      <c r="N364" s="5">
        <f t="shared" si="19"/>
        <v>0.01391909994</v>
      </c>
      <c r="O364" s="5">
        <f t="shared" si="20"/>
        <v>4.197394397</v>
      </c>
      <c r="P364" s="5">
        <f t="shared" si="21"/>
        <v>37.77654958</v>
      </c>
      <c r="Q364" s="5">
        <f t="shared" si="22"/>
        <v>23.32371566</v>
      </c>
      <c r="R364" s="5">
        <f t="shared" si="23"/>
        <v>2332.371566</v>
      </c>
      <c r="S364" s="5"/>
      <c r="T364" s="5">
        <f t="shared" si="68"/>
        <v>74</v>
      </c>
      <c r="U364" s="5">
        <f t="shared" si="24"/>
        <v>0.5600292132</v>
      </c>
      <c r="V364" s="5">
        <f t="shared" si="25"/>
        <v>65.12021133</v>
      </c>
      <c r="W364" s="5">
        <f t="shared" si="26"/>
        <v>0.8557291365</v>
      </c>
      <c r="X364" s="5">
        <f t="shared" si="27"/>
        <v>5.131290688</v>
      </c>
      <c r="Y364" s="5">
        <f t="shared" si="28"/>
        <v>51.31290688</v>
      </c>
      <c r="Z364" s="5">
        <f t="shared" si="29"/>
        <v>13.80730445</v>
      </c>
      <c r="AA364" s="5">
        <f t="shared" si="30"/>
        <v>1380.730445</v>
      </c>
      <c r="AB364" s="5"/>
      <c r="AC364" s="5">
        <f t="shared" si="69"/>
        <v>74</v>
      </c>
      <c r="AD364" s="5">
        <f t="shared" si="31"/>
        <v>0.4020565414</v>
      </c>
      <c r="AE364" s="5">
        <f t="shared" si="32"/>
        <v>61.75842259</v>
      </c>
      <c r="AF364" s="5">
        <f t="shared" si="33"/>
        <v>0.5605916069</v>
      </c>
      <c r="AG364" s="5">
        <f t="shared" si="34"/>
        <v>4.785120929</v>
      </c>
      <c r="AH364" s="5">
        <f t="shared" si="35"/>
        <v>52.63633021</v>
      </c>
      <c r="AI364" s="5">
        <f t="shared" si="36"/>
        <v>9.122092375</v>
      </c>
      <c r="AJ364" s="5">
        <f t="shared" si="37"/>
        <v>912.2092375</v>
      </c>
      <c r="AK364" s="5"/>
      <c r="AL364" s="5">
        <f t="shared" si="70"/>
        <v>74</v>
      </c>
      <c r="AM364" s="5">
        <f t="shared" si="38"/>
        <v>0.2919263688</v>
      </c>
      <c r="AN364" s="5">
        <f t="shared" si="39"/>
        <v>60.2601901</v>
      </c>
      <c r="AO364" s="5">
        <f t="shared" si="40"/>
        <v>0.6739398704</v>
      </c>
      <c r="AP364" s="5">
        <f t="shared" si="41"/>
        <v>4.782005496</v>
      </c>
      <c r="AQ364" s="5">
        <f t="shared" si="42"/>
        <v>57.38406595</v>
      </c>
      <c r="AR364" s="5">
        <f t="shared" si="43"/>
        <v>2.876124144</v>
      </c>
      <c r="AS364" s="5">
        <f t="shared" si="44"/>
        <v>287.6124144</v>
      </c>
      <c r="AT364" s="5"/>
      <c r="AU364" s="5">
        <f t="shared" si="71"/>
        <v>74</v>
      </c>
      <c r="AV364" s="5">
        <f t="shared" si="45"/>
        <v>0.01703143317</v>
      </c>
      <c r="AW364" s="5">
        <f t="shared" si="46"/>
        <v>52.71445868</v>
      </c>
      <c r="AX364" s="5">
        <f t="shared" si="47"/>
        <v>0.5396532609</v>
      </c>
      <c r="AY364" s="5">
        <f t="shared" si="48"/>
        <v>4.993123623</v>
      </c>
      <c r="AZ364" s="5">
        <f t="shared" si="49"/>
        <v>64.9106071</v>
      </c>
      <c r="BA364" s="5">
        <f t="shared" si="50"/>
        <v>0</v>
      </c>
      <c r="BB364" s="5">
        <f t="shared" si="51"/>
        <v>0</v>
      </c>
      <c r="BC364" s="5"/>
      <c r="BD364" s="5">
        <f t="shared" si="72"/>
        <v>74</v>
      </c>
      <c r="BE364" s="5">
        <f t="shared" si="52"/>
        <v>0.6906652462</v>
      </c>
      <c r="BF364" s="5">
        <f t="shared" si="53"/>
        <v>67.04151611</v>
      </c>
      <c r="BG364" s="5">
        <f t="shared" si="54"/>
        <v>0.09574762257</v>
      </c>
      <c r="BH364" s="5">
        <f t="shared" si="55"/>
        <v>4.461930887</v>
      </c>
      <c r="BI364" s="5">
        <f t="shared" si="56"/>
        <v>62.46703241</v>
      </c>
      <c r="BJ364" s="5">
        <f t="shared" si="57"/>
        <v>4.574483703</v>
      </c>
      <c r="BK364" s="5">
        <f t="shared" si="58"/>
        <v>457.4483703</v>
      </c>
      <c r="BL364" s="5"/>
      <c r="BM364" s="5">
        <f t="shared" si="73"/>
        <v>74</v>
      </c>
      <c r="BN364" s="5">
        <f t="shared" si="59"/>
        <v>0.05181413532</v>
      </c>
      <c r="BO364" s="5">
        <f t="shared" si="60"/>
        <v>52.45566331</v>
      </c>
      <c r="BP364" s="5">
        <f t="shared" si="61"/>
        <v>0.6345750054</v>
      </c>
      <c r="BQ364" s="5">
        <f t="shared" si="62"/>
        <v>4.752731614</v>
      </c>
      <c r="BR364" s="5">
        <f t="shared" si="63"/>
        <v>71.2909742</v>
      </c>
      <c r="BS364" s="5">
        <f t="shared" si="64"/>
        <v>0</v>
      </c>
      <c r="BT364" s="5">
        <f t="shared" si="65"/>
        <v>0</v>
      </c>
    </row>
    <row r="365" ht="13.5" customHeight="1">
      <c r="A365" s="5"/>
      <c r="B365" s="5">
        <f t="shared" si="66"/>
        <v>75</v>
      </c>
      <c r="C365" s="5">
        <f t="shared" si="10"/>
        <v>0.5103501354</v>
      </c>
      <c r="D365" s="5">
        <f t="shared" si="11"/>
        <v>61.97462002</v>
      </c>
      <c r="E365" s="5">
        <f t="shared" si="12"/>
        <v>0.7273883044</v>
      </c>
      <c r="F365" s="5">
        <f t="shared" si="13"/>
        <v>5.029036265</v>
      </c>
      <c r="G365" s="5">
        <f t="shared" si="14"/>
        <v>40.23229012</v>
      </c>
      <c r="H365" s="5">
        <f t="shared" si="15"/>
        <v>21.7423299</v>
      </c>
      <c r="I365" s="5">
        <f t="shared" si="16"/>
        <v>2174.23299</v>
      </c>
      <c r="J365" s="5"/>
      <c r="K365" s="5">
        <f t="shared" si="67"/>
        <v>75</v>
      </c>
      <c r="L365" s="5">
        <f t="shared" si="17"/>
        <v>0.7906114488</v>
      </c>
      <c r="M365" s="5">
        <f t="shared" si="18"/>
        <v>65.26667857</v>
      </c>
      <c r="N365" s="5">
        <f t="shared" si="19"/>
        <v>0.8766843954</v>
      </c>
      <c r="O365" s="5">
        <f t="shared" si="20"/>
        <v>5.329461142</v>
      </c>
      <c r="P365" s="5">
        <f t="shared" si="21"/>
        <v>47.96515028</v>
      </c>
      <c r="Q365" s="5">
        <f t="shared" si="22"/>
        <v>17.3015283</v>
      </c>
      <c r="R365" s="5">
        <f t="shared" si="23"/>
        <v>1730.15283</v>
      </c>
      <c r="S365" s="5"/>
      <c r="T365" s="5">
        <f t="shared" si="68"/>
        <v>75</v>
      </c>
      <c r="U365" s="5">
        <f t="shared" si="24"/>
        <v>0.9092026307</v>
      </c>
      <c r="V365" s="5">
        <f t="shared" si="25"/>
        <v>78.3817166</v>
      </c>
      <c r="W365" s="5">
        <f t="shared" si="26"/>
        <v>0.9625329206</v>
      </c>
      <c r="X365" s="5">
        <f t="shared" si="27"/>
        <v>5.73951863</v>
      </c>
      <c r="Y365" s="5">
        <f t="shared" si="28"/>
        <v>57.3951863</v>
      </c>
      <c r="Z365" s="5">
        <f t="shared" si="29"/>
        <v>20.9865303</v>
      </c>
      <c r="AA365" s="5">
        <f t="shared" si="30"/>
        <v>2098.65303</v>
      </c>
      <c r="AB365" s="5"/>
      <c r="AC365" s="5">
        <f t="shared" si="69"/>
        <v>75</v>
      </c>
      <c r="AD365" s="5">
        <f t="shared" si="31"/>
        <v>0.7382564542</v>
      </c>
      <c r="AE365" s="5">
        <f t="shared" si="32"/>
        <v>69.15159258</v>
      </c>
      <c r="AF365" s="5">
        <f t="shared" si="33"/>
        <v>0.005903032065</v>
      </c>
      <c r="AG365" s="5">
        <f t="shared" si="34"/>
        <v>4.314236346</v>
      </c>
      <c r="AH365" s="5">
        <f t="shared" si="35"/>
        <v>47.45659981</v>
      </c>
      <c r="AI365" s="5">
        <f t="shared" si="36"/>
        <v>21.69499277</v>
      </c>
      <c r="AJ365" s="5">
        <f t="shared" si="37"/>
        <v>2169.499277</v>
      </c>
      <c r="AK365" s="5"/>
      <c r="AL365" s="5">
        <f t="shared" si="70"/>
        <v>75</v>
      </c>
      <c r="AM365" s="5">
        <f t="shared" si="38"/>
        <v>0.9567518035</v>
      </c>
      <c r="AN365" s="5">
        <f t="shared" si="39"/>
        <v>78.09818782</v>
      </c>
      <c r="AO365" s="5">
        <f t="shared" si="40"/>
        <v>0.39446177</v>
      </c>
      <c r="AP365" s="5">
        <f t="shared" si="41"/>
        <v>4.602921811</v>
      </c>
      <c r="AQ365" s="5">
        <f t="shared" si="42"/>
        <v>55.23506174</v>
      </c>
      <c r="AR365" s="5">
        <f t="shared" si="43"/>
        <v>22.86312608</v>
      </c>
      <c r="AS365" s="5">
        <f t="shared" si="44"/>
        <v>2286.312608</v>
      </c>
      <c r="AT365" s="5"/>
      <c r="AU365" s="5">
        <f t="shared" si="71"/>
        <v>75</v>
      </c>
      <c r="AV365" s="5">
        <f t="shared" si="45"/>
        <v>0.2120538184</v>
      </c>
      <c r="AW365" s="5">
        <f t="shared" si="46"/>
        <v>57.15640349</v>
      </c>
      <c r="AX365" s="5">
        <f t="shared" si="47"/>
        <v>0.05198362415</v>
      </c>
      <c r="AY365" s="5">
        <f t="shared" si="48"/>
        <v>4.023835161</v>
      </c>
      <c r="AZ365" s="5">
        <f t="shared" si="49"/>
        <v>52.3098571</v>
      </c>
      <c r="BA365" s="5">
        <f t="shared" si="50"/>
        <v>4.846546397</v>
      </c>
      <c r="BB365" s="5">
        <f t="shared" si="51"/>
        <v>484.6546397</v>
      </c>
      <c r="BC365" s="5"/>
      <c r="BD365" s="5">
        <f t="shared" si="72"/>
        <v>75</v>
      </c>
      <c r="BE365" s="5">
        <f t="shared" si="52"/>
        <v>0.5265544366</v>
      </c>
      <c r="BF365" s="5">
        <f t="shared" si="53"/>
        <v>64.05424485</v>
      </c>
      <c r="BG365" s="5">
        <f t="shared" si="54"/>
        <v>0.5163684978</v>
      </c>
      <c r="BH365" s="5">
        <f t="shared" si="55"/>
        <v>4.622357727</v>
      </c>
      <c r="BI365" s="5">
        <f t="shared" si="56"/>
        <v>64.71300818</v>
      </c>
      <c r="BJ365" s="5">
        <f t="shared" si="57"/>
        <v>0</v>
      </c>
      <c r="BK365" s="5">
        <f t="shared" si="58"/>
        <v>0</v>
      </c>
      <c r="BL365" s="5"/>
      <c r="BM365" s="5">
        <f t="shared" si="73"/>
        <v>75</v>
      </c>
      <c r="BN365" s="5">
        <f t="shared" si="59"/>
        <v>0.3062275219</v>
      </c>
      <c r="BO365" s="5">
        <f t="shared" si="60"/>
        <v>62.51554936</v>
      </c>
      <c r="BP365" s="5">
        <f t="shared" si="61"/>
        <v>0.4341723598</v>
      </c>
      <c r="BQ365" s="5">
        <f t="shared" si="62"/>
        <v>4.735315629</v>
      </c>
      <c r="BR365" s="5">
        <f t="shared" si="63"/>
        <v>71.02973443</v>
      </c>
      <c r="BS365" s="5">
        <f t="shared" si="64"/>
        <v>0</v>
      </c>
      <c r="BT365" s="5">
        <f t="shared" si="65"/>
        <v>0</v>
      </c>
    </row>
    <row r="366" ht="13.5" customHeight="1">
      <c r="A366" s="5"/>
      <c r="B366" s="5">
        <f t="shared" si="66"/>
        <v>76</v>
      </c>
      <c r="C366" s="5">
        <f t="shared" si="10"/>
        <v>0.09264459642</v>
      </c>
      <c r="D366" s="5">
        <f t="shared" si="11"/>
        <v>51.38366194</v>
      </c>
      <c r="E366" s="5">
        <f t="shared" si="12"/>
        <v>0.5097556857</v>
      </c>
      <c r="F366" s="5">
        <f t="shared" si="13"/>
        <v>4.985409803</v>
      </c>
      <c r="G366" s="5">
        <f t="shared" si="14"/>
        <v>39.88327842</v>
      </c>
      <c r="H366" s="5">
        <f t="shared" si="15"/>
        <v>11.50038351</v>
      </c>
      <c r="I366" s="5">
        <f t="shared" si="16"/>
        <v>1150.038351</v>
      </c>
      <c r="J366" s="5"/>
      <c r="K366" s="5">
        <f t="shared" si="67"/>
        <v>76</v>
      </c>
      <c r="L366" s="5">
        <f t="shared" si="17"/>
        <v>0.3857906261</v>
      </c>
      <c r="M366" s="5">
        <f t="shared" si="18"/>
        <v>60.69052552</v>
      </c>
      <c r="N366" s="5">
        <f t="shared" si="19"/>
        <v>0.247763633</v>
      </c>
      <c r="O366" s="5">
        <f t="shared" si="20"/>
        <v>4.107271113</v>
      </c>
      <c r="P366" s="5">
        <f t="shared" si="21"/>
        <v>36.96544001</v>
      </c>
      <c r="Q366" s="5">
        <f t="shared" si="22"/>
        <v>23.7250855</v>
      </c>
      <c r="R366" s="5">
        <f t="shared" si="23"/>
        <v>2372.50855</v>
      </c>
      <c r="S366" s="5"/>
      <c r="T366" s="5">
        <f t="shared" si="68"/>
        <v>76</v>
      </c>
      <c r="U366" s="5">
        <f t="shared" si="24"/>
        <v>0.1346529583</v>
      </c>
      <c r="V366" s="5">
        <f t="shared" si="25"/>
        <v>55.55193718</v>
      </c>
      <c r="W366" s="5">
        <f t="shared" si="26"/>
        <v>0.8684272939</v>
      </c>
      <c r="X366" s="5">
        <f t="shared" si="27"/>
        <v>5.482780235</v>
      </c>
      <c r="Y366" s="5">
        <f t="shared" si="28"/>
        <v>54.82780235</v>
      </c>
      <c r="Z366" s="5">
        <f t="shared" si="29"/>
        <v>0.7241348277</v>
      </c>
      <c r="AA366" s="5">
        <f t="shared" si="30"/>
        <v>72.41348277</v>
      </c>
      <c r="AB366" s="5"/>
      <c r="AC366" s="5">
        <f t="shared" si="69"/>
        <v>76</v>
      </c>
      <c r="AD366" s="5">
        <f t="shared" si="31"/>
        <v>0.8794373045</v>
      </c>
      <c r="AE366" s="5">
        <f t="shared" si="32"/>
        <v>67.48236282</v>
      </c>
      <c r="AF366" s="5">
        <f t="shared" si="33"/>
        <v>0.6175001958</v>
      </c>
      <c r="AG366" s="5">
        <f t="shared" si="34"/>
        <v>4.516105307</v>
      </c>
      <c r="AH366" s="5">
        <f t="shared" si="35"/>
        <v>49.67715837</v>
      </c>
      <c r="AI366" s="5">
        <f t="shared" si="36"/>
        <v>17.80520444</v>
      </c>
      <c r="AJ366" s="5">
        <f t="shared" si="37"/>
        <v>1780.520444</v>
      </c>
      <c r="AK366" s="5"/>
      <c r="AL366" s="5">
        <f t="shared" si="70"/>
        <v>76</v>
      </c>
      <c r="AM366" s="5">
        <f t="shared" si="38"/>
        <v>0.1536452791</v>
      </c>
      <c r="AN366" s="5">
        <f t="shared" si="39"/>
        <v>55.21722226</v>
      </c>
      <c r="AO366" s="5">
        <f t="shared" si="40"/>
        <v>0.0900724247</v>
      </c>
      <c r="AP366" s="5">
        <f t="shared" si="41"/>
        <v>4.0577953</v>
      </c>
      <c r="AQ366" s="5">
        <f t="shared" si="42"/>
        <v>48.6935436</v>
      </c>
      <c r="AR366" s="5">
        <f t="shared" si="43"/>
        <v>6.523678656</v>
      </c>
      <c r="AS366" s="5">
        <f t="shared" si="44"/>
        <v>652.3678656</v>
      </c>
      <c r="AT366" s="5"/>
      <c r="AU366" s="5">
        <f t="shared" si="71"/>
        <v>76</v>
      </c>
      <c r="AV366" s="5">
        <f t="shared" si="45"/>
        <v>0.8865561234</v>
      </c>
      <c r="AW366" s="5">
        <f t="shared" si="46"/>
        <v>66.18861199</v>
      </c>
      <c r="AX366" s="5">
        <f t="shared" si="47"/>
        <v>0.7696624916</v>
      </c>
      <c r="AY366" s="5">
        <f t="shared" si="48"/>
        <v>5.376344278</v>
      </c>
      <c r="AZ366" s="5">
        <f t="shared" si="49"/>
        <v>69.89247562</v>
      </c>
      <c r="BA366" s="5">
        <f t="shared" si="50"/>
        <v>0</v>
      </c>
      <c r="BB366" s="5">
        <f t="shared" si="51"/>
        <v>0</v>
      </c>
      <c r="BC366" s="5"/>
      <c r="BD366" s="5">
        <f t="shared" si="72"/>
        <v>76</v>
      </c>
      <c r="BE366" s="5">
        <f t="shared" si="52"/>
        <v>0.6629763225</v>
      </c>
      <c r="BF366" s="5">
        <f t="shared" si="53"/>
        <v>69.13621012</v>
      </c>
      <c r="BG366" s="5">
        <f t="shared" si="54"/>
        <v>0.0087922999</v>
      </c>
      <c r="BH366" s="5">
        <f t="shared" si="55"/>
        <v>4.146082994</v>
      </c>
      <c r="BI366" s="5">
        <f t="shared" si="56"/>
        <v>58.04516192</v>
      </c>
      <c r="BJ366" s="5">
        <f t="shared" si="57"/>
        <v>11.09104821</v>
      </c>
      <c r="BK366" s="5">
        <f t="shared" si="58"/>
        <v>1109.104821</v>
      </c>
      <c r="BL366" s="5"/>
      <c r="BM366" s="5">
        <f t="shared" si="73"/>
        <v>76</v>
      </c>
      <c r="BN366" s="5">
        <f t="shared" si="59"/>
        <v>0.08488089199</v>
      </c>
      <c r="BO366" s="5">
        <f t="shared" si="60"/>
        <v>54.06506323</v>
      </c>
      <c r="BP366" s="5">
        <f t="shared" si="61"/>
        <v>0.01534653494</v>
      </c>
      <c r="BQ366" s="5">
        <f t="shared" si="62"/>
        <v>4.338437105</v>
      </c>
      <c r="BR366" s="5">
        <f t="shared" si="63"/>
        <v>65.07655658</v>
      </c>
      <c r="BS366" s="5">
        <f t="shared" si="64"/>
        <v>0</v>
      </c>
      <c r="BT366" s="5">
        <f t="shared" si="65"/>
        <v>0</v>
      </c>
    </row>
    <row r="367" ht="13.5" customHeight="1">
      <c r="A367" s="5"/>
      <c r="B367" s="5">
        <f t="shared" si="66"/>
        <v>77</v>
      </c>
      <c r="C367" s="5">
        <f t="shared" si="10"/>
        <v>0.6986169985</v>
      </c>
      <c r="D367" s="5">
        <f t="shared" si="11"/>
        <v>68.96629504</v>
      </c>
      <c r="E367" s="5">
        <f t="shared" si="12"/>
        <v>0.7819653217</v>
      </c>
      <c r="F367" s="5">
        <f t="shared" si="13"/>
        <v>5.301654368</v>
      </c>
      <c r="G367" s="5">
        <f t="shared" si="14"/>
        <v>42.41323494</v>
      </c>
      <c r="H367" s="5">
        <f t="shared" si="15"/>
        <v>26.5530601</v>
      </c>
      <c r="I367" s="5">
        <f t="shared" si="16"/>
        <v>2655.30601</v>
      </c>
      <c r="J367" s="5"/>
      <c r="K367" s="5">
        <f t="shared" si="67"/>
        <v>77</v>
      </c>
      <c r="L367" s="5">
        <f t="shared" si="17"/>
        <v>0.6842872188</v>
      </c>
      <c r="M367" s="5">
        <f t="shared" si="18"/>
        <v>67.2224439</v>
      </c>
      <c r="N367" s="5">
        <f t="shared" si="19"/>
        <v>0.2295562226</v>
      </c>
      <c r="O367" s="5">
        <f t="shared" si="20"/>
        <v>4.068754298</v>
      </c>
      <c r="P367" s="5">
        <f t="shared" si="21"/>
        <v>36.61878868</v>
      </c>
      <c r="Q367" s="5">
        <f t="shared" si="22"/>
        <v>30.60365522</v>
      </c>
      <c r="R367" s="5">
        <f t="shared" si="23"/>
        <v>3060.365522</v>
      </c>
      <c r="S367" s="5"/>
      <c r="T367" s="5">
        <f t="shared" si="68"/>
        <v>77</v>
      </c>
      <c r="U367" s="5">
        <f t="shared" si="24"/>
        <v>0.2880944042</v>
      </c>
      <c r="V367" s="5">
        <f t="shared" si="25"/>
        <v>60.83338974</v>
      </c>
      <c r="W367" s="5">
        <f t="shared" si="26"/>
        <v>0.2837960446</v>
      </c>
      <c r="X367" s="5">
        <f t="shared" si="27"/>
        <v>4.278385578</v>
      </c>
      <c r="Y367" s="5">
        <f t="shared" si="28"/>
        <v>42.78385578</v>
      </c>
      <c r="Z367" s="5">
        <f t="shared" si="29"/>
        <v>18.04953397</v>
      </c>
      <c r="AA367" s="5">
        <f t="shared" si="30"/>
        <v>1804.953397</v>
      </c>
      <c r="AB367" s="5"/>
      <c r="AC367" s="5">
        <f t="shared" si="69"/>
        <v>77</v>
      </c>
      <c r="AD367" s="5">
        <f t="shared" si="31"/>
        <v>0.6205262984</v>
      </c>
      <c r="AE367" s="5">
        <f t="shared" si="32"/>
        <v>65.52760295</v>
      </c>
      <c r="AF367" s="5">
        <f t="shared" si="33"/>
        <v>0.8836380477</v>
      </c>
      <c r="AG367" s="5">
        <f t="shared" si="34"/>
        <v>5.171938205</v>
      </c>
      <c r="AH367" s="5">
        <f t="shared" si="35"/>
        <v>56.89132026</v>
      </c>
      <c r="AI367" s="5">
        <f t="shared" si="36"/>
        <v>8.636282697</v>
      </c>
      <c r="AJ367" s="5">
        <f t="shared" si="37"/>
        <v>863.6282697</v>
      </c>
      <c r="AK367" s="5"/>
      <c r="AL367" s="5">
        <f t="shared" si="70"/>
        <v>77</v>
      </c>
      <c r="AM367" s="5">
        <f t="shared" si="38"/>
        <v>0.3683196243</v>
      </c>
      <c r="AN367" s="5">
        <f t="shared" si="39"/>
        <v>63.48409572</v>
      </c>
      <c r="AO367" s="5">
        <f t="shared" si="40"/>
        <v>0.4091851982</v>
      </c>
      <c r="AP367" s="5">
        <f t="shared" si="41"/>
        <v>4.590826107</v>
      </c>
      <c r="AQ367" s="5">
        <f t="shared" si="42"/>
        <v>55.08991329</v>
      </c>
      <c r="AR367" s="5">
        <f t="shared" si="43"/>
        <v>8.394182426</v>
      </c>
      <c r="AS367" s="5">
        <f t="shared" si="44"/>
        <v>839.4182426</v>
      </c>
      <c r="AT367" s="5"/>
      <c r="AU367" s="5">
        <f t="shared" si="71"/>
        <v>77</v>
      </c>
      <c r="AV367" s="5">
        <f t="shared" si="45"/>
        <v>0.8462526611</v>
      </c>
      <c r="AW367" s="5">
        <f t="shared" si="46"/>
        <v>68.31996575</v>
      </c>
      <c r="AX367" s="5">
        <f t="shared" si="47"/>
        <v>0.9235080849</v>
      </c>
      <c r="AY367" s="5">
        <f t="shared" si="48"/>
        <v>5.913958579</v>
      </c>
      <c r="AZ367" s="5">
        <f t="shared" si="49"/>
        <v>76.88146153</v>
      </c>
      <c r="BA367" s="5">
        <f t="shared" si="50"/>
        <v>0</v>
      </c>
      <c r="BB367" s="5">
        <f t="shared" si="51"/>
        <v>0</v>
      </c>
      <c r="BC367" s="5"/>
      <c r="BD367" s="5">
        <f t="shared" si="72"/>
        <v>77</v>
      </c>
      <c r="BE367" s="5">
        <f t="shared" si="52"/>
        <v>0.2927031207</v>
      </c>
      <c r="BF367" s="5">
        <f t="shared" si="53"/>
        <v>60.33898303</v>
      </c>
      <c r="BG367" s="5">
        <f t="shared" si="54"/>
        <v>0.967983834</v>
      </c>
      <c r="BH367" s="5">
        <f t="shared" si="55"/>
        <v>5.507682502</v>
      </c>
      <c r="BI367" s="5">
        <f t="shared" si="56"/>
        <v>77.10755502</v>
      </c>
      <c r="BJ367" s="5">
        <f t="shared" si="57"/>
        <v>0</v>
      </c>
      <c r="BK367" s="5">
        <f t="shared" si="58"/>
        <v>0</v>
      </c>
      <c r="BL367" s="5"/>
      <c r="BM367" s="5">
        <f t="shared" si="73"/>
        <v>77</v>
      </c>
      <c r="BN367" s="5">
        <f t="shared" si="59"/>
        <v>0.7061008534</v>
      </c>
      <c r="BO367" s="5">
        <f t="shared" si="60"/>
        <v>66.22289499</v>
      </c>
      <c r="BP367" s="5">
        <f t="shared" si="61"/>
        <v>0.7720875753</v>
      </c>
      <c r="BQ367" s="5">
        <f t="shared" si="62"/>
        <v>5.147622081</v>
      </c>
      <c r="BR367" s="5">
        <f t="shared" si="63"/>
        <v>77.21433121</v>
      </c>
      <c r="BS367" s="5">
        <f t="shared" si="64"/>
        <v>0</v>
      </c>
      <c r="BT367" s="5">
        <f t="shared" si="65"/>
        <v>0</v>
      </c>
    </row>
    <row r="368" ht="13.5" customHeight="1">
      <c r="A368" s="5"/>
      <c r="B368" s="5">
        <f t="shared" si="66"/>
        <v>78</v>
      </c>
      <c r="C368" s="5">
        <f t="shared" si="10"/>
        <v>0.6605934174</v>
      </c>
      <c r="D368" s="5">
        <f t="shared" si="11"/>
        <v>65.06089126</v>
      </c>
      <c r="E368" s="5">
        <f t="shared" si="12"/>
        <v>0.06831162506</v>
      </c>
      <c r="F368" s="5">
        <f t="shared" si="13"/>
        <v>4.449526182</v>
      </c>
      <c r="G368" s="5">
        <f t="shared" si="14"/>
        <v>35.59620946</v>
      </c>
      <c r="H368" s="5">
        <f t="shared" si="15"/>
        <v>29.4646818</v>
      </c>
      <c r="I368" s="5">
        <f t="shared" si="16"/>
        <v>2946.46818</v>
      </c>
      <c r="J368" s="5"/>
      <c r="K368" s="5">
        <f t="shared" si="67"/>
        <v>78</v>
      </c>
      <c r="L368" s="5">
        <f t="shared" si="17"/>
        <v>0.1914196374</v>
      </c>
      <c r="M368" s="5">
        <f t="shared" si="18"/>
        <v>59.6394901</v>
      </c>
      <c r="N368" s="5">
        <f t="shared" si="19"/>
        <v>0.694132533</v>
      </c>
      <c r="O368" s="5">
        <f t="shared" si="20"/>
        <v>4.884846264</v>
      </c>
      <c r="P368" s="5">
        <f t="shared" si="21"/>
        <v>43.96361637</v>
      </c>
      <c r="Q368" s="5">
        <f t="shared" si="22"/>
        <v>15.67587372</v>
      </c>
      <c r="R368" s="5">
        <f t="shared" si="23"/>
        <v>1567.587372</v>
      </c>
      <c r="S368" s="5"/>
      <c r="T368" s="5">
        <f t="shared" si="68"/>
        <v>78</v>
      </c>
      <c r="U368" s="5">
        <f t="shared" si="24"/>
        <v>0.07085068491</v>
      </c>
      <c r="V368" s="5">
        <f t="shared" si="25"/>
        <v>54.22346226</v>
      </c>
      <c r="W368" s="5">
        <f t="shared" si="26"/>
        <v>0.1102534268</v>
      </c>
      <c r="X368" s="5">
        <f t="shared" si="27"/>
        <v>4.276949687</v>
      </c>
      <c r="Y368" s="5">
        <f t="shared" si="28"/>
        <v>42.76949687</v>
      </c>
      <c r="Z368" s="5">
        <f t="shared" si="29"/>
        <v>11.45396539</v>
      </c>
      <c r="AA368" s="5">
        <f t="shared" si="30"/>
        <v>1145.396539</v>
      </c>
      <c r="AB368" s="5"/>
      <c r="AC368" s="5">
        <f t="shared" si="69"/>
        <v>78</v>
      </c>
      <c r="AD368" s="5">
        <f t="shared" si="31"/>
        <v>0.3730113897</v>
      </c>
      <c r="AE368" s="5">
        <f t="shared" si="32"/>
        <v>60.53550882</v>
      </c>
      <c r="AF368" s="5">
        <f t="shared" si="33"/>
        <v>0.404933451</v>
      </c>
      <c r="AG368" s="5">
        <f t="shared" si="34"/>
        <v>4.59543863</v>
      </c>
      <c r="AH368" s="5">
        <f t="shared" si="35"/>
        <v>50.54982493</v>
      </c>
      <c r="AI368" s="5">
        <f t="shared" si="36"/>
        <v>9.985683891</v>
      </c>
      <c r="AJ368" s="5">
        <f t="shared" si="37"/>
        <v>998.5683891</v>
      </c>
      <c r="AK368" s="5"/>
      <c r="AL368" s="5">
        <f t="shared" si="70"/>
        <v>78</v>
      </c>
      <c r="AM368" s="5">
        <f t="shared" si="38"/>
        <v>0.6665183134</v>
      </c>
      <c r="AN368" s="5">
        <f t="shared" si="39"/>
        <v>69.77144275</v>
      </c>
      <c r="AO368" s="5">
        <f t="shared" si="40"/>
        <v>0.5239338358</v>
      </c>
      <c r="AP368" s="5">
        <f t="shared" si="41"/>
        <v>4.860962331</v>
      </c>
      <c r="AQ368" s="5">
        <f t="shared" si="42"/>
        <v>58.33154797</v>
      </c>
      <c r="AR368" s="5">
        <f t="shared" si="43"/>
        <v>11.43989477</v>
      </c>
      <c r="AS368" s="5">
        <f t="shared" si="44"/>
        <v>1143.989477</v>
      </c>
      <c r="AT368" s="5"/>
      <c r="AU368" s="5">
        <f t="shared" si="71"/>
        <v>78</v>
      </c>
      <c r="AV368" s="5">
        <f t="shared" si="45"/>
        <v>0.740698789</v>
      </c>
      <c r="AW368" s="5">
        <f t="shared" si="46"/>
        <v>69.09078119</v>
      </c>
      <c r="AX368" s="5">
        <f t="shared" si="47"/>
        <v>0.7774608016</v>
      </c>
      <c r="AY368" s="5">
        <f t="shared" si="48"/>
        <v>5.475419299</v>
      </c>
      <c r="AZ368" s="5">
        <f t="shared" si="49"/>
        <v>71.18045089</v>
      </c>
      <c r="BA368" s="5">
        <f t="shared" si="50"/>
        <v>0</v>
      </c>
      <c r="BB368" s="5">
        <f t="shared" si="51"/>
        <v>0</v>
      </c>
      <c r="BC368" s="5"/>
      <c r="BD368" s="5">
        <f t="shared" si="72"/>
        <v>78</v>
      </c>
      <c r="BE368" s="5">
        <f t="shared" si="52"/>
        <v>0.8303347608</v>
      </c>
      <c r="BF368" s="5">
        <f t="shared" si="53"/>
        <v>68.79093633</v>
      </c>
      <c r="BG368" s="5">
        <f t="shared" si="54"/>
        <v>0.4809900217</v>
      </c>
      <c r="BH368" s="5">
        <f t="shared" si="55"/>
        <v>4.786634326</v>
      </c>
      <c r="BI368" s="5">
        <f t="shared" si="56"/>
        <v>67.01288057</v>
      </c>
      <c r="BJ368" s="5">
        <f t="shared" si="57"/>
        <v>1.77805576</v>
      </c>
      <c r="BK368" s="5">
        <f t="shared" si="58"/>
        <v>177.805576</v>
      </c>
      <c r="BL368" s="5"/>
      <c r="BM368" s="5">
        <f t="shared" si="73"/>
        <v>78</v>
      </c>
      <c r="BN368" s="5">
        <f t="shared" si="59"/>
        <v>0.3242711934</v>
      </c>
      <c r="BO368" s="5">
        <f t="shared" si="60"/>
        <v>64.31860025</v>
      </c>
      <c r="BP368" s="5">
        <f t="shared" si="61"/>
        <v>0.1121440647</v>
      </c>
      <c r="BQ368" s="5">
        <f t="shared" si="62"/>
        <v>4.260144955</v>
      </c>
      <c r="BR368" s="5">
        <f t="shared" si="63"/>
        <v>63.90217433</v>
      </c>
      <c r="BS368" s="5">
        <f t="shared" si="64"/>
        <v>0.4164259174</v>
      </c>
      <c r="BT368" s="5">
        <f t="shared" si="65"/>
        <v>41.64259174</v>
      </c>
    </row>
    <row r="369" ht="13.5" customHeight="1">
      <c r="A369" s="5"/>
      <c r="B369" s="5">
        <f t="shared" si="66"/>
        <v>79</v>
      </c>
      <c r="C369" s="5">
        <f t="shared" si="10"/>
        <v>0.2399648911</v>
      </c>
      <c r="D369" s="5">
        <f t="shared" si="11"/>
        <v>57.71467766</v>
      </c>
      <c r="E369" s="5">
        <f t="shared" si="12"/>
        <v>0.06969380167</v>
      </c>
      <c r="F369" s="5">
        <f t="shared" si="13"/>
        <v>4.208172454</v>
      </c>
      <c r="G369" s="5">
        <f t="shared" si="14"/>
        <v>33.66537963</v>
      </c>
      <c r="H369" s="5">
        <f t="shared" si="15"/>
        <v>24.04929803</v>
      </c>
      <c r="I369" s="5">
        <f t="shared" si="16"/>
        <v>2404.929803</v>
      </c>
      <c r="J369" s="5"/>
      <c r="K369" s="5">
        <f t="shared" si="67"/>
        <v>79</v>
      </c>
      <c r="L369" s="5">
        <f t="shared" si="17"/>
        <v>0.5182681772</v>
      </c>
      <c r="M369" s="5">
        <f t="shared" si="18"/>
        <v>62.42251399</v>
      </c>
      <c r="N369" s="5">
        <f t="shared" si="19"/>
        <v>0.7869306604</v>
      </c>
      <c r="O369" s="5">
        <f t="shared" si="20"/>
        <v>5.002695872</v>
      </c>
      <c r="P369" s="5">
        <f t="shared" si="21"/>
        <v>45.02426285</v>
      </c>
      <c r="Q369" s="5">
        <f t="shared" si="22"/>
        <v>17.39825114</v>
      </c>
      <c r="R369" s="5">
        <f t="shared" si="23"/>
        <v>1739.825114</v>
      </c>
      <c r="S369" s="5"/>
      <c r="T369" s="5">
        <f t="shared" si="68"/>
        <v>79</v>
      </c>
      <c r="U369" s="5">
        <f t="shared" si="24"/>
        <v>0.6099659747</v>
      </c>
      <c r="V369" s="5">
        <f t="shared" si="25"/>
        <v>68.51204058</v>
      </c>
      <c r="W369" s="5">
        <f t="shared" si="26"/>
        <v>0.6376385753</v>
      </c>
      <c r="X369" s="5">
        <f t="shared" si="27"/>
        <v>4.71560162</v>
      </c>
      <c r="Y369" s="5">
        <f t="shared" si="28"/>
        <v>47.1560162</v>
      </c>
      <c r="Z369" s="5">
        <f t="shared" si="29"/>
        <v>21.35602438</v>
      </c>
      <c r="AA369" s="5">
        <f t="shared" si="30"/>
        <v>2135.602438</v>
      </c>
      <c r="AB369" s="5"/>
      <c r="AC369" s="5">
        <f t="shared" si="69"/>
        <v>79</v>
      </c>
      <c r="AD369" s="5">
        <f t="shared" si="31"/>
        <v>0.4814986316</v>
      </c>
      <c r="AE369" s="5">
        <f t="shared" si="32"/>
        <v>61.5764439</v>
      </c>
      <c r="AF369" s="5">
        <f t="shared" si="33"/>
        <v>0.9173803174</v>
      </c>
      <c r="AG369" s="5">
        <f t="shared" si="34"/>
        <v>5.735182139</v>
      </c>
      <c r="AH369" s="5">
        <f t="shared" si="35"/>
        <v>63.08700353</v>
      </c>
      <c r="AI369" s="5">
        <f t="shared" si="36"/>
        <v>0</v>
      </c>
      <c r="AJ369" s="5">
        <f t="shared" si="37"/>
        <v>0</v>
      </c>
      <c r="AK369" s="5"/>
      <c r="AL369" s="5">
        <f t="shared" si="70"/>
        <v>79</v>
      </c>
      <c r="AM369" s="5">
        <f t="shared" si="38"/>
        <v>0.7376280173</v>
      </c>
      <c r="AN369" s="5">
        <f t="shared" si="39"/>
        <v>69.87768668</v>
      </c>
      <c r="AO369" s="5">
        <f t="shared" si="40"/>
        <v>0.4676588615</v>
      </c>
      <c r="AP369" s="5">
        <f t="shared" si="41"/>
        <v>4.657000892</v>
      </c>
      <c r="AQ369" s="5">
        <f t="shared" si="42"/>
        <v>55.88401071</v>
      </c>
      <c r="AR369" s="5">
        <f t="shared" si="43"/>
        <v>13.99367598</v>
      </c>
      <c r="AS369" s="5">
        <f t="shared" si="44"/>
        <v>1399.367598</v>
      </c>
      <c r="AT369" s="5"/>
      <c r="AU369" s="5">
        <f t="shared" si="71"/>
        <v>79</v>
      </c>
      <c r="AV369" s="5">
        <f t="shared" si="45"/>
        <v>0.6521662791</v>
      </c>
      <c r="AW369" s="5">
        <f t="shared" si="46"/>
        <v>68.96304578</v>
      </c>
      <c r="AX369" s="5">
        <f t="shared" si="47"/>
        <v>0.2410818291</v>
      </c>
      <c r="AY369" s="5">
        <f t="shared" si="48"/>
        <v>4.491762249</v>
      </c>
      <c r="AZ369" s="5">
        <f t="shared" si="49"/>
        <v>58.39290923</v>
      </c>
      <c r="BA369" s="5">
        <f t="shared" si="50"/>
        <v>10.57013655</v>
      </c>
      <c r="BB369" s="5">
        <f t="shared" si="51"/>
        <v>1057.013655</v>
      </c>
      <c r="BC369" s="5"/>
      <c r="BD369" s="5">
        <f t="shared" si="72"/>
        <v>79</v>
      </c>
      <c r="BE369" s="5">
        <f t="shared" si="52"/>
        <v>0.1724206043</v>
      </c>
      <c r="BF369" s="5">
        <f t="shared" si="53"/>
        <v>58.07170121</v>
      </c>
      <c r="BG369" s="5">
        <f t="shared" si="54"/>
        <v>0.6609070939</v>
      </c>
      <c r="BH369" s="5">
        <f t="shared" si="55"/>
        <v>4.748147421</v>
      </c>
      <c r="BI369" s="5">
        <f t="shared" si="56"/>
        <v>66.4740639</v>
      </c>
      <c r="BJ369" s="5">
        <f t="shared" si="57"/>
        <v>0</v>
      </c>
      <c r="BK369" s="5">
        <f t="shared" si="58"/>
        <v>0</v>
      </c>
      <c r="BL369" s="5"/>
      <c r="BM369" s="5">
        <f t="shared" si="73"/>
        <v>79</v>
      </c>
      <c r="BN369" s="5">
        <f t="shared" si="59"/>
        <v>0.4232877551</v>
      </c>
      <c r="BO369" s="5">
        <f t="shared" si="60"/>
        <v>62.66197395</v>
      </c>
      <c r="BP369" s="5">
        <f t="shared" si="61"/>
        <v>0.2623656581</v>
      </c>
      <c r="BQ369" s="5">
        <f t="shared" si="62"/>
        <v>4.462592354</v>
      </c>
      <c r="BR369" s="5">
        <f t="shared" si="63"/>
        <v>66.93888531</v>
      </c>
      <c r="BS369" s="5">
        <f t="shared" si="64"/>
        <v>0</v>
      </c>
      <c r="BT369" s="5">
        <f t="shared" si="65"/>
        <v>0</v>
      </c>
    </row>
    <row r="370" ht="13.5" customHeight="1">
      <c r="A370" s="5"/>
      <c r="B370" s="5">
        <f t="shared" si="66"/>
        <v>80</v>
      </c>
      <c r="C370" s="5">
        <f t="shared" si="10"/>
        <v>0.2603525474</v>
      </c>
      <c r="D370" s="5">
        <f t="shared" si="11"/>
        <v>64.17984457</v>
      </c>
      <c r="E370" s="5">
        <f t="shared" si="12"/>
        <v>0.7977399439</v>
      </c>
      <c r="F370" s="5">
        <f t="shared" si="13"/>
        <v>5.272977659</v>
      </c>
      <c r="G370" s="5">
        <f t="shared" si="14"/>
        <v>42.18382128</v>
      </c>
      <c r="H370" s="5">
        <f t="shared" si="15"/>
        <v>21.9960233</v>
      </c>
      <c r="I370" s="5">
        <f t="shared" si="16"/>
        <v>2199.60233</v>
      </c>
      <c r="J370" s="5"/>
      <c r="K370" s="5">
        <f t="shared" si="67"/>
        <v>80</v>
      </c>
      <c r="L370" s="5">
        <f t="shared" si="17"/>
        <v>0.3643074496</v>
      </c>
      <c r="M370" s="5">
        <f t="shared" si="18"/>
        <v>60.98359219</v>
      </c>
      <c r="N370" s="5">
        <f t="shared" si="19"/>
        <v>0.1384964289</v>
      </c>
      <c r="O370" s="5">
        <f t="shared" si="20"/>
        <v>4.161586645</v>
      </c>
      <c r="P370" s="5">
        <f t="shared" si="21"/>
        <v>37.45427981</v>
      </c>
      <c r="Q370" s="5">
        <f t="shared" si="22"/>
        <v>23.52931238</v>
      </c>
      <c r="R370" s="5">
        <f t="shared" si="23"/>
        <v>2352.931238</v>
      </c>
      <c r="S370" s="5"/>
      <c r="T370" s="5">
        <f t="shared" si="68"/>
        <v>80</v>
      </c>
      <c r="U370" s="5">
        <f t="shared" si="24"/>
        <v>0.4264424517</v>
      </c>
      <c r="V370" s="5">
        <f t="shared" si="25"/>
        <v>60.08509597</v>
      </c>
      <c r="W370" s="5">
        <f t="shared" si="26"/>
        <v>0.4969813968</v>
      </c>
      <c r="X370" s="5">
        <f t="shared" si="27"/>
        <v>4.582868841</v>
      </c>
      <c r="Y370" s="5">
        <f t="shared" si="28"/>
        <v>45.82868841</v>
      </c>
      <c r="Z370" s="5">
        <f t="shared" si="29"/>
        <v>14.25640756</v>
      </c>
      <c r="AA370" s="5">
        <f t="shared" si="30"/>
        <v>1425.640756</v>
      </c>
      <c r="AB370" s="5"/>
      <c r="AC370" s="5">
        <f t="shared" si="69"/>
        <v>80</v>
      </c>
      <c r="AD370" s="5">
        <f t="shared" si="31"/>
        <v>0.6629276733</v>
      </c>
      <c r="AE370" s="5">
        <f t="shared" si="32"/>
        <v>66.45967823</v>
      </c>
      <c r="AF370" s="5">
        <f t="shared" si="33"/>
        <v>0.131481445</v>
      </c>
      <c r="AG370" s="5">
        <f t="shared" si="34"/>
        <v>4.090768079</v>
      </c>
      <c r="AH370" s="5">
        <f t="shared" si="35"/>
        <v>44.99844887</v>
      </c>
      <c r="AI370" s="5">
        <f t="shared" si="36"/>
        <v>21.46122936</v>
      </c>
      <c r="AJ370" s="5">
        <f t="shared" si="37"/>
        <v>2146.122936</v>
      </c>
      <c r="AK370" s="5"/>
      <c r="AL370" s="5">
        <f t="shared" si="70"/>
        <v>80</v>
      </c>
      <c r="AM370" s="5">
        <f t="shared" si="38"/>
        <v>0.05519843801</v>
      </c>
      <c r="AN370" s="5">
        <f t="shared" si="39"/>
        <v>54.11913265</v>
      </c>
      <c r="AO370" s="5">
        <f t="shared" si="40"/>
        <v>0.01812207656</v>
      </c>
      <c r="AP370" s="5">
        <f t="shared" si="41"/>
        <v>4.150729365</v>
      </c>
      <c r="AQ370" s="5">
        <f t="shared" si="42"/>
        <v>49.80875237</v>
      </c>
      <c r="AR370" s="5">
        <f t="shared" si="43"/>
        <v>4.310380271</v>
      </c>
      <c r="AS370" s="5">
        <f t="shared" si="44"/>
        <v>431.0380271</v>
      </c>
      <c r="AT370" s="5"/>
      <c r="AU370" s="5">
        <f t="shared" si="71"/>
        <v>80</v>
      </c>
      <c r="AV370" s="5">
        <f t="shared" si="45"/>
        <v>0.437722733</v>
      </c>
      <c r="AW370" s="5">
        <f t="shared" si="46"/>
        <v>63.87256558</v>
      </c>
      <c r="AX370" s="5">
        <f t="shared" si="47"/>
        <v>0.07653888217</v>
      </c>
      <c r="AY370" s="5">
        <f t="shared" si="48"/>
        <v>4.08157948</v>
      </c>
      <c r="AZ370" s="5">
        <f t="shared" si="49"/>
        <v>53.06053324</v>
      </c>
      <c r="BA370" s="5">
        <f t="shared" si="50"/>
        <v>10.81203234</v>
      </c>
      <c r="BB370" s="5">
        <f t="shared" si="51"/>
        <v>1081.203234</v>
      </c>
      <c r="BC370" s="5"/>
      <c r="BD370" s="5">
        <f t="shared" si="72"/>
        <v>80</v>
      </c>
      <c r="BE370" s="5">
        <f t="shared" si="52"/>
        <v>0.9055963098</v>
      </c>
      <c r="BF370" s="5">
        <f t="shared" si="53"/>
        <v>76.57437916</v>
      </c>
      <c r="BG370" s="5">
        <f t="shared" si="54"/>
        <v>0.421291644</v>
      </c>
      <c r="BH370" s="5">
        <f t="shared" si="55"/>
        <v>4.782182984</v>
      </c>
      <c r="BI370" s="5">
        <f t="shared" si="56"/>
        <v>66.95056178</v>
      </c>
      <c r="BJ370" s="5">
        <f t="shared" si="57"/>
        <v>9.623817379</v>
      </c>
      <c r="BK370" s="5">
        <f t="shared" si="58"/>
        <v>962.3817379</v>
      </c>
      <c r="BL370" s="5"/>
      <c r="BM370" s="5">
        <f t="shared" si="73"/>
        <v>80</v>
      </c>
      <c r="BN370" s="5">
        <f t="shared" si="59"/>
        <v>0.7893916801</v>
      </c>
      <c r="BO370" s="5">
        <f t="shared" si="60"/>
        <v>67.90019806</v>
      </c>
      <c r="BP370" s="5">
        <f t="shared" si="61"/>
        <v>0.5500008986</v>
      </c>
      <c r="BQ370" s="5">
        <f t="shared" si="62"/>
        <v>4.558135166</v>
      </c>
      <c r="BR370" s="5">
        <f t="shared" si="63"/>
        <v>68.37202749</v>
      </c>
      <c r="BS370" s="5">
        <f t="shared" si="64"/>
        <v>0</v>
      </c>
      <c r="BT370" s="5">
        <f t="shared" si="65"/>
        <v>0</v>
      </c>
    </row>
    <row r="371" ht="13.5" customHeight="1">
      <c r="A371" s="5"/>
      <c r="B371" s="5">
        <f t="shared" si="66"/>
        <v>81</v>
      </c>
      <c r="C371" s="5">
        <f t="shared" si="10"/>
        <v>0.4571441253</v>
      </c>
      <c r="D371" s="5">
        <f t="shared" si="11"/>
        <v>62.89468393</v>
      </c>
      <c r="E371" s="5">
        <f t="shared" si="12"/>
        <v>0.1553836679</v>
      </c>
      <c r="F371" s="5">
        <f t="shared" si="13"/>
        <v>4.086751765</v>
      </c>
      <c r="G371" s="5">
        <f t="shared" si="14"/>
        <v>32.69401412</v>
      </c>
      <c r="H371" s="5">
        <f t="shared" si="15"/>
        <v>30.20066981</v>
      </c>
      <c r="I371" s="5">
        <f t="shared" si="16"/>
        <v>3020.066981</v>
      </c>
      <c r="J371" s="5"/>
      <c r="K371" s="5">
        <f t="shared" si="67"/>
        <v>81</v>
      </c>
      <c r="L371" s="5">
        <f t="shared" si="17"/>
        <v>0.5799635245</v>
      </c>
      <c r="M371" s="5">
        <f t="shared" si="18"/>
        <v>66.71668556</v>
      </c>
      <c r="N371" s="5">
        <f t="shared" si="19"/>
        <v>0.2229573982</v>
      </c>
      <c r="O371" s="5">
        <f t="shared" si="20"/>
        <v>4.098258391</v>
      </c>
      <c r="P371" s="5">
        <f t="shared" si="21"/>
        <v>36.88432552</v>
      </c>
      <c r="Q371" s="5">
        <f t="shared" si="22"/>
        <v>29.83236004</v>
      </c>
      <c r="R371" s="5">
        <f t="shared" si="23"/>
        <v>2983.236004</v>
      </c>
      <c r="S371" s="5"/>
      <c r="T371" s="5">
        <f t="shared" si="68"/>
        <v>81</v>
      </c>
      <c r="U371" s="5">
        <f t="shared" si="24"/>
        <v>0.7692339299</v>
      </c>
      <c r="V371" s="5">
        <f t="shared" si="25"/>
        <v>68.20639511</v>
      </c>
      <c r="W371" s="5">
        <f t="shared" si="26"/>
        <v>0.2553718668</v>
      </c>
      <c r="X371" s="5">
        <f t="shared" si="27"/>
        <v>4.297453139</v>
      </c>
      <c r="Y371" s="5">
        <f t="shared" si="28"/>
        <v>42.97453139</v>
      </c>
      <c r="Z371" s="5">
        <f t="shared" si="29"/>
        <v>25.23186372</v>
      </c>
      <c r="AA371" s="5">
        <f t="shared" si="30"/>
        <v>2523.186372</v>
      </c>
      <c r="AB371" s="5"/>
      <c r="AC371" s="5">
        <f t="shared" si="69"/>
        <v>81</v>
      </c>
      <c r="AD371" s="5">
        <f t="shared" si="31"/>
        <v>0.5696336141</v>
      </c>
      <c r="AE371" s="5">
        <f t="shared" si="32"/>
        <v>66.03094841</v>
      </c>
      <c r="AF371" s="5">
        <f t="shared" si="33"/>
        <v>0.7662423626</v>
      </c>
      <c r="AG371" s="5">
        <f t="shared" si="34"/>
        <v>5.475380733</v>
      </c>
      <c r="AH371" s="5">
        <f t="shared" si="35"/>
        <v>60.22918806</v>
      </c>
      <c r="AI371" s="5">
        <f t="shared" si="36"/>
        <v>5.801760346</v>
      </c>
      <c r="AJ371" s="5">
        <f t="shared" si="37"/>
        <v>580.1760346</v>
      </c>
      <c r="AK371" s="5"/>
      <c r="AL371" s="5">
        <f t="shared" si="70"/>
        <v>81</v>
      </c>
      <c r="AM371" s="5">
        <f t="shared" si="38"/>
        <v>0.2255411544</v>
      </c>
      <c r="AN371" s="5">
        <f t="shared" si="39"/>
        <v>59.59858869</v>
      </c>
      <c r="AO371" s="5">
        <f t="shared" si="40"/>
        <v>0.9561166552</v>
      </c>
      <c r="AP371" s="5">
        <f t="shared" si="41"/>
        <v>5.662540514</v>
      </c>
      <c r="AQ371" s="5">
        <f t="shared" si="42"/>
        <v>67.95048617</v>
      </c>
      <c r="AR371" s="5">
        <f t="shared" si="43"/>
        <v>0</v>
      </c>
      <c r="AS371" s="5">
        <f t="shared" si="44"/>
        <v>0</v>
      </c>
      <c r="AT371" s="5"/>
      <c r="AU371" s="5">
        <f t="shared" si="71"/>
        <v>81</v>
      </c>
      <c r="AV371" s="5">
        <f t="shared" si="45"/>
        <v>0.8818643137</v>
      </c>
      <c r="AW371" s="5">
        <f t="shared" si="46"/>
        <v>68.88849556</v>
      </c>
      <c r="AX371" s="5">
        <f t="shared" si="47"/>
        <v>0.6892046347</v>
      </c>
      <c r="AY371" s="5">
        <f t="shared" si="48"/>
        <v>4.959590679</v>
      </c>
      <c r="AZ371" s="5">
        <f t="shared" si="49"/>
        <v>64.47467882</v>
      </c>
      <c r="BA371" s="5">
        <f t="shared" si="50"/>
        <v>4.413816738</v>
      </c>
      <c r="BB371" s="5">
        <f t="shared" si="51"/>
        <v>441.3816738</v>
      </c>
      <c r="BC371" s="5"/>
      <c r="BD371" s="5">
        <f t="shared" si="72"/>
        <v>81</v>
      </c>
      <c r="BE371" s="5">
        <f t="shared" si="52"/>
        <v>0.8872379193</v>
      </c>
      <c r="BF371" s="5">
        <f t="shared" si="53"/>
        <v>67.5130034</v>
      </c>
      <c r="BG371" s="5">
        <f t="shared" si="54"/>
        <v>0.07395268428</v>
      </c>
      <c r="BH371" s="5">
        <f t="shared" si="55"/>
        <v>4.29411276</v>
      </c>
      <c r="BI371" s="5">
        <f t="shared" si="56"/>
        <v>60.11757865</v>
      </c>
      <c r="BJ371" s="5">
        <f t="shared" si="57"/>
        <v>7.395424753</v>
      </c>
      <c r="BK371" s="5">
        <f t="shared" si="58"/>
        <v>739.5424753</v>
      </c>
      <c r="BL371" s="5"/>
      <c r="BM371" s="5">
        <f t="shared" si="73"/>
        <v>81</v>
      </c>
      <c r="BN371" s="5">
        <f t="shared" si="59"/>
        <v>0.8293089197</v>
      </c>
      <c r="BO371" s="5">
        <f t="shared" si="60"/>
        <v>67.7495429</v>
      </c>
      <c r="BP371" s="5">
        <f t="shared" si="61"/>
        <v>0.4097612663</v>
      </c>
      <c r="BQ371" s="5">
        <f t="shared" si="62"/>
        <v>4.776242117</v>
      </c>
      <c r="BR371" s="5">
        <f t="shared" si="63"/>
        <v>71.64363175</v>
      </c>
      <c r="BS371" s="5">
        <f t="shared" si="64"/>
        <v>0</v>
      </c>
      <c r="BT371" s="5">
        <f t="shared" si="65"/>
        <v>0</v>
      </c>
    </row>
    <row r="372" ht="13.5" customHeight="1">
      <c r="A372" s="5"/>
      <c r="B372" s="5">
        <f t="shared" si="66"/>
        <v>82</v>
      </c>
      <c r="C372" s="5">
        <f t="shared" si="10"/>
        <v>0.1386356297</v>
      </c>
      <c r="D372" s="5">
        <f t="shared" si="11"/>
        <v>55.51402393</v>
      </c>
      <c r="E372" s="5">
        <f t="shared" si="12"/>
        <v>0.4753231591</v>
      </c>
      <c r="F372" s="5">
        <f t="shared" si="13"/>
        <v>4.890965379</v>
      </c>
      <c r="G372" s="5">
        <f t="shared" si="14"/>
        <v>39.12772303</v>
      </c>
      <c r="H372" s="5">
        <f t="shared" si="15"/>
        <v>16.38630089</v>
      </c>
      <c r="I372" s="5">
        <f t="shared" si="16"/>
        <v>1638.630089</v>
      </c>
      <c r="J372" s="5"/>
      <c r="K372" s="5">
        <f t="shared" si="67"/>
        <v>82</v>
      </c>
      <c r="L372" s="5">
        <f t="shared" si="17"/>
        <v>0.6197201991</v>
      </c>
      <c r="M372" s="5">
        <f t="shared" si="18"/>
        <v>68.93884087</v>
      </c>
      <c r="N372" s="5">
        <f t="shared" si="19"/>
        <v>0.8152635977</v>
      </c>
      <c r="O372" s="5">
        <f t="shared" si="20"/>
        <v>5.111670135</v>
      </c>
      <c r="P372" s="5">
        <f t="shared" si="21"/>
        <v>46.00503121</v>
      </c>
      <c r="Q372" s="5">
        <f t="shared" si="22"/>
        <v>22.93380965</v>
      </c>
      <c r="R372" s="5">
        <f t="shared" si="23"/>
        <v>2293.380965</v>
      </c>
      <c r="S372" s="5"/>
      <c r="T372" s="5">
        <f t="shared" si="68"/>
        <v>82</v>
      </c>
      <c r="U372" s="5">
        <f t="shared" si="24"/>
        <v>0.0977212562</v>
      </c>
      <c r="V372" s="5">
        <f t="shared" si="25"/>
        <v>54.53962749</v>
      </c>
      <c r="W372" s="5">
        <f t="shared" si="26"/>
        <v>0.1264170836</v>
      </c>
      <c r="X372" s="5">
        <f t="shared" si="27"/>
        <v>4.195955482</v>
      </c>
      <c r="Y372" s="5">
        <f t="shared" si="28"/>
        <v>41.95955482</v>
      </c>
      <c r="Z372" s="5">
        <f t="shared" si="29"/>
        <v>12.58007267</v>
      </c>
      <c r="AA372" s="5">
        <f t="shared" si="30"/>
        <v>1258.007267</v>
      </c>
      <c r="AB372" s="5"/>
      <c r="AC372" s="5">
        <f t="shared" si="69"/>
        <v>82</v>
      </c>
      <c r="AD372" s="5">
        <f t="shared" si="31"/>
        <v>0.3259995363</v>
      </c>
      <c r="AE372" s="5">
        <f t="shared" si="32"/>
        <v>64.94760604</v>
      </c>
      <c r="AF372" s="5">
        <f t="shared" si="33"/>
        <v>0.2234912719</v>
      </c>
      <c r="AG372" s="5">
        <f t="shared" si="34"/>
        <v>4.176742403</v>
      </c>
      <c r="AH372" s="5">
        <f t="shared" si="35"/>
        <v>45.94416643</v>
      </c>
      <c r="AI372" s="5">
        <f t="shared" si="36"/>
        <v>19.00343961</v>
      </c>
      <c r="AJ372" s="5">
        <f t="shared" si="37"/>
        <v>1900.343961</v>
      </c>
      <c r="AK372" s="5"/>
      <c r="AL372" s="5">
        <f t="shared" si="70"/>
        <v>82</v>
      </c>
      <c r="AM372" s="5">
        <f t="shared" si="38"/>
        <v>0.5062447623</v>
      </c>
      <c r="AN372" s="5">
        <f t="shared" si="39"/>
        <v>60.06140507</v>
      </c>
      <c r="AO372" s="5">
        <f t="shared" si="40"/>
        <v>0.4769410783</v>
      </c>
      <c r="AP372" s="5">
        <f t="shared" si="41"/>
        <v>4.564449848</v>
      </c>
      <c r="AQ372" s="5">
        <f t="shared" si="42"/>
        <v>54.77339818</v>
      </c>
      <c r="AR372" s="5">
        <f t="shared" si="43"/>
        <v>5.288006886</v>
      </c>
      <c r="AS372" s="5">
        <f t="shared" si="44"/>
        <v>528.8006886</v>
      </c>
      <c r="AT372" s="5"/>
      <c r="AU372" s="5">
        <f t="shared" si="71"/>
        <v>82</v>
      </c>
      <c r="AV372" s="5">
        <f t="shared" si="45"/>
        <v>0.4279985811</v>
      </c>
      <c r="AW372" s="5">
        <f t="shared" si="46"/>
        <v>63.23013474</v>
      </c>
      <c r="AX372" s="5">
        <f t="shared" si="47"/>
        <v>0.8601745487</v>
      </c>
      <c r="AY372" s="5">
        <f t="shared" si="48"/>
        <v>5.142668823</v>
      </c>
      <c r="AZ372" s="5">
        <f t="shared" si="49"/>
        <v>66.8546947</v>
      </c>
      <c r="BA372" s="5">
        <f t="shared" si="50"/>
        <v>0</v>
      </c>
      <c r="BB372" s="5">
        <f t="shared" si="51"/>
        <v>0</v>
      </c>
      <c r="BC372" s="5"/>
      <c r="BD372" s="5">
        <f t="shared" si="72"/>
        <v>82</v>
      </c>
      <c r="BE372" s="5">
        <f t="shared" si="52"/>
        <v>0.053691637</v>
      </c>
      <c r="BF372" s="5">
        <f t="shared" si="53"/>
        <v>51.75180509</v>
      </c>
      <c r="BG372" s="5">
        <f t="shared" si="54"/>
        <v>0.2427317109</v>
      </c>
      <c r="BH372" s="5">
        <f t="shared" si="55"/>
        <v>4.214268701</v>
      </c>
      <c r="BI372" s="5">
        <f t="shared" si="56"/>
        <v>58.99976181</v>
      </c>
      <c r="BJ372" s="5">
        <f t="shared" si="57"/>
        <v>0</v>
      </c>
      <c r="BK372" s="5">
        <f t="shared" si="58"/>
        <v>0</v>
      </c>
      <c r="BL372" s="5"/>
      <c r="BM372" s="5">
        <f t="shared" si="73"/>
        <v>82</v>
      </c>
      <c r="BN372" s="5">
        <f t="shared" si="59"/>
        <v>0.115896221</v>
      </c>
      <c r="BO372" s="5">
        <f t="shared" si="60"/>
        <v>56.68540911</v>
      </c>
      <c r="BP372" s="5">
        <f t="shared" si="61"/>
        <v>0.4551620281</v>
      </c>
      <c r="BQ372" s="5">
        <f t="shared" si="62"/>
        <v>4.825355914</v>
      </c>
      <c r="BR372" s="5">
        <f t="shared" si="63"/>
        <v>72.38033871</v>
      </c>
      <c r="BS372" s="5">
        <f t="shared" si="64"/>
        <v>0</v>
      </c>
      <c r="BT372" s="5">
        <f t="shared" si="65"/>
        <v>0</v>
      </c>
    </row>
    <row r="373" ht="13.5" customHeight="1">
      <c r="A373" s="5"/>
      <c r="B373" s="5">
        <f t="shared" si="66"/>
        <v>83</v>
      </c>
      <c r="C373" s="5">
        <f t="shared" si="10"/>
        <v>0.0450897329</v>
      </c>
      <c r="D373" s="5">
        <f t="shared" si="11"/>
        <v>51.18602239</v>
      </c>
      <c r="E373" s="5">
        <f t="shared" si="12"/>
        <v>0.5355218294</v>
      </c>
      <c r="F373" s="5">
        <f t="shared" si="13"/>
        <v>4.816092304</v>
      </c>
      <c r="G373" s="5">
        <f t="shared" si="14"/>
        <v>38.52873843</v>
      </c>
      <c r="H373" s="5">
        <f t="shared" si="15"/>
        <v>12.65728395</v>
      </c>
      <c r="I373" s="5">
        <f t="shared" si="16"/>
        <v>1265.728395</v>
      </c>
      <c r="J373" s="5"/>
      <c r="K373" s="5">
        <f t="shared" si="67"/>
        <v>83</v>
      </c>
      <c r="L373" s="5">
        <f t="shared" si="17"/>
        <v>0.7286936708</v>
      </c>
      <c r="M373" s="5">
        <f t="shared" si="18"/>
        <v>68.41882873</v>
      </c>
      <c r="N373" s="5">
        <f t="shared" si="19"/>
        <v>0.8976021102</v>
      </c>
      <c r="O373" s="5">
        <f t="shared" si="20"/>
        <v>5.270190092</v>
      </c>
      <c r="P373" s="5">
        <f t="shared" si="21"/>
        <v>47.43171083</v>
      </c>
      <c r="Q373" s="5">
        <f t="shared" si="22"/>
        <v>20.98711791</v>
      </c>
      <c r="R373" s="5">
        <f t="shared" si="23"/>
        <v>2098.711791</v>
      </c>
      <c r="S373" s="5"/>
      <c r="T373" s="5">
        <f t="shared" si="68"/>
        <v>83</v>
      </c>
      <c r="U373" s="5">
        <f t="shared" si="24"/>
        <v>0.8276164535</v>
      </c>
      <c r="V373" s="5">
        <f t="shared" si="25"/>
        <v>66.593015</v>
      </c>
      <c r="W373" s="5">
        <f t="shared" si="26"/>
        <v>0.9734343252</v>
      </c>
      <c r="X373" s="5">
        <f t="shared" si="27"/>
        <v>5.967685703</v>
      </c>
      <c r="Y373" s="5">
        <f t="shared" si="28"/>
        <v>59.67685703</v>
      </c>
      <c r="Z373" s="5">
        <f t="shared" si="29"/>
        <v>6.916157972</v>
      </c>
      <c r="AA373" s="5">
        <f t="shared" si="30"/>
        <v>691.6157972</v>
      </c>
      <c r="AB373" s="5"/>
      <c r="AC373" s="5">
        <f t="shared" si="69"/>
        <v>83</v>
      </c>
      <c r="AD373" s="5">
        <f t="shared" si="31"/>
        <v>0.3853562907</v>
      </c>
      <c r="AE373" s="5">
        <f t="shared" si="32"/>
        <v>60.86011362</v>
      </c>
      <c r="AF373" s="5">
        <f t="shared" si="33"/>
        <v>0.4990149999</v>
      </c>
      <c r="AG373" s="5">
        <f t="shared" si="34"/>
        <v>4.548216904</v>
      </c>
      <c r="AH373" s="5">
        <f t="shared" si="35"/>
        <v>50.03038595</v>
      </c>
      <c r="AI373" s="5">
        <f t="shared" si="36"/>
        <v>10.82972767</v>
      </c>
      <c r="AJ373" s="5">
        <f t="shared" si="37"/>
        <v>1082.972767</v>
      </c>
      <c r="AK373" s="5"/>
      <c r="AL373" s="5">
        <f t="shared" si="70"/>
        <v>83</v>
      </c>
      <c r="AM373" s="5">
        <f t="shared" si="38"/>
        <v>0.4925517054</v>
      </c>
      <c r="AN373" s="5">
        <f t="shared" si="39"/>
        <v>61.77279237</v>
      </c>
      <c r="AO373" s="5">
        <f t="shared" si="40"/>
        <v>0.7669146742</v>
      </c>
      <c r="AP373" s="5">
        <f t="shared" si="41"/>
        <v>5.444311383</v>
      </c>
      <c r="AQ373" s="5">
        <f t="shared" si="42"/>
        <v>65.3317366</v>
      </c>
      <c r="AR373" s="5">
        <f t="shared" si="43"/>
        <v>0</v>
      </c>
      <c r="AS373" s="5">
        <f t="shared" si="44"/>
        <v>0</v>
      </c>
      <c r="AT373" s="5"/>
      <c r="AU373" s="5">
        <f t="shared" si="71"/>
        <v>83</v>
      </c>
      <c r="AV373" s="5">
        <f t="shared" si="45"/>
        <v>0.02725832392</v>
      </c>
      <c r="AW373" s="5">
        <f t="shared" si="46"/>
        <v>50.36844952</v>
      </c>
      <c r="AX373" s="5">
        <f t="shared" si="47"/>
        <v>0.9928061839</v>
      </c>
      <c r="AY373" s="5">
        <f t="shared" si="48"/>
        <v>5.571455776</v>
      </c>
      <c r="AZ373" s="5">
        <f t="shared" si="49"/>
        <v>72.42892508</v>
      </c>
      <c r="BA373" s="5">
        <f t="shared" si="50"/>
        <v>0</v>
      </c>
      <c r="BB373" s="5">
        <f t="shared" si="51"/>
        <v>0</v>
      </c>
      <c r="BC373" s="5"/>
      <c r="BD373" s="5">
        <f t="shared" si="72"/>
        <v>83</v>
      </c>
      <c r="BE373" s="5">
        <f t="shared" si="52"/>
        <v>0.8412734886</v>
      </c>
      <c r="BF373" s="5">
        <f t="shared" si="53"/>
        <v>68.6416458</v>
      </c>
      <c r="BG373" s="5">
        <f t="shared" si="54"/>
        <v>0.1990610309</v>
      </c>
      <c r="BH373" s="5">
        <f t="shared" si="55"/>
        <v>4.420245697</v>
      </c>
      <c r="BI373" s="5">
        <f t="shared" si="56"/>
        <v>61.88343976</v>
      </c>
      <c r="BJ373" s="5">
        <f t="shared" si="57"/>
        <v>6.758206044</v>
      </c>
      <c r="BK373" s="5">
        <f t="shared" si="58"/>
        <v>675.8206044</v>
      </c>
      <c r="BL373" s="5"/>
      <c r="BM373" s="5">
        <f t="shared" si="73"/>
        <v>83</v>
      </c>
      <c r="BN373" s="5">
        <f t="shared" si="59"/>
        <v>0.5010731015</v>
      </c>
      <c r="BO373" s="5">
        <f t="shared" si="60"/>
        <v>60.93225928</v>
      </c>
      <c r="BP373" s="5">
        <f t="shared" si="61"/>
        <v>0.6760518384</v>
      </c>
      <c r="BQ373" s="5">
        <f t="shared" si="62"/>
        <v>4.625033941</v>
      </c>
      <c r="BR373" s="5">
        <f t="shared" si="63"/>
        <v>69.37550912</v>
      </c>
      <c r="BS373" s="5">
        <f t="shared" si="64"/>
        <v>0</v>
      </c>
      <c r="BT373" s="5">
        <f t="shared" si="65"/>
        <v>0</v>
      </c>
    </row>
    <row r="374" ht="13.5" customHeight="1">
      <c r="A374" s="5"/>
      <c r="B374" s="5">
        <f t="shared" si="66"/>
        <v>84</v>
      </c>
      <c r="C374" s="5">
        <f t="shared" si="10"/>
        <v>0.3611485851</v>
      </c>
      <c r="D374" s="5">
        <f t="shared" si="11"/>
        <v>62.12564177</v>
      </c>
      <c r="E374" s="5">
        <f t="shared" si="12"/>
        <v>0.2626264232</v>
      </c>
      <c r="F374" s="5">
        <f t="shared" si="13"/>
        <v>4.039320902</v>
      </c>
      <c r="G374" s="5">
        <f t="shared" si="14"/>
        <v>32.31456722</v>
      </c>
      <c r="H374" s="5">
        <f t="shared" si="15"/>
        <v>29.81107455</v>
      </c>
      <c r="I374" s="5">
        <f t="shared" si="16"/>
        <v>2981.107455</v>
      </c>
      <c r="J374" s="5"/>
      <c r="K374" s="5">
        <f t="shared" si="67"/>
        <v>84</v>
      </c>
      <c r="L374" s="5">
        <f t="shared" si="17"/>
        <v>0.11266947</v>
      </c>
      <c r="M374" s="5">
        <f t="shared" si="18"/>
        <v>55.47456612</v>
      </c>
      <c r="N374" s="5">
        <f t="shared" si="19"/>
        <v>0.1273783057</v>
      </c>
      <c r="O374" s="5">
        <f t="shared" si="20"/>
        <v>4.338142711</v>
      </c>
      <c r="P374" s="5">
        <f t="shared" si="21"/>
        <v>39.0432844</v>
      </c>
      <c r="Q374" s="5">
        <f t="shared" si="22"/>
        <v>16.43128171</v>
      </c>
      <c r="R374" s="5">
        <f t="shared" si="23"/>
        <v>1643.128171</v>
      </c>
      <c r="S374" s="5"/>
      <c r="T374" s="5">
        <f t="shared" si="68"/>
        <v>84</v>
      </c>
      <c r="U374" s="5">
        <f t="shared" si="24"/>
        <v>0.6709401615</v>
      </c>
      <c r="V374" s="5">
        <f t="shared" si="25"/>
        <v>65.42510772</v>
      </c>
      <c r="W374" s="5">
        <f t="shared" si="26"/>
        <v>0.6079613365</v>
      </c>
      <c r="X374" s="5">
        <f t="shared" si="27"/>
        <v>4.776409927</v>
      </c>
      <c r="Y374" s="5">
        <f t="shared" si="28"/>
        <v>47.76409927</v>
      </c>
      <c r="Z374" s="5">
        <f t="shared" si="29"/>
        <v>17.66100846</v>
      </c>
      <c r="AA374" s="5">
        <f t="shared" si="30"/>
        <v>1766.100846</v>
      </c>
      <c r="AB374" s="5"/>
      <c r="AC374" s="5">
        <f t="shared" si="69"/>
        <v>84</v>
      </c>
      <c r="AD374" s="5">
        <f t="shared" si="31"/>
        <v>0.1671088799</v>
      </c>
      <c r="AE374" s="5">
        <f t="shared" si="32"/>
        <v>56.65286055</v>
      </c>
      <c r="AF374" s="5">
        <f t="shared" si="33"/>
        <v>0.5019304551</v>
      </c>
      <c r="AG374" s="5">
        <f t="shared" si="34"/>
        <v>4.961187489</v>
      </c>
      <c r="AH374" s="5">
        <f t="shared" si="35"/>
        <v>54.57306238</v>
      </c>
      <c r="AI374" s="5">
        <f t="shared" si="36"/>
        <v>2.079798169</v>
      </c>
      <c r="AJ374" s="5">
        <f t="shared" si="37"/>
        <v>207.9798169</v>
      </c>
      <c r="AK374" s="5"/>
      <c r="AL374" s="5">
        <f t="shared" si="70"/>
        <v>84</v>
      </c>
      <c r="AM374" s="5">
        <f t="shared" si="38"/>
        <v>0.7428368852</v>
      </c>
      <c r="AN374" s="5">
        <f t="shared" si="39"/>
        <v>68.04497717</v>
      </c>
      <c r="AO374" s="5">
        <f t="shared" si="40"/>
        <v>0.3510881186</v>
      </c>
      <c r="AP374" s="5">
        <f t="shared" si="41"/>
        <v>4.929075961</v>
      </c>
      <c r="AQ374" s="5">
        <f t="shared" si="42"/>
        <v>59.14891153</v>
      </c>
      <c r="AR374" s="5">
        <f t="shared" si="43"/>
        <v>8.896065638</v>
      </c>
      <c r="AS374" s="5">
        <f t="shared" si="44"/>
        <v>889.6065638</v>
      </c>
      <c r="AT374" s="5"/>
      <c r="AU374" s="5">
        <f t="shared" si="71"/>
        <v>84</v>
      </c>
      <c r="AV374" s="5">
        <f t="shared" si="45"/>
        <v>0.02770175653</v>
      </c>
      <c r="AW374" s="5">
        <f t="shared" si="46"/>
        <v>50.1685237</v>
      </c>
      <c r="AX374" s="5">
        <f t="shared" si="47"/>
        <v>0.3020690937</v>
      </c>
      <c r="AY374" s="5">
        <f t="shared" si="48"/>
        <v>4.648938999</v>
      </c>
      <c r="AZ374" s="5">
        <f t="shared" si="49"/>
        <v>60.43620699</v>
      </c>
      <c r="BA374" s="5">
        <f t="shared" si="50"/>
        <v>0</v>
      </c>
      <c r="BB374" s="5">
        <f t="shared" si="51"/>
        <v>0</v>
      </c>
      <c r="BC374" s="5"/>
      <c r="BD374" s="5">
        <f t="shared" si="72"/>
        <v>84</v>
      </c>
      <c r="BE374" s="5">
        <f t="shared" si="52"/>
        <v>0.2569852305</v>
      </c>
      <c r="BF374" s="5">
        <f t="shared" si="53"/>
        <v>63.98906719</v>
      </c>
      <c r="BG374" s="5">
        <f t="shared" si="54"/>
        <v>0.9529035039</v>
      </c>
      <c r="BH374" s="5">
        <f t="shared" si="55"/>
        <v>5.570529753</v>
      </c>
      <c r="BI374" s="5">
        <f t="shared" si="56"/>
        <v>77.98741654</v>
      </c>
      <c r="BJ374" s="5">
        <f t="shared" si="57"/>
        <v>0</v>
      </c>
      <c r="BK374" s="5">
        <f t="shared" si="58"/>
        <v>0</v>
      </c>
      <c r="BL374" s="5"/>
      <c r="BM374" s="5">
        <f t="shared" si="73"/>
        <v>84</v>
      </c>
      <c r="BN374" s="5">
        <f t="shared" si="59"/>
        <v>0.4308663776</v>
      </c>
      <c r="BO374" s="5">
        <f t="shared" si="60"/>
        <v>64.99065105</v>
      </c>
      <c r="BP374" s="5">
        <f t="shared" si="61"/>
        <v>0.7869677099</v>
      </c>
      <c r="BQ374" s="5">
        <f t="shared" si="62"/>
        <v>5.04062562</v>
      </c>
      <c r="BR374" s="5">
        <f t="shared" si="63"/>
        <v>75.6093843</v>
      </c>
      <c r="BS374" s="5">
        <f t="shared" si="64"/>
        <v>0</v>
      </c>
      <c r="BT374" s="5">
        <f t="shared" si="65"/>
        <v>0</v>
      </c>
    </row>
    <row r="375" ht="13.5" customHeight="1">
      <c r="A375" s="5"/>
      <c r="B375" s="5">
        <f t="shared" si="66"/>
        <v>85</v>
      </c>
      <c r="C375" s="5">
        <f t="shared" si="10"/>
        <v>0.1494207366</v>
      </c>
      <c r="D375" s="5">
        <f t="shared" si="11"/>
        <v>57.70256727</v>
      </c>
      <c r="E375" s="5">
        <f t="shared" si="12"/>
        <v>0.6044853292</v>
      </c>
      <c r="F375" s="5">
        <f t="shared" si="13"/>
        <v>4.731192328</v>
      </c>
      <c r="G375" s="5">
        <f t="shared" si="14"/>
        <v>37.84953862</v>
      </c>
      <c r="H375" s="5">
        <f t="shared" si="15"/>
        <v>19.85302864</v>
      </c>
      <c r="I375" s="5">
        <f t="shared" si="16"/>
        <v>1985.302864</v>
      </c>
      <c r="J375" s="5"/>
      <c r="K375" s="5">
        <f t="shared" si="67"/>
        <v>85</v>
      </c>
      <c r="L375" s="5">
        <f t="shared" si="17"/>
        <v>0.2907049541</v>
      </c>
      <c r="M375" s="5">
        <f t="shared" si="18"/>
        <v>62.91203976</v>
      </c>
      <c r="N375" s="5">
        <f t="shared" si="19"/>
        <v>0.5140929719</v>
      </c>
      <c r="O375" s="5">
        <f t="shared" si="20"/>
        <v>4.531459165</v>
      </c>
      <c r="P375" s="5">
        <f t="shared" si="21"/>
        <v>40.78313249</v>
      </c>
      <c r="Q375" s="5">
        <f t="shared" si="22"/>
        <v>22.12890727</v>
      </c>
      <c r="R375" s="5">
        <f t="shared" si="23"/>
        <v>2212.890727</v>
      </c>
      <c r="S375" s="5"/>
      <c r="T375" s="5">
        <f t="shared" si="68"/>
        <v>85</v>
      </c>
      <c r="U375" s="5">
        <f t="shared" si="24"/>
        <v>0.3271448778</v>
      </c>
      <c r="V375" s="5">
        <f t="shared" si="25"/>
        <v>62.1154782</v>
      </c>
      <c r="W375" s="5">
        <f t="shared" si="26"/>
        <v>0.008624315709</v>
      </c>
      <c r="X375" s="5">
        <f t="shared" si="27"/>
        <v>4.056417102</v>
      </c>
      <c r="Y375" s="5">
        <f t="shared" si="28"/>
        <v>40.56417102</v>
      </c>
      <c r="Z375" s="5">
        <f t="shared" si="29"/>
        <v>21.55130718</v>
      </c>
      <c r="AA375" s="5">
        <f t="shared" si="30"/>
        <v>2155.130718</v>
      </c>
      <c r="AB375" s="5"/>
      <c r="AC375" s="5">
        <f t="shared" si="69"/>
        <v>85</v>
      </c>
      <c r="AD375" s="5">
        <f t="shared" si="31"/>
        <v>0.5348537185</v>
      </c>
      <c r="AE375" s="5">
        <f t="shared" si="32"/>
        <v>64.64705249</v>
      </c>
      <c r="AF375" s="5">
        <f t="shared" si="33"/>
        <v>0.9880495943</v>
      </c>
      <c r="AG375" s="5">
        <f t="shared" si="34"/>
        <v>5.531062477</v>
      </c>
      <c r="AH375" s="5">
        <f t="shared" si="35"/>
        <v>60.84168725</v>
      </c>
      <c r="AI375" s="5">
        <f t="shared" si="36"/>
        <v>3.805365243</v>
      </c>
      <c r="AJ375" s="5">
        <f t="shared" si="37"/>
        <v>380.5365243</v>
      </c>
      <c r="AK375" s="5"/>
      <c r="AL375" s="5">
        <f t="shared" si="70"/>
        <v>85</v>
      </c>
      <c r="AM375" s="5">
        <f t="shared" si="38"/>
        <v>0.5372882134</v>
      </c>
      <c r="AN375" s="5">
        <f t="shared" si="39"/>
        <v>63.12799647</v>
      </c>
      <c r="AO375" s="5">
        <f t="shared" si="40"/>
        <v>0.6059626156</v>
      </c>
      <c r="AP375" s="5">
        <f t="shared" si="41"/>
        <v>4.575466947</v>
      </c>
      <c r="AQ375" s="5">
        <f t="shared" si="42"/>
        <v>54.90560336</v>
      </c>
      <c r="AR375" s="5">
        <f t="shared" si="43"/>
        <v>8.222393104</v>
      </c>
      <c r="AS375" s="5">
        <f t="shared" si="44"/>
        <v>822.2393104</v>
      </c>
      <c r="AT375" s="5"/>
      <c r="AU375" s="5">
        <f t="shared" si="71"/>
        <v>85</v>
      </c>
      <c r="AV375" s="5">
        <f t="shared" si="45"/>
        <v>0.5109200383</v>
      </c>
      <c r="AW375" s="5">
        <f t="shared" si="46"/>
        <v>63.81819713</v>
      </c>
      <c r="AX375" s="5">
        <f t="shared" si="47"/>
        <v>0.2906402279</v>
      </c>
      <c r="AY375" s="5">
        <f t="shared" si="48"/>
        <v>4.192218574</v>
      </c>
      <c r="AZ375" s="5">
        <f t="shared" si="49"/>
        <v>54.49884146</v>
      </c>
      <c r="BA375" s="5">
        <f t="shared" si="50"/>
        <v>9.319355674</v>
      </c>
      <c r="BB375" s="5">
        <f t="shared" si="51"/>
        <v>931.9355674</v>
      </c>
      <c r="BC375" s="5"/>
      <c r="BD375" s="5">
        <f t="shared" si="72"/>
        <v>85</v>
      </c>
      <c r="BE375" s="5">
        <f t="shared" si="52"/>
        <v>0.1519270381</v>
      </c>
      <c r="BF375" s="5">
        <f t="shared" si="53"/>
        <v>58.84046188</v>
      </c>
      <c r="BG375" s="5">
        <f t="shared" si="54"/>
        <v>0.3978087315</v>
      </c>
      <c r="BH375" s="5">
        <f t="shared" si="55"/>
        <v>4.574469691</v>
      </c>
      <c r="BI375" s="5">
        <f t="shared" si="56"/>
        <v>64.04257567</v>
      </c>
      <c r="BJ375" s="5">
        <f t="shared" si="57"/>
        <v>0</v>
      </c>
      <c r="BK375" s="5">
        <f t="shared" si="58"/>
        <v>0</v>
      </c>
      <c r="BL375" s="5"/>
      <c r="BM375" s="5">
        <f t="shared" si="73"/>
        <v>85</v>
      </c>
      <c r="BN375" s="5">
        <f t="shared" si="59"/>
        <v>0.9890155385</v>
      </c>
      <c r="BO375" s="5">
        <f t="shared" si="60"/>
        <v>83.10171272</v>
      </c>
      <c r="BP375" s="5">
        <f t="shared" si="61"/>
        <v>0.2525335484</v>
      </c>
      <c r="BQ375" s="5">
        <f t="shared" si="62"/>
        <v>4.323901126</v>
      </c>
      <c r="BR375" s="5">
        <f t="shared" si="63"/>
        <v>64.85851689</v>
      </c>
      <c r="BS375" s="5">
        <f t="shared" si="64"/>
        <v>18.24319583</v>
      </c>
      <c r="BT375" s="5">
        <f t="shared" si="65"/>
        <v>1824.319583</v>
      </c>
    </row>
    <row r="376" ht="13.5" customHeight="1">
      <c r="A376" s="5"/>
      <c r="B376" s="5">
        <f t="shared" si="66"/>
        <v>86</v>
      </c>
      <c r="C376" s="5">
        <f t="shared" si="10"/>
        <v>0.8157883299</v>
      </c>
      <c r="D376" s="5">
        <f t="shared" si="11"/>
        <v>68.4570815</v>
      </c>
      <c r="E376" s="5">
        <f t="shared" si="12"/>
        <v>0.0131590094</v>
      </c>
      <c r="F376" s="5">
        <f t="shared" si="13"/>
        <v>4.193975289</v>
      </c>
      <c r="G376" s="5">
        <f t="shared" si="14"/>
        <v>33.55180231</v>
      </c>
      <c r="H376" s="5">
        <f t="shared" si="15"/>
        <v>34.90527919</v>
      </c>
      <c r="I376" s="5">
        <f t="shared" si="16"/>
        <v>3490.527919</v>
      </c>
      <c r="J376" s="5"/>
      <c r="K376" s="5">
        <f t="shared" si="67"/>
        <v>86</v>
      </c>
      <c r="L376" s="5">
        <f t="shared" si="17"/>
        <v>0.5485635405</v>
      </c>
      <c r="M376" s="5">
        <f t="shared" si="18"/>
        <v>63.54377098</v>
      </c>
      <c r="N376" s="5">
        <f t="shared" si="19"/>
        <v>0.1537223864</v>
      </c>
      <c r="O376" s="5">
        <f t="shared" si="20"/>
        <v>4.216076754</v>
      </c>
      <c r="P376" s="5">
        <f t="shared" si="21"/>
        <v>37.94469079</v>
      </c>
      <c r="Q376" s="5">
        <f t="shared" si="22"/>
        <v>25.59908019</v>
      </c>
      <c r="R376" s="5">
        <f t="shared" si="23"/>
        <v>2559.908019</v>
      </c>
      <c r="S376" s="5"/>
      <c r="T376" s="5">
        <f t="shared" si="68"/>
        <v>86</v>
      </c>
      <c r="U376" s="5">
        <f t="shared" si="24"/>
        <v>0.0573960535</v>
      </c>
      <c r="V376" s="5">
        <f t="shared" si="25"/>
        <v>50.21629844</v>
      </c>
      <c r="W376" s="5">
        <f t="shared" si="26"/>
        <v>0.5328902007</v>
      </c>
      <c r="X376" s="5">
        <f t="shared" si="27"/>
        <v>4.680139063</v>
      </c>
      <c r="Y376" s="5">
        <f t="shared" si="28"/>
        <v>46.80139063</v>
      </c>
      <c r="Z376" s="5">
        <f t="shared" si="29"/>
        <v>3.414907816</v>
      </c>
      <c r="AA376" s="5">
        <f t="shared" si="30"/>
        <v>341.4907816</v>
      </c>
      <c r="AB376" s="5"/>
      <c r="AC376" s="5">
        <f t="shared" si="69"/>
        <v>86</v>
      </c>
      <c r="AD376" s="5">
        <f t="shared" si="31"/>
        <v>0.6098864609</v>
      </c>
      <c r="AE376" s="5">
        <f t="shared" si="32"/>
        <v>65.30472994</v>
      </c>
      <c r="AF376" s="5">
        <f t="shared" si="33"/>
        <v>0.4156415975</v>
      </c>
      <c r="AG376" s="5">
        <f t="shared" si="34"/>
        <v>4.552255515</v>
      </c>
      <c r="AH376" s="5">
        <f t="shared" si="35"/>
        <v>50.07481067</v>
      </c>
      <c r="AI376" s="5">
        <f t="shared" si="36"/>
        <v>15.22991927</v>
      </c>
      <c r="AJ376" s="5">
        <f t="shared" si="37"/>
        <v>1522.991927</v>
      </c>
      <c r="AK376" s="5"/>
      <c r="AL376" s="5">
        <f t="shared" si="70"/>
        <v>86</v>
      </c>
      <c r="AM376" s="5">
        <f t="shared" si="38"/>
        <v>0.2309204457</v>
      </c>
      <c r="AN376" s="5">
        <f t="shared" si="39"/>
        <v>56.31816935</v>
      </c>
      <c r="AO376" s="5">
        <f t="shared" si="40"/>
        <v>0.5422242568</v>
      </c>
      <c r="AP376" s="5">
        <f t="shared" si="41"/>
        <v>4.848957058</v>
      </c>
      <c r="AQ376" s="5">
        <f t="shared" si="42"/>
        <v>58.18748469</v>
      </c>
      <c r="AR376" s="5">
        <f t="shared" si="43"/>
        <v>0</v>
      </c>
      <c r="AS376" s="5">
        <f t="shared" si="44"/>
        <v>0</v>
      </c>
      <c r="AT376" s="5"/>
      <c r="AU376" s="5">
        <f t="shared" si="71"/>
        <v>86</v>
      </c>
      <c r="AV376" s="5">
        <f t="shared" si="45"/>
        <v>0.595598507</v>
      </c>
      <c r="AW376" s="5">
        <f t="shared" si="46"/>
        <v>68.11819899</v>
      </c>
      <c r="AX376" s="5">
        <f t="shared" si="47"/>
        <v>0.3138597039</v>
      </c>
      <c r="AY376" s="5">
        <f t="shared" si="48"/>
        <v>4.636593548</v>
      </c>
      <c r="AZ376" s="5">
        <f t="shared" si="49"/>
        <v>60.27571612</v>
      </c>
      <c r="BA376" s="5">
        <f t="shared" si="50"/>
        <v>7.842482866</v>
      </c>
      <c r="BB376" s="5">
        <f t="shared" si="51"/>
        <v>784.2482866</v>
      </c>
      <c r="BC376" s="5"/>
      <c r="BD376" s="5">
        <f t="shared" si="72"/>
        <v>86</v>
      </c>
      <c r="BE376" s="5">
        <f t="shared" si="52"/>
        <v>0.8235349939</v>
      </c>
      <c r="BF376" s="5">
        <f t="shared" si="53"/>
        <v>65.27866518</v>
      </c>
      <c r="BG376" s="5">
        <f t="shared" si="54"/>
        <v>0.4781139176</v>
      </c>
      <c r="BH376" s="5">
        <f t="shared" si="55"/>
        <v>4.947593225</v>
      </c>
      <c r="BI376" s="5">
        <f t="shared" si="56"/>
        <v>69.26630515</v>
      </c>
      <c r="BJ376" s="5">
        <f t="shared" si="57"/>
        <v>0</v>
      </c>
      <c r="BK376" s="5">
        <f t="shared" si="58"/>
        <v>0</v>
      </c>
      <c r="BL376" s="5"/>
      <c r="BM376" s="5">
        <f t="shared" si="73"/>
        <v>86</v>
      </c>
      <c r="BN376" s="5">
        <f t="shared" si="59"/>
        <v>0.7131375089</v>
      </c>
      <c r="BO376" s="5">
        <f t="shared" si="60"/>
        <v>66.75610694</v>
      </c>
      <c r="BP376" s="5">
        <f t="shared" si="61"/>
        <v>0.8269639925</v>
      </c>
      <c r="BQ376" s="5">
        <f t="shared" si="62"/>
        <v>5.123930592</v>
      </c>
      <c r="BR376" s="5">
        <f t="shared" si="63"/>
        <v>76.85895887</v>
      </c>
      <c r="BS376" s="5">
        <f t="shared" si="64"/>
        <v>0</v>
      </c>
      <c r="BT376" s="5">
        <f t="shared" si="65"/>
        <v>0</v>
      </c>
    </row>
    <row r="377" ht="13.5" customHeight="1">
      <c r="A377" s="5"/>
      <c r="B377" s="5">
        <f t="shared" si="66"/>
        <v>87</v>
      </c>
      <c r="C377" s="5">
        <f t="shared" si="10"/>
        <v>0.1780825972</v>
      </c>
      <c r="D377" s="5">
        <f t="shared" si="11"/>
        <v>59.84151877</v>
      </c>
      <c r="E377" s="5">
        <f t="shared" si="12"/>
        <v>0.2812563748</v>
      </c>
      <c r="F377" s="5">
        <f t="shared" si="13"/>
        <v>4.053228528</v>
      </c>
      <c r="G377" s="5">
        <f t="shared" si="14"/>
        <v>32.42582822</v>
      </c>
      <c r="H377" s="5">
        <f t="shared" si="15"/>
        <v>27.41569054</v>
      </c>
      <c r="I377" s="5">
        <f t="shared" si="16"/>
        <v>2741.569054</v>
      </c>
      <c r="J377" s="5"/>
      <c r="K377" s="5">
        <f t="shared" si="67"/>
        <v>87</v>
      </c>
      <c r="L377" s="5">
        <f t="shared" si="17"/>
        <v>0.0755457613</v>
      </c>
      <c r="M377" s="5">
        <f t="shared" si="18"/>
        <v>53.83302376</v>
      </c>
      <c r="N377" s="5">
        <f t="shared" si="19"/>
        <v>0.6152956427</v>
      </c>
      <c r="O377" s="5">
        <f t="shared" si="20"/>
        <v>4.973974421</v>
      </c>
      <c r="P377" s="5">
        <f t="shared" si="21"/>
        <v>44.76576979</v>
      </c>
      <c r="Q377" s="5">
        <f t="shared" si="22"/>
        <v>9.067253973</v>
      </c>
      <c r="R377" s="5">
        <f t="shared" si="23"/>
        <v>906.7253973</v>
      </c>
      <c r="S377" s="5"/>
      <c r="T377" s="5">
        <f t="shared" si="68"/>
        <v>87</v>
      </c>
      <c r="U377" s="5">
        <f t="shared" si="24"/>
        <v>0.9816793129</v>
      </c>
      <c r="V377" s="5">
        <f t="shared" si="25"/>
        <v>81.32728388</v>
      </c>
      <c r="W377" s="5">
        <f t="shared" si="26"/>
        <v>0.08895968037</v>
      </c>
      <c r="X377" s="5">
        <f t="shared" si="27"/>
        <v>4.375316552</v>
      </c>
      <c r="Y377" s="5">
        <f t="shared" si="28"/>
        <v>43.75316552</v>
      </c>
      <c r="Z377" s="5">
        <f t="shared" si="29"/>
        <v>37.57411836</v>
      </c>
      <c r="AA377" s="5">
        <f t="shared" si="30"/>
        <v>3757.411836</v>
      </c>
      <c r="AB377" s="5"/>
      <c r="AC377" s="5">
        <f t="shared" si="69"/>
        <v>87</v>
      </c>
      <c r="AD377" s="5">
        <f t="shared" si="31"/>
        <v>0.1487329876</v>
      </c>
      <c r="AE377" s="5">
        <f t="shared" si="32"/>
        <v>55.43133113</v>
      </c>
      <c r="AF377" s="5">
        <f t="shared" si="33"/>
        <v>0.9292646583</v>
      </c>
      <c r="AG377" s="5">
        <f t="shared" si="34"/>
        <v>5.776754923</v>
      </c>
      <c r="AH377" s="5">
        <f t="shared" si="35"/>
        <v>63.54430415</v>
      </c>
      <c r="AI377" s="5">
        <f t="shared" si="36"/>
        <v>0</v>
      </c>
      <c r="AJ377" s="5">
        <f t="shared" si="37"/>
        <v>0</v>
      </c>
      <c r="AK377" s="5"/>
      <c r="AL377" s="5">
        <f t="shared" si="70"/>
        <v>87</v>
      </c>
      <c r="AM377" s="5">
        <f t="shared" si="38"/>
        <v>0.3927009426</v>
      </c>
      <c r="AN377" s="5">
        <f t="shared" si="39"/>
        <v>62.58940243</v>
      </c>
      <c r="AO377" s="5">
        <f t="shared" si="40"/>
        <v>0.6317293729</v>
      </c>
      <c r="AP377" s="5">
        <f t="shared" si="41"/>
        <v>4.968594607</v>
      </c>
      <c r="AQ377" s="5">
        <f t="shared" si="42"/>
        <v>59.62313528</v>
      </c>
      <c r="AR377" s="5">
        <f t="shared" si="43"/>
        <v>2.966267145</v>
      </c>
      <c r="AS377" s="5">
        <f t="shared" si="44"/>
        <v>296.6267145</v>
      </c>
      <c r="AT377" s="5"/>
      <c r="AU377" s="5">
        <f t="shared" si="71"/>
        <v>87</v>
      </c>
      <c r="AV377" s="5">
        <f t="shared" si="45"/>
        <v>0.2017271924</v>
      </c>
      <c r="AW377" s="5">
        <f t="shared" si="46"/>
        <v>59.48933465</v>
      </c>
      <c r="AX377" s="5">
        <f t="shared" si="47"/>
        <v>0.427431325</v>
      </c>
      <c r="AY377" s="5">
        <f t="shared" si="48"/>
        <v>4.581751259</v>
      </c>
      <c r="AZ377" s="5">
        <f t="shared" si="49"/>
        <v>59.56276637</v>
      </c>
      <c r="BA377" s="5">
        <f t="shared" si="50"/>
        <v>0</v>
      </c>
      <c r="BB377" s="5">
        <f t="shared" si="51"/>
        <v>0</v>
      </c>
      <c r="BC377" s="5"/>
      <c r="BD377" s="5">
        <f t="shared" si="72"/>
        <v>87</v>
      </c>
      <c r="BE377" s="5">
        <f t="shared" si="52"/>
        <v>0.60537827</v>
      </c>
      <c r="BF377" s="5">
        <f t="shared" si="53"/>
        <v>69.0786529</v>
      </c>
      <c r="BG377" s="5">
        <f t="shared" si="54"/>
        <v>0.3579816463</v>
      </c>
      <c r="BH377" s="5">
        <f t="shared" si="55"/>
        <v>4.638021914</v>
      </c>
      <c r="BI377" s="5">
        <f t="shared" si="56"/>
        <v>64.9323068</v>
      </c>
      <c r="BJ377" s="5">
        <f t="shared" si="57"/>
        <v>4.146346099</v>
      </c>
      <c r="BK377" s="5">
        <f t="shared" si="58"/>
        <v>414.6346099</v>
      </c>
      <c r="BL377" s="5"/>
      <c r="BM377" s="5">
        <f t="shared" si="73"/>
        <v>87</v>
      </c>
      <c r="BN377" s="5">
        <f t="shared" si="59"/>
        <v>0.5919670327</v>
      </c>
      <c r="BO377" s="5">
        <f t="shared" si="60"/>
        <v>69.44477671</v>
      </c>
      <c r="BP377" s="5">
        <f t="shared" si="61"/>
        <v>0.1860492907</v>
      </c>
      <c r="BQ377" s="5">
        <f t="shared" si="62"/>
        <v>4.110804861</v>
      </c>
      <c r="BR377" s="5">
        <f t="shared" si="63"/>
        <v>61.66207292</v>
      </c>
      <c r="BS377" s="5">
        <f t="shared" si="64"/>
        <v>7.782703791</v>
      </c>
      <c r="BT377" s="5">
        <f t="shared" si="65"/>
        <v>778.2703791</v>
      </c>
    </row>
    <row r="378" ht="13.5" customHeight="1">
      <c r="A378" s="5"/>
      <c r="B378" s="5">
        <f t="shared" si="66"/>
        <v>88</v>
      </c>
      <c r="C378" s="5">
        <f t="shared" si="10"/>
        <v>0.3862868596</v>
      </c>
      <c r="D378" s="5">
        <f t="shared" si="11"/>
        <v>64.62220445</v>
      </c>
      <c r="E378" s="5">
        <f t="shared" si="12"/>
        <v>0.9115407331</v>
      </c>
      <c r="F378" s="5">
        <f t="shared" si="13"/>
        <v>5.938982912</v>
      </c>
      <c r="G378" s="5">
        <f t="shared" si="14"/>
        <v>47.5118633</v>
      </c>
      <c r="H378" s="5">
        <f t="shared" si="15"/>
        <v>17.11034115</v>
      </c>
      <c r="I378" s="5">
        <f t="shared" si="16"/>
        <v>1711.034115</v>
      </c>
      <c r="J378" s="5"/>
      <c r="K378" s="5">
        <f t="shared" si="67"/>
        <v>88</v>
      </c>
      <c r="L378" s="5">
        <f t="shared" si="17"/>
        <v>0.565712285</v>
      </c>
      <c r="M378" s="5">
        <f t="shared" si="18"/>
        <v>69.4299342</v>
      </c>
      <c r="N378" s="5">
        <f t="shared" si="19"/>
        <v>0.9940197024</v>
      </c>
      <c r="O378" s="5">
        <f t="shared" si="20"/>
        <v>5.719150365</v>
      </c>
      <c r="P378" s="5">
        <f t="shared" si="21"/>
        <v>51.47235328</v>
      </c>
      <c r="Q378" s="5">
        <f t="shared" si="22"/>
        <v>17.95758091</v>
      </c>
      <c r="R378" s="5">
        <f t="shared" si="23"/>
        <v>1795.758091</v>
      </c>
      <c r="S378" s="5"/>
      <c r="T378" s="5">
        <f t="shared" si="68"/>
        <v>88</v>
      </c>
      <c r="U378" s="5">
        <f t="shared" si="24"/>
        <v>0.6852462303</v>
      </c>
      <c r="V378" s="5">
        <f t="shared" si="25"/>
        <v>65.52243364</v>
      </c>
      <c r="W378" s="5">
        <f t="shared" si="26"/>
        <v>0.7832688594</v>
      </c>
      <c r="X378" s="5">
        <f t="shared" si="27"/>
        <v>5.28634916</v>
      </c>
      <c r="Y378" s="5">
        <f t="shared" si="28"/>
        <v>52.8634916</v>
      </c>
      <c r="Z378" s="5">
        <f t="shared" si="29"/>
        <v>12.65894204</v>
      </c>
      <c r="AA378" s="5">
        <f t="shared" si="30"/>
        <v>1265.894204</v>
      </c>
      <c r="AB378" s="5"/>
      <c r="AC378" s="5">
        <f t="shared" si="69"/>
        <v>88</v>
      </c>
      <c r="AD378" s="5">
        <f t="shared" si="31"/>
        <v>0.2855866432</v>
      </c>
      <c r="AE378" s="5">
        <f t="shared" si="32"/>
        <v>62.87944005</v>
      </c>
      <c r="AF378" s="5">
        <f t="shared" si="33"/>
        <v>0.9898648071</v>
      </c>
      <c r="AG378" s="5">
        <f t="shared" si="34"/>
        <v>5.516967891</v>
      </c>
      <c r="AH378" s="5">
        <f t="shared" si="35"/>
        <v>60.6866468</v>
      </c>
      <c r="AI378" s="5">
        <f t="shared" si="36"/>
        <v>2.192793243</v>
      </c>
      <c r="AJ378" s="5">
        <f t="shared" si="37"/>
        <v>219.2793243</v>
      </c>
      <c r="AK378" s="5"/>
      <c r="AL378" s="5">
        <f t="shared" si="70"/>
        <v>88</v>
      </c>
      <c r="AM378" s="5">
        <f t="shared" si="38"/>
        <v>0.942431685</v>
      </c>
      <c r="AN378" s="5">
        <f t="shared" si="39"/>
        <v>78.75342782</v>
      </c>
      <c r="AO378" s="5">
        <f t="shared" si="40"/>
        <v>0.04594620717</v>
      </c>
      <c r="AP378" s="5">
        <f t="shared" si="41"/>
        <v>4.204642729</v>
      </c>
      <c r="AQ378" s="5">
        <f t="shared" si="42"/>
        <v>50.45571275</v>
      </c>
      <c r="AR378" s="5">
        <f t="shared" si="43"/>
        <v>28.29771507</v>
      </c>
      <c r="AS378" s="5">
        <f t="shared" si="44"/>
        <v>2829.771507</v>
      </c>
      <c r="AT378" s="5"/>
      <c r="AU378" s="5">
        <f t="shared" si="71"/>
        <v>88</v>
      </c>
      <c r="AV378" s="5">
        <f t="shared" si="45"/>
        <v>0.7196826606</v>
      </c>
      <c r="AW378" s="5">
        <f t="shared" si="46"/>
        <v>67.9016581</v>
      </c>
      <c r="AX378" s="5">
        <f t="shared" si="47"/>
        <v>0.8722879468</v>
      </c>
      <c r="AY378" s="5">
        <f t="shared" si="48"/>
        <v>5.060553468</v>
      </c>
      <c r="AZ378" s="5">
        <f t="shared" si="49"/>
        <v>65.78719509</v>
      </c>
      <c r="BA378" s="5">
        <f t="shared" si="50"/>
        <v>2.11446301</v>
      </c>
      <c r="BB378" s="5">
        <f t="shared" si="51"/>
        <v>211.446301</v>
      </c>
      <c r="BC378" s="5"/>
      <c r="BD378" s="5">
        <f t="shared" si="72"/>
        <v>88</v>
      </c>
      <c r="BE378" s="5">
        <f t="shared" si="52"/>
        <v>0.3439516529</v>
      </c>
      <c r="BF378" s="5">
        <f t="shared" si="53"/>
        <v>60.14893715</v>
      </c>
      <c r="BG378" s="5">
        <f t="shared" si="54"/>
        <v>0.7488155844</v>
      </c>
      <c r="BH378" s="5">
        <f t="shared" si="55"/>
        <v>5.154042934</v>
      </c>
      <c r="BI378" s="5">
        <f t="shared" si="56"/>
        <v>72.15660107</v>
      </c>
      <c r="BJ378" s="5">
        <f t="shared" si="57"/>
        <v>0</v>
      </c>
      <c r="BK378" s="5">
        <f t="shared" si="58"/>
        <v>0</v>
      </c>
      <c r="BL378" s="5"/>
      <c r="BM378" s="5">
        <f t="shared" si="73"/>
        <v>88</v>
      </c>
      <c r="BN378" s="5">
        <f t="shared" si="59"/>
        <v>0.9346652374</v>
      </c>
      <c r="BO378" s="5">
        <f t="shared" si="60"/>
        <v>75.82383886</v>
      </c>
      <c r="BP378" s="5">
        <f t="shared" si="61"/>
        <v>0.9241497894</v>
      </c>
      <c r="BQ378" s="5">
        <f t="shared" si="62"/>
        <v>5.699641946</v>
      </c>
      <c r="BR378" s="5">
        <f t="shared" si="63"/>
        <v>85.4946292</v>
      </c>
      <c r="BS378" s="5">
        <f t="shared" si="64"/>
        <v>0</v>
      </c>
      <c r="BT378" s="5">
        <f t="shared" si="65"/>
        <v>0</v>
      </c>
    </row>
    <row r="379" ht="13.5" customHeight="1">
      <c r="A379" s="5"/>
      <c r="B379" s="5">
        <f t="shared" si="66"/>
        <v>89</v>
      </c>
      <c r="C379" s="5">
        <f t="shared" si="10"/>
        <v>0.9438828712</v>
      </c>
      <c r="D379" s="5">
        <f t="shared" si="11"/>
        <v>77.94213332</v>
      </c>
      <c r="E379" s="5">
        <f t="shared" si="12"/>
        <v>0.9405950165</v>
      </c>
      <c r="F379" s="5">
        <f t="shared" si="13"/>
        <v>5.590278597</v>
      </c>
      <c r="G379" s="5">
        <f t="shared" si="14"/>
        <v>44.72222878</v>
      </c>
      <c r="H379" s="5">
        <f t="shared" si="15"/>
        <v>33.21990455</v>
      </c>
      <c r="I379" s="5">
        <f t="shared" si="16"/>
        <v>3321.990455</v>
      </c>
      <c r="J379" s="5"/>
      <c r="K379" s="5">
        <f t="shared" si="67"/>
        <v>89</v>
      </c>
      <c r="L379" s="5">
        <f t="shared" si="17"/>
        <v>0.476303867</v>
      </c>
      <c r="M379" s="5">
        <f t="shared" si="18"/>
        <v>63.81454872</v>
      </c>
      <c r="N379" s="5">
        <f t="shared" si="19"/>
        <v>0.8695742302</v>
      </c>
      <c r="O379" s="5">
        <f t="shared" si="20"/>
        <v>5.238239511</v>
      </c>
      <c r="P379" s="5">
        <f t="shared" si="21"/>
        <v>47.1441556</v>
      </c>
      <c r="Q379" s="5">
        <f t="shared" si="22"/>
        <v>16.67039313</v>
      </c>
      <c r="R379" s="5">
        <f t="shared" si="23"/>
        <v>1667.039313</v>
      </c>
      <c r="S379" s="5"/>
      <c r="T379" s="5">
        <f t="shared" si="68"/>
        <v>89</v>
      </c>
      <c r="U379" s="5">
        <f t="shared" si="24"/>
        <v>0.6553738093</v>
      </c>
      <c r="V379" s="5">
        <f t="shared" si="25"/>
        <v>69.12893182</v>
      </c>
      <c r="W379" s="5">
        <f t="shared" si="26"/>
        <v>0.387021415</v>
      </c>
      <c r="X379" s="5">
        <f t="shared" si="27"/>
        <v>4.606913645</v>
      </c>
      <c r="Y379" s="5">
        <f t="shared" si="28"/>
        <v>46.06913645</v>
      </c>
      <c r="Z379" s="5">
        <f t="shared" si="29"/>
        <v>23.05979537</v>
      </c>
      <c r="AA379" s="5">
        <f t="shared" si="30"/>
        <v>2305.979537</v>
      </c>
      <c r="AB379" s="5"/>
      <c r="AC379" s="5">
        <f t="shared" si="69"/>
        <v>89</v>
      </c>
      <c r="AD379" s="5">
        <f t="shared" si="31"/>
        <v>0.08345684278</v>
      </c>
      <c r="AE379" s="5">
        <f t="shared" si="32"/>
        <v>52.89310821</v>
      </c>
      <c r="AF379" s="5">
        <f t="shared" si="33"/>
        <v>0.894569119</v>
      </c>
      <c r="AG379" s="5">
        <f t="shared" si="34"/>
        <v>5.003853323</v>
      </c>
      <c r="AH379" s="5">
        <f t="shared" si="35"/>
        <v>55.04238655</v>
      </c>
      <c r="AI379" s="5">
        <f t="shared" si="36"/>
        <v>0</v>
      </c>
      <c r="AJ379" s="5">
        <f t="shared" si="37"/>
        <v>0</v>
      </c>
      <c r="AK379" s="5"/>
      <c r="AL379" s="5">
        <f t="shared" si="70"/>
        <v>89</v>
      </c>
      <c r="AM379" s="5">
        <f t="shared" si="38"/>
        <v>0.03177723612</v>
      </c>
      <c r="AN379" s="5">
        <f t="shared" si="39"/>
        <v>51.37851658</v>
      </c>
      <c r="AO379" s="5">
        <f t="shared" si="40"/>
        <v>0.7781213709</v>
      </c>
      <c r="AP379" s="5">
        <f t="shared" si="41"/>
        <v>5.477706502</v>
      </c>
      <c r="AQ379" s="5">
        <f t="shared" si="42"/>
        <v>65.73247803</v>
      </c>
      <c r="AR379" s="5">
        <f t="shared" si="43"/>
        <v>0</v>
      </c>
      <c r="AS379" s="5">
        <f t="shared" si="44"/>
        <v>0</v>
      </c>
      <c r="AT379" s="5"/>
      <c r="AU379" s="5">
        <f t="shared" si="71"/>
        <v>89</v>
      </c>
      <c r="AV379" s="5">
        <f t="shared" si="45"/>
        <v>0.7765224962</v>
      </c>
      <c r="AW379" s="5">
        <f t="shared" si="46"/>
        <v>68.72088283</v>
      </c>
      <c r="AX379" s="5">
        <f t="shared" si="47"/>
        <v>0.2230900215</v>
      </c>
      <c r="AY379" s="5">
        <f t="shared" si="48"/>
        <v>4.325996438</v>
      </c>
      <c r="AZ379" s="5">
        <f t="shared" si="49"/>
        <v>56.23795369</v>
      </c>
      <c r="BA379" s="5">
        <f t="shared" si="50"/>
        <v>12.48292914</v>
      </c>
      <c r="BB379" s="5">
        <f t="shared" si="51"/>
        <v>1248.292914</v>
      </c>
      <c r="BC379" s="5"/>
      <c r="BD379" s="5">
        <f t="shared" si="72"/>
        <v>89</v>
      </c>
      <c r="BE379" s="5">
        <f t="shared" si="52"/>
        <v>0.7237480211</v>
      </c>
      <c r="BF379" s="5">
        <f t="shared" si="53"/>
        <v>68.85905788</v>
      </c>
      <c r="BG379" s="5">
        <f t="shared" si="54"/>
        <v>0.6979899865</v>
      </c>
      <c r="BH379" s="5">
        <f t="shared" si="55"/>
        <v>4.564636622</v>
      </c>
      <c r="BI379" s="5">
        <f t="shared" si="56"/>
        <v>63.90491271</v>
      </c>
      <c r="BJ379" s="5">
        <f t="shared" si="57"/>
        <v>4.954145168</v>
      </c>
      <c r="BK379" s="5">
        <f t="shared" si="58"/>
        <v>495.4145168</v>
      </c>
      <c r="BL379" s="5"/>
      <c r="BM379" s="5">
        <f t="shared" si="73"/>
        <v>89</v>
      </c>
      <c r="BN379" s="5">
        <f t="shared" si="59"/>
        <v>0.1985589166</v>
      </c>
      <c r="BO379" s="5">
        <f t="shared" si="60"/>
        <v>55.25443102</v>
      </c>
      <c r="BP379" s="5">
        <f t="shared" si="61"/>
        <v>0.9526762804</v>
      </c>
      <c r="BQ379" s="5">
        <f t="shared" si="62"/>
        <v>5.568119564</v>
      </c>
      <c r="BR379" s="5">
        <f t="shared" si="63"/>
        <v>83.52179346</v>
      </c>
      <c r="BS379" s="5">
        <f t="shared" si="64"/>
        <v>0</v>
      </c>
      <c r="BT379" s="5">
        <f t="shared" si="65"/>
        <v>0</v>
      </c>
    </row>
    <row r="380" ht="13.5" customHeight="1">
      <c r="A380" s="5"/>
      <c r="B380" s="5">
        <f t="shared" si="66"/>
        <v>90</v>
      </c>
      <c r="C380" s="5">
        <f t="shared" si="10"/>
        <v>0.7999136542</v>
      </c>
      <c r="D380" s="5">
        <f t="shared" si="11"/>
        <v>66.16958128</v>
      </c>
      <c r="E380" s="5">
        <f t="shared" si="12"/>
        <v>0.08549849126</v>
      </c>
      <c r="F380" s="5">
        <f t="shared" si="13"/>
        <v>4.176206467</v>
      </c>
      <c r="G380" s="5">
        <f t="shared" si="14"/>
        <v>33.40965174</v>
      </c>
      <c r="H380" s="5">
        <f t="shared" si="15"/>
        <v>32.75992954</v>
      </c>
      <c r="I380" s="5">
        <f t="shared" si="16"/>
        <v>3275.992954</v>
      </c>
      <c r="J380" s="5"/>
      <c r="K380" s="5">
        <f t="shared" si="67"/>
        <v>90</v>
      </c>
      <c r="L380" s="5">
        <f t="shared" si="17"/>
        <v>0.9518045683</v>
      </c>
      <c r="M380" s="5">
        <f t="shared" si="18"/>
        <v>75.32170493</v>
      </c>
      <c r="N380" s="5">
        <f t="shared" si="19"/>
        <v>0.6881730118</v>
      </c>
      <c r="O380" s="5">
        <f t="shared" si="20"/>
        <v>4.801067565</v>
      </c>
      <c r="P380" s="5">
        <f t="shared" si="21"/>
        <v>43.20960808</v>
      </c>
      <c r="Q380" s="5">
        <f t="shared" si="22"/>
        <v>32.11209684</v>
      </c>
      <c r="R380" s="5">
        <f t="shared" si="23"/>
        <v>3211.209684</v>
      </c>
      <c r="S380" s="5"/>
      <c r="T380" s="5">
        <f t="shared" si="68"/>
        <v>90</v>
      </c>
      <c r="U380" s="5">
        <f t="shared" si="24"/>
        <v>0.755573261</v>
      </c>
      <c r="V380" s="5">
        <f t="shared" si="25"/>
        <v>67.5247277</v>
      </c>
      <c r="W380" s="5">
        <f t="shared" si="26"/>
        <v>0.05524514078</v>
      </c>
      <c r="X380" s="5">
        <f t="shared" si="27"/>
        <v>4.227444342</v>
      </c>
      <c r="Y380" s="5">
        <f t="shared" si="28"/>
        <v>42.27444342</v>
      </c>
      <c r="Z380" s="5">
        <f t="shared" si="29"/>
        <v>25.25028427</v>
      </c>
      <c r="AA380" s="5">
        <f t="shared" si="30"/>
        <v>2525.028427</v>
      </c>
      <c r="AB380" s="5"/>
      <c r="AC380" s="5">
        <f t="shared" si="69"/>
        <v>90</v>
      </c>
      <c r="AD380" s="5">
        <f t="shared" si="31"/>
        <v>0.06823504168</v>
      </c>
      <c r="AE380" s="5">
        <f t="shared" si="32"/>
        <v>53.64106516</v>
      </c>
      <c r="AF380" s="5">
        <f t="shared" si="33"/>
        <v>0.7587410348</v>
      </c>
      <c r="AG380" s="5">
        <f t="shared" si="34"/>
        <v>5.103940647</v>
      </c>
      <c r="AH380" s="5">
        <f t="shared" si="35"/>
        <v>56.14334711</v>
      </c>
      <c r="AI380" s="5">
        <f t="shared" si="36"/>
        <v>0</v>
      </c>
      <c r="AJ380" s="5">
        <f t="shared" si="37"/>
        <v>0</v>
      </c>
      <c r="AK380" s="5"/>
      <c r="AL380" s="5">
        <f t="shared" si="70"/>
        <v>90</v>
      </c>
      <c r="AM380" s="5">
        <f t="shared" si="38"/>
        <v>0.8578448139</v>
      </c>
      <c r="AN380" s="5">
        <f t="shared" si="39"/>
        <v>66.15291345</v>
      </c>
      <c r="AO380" s="5">
        <f t="shared" si="40"/>
        <v>0.7099281694</v>
      </c>
      <c r="AP380" s="5">
        <f t="shared" si="41"/>
        <v>5.117596283</v>
      </c>
      <c r="AQ380" s="5">
        <f t="shared" si="42"/>
        <v>61.4111554</v>
      </c>
      <c r="AR380" s="5">
        <f t="shared" si="43"/>
        <v>4.741758053</v>
      </c>
      <c r="AS380" s="5">
        <f t="shared" si="44"/>
        <v>474.1758053</v>
      </c>
      <c r="AT380" s="5"/>
      <c r="AU380" s="5">
        <f t="shared" si="71"/>
        <v>90</v>
      </c>
      <c r="AV380" s="5">
        <f t="shared" si="45"/>
        <v>0.3721137823</v>
      </c>
      <c r="AW380" s="5">
        <f t="shared" si="46"/>
        <v>64.64835094</v>
      </c>
      <c r="AX380" s="5">
        <f t="shared" si="47"/>
        <v>0.8268730808</v>
      </c>
      <c r="AY380" s="5">
        <f t="shared" si="48"/>
        <v>5.195464757</v>
      </c>
      <c r="AZ380" s="5">
        <f t="shared" si="49"/>
        <v>67.54104185</v>
      </c>
      <c r="BA380" s="5">
        <f t="shared" si="50"/>
        <v>0</v>
      </c>
      <c r="BB380" s="5">
        <f t="shared" si="51"/>
        <v>0</v>
      </c>
      <c r="BC380" s="5"/>
      <c r="BD380" s="5">
        <f t="shared" si="72"/>
        <v>90</v>
      </c>
      <c r="BE380" s="5">
        <f t="shared" si="52"/>
        <v>0.5719936349</v>
      </c>
      <c r="BF380" s="5">
        <f t="shared" si="53"/>
        <v>67.51029489</v>
      </c>
      <c r="BG380" s="5">
        <f t="shared" si="54"/>
        <v>0.8782086495</v>
      </c>
      <c r="BH380" s="5">
        <f t="shared" si="55"/>
        <v>5.230628659</v>
      </c>
      <c r="BI380" s="5">
        <f t="shared" si="56"/>
        <v>73.22880122</v>
      </c>
      <c r="BJ380" s="5">
        <f t="shared" si="57"/>
        <v>0</v>
      </c>
      <c r="BK380" s="5">
        <f t="shared" si="58"/>
        <v>0</v>
      </c>
      <c r="BL380" s="5"/>
      <c r="BM380" s="5">
        <f t="shared" si="73"/>
        <v>90</v>
      </c>
      <c r="BN380" s="5">
        <f t="shared" si="59"/>
        <v>0.8636700316</v>
      </c>
      <c r="BO380" s="5">
        <f t="shared" si="60"/>
        <v>68.83983816</v>
      </c>
      <c r="BP380" s="5">
        <f t="shared" si="61"/>
        <v>0.8471964883</v>
      </c>
      <c r="BQ380" s="5">
        <f t="shared" si="62"/>
        <v>5.154017687</v>
      </c>
      <c r="BR380" s="5">
        <f t="shared" si="63"/>
        <v>77.3102653</v>
      </c>
      <c r="BS380" s="5">
        <f t="shared" si="64"/>
        <v>0</v>
      </c>
      <c r="BT380" s="5">
        <f t="shared" si="65"/>
        <v>0</v>
      </c>
    </row>
    <row r="381" ht="13.5" customHeight="1">
      <c r="A381" s="5"/>
      <c r="B381" s="5">
        <f t="shared" si="66"/>
        <v>91</v>
      </c>
      <c r="C381" s="5">
        <f t="shared" si="10"/>
        <v>0.7659166753</v>
      </c>
      <c r="D381" s="5">
        <f t="shared" si="11"/>
        <v>65.3438987</v>
      </c>
      <c r="E381" s="5">
        <f t="shared" si="12"/>
        <v>0.2804213573</v>
      </c>
      <c r="F381" s="5">
        <f t="shared" si="13"/>
        <v>4.386599486</v>
      </c>
      <c r="G381" s="5">
        <f t="shared" si="14"/>
        <v>35.09279589</v>
      </c>
      <c r="H381" s="5">
        <f t="shared" si="15"/>
        <v>30.25110281</v>
      </c>
      <c r="I381" s="5">
        <f t="shared" si="16"/>
        <v>3025.110281</v>
      </c>
      <c r="J381" s="5"/>
      <c r="K381" s="5">
        <f t="shared" si="67"/>
        <v>91</v>
      </c>
      <c r="L381" s="5">
        <f t="shared" si="17"/>
        <v>0.2002235207</v>
      </c>
      <c r="M381" s="5">
        <f t="shared" si="18"/>
        <v>59.27850147</v>
      </c>
      <c r="N381" s="5">
        <f t="shared" si="19"/>
        <v>0.5623985901</v>
      </c>
      <c r="O381" s="5">
        <f t="shared" si="20"/>
        <v>4.555801201</v>
      </c>
      <c r="P381" s="5">
        <f t="shared" si="21"/>
        <v>41.00221081</v>
      </c>
      <c r="Q381" s="5">
        <f t="shared" si="22"/>
        <v>18.27629067</v>
      </c>
      <c r="R381" s="5">
        <f t="shared" si="23"/>
        <v>1827.629067</v>
      </c>
      <c r="S381" s="5"/>
      <c r="T381" s="5">
        <f t="shared" si="68"/>
        <v>91</v>
      </c>
      <c r="U381" s="5">
        <f t="shared" si="24"/>
        <v>0.6560777576</v>
      </c>
      <c r="V381" s="5">
        <f t="shared" si="25"/>
        <v>65.14519208</v>
      </c>
      <c r="W381" s="5">
        <f t="shared" si="26"/>
        <v>0.1189030945</v>
      </c>
      <c r="X381" s="5">
        <f t="shared" si="27"/>
        <v>4.260392997</v>
      </c>
      <c r="Y381" s="5">
        <f t="shared" si="28"/>
        <v>42.60392997</v>
      </c>
      <c r="Z381" s="5">
        <f t="shared" si="29"/>
        <v>22.5412621</v>
      </c>
      <c r="AA381" s="5">
        <f t="shared" si="30"/>
        <v>2254.12621</v>
      </c>
      <c r="AB381" s="5"/>
      <c r="AC381" s="5">
        <f t="shared" si="69"/>
        <v>91</v>
      </c>
      <c r="AD381" s="5">
        <f t="shared" si="31"/>
        <v>0.532443777</v>
      </c>
      <c r="AE381" s="5">
        <f t="shared" si="32"/>
        <v>64.98722319</v>
      </c>
      <c r="AF381" s="5">
        <f t="shared" si="33"/>
        <v>0.03747568375</v>
      </c>
      <c r="AG381" s="5">
        <f t="shared" si="34"/>
        <v>4.354855449</v>
      </c>
      <c r="AH381" s="5">
        <f t="shared" si="35"/>
        <v>47.90340994</v>
      </c>
      <c r="AI381" s="5">
        <f t="shared" si="36"/>
        <v>17.08381325</v>
      </c>
      <c r="AJ381" s="5">
        <f t="shared" si="37"/>
        <v>1708.381325</v>
      </c>
      <c r="AK381" s="5"/>
      <c r="AL381" s="5">
        <f t="shared" si="70"/>
        <v>91</v>
      </c>
      <c r="AM381" s="5">
        <f t="shared" si="38"/>
        <v>0.6619414724</v>
      </c>
      <c r="AN381" s="5">
        <f t="shared" si="39"/>
        <v>67.20169157</v>
      </c>
      <c r="AO381" s="5">
        <f t="shared" si="40"/>
        <v>0.3488884541</v>
      </c>
      <c r="AP381" s="5">
        <f t="shared" si="41"/>
        <v>4.5735926</v>
      </c>
      <c r="AQ381" s="5">
        <f t="shared" si="42"/>
        <v>54.8831112</v>
      </c>
      <c r="AR381" s="5">
        <f t="shared" si="43"/>
        <v>12.31858037</v>
      </c>
      <c r="AS381" s="5">
        <f t="shared" si="44"/>
        <v>1231.858037</v>
      </c>
      <c r="AT381" s="5"/>
      <c r="AU381" s="5">
        <f t="shared" si="71"/>
        <v>91</v>
      </c>
      <c r="AV381" s="5">
        <f t="shared" si="45"/>
        <v>0.6985166719</v>
      </c>
      <c r="AW381" s="5">
        <f t="shared" si="46"/>
        <v>69.18795519</v>
      </c>
      <c r="AX381" s="5">
        <f t="shared" si="47"/>
        <v>0.631197141</v>
      </c>
      <c r="AY381" s="5">
        <f t="shared" si="48"/>
        <v>4.954671184</v>
      </c>
      <c r="AZ381" s="5">
        <f t="shared" si="49"/>
        <v>64.41072539</v>
      </c>
      <c r="BA381" s="5">
        <f t="shared" si="50"/>
        <v>4.777229805</v>
      </c>
      <c r="BB381" s="5">
        <f t="shared" si="51"/>
        <v>477.7229805</v>
      </c>
      <c r="BC381" s="5"/>
      <c r="BD381" s="5">
        <f t="shared" si="72"/>
        <v>91</v>
      </c>
      <c r="BE381" s="5">
        <f t="shared" si="52"/>
        <v>0.6814723841</v>
      </c>
      <c r="BF381" s="5">
        <f t="shared" si="53"/>
        <v>65.60491748</v>
      </c>
      <c r="BG381" s="5">
        <f t="shared" si="54"/>
        <v>0.2119772557</v>
      </c>
      <c r="BH381" s="5">
        <f t="shared" si="55"/>
        <v>4.389304283</v>
      </c>
      <c r="BI381" s="5">
        <f t="shared" si="56"/>
        <v>61.45025996</v>
      </c>
      <c r="BJ381" s="5">
        <f t="shared" si="57"/>
        <v>4.15465752</v>
      </c>
      <c r="BK381" s="5">
        <f t="shared" si="58"/>
        <v>415.465752</v>
      </c>
      <c r="BL381" s="5"/>
      <c r="BM381" s="5">
        <f t="shared" si="73"/>
        <v>91</v>
      </c>
      <c r="BN381" s="5">
        <f t="shared" si="59"/>
        <v>0.8607161566</v>
      </c>
      <c r="BO381" s="5">
        <f t="shared" si="60"/>
        <v>66.25039519</v>
      </c>
      <c r="BP381" s="5">
        <f t="shared" si="61"/>
        <v>0.9571163606</v>
      </c>
      <c r="BQ381" s="5">
        <f t="shared" si="62"/>
        <v>5.735754188</v>
      </c>
      <c r="BR381" s="5">
        <f t="shared" si="63"/>
        <v>86.03631282</v>
      </c>
      <c r="BS381" s="5">
        <f t="shared" si="64"/>
        <v>0</v>
      </c>
      <c r="BT381" s="5">
        <f t="shared" si="65"/>
        <v>0</v>
      </c>
    </row>
    <row r="382" ht="13.5" customHeight="1">
      <c r="A382" s="5"/>
      <c r="B382" s="5">
        <f t="shared" si="66"/>
        <v>92</v>
      </c>
      <c r="C382" s="5">
        <f t="shared" si="10"/>
        <v>0.2603967998</v>
      </c>
      <c r="D382" s="5">
        <f t="shared" si="11"/>
        <v>63.83575002</v>
      </c>
      <c r="E382" s="5">
        <f t="shared" si="12"/>
        <v>0.310446165</v>
      </c>
      <c r="F382" s="5">
        <f t="shared" si="13"/>
        <v>4.5331761</v>
      </c>
      <c r="G382" s="5">
        <f t="shared" si="14"/>
        <v>36.2654088</v>
      </c>
      <c r="H382" s="5">
        <f t="shared" si="15"/>
        <v>27.57034122</v>
      </c>
      <c r="I382" s="5">
        <f t="shared" si="16"/>
        <v>2757.034122</v>
      </c>
      <c r="J382" s="5"/>
      <c r="K382" s="5">
        <f t="shared" si="67"/>
        <v>92</v>
      </c>
      <c r="L382" s="5">
        <f t="shared" si="17"/>
        <v>0.6663318264</v>
      </c>
      <c r="M382" s="5">
        <f t="shared" si="18"/>
        <v>67.2133081</v>
      </c>
      <c r="N382" s="5">
        <f t="shared" si="19"/>
        <v>0.5429437868</v>
      </c>
      <c r="O382" s="5">
        <f t="shared" si="20"/>
        <v>4.570095967</v>
      </c>
      <c r="P382" s="5">
        <f t="shared" si="21"/>
        <v>41.13086371</v>
      </c>
      <c r="Q382" s="5">
        <f t="shared" si="22"/>
        <v>26.0824444</v>
      </c>
      <c r="R382" s="5">
        <f t="shared" si="23"/>
        <v>2608.24444</v>
      </c>
      <c r="S382" s="5"/>
      <c r="T382" s="5">
        <f t="shared" si="68"/>
        <v>92</v>
      </c>
      <c r="U382" s="5">
        <f t="shared" si="24"/>
        <v>0.6474262178</v>
      </c>
      <c r="V382" s="5">
        <f t="shared" si="25"/>
        <v>66.49332513</v>
      </c>
      <c r="W382" s="5">
        <f t="shared" si="26"/>
        <v>0.3149105076</v>
      </c>
      <c r="X382" s="5">
        <f t="shared" si="27"/>
        <v>4.600377214</v>
      </c>
      <c r="Y382" s="5">
        <f t="shared" si="28"/>
        <v>46.00377214</v>
      </c>
      <c r="Z382" s="5">
        <f t="shared" si="29"/>
        <v>20.489553</v>
      </c>
      <c r="AA382" s="5">
        <f t="shared" si="30"/>
        <v>2048.9553</v>
      </c>
      <c r="AB382" s="5"/>
      <c r="AC382" s="5">
        <f t="shared" si="69"/>
        <v>92</v>
      </c>
      <c r="AD382" s="5">
        <f t="shared" si="31"/>
        <v>0.7088536485</v>
      </c>
      <c r="AE382" s="5">
        <f t="shared" si="32"/>
        <v>67.76617672</v>
      </c>
      <c r="AF382" s="5">
        <f t="shared" si="33"/>
        <v>0.5433176191</v>
      </c>
      <c r="AG382" s="5">
        <f t="shared" si="34"/>
        <v>4.878946283</v>
      </c>
      <c r="AH382" s="5">
        <f t="shared" si="35"/>
        <v>53.66840911</v>
      </c>
      <c r="AI382" s="5">
        <f t="shared" si="36"/>
        <v>14.09776761</v>
      </c>
      <c r="AJ382" s="5">
        <f t="shared" si="37"/>
        <v>1409.776761</v>
      </c>
      <c r="AK382" s="5"/>
      <c r="AL382" s="5">
        <f t="shared" si="70"/>
        <v>92</v>
      </c>
      <c r="AM382" s="5">
        <f t="shared" si="38"/>
        <v>0.1576843704</v>
      </c>
      <c r="AN382" s="5">
        <f t="shared" si="39"/>
        <v>57.17833354</v>
      </c>
      <c r="AO382" s="5">
        <f t="shared" si="40"/>
        <v>0.706082089</v>
      </c>
      <c r="AP382" s="5">
        <f t="shared" si="41"/>
        <v>5.222149361</v>
      </c>
      <c r="AQ382" s="5">
        <f t="shared" si="42"/>
        <v>62.66579233</v>
      </c>
      <c r="AR382" s="5">
        <f t="shared" si="43"/>
        <v>0</v>
      </c>
      <c r="AS382" s="5">
        <f t="shared" si="44"/>
        <v>0</v>
      </c>
      <c r="AT382" s="5"/>
      <c r="AU382" s="5">
        <f t="shared" si="71"/>
        <v>92</v>
      </c>
      <c r="AV382" s="5">
        <f t="shared" si="45"/>
        <v>0.5311331064</v>
      </c>
      <c r="AW382" s="5">
        <f t="shared" si="46"/>
        <v>63.64932884</v>
      </c>
      <c r="AX382" s="5">
        <f t="shared" si="47"/>
        <v>0.7041981637</v>
      </c>
      <c r="AY382" s="5">
        <f t="shared" si="48"/>
        <v>5.241655281</v>
      </c>
      <c r="AZ382" s="5">
        <f t="shared" si="49"/>
        <v>68.14151866</v>
      </c>
      <c r="BA382" s="5">
        <f t="shared" si="50"/>
        <v>0</v>
      </c>
      <c r="BB382" s="5">
        <f t="shared" si="51"/>
        <v>0</v>
      </c>
      <c r="BC382" s="5"/>
      <c r="BD382" s="5">
        <f t="shared" si="72"/>
        <v>92</v>
      </c>
      <c r="BE382" s="5">
        <f t="shared" si="52"/>
        <v>0.3022430858</v>
      </c>
      <c r="BF382" s="5">
        <f t="shared" si="53"/>
        <v>64.22354273</v>
      </c>
      <c r="BG382" s="5">
        <f t="shared" si="54"/>
        <v>0.8832481773</v>
      </c>
      <c r="BH382" s="5">
        <f t="shared" si="55"/>
        <v>5.187031973</v>
      </c>
      <c r="BI382" s="5">
        <f t="shared" si="56"/>
        <v>72.61844763</v>
      </c>
      <c r="BJ382" s="5">
        <f t="shared" si="57"/>
        <v>0</v>
      </c>
      <c r="BK382" s="5">
        <f t="shared" si="58"/>
        <v>0</v>
      </c>
      <c r="BL382" s="5"/>
      <c r="BM382" s="5">
        <f t="shared" si="73"/>
        <v>92</v>
      </c>
      <c r="BN382" s="5">
        <f t="shared" si="59"/>
        <v>0.726646221</v>
      </c>
      <c r="BO382" s="5">
        <f t="shared" si="60"/>
        <v>67.27240802</v>
      </c>
      <c r="BP382" s="5">
        <f t="shared" si="61"/>
        <v>0.2278114558</v>
      </c>
      <c r="BQ382" s="5">
        <f t="shared" si="62"/>
        <v>4.465676323</v>
      </c>
      <c r="BR382" s="5">
        <f t="shared" si="63"/>
        <v>66.98514485</v>
      </c>
      <c r="BS382" s="5">
        <f t="shared" si="64"/>
        <v>0.2872631662</v>
      </c>
      <c r="BT382" s="5">
        <f t="shared" si="65"/>
        <v>28.72631662</v>
      </c>
    </row>
    <row r="383" ht="13.5" customHeight="1">
      <c r="A383" s="5"/>
      <c r="B383" s="5">
        <f t="shared" si="66"/>
        <v>93</v>
      </c>
      <c r="C383" s="5">
        <f t="shared" si="10"/>
        <v>0.2726590933</v>
      </c>
      <c r="D383" s="5">
        <f t="shared" si="11"/>
        <v>61.08071545</v>
      </c>
      <c r="E383" s="5">
        <f t="shared" si="12"/>
        <v>0.7674784623</v>
      </c>
      <c r="F383" s="5">
        <f t="shared" si="13"/>
        <v>5.177986673</v>
      </c>
      <c r="G383" s="5">
        <f t="shared" si="14"/>
        <v>41.42389338</v>
      </c>
      <c r="H383" s="5">
        <f t="shared" si="15"/>
        <v>19.65682207</v>
      </c>
      <c r="I383" s="5">
        <f t="shared" si="16"/>
        <v>1965.682207</v>
      </c>
      <c r="J383" s="5"/>
      <c r="K383" s="5">
        <f t="shared" si="67"/>
        <v>93</v>
      </c>
      <c r="L383" s="5">
        <f t="shared" si="17"/>
        <v>0.4394999764</v>
      </c>
      <c r="M383" s="5">
        <f t="shared" si="18"/>
        <v>62.46869349</v>
      </c>
      <c r="N383" s="5">
        <f t="shared" si="19"/>
        <v>0.5009162114</v>
      </c>
      <c r="O383" s="5">
        <f t="shared" si="20"/>
        <v>4.621633073</v>
      </c>
      <c r="P383" s="5">
        <f t="shared" si="21"/>
        <v>41.59469766</v>
      </c>
      <c r="Q383" s="5">
        <f t="shared" si="22"/>
        <v>20.87399583</v>
      </c>
      <c r="R383" s="5">
        <f t="shared" si="23"/>
        <v>2087.399583</v>
      </c>
      <c r="S383" s="5"/>
      <c r="T383" s="5">
        <f t="shared" si="68"/>
        <v>93</v>
      </c>
      <c r="U383" s="5">
        <f t="shared" si="24"/>
        <v>0.645071215</v>
      </c>
      <c r="V383" s="5">
        <f t="shared" si="25"/>
        <v>66.03590734</v>
      </c>
      <c r="W383" s="5">
        <f t="shared" si="26"/>
        <v>0.278641385</v>
      </c>
      <c r="X383" s="5">
        <f t="shared" si="27"/>
        <v>4.369308927</v>
      </c>
      <c r="Y383" s="5">
        <f t="shared" si="28"/>
        <v>43.69308927</v>
      </c>
      <c r="Z383" s="5">
        <f t="shared" si="29"/>
        <v>22.34281806</v>
      </c>
      <c r="AA383" s="5">
        <f t="shared" si="30"/>
        <v>2234.281806</v>
      </c>
      <c r="AB383" s="5"/>
      <c r="AC383" s="5">
        <f t="shared" si="69"/>
        <v>93</v>
      </c>
      <c r="AD383" s="5">
        <f t="shared" si="31"/>
        <v>0.7736678093</v>
      </c>
      <c r="AE383" s="5">
        <f t="shared" si="32"/>
        <v>69.45919185</v>
      </c>
      <c r="AF383" s="5">
        <f t="shared" si="33"/>
        <v>0.9053842923</v>
      </c>
      <c r="AG383" s="5">
        <f t="shared" si="34"/>
        <v>5.835560872</v>
      </c>
      <c r="AH383" s="5">
        <f t="shared" si="35"/>
        <v>64.19116959</v>
      </c>
      <c r="AI383" s="5">
        <f t="shared" si="36"/>
        <v>5.268022254</v>
      </c>
      <c r="AJ383" s="5">
        <f t="shared" si="37"/>
        <v>526.8022254</v>
      </c>
      <c r="AK383" s="5"/>
      <c r="AL383" s="5">
        <f t="shared" si="70"/>
        <v>93</v>
      </c>
      <c r="AM383" s="5">
        <f t="shared" si="38"/>
        <v>0.705188945</v>
      </c>
      <c r="AN383" s="5">
        <f t="shared" si="39"/>
        <v>66.26622065</v>
      </c>
      <c r="AO383" s="5">
        <f t="shared" si="40"/>
        <v>0.3150259123</v>
      </c>
      <c r="AP383" s="5">
        <f t="shared" si="41"/>
        <v>4.988711477</v>
      </c>
      <c r="AQ383" s="5">
        <f t="shared" si="42"/>
        <v>59.86453773</v>
      </c>
      <c r="AR383" s="5">
        <f t="shared" si="43"/>
        <v>6.401682918</v>
      </c>
      <c r="AS383" s="5">
        <f t="shared" si="44"/>
        <v>640.1682918</v>
      </c>
      <c r="AT383" s="5"/>
      <c r="AU383" s="5">
        <f t="shared" si="71"/>
        <v>93</v>
      </c>
      <c r="AV383" s="5">
        <f t="shared" si="45"/>
        <v>0.2854106901</v>
      </c>
      <c r="AW383" s="5">
        <f t="shared" si="46"/>
        <v>63.74169313</v>
      </c>
      <c r="AX383" s="5">
        <f t="shared" si="47"/>
        <v>0.714038281</v>
      </c>
      <c r="AY383" s="5">
        <f t="shared" si="48"/>
        <v>5.420801965</v>
      </c>
      <c r="AZ383" s="5">
        <f t="shared" si="49"/>
        <v>70.47042555</v>
      </c>
      <c r="BA383" s="5">
        <f t="shared" si="50"/>
        <v>0</v>
      </c>
      <c r="BB383" s="5">
        <f t="shared" si="51"/>
        <v>0</v>
      </c>
      <c r="BC383" s="5"/>
      <c r="BD383" s="5">
        <f t="shared" si="72"/>
        <v>93</v>
      </c>
      <c r="BE383" s="5">
        <f t="shared" si="52"/>
        <v>0.03644195929</v>
      </c>
      <c r="BF383" s="5">
        <f t="shared" si="53"/>
        <v>52.61861448</v>
      </c>
      <c r="BG383" s="5">
        <f t="shared" si="54"/>
        <v>0.4699746468</v>
      </c>
      <c r="BH383" s="5">
        <f t="shared" si="55"/>
        <v>4.532605443</v>
      </c>
      <c r="BI383" s="5">
        <f t="shared" si="56"/>
        <v>63.4564762</v>
      </c>
      <c r="BJ383" s="5">
        <f t="shared" si="57"/>
        <v>0</v>
      </c>
      <c r="BK383" s="5">
        <f t="shared" si="58"/>
        <v>0</v>
      </c>
      <c r="BL383" s="5"/>
      <c r="BM383" s="5">
        <f t="shared" si="73"/>
        <v>93</v>
      </c>
      <c r="BN383" s="5">
        <f t="shared" si="59"/>
        <v>0.8349549266</v>
      </c>
      <c r="BO383" s="5">
        <f t="shared" si="60"/>
        <v>68.14649456</v>
      </c>
      <c r="BP383" s="5">
        <f t="shared" si="61"/>
        <v>0.7739091626</v>
      </c>
      <c r="BQ383" s="5">
        <f t="shared" si="62"/>
        <v>5.365403655</v>
      </c>
      <c r="BR383" s="5">
        <f t="shared" si="63"/>
        <v>80.48105483</v>
      </c>
      <c r="BS383" s="5">
        <f t="shared" si="64"/>
        <v>0</v>
      </c>
      <c r="BT383" s="5">
        <f t="shared" si="65"/>
        <v>0</v>
      </c>
    </row>
    <row r="384" ht="13.5" customHeight="1">
      <c r="A384" s="5"/>
      <c r="B384" s="5">
        <f t="shared" si="66"/>
        <v>94</v>
      </c>
      <c r="C384" s="5">
        <f t="shared" si="10"/>
        <v>0.8670586651</v>
      </c>
      <c r="D384" s="5">
        <f t="shared" si="11"/>
        <v>66.22626404</v>
      </c>
      <c r="E384" s="5">
        <f t="shared" si="12"/>
        <v>0.4258859851</v>
      </c>
      <c r="F384" s="5">
        <f t="shared" si="13"/>
        <v>4.523223837</v>
      </c>
      <c r="G384" s="5">
        <f t="shared" si="14"/>
        <v>36.1857907</v>
      </c>
      <c r="H384" s="5">
        <f t="shared" si="15"/>
        <v>30.04047335</v>
      </c>
      <c r="I384" s="5">
        <f t="shared" si="16"/>
        <v>3004.047335</v>
      </c>
      <c r="J384" s="5"/>
      <c r="K384" s="5">
        <f t="shared" si="67"/>
        <v>94</v>
      </c>
      <c r="L384" s="5">
        <f t="shared" si="17"/>
        <v>0.2793628142</v>
      </c>
      <c r="M384" s="5">
        <f t="shared" si="18"/>
        <v>64.70295764</v>
      </c>
      <c r="N384" s="5">
        <f t="shared" si="19"/>
        <v>0.6030340065</v>
      </c>
      <c r="O384" s="5">
        <f t="shared" si="20"/>
        <v>4.788106493</v>
      </c>
      <c r="P384" s="5">
        <f t="shared" si="21"/>
        <v>43.09295844</v>
      </c>
      <c r="Q384" s="5">
        <f t="shared" si="22"/>
        <v>21.6099992</v>
      </c>
      <c r="R384" s="5">
        <f t="shared" si="23"/>
        <v>2160.99992</v>
      </c>
      <c r="S384" s="5"/>
      <c r="T384" s="5">
        <f t="shared" si="68"/>
        <v>94</v>
      </c>
      <c r="U384" s="5">
        <f t="shared" si="24"/>
        <v>0.1963414017</v>
      </c>
      <c r="V384" s="5">
        <f t="shared" si="25"/>
        <v>57.13470763</v>
      </c>
      <c r="W384" s="5">
        <f t="shared" si="26"/>
        <v>0.9051331246</v>
      </c>
      <c r="X384" s="5">
        <f t="shared" si="27"/>
        <v>5.941679372</v>
      </c>
      <c r="Y384" s="5">
        <f t="shared" si="28"/>
        <v>59.41679372</v>
      </c>
      <c r="Z384" s="5">
        <f t="shared" si="29"/>
        <v>0</v>
      </c>
      <c r="AA384" s="5">
        <f t="shared" si="30"/>
        <v>0</v>
      </c>
      <c r="AB384" s="5"/>
      <c r="AC384" s="5">
        <f t="shared" si="69"/>
        <v>94</v>
      </c>
      <c r="AD384" s="5">
        <f t="shared" si="31"/>
        <v>0.5853430869</v>
      </c>
      <c r="AE384" s="5">
        <f t="shared" si="32"/>
        <v>68.22146573</v>
      </c>
      <c r="AF384" s="5">
        <f t="shared" si="33"/>
        <v>0.09926977824</v>
      </c>
      <c r="AG384" s="5">
        <f t="shared" si="34"/>
        <v>4.161973647</v>
      </c>
      <c r="AH384" s="5">
        <f t="shared" si="35"/>
        <v>45.78171011</v>
      </c>
      <c r="AI384" s="5">
        <f t="shared" si="36"/>
        <v>22.43975562</v>
      </c>
      <c r="AJ384" s="5">
        <f t="shared" si="37"/>
        <v>2243.975562</v>
      </c>
      <c r="AK384" s="5"/>
      <c r="AL384" s="5">
        <f t="shared" si="70"/>
        <v>94</v>
      </c>
      <c r="AM384" s="5">
        <f t="shared" si="38"/>
        <v>0.2380737305</v>
      </c>
      <c r="AN384" s="5">
        <f t="shared" si="39"/>
        <v>57.67728671</v>
      </c>
      <c r="AO384" s="5">
        <f t="shared" si="40"/>
        <v>0.08215984972</v>
      </c>
      <c r="AP384" s="5">
        <f t="shared" si="41"/>
        <v>4.302415262</v>
      </c>
      <c r="AQ384" s="5">
        <f t="shared" si="42"/>
        <v>51.62898314</v>
      </c>
      <c r="AR384" s="5">
        <f t="shared" si="43"/>
        <v>6.048303568</v>
      </c>
      <c r="AS384" s="5">
        <f t="shared" si="44"/>
        <v>604.8303568</v>
      </c>
      <c r="AT384" s="5"/>
      <c r="AU384" s="5">
        <f t="shared" si="71"/>
        <v>94</v>
      </c>
      <c r="AV384" s="5">
        <f t="shared" si="45"/>
        <v>0.248373995</v>
      </c>
      <c r="AW384" s="5">
        <f t="shared" si="46"/>
        <v>59.9070515</v>
      </c>
      <c r="AX384" s="5">
        <f t="shared" si="47"/>
        <v>0.2117794457</v>
      </c>
      <c r="AY384" s="5">
        <f t="shared" si="48"/>
        <v>4.257467661</v>
      </c>
      <c r="AZ384" s="5">
        <f t="shared" si="49"/>
        <v>55.3470796</v>
      </c>
      <c r="BA384" s="5">
        <f t="shared" si="50"/>
        <v>4.559971901</v>
      </c>
      <c r="BB384" s="5">
        <f t="shared" si="51"/>
        <v>455.9971901</v>
      </c>
      <c r="BC384" s="5"/>
      <c r="BD384" s="5">
        <f t="shared" si="72"/>
        <v>94</v>
      </c>
      <c r="BE384" s="5">
        <f t="shared" si="52"/>
        <v>0.9399162633</v>
      </c>
      <c r="BF384" s="5">
        <f t="shared" si="53"/>
        <v>75.95431311</v>
      </c>
      <c r="BG384" s="5">
        <f t="shared" si="54"/>
        <v>0.1958508658</v>
      </c>
      <c r="BH384" s="5">
        <f t="shared" si="55"/>
        <v>4.49200941</v>
      </c>
      <c r="BI384" s="5">
        <f t="shared" si="56"/>
        <v>62.88813174</v>
      </c>
      <c r="BJ384" s="5">
        <f t="shared" si="57"/>
        <v>13.06618137</v>
      </c>
      <c r="BK384" s="5">
        <f t="shared" si="58"/>
        <v>1306.618137</v>
      </c>
      <c r="BL384" s="5"/>
      <c r="BM384" s="5">
        <f t="shared" si="73"/>
        <v>94</v>
      </c>
      <c r="BN384" s="5">
        <f t="shared" si="59"/>
        <v>0.9126542142</v>
      </c>
      <c r="BO384" s="5">
        <f t="shared" si="60"/>
        <v>79.9402667</v>
      </c>
      <c r="BP384" s="5">
        <f t="shared" si="61"/>
        <v>0.5560741894</v>
      </c>
      <c r="BQ384" s="5">
        <f t="shared" si="62"/>
        <v>4.694972342</v>
      </c>
      <c r="BR384" s="5">
        <f t="shared" si="63"/>
        <v>70.42458513</v>
      </c>
      <c r="BS384" s="5">
        <f t="shared" si="64"/>
        <v>9.515681563</v>
      </c>
      <c r="BT384" s="5">
        <f t="shared" si="65"/>
        <v>951.5681563</v>
      </c>
    </row>
    <row r="385" ht="13.5" customHeight="1">
      <c r="A385" s="5"/>
      <c r="B385" s="5">
        <f t="shared" si="66"/>
        <v>95</v>
      </c>
      <c r="C385" s="5">
        <f t="shared" si="10"/>
        <v>0.06073005101</v>
      </c>
      <c r="D385" s="5">
        <f t="shared" si="11"/>
        <v>51.8583127</v>
      </c>
      <c r="E385" s="5">
        <f t="shared" si="12"/>
        <v>0.4309144453</v>
      </c>
      <c r="F385" s="5">
        <f t="shared" si="13"/>
        <v>4.582670932</v>
      </c>
      <c r="G385" s="5">
        <f t="shared" si="14"/>
        <v>36.66136746</v>
      </c>
      <c r="H385" s="5">
        <f t="shared" si="15"/>
        <v>15.19694524</v>
      </c>
      <c r="I385" s="5">
        <f t="shared" si="16"/>
        <v>1519.694524</v>
      </c>
      <c r="J385" s="5"/>
      <c r="K385" s="5">
        <f t="shared" si="67"/>
        <v>95</v>
      </c>
      <c r="L385" s="5">
        <f t="shared" si="17"/>
        <v>0.7121271086</v>
      </c>
      <c r="M385" s="5">
        <f t="shared" si="18"/>
        <v>68.39072774</v>
      </c>
      <c r="N385" s="5">
        <f t="shared" si="19"/>
        <v>0.09339827533</v>
      </c>
      <c r="O385" s="5">
        <f t="shared" si="20"/>
        <v>4.186379479</v>
      </c>
      <c r="P385" s="5">
        <f t="shared" si="21"/>
        <v>37.67741531</v>
      </c>
      <c r="Q385" s="5">
        <f t="shared" si="22"/>
        <v>30.71331243</v>
      </c>
      <c r="R385" s="5">
        <f t="shared" si="23"/>
        <v>3071.331243</v>
      </c>
      <c r="S385" s="5"/>
      <c r="T385" s="5">
        <f t="shared" si="68"/>
        <v>95</v>
      </c>
      <c r="U385" s="5">
        <f t="shared" si="24"/>
        <v>0.4631010114</v>
      </c>
      <c r="V385" s="5">
        <f t="shared" si="25"/>
        <v>62.6926201</v>
      </c>
      <c r="W385" s="5">
        <f t="shared" si="26"/>
        <v>0.5574746791</v>
      </c>
      <c r="X385" s="5">
        <f t="shared" si="27"/>
        <v>4.817868441</v>
      </c>
      <c r="Y385" s="5">
        <f t="shared" si="28"/>
        <v>48.17868441</v>
      </c>
      <c r="Z385" s="5">
        <f t="shared" si="29"/>
        <v>14.51393569</v>
      </c>
      <c r="AA385" s="5">
        <f t="shared" si="30"/>
        <v>1451.393569</v>
      </c>
      <c r="AB385" s="5"/>
      <c r="AC385" s="5">
        <f t="shared" si="69"/>
        <v>95</v>
      </c>
      <c r="AD385" s="5">
        <f t="shared" si="31"/>
        <v>0.2365603625</v>
      </c>
      <c r="AE385" s="5">
        <f t="shared" si="32"/>
        <v>56.25309134</v>
      </c>
      <c r="AF385" s="5">
        <f t="shared" si="33"/>
        <v>0.3889240912</v>
      </c>
      <c r="AG385" s="5">
        <f t="shared" si="34"/>
        <v>4.668487933</v>
      </c>
      <c r="AH385" s="5">
        <f t="shared" si="35"/>
        <v>51.35336727</v>
      </c>
      <c r="AI385" s="5">
        <f t="shared" si="36"/>
        <v>4.899724071</v>
      </c>
      <c r="AJ385" s="5">
        <f t="shared" si="37"/>
        <v>489.9724071</v>
      </c>
      <c r="AK385" s="5"/>
      <c r="AL385" s="5">
        <f t="shared" si="70"/>
        <v>95</v>
      </c>
      <c r="AM385" s="5">
        <f t="shared" si="38"/>
        <v>0.9282728202</v>
      </c>
      <c r="AN385" s="5">
        <f t="shared" si="39"/>
        <v>78.72216794</v>
      </c>
      <c r="AO385" s="5">
        <f t="shared" si="40"/>
        <v>0.6686435746</v>
      </c>
      <c r="AP385" s="5">
        <f t="shared" si="41"/>
        <v>4.898603185</v>
      </c>
      <c r="AQ385" s="5">
        <f t="shared" si="42"/>
        <v>58.78323822</v>
      </c>
      <c r="AR385" s="5">
        <f t="shared" si="43"/>
        <v>19.93892972</v>
      </c>
      <c r="AS385" s="5">
        <f t="shared" si="44"/>
        <v>1993.892972</v>
      </c>
      <c r="AT385" s="5"/>
      <c r="AU385" s="5">
        <f t="shared" si="71"/>
        <v>95</v>
      </c>
      <c r="AV385" s="5">
        <f t="shared" si="45"/>
        <v>0.847692919</v>
      </c>
      <c r="AW385" s="5">
        <f t="shared" si="46"/>
        <v>68.565185</v>
      </c>
      <c r="AX385" s="5">
        <f t="shared" si="47"/>
        <v>0.351218767</v>
      </c>
      <c r="AY385" s="5">
        <f t="shared" si="48"/>
        <v>4.794250178</v>
      </c>
      <c r="AZ385" s="5">
        <f t="shared" si="49"/>
        <v>62.32525231</v>
      </c>
      <c r="BA385" s="5">
        <f t="shared" si="50"/>
        <v>6.239932688</v>
      </c>
      <c r="BB385" s="5">
        <f t="shared" si="51"/>
        <v>623.9932688</v>
      </c>
      <c r="BC385" s="5"/>
      <c r="BD385" s="5">
        <f t="shared" si="72"/>
        <v>95</v>
      </c>
      <c r="BE385" s="5">
        <f t="shared" si="52"/>
        <v>0.09305427919</v>
      </c>
      <c r="BF385" s="5">
        <f t="shared" si="53"/>
        <v>51.25978482</v>
      </c>
      <c r="BG385" s="5">
        <f t="shared" si="54"/>
        <v>0.6426082087</v>
      </c>
      <c r="BH385" s="5">
        <f t="shared" si="55"/>
        <v>4.777334079</v>
      </c>
      <c r="BI385" s="5">
        <f t="shared" si="56"/>
        <v>66.8826771</v>
      </c>
      <c r="BJ385" s="5">
        <f t="shared" si="57"/>
        <v>0</v>
      </c>
      <c r="BK385" s="5">
        <f t="shared" si="58"/>
        <v>0</v>
      </c>
      <c r="BL385" s="5"/>
      <c r="BM385" s="5">
        <f t="shared" si="73"/>
        <v>95</v>
      </c>
      <c r="BN385" s="5">
        <f t="shared" si="59"/>
        <v>0.4018197308</v>
      </c>
      <c r="BO385" s="5">
        <f t="shared" si="60"/>
        <v>61.33878289</v>
      </c>
      <c r="BP385" s="5">
        <f t="shared" si="61"/>
        <v>0.7398054026</v>
      </c>
      <c r="BQ385" s="5">
        <f t="shared" si="62"/>
        <v>5.069861778</v>
      </c>
      <c r="BR385" s="5">
        <f t="shared" si="63"/>
        <v>76.04792668</v>
      </c>
      <c r="BS385" s="5">
        <f t="shared" si="64"/>
        <v>0</v>
      </c>
      <c r="BT385" s="5">
        <f t="shared" si="65"/>
        <v>0</v>
      </c>
    </row>
    <row r="386" ht="13.5" customHeight="1">
      <c r="A386" s="5"/>
      <c r="B386" s="5">
        <f t="shared" si="66"/>
        <v>96</v>
      </c>
      <c r="C386" s="5">
        <f t="shared" si="10"/>
        <v>0.744261645</v>
      </c>
      <c r="D386" s="5">
        <f t="shared" si="11"/>
        <v>67.7808058</v>
      </c>
      <c r="E386" s="5">
        <f t="shared" si="12"/>
        <v>0.04970067488</v>
      </c>
      <c r="F386" s="5">
        <f t="shared" si="13"/>
        <v>4.210345364</v>
      </c>
      <c r="G386" s="5">
        <f t="shared" si="14"/>
        <v>33.68276291</v>
      </c>
      <c r="H386" s="5">
        <f t="shared" si="15"/>
        <v>34.09804289</v>
      </c>
      <c r="I386" s="5">
        <f t="shared" si="16"/>
        <v>3409.804289</v>
      </c>
      <c r="J386" s="5"/>
      <c r="K386" s="5">
        <f t="shared" si="67"/>
        <v>96</v>
      </c>
      <c r="L386" s="5">
        <f t="shared" si="17"/>
        <v>0.9456848616</v>
      </c>
      <c r="M386" s="5">
        <f t="shared" si="18"/>
        <v>78.5805904</v>
      </c>
      <c r="N386" s="5">
        <f t="shared" si="19"/>
        <v>0.2559824927</v>
      </c>
      <c r="O386" s="5">
        <f t="shared" si="20"/>
        <v>4.094566021</v>
      </c>
      <c r="P386" s="5">
        <f t="shared" si="21"/>
        <v>36.85109419</v>
      </c>
      <c r="Q386" s="5">
        <f t="shared" si="22"/>
        <v>41.72949621</v>
      </c>
      <c r="R386" s="5">
        <f t="shared" si="23"/>
        <v>4172.949621</v>
      </c>
      <c r="S386" s="5"/>
      <c r="T386" s="5">
        <f t="shared" si="68"/>
        <v>96</v>
      </c>
      <c r="U386" s="5">
        <f t="shared" si="24"/>
        <v>0.7585321465</v>
      </c>
      <c r="V386" s="5">
        <f t="shared" si="25"/>
        <v>65.13463447</v>
      </c>
      <c r="W386" s="5">
        <f t="shared" si="26"/>
        <v>0.313550631</v>
      </c>
      <c r="X386" s="5">
        <f t="shared" si="27"/>
        <v>4.63388391</v>
      </c>
      <c r="Y386" s="5">
        <f t="shared" si="28"/>
        <v>46.3388391</v>
      </c>
      <c r="Z386" s="5">
        <f t="shared" si="29"/>
        <v>18.79579537</v>
      </c>
      <c r="AA386" s="5">
        <f t="shared" si="30"/>
        <v>1879.579537</v>
      </c>
      <c r="AB386" s="5"/>
      <c r="AC386" s="5">
        <f t="shared" si="69"/>
        <v>96</v>
      </c>
      <c r="AD386" s="5">
        <f t="shared" si="31"/>
        <v>0.2365208931</v>
      </c>
      <c r="AE386" s="5">
        <f t="shared" si="32"/>
        <v>59.99221081</v>
      </c>
      <c r="AF386" s="5">
        <f t="shared" si="33"/>
        <v>0.1186695431</v>
      </c>
      <c r="AG386" s="5">
        <f t="shared" si="34"/>
        <v>4.214553571</v>
      </c>
      <c r="AH386" s="5">
        <f t="shared" si="35"/>
        <v>46.36008928</v>
      </c>
      <c r="AI386" s="5">
        <f t="shared" si="36"/>
        <v>13.63212153</v>
      </c>
      <c r="AJ386" s="5">
        <f t="shared" si="37"/>
        <v>1363.212153</v>
      </c>
      <c r="AK386" s="5"/>
      <c r="AL386" s="5">
        <f t="shared" si="70"/>
        <v>96</v>
      </c>
      <c r="AM386" s="5">
        <f t="shared" si="38"/>
        <v>0.461700841</v>
      </c>
      <c r="AN386" s="5">
        <f t="shared" si="39"/>
        <v>60.06613577</v>
      </c>
      <c r="AO386" s="5">
        <f t="shared" si="40"/>
        <v>0.8905795227</v>
      </c>
      <c r="AP386" s="5">
        <f t="shared" si="41"/>
        <v>5.05730914</v>
      </c>
      <c r="AQ386" s="5">
        <f t="shared" si="42"/>
        <v>60.68770968</v>
      </c>
      <c r="AR386" s="5">
        <f t="shared" si="43"/>
        <v>0</v>
      </c>
      <c r="AS386" s="5">
        <f t="shared" si="44"/>
        <v>0</v>
      </c>
      <c r="AT386" s="5"/>
      <c r="AU386" s="5">
        <f t="shared" si="71"/>
        <v>96</v>
      </c>
      <c r="AV386" s="5">
        <f t="shared" si="45"/>
        <v>0.5758395446</v>
      </c>
      <c r="AW386" s="5">
        <f t="shared" si="46"/>
        <v>65.25216653</v>
      </c>
      <c r="AX386" s="5">
        <f t="shared" si="47"/>
        <v>0.8279961614</v>
      </c>
      <c r="AY386" s="5">
        <f t="shared" si="48"/>
        <v>5.173353721</v>
      </c>
      <c r="AZ386" s="5">
        <f t="shared" si="49"/>
        <v>67.25359837</v>
      </c>
      <c r="BA386" s="5">
        <f t="shared" si="50"/>
        <v>0</v>
      </c>
      <c r="BB386" s="5">
        <f t="shared" si="51"/>
        <v>0</v>
      </c>
      <c r="BC386" s="5"/>
      <c r="BD386" s="5">
        <f t="shared" si="72"/>
        <v>96</v>
      </c>
      <c r="BE386" s="5">
        <f t="shared" si="52"/>
        <v>0.9634196214</v>
      </c>
      <c r="BF386" s="5">
        <f t="shared" si="53"/>
        <v>78.11720303</v>
      </c>
      <c r="BG386" s="5">
        <f t="shared" si="54"/>
        <v>0.700654035</v>
      </c>
      <c r="BH386" s="5">
        <f t="shared" si="55"/>
        <v>5.011923223</v>
      </c>
      <c r="BI386" s="5">
        <f t="shared" si="56"/>
        <v>70.16692513</v>
      </c>
      <c r="BJ386" s="5">
        <f t="shared" si="57"/>
        <v>7.950277903</v>
      </c>
      <c r="BK386" s="5">
        <f t="shared" si="58"/>
        <v>795.0277903</v>
      </c>
      <c r="BL386" s="5"/>
      <c r="BM386" s="5">
        <f t="shared" si="73"/>
        <v>96</v>
      </c>
      <c r="BN386" s="5">
        <f t="shared" si="59"/>
        <v>0.2637305906</v>
      </c>
      <c r="BO386" s="5">
        <f t="shared" si="60"/>
        <v>62.82600659</v>
      </c>
      <c r="BP386" s="5">
        <f t="shared" si="61"/>
        <v>0.1110938586</v>
      </c>
      <c r="BQ386" s="5">
        <f t="shared" si="62"/>
        <v>4.108827302</v>
      </c>
      <c r="BR386" s="5">
        <f t="shared" si="63"/>
        <v>61.63240954</v>
      </c>
      <c r="BS386" s="5">
        <f t="shared" si="64"/>
        <v>1.193597058</v>
      </c>
      <c r="BT386" s="5">
        <f t="shared" si="65"/>
        <v>119.3597058</v>
      </c>
    </row>
    <row r="387" ht="13.5" customHeight="1">
      <c r="A387" s="5"/>
      <c r="B387" s="5">
        <f t="shared" si="66"/>
        <v>97</v>
      </c>
      <c r="C387" s="5">
        <f t="shared" si="10"/>
        <v>0.4235513755</v>
      </c>
      <c r="D387" s="5">
        <f t="shared" si="11"/>
        <v>60.28226912</v>
      </c>
      <c r="E387" s="5">
        <f t="shared" si="12"/>
        <v>0.3785889769</v>
      </c>
      <c r="F387" s="5">
        <f t="shared" si="13"/>
        <v>4.562375168</v>
      </c>
      <c r="G387" s="5">
        <f t="shared" si="14"/>
        <v>36.49900134</v>
      </c>
      <c r="H387" s="5">
        <f t="shared" si="15"/>
        <v>23.78326778</v>
      </c>
      <c r="I387" s="5">
        <f t="shared" si="16"/>
        <v>2378.326778</v>
      </c>
      <c r="J387" s="5"/>
      <c r="K387" s="5">
        <f t="shared" si="67"/>
        <v>97</v>
      </c>
      <c r="L387" s="5">
        <f t="shared" si="17"/>
        <v>0.04771561854</v>
      </c>
      <c r="M387" s="5">
        <f t="shared" si="18"/>
        <v>54.51272303</v>
      </c>
      <c r="N387" s="5">
        <f t="shared" si="19"/>
        <v>0.8879957896</v>
      </c>
      <c r="O387" s="5">
        <f t="shared" si="20"/>
        <v>5.319910625</v>
      </c>
      <c r="P387" s="5">
        <f t="shared" si="21"/>
        <v>47.87919563</v>
      </c>
      <c r="Q387" s="5">
        <f t="shared" si="22"/>
        <v>6.633527406</v>
      </c>
      <c r="R387" s="5">
        <f t="shared" si="23"/>
        <v>663.3527406</v>
      </c>
      <c r="S387" s="5"/>
      <c r="T387" s="5">
        <f t="shared" si="68"/>
        <v>97</v>
      </c>
      <c r="U387" s="5">
        <f t="shared" si="24"/>
        <v>0.3583272259</v>
      </c>
      <c r="V387" s="5">
        <f t="shared" si="25"/>
        <v>62.75191826</v>
      </c>
      <c r="W387" s="5">
        <f t="shared" si="26"/>
        <v>0.09731795273</v>
      </c>
      <c r="X387" s="5">
        <f t="shared" si="27"/>
        <v>4.499144092</v>
      </c>
      <c r="Y387" s="5">
        <f t="shared" si="28"/>
        <v>44.99144092</v>
      </c>
      <c r="Z387" s="5">
        <f t="shared" si="29"/>
        <v>17.76047734</v>
      </c>
      <c r="AA387" s="5">
        <f t="shared" si="30"/>
        <v>1776.047734</v>
      </c>
      <c r="AB387" s="5"/>
      <c r="AC387" s="5">
        <f t="shared" si="69"/>
        <v>97</v>
      </c>
      <c r="AD387" s="5">
        <f t="shared" si="31"/>
        <v>0.9386661373</v>
      </c>
      <c r="AE387" s="5">
        <f t="shared" si="32"/>
        <v>79.14280407</v>
      </c>
      <c r="AF387" s="5">
        <f t="shared" si="33"/>
        <v>0.05145273723</v>
      </c>
      <c r="AG387" s="5">
        <f t="shared" si="34"/>
        <v>4.276481667</v>
      </c>
      <c r="AH387" s="5">
        <f t="shared" si="35"/>
        <v>47.04129834</v>
      </c>
      <c r="AI387" s="5">
        <f t="shared" si="36"/>
        <v>32.10150573</v>
      </c>
      <c r="AJ387" s="5">
        <f t="shared" si="37"/>
        <v>3210.150573</v>
      </c>
      <c r="AK387" s="5"/>
      <c r="AL387" s="5">
        <f t="shared" si="70"/>
        <v>97</v>
      </c>
      <c r="AM387" s="5">
        <f t="shared" si="38"/>
        <v>0.05332583402</v>
      </c>
      <c r="AN387" s="5">
        <f t="shared" si="39"/>
        <v>53.96828764</v>
      </c>
      <c r="AO387" s="5">
        <f t="shared" si="40"/>
        <v>0.9223096346</v>
      </c>
      <c r="AP387" s="5">
        <f t="shared" si="41"/>
        <v>5.680382056</v>
      </c>
      <c r="AQ387" s="5">
        <f t="shared" si="42"/>
        <v>68.16458468</v>
      </c>
      <c r="AR387" s="5">
        <f t="shared" si="43"/>
        <v>0</v>
      </c>
      <c r="AS387" s="5">
        <f t="shared" si="44"/>
        <v>0</v>
      </c>
      <c r="AT387" s="5"/>
      <c r="AU387" s="5">
        <f t="shared" si="71"/>
        <v>97</v>
      </c>
      <c r="AV387" s="5">
        <f t="shared" si="45"/>
        <v>0.4334481192</v>
      </c>
      <c r="AW387" s="5">
        <f t="shared" si="46"/>
        <v>61.52971311</v>
      </c>
      <c r="AX387" s="5">
        <f t="shared" si="47"/>
        <v>0.142411849</v>
      </c>
      <c r="AY387" s="5">
        <f t="shared" si="48"/>
        <v>4.02163393</v>
      </c>
      <c r="AZ387" s="5">
        <f t="shared" si="49"/>
        <v>52.28124109</v>
      </c>
      <c r="BA387" s="5">
        <f t="shared" si="50"/>
        <v>9.248472024</v>
      </c>
      <c r="BB387" s="5">
        <f t="shared" si="51"/>
        <v>924.8472024</v>
      </c>
      <c r="BC387" s="5"/>
      <c r="BD387" s="5">
        <f t="shared" si="72"/>
        <v>97</v>
      </c>
      <c r="BE387" s="5">
        <f t="shared" si="52"/>
        <v>0.02643511802</v>
      </c>
      <c r="BF387" s="5">
        <f t="shared" si="53"/>
        <v>51.39505661</v>
      </c>
      <c r="BG387" s="5">
        <f t="shared" si="54"/>
        <v>0.4315271006</v>
      </c>
      <c r="BH387" s="5">
        <f t="shared" si="55"/>
        <v>4.869871804</v>
      </c>
      <c r="BI387" s="5">
        <f t="shared" si="56"/>
        <v>68.17820526</v>
      </c>
      <c r="BJ387" s="5">
        <f t="shared" si="57"/>
        <v>0</v>
      </c>
      <c r="BK387" s="5">
        <f t="shared" si="58"/>
        <v>0</v>
      </c>
      <c r="BL387" s="5"/>
      <c r="BM387" s="5">
        <f t="shared" si="73"/>
        <v>97</v>
      </c>
      <c r="BN387" s="5">
        <f t="shared" si="59"/>
        <v>0.2835347448</v>
      </c>
      <c r="BO387" s="5">
        <f t="shared" si="60"/>
        <v>60.28933194</v>
      </c>
      <c r="BP387" s="5">
        <f t="shared" si="61"/>
        <v>0.02159481383</v>
      </c>
      <c r="BQ387" s="5">
        <f t="shared" si="62"/>
        <v>4.133901745</v>
      </c>
      <c r="BR387" s="5">
        <f t="shared" si="63"/>
        <v>62.00852618</v>
      </c>
      <c r="BS387" s="5">
        <f t="shared" si="64"/>
        <v>0</v>
      </c>
      <c r="BT387" s="5">
        <f t="shared" si="65"/>
        <v>0</v>
      </c>
    </row>
    <row r="388" ht="13.5" customHeight="1">
      <c r="A388" s="5"/>
      <c r="B388" s="5">
        <f t="shared" si="66"/>
        <v>98</v>
      </c>
      <c r="C388" s="5">
        <f t="shared" si="10"/>
        <v>0.2782244228</v>
      </c>
      <c r="D388" s="5">
        <f t="shared" si="11"/>
        <v>62.57430457</v>
      </c>
      <c r="E388" s="5">
        <f t="shared" si="12"/>
        <v>0.9474972012</v>
      </c>
      <c r="F388" s="5">
        <f t="shared" si="13"/>
        <v>5.897249444</v>
      </c>
      <c r="G388" s="5">
        <f t="shared" si="14"/>
        <v>47.17799555</v>
      </c>
      <c r="H388" s="5">
        <f t="shared" si="15"/>
        <v>15.39630902</v>
      </c>
      <c r="I388" s="5">
        <f t="shared" si="16"/>
        <v>1539.630902</v>
      </c>
      <c r="J388" s="5"/>
      <c r="K388" s="5">
        <f t="shared" si="67"/>
        <v>98</v>
      </c>
      <c r="L388" s="5">
        <f t="shared" si="17"/>
        <v>0.0693408694</v>
      </c>
      <c r="M388" s="5">
        <f t="shared" si="18"/>
        <v>54.06937012</v>
      </c>
      <c r="N388" s="5">
        <f t="shared" si="19"/>
        <v>0.491511365</v>
      </c>
      <c r="O388" s="5">
        <f t="shared" si="20"/>
        <v>4.820977696</v>
      </c>
      <c r="P388" s="5">
        <f t="shared" si="21"/>
        <v>43.38879927</v>
      </c>
      <c r="Q388" s="5">
        <f t="shared" si="22"/>
        <v>10.68057085</v>
      </c>
      <c r="R388" s="5">
        <f t="shared" si="23"/>
        <v>1068.057085</v>
      </c>
      <c r="S388" s="5"/>
      <c r="T388" s="5">
        <f t="shared" si="68"/>
        <v>98</v>
      </c>
      <c r="U388" s="5">
        <f t="shared" si="24"/>
        <v>0.7095135461</v>
      </c>
      <c r="V388" s="5">
        <f t="shared" si="25"/>
        <v>65.71932522</v>
      </c>
      <c r="W388" s="5">
        <f t="shared" si="26"/>
        <v>0.719671326</v>
      </c>
      <c r="X388" s="5">
        <f t="shared" si="27"/>
        <v>5.452085381</v>
      </c>
      <c r="Y388" s="5">
        <f t="shared" si="28"/>
        <v>54.52085381</v>
      </c>
      <c r="Z388" s="5">
        <f t="shared" si="29"/>
        <v>11.19847141</v>
      </c>
      <c r="AA388" s="5">
        <f t="shared" si="30"/>
        <v>1119.847141</v>
      </c>
      <c r="AB388" s="5"/>
      <c r="AC388" s="5">
        <f t="shared" si="69"/>
        <v>98</v>
      </c>
      <c r="AD388" s="5">
        <f t="shared" si="31"/>
        <v>0.633609069</v>
      </c>
      <c r="AE388" s="5">
        <f t="shared" si="32"/>
        <v>67.53362377</v>
      </c>
      <c r="AF388" s="5">
        <f t="shared" si="33"/>
        <v>0.9458392714</v>
      </c>
      <c r="AG388" s="5">
        <f t="shared" si="34"/>
        <v>5.932592782</v>
      </c>
      <c r="AH388" s="5">
        <f t="shared" si="35"/>
        <v>65.2585206</v>
      </c>
      <c r="AI388" s="5">
        <f t="shared" si="36"/>
        <v>2.275103165</v>
      </c>
      <c r="AJ388" s="5">
        <f t="shared" si="37"/>
        <v>227.5103165</v>
      </c>
      <c r="AK388" s="5"/>
      <c r="AL388" s="5">
        <f t="shared" si="70"/>
        <v>98</v>
      </c>
      <c r="AM388" s="5">
        <f t="shared" si="38"/>
        <v>0.6112498029</v>
      </c>
      <c r="AN388" s="5">
        <f t="shared" si="39"/>
        <v>68.47713935</v>
      </c>
      <c r="AO388" s="5">
        <f t="shared" si="40"/>
        <v>0.6023135039</v>
      </c>
      <c r="AP388" s="5">
        <f t="shared" si="41"/>
        <v>4.830693429</v>
      </c>
      <c r="AQ388" s="5">
        <f t="shared" si="42"/>
        <v>57.96832114</v>
      </c>
      <c r="AR388" s="5">
        <f t="shared" si="43"/>
        <v>10.50881821</v>
      </c>
      <c r="AS388" s="5">
        <f t="shared" si="44"/>
        <v>1050.881821</v>
      </c>
      <c r="AT388" s="5"/>
      <c r="AU388" s="5">
        <f t="shared" si="71"/>
        <v>98</v>
      </c>
      <c r="AV388" s="5">
        <f t="shared" si="45"/>
        <v>0.1910178959</v>
      </c>
      <c r="AW388" s="5">
        <f t="shared" si="46"/>
        <v>57.30238423</v>
      </c>
      <c r="AX388" s="5">
        <f t="shared" si="47"/>
        <v>0.3503700135</v>
      </c>
      <c r="AY388" s="5">
        <f t="shared" si="48"/>
        <v>4.79883382</v>
      </c>
      <c r="AZ388" s="5">
        <f t="shared" si="49"/>
        <v>62.38483966</v>
      </c>
      <c r="BA388" s="5">
        <f t="shared" si="50"/>
        <v>0</v>
      </c>
      <c r="BB388" s="5">
        <f t="shared" si="51"/>
        <v>0</v>
      </c>
      <c r="BC388" s="5"/>
      <c r="BD388" s="5">
        <f t="shared" si="72"/>
        <v>98</v>
      </c>
      <c r="BE388" s="5">
        <f t="shared" si="52"/>
        <v>0.2456478492</v>
      </c>
      <c r="BF388" s="5">
        <f t="shared" si="53"/>
        <v>58.67912655</v>
      </c>
      <c r="BG388" s="5">
        <f t="shared" si="54"/>
        <v>0.1136562375</v>
      </c>
      <c r="BH388" s="5">
        <f t="shared" si="55"/>
        <v>4.457189025</v>
      </c>
      <c r="BI388" s="5">
        <f t="shared" si="56"/>
        <v>62.40064635</v>
      </c>
      <c r="BJ388" s="5">
        <f t="shared" si="57"/>
        <v>0</v>
      </c>
      <c r="BK388" s="5">
        <f t="shared" si="58"/>
        <v>0</v>
      </c>
      <c r="BL388" s="5"/>
      <c r="BM388" s="5">
        <f t="shared" si="73"/>
        <v>98</v>
      </c>
      <c r="BN388" s="5">
        <f t="shared" si="59"/>
        <v>0.9494786524</v>
      </c>
      <c r="BO388" s="5">
        <f t="shared" si="60"/>
        <v>75.81113358</v>
      </c>
      <c r="BP388" s="5">
        <f t="shared" si="61"/>
        <v>0.5718827504</v>
      </c>
      <c r="BQ388" s="5">
        <f t="shared" si="62"/>
        <v>4.930344453</v>
      </c>
      <c r="BR388" s="5">
        <f t="shared" si="63"/>
        <v>73.9551668</v>
      </c>
      <c r="BS388" s="5">
        <f t="shared" si="64"/>
        <v>1.855966779</v>
      </c>
      <c r="BT388" s="5">
        <f t="shared" si="65"/>
        <v>185.5966779</v>
      </c>
    </row>
    <row r="389" ht="13.5" customHeight="1">
      <c r="A389" s="5"/>
      <c r="B389" s="5">
        <f t="shared" si="66"/>
        <v>99</v>
      </c>
      <c r="C389" s="5">
        <f t="shared" si="10"/>
        <v>0.8164828761</v>
      </c>
      <c r="D389" s="5">
        <f t="shared" si="11"/>
        <v>67.75728291</v>
      </c>
      <c r="E389" s="5">
        <f t="shared" si="12"/>
        <v>0.3696545076</v>
      </c>
      <c r="F389" s="5">
        <f t="shared" si="13"/>
        <v>4.600478397</v>
      </c>
      <c r="G389" s="5">
        <f t="shared" si="14"/>
        <v>36.80382718</v>
      </c>
      <c r="H389" s="5">
        <f t="shared" si="15"/>
        <v>30.95345573</v>
      </c>
      <c r="I389" s="5">
        <f t="shared" si="16"/>
        <v>3095.345573</v>
      </c>
      <c r="J389" s="5"/>
      <c r="K389" s="5">
        <f t="shared" si="67"/>
        <v>99</v>
      </c>
      <c r="L389" s="5">
        <f t="shared" si="17"/>
        <v>0.1719933853</v>
      </c>
      <c r="M389" s="5">
        <f t="shared" si="18"/>
        <v>59.48036889</v>
      </c>
      <c r="N389" s="5">
        <f t="shared" si="19"/>
        <v>0.5653276032</v>
      </c>
      <c r="O389" s="5">
        <f t="shared" si="20"/>
        <v>4.639956436</v>
      </c>
      <c r="P389" s="5">
        <f t="shared" si="21"/>
        <v>41.75960793</v>
      </c>
      <c r="Q389" s="5">
        <f t="shared" si="22"/>
        <v>17.72076097</v>
      </c>
      <c r="R389" s="5">
        <f t="shared" si="23"/>
        <v>1772.076097</v>
      </c>
      <c r="S389" s="5"/>
      <c r="T389" s="5">
        <f t="shared" si="68"/>
        <v>99</v>
      </c>
      <c r="U389" s="5">
        <f t="shared" si="24"/>
        <v>0.07704314534</v>
      </c>
      <c r="V389" s="5">
        <f t="shared" si="25"/>
        <v>53.44075515</v>
      </c>
      <c r="W389" s="5">
        <f t="shared" si="26"/>
        <v>0.9119266055</v>
      </c>
      <c r="X389" s="5">
        <f t="shared" si="27"/>
        <v>5.860966861</v>
      </c>
      <c r="Y389" s="5">
        <f t="shared" si="28"/>
        <v>58.60966861</v>
      </c>
      <c r="Z389" s="5">
        <f t="shared" si="29"/>
        <v>0</v>
      </c>
      <c r="AA389" s="5">
        <f t="shared" si="30"/>
        <v>0</v>
      </c>
      <c r="AB389" s="5"/>
      <c r="AC389" s="5">
        <f t="shared" si="69"/>
        <v>99</v>
      </c>
      <c r="AD389" s="5">
        <f t="shared" si="31"/>
        <v>0.3181242466</v>
      </c>
      <c r="AE389" s="5">
        <f t="shared" si="32"/>
        <v>63.0504365</v>
      </c>
      <c r="AF389" s="5">
        <f t="shared" si="33"/>
        <v>0.8375544401</v>
      </c>
      <c r="AG389" s="5">
        <f t="shared" si="34"/>
        <v>5.367686812</v>
      </c>
      <c r="AH389" s="5">
        <f t="shared" si="35"/>
        <v>59.04455493</v>
      </c>
      <c r="AI389" s="5">
        <f t="shared" si="36"/>
        <v>4.005881566</v>
      </c>
      <c r="AJ389" s="5">
        <f t="shared" si="37"/>
        <v>400.5881566</v>
      </c>
      <c r="AK389" s="5"/>
      <c r="AL389" s="5">
        <f t="shared" si="70"/>
        <v>99</v>
      </c>
      <c r="AM389" s="5">
        <f t="shared" si="38"/>
        <v>0.534191239</v>
      </c>
      <c r="AN389" s="5">
        <f t="shared" si="39"/>
        <v>64.42898163</v>
      </c>
      <c r="AO389" s="5">
        <f t="shared" si="40"/>
        <v>0.6429310832</v>
      </c>
      <c r="AP389" s="5">
        <f t="shared" si="41"/>
        <v>4.651631977</v>
      </c>
      <c r="AQ389" s="5">
        <f t="shared" si="42"/>
        <v>55.81958372</v>
      </c>
      <c r="AR389" s="5">
        <f t="shared" si="43"/>
        <v>8.609397912</v>
      </c>
      <c r="AS389" s="5">
        <f t="shared" si="44"/>
        <v>860.9397912</v>
      </c>
      <c r="AT389" s="5"/>
      <c r="AU389" s="5">
        <f t="shared" si="71"/>
        <v>99</v>
      </c>
      <c r="AV389" s="5">
        <f t="shared" si="45"/>
        <v>0.2040870564</v>
      </c>
      <c r="AW389" s="5">
        <f t="shared" si="46"/>
        <v>56.45380634</v>
      </c>
      <c r="AX389" s="5">
        <f t="shared" si="47"/>
        <v>0.6568126655</v>
      </c>
      <c r="AY389" s="5">
        <f t="shared" si="48"/>
        <v>4.593121228</v>
      </c>
      <c r="AZ389" s="5">
        <f t="shared" si="49"/>
        <v>59.71057597</v>
      </c>
      <c r="BA389" s="5">
        <f t="shared" si="50"/>
        <v>0</v>
      </c>
      <c r="BB389" s="5">
        <f t="shared" si="51"/>
        <v>0</v>
      </c>
      <c r="BC389" s="5"/>
      <c r="BD389" s="5">
        <f t="shared" si="72"/>
        <v>99</v>
      </c>
      <c r="BE389" s="5">
        <f t="shared" si="52"/>
        <v>0.6472406174</v>
      </c>
      <c r="BF389" s="5">
        <f t="shared" si="53"/>
        <v>68.37762883</v>
      </c>
      <c r="BG389" s="5">
        <f t="shared" si="54"/>
        <v>0.7933662946</v>
      </c>
      <c r="BH389" s="5">
        <f t="shared" si="55"/>
        <v>5.142227157</v>
      </c>
      <c r="BI389" s="5">
        <f t="shared" si="56"/>
        <v>71.9911802</v>
      </c>
      <c r="BJ389" s="5">
        <f t="shared" si="57"/>
        <v>0</v>
      </c>
      <c r="BK389" s="5">
        <f t="shared" si="58"/>
        <v>0</v>
      </c>
      <c r="BL389" s="5"/>
      <c r="BM389" s="5">
        <f t="shared" si="73"/>
        <v>99</v>
      </c>
      <c r="BN389" s="5">
        <f t="shared" si="59"/>
        <v>0.996090991</v>
      </c>
      <c r="BO389" s="5">
        <f t="shared" si="60"/>
        <v>80.63764901</v>
      </c>
      <c r="BP389" s="5">
        <f t="shared" si="61"/>
        <v>0.8026077174</v>
      </c>
      <c r="BQ389" s="5">
        <f t="shared" si="62"/>
        <v>5.294645028</v>
      </c>
      <c r="BR389" s="5">
        <f t="shared" si="63"/>
        <v>79.41967542</v>
      </c>
      <c r="BS389" s="5">
        <f t="shared" si="64"/>
        <v>1.217973591</v>
      </c>
      <c r="BT389" s="5">
        <f t="shared" si="65"/>
        <v>121.7973591</v>
      </c>
    </row>
    <row r="390" ht="13.5" customHeight="1">
      <c r="A390" s="5"/>
      <c r="B390" s="5">
        <f t="shared" si="66"/>
        <v>100</v>
      </c>
      <c r="C390" s="5">
        <f t="shared" si="10"/>
        <v>0.4133271383</v>
      </c>
      <c r="D390" s="5">
        <f t="shared" si="11"/>
        <v>62.46027284</v>
      </c>
      <c r="E390" s="5">
        <f t="shared" si="12"/>
        <v>0.4670537003</v>
      </c>
      <c r="F390" s="5">
        <f t="shared" si="13"/>
        <v>4.700928372</v>
      </c>
      <c r="G390" s="5">
        <f t="shared" si="14"/>
        <v>37.60742698</v>
      </c>
      <c r="H390" s="5">
        <f t="shared" si="15"/>
        <v>24.85284587</v>
      </c>
      <c r="I390" s="5">
        <f t="shared" si="16"/>
        <v>2485.284587</v>
      </c>
      <c r="J390" s="5"/>
      <c r="K390" s="5">
        <f t="shared" si="67"/>
        <v>100</v>
      </c>
      <c r="L390" s="5">
        <f t="shared" si="17"/>
        <v>0.299862551</v>
      </c>
      <c r="M390" s="5">
        <f t="shared" si="18"/>
        <v>62.72535109</v>
      </c>
      <c r="N390" s="5">
        <f t="shared" si="19"/>
        <v>0.7173408236</v>
      </c>
      <c r="O390" s="5">
        <f t="shared" si="20"/>
        <v>5.037617704</v>
      </c>
      <c r="P390" s="5">
        <f t="shared" si="21"/>
        <v>45.33855934</v>
      </c>
      <c r="Q390" s="5">
        <f t="shared" si="22"/>
        <v>17.38679175</v>
      </c>
      <c r="R390" s="5">
        <f t="shared" si="23"/>
        <v>1738.679175</v>
      </c>
      <c r="S390" s="5"/>
      <c r="T390" s="5">
        <f t="shared" si="68"/>
        <v>100</v>
      </c>
      <c r="U390" s="5">
        <f t="shared" si="24"/>
        <v>0.07799470993</v>
      </c>
      <c r="V390" s="5">
        <f t="shared" si="25"/>
        <v>52.40273246</v>
      </c>
      <c r="W390" s="5">
        <f t="shared" si="26"/>
        <v>0.0278120539</v>
      </c>
      <c r="X390" s="5">
        <f t="shared" si="27"/>
        <v>4.074419877</v>
      </c>
      <c r="Y390" s="5">
        <f t="shared" si="28"/>
        <v>40.74419877</v>
      </c>
      <c r="Z390" s="5">
        <f t="shared" si="29"/>
        <v>11.65853369</v>
      </c>
      <c r="AA390" s="5">
        <f t="shared" si="30"/>
        <v>1165.853369</v>
      </c>
      <c r="AB390" s="5"/>
      <c r="AC390" s="5">
        <f t="shared" si="69"/>
        <v>100</v>
      </c>
      <c r="AD390" s="5">
        <f t="shared" si="31"/>
        <v>0.1704826456</v>
      </c>
      <c r="AE390" s="5">
        <f t="shared" si="32"/>
        <v>59.01197791</v>
      </c>
      <c r="AF390" s="5">
        <f t="shared" si="33"/>
        <v>0.4174098543</v>
      </c>
      <c r="AG390" s="5">
        <f t="shared" si="34"/>
        <v>4.974383702</v>
      </c>
      <c r="AH390" s="5">
        <f t="shared" si="35"/>
        <v>54.71822072</v>
      </c>
      <c r="AI390" s="5">
        <f t="shared" si="36"/>
        <v>4.293757185</v>
      </c>
      <c r="AJ390" s="5">
        <f t="shared" si="37"/>
        <v>429.3757185</v>
      </c>
      <c r="AK390" s="5"/>
      <c r="AL390" s="5">
        <f t="shared" si="70"/>
        <v>100</v>
      </c>
      <c r="AM390" s="5">
        <f t="shared" si="38"/>
        <v>0.8014749382</v>
      </c>
      <c r="AN390" s="5">
        <f t="shared" si="39"/>
        <v>69.69171267</v>
      </c>
      <c r="AO390" s="5">
        <f t="shared" si="40"/>
        <v>0.6539706394</v>
      </c>
      <c r="AP390" s="5">
        <f t="shared" si="41"/>
        <v>4.910682009</v>
      </c>
      <c r="AQ390" s="5">
        <f t="shared" si="42"/>
        <v>58.92818411</v>
      </c>
      <c r="AR390" s="5">
        <f t="shared" si="43"/>
        <v>10.76352855</v>
      </c>
      <c r="AS390" s="5">
        <f t="shared" si="44"/>
        <v>1076.352855</v>
      </c>
      <c r="AT390" s="5"/>
      <c r="AU390" s="5">
        <f t="shared" si="71"/>
        <v>100</v>
      </c>
      <c r="AV390" s="5">
        <f t="shared" si="45"/>
        <v>0.2689980063</v>
      </c>
      <c r="AW390" s="5">
        <f t="shared" si="46"/>
        <v>64.86650186</v>
      </c>
      <c r="AX390" s="5">
        <f t="shared" si="47"/>
        <v>0.5088944339</v>
      </c>
      <c r="AY390" s="5">
        <f t="shared" si="48"/>
        <v>4.938733433</v>
      </c>
      <c r="AZ390" s="5">
        <f t="shared" si="49"/>
        <v>64.20353462</v>
      </c>
      <c r="BA390" s="5">
        <f t="shared" si="50"/>
        <v>0.6629672344</v>
      </c>
      <c r="BB390" s="5">
        <f t="shared" si="51"/>
        <v>66.29672344</v>
      </c>
      <c r="BC390" s="5"/>
      <c r="BD390" s="5">
        <f t="shared" si="72"/>
        <v>100</v>
      </c>
      <c r="BE390" s="5">
        <f t="shared" si="52"/>
        <v>0.3668323566</v>
      </c>
      <c r="BF390" s="5">
        <f t="shared" si="53"/>
        <v>63.45265476</v>
      </c>
      <c r="BG390" s="5">
        <f t="shared" si="54"/>
        <v>0.2235009768</v>
      </c>
      <c r="BH390" s="5">
        <f t="shared" si="55"/>
        <v>4.197975522</v>
      </c>
      <c r="BI390" s="5">
        <f t="shared" si="56"/>
        <v>58.77165731</v>
      </c>
      <c r="BJ390" s="5">
        <f t="shared" si="57"/>
        <v>4.680997451</v>
      </c>
      <c r="BK390" s="5">
        <f t="shared" si="58"/>
        <v>468.0997451</v>
      </c>
      <c r="BL390" s="5"/>
      <c r="BM390" s="5">
        <f t="shared" si="73"/>
        <v>100</v>
      </c>
      <c r="BN390" s="5">
        <f t="shared" si="59"/>
        <v>0.4572916838</v>
      </c>
      <c r="BO390" s="5">
        <f t="shared" si="60"/>
        <v>64.00801968</v>
      </c>
      <c r="BP390" s="5">
        <f t="shared" si="61"/>
        <v>0.9877001629</v>
      </c>
      <c r="BQ390" s="5">
        <f t="shared" si="62"/>
        <v>5.571539347</v>
      </c>
      <c r="BR390" s="5">
        <f t="shared" si="63"/>
        <v>83.5730902</v>
      </c>
      <c r="BS390" s="5">
        <f t="shared" si="64"/>
        <v>0</v>
      </c>
      <c r="BT390" s="5">
        <f t="shared" si="65"/>
        <v>0</v>
      </c>
    </row>
    <row r="391" ht="13.5" customHeight="1">
      <c r="A391" s="5"/>
      <c r="B391" s="5">
        <f t="shared" si="66"/>
        <v>101</v>
      </c>
      <c r="C391" s="5">
        <f t="shared" si="10"/>
        <v>0.953328978</v>
      </c>
      <c r="D391" s="5">
        <f t="shared" si="11"/>
        <v>78.61646818</v>
      </c>
      <c r="E391" s="5">
        <f t="shared" si="12"/>
        <v>0.7308837029</v>
      </c>
      <c r="F391" s="5">
        <f t="shared" si="13"/>
        <v>5.295456718</v>
      </c>
      <c r="G391" s="5">
        <f t="shared" si="14"/>
        <v>42.36365375</v>
      </c>
      <c r="H391" s="5">
        <f t="shared" si="15"/>
        <v>36.25281444</v>
      </c>
      <c r="I391" s="5">
        <f t="shared" si="16"/>
        <v>3625.281444</v>
      </c>
      <c r="J391" s="5"/>
      <c r="K391" s="5">
        <f t="shared" si="67"/>
        <v>101</v>
      </c>
      <c r="L391" s="5">
        <f t="shared" si="17"/>
        <v>0.2556601924</v>
      </c>
      <c r="M391" s="5">
        <f t="shared" si="18"/>
        <v>60.04566341</v>
      </c>
      <c r="N391" s="5">
        <f t="shared" si="19"/>
        <v>0.7624226567</v>
      </c>
      <c r="O391" s="5">
        <f t="shared" si="20"/>
        <v>5.282560604</v>
      </c>
      <c r="P391" s="5">
        <f t="shared" si="21"/>
        <v>47.54304544</v>
      </c>
      <c r="Q391" s="5">
        <f t="shared" si="22"/>
        <v>12.50261797</v>
      </c>
      <c r="R391" s="5">
        <f t="shared" si="23"/>
        <v>1250.261797</v>
      </c>
      <c r="S391" s="5"/>
      <c r="T391" s="5">
        <f t="shared" si="68"/>
        <v>101</v>
      </c>
      <c r="U391" s="5">
        <f t="shared" si="24"/>
        <v>0.03606194359</v>
      </c>
      <c r="V391" s="5">
        <f t="shared" si="25"/>
        <v>54.57340886</v>
      </c>
      <c r="W391" s="5">
        <f t="shared" si="26"/>
        <v>0.9064561631</v>
      </c>
      <c r="X391" s="5">
        <f t="shared" si="27"/>
        <v>5.971300655</v>
      </c>
      <c r="Y391" s="5">
        <f t="shared" si="28"/>
        <v>59.71300655</v>
      </c>
      <c r="Z391" s="5">
        <f t="shared" si="29"/>
        <v>0</v>
      </c>
      <c r="AA391" s="5">
        <f t="shared" si="30"/>
        <v>0</v>
      </c>
      <c r="AB391" s="5"/>
      <c r="AC391" s="5">
        <f t="shared" si="69"/>
        <v>101</v>
      </c>
      <c r="AD391" s="5">
        <f t="shared" si="31"/>
        <v>0.158552275</v>
      </c>
      <c r="AE391" s="5">
        <f t="shared" si="32"/>
        <v>55.35443179</v>
      </c>
      <c r="AF391" s="5">
        <f t="shared" si="33"/>
        <v>0.6309990046</v>
      </c>
      <c r="AG391" s="5">
        <f t="shared" si="34"/>
        <v>4.936018886</v>
      </c>
      <c r="AH391" s="5">
        <f t="shared" si="35"/>
        <v>54.29620774</v>
      </c>
      <c r="AI391" s="5">
        <f t="shared" si="36"/>
        <v>1.058224052</v>
      </c>
      <c r="AJ391" s="5">
        <f t="shared" si="37"/>
        <v>105.8224052</v>
      </c>
      <c r="AK391" s="5"/>
      <c r="AL391" s="5">
        <f t="shared" si="70"/>
        <v>101</v>
      </c>
      <c r="AM391" s="5">
        <f t="shared" si="38"/>
        <v>0.2081245345</v>
      </c>
      <c r="AN391" s="5">
        <f t="shared" si="39"/>
        <v>58.58303103</v>
      </c>
      <c r="AO391" s="5">
        <f t="shared" si="40"/>
        <v>0.7904001146</v>
      </c>
      <c r="AP391" s="5">
        <f t="shared" si="41"/>
        <v>5.289219587</v>
      </c>
      <c r="AQ391" s="5">
        <f t="shared" si="42"/>
        <v>63.47063504</v>
      </c>
      <c r="AR391" s="5">
        <f t="shared" si="43"/>
        <v>0</v>
      </c>
      <c r="AS391" s="5">
        <f t="shared" si="44"/>
        <v>0</v>
      </c>
      <c r="AT391" s="5"/>
      <c r="AU391" s="5">
        <f t="shared" si="71"/>
        <v>101</v>
      </c>
      <c r="AV391" s="5">
        <f t="shared" si="45"/>
        <v>0.6600807523</v>
      </c>
      <c r="AW391" s="5">
        <f t="shared" si="46"/>
        <v>67.90222604</v>
      </c>
      <c r="AX391" s="5">
        <f t="shared" si="47"/>
        <v>0.8827415452</v>
      </c>
      <c r="AY391" s="5">
        <f t="shared" si="48"/>
        <v>5.104826221</v>
      </c>
      <c r="AZ391" s="5">
        <f t="shared" si="49"/>
        <v>66.36274087</v>
      </c>
      <c r="BA391" s="5">
        <f t="shared" si="50"/>
        <v>1.539485167</v>
      </c>
      <c r="BB391" s="5">
        <f t="shared" si="51"/>
        <v>153.9485167</v>
      </c>
      <c r="BC391" s="5"/>
      <c r="BD391" s="5">
        <f t="shared" si="72"/>
        <v>101</v>
      </c>
      <c r="BE391" s="5">
        <f t="shared" si="52"/>
        <v>0.2428219096</v>
      </c>
      <c r="BF391" s="5">
        <f t="shared" si="53"/>
        <v>55.06119498</v>
      </c>
      <c r="BG391" s="5">
        <f t="shared" si="54"/>
        <v>0.4507854232</v>
      </c>
      <c r="BH391" s="5">
        <f t="shared" si="55"/>
        <v>4.862301477</v>
      </c>
      <c r="BI391" s="5">
        <f t="shared" si="56"/>
        <v>68.07222067</v>
      </c>
      <c r="BJ391" s="5">
        <f t="shared" si="57"/>
        <v>0</v>
      </c>
      <c r="BK391" s="5">
        <f t="shared" si="58"/>
        <v>0</v>
      </c>
      <c r="BL391" s="5"/>
      <c r="BM391" s="5">
        <f t="shared" si="73"/>
        <v>101</v>
      </c>
      <c r="BN391" s="5">
        <f t="shared" si="59"/>
        <v>0.9564618712</v>
      </c>
      <c r="BO391" s="5">
        <f t="shared" si="60"/>
        <v>76.30540591</v>
      </c>
      <c r="BP391" s="5">
        <f t="shared" si="61"/>
        <v>0.3018533918</v>
      </c>
      <c r="BQ391" s="5">
        <f t="shared" si="62"/>
        <v>4.69820564</v>
      </c>
      <c r="BR391" s="5">
        <f t="shared" si="63"/>
        <v>70.47308459</v>
      </c>
      <c r="BS391" s="5">
        <f t="shared" si="64"/>
        <v>5.83232132</v>
      </c>
      <c r="BT391" s="5">
        <f t="shared" si="65"/>
        <v>583.232132</v>
      </c>
    </row>
    <row r="392" ht="13.5" customHeight="1">
      <c r="A392" s="5"/>
      <c r="B392" s="5">
        <f t="shared" si="66"/>
        <v>102</v>
      </c>
      <c r="C392" s="5">
        <f t="shared" si="10"/>
        <v>0.3950248641</v>
      </c>
      <c r="D392" s="5">
        <f t="shared" si="11"/>
        <v>61.21002304</v>
      </c>
      <c r="E392" s="5">
        <f t="shared" si="12"/>
        <v>0.6507753919</v>
      </c>
      <c r="F392" s="5">
        <f t="shared" si="13"/>
        <v>4.888339558</v>
      </c>
      <c r="G392" s="5">
        <f t="shared" si="14"/>
        <v>39.10671646</v>
      </c>
      <c r="H392" s="5">
        <f t="shared" si="15"/>
        <v>22.10330658</v>
      </c>
      <c r="I392" s="5">
        <f t="shared" si="16"/>
        <v>2210.330658</v>
      </c>
      <c r="J392" s="5"/>
      <c r="K392" s="5">
        <f t="shared" si="67"/>
        <v>102</v>
      </c>
      <c r="L392" s="5">
        <f t="shared" si="17"/>
        <v>0.8765043898</v>
      </c>
      <c r="M392" s="5">
        <f t="shared" si="18"/>
        <v>66.7722617</v>
      </c>
      <c r="N392" s="5">
        <f t="shared" si="19"/>
        <v>0.7269445431</v>
      </c>
      <c r="O392" s="5">
        <f t="shared" si="20"/>
        <v>5.097725294</v>
      </c>
      <c r="P392" s="5">
        <f t="shared" si="21"/>
        <v>45.87952765</v>
      </c>
      <c r="Q392" s="5">
        <f t="shared" si="22"/>
        <v>20.89273405</v>
      </c>
      <c r="R392" s="5">
        <f t="shared" si="23"/>
        <v>2089.273405</v>
      </c>
      <c r="S392" s="5"/>
      <c r="T392" s="5">
        <f t="shared" si="68"/>
        <v>102</v>
      </c>
      <c r="U392" s="5">
        <f t="shared" si="24"/>
        <v>0.1656550884</v>
      </c>
      <c r="V392" s="5">
        <f t="shared" si="25"/>
        <v>57.8174812</v>
      </c>
      <c r="W392" s="5">
        <f t="shared" si="26"/>
        <v>0.218062382</v>
      </c>
      <c r="X392" s="5">
        <f t="shared" si="27"/>
        <v>4.058061158</v>
      </c>
      <c r="Y392" s="5">
        <f t="shared" si="28"/>
        <v>40.58061158</v>
      </c>
      <c r="Z392" s="5">
        <f t="shared" si="29"/>
        <v>17.23686962</v>
      </c>
      <c r="AA392" s="5">
        <f t="shared" si="30"/>
        <v>1723.686962</v>
      </c>
      <c r="AB392" s="5"/>
      <c r="AC392" s="5">
        <f t="shared" si="69"/>
        <v>102</v>
      </c>
      <c r="AD392" s="5">
        <f t="shared" si="31"/>
        <v>0.251212348</v>
      </c>
      <c r="AE392" s="5">
        <f t="shared" si="32"/>
        <v>61.04633371</v>
      </c>
      <c r="AF392" s="5">
        <f t="shared" si="33"/>
        <v>0.1105786874</v>
      </c>
      <c r="AG392" s="5">
        <f t="shared" si="34"/>
        <v>4.237727632</v>
      </c>
      <c r="AH392" s="5">
        <f t="shared" si="35"/>
        <v>46.61500396</v>
      </c>
      <c r="AI392" s="5">
        <f t="shared" si="36"/>
        <v>14.43132975</v>
      </c>
      <c r="AJ392" s="5">
        <f t="shared" si="37"/>
        <v>1443.132975</v>
      </c>
      <c r="AK392" s="5"/>
      <c r="AL392" s="5">
        <f t="shared" si="70"/>
        <v>102</v>
      </c>
      <c r="AM392" s="5">
        <f t="shared" si="38"/>
        <v>0.5984066198</v>
      </c>
      <c r="AN392" s="5">
        <f t="shared" si="39"/>
        <v>68.02181164</v>
      </c>
      <c r="AO392" s="5">
        <f t="shared" si="40"/>
        <v>0.2898970418</v>
      </c>
      <c r="AP392" s="5">
        <f t="shared" si="41"/>
        <v>4.357317441</v>
      </c>
      <c r="AQ392" s="5">
        <f t="shared" si="42"/>
        <v>52.28780929</v>
      </c>
      <c r="AR392" s="5">
        <f t="shared" si="43"/>
        <v>15.73400234</v>
      </c>
      <c r="AS392" s="5">
        <f t="shared" si="44"/>
        <v>1573.400234</v>
      </c>
      <c r="AT392" s="5"/>
      <c r="AU392" s="5">
        <f t="shared" si="71"/>
        <v>102</v>
      </c>
      <c r="AV392" s="5">
        <f t="shared" si="45"/>
        <v>0.9605111175</v>
      </c>
      <c r="AW392" s="5">
        <f t="shared" si="46"/>
        <v>75.24000049</v>
      </c>
      <c r="AX392" s="5">
        <f t="shared" si="47"/>
        <v>0.5710316653</v>
      </c>
      <c r="AY392" s="5">
        <f t="shared" si="48"/>
        <v>4.838153656</v>
      </c>
      <c r="AZ392" s="5">
        <f t="shared" si="49"/>
        <v>62.89599752</v>
      </c>
      <c r="BA392" s="5">
        <f t="shared" si="50"/>
        <v>12.34400296</v>
      </c>
      <c r="BB392" s="5">
        <f t="shared" si="51"/>
        <v>1234.400296</v>
      </c>
      <c r="BC392" s="5"/>
      <c r="BD392" s="5">
        <f t="shared" si="72"/>
        <v>102</v>
      </c>
      <c r="BE392" s="5">
        <f t="shared" si="52"/>
        <v>0.7772172504</v>
      </c>
      <c r="BF392" s="5">
        <f t="shared" si="53"/>
        <v>65.88876371</v>
      </c>
      <c r="BG392" s="5">
        <f t="shared" si="54"/>
        <v>0.2847157511</v>
      </c>
      <c r="BH392" s="5">
        <f t="shared" si="55"/>
        <v>4.350852306</v>
      </c>
      <c r="BI392" s="5">
        <f t="shared" si="56"/>
        <v>60.91193228</v>
      </c>
      <c r="BJ392" s="5">
        <f t="shared" si="57"/>
        <v>4.97683143</v>
      </c>
      <c r="BK392" s="5">
        <f t="shared" si="58"/>
        <v>497.683143</v>
      </c>
      <c r="BL392" s="5"/>
      <c r="BM392" s="5">
        <f t="shared" si="73"/>
        <v>102</v>
      </c>
      <c r="BN392" s="5">
        <f t="shared" si="59"/>
        <v>0.3431907413</v>
      </c>
      <c r="BO392" s="5">
        <f t="shared" si="60"/>
        <v>64.23506323</v>
      </c>
      <c r="BP392" s="5">
        <f t="shared" si="61"/>
        <v>0.3187109146</v>
      </c>
      <c r="BQ392" s="5">
        <f t="shared" si="62"/>
        <v>4.687150753</v>
      </c>
      <c r="BR392" s="5">
        <f t="shared" si="63"/>
        <v>70.3072613</v>
      </c>
      <c r="BS392" s="5">
        <f t="shared" si="64"/>
        <v>0</v>
      </c>
      <c r="BT392" s="5">
        <f t="shared" si="65"/>
        <v>0</v>
      </c>
    </row>
    <row r="393" ht="13.5" customHeight="1">
      <c r="A393" s="5"/>
      <c r="B393" s="5">
        <f t="shared" si="66"/>
        <v>103</v>
      </c>
      <c r="C393" s="5">
        <f t="shared" si="10"/>
        <v>0.7077677465</v>
      </c>
      <c r="D393" s="5">
        <f t="shared" si="11"/>
        <v>69.9923649</v>
      </c>
      <c r="E393" s="5">
        <f t="shared" si="12"/>
        <v>0.5105424969</v>
      </c>
      <c r="F393" s="5">
        <f t="shared" si="13"/>
        <v>4.572442268</v>
      </c>
      <c r="G393" s="5">
        <f t="shared" si="14"/>
        <v>36.57953814</v>
      </c>
      <c r="H393" s="5">
        <f t="shared" si="15"/>
        <v>33.41282676</v>
      </c>
      <c r="I393" s="5">
        <f t="shared" si="16"/>
        <v>3341.282676</v>
      </c>
      <c r="J393" s="5"/>
      <c r="K393" s="5">
        <f t="shared" si="67"/>
        <v>103</v>
      </c>
      <c r="L393" s="5">
        <f t="shared" si="17"/>
        <v>0.1784351142</v>
      </c>
      <c r="M393" s="5">
        <f t="shared" si="18"/>
        <v>59.31190523</v>
      </c>
      <c r="N393" s="5">
        <f t="shared" si="19"/>
        <v>0.1624261464</v>
      </c>
      <c r="O393" s="5">
        <f t="shared" si="20"/>
        <v>4.007400314</v>
      </c>
      <c r="P393" s="5">
        <f t="shared" si="21"/>
        <v>36.06660283</v>
      </c>
      <c r="Q393" s="5">
        <f t="shared" si="22"/>
        <v>23.2453024</v>
      </c>
      <c r="R393" s="5">
        <f t="shared" si="23"/>
        <v>2324.53024</v>
      </c>
      <c r="S393" s="5"/>
      <c r="T393" s="5">
        <f t="shared" si="68"/>
        <v>103</v>
      </c>
      <c r="U393" s="5">
        <f t="shared" si="24"/>
        <v>0.9702586179</v>
      </c>
      <c r="V393" s="5">
        <f t="shared" si="25"/>
        <v>76.23655641</v>
      </c>
      <c r="W393" s="5">
        <f t="shared" si="26"/>
        <v>0.7812300904</v>
      </c>
      <c r="X393" s="5">
        <f t="shared" si="27"/>
        <v>5.105416031</v>
      </c>
      <c r="Y393" s="5">
        <f t="shared" si="28"/>
        <v>51.05416031</v>
      </c>
      <c r="Z393" s="5">
        <f t="shared" si="29"/>
        <v>25.18239609</v>
      </c>
      <c r="AA393" s="5">
        <f t="shared" si="30"/>
        <v>2518.239609</v>
      </c>
      <c r="AB393" s="5"/>
      <c r="AC393" s="5">
        <f t="shared" si="69"/>
        <v>103</v>
      </c>
      <c r="AD393" s="5">
        <f t="shared" si="31"/>
        <v>0.3958405084</v>
      </c>
      <c r="AE393" s="5">
        <f t="shared" si="32"/>
        <v>63.0085885</v>
      </c>
      <c r="AF393" s="5">
        <f t="shared" si="33"/>
        <v>0.008605704066</v>
      </c>
      <c r="AG393" s="5">
        <f t="shared" si="34"/>
        <v>4.071071506</v>
      </c>
      <c r="AH393" s="5">
        <f t="shared" si="35"/>
        <v>44.78178657</v>
      </c>
      <c r="AI393" s="5">
        <f t="shared" si="36"/>
        <v>18.22680193</v>
      </c>
      <c r="AJ393" s="5">
        <f t="shared" si="37"/>
        <v>1822.680193</v>
      </c>
      <c r="AK393" s="5"/>
      <c r="AL393" s="5">
        <f t="shared" si="70"/>
        <v>103</v>
      </c>
      <c r="AM393" s="5">
        <f t="shared" si="38"/>
        <v>0.04769890134</v>
      </c>
      <c r="AN393" s="5">
        <f t="shared" si="39"/>
        <v>52.45869634</v>
      </c>
      <c r="AO393" s="5">
        <f t="shared" si="40"/>
        <v>0.6257465404</v>
      </c>
      <c r="AP393" s="5">
        <f t="shared" si="41"/>
        <v>4.984214213</v>
      </c>
      <c r="AQ393" s="5">
        <f t="shared" si="42"/>
        <v>59.81057056</v>
      </c>
      <c r="AR393" s="5">
        <f t="shared" si="43"/>
        <v>0</v>
      </c>
      <c r="AS393" s="5">
        <f t="shared" si="44"/>
        <v>0</v>
      </c>
      <c r="AT393" s="5"/>
      <c r="AU393" s="5">
        <f t="shared" si="71"/>
        <v>103</v>
      </c>
      <c r="AV393" s="5">
        <f t="shared" si="45"/>
        <v>0.752101591</v>
      </c>
      <c r="AW393" s="5">
        <f t="shared" si="46"/>
        <v>68.74931293</v>
      </c>
      <c r="AX393" s="5">
        <f t="shared" si="47"/>
        <v>0.8165373326</v>
      </c>
      <c r="AY393" s="5">
        <f t="shared" si="48"/>
        <v>5.319158585</v>
      </c>
      <c r="AZ393" s="5">
        <f t="shared" si="49"/>
        <v>69.14906161</v>
      </c>
      <c r="BA393" s="5">
        <f t="shared" si="50"/>
        <v>0</v>
      </c>
      <c r="BB393" s="5">
        <f t="shared" si="51"/>
        <v>0</v>
      </c>
      <c r="BC393" s="5"/>
      <c r="BD393" s="5">
        <f t="shared" si="72"/>
        <v>103</v>
      </c>
      <c r="BE393" s="5">
        <f t="shared" si="52"/>
        <v>0.3019061534</v>
      </c>
      <c r="BF393" s="5">
        <f t="shared" si="53"/>
        <v>61.45674211</v>
      </c>
      <c r="BG393" s="5">
        <f t="shared" si="54"/>
        <v>0.7086658368</v>
      </c>
      <c r="BH393" s="5">
        <f t="shared" si="55"/>
        <v>5.083085991</v>
      </c>
      <c r="BI393" s="5">
        <f t="shared" si="56"/>
        <v>71.16320387</v>
      </c>
      <c r="BJ393" s="5">
        <f t="shared" si="57"/>
        <v>0</v>
      </c>
      <c r="BK393" s="5">
        <f t="shared" si="58"/>
        <v>0</v>
      </c>
      <c r="BL393" s="5"/>
      <c r="BM393" s="5">
        <f t="shared" si="73"/>
        <v>103</v>
      </c>
      <c r="BN393" s="5">
        <f t="shared" si="59"/>
        <v>0.7209715053</v>
      </c>
      <c r="BO393" s="5">
        <f t="shared" si="60"/>
        <v>69.96918969</v>
      </c>
      <c r="BP393" s="5">
        <f t="shared" si="61"/>
        <v>0.02579672845</v>
      </c>
      <c r="BQ393" s="5">
        <f t="shared" si="62"/>
        <v>4.457142046</v>
      </c>
      <c r="BR393" s="5">
        <f t="shared" si="63"/>
        <v>66.85713069</v>
      </c>
      <c r="BS393" s="5">
        <f t="shared" si="64"/>
        <v>3.112058998</v>
      </c>
      <c r="BT393" s="5">
        <f t="shared" si="65"/>
        <v>311.2058998</v>
      </c>
    </row>
    <row r="394" ht="13.5" customHeight="1">
      <c r="A394" s="5"/>
      <c r="B394" s="5">
        <f t="shared" si="66"/>
        <v>104</v>
      </c>
      <c r="C394" s="5">
        <f t="shared" si="10"/>
        <v>0.9749106082</v>
      </c>
      <c r="D394" s="5">
        <f t="shared" si="11"/>
        <v>75.77974972</v>
      </c>
      <c r="E394" s="5">
        <f t="shared" si="12"/>
        <v>0.5006716426</v>
      </c>
      <c r="F394" s="5">
        <f t="shared" si="13"/>
        <v>4.793261464</v>
      </c>
      <c r="G394" s="5">
        <f t="shared" si="14"/>
        <v>38.34609171</v>
      </c>
      <c r="H394" s="5">
        <f t="shared" si="15"/>
        <v>37.43365801</v>
      </c>
      <c r="I394" s="5">
        <f t="shared" si="16"/>
        <v>3743.365801</v>
      </c>
      <c r="J394" s="5"/>
      <c r="K394" s="5">
        <f t="shared" si="67"/>
        <v>104</v>
      </c>
      <c r="L394" s="5">
        <f t="shared" si="17"/>
        <v>0.8046204177</v>
      </c>
      <c r="M394" s="5">
        <f t="shared" si="18"/>
        <v>66.72251793</v>
      </c>
      <c r="N394" s="5">
        <f t="shared" si="19"/>
        <v>0.02278498687</v>
      </c>
      <c r="O394" s="5">
        <f t="shared" si="20"/>
        <v>4.395522542</v>
      </c>
      <c r="P394" s="5">
        <f t="shared" si="21"/>
        <v>39.55970288</v>
      </c>
      <c r="Q394" s="5">
        <f t="shared" si="22"/>
        <v>27.16281505</v>
      </c>
      <c r="R394" s="5">
        <f t="shared" si="23"/>
        <v>2716.281505</v>
      </c>
      <c r="S394" s="5"/>
      <c r="T394" s="5">
        <f t="shared" si="68"/>
        <v>104</v>
      </c>
      <c r="U394" s="5">
        <f t="shared" si="24"/>
        <v>0.2987748286</v>
      </c>
      <c r="V394" s="5">
        <f t="shared" si="25"/>
        <v>63.84155103</v>
      </c>
      <c r="W394" s="5">
        <f t="shared" si="26"/>
        <v>0.2058979631</v>
      </c>
      <c r="X394" s="5">
        <f t="shared" si="27"/>
        <v>4.206997529</v>
      </c>
      <c r="Y394" s="5">
        <f t="shared" si="28"/>
        <v>42.06997529</v>
      </c>
      <c r="Z394" s="5">
        <f t="shared" si="29"/>
        <v>21.77157575</v>
      </c>
      <c r="AA394" s="5">
        <f t="shared" si="30"/>
        <v>2177.157575</v>
      </c>
      <c r="AB394" s="5"/>
      <c r="AC394" s="5">
        <f t="shared" si="69"/>
        <v>104</v>
      </c>
      <c r="AD394" s="5">
        <f t="shared" si="31"/>
        <v>0.01145747799</v>
      </c>
      <c r="AE394" s="5">
        <f t="shared" si="32"/>
        <v>54.98606742</v>
      </c>
      <c r="AF394" s="5">
        <f t="shared" si="33"/>
        <v>0.7712674038</v>
      </c>
      <c r="AG394" s="5">
        <f t="shared" si="34"/>
        <v>5.281431412</v>
      </c>
      <c r="AH394" s="5">
        <f t="shared" si="35"/>
        <v>58.09574553</v>
      </c>
      <c r="AI394" s="5">
        <f t="shared" si="36"/>
        <v>0</v>
      </c>
      <c r="AJ394" s="5">
        <f t="shared" si="37"/>
        <v>0</v>
      </c>
      <c r="AK394" s="5"/>
      <c r="AL394" s="5">
        <f t="shared" si="70"/>
        <v>104</v>
      </c>
      <c r="AM394" s="5">
        <f t="shared" si="38"/>
        <v>0.025029471</v>
      </c>
      <c r="AN394" s="5">
        <f t="shared" si="39"/>
        <v>53.53024275</v>
      </c>
      <c r="AO394" s="5">
        <f t="shared" si="40"/>
        <v>0.2320057366</v>
      </c>
      <c r="AP394" s="5">
        <f t="shared" si="41"/>
        <v>4.351513629</v>
      </c>
      <c r="AQ394" s="5">
        <f t="shared" si="42"/>
        <v>52.21816355</v>
      </c>
      <c r="AR394" s="5">
        <f t="shared" si="43"/>
        <v>1.312079201</v>
      </c>
      <c r="AS394" s="5">
        <f t="shared" si="44"/>
        <v>131.2079201</v>
      </c>
      <c r="AT394" s="5"/>
      <c r="AU394" s="5">
        <f t="shared" si="71"/>
        <v>104</v>
      </c>
      <c r="AV394" s="5">
        <f t="shared" si="45"/>
        <v>0.3236571041</v>
      </c>
      <c r="AW394" s="5">
        <f t="shared" si="46"/>
        <v>63.99140339</v>
      </c>
      <c r="AX394" s="5">
        <f t="shared" si="47"/>
        <v>0.2479656583</v>
      </c>
      <c r="AY394" s="5">
        <f t="shared" si="48"/>
        <v>4.469869681</v>
      </c>
      <c r="AZ394" s="5">
        <f t="shared" si="49"/>
        <v>58.10830585</v>
      </c>
      <c r="BA394" s="5">
        <f t="shared" si="50"/>
        <v>5.883097545</v>
      </c>
      <c r="BB394" s="5">
        <f t="shared" si="51"/>
        <v>588.3097545</v>
      </c>
      <c r="BC394" s="5"/>
      <c r="BD394" s="5">
        <f t="shared" si="72"/>
        <v>104</v>
      </c>
      <c r="BE394" s="5">
        <f t="shared" si="52"/>
        <v>0.3748132037</v>
      </c>
      <c r="BF394" s="5">
        <f t="shared" si="53"/>
        <v>60.59965433</v>
      </c>
      <c r="BG394" s="5">
        <f t="shared" si="54"/>
        <v>0.7511793803</v>
      </c>
      <c r="BH394" s="5">
        <f t="shared" si="55"/>
        <v>5.313581684</v>
      </c>
      <c r="BI394" s="5">
        <f t="shared" si="56"/>
        <v>74.39014357</v>
      </c>
      <c r="BJ394" s="5">
        <f t="shared" si="57"/>
        <v>0</v>
      </c>
      <c r="BK394" s="5">
        <f t="shared" si="58"/>
        <v>0</v>
      </c>
      <c r="BL394" s="5"/>
      <c r="BM394" s="5">
        <f t="shared" si="73"/>
        <v>104</v>
      </c>
      <c r="BN394" s="5">
        <f t="shared" si="59"/>
        <v>0.3485282253</v>
      </c>
      <c r="BO394" s="5">
        <f t="shared" si="60"/>
        <v>62.74060603</v>
      </c>
      <c r="BP394" s="5">
        <f t="shared" si="61"/>
        <v>0.05166083208</v>
      </c>
      <c r="BQ394" s="5">
        <f t="shared" si="62"/>
        <v>4.177460678</v>
      </c>
      <c r="BR394" s="5">
        <f t="shared" si="63"/>
        <v>62.66191018</v>
      </c>
      <c r="BS394" s="5">
        <f t="shared" si="64"/>
        <v>0.07869585877</v>
      </c>
      <c r="BT394" s="5">
        <f t="shared" si="65"/>
        <v>7.869585877</v>
      </c>
    </row>
    <row r="395" ht="13.5" customHeight="1">
      <c r="A395" s="5"/>
      <c r="B395" s="5">
        <f t="shared" si="66"/>
        <v>105</v>
      </c>
      <c r="C395" s="5">
        <f t="shared" si="10"/>
        <v>0.7373072098</v>
      </c>
      <c r="D395" s="5">
        <f t="shared" si="11"/>
        <v>66.66700495</v>
      </c>
      <c r="E395" s="5">
        <f t="shared" si="12"/>
        <v>0.9451910492</v>
      </c>
      <c r="F395" s="5">
        <f t="shared" si="13"/>
        <v>5.896223859</v>
      </c>
      <c r="G395" s="5">
        <f t="shared" si="14"/>
        <v>47.16979087</v>
      </c>
      <c r="H395" s="5">
        <f t="shared" si="15"/>
        <v>19.49721407</v>
      </c>
      <c r="I395" s="5">
        <f t="shared" si="16"/>
        <v>1949.721407</v>
      </c>
      <c r="J395" s="5"/>
      <c r="K395" s="5">
        <f t="shared" si="67"/>
        <v>105</v>
      </c>
      <c r="L395" s="5">
        <f t="shared" si="17"/>
        <v>0.04817047177</v>
      </c>
      <c r="M395" s="5">
        <f t="shared" si="18"/>
        <v>51.99732293</v>
      </c>
      <c r="N395" s="5">
        <f t="shared" si="19"/>
        <v>0.7818598511</v>
      </c>
      <c r="O395" s="5">
        <f t="shared" si="20"/>
        <v>5.331141059</v>
      </c>
      <c r="P395" s="5">
        <f t="shared" si="21"/>
        <v>47.98026953</v>
      </c>
      <c r="Q395" s="5">
        <f t="shared" si="22"/>
        <v>4.017053402</v>
      </c>
      <c r="R395" s="5">
        <f t="shared" si="23"/>
        <v>401.7053402</v>
      </c>
      <c r="S395" s="5"/>
      <c r="T395" s="5">
        <f t="shared" si="68"/>
        <v>105</v>
      </c>
      <c r="U395" s="5">
        <f t="shared" si="24"/>
        <v>0.5643287745</v>
      </c>
      <c r="V395" s="5">
        <f t="shared" si="25"/>
        <v>68.8486786</v>
      </c>
      <c r="W395" s="5">
        <f t="shared" si="26"/>
        <v>0.3288598378</v>
      </c>
      <c r="X395" s="5">
        <f t="shared" si="27"/>
        <v>4.600773905</v>
      </c>
      <c r="Y395" s="5">
        <f t="shared" si="28"/>
        <v>46.00773905</v>
      </c>
      <c r="Z395" s="5">
        <f t="shared" si="29"/>
        <v>22.84093955</v>
      </c>
      <c r="AA395" s="5">
        <f t="shared" si="30"/>
        <v>2284.093955</v>
      </c>
      <c r="AB395" s="5"/>
      <c r="AC395" s="5">
        <f t="shared" si="69"/>
        <v>105</v>
      </c>
      <c r="AD395" s="5">
        <f t="shared" si="31"/>
        <v>0.2298810931</v>
      </c>
      <c r="AE395" s="5">
        <f t="shared" si="32"/>
        <v>56.7936467</v>
      </c>
      <c r="AF395" s="5">
        <f t="shared" si="33"/>
        <v>0.2708952937</v>
      </c>
      <c r="AG395" s="5">
        <f t="shared" si="34"/>
        <v>4.194788654</v>
      </c>
      <c r="AH395" s="5">
        <f t="shared" si="35"/>
        <v>46.1426752</v>
      </c>
      <c r="AI395" s="5">
        <f t="shared" si="36"/>
        <v>10.65097151</v>
      </c>
      <c r="AJ395" s="5">
        <f t="shared" si="37"/>
        <v>1065.097151</v>
      </c>
      <c r="AK395" s="5"/>
      <c r="AL395" s="5">
        <f t="shared" si="70"/>
        <v>105</v>
      </c>
      <c r="AM395" s="5">
        <f t="shared" si="38"/>
        <v>0.9556158614</v>
      </c>
      <c r="AN395" s="5">
        <f t="shared" si="39"/>
        <v>78.58671354</v>
      </c>
      <c r="AO395" s="5">
        <f t="shared" si="40"/>
        <v>0.3592412957</v>
      </c>
      <c r="AP395" s="5">
        <f t="shared" si="41"/>
        <v>4.641119296</v>
      </c>
      <c r="AQ395" s="5">
        <f t="shared" si="42"/>
        <v>55.69343155</v>
      </c>
      <c r="AR395" s="5">
        <f t="shared" si="43"/>
        <v>22.89328199</v>
      </c>
      <c r="AS395" s="5">
        <f t="shared" si="44"/>
        <v>2289.328199</v>
      </c>
      <c r="AT395" s="5"/>
      <c r="AU395" s="5">
        <f t="shared" si="71"/>
        <v>105</v>
      </c>
      <c r="AV395" s="5">
        <f t="shared" si="45"/>
        <v>0.6566000429</v>
      </c>
      <c r="AW395" s="5">
        <f t="shared" si="46"/>
        <v>69.83532854</v>
      </c>
      <c r="AX395" s="5">
        <f t="shared" si="47"/>
        <v>0.7420062501</v>
      </c>
      <c r="AY395" s="5">
        <f t="shared" si="48"/>
        <v>5.46744639</v>
      </c>
      <c r="AZ395" s="5">
        <f t="shared" si="49"/>
        <v>71.07680308</v>
      </c>
      <c r="BA395" s="5">
        <f t="shared" si="50"/>
        <v>0</v>
      </c>
      <c r="BB395" s="5">
        <f t="shared" si="51"/>
        <v>0</v>
      </c>
      <c r="BC395" s="5"/>
      <c r="BD395" s="5">
        <f t="shared" si="72"/>
        <v>105</v>
      </c>
      <c r="BE395" s="5">
        <f t="shared" si="52"/>
        <v>0.0157366811</v>
      </c>
      <c r="BF395" s="5">
        <f t="shared" si="53"/>
        <v>54.24801082</v>
      </c>
      <c r="BG395" s="5">
        <f t="shared" si="54"/>
        <v>0.8222502201</v>
      </c>
      <c r="BH395" s="5">
        <f t="shared" si="55"/>
        <v>5.467245568</v>
      </c>
      <c r="BI395" s="5">
        <f t="shared" si="56"/>
        <v>76.54143796</v>
      </c>
      <c r="BJ395" s="5">
        <f t="shared" si="57"/>
        <v>0</v>
      </c>
      <c r="BK395" s="5">
        <f t="shared" si="58"/>
        <v>0</v>
      </c>
      <c r="BL395" s="5"/>
      <c r="BM395" s="5">
        <f t="shared" si="73"/>
        <v>105</v>
      </c>
      <c r="BN395" s="5">
        <f t="shared" si="59"/>
        <v>0.850198218</v>
      </c>
      <c r="BO395" s="5">
        <f t="shared" si="60"/>
        <v>65.68707904</v>
      </c>
      <c r="BP395" s="5">
        <f t="shared" si="61"/>
        <v>0.7832109504</v>
      </c>
      <c r="BQ395" s="5">
        <f t="shared" si="62"/>
        <v>5.489109941</v>
      </c>
      <c r="BR395" s="5">
        <f t="shared" si="63"/>
        <v>82.33664911</v>
      </c>
      <c r="BS395" s="5">
        <f t="shared" si="64"/>
        <v>0</v>
      </c>
      <c r="BT395" s="5">
        <f t="shared" si="65"/>
        <v>0</v>
      </c>
    </row>
    <row r="396" ht="13.5" customHeight="1">
      <c r="A396" s="5"/>
      <c r="B396" s="5">
        <f t="shared" si="66"/>
        <v>106</v>
      </c>
      <c r="C396" s="5">
        <f t="shared" si="10"/>
        <v>0.9944131118</v>
      </c>
      <c r="D396" s="5">
        <f t="shared" si="11"/>
        <v>84.73747397</v>
      </c>
      <c r="E396" s="5">
        <f t="shared" si="12"/>
        <v>0.7901398855</v>
      </c>
      <c r="F396" s="5">
        <f t="shared" si="13"/>
        <v>5.122220523</v>
      </c>
      <c r="G396" s="5">
        <f t="shared" si="14"/>
        <v>40.97776418</v>
      </c>
      <c r="H396" s="5">
        <f t="shared" si="15"/>
        <v>43.75970979</v>
      </c>
      <c r="I396" s="5">
        <f t="shared" si="16"/>
        <v>4375.970979</v>
      </c>
      <c r="J396" s="5"/>
      <c r="K396" s="5">
        <f t="shared" si="67"/>
        <v>106</v>
      </c>
      <c r="L396" s="5">
        <f t="shared" si="17"/>
        <v>0.1287262432</v>
      </c>
      <c r="M396" s="5">
        <f t="shared" si="18"/>
        <v>56.6333645</v>
      </c>
      <c r="N396" s="5">
        <f t="shared" si="19"/>
        <v>0.2144101046</v>
      </c>
      <c r="O396" s="5">
        <f t="shared" si="20"/>
        <v>4.384840679</v>
      </c>
      <c r="P396" s="5">
        <f t="shared" si="21"/>
        <v>39.46356611</v>
      </c>
      <c r="Q396" s="5">
        <f t="shared" si="22"/>
        <v>17.16979839</v>
      </c>
      <c r="R396" s="5">
        <f t="shared" si="23"/>
        <v>1716.979839</v>
      </c>
      <c r="S396" s="5"/>
      <c r="T396" s="5">
        <f t="shared" si="68"/>
        <v>106</v>
      </c>
      <c r="U396" s="5">
        <f t="shared" si="24"/>
        <v>0.8620868346</v>
      </c>
      <c r="V396" s="5">
        <f t="shared" si="25"/>
        <v>67.28537986</v>
      </c>
      <c r="W396" s="5">
        <f t="shared" si="26"/>
        <v>0.5793833875</v>
      </c>
      <c r="X396" s="5">
        <f t="shared" si="27"/>
        <v>4.933774846</v>
      </c>
      <c r="Y396" s="5">
        <f t="shared" si="28"/>
        <v>49.33774846</v>
      </c>
      <c r="Z396" s="5">
        <f t="shared" si="29"/>
        <v>17.9476314</v>
      </c>
      <c r="AA396" s="5">
        <f t="shared" si="30"/>
        <v>1794.76314</v>
      </c>
      <c r="AB396" s="5"/>
      <c r="AC396" s="5">
        <f t="shared" si="69"/>
        <v>106</v>
      </c>
      <c r="AD396" s="5">
        <f t="shared" si="31"/>
        <v>0.03631928348</v>
      </c>
      <c r="AE396" s="5">
        <f t="shared" si="32"/>
        <v>54.44884828</v>
      </c>
      <c r="AF396" s="5">
        <f t="shared" si="33"/>
        <v>0.9760794246</v>
      </c>
      <c r="AG396" s="5">
        <f t="shared" si="34"/>
        <v>5.622330751</v>
      </c>
      <c r="AH396" s="5">
        <f t="shared" si="35"/>
        <v>61.84563826</v>
      </c>
      <c r="AI396" s="5">
        <f t="shared" si="36"/>
        <v>0</v>
      </c>
      <c r="AJ396" s="5">
        <f t="shared" si="37"/>
        <v>0</v>
      </c>
      <c r="AK396" s="5"/>
      <c r="AL396" s="5">
        <f t="shared" si="70"/>
        <v>106</v>
      </c>
      <c r="AM396" s="5">
        <f t="shared" si="38"/>
        <v>0.2531390439</v>
      </c>
      <c r="AN396" s="5">
        <f t="shared" si="39"/>
        <v>63.51401762</v>
      </c>
      <c r="AO396" s="5">
        <f t="shared" si="40"/>
        <v>0.9125315752</v>
      </c>
      <c r="AP396" s="5">
        <f t="shared" si="41"/>
        <v>5.68097623</v>
      </c>
      <c r="AQ396" s="5">
        <f t="shared" si="42"/>
        <v>68.17171476</v>
      </c>
      <c r="AR396" s="5">
        <f t="shared" si="43"/>
        <v>0</v>
      </c>
      <c r="AS396" s="5">
        <f t="shared" si="44"/>
        <v>0</v>
      </c>
      <c r="AT396" s="5"/>
      <c r="AU396" s="5">
        <f t="shared" si="71"/>
        <v>106</v>
      </c>
      <c r="AV396" s="5">
        <f t="shared" si="45"/>
        <v>0.3194084567</v>
      </c>
      <c r="AW396" s="5">
        <f t="shared" si="46"/>
        <v>60.54779475</v>
      </c>
      <c r="AX396" s="5">
        <f t="shared" si="47"/>
        <v>0.5258810158</v>
      </c>
      <c r="AY396" s="5">
        <f t="shared" si="48"/>
        <v>4.527050387</v>
      </c>
      <c r="AZ396" s="5">
        <f t="shared" si="49"/>
        <v>58.85165502</v>
      </c>
      <c r="BA396" s="5">
        <f t="shared" si="50"/>
        <v>1.69613973</v>
      </c>
      <c r="BB396" s="5">
        <f t="shared" si="51"/>
        <v>169.613973</v>
      </c>
      <c r="BC396" s="5"/>
      <c r="BD396" s="5">
        <f t="shared" si="72"/>
        <v>106</v>
      </c>
      <c r="BE396" s="5">
        <f t="shared" si="52"/>
        <v>0.6904368187</v>
      </c>
      <c r="BF396" s="5">
        <f t="shared" si="53"/>
        <v>68.18445746</v>
      </c>
      <c r="BG396" s="5">
        <f t="shared" si="54"/>
        <v>0.5303731369</v>
      </c>
      <c r="BH396" s="5">
        <f t="shared" si="55"/>
        <v>4.752781817</v>
      </c>
      <c r="BI396" s="5">
        <f t="shared" si="56"/>
        <v>66.53894544</v>
      </c>
      <c r="BJ396" s="5">
        <f t="shared" si="57"/>
        <v>1.645512025</v>
      </c>
      <c r="BK396" s="5">
        <f t="shared" si="58"/>
        <v>164.5512025</v>
      </c>
      <c r="BL396" s="5"/>
      <c r="BM396" s="5">
        <f t="shared" si="73"/>
        <v>106</v>
      </c>
      <c r="BN396" s="5">
        <f t="shared" si="59"/>
        <v>0.5770463979</v>
      </c>
      <c r="BO396" s="5">
        <f t="shared" si="60"/>
        <v>65.83827123</v>
      </c>
      <c r="BP396" s="5">
        <f t="shared" si="61"/>
        <v>0.007059978856</v>
      </c>
      <c r="BQ396" s="5">
        <f t="shared" si="62"/>
        <v>4.138369908</v>
      </c>
      <c r="BR396" s="5">
        <f t="shared" si="63"/>
        <v>62.07554863</v>
      </c>
      <c r="BS396" s="5">
        <f t="shared" si="64"/>
        <v>3.762722601</v>
      </c>
      <c r="BT396" s="5">
        <f t="shared" si="65"/>
        <v>376.2722601</v>
      </c>
    </row>
    <row r="397" ht="13.5" customHeight="1">
      <c r="A397" s="5"/>
      <c r="B397" s="5">
        <f t="shared" si="66"/>
        <v>107</v>
      </c>
      <c r="C397" s="5">
        <f t="shared" si="10"/>
        <v>0.7624835451</v>
      </c>
      <c r="D397" s="5">
        <f t="shared" si="11"/>
        <v>68.67295125</v>
      </c>
      <c r="E397" s="5">
        <f t="shared" si="12"/>
        <v>0.5101116291</v>
      </c>
      <c r="F397" s="5">
        <f t="shared" si="13"/>
        <v>4.780483591</v>
      </c>
      <c r="G397" s="5">
        <f t="shared" si="14"/>
        <v>38.24386872</v>
      </c>
      <c r="H397" s="5">
        <f t="shared" si="15"/>
        <v>30.42908253</v>
      </c>
      <c r="I397" s="5">
        <f t="shared" si="16"/>
        <v>3042.908253</v>
      </c>
      <c r="J397" s="5"/>
      <c r="K397" s="5">
        <f t="shared" si="67"/>
        <v>107</v>
      </c>
      <c r="L397" s="5">
        <f t="shared" si="17"/>
        <v>0.4791014002</v>
      </c>
      <c r="M397" s="5">
        <f t="shared" si="18"/>
        <v>64.03351045</v>
      </c>
      <c r="N397" s="5">
        <f t="shared" si="19"/>
        <v>0.1073224563</v>
      </c>
      <c r="O397" s="5">
        <f t="shared" si="20"/>
        <v>4.099240532</v>
      </c>
      <c r="P397" s="5">
        <f t="shared" si="21"/>
        <v>36.89316479</v>
      </c>
      <c r="Q397" s="5">
        <f t="shared" si="22"/>
        <v>27.14034565</v>
      </c>
      <c r="R397" s="5">
        <f t="shared" si="23"/>
        <v>2714.034565</v>
      </c>
      <c r="S397" s="5"/>
      <c r="T397" s="5">
        <f t="shared" si="68"/>
        <v>107</v>
      </c>
      <c r="U397" s="5">
        <f t="shared" si="24"/>
        <v>0.2994185087</v>
      </c>
      <c r="V397" s="5">
        <f t="shared" si="25"/>
        <v>63.46130427</v>
      </c>
      <c r="W397" s="5">
        <f t="shared" si="26"/>
        <v>0.8513945184</v>
      </c>
      <c r="X397" s="5">
        <f t="shared" si="27"/>
        <v>5.053626355</v>
      </c>
      <c r="Y397" s="5">
        <f t="shared" si="28"/>
        <v>50.53626355</v>
      </c>
      <c r="Z397" s="5">
        <f t="shared" si="29"/>
        <v>12.92504072</v>
      </c>
      <c r="AA397" s="5">
        <f t="shared" si="30"/>
        <v>1292.504072</v>
      </c>
      <c r="AB397" s="5"/>
      <c r="AC397" s="5">
        <f t="shared" si="69"/>
        <v>107</v>
      </c>
      <c r="AD397" s="5">
        <f t="shared" si="31"/>
        <v>0.8971540129</v>
      </c>
      <c r="AE397" s="5">
        <f t="shared" si="32"/>
        <v>66.38518172</v>
      </c>
      <c r="AF397" s="5">
        <f t="shared" si="33"/>
        <v>0.8930389722</v>
      </c>
      <c r="AG397" s="5">
        <f t="shared" si="34"/>
        <v>5.498757214</v>
      </c>
      <c r="AH397" s="5">
        <f t="shared" si="35"/>
        <v>60.48632935</v>
      </c>
      <c r="AI397" s="5">
        <f t="shared" si="36"/>
        <v>5.898852365</v>
      </c>
      <c r="AJ397" s="5">
        <f t="shared" si="37"/>
        <v>589.8852365</v>
      </c>
      <c r="AK397" s="5"/>
      <c r="AL397" s="5">
        <f t="shared" si="70"/>
        <v>107</v>
      </c>
      <c r="AM397" s="5">
        <f t="shared" si="38"/>
        <v>0.3182283323</v>
      </c>
      <c r="AN397" s="5">
        <f t="shared" si="39"/>
        <v>62.68386326</v>
      </c>
      <c r="AO397" s="5">
        <f t="shared" si="40"/>
        <v>0.3392703944</v>
      </c>
      <c r="AP397" s="5">
        <f t="shared" si="41"/>
        <v>4.744654939</v>
      </c>
      <c r="AQ397" s="5">
        <f t="shared" si="42"/>
        <v>56.93585927</v>
      </c>
      <c r="AR397" s="5">
        <f t="shared" si="43"/>
        <v>5.748003995</v>
      </c>
      <c r="AS397" s="5">
        <f t="shared" si="44"/>
        <v>574.8003995</v>
      </c>
      <c r="AT397" s="5"/>
      <c r="AU397" s="5">
        <f t="shared" si="71"/>
        <v>107</v>
      </c>
      <c r="AV397" s="5">
        <f t="shared" si="45"/>
        <v>0.6120663837</v>
      </c>
      <c r="AW397" s="5">
        <f t="shared" si="46"/>
        <v>66.10792037</v>
      </c>
      <c r="AX397" s="5">
        <f t="shared" si="47"/>
        <v>0.04747306265</v>
      </c>
      <c r="AY397" s="5">
        <f t="shared" si="48"/>
        <v>4.155273559</v>
      </c>
      <c r="AZ397" s="5">
        <f t="shared" si="49"/>
        <v>54.01855626</v>
      </c>
      <c r="BA397" s="5">
        <f t="shared" si="50"/>
        <v>12.0893641</v>
      </c>
      <c r="BB397" s="5">
        <f t="shared" si="51"/>
        <v>1208.93641</v>
      </c>
      <c r="BC397" s="5"/>
      <c r="BD397" s="5">
        <f t="shared" si="72"/>
        <v>107</v>
      </c>
      <c r="BE397" s="5">
        <f t="shared" si="52"/>
        <v>0.288859321</v>
      </c>
      <c r="BF397" s="5">
        <f t="shared" si="53"/>
        <v>60.21553153</v>
      </c>
      <c r="BG397" s="5">
        <f t="shared" si="54"/>
        <v>0.5978510271</v>
      </c>
      <c r="BH397" s="5">
        <f t="shared" si="55"/>
        <v>4.935831174</v>
      </c>
      <c r="BI397" s="5">
        <f t="shared" si="56"/>
        <v>69.10163643</v>
      </c>
      <c r="BJ397" s="5">
        <f t="shared" si="57"/>
        <v>0</v>
      </c>
      <c r="BK397" s="5">
        <f t="shared" si="58"/>
        <v>0</v>
      </c>
      <c r="BL397" s="5"/>
      <c r="BM397" s="5">
        <f t="shared" si="73"/>
        <v>107</v>
      </c>
      <c r="BN397" s="5">
        <f t="shared" si="59"/>
        <v>0.7129690908</v>
      </c>
      <c r="BO397" s="5">
        <f t="shared" si="60"/>
        <v>67.1828835</v>
      </c>
      <c r="BP397" s="5">
        <f t="shared" si="61"/>
        <v>0.4131036568</v>
      </c>
      <c r="BQ397" s="5">
        <f t="shared" si="62"/>
        <v>4.713137778</v>
      </c>
      <c r="BR397" s="5">
        <f t="shared" si="63"/>
        <v>70.69706667</v>
      </c>
      <c r="BS397" s="5">
        <f t="shared" si="64"/>
        <v>0</v>
      </c>
      <c r="BT397" s="5">
        <f t="shared" si="65"/>
        <v>0</v>
      </c>
    </row>
    <row r="398" ht="13.5" customHeight="1">
      <c r="A398" s="5"/>
      <c r="B398" s="5">
        <f t="shared" si="66"/>
        <v>108</v>
      </c>
      <c r="C398" s="5">
        <f t="shared" si="10"/>
        <v>0.5318067543</v>
      </c>
      <c r="D398" s="5">
        <f t="shared" si="11"/>
        <v>63.49749648</v>
      </c>
      <c r="E398" s="5">
        <f t="shared" si="12"/>
        <v>0.3348201998</v>
      </c>
      <c r="F398" s="5">
        <f t="shared" si="13"/>
        <v>4.526037128</v>
      </c>
      <c r="G398" s="5">
        <f t="shared" si="14"/>
        <v>36.20829703</v>
      </c>
      <c r="H398" s="5">
        <f t="shared" si="15"/>
        <v>27.28919946</v>
      </c>
      <c r="I398" s="5">
        <f t="shared" si="16"/>
        <v>2728.919946</v>
      </c>
      <c r="J398" s="5"/>
      <c r="K398" s="5">
        <f t="shared" si="67"/>
        <v>108</v>
      </c>
      <c r="L398" s="5">
        <f t="shared" si="17"/>
        <v>0.1450994976</v>
      </c>
      <c r="M398" s="5">
        <f t="shared" si="18"/>
        <v>57.09367476</v>
      </c>
      <c r="N398" s="5">
        <f t="shared" si="19"/>
        <v>0.2682003952</v>
      </c>
      <c r="O398" s="5">
        <f t="shared" si="20"/>
        <v>4.361293321</v>
      </c>
      <c r="P398" s="5">
        <f t="shared" si="21"/>
        <v>39.25163989</v>
      </c>
      <c r="Q398" s="5">
        <f t="shared" si="22"/>
        <v>17.84203488</v>
      </c>
      <c r="R398" s="5">
        <f t="shared" si="23"/>
        <v>1784.203488</v>
      </c>
      <c r="S398" s="5"/>
      <c r="T398" s="5">
        <f t="shared" si="68"/>
        <v>108</v>
      </c>
      <c r="U398" s="5">
        <f t="shared" si="24"/>
        <v>0.8077639212</v>
      </c>
      <c r="V398" s="5">
        <f t="shared" si="25"/>
        <v>65.55121159</v>
      </c>
      <c r="W398" s="5">
        <f t="shared" si="26"/>
        <v>0.3086475363</v>
      </c>
      <c r="X398" s="5">
        <f t="shared" si="27"/>
        <v>4.59426993</v>
      </c>
      <c r="Y398" s="5">
        <f t="shared" si="28"/>
        <v>45.9426993</v>
      </c>
      <c r="Z398" s="5">
        <f t="shared" si="29"/>
        <v>19.60851229</v>
      </c>
      <c r="AA398" s="5">
        <f t="shared" si="30"/>
        <v>1960.851229</v>
      </c>
      <c r="AB398" s="5"/>
      <c r="AC398" s="5">
        <f t="shared" si="69"/>
        <v>108</v>
      </c>
      <c r="AD398" s="5">
        <f t="shared" si="31"/>
        <v>0.104199818</v>
      </c>
      <c r="AE398" s="5">
        <f t="shared" si="32"/>
        <v>58.78590095</v>
      </c>
      <c r="AF398" s="5">
        <f t="shared" si="33"/>
        <v>0.9799410161</v>
      </c>
      <c r="AG398" s="5">
        <f t="shared" si="34"/>
        <v>5.982290879</v>
      </c>
      <c r="AH398" s="5">
        <f t="shared" si="35"/>
        <v>65.80519967</v>
      </c>
      <c r="AI398" s="5">
        <f t="shared" si="36"/>
        <v>0</v>
      </c>
      <c r="AJ398" s="5">
        <f t="shared" si="37"/>
        <v>0</v>
      </c>
      <c r="AK398" s="5"/>
      <c r="AL398" s="5">
        <f t="shared" si="70"/>
        <v>108</v>
      </c>
      <c r="AM398" s="5">
        <f t="shared" si="38"/>
        <v>0.1075630528</v>
      </c>
      <c r="AN398" s="5">
        <f t="shared" si="39"/>
        <v>56.4316311</v>
      </c>
      <c r="AO398" s="5">
        <f t="shared" si="40"/>
        <v>0.9540404632</v>
      </c>
      <c r="AP398" s="5">
        <f t="shared" si="41"/>
        <v>5.54673189</v>
      </c>
      <c r="AQ398" s="5">
        <f t="shared" si="42"/>
        <v>66.56078268</v>
      </c>
      <c r="AR398" s="5">
        <f t="shared" si="43"/>
        <v>0</v>
      </c>
      <c r="AS398" s="5">
        <f t="shared" si="44"/>
        <v>0</v>
      </c>
      <c r="AT398" s="5"/>
      <c r="AU398" s="5">
        <f t="shared" si="71"/>
        <v>108</v>
      </c>
      <c r="AV398" s="5">
        <f t="shared" si="45"/>
        <v>0.3771669909</v>
      </c>
      <c r="AW398" s="5">
        <f t="shared" si="46"/>
        <v>62.10377344</v>
      </c>
      <c r="AX398" s="5">
        <f t="shared" si="47"/>
        <v>0.3002223324</v>
      </c>
      <c r="AY398" s="5">
        <f t="shared" si="48"/>
        <v>4.947435778</v>
      </c>
      <c r="AZ398" s="5">
        <f t="shared" si="49"/>
        <v>64.31666512</v>
      </c>
      <c r="BA398" s="5">
        <f t="shared" si="50"/>
        <v>0</v>
      </c>
      <c r="BB398" s="5">
        <f t="shared" si="51"/>
        <v>0</v>
      </c>
      <c r="BC398" s="5"/>
      <c r="BD398" s="5">
        <f t="shared" si="72"/>
        <v>108</v>
      </c>
      <c r="BE398" s="5">
        <f t="shared" si="52"/>
        <v>0.1232844498</v>
      </c>
      <c r="BF398" s="5">
        <f t="shared" si="53"/>
        <v>56.87514628</v>
      </c>
      <c r="BG398" s="5">
        <f t="shared" si="54"/>
        <v>0.1271159112</v>
      </c>
      <c r="BH398" s="5">
        <f t="shared" si="55"/>
        <v>4.190960091</v>
      </c>
      <c r="BI398" s="5">
        <f t="shared" si="56"/>
        <v>58.67344127</v>
      </c>
      <c r="BJ398" s="5">
        <f t="shared" si="57"/>
        <v>0</v>
      </c>
      <c r="BK398" s="5">
        <f t="shared" si="58"/>
        <v>0</v>
      </c>
      <c r="BL398" s="5"/>
      <c r="BM398" s="5">
        <f t="shared" si="73"/>
        <v>108</v>
      </c>
      <c r="BN398" s="5">
        <f t="shared" si="59"/>
        <v>0.192835251</v>
      </c>
      <c r="BO398" s="5">
        <f t="shared" si="60"/>
        <v>58.68406588</v>
      </c>
      <c r="BP398" s="5">
        <f t="shared" si="61"/>
        <v>0.5803769886</v>
      </c>
      <c r="BQ398" s="5">
        <f t="shared" si="62"/>
        <v>4.672977452</v>
      </c>
      <c r="BR398" s="5">
        <f t="shared" si="63"/>
        <v>70.09466178</v>
      </c>
      <c r="BS398" s="5">
        <f t="shared" si="64"/>
        <v>0</v>
      </c>
      <c r="BT398" s="5">
        <f t="shared" si="65"/>
        <v>0</v>
      </c>
    </row>
    <row r="399" ht="13.5" customHeight="1">
      <c r="A399" s="5"/>
      <c r="B399" s="5">
        <f t="shared" si="66"/>
        <v>109</v>
      </c>
      <c r="C399" s="5">
        <f t="shared" si="10"/>
        <v>0.1664718743</v>
      </c>
      <c r="D399" s="5">
        <f t="shared" si="11"/>
        <v>55.12494208</v>
      </c>
      <c r="E399" s="5">
        <f t="shared" si="12"/>
        <v>0.2372125555</v>
      </c>
      <c r="F399" s="5">
        <f t="shared" si="13"/>
        <v>4.343509761</v>
      </c>
      <c r="G399" s="5">
        <f t="shared" si="14"/>
        <v>34.74807809</v>
      </c>
      <c r="H399" s="5">
        <f t="shared" si="15"/>
        <v>20.37686398</v>
      </c>
      <c r="I399" s="5">
        <f t="shared" si="16"/>
        <v>2037.686398</v>
      </c>
      <c r="J399" s="5"/>
      <c r="K399" s="5">
        <f t="shared" si="67"/>
        <v>109</v>
      </c>
      <c r="L399" s="5">
        <f t="shared" si="17"/>
        <v>0.3345666177</v>
      </c>
      <c r="M399" s="5">
        <f t="shared" si="18"/>
        <v>63.58811564</v>
      </c>
      <c r="N399" s="5">
        <f t="shared" si="19"/>
        <v>0.7241816121</v>
      </c>
      <c r="O399" s="5">
        <f t="shared" si="20"/>
        <v>5.082093424</v>
      </c>
      <c r="P399" s="5">
        <f t="shared" si="21"/>
        <v>45.73884081</v>
      </c>
      <c r="Q399" s="5">
        <f t="shared" si="22"/>
        <v>17.84927483</v>
      </c>
      <c r="R399" s="5">
        <f t="shared" si="23"/>
        <v>1784.927483</v>
      </c>
      <c r="S399" s="5"/>
      <c r="T399" s="5">
        <f t="shared" si="68"/>
        <v>109</v>
      </c>
      <c r="U399" s="5">
        <f t="shared" si="24"/>
        <v>0.1285535786</v>
      </c>
      <c r="V399" s="5">
        <f t="shared" si="25"/>
        <v>57.30921184</v>
      </c>
      <c r="W399" s="5">
        <f t="shared" si="26"/>
        <v>0.527513376</v>
      </c>
      <c r="X399" s="5">
        <f t="shared" si="27"/>
        <v>4.813179598</v>
      </c>
      <c r="Y399" s="5">
        <f t="shared" si="28"/>
        <v>48.13179598</v>
      </c>
      <c r="Z399" s="5">
        <f t="shared" si="29"/>
        <v>9.177415866</v>
      </c>
      <c r="AA399" s="5">
        <f t="shared" si="30"/>
        <v>917.7415866</v>
      </c>
      <c r="AB399" s="5"/>
      <c r="AC399" s="5">
        <f t="shared" si="69"/>
        <v>109</v>
      </c>
      <c r="AD399" s="5">
        <f t="shared" si="31"/>
        <v>0.3417773711</v>
      </c>
      <c r="AE399" s="5">
        <f t="shared" si="32"/>
        <v>60.85326529</v>
      </c>
      <c r="AF399" s="5">
        <f t="shared" si="33"/>
        <v>0.6657773331</v>
      </c>
      <c r="AG399" s="5">
        <f t="shared" si="34"/>
        <v>4.743001064</v>
      </c>
      <c r="AH399" s="5">
        <f t="shared" si="35"/>
        <v>52.1730117</v>
      </c>
      <c r="AI399" s="5">
        <f t="shared" si="36"/>
        <v>8.680253581</v>
      </c>
      <c r="AJ399" s="5">
        <f t="shared" si="37"/>
        <v>868.0253581</v>
      </c>
      <c r="AK399" s="5"/>
      <c r="AL399" s="5">
        <f t="shared" si="70"/>
        <v>109</v>
      </c>
      <c r="AM399" s="5">
        <f t="shared" si="38"/>
        <v>0.1050898354</v>
      </c>
      <c r="AN399" s="5">
        <f t="shared" si="39"/>
        <v>57.61440304</v>
      </c>
      <c r="AO399" s="5">
        <f t="shared" si="40"/>
        <v>0.01694595594</v>
      </c>
      <c r="AP399" s="5">
        <f t="shared" si="41"/>
        <v>4.020873168</v>
      </c>
      <c r="AQ399" s="5">
        <f t="shared" si="42"/>
        <v>48.25047802</v>
      </c>
      <c r="AR399" s="5">
        <f t="shared" si="43"/>
        <v>9.363925025</v>
      </c>
      <c r="AS399" s="5">
        <f t="shared" si="44"/>
        <v>936.3925025</v>
      </c>
      <c r="AT399" s="5"/>
      <c r="AU399" s="5">
        <f t="shared" si="71"/>
        <v>109</v>
      </c>
      <c r="AV399" s="5">
        <f t="shared" si="45"/>
        <v>0.5399600288</v>
      </c>
      <c r="AW399" s="5">
        <f t="shared" si="46"/>
        <v>63.93413295</v>
      </c>
      <c r="AX399" s="5">
        <f t="shared" si="47"/>
        <v>0.8297665758</v>
      </c>
      <c r="AY399" s="5">
        <f t="shared" si="48"/>
        <v>5.27485952</v>
      </c>
      <c r="AZ399" s="5">
        <f t="shared" si="49"/>
        <v>68.57317376</v>
      </c>
      <c r="BA399" s="5">
        <f t="shared" si="50"/>
        <v>0</v>
      </c>
      <c r="BB399" s="5">
        <f t="shared" si="51"/>
        <v>0</v>
      </c>
      <c r="BC399" s="5"/>
      <c r="BD399" s="5">
        <f t="shared" si="72"/>
        <v>109</v>
      </c>
      <c r="BE399" s="5">
        <f t="shared" si="52"/>
        <v>0.0181055016</v>
      </c>
      <c r="BF399" s="5">
        <f t="shared" si="53"/>
        <v>54.73189732</v>
      </c>
      <c r="BG399" s="5">
        <f t="shared" si="54"/>
        <v>0.3123361979</v>
      </c>
      <c r="BH399" s="5">
        <f t="shared" si="55"/>
        <v>4.810420917</v>
      </c>
      <c r="BI399" s="5">
        <f t="shared" si="56"/>
        <v>67.34589284</v>
      </c>
      <c r="BJ399" s="5">
        <f t="shared" si="57"/>
        <v>0</v>
      </c>
      <c r="BK399" s="5">
        <f t="shared" si="58"/>
        <v>0</v>
      </c>
      <c r="BL399" s="5"/>
      <c r="BM399" s="5">
        <f t="shared" si="73"/>
        <v>109</v>
      </c>
      <c r="BN399" s="5">
        <f t="shared" si="59"/>
        <v>0.08140278735</v>
      </c>
      <c r="BO399" s="5">
        <f t="shared" si="60"/>
        <v>53.14987516</v>
      </c>
      <c r="BP399" s="5">
        <f t="shared" si="61"/>
        <v>0.9947478834</v>
      </c>
      <c r="BQ399" s="5">
        <f t="shared" si="62"/>
        <v>5.826005933</v>
      </c>
      <c r="BR399" s="5">
        <f t="shared" si="63"/>
        <v>87.39008899</v>
      </c>
      <c r="BS399" s="5">
        <f t="shared" si="64"/>
        <v>0</v>
      </c>
      <c r="BT399" s="5">
        <f t="shared" si="65"/>
        <v>0</v>
      </c>
    </row>
    <row r="400" ht="13.5" customHeight="1">
      <c r="A400" s="5"/>
      <c r="B400" s="5">
        <f t="shared" si="66"/>
        <v>110</v>
      </c>
      <c r="C400" s="5">
        <f t="shared" si="10"/>
        <v>0.7930031581</v>
      </c>
      <c r="D400" s="5">
        <f t="shared" si="11"/>
        <v>67.08836478</v>
      </c>
      <c r="E400" s="5">
        <f t="shared" si="12"/>
        <v>0.6816332753</v>
      </c>
      <c r="F400" s="5">
        <f t="shared" si="13"/>
        <v>4.577776874</v>
      </c>
      <c r="G400" s="5">
        <f t="shared" si="14"/>
        <v>36.62221499</v>
      </c>
      <c r="H400" s="5">
        <f t="shared" si="15"/>
        <v>30.46614979</v>
      </c>
      <c r="I400" s="5">
        <f t="shared" si="16"/>
        <v>3046.614979</v>
      </c>
      <c r="J400" s="5"/>
      <c r="K400" s="5">
        <f t="shared" si="67"/>
        <v>110</v>
      </c>
      <c r="L400" s="5">
        <f t="shared" si="17"/>
        <v>0.7739741699</v>
      </c>
      <c r="M400" s="5">
        <f t="shared" si="18"/>
        <v>66.81073181</v>
      </c>
      <c r="N400" s="5">
        <f t="shared" si="19"/>
        <v>0.5089416638</v>
      </c>
      <c r="O400" s="5">
        <f t="shared" si="20"/>
        <v>4.659757737</v>
      </c>
      <c r="P400" s="5">
        <f t="shared" si="21"/>
        <v>41.93781964</v>
      </c>
      <c r="Q400" s="5">
        <f t="shared" si="22"/>
        <v>24.87291217</v>
      </c>
      <c r="R400" s="5">
        <f t="shared" si="23"/>
        <v>2487.291217</v>
      </c>
      <c r="S400" s="5"/>
      <c r="T400" s="5">
        <f t="shared" si="68"/>
        <v>110</v>
      </c>
      <c r="U400" s="5">
        <f t="shared" si="24"/>
        <v>0.2578732178</v>
      </c>
      <c r="V400" s="5">
        <f t="shared" si="25"/>
        <v>63.72776825</v>
      </c>
      <c r="W400" s="5">
        <f t="shared" si="26"/>
        <v>0.9136452905</v>
      </c>
      <c r="X400" s="5">
        <f t="shared" si="27"/>
        <v>5.872414712</v>
      </c>
      <c r="Y400" s="5">
        <f t="shared" si="28"/>
        <v>58.72414712</v>
      </c>
      <c r="Z400" s="5">
        <f t="shared" si="29"/>
        <v>5.003621134</v>
      </c>
      <c r="AA400" s="5">
        <f t="shared" si="30"/>
        <v>500.3621134</v>
      </c>
      <c r="AB400" s="5"/>
      <c r="AC400" s="5">
        <f t="shared" si="69"/>
        <v>110</v>
      </c>
      <c r="AD400" s="5">
        <f t="shared" si="31"/>
        <v>0.6825043706</v>
      </c>
      <c r="AE400" s="5">
        <f t="shared" si="32"/>
        <v>65.17714205</v>
      </c>
      <c r="AF400" s="5">
        <f t="shared" si="33"/>
        <v>0.9269903908</v>
      </c>
      <c r="AG400" s="5">
        <f t="shared" si="34"/>
        <v>5.983480493</v>
      </c>
      <c r="AH400" s="5">
        <f t="shared" si="35"/>
        <v>65.81828543</v>
      </c>
      <c r="AI400" s="5">
        <f t="shared" si="36"/>
        <v>0</v>
      </c>
      <c r="AJ400" s="5">
        <f t="shared" si="37"/>
        <v>0</v>
      </c>
      <c r="AK400" s="5"/>
      <c r="AL400" s="5">
        <f t="shared" si="70"/>
        <v>110</v>
      </c>
      <c r="AM400" s="5">
        <f t="shared" si="38"/>
        <v>0.07375742652</v>
      </c>
      <c r="AN400" s="5">
        <f t="shared" si="39"/>
        <v>54.3074293</v>
      </c>
      <c r="AO400" s="5">
        <f t="shared" si="40"/>
        <v>0.5824589886</v>
      </c>
      <c r="AP400" s="5">
        <f t="shared" si="41"/>
        <v>4.813184522</v>
      </c>
      <c r="AQ400" s="5">
        <f t="shared" si="42"/>
        <v>57.75821427</v>
      </c>
      <c r="AR400" s="5">
        <f t="shared" si="43"/>
        <v>0</v>
      </c>
      <c r="AS400" s="5">
        <f t="shared" si="44"/>
        <v>0</v>
      </c>
      <c r="AT400" s="5"/>
      <c r="AU400" s="5">
        <f t="shared" si="71"/>
        <v>110</v>
      </c>
      <c r="AV400" s="5">
        <f t="shared" si="45"/>
        <v>0.4426586776</v>
      </c>
      <c r="AW400" s="5">
        <f t="shared" si="46"/>
        <v>60.00395578</v>
      </c>
      <c r="AX400" s="5">
        <f t="shared" si="47"/>
        <v>0.7844900443</v>
      </c>
      <c r="AY400" s="5">
        <f t="shared" si="48"/>
        <v>5.251791187</v>
      </c>
      <c r="AZ400" s="5">
        <f t="shared" si="49"/>
        <v>68.27328543</v>
      </c>
      <c r="BA400" s="5">
        <f t="shared" si="50"/>
        <v>0</v>
      </c>
      <c r="BB400" s="5">
        <f t="shared" si="51"/>
        <v>0</v>
      </c>
      <c r="BC400" s="5"/>
      <c r="BD400" s="5">
        <f t="shared" si="72"/>
        <v>110</v>
      </c>
      <c r="BE400" s="5">
        <f t="shared" si="52"/>
        <v>0.2651421019</v>
      </c>
      <c r="BF400" s="5">
        <f t="shared" si="53"/>
        <v>62.0014117</v>
      </c>
      <c r="BG400" s="5">
        <f t="shared" si="54"/>
        <v>0.9226542929</v>
      </c>
      <c r="BH400" s="5">
        <f t="shared" si="55"/>
        <v>5.627945797</v>
      </c>
      <c r="BI400" s="5">
        <f t="shared" si="56"/>
        <v>78.79124115</v>
      </c>
      <c r="BJ400" s="5">
        <f t="shared" si="57"/>
        <v>0</v>
      </c>
      <c r="BK400" s="5">
        <f t="shared" si="58"/>
        <v>0</v>
      </c>
      <c r="BL400" s="5"/>
      <c r="BM400" s="5">
        <f t="shared" si="73"/>
        <v>110</v>
      </c>
      <c r="BN400" s="5">
        <f t="shared" si="59"/>
        <v>0.6060862718</v>
      </c>
      <c r="BO400" s="5">
        <f t="shared" si="60"/>
        <v>68.96964525</v>
      </c>
      <c r="BP400" s="5">
        <f t="shared" si="61"/>
        <v>0.3868922651</v>
      </c>
      <c r="BQ400" s="5">
        <f t="shared" si="62"/>
        <v>4.726244312</v>
      </c>
      <c r="BR400" s="5">
        <f t="shared" si="63"/>
        <v>70.89366467</v>
      </c>
      <c r="BS400" s="5">
        <f t="shared" si="64"/>
        <v>0</v>
      </c>
      <c r="BT400" s="5">
        <f t="shared" si="65"/>
        <v>0</v>
      </c>
    </row>
    <row r="401" ht="13.5" customHeight="1">
      <c r="A401" s="5"/>
      <c r="B401" s="5">
        <f t="shared" si="66"/>
        <v>111</v>
      </c>
      <c r="C401" s="5">
        <f t="shared" si="10"/>
        <v>0.3669974024</v>
      </c>
      <c r="D401" s="5">
        <f t="shared" si="11"/>
        <v>61.58503714</v>
      </c>
      <c r="E401" s="5">
        <f t="shared" si="12"/>
        <v>0.8349702009</v>
      </c>
      <c r="F401" s="5">
        <f t="shared" si="13"/>
        <v>5.355849525</v>
      </c>
      <c r="G401" s="5">
        <f t="shared" si="14"/>
        <v>42.8467962</v>
      </c>
      <c r="H401" s="5">
        <f t="shared" si="15"/>
        <v>18.73824094</v>
      </c>
      <c r="I401" s="5">
        <f t="shared" si="16"/>
        <v>1873.824094</v>
      </c>
      <c r="J401" s="5"/>
      <c r="K401" s="5">
        <f t="shared" si="67"/>
        <v>111</v>
      </c>
      <c r="L401" s="5">
        <f t="shared" si="17"/>
        <v>0.8804151825</v>
      </c>
      <c r="M401" s="5">
        <f t="shared" si="18"/>
        <v>67.75761554</v>
      </c>
      <c r="N401" s="5">
        <f t="shared" si="19"/>
        <v>0.9045203673</v>
      </c>
      <c r="O401" s="5">
        <f t="shared" si="20"/>
        <v>5.789046288</v>
      </c>
      <c r="P401" s="5">
        <f t="shared" si="21"/>
        <v>52.10141659</v>
      </c>
      <c r="Q401" s="5">
        <f t="shared" si="22"/>
        <v>15.65619895</v>
      </c>
      <c r="R401" s="5">
        <f t="shared" si="23"/>
        <v>1565.619895</v>
      </c>
      <c r="S401" s="5"/>
      <c r="T401" s="5">
        <f t="shared" si="68"/>
        <v>111</v>
      </c>
      <c r="U401" s="5">
        <f t="shared" si="24"/>
        <v>0.3360409485</v>
      </c>
      <c r="V401" s="5">
        <f t="shared" si="25"/>
        <v>61.21950207</v>
      </c>
      <c r="W401" s="5">
        <f t="shared" si="26"/>
        <v>0.4561410082</v>
      </c>
      <c r="X401" s="5">
        <f t="shared" si="27"/>
        <v>4.516794208</v>
      </c>
      <c r="Y401" s="5">
        <f t="shared" si="28"/>
        <v>45.16794208</v>
      </c>
      <c r="Z401" s="5">
        <f t="shared" si="29"/>
        <v>16.05155999</v>
      </c>
      <c r="AA401" s="5">
        <f t="shared" si="30"/>
        <v>1605.155999</v>
      </c>
      <c r="AB401" s="5"/>
      <c r="AC401" s="5">
        <f t="shared" si="69"/>
        <v>111</v>
      </c>
      <c r="AD401" s="5">
        <f t="shared" si="31"/>
        <v>0.6431482602</v>
      </c>
      <c r="AE401" s="5">
        <f t="shared" si="32"/>
        <v>69.4968495</v>
      </c>
      <c r="AF401" s="5">
        <f t="shared" si="33"/>
        <v>0.2366592895</v>
      </c>
      <c r="AG401" s="5">
        <f t="shared" si="34"/>
        <v>4.124858542</v>
      </c>
      <c r="AH401" s="5">
        <f t="shared" si="35"/>
        <v>45.37344396</v>
      </c>
      <c r="AI401" s="5">
        <f t="shared" si="36"/>
        <v>24.12340554</v>
      </c>
      <c r="AJ401" s="5">
        <f t="shared" si="37"/>
        <v>2412.340554</v>
      </c>
      <c r="AK401" s="5"/>
      <c r="AL401" s="5">
        <f t="shared" si="70"/>
        <v>111</v>
      </c>
      <c r="AM401" s="5">
        <f t="shared" si="38"/>
        <v>0.5555399457</v>
      </c>
      <c r="AN401" s="5">
        <f t="shared" si="39"/>
        <v>65.51212539</v>
      </c>
      <c r="AO401" s="5">
        <f t="shared" si="40"/>
        <v>0.7540662513</v>
      </c>
      <c r="AP401" s="5">
        <f t="shared" si="41"/>
        <v>5.01973722</v>
      </c>
      <c r="AQ401" s="5">
        <f t="shared" si="42"/>
        <v>60.23684664</v>
      </c>
      <c r="AR401" s="5">
        <f t="shared" si="43"/>
        <v>5.275278747</v>
      </c>
      <c r="AS401" s="5">
        <f t="shared" si="44"/>
        <v>527.5278747</v>
      </c>
      <c r="AT401" s="5"/>
      <c r="AU401" s="5">
        <f t="shared" si="71"/>
        <v>111</v>
      </c>
      <c r="AV401" s="5">
        <f t="shared" si="45"/>
        <v>0.1900695949</v>
      </c>
      <c r="AW401" s="5">
        <f t="shared" si="46"/>
        <v>57.14011019</v>
      </c>
      <c r="AX401" s="5">
        <f t="shared" si="47"/>
        <v>0.9817420614</v>
      </c>
      <c r="AY401" s="5">
        <f t="shared" si="48"/>
        <v>5.886885398</v>
      </c>
      <c r="AZ401" s="5">
        <f t="shared" si="49"/>
        <v>76.52951017</v>
      </c>
      <c r="BA401" s="5">
        <f t="shared" si="50"/>
        <v>0</v>
      </c>
      <c r="BB401" s="5">
        <f t="shared" si="51"/>
        <v>0</v>
      </c>
      <c r="BC401" s="5"/>
      <c r="BD401" s="5">
        <f t="shared" si="72"/>
        <v>111</v>
      </c>
      <c r="BE401" s="5">
        <f t="shared" si="52"/>
        <v>0.6800959879</v>
      </c>
      <c r="BF401" s="5">
        <f t="shared" si="53"/>
        <v>69.5121994</v>
      </c>
      <c r="BG401" s="5">
        <f t="shared" si="54"/>
        <v>0.6971504862</v>
      </c>
      <c r="BH401" s="5">
        <f t="shared" si="55"/>
        <v>4.551372123</v>
      </c>
      <c r="BI401" s="5">
        <f t="shared" si="56"/>
        <v>63.71920972</v>
      </c>
      <c r="BJ401" s="5">
        <f t="shared" si="57"/>
        <v>5.792989685</v>
      </c>
      <c r="BK401" s="5">
        <f t="shared" si="58"/>
        <v>579.2989685</v>
      </c>
      <c r="BL401" s="5"/>
      <c r="BM401" s="5">
        <f t="shared" si="73"/>
        <v>111</v>
      </c>
      <c r="BN401" s="5">
        <f t="shared" si="59"/>
        <v>0.7956284798</v>
      </c>
      <c r="BO401" s="5">
        <f t="shared" si="60"/>
        <v>65.84491861</v>
      </c>
      <c r="BP401" s="5">
        <f t="shared" si="61"/>
        <v>0.153336126</v>
      </c>
      <c r="BQ401" s="5">
        <f t="shared" si="62"/>
        <v>4.019975715</v>
      </c>
      <c r="BR401" s="5">
        <f t="shared" si="63"/>
        <v>60.29963573</v>
      </c>
      <c r="BS401" s="5">
        <f t="shared" si="64"/>
        <v>5.545282884</v>
      </c>
      <c r="BT401" s="5">
        <f t="shared" si="65"/>
        <v>554.5282884</v>
      </c>
    </row>
    <row r="402" ht="13.5" customHeight="1">
      <c r="A402" s="5"/>
      <c r="B402" s="5">
        <f t="shared" si="66"/>
        <v>112</v>
      </c>
      <c r="C402" s="5">
        <f t="shared" si="10"/>
        <v>0.5259635277</v>
      </c>
      <c r="D402" s="5">
        <f t="shared" si="11"/>
        <v>60.17161995</v>
      </c>
      <c r="E402" s="5">
        <f t="shared" si="12"/>
        <v>0.3221208579</v>
      </c>
      <c r="F402" s="5">
        <f t="shared" si="13"/>
        <v>4.566800879</v>
      </c>
      <c r="G402" s="5">
        <f t="shared" si="14"/>
        <v>36.53440703</v>
      </c>
      <c r="H402" s="5">
        <f t="shared" si="15"/>
        <v>23.63721292</v>
      </c>
      <c r="I402" s="5">
        <f t="shared" si="16"/>
        <v>2363.721292</v>
      </c>
      <c r="J402" s="5"/>
      <c r="K402" s="5">
        <f t="shared" si="67"/>
        <v>112</v>
      </c>
      <c r="L402" s="5">
        <f t="shared" si="17"/>
        <v>0.2540750185</v>
      </c>
      <c r="M402" s="5">
        <f t="shared" si="18"/>
        <v>60.44871332</v>
      </c>
      <c r="N402" s="5">
        <f t="shared" si="19"/>
        <v>0.1278033446</v>
      </c>
      <c r="O402" s="5">
        <f t="shared" si="20"/>
        <v>4.272610814</v>
      </c>
      <c r="P402" s="5">
        <f t="shared" si="21"/>
        <v>38.45349733</v>
      </c>
      <c r="Q402" s="5">
        <f t="shared" si="22"/>
        <v>21.99521599</v>
      </c>
      <c r="R402" s="5">
        <f t="shared" si="23"/>
        <v>2199.521599</v>
      </c>
      <c r="S402" s="5"/>
      <c r="T402" s="5">
        <f t="shared" si="68"/>
        <v>112</v>
      </c>
      <c r="U402" s="5">
        <f t="shared" si="24"/>
        <v>0.2372739764</v>
      </c>
      <c r="V402" s="5">
        <f t="shared" si="25"/>
        <v>56.05139483</v>
      </c>
      <c r="W402" s="5">
        <f t="shared" si="26"/>
        <v>0.3919269823</v>
      </c>
      <c r="X402" s="5">
        <f t="shared" si="27"/>
        <v>4.825958405</v>
      </c>
      <c r="Y402" s="5">
        <f t="shared" si="28"/>
        <v>48.25958405</v>
      </c>
      <c r="Z402" s="5">
        <f t="shared" si="29"/>
        <v>7.791810781</v>
      </c>
      <c r="AA402" s="5">
        <f t="shared" si="30"/>
        <v>779.1810781</v>
      </c>
      <c r="AB402" s="5"/>
      <c r="AC402" s="5">
        <f t="shared" si="69"/>
        <v>112</v>
      </c>
      <c r="AD402" s="5">
        <f t="shared" si="31"/>
        <v>0.5807774961</v>
      </c>
      <c r="AE402" s="5">
        <f t="shared" si="32"/>
        <v>68.23204943</v>
      </c>
      <c r="AF402" s="5">
        <f t="shared" si="33"/>
        <v>0.008198271636</v>
      </c>
      <c r="AG402" s="5">
        <f t="shared" si="34"/>
        <v>4.413065235</v>
      </c>
      <c r="AH402" s="5">
        <f t="shared" si="35"/>
        <v>48.54371758</v>
      </c>
      <c r="AI402" s="5">
        <f t="shared" si="36"/>
        <v>19.68833185</v>
      </c>
      <c r="AJ402" s="5">
        <f t="shared" si="37"/>
        <v>1968.833185</v>
      </c>
      <c r="AK402" s="5"/>
      <c r="AL402" s="5">
        <f t="shared" si="70"/>
        <v>112</v>
      </c>
      <c r="AM402" s="5">
        <f t="shared" si="38"/>
        <v>0.6008036152</v>
      </c>
      <c r="AN402" s="5">
        <f t="shared" si="39"/>
        <v>68.66922901</v>
      </c>
      <c r="AO402" s="5">
        <f t="shared" si="40"/>
        <v>0.6589253715</v>
      </c>
      <c r="AP402" s="5">
        <f t="shared" si="41"/>
        <v>4.756854475</v>
      </c>
      <c r="AQ402" s="5">
        <f t="shared" si="42"/>
        <v>57.0822537</v>
      </c>
      <c r="AR402" s="5">
        <f t="shared" si="43"/>
        <v>11.58697531</v>
      </c>
      <c r="AS402" s="5">
        <f t="shared" si="44"/>
        <v>1158.697531</v>
      </c>
      <c r="AT402" s="5"/>
      <c r="AU402" s="5">
        <f t="shared" si="71"/>
        <v>112</v>
      </c>
      <c r="AV402" s="5">
        <f t="shared" si="45"/>
        <v>0.477889218</v>
      </c>
      <c r="AW402" s="5">
        <f t="shared" si="46"/>
        <v>60.891404</v>
      </c>
      <c r="AX402" s="5">
        <f t="shared" si="47"/>
        <v>0.6381856065</v>
      </c>
      <c r="AY402" s="5">
        <f t="shared" si="48"/>
        <v>4.754285137</v>
      </c>
      <c r="AZ402" s="5">
        <f t="shared" si="49"/>
        <v>61.80570678</v>
      </c>
      <c r="BA402" s="5">
        <f t="shared" si="50"/>
        <v>0</v>
      </c>
      <c r="BB402" s="5">
        <f t="shared" si="51"/>
        <v>0</v>
      </c>
      <c r="BC402" s="5"/>
      <c r="BD402" s="5">
        <f t="shared" si="72"/>
        <v>112</v>
      </c>
      <c r="BE402" s="5">
        <f t="shared" si="52"/>
        <v>0.2753475878</v>
      </c>
      <c r="BF402" s="5">
        <f t="shared" si="53"/>
        <v>60.92931198</v>
      </c>
      <c r="BG402" s="5">
        <f t="shared" si="54"/>
        <v>0.5349638218</v>
      </c>
      <c r="BH402" s="5">
        <f t="shared" si="55"/>
        <v>4.594872772</v>
      </c>
      <c r="BI402" s="5">
        <f t="shared" si="56"/>
        <v>64.32821881</v>
      </c>
      <c r="BJ402" s="5">
        <f t="shared" si="57"/>
        <v>0</v>
      </c>
      <c r="BK402" s="5">
        <f t="shared" si="58"/>
        <v>0</v>
      </c>
      <c r="BL402" s="5"/>
      <c r="BM402" s="5">
        <f t="shared" si="73"/>
        <v>112</v>
      </c>
      <c r="BN402" s="5">
        <f t="shared" si="59"/>
        <v>0.1892869391</v>
      </c>
      <c r="BO402" s="5">
        <f t="shared" si="60"/>
        <v>59.99551755</v>
      </c>
      <c r="BP402" s="5">
        <f t="shared" si="61"/>
        <v>0.8356796507</v>
      </c>
      <c r="BQ402" s="5">
        <f t="shared" si="62"/>
        <v>5.413939635</v>
      </c>
      <c r="BR402" s="5">
        <f t="shared" si="63"/>
        <v>81.20909452</v>
      </c>
      <c r="BS402" s="5">
        <f t="shared" si="64"/>
        <v>0</v>
      </c>
      <c r="BT402" s="5">
        <f t="shared" si="65"/>
        <v>0</v>
      </c>
    </row>
    <row r="403" ht="13.5" customHeight="1">
      <c r="A403" s="5"/>
      <c r="B403" s="5">
        <f t="shared" si="66"/>
        <v>113</v>
      </c>
      <c r="C403" s="5">
        <f t="shared" si="10"/>
        <v>0.7309496669</v>
      </c>
      <c r="D403" s="5">
        <f t="shared" si="11"/>
        <v>69.97346966</v>
      </c>
      <c r="E403" s="5">
        <f t="shared" si="12"/>
        <v>0.9185942203</v>
      </c>
      <c r="F403" s="5">
        <f t="shared" si="13"/>
        <v>5.863977223</v>
      </c>
      <c r="G403" s="5">
        <f t="shared" si="14"/>
        <v>46.91181779</v>
      </c>
      <c r="H403" s="5">
        <f t="shared" si="15"/>
        <v>23.06165187</v>
      </c>
      <c r="I403" s="5">
        <f t="shared" si="16"/>
        <v>2306.165187</v>
      </c>
      <c r="J403" s="5"/>
      <c r="K403" s="5">
        <f t="shared" si="67"/>
        <v>113</v>
      </c>
      <c r="L403" s="5">
        <f t="shared" si="17"/>
        <v>0.5689694212</v>
      </c>
      <c r="M403" s="5">
        <f t="shared" si="18"/>
        <v>69.26728177</v>
      </c>
      <c r="N403" s="5">
        <f t="shared" si="19"/>
        <v>0.6094581214</v>
      </c>
      <c r="O403" s="5">
        <f t="shared" si="20"/>
        <v>4.765346918</v>
      </c>
      <c r="P403" s="5">
        <f t="shared" si="21"/>
        <v>42.88812226</v>
      </c>
      <c r="Q403" s="5">
        <f t="shared" si="22"/>
        <v>26.3791595</v>
      </c>
      <c r="R403" s="5">
        <f t="shared" si="23"/>
        <v>2637.91595</v>
      </c>
      <c r="S403" s="5"/>
      <c r="T403" s="5">
        <f t="shared" si="68"/>
        <v>113</v>
      </c>
      <c r="U403" s="5">
        <f t="shared" si="24"/>
        <v>0.6221466436</v>
      </c>
      <c r="V403" s="5">
        <f t="shared" si="25"/>
        <v>67.8884698</v>
      </c>
      <c r="W403" s="5">
        <f t="shared" si="26"/>
        <v>0.9651121623</v>
      </c>
      <c r="X403" s="5">
        <f t="shared" si="27"/>
        <v>5.96298308</v>
      </c>
      <c r="Y403" s="5">
        <f t="shared" si="28"/>
        <v>59.6298308</v>
      </c>
      <c r="Z403" s="5">
        <f t="shared" si="29"/>
        <v>8.258639002</v>
      </c>
      <c r="AA403" s="5">
        <f t="shared" si="30"/>
        <v>825.8639002</v>
      </c>
      <c r="AB403" s="5"/>
      <c r="AC403" s="5">
        <f t="shared" si="69"/>
        <v>113</v>
      </c>
      <c r="AD403" s="5">
        <f t="shared" si="31"/>
        <v>0.5983124475</v>
      </c>
      <c r="AE403" s="5">
        <f t="shared" si="32"/>
        <v>69.67335648</v>
      </c>
      <c r="AF403" s="5">
        <f t="shared" si="33"/>
        <v>0.5337446725</v>
      </c>
      <c r="AG403" s="5">
        <f t="shared" si="34"/>
        <v>4.822889825</v>
      </c>
      <c r="AH403" s="5">
        <f t="shared" si="35"/>
        <v>53.05178808</v>
      </c>
      <c r="AI403" s="5">
        <f t="shared" si="36"/>
        <v>16.6215684</v>
      </c>
      <c r="AJ403" s="5">
        <f t="shared" si="37"/>
        <v>1662.15684</v>
      </c>
      <c r="AK403" s="5"/>
      <c r="AL403" s="5">
        <f t="shared" si="70"/>
        <v>113</v>
      </c>
      <c r="AM403" s="5">
        <f t="shared" si="38"/>
        <v>0.7036366394</v>
      </c>
      <c r="AN403" s="5">
        <f t="shared" si="39"/>
        <v>65.23762826</v>
      </c>
      <c r="AO403" s="5">
        <f t="shared" si="40"/>
        <v>0.6335322051</v>
      </c>
      <c r="AP403" s="5">
        <f t="shared" si="41"/>
        <v>4.859567349</v>
      </c>
      <c r="AQ403" s="5">
        <f t="shared" si="42"/>
        <v>58.31480819</v>
      </c>
      <c r="AR403" s="5">
        <f t="shared" si="43"/>
        <v>6.922820077</v>
      </c>
      <c r="AS403" s="5">
        <f t="shared" si="44"/>
        <v>692.2820077</v>
      </c>
      <c r="AT403" s="5"/>
      <c r="AU403" s="5">
        <f t="shared" si="71"/>
        <v>113</v>
      </c>
      <c r="AV403" s="5">
        <f t="shared" si="45"/>
        <v>0.6220622059</v>
      </c>
      <c r="AW403" s="5">
        <f t="shared" si="46"/>
        <v>68.46254528</v>
      </c>
      <c r="AX403" s="5">
        <f t="shared" si="47"/>
        <v>0.6562963338</v>
      </c>
      <c r="AY403" s="5">
        <f t="shared" si="48"/>
        <v>4.950676973</v>
      </c>
      <c r="AZ403" s="5">
        <f t="shared" si="49"/>
        <v>64.35880065</v>
      </c>
      <c r="BA403" s="5">
        <f t="shared" si="50"/>
        <v>4.103744632</v>
      </c>
      <c r="BB403" s="5">
        <f t="shared" si="51"/>
        <v>410.3744632</v>
      </c>
      <c r="BC403" s="5"/>
      <c r="BD403" s="5">
        <f t="shared" si="72"/>
        <v>113</v>
      </c>
      <c r="BE403" s="5">
        <f t="shared" si="52"/>
        <v>0.7676837843</v>
      </c>
      <c r="BF403" s="5">
        <f t="shared" si="53"/>
        <v>67.19132174</v>
      </c>
      <c r="BG403" s="5">
        <f t="shared" si="54"/>
        <v>0.1939993858</v>
      </c>
      <c r="BH403" s="5">
        <f t="shared" si="55"/>
        <v>4.413435288</v>
      </c>
      <c r="BI403" s="5">
        <f t="shared" si="56"/>
        <v>61.78809404</v>
      </c>
      <c r="BJ403" s="5">
        <f t="shared" si="57"/>
        <v>5.403227704</v>
      </c>
      <c r="BK403" s="5">
        <f t="shared" si="58"/>
        <v>540.3227704</v>
      </c>
      <c r="BL403" s="5"/>
      <c r="BM403" s="5">
        <f t="shared" si="73"/>
        <v>113</v>
      </c>
      <c r="BN403" s="5">
        <f t="shared" si="59"/>
        <v>0.6464107619</v>
      </c>
      <c r="BO403" s="5">
        <f t="shared" si="60"/>
        <v>66.44332595</v>
      </c>
      <c r="BP403" s="5">
        <f t="shared" si="61"/>
        <v>0.3363149865</v>
      </c>
      <c r="BQ403" s="5">
        <f t="shared" si="62"/>
        <v>4.635074489</v>
      </c>
      <c r="BR403" s="5">
        <f t="shared" si="63"/>
        <v>69.52611734</v>
      </c>
      <c r="BS403" s="5">
        <f t="shared" si="64"/>
        <v>0</v>
      </c>
      <c r="BT403" s="5">
        <f t="shared" si="65"/>
        <v>0</v>
      </c>
    </row>
    <row r="404" ht="13.5" customHeight="1">
      <c r="A404" s="5"/>
      <c r="B404" s="5">
        <f t="shared" si="66"/>
        <v>114</v>
      </c>
      <c r="C404" s="5">
        <f t="shared" si="10"/>
        <v>0.5831175637</v>
      </c>
      <c r="D404" s="5">
        <f t="shared" si="11"/>
        <v>69.33607135</v>
      </c>
      <c r="E404" s="5">
        <f t="shared" si="12"/>
        <v>0.2452879913</v>
      </c>
      <c r="F404" s="5">
        <f t="shared" si="13"/>
        <v>4.421580359</v>
      </c>
      <c r="G404" s="5">
        <f t="shared" si="14"/>
        <v>35.37264288</v>
      </c>
      <c r="H404" s="5">
        <f t="shared" si="15"/>
        <v>33.96342848</v>
      </c>
      <c r="I404" s="5">
        <f t="shared" si="16"/>
        <v>3396.342848</v>
      </c>
      <c r="J404" s="5"/>
      <c r="K404" s="5">
        <f t="shared" si="67"/>
        <v>114</v>
      </c>
      <c r="L404" s="5">
        <f t="shared" si="17"/>
        <v>0.6126480247</v>
      </c>
      <c r="M404" s="5">
        <f t="shared" si="18"/>
        <v>68.59617509</v>
      </c>
      <c r="N404" s="5">
        <f t="shared" si="19"/>
        <v>0.5923885905</v>
      </c>
      <c r="O404" s="5">
        <f t="shared" si="20"/>
        <v>4.535235511</v>
      </c>
      <c r="P404" s="5">
        <f t="shared" si="21"/>
        <v>40.8171196</v>
      </c>
      <c r="Q404" s="5">
        <f t="shared" si="22"/>
        <v>27.77905549</v>
      </c>
      <c r="R404" s="5">
        <f t="shared" si="23"/>
        <v>2777.905549</v>
      </c>
      <c r="S404" s="5"/>
      <c r="T404" s="5">
        <f t="shared" si="68"/>
        <v>114</v>
      </c>
      <c r="U404" s="5">
        <f t="shared" si="24"/>
        <v>0.111780435</v>
      </c>
      <c r="V404" s="5">
        <f t="shared" si="25"/>
        <v>58.01552101</v>
      </c>
      <c r="W404" s="5">
        <f t="shared" si="26"/>
        <v>0.09763749776</v>
      </c>
      <c r="X404" s="5">
        <f t="shared" si="27"/>
        <v>4.210475069</v>
      </c>
      <c r="Y404" s="5">
        <f t="shared" si="28"/>
        <v>42.10475069</v>
      </c>
      <c r="Z404" s="5">
        <f t="shared" si="29"/>
        <v>15.91077032</v>
      </c>
      <c r="AA404" s="5">
        <f t="shared" si="30"/>
        <v>1591.077032</v>
      </c>
      <c r="AB404" s="5"/>
      <c r="AC404" s="5">
        <f t="shared" si="69"/>
        <v>114</v>
      </c>
      <c r="AD404" s="5">
        <f t="shared" si="31"/>
        <v>0.2998016523</v>
      </c>
      <c r="AE404" s="5">
        <f t="shared" si="32"/>
        <v>64.7799707</v>
      </c>
      <c r="AF404" s="5">
        <f t="shared" si="33"/>
        <v>0.9785214058</v>
      </c>
      <c r="AG404" s="5">
        <f t="shared" si="34"/>
        <v>5.989092154</v>
      </c>
      <c r="AH404" s="5">
        <f t="shared" si="35"/>
        <v>65.8800137</v>
      </c>
      <c r="AI404" s="5">
        <f t="shared" si="36"/>
        <v>0</v>
      </c>
      <c r="AJ404" s="5">
        <f t="shared" si="37"/>
        <v>0</v>
      </c>
      <c r="AK404" s="5"/>
      <c r="AL404" s="5">
        <f t="shared" si="70"/>
        <v>114</v>
      </c>
      <c r="AM404" s="5">
        <f t="shared" si="38"/>
        <v>0.9425213236</v>
      </c>
      <c r="AN404" s="5">
        <f t="shared" si="39"/>
        <v>77.7973868</v>
      </c>
      <c r="AO404" s="5">
        <f t="shared" si="40"/>
        <v>0.8518069472</v>
      </c>
      <c r="AP404" s="5">
        <f t="shared" si="41"/>
        <v>5.236039148</v>
      </c>
      <c r="AQ404" s="5">
        <f t="shared" si="42"/>
        <v>62.83246978</v>
      </c>
      <c r="AR404" s="5">
        <f t="shared" si="43"/>
        <v>14.96491703</v>
      </c>
      <c r="AS404" s="5">
        <f t="shared" si="44"/>
        <v>1496.491703</v>
      </c>
      <c r="AT404" s="5"/>
      <c r="AU404" s="5">
        <f t="shared" si="71"/>
        <v>114</v>
      </c>
      <c r="AV404" s="5">
        <f t="shared" si="45"/>
        <v>0.2489765172</v>
      </c>
      <c r="AW404" s="5">
        <f t="shared" si="46"/>
        <v>58.13260843</v>
      </c>
      <c r="AX404" s="5">
        <f t="shared" si="47"/>
        <v>0.04169504391</v>
      </c>
      <c r="AY404" s="5">
        <f t="shared" si="48"/>
        <v>4.190430901</v>
      </c>
      <c r="AZ404" s="5">
        <f t="shared" si="49"/>
        <v>54.47560171</v>
      </c>
      <c r="BA404" s="5">
        <f t="shared" si="50"/>
        <v>3.657006721</v>
      </c>
      <c r="BB404" s="5">
        <f t="shared" si="51"/>
        <v>365.7006721</v>
      </c>
      <c r="BC404" s="5"/>
      <c r="BD404" s="5">
        <f t="shared" si="72"/>
        <v>114</v>
      </c>
      <c r="BE404" s="5">
        <f t="shared" si="52"/>
        <v>0.02277587779</v>
      </c>
      <c r="BF404" s="5">
        <f t="shared" si="53"/>
        <v>54.55000489</v>
      </c>
      <c r="BG404" s="5">
        <f t="shared" si="54"/>
        <v>0.7533324074</v>
      </c>
      <c r="BH404" s="5">
        <f t="shared" si="55"/>
        <v>5.024719405</v>
      </c>
      <c r="BI404" s="5">
        <f t="shared" si="56"/>
        <v>70.34607167</v>
      </c>
      <c r="BJ404" s="5">
        <f t="shared" si="57"/>
        <v>0</v>
      </c>
      <c r="BK404" s="5">
        <f t="shared" si="58"/>
        <v>0</v>
      </c>
      <c r="BL404" s="5"/>
      <c r="BM404" s="5">
        <f t="shared" si="73"/>
        <v>114</v>
      </c>
      <c r="BN404" s="5">
        <f t="shared" si="59"/>
        <v>0.05637229944</v>
      </c>
      <c r="BO404" s="5">
        <f t="shared" si="60"/>
        <v>54.04474412</v>
      </c>
      <c r="BP404" s="5">
        <f t="shared" si="61"/>
        <v>0.1608443671</v>
      </c>
      <c r="BQ404" s="5">
        <f t="shared" si="62"/>
        <v>4.490241447</v>
      </c>
      <c r="BR404" s="5">
        <f t="shared" si="63"/>
        <v>67.35362171</v>
      </c>
      <c r="BS404" s="5">
        <f t="shared" si="64"/>
        <v>0</v>
      </c>
      <c r="BT404" s="5">
        <f t="shared" si="65"/>
        <v>0</v>
      </c>
    </row>
    <row r="405" ht="13.5" customHeight="1">
      <c r="A405" s="5"/>
      <c r="B405" s="5">
        <f t="shared" si="66"/>
        <v>115</v>
      </c>
      <c r="C405" s="5">
        <f t="shared" si="10"/>
        <v>0.5205825405</v>
      </c>
      <c r="D405" s="5">
        <f t="shared" si="11"/>
        <v>64.48139811</v>
      </c>
      <c r="E405" s="5">
        <f t="shared" si="12"/>
        <v>0.3561159535</v>
      </c>
      <c r="F405" s="5">
        <f t="shared" si="13"/>
        <v>4.892482913</v>
      </c>
      <c r="G405" s="5">
        <f t="shared" si="14"/>
        <v>39.1398633</v>
      </c>
      <c r="H405" s="5">
        <f t="shared" si="15"/>
        <v>25.34153481</v>
      </c>
      <c r="I405" s="5">
        <f t="shared" si="16"/>
        <v>2534.153481</v>
      </c>
      <c r="J405" s="5"/>
      <c r="K405" s="5">
        <f t="shared" si="67"/>
        <v>115</v>
      </c>
      <c r="L405" s="5">
        <f t="shared" si="17"/>
        <v>0.6136335587</v>
      </c>
      <c r="M405" s="5">
        <f t="shared" si="18"/>
        <v>68.67146194</v>
      </c>
      <c r="N405" s="5">
        <f t="shared" si="19"/>
        <v>0.8566979461</v>
      </c>
      <c r="O405" s="5">
        <f t="shared" si="20"/>
        <v>5.087076157</v>
      </c>
      <c r="P405" s="5">
        <f t="shared" si="21"/>
        <v>45.78368542</v>
      </c>
      <c r="Q405" s="5">
        <f t="shared" si="22"/>
        <v>22.88777653</v>
      </c>
      <c r="R405" s="5">
        <f t="shared" si="23"/>
        <v>2288.777653</v>
      </c>
      <c r="S405" s="5"/>
      <c r="T405" s="5">
        <f t="shared" si="68"/>
        <v>115</v>
      </c>
      <c r="U405" s="5">
        <f t="shared" si="24"/>
        <v>0.8129087993</v>
      </c>
      <c r="V405" s="5">
        <f t="shared" si="25"/>
        <v>69.64153827</v>
      </c>
      <c r="W405" s="5">
        <f t="shared" si="26"/>
        <v>0.2901188846</v>
      </c>
      <c r="X405" s="5">
        <f t="shared" si="27"/>
        <v>4.43058505</v>
      </c>
      <c r="Y405" s="5">
        <f t="shared" si="28"/>
        <v>44.3058505</v>
      </c>
      <c r="Z405" s="5">
        <f t="shared" si="29"/>
        <v>25.33568778</v>
      </c>
      <c r="AA405" s="5">
        <f t="shared" si="30"/>
        <v>2533.568778</v>
      </c>
      <c r="AB405" s="5"/>
      <c r="AC405" s="5">
        <f t="shared" si="69"/>
        <v>115</v>
      </c>
      <c r="AD405" s="5">
        <f t="shared" si="31"/>
        <v>0.1379970875</v>
      </c>
      <c r="AE405" s="5">
        <f t="shared" si="32"/>
        <v>56.20389394</v>
      </c>
      <c r="AF405" s="5">
        <f t="shared" si="33"/>
        <v>0.6890499017</v>
      </c>
      <c r="AG405" s="5">
        <f t="shared" si="34"/>
        <v>4.636588489</v>
      </c>
      <c r="AH405" s="5">
        <f t="shared" si="35"/>
        <v>51.00247338</v>
      </c>
      <c r="AI405" s="5">
        <f t="shared" si="36"/>
        <v>5.201420562</v>
      </c>
      <c r="AJ405" s="5">
        <f t="shared" si="37"/>
        <v>520.1420562</v>
      </c>
      <c r="AK405" s="5"/>
      <c r="AL405" s="5">
        <f t="shared" si="70"/>
        <v>115</v>
      </c>
      <c r="AM405" s="5">
        <f t="shared" si="38"/>
        <v>0.07468954332</v>
      </c>
      <c r="AN405" s="5">
        <f t="shared" si="39"/>
        <v>51.56720763</v>
      </c>
      <c r="AO405" s="5">
        <f t="shared" si="40"/>
        <v>0.1576498888</v>
      </c>
      <c r="AP405" s="5">
        <f t="shared" si="41"/>
        <v>4.148873251</v>
      </c>
      <c r="AQ405" s="5">
        <f t="shared" si="42"/>
        <v>49.78647902</v>
      </c>
      <c r="AR405" s="5">
        <f t="shared" si="43"/>
        <v>1.780728618</v>
      </c>
      <c r="AS405" s="5">
        <f t="shared" si="44"/>
        <v>178.0728618</v>
      </c>
      <c r="AT405" s="5"/>
      <c r="AU405" s="5">
        <f t="shared" si="71"/>
        <v>115</v>
      </c>
      <c r="AV405" s="5">
        <f t="shared" si="45"/>
        <v>0.9719773899</v>
      </c>
      <c r="AW405" s="5">
        <f t="shared" si="46"/>
        <v>79.73291754</v>
      </c>
      <c r="AX405" s="5">
        <f t="shared" si="47"/>
        <v>0.6649966164</v>
      </c>
      <c r="AY405" s="5">
        <f t="shared" si="48"/>
        <v>4.783640043</v>
      </c>
      <c r="AZ405" s="5">
        <f t="shared" si="49"/>
        <v>62.18732056</v>
      </c>
      <c r="BA405" s="5">
        <f t="shared" si="50"/>
        <v>17.54559697</v>
      </c>
      <c r="BB405" s="5">
        <f t="shared" si="51"/>
        <v>1754.559697</v>
      </c>
      <c r="BC405" s="5"/>
      <c r="BD405" s="5">
        <f t="shared" si="72"/>
        <v>115</v>
      </c>
      <c r="BE405" s="5">
        <f t="shared" si="52"/>
        <v>0.436712466</v>
      </c>
      <c r="BF405" s="5">
        <f t="shared" si="53"/>
        <v>63.59021858</v>
      </c>
      <c r="BG405" s="5">
        <f t="shared" si="54"/>
        <v>0.0159862355</v>
      </c>
      <c r="BH405" s="5">
        <f t="shared" si="55"/>
        <v>4.148912557</v>
      </c>
      <c r="BI405" s="5">
        <f t="shared" si="56"/>
        <v>58.08477579</v>
      </c>
      <c r="BJ405" s="5">
        <f t="shared" si="57"/>
        <v>5.505442789</v>
      </c>
      <c r="BK405" s="5">
        <f t="shared" si="58"/>
        <v>550.5442789</v>
      </c>
      <c r="BL405" s="5"/>
      <c r="BM405" s="5">
        <f t="shared" si="73"/>
        <v>115</v>
      </c>
      <c r="BN405" s="5">
        <f t="shared" si="59"/>
        <v>0.1327334693</v>
      </c>
      <c r="BO405" s="5">
        <f t="shared" si="60"/>
        <v>57.93191099</v>
      </c>
      <c r="BP405" s="5">
        <f t="shared" si="61"/>
        <v>0.02127687432</v>
      </c>
      <c r="BQ405" s="5">
        <f t="shared" si="62"/>
        <v>4.247598082</v>
      </c>
      <c r="BR405" s="5">
        <f t="shared" si="63"/>
        <v>63.71397124</v>
      </c>
      <c r="BS405" s="5">
        <f t="shared" si="64"/>
        <v>0</v>
      </c>
      <c r="BT405" s="5">
        <f t="shared" si="65"/>
        <v>0</v>
      </c>
    </row>
    <row r="406" ht="13.5" customHeight="1">
      <c r="A406" s="5"/>
      <c r="B406" s="5">
        <f t="shared" si="66"/>
        <v>116</v>
      </c>
      <c r="C406" s="5">
        <f t="shared" si="10"/>
        <v>0.003127374601</v>
      </c>
      <c r="D406" s="5">
        <f t="shared" si="11"/>
        <v>50.92250158</v>
      </c>
      <c r="E406" s="5">
        <f t="shared" si="12"/>
        <v>0.5188378131</v>
      </c>
      <c r="F406" s="5">
        <f t="shared" si="13"/>
        <v>4.685682554</v>
      </c>
      <c r="G406" s="5">
        <f t="shared" si="14"/>
        <v>37.48546043</v>
      </c>
      <c r="H406" s="5">
        <f t="shared" si="15"/>
        <v>13.43704115</v>
      </c>
      <c r="I406" s="5">
        <f t="shared" si="16"/>
        <v>1343.704115</v>
      </c>
      <c r="J406" s="5"/>
      <c r="K406" s="5">
        <f t="shared" si="67"/>
        <v>116</v>
      </c>
      <c r="L406" s="5">
        <f t="shared" si="17"/>
        <v>0.0501206532</v>
      </c>
      <c r="M406" s="5">
        <f t="shared" si="18"/>
        <v>51.5462742</v>
      </c>
      <c r="N406" s="5">
        <f t="shared" si="19"/>
        <v>0.4785803656</v>
      </c>
      <c r="O406" s="5">
        <f t="shared" si="20"/>
        <v>4.731599378</v>
      </c>
      <c r="P406" s="5">
        <f t="shared" si="21"/>
        <v>42.5843944</v>
      </c>
      <c r="Q406" s="5">
        <f t="shared" si="22"/>
        <v>8.961879801</v>
      </c>
      <c r="R406" s="5">
        <f t="shared" si="23"/>
        <v>896.1879801</v>
      </c>
      <c r="S406" s="5"/>
      <c r="T406" s="5">
        <f t="shared" si="68"/>
        <v>116</v>
      </c>
      <c r="U406" s="5">
        <f t="shared" si="24"/>
        <v>0.8550601618</v>
      </c>
      <c r="V406" s="5">
        <f t="shared" si="25"/>
        <v>66.31255472</v>
      </c>
      <c r="W406" s="5">
        <f t="shared" si="26"/>
        <v>0.5162965495</v>
      </c>
      <c r="X406" s="5">
        <f t="shared" si="27"/>
        <v>4.657856504</v>
      </c>
      <c r="Y406" s="5">
        <f t="shared" si="28"/>
        <v>46.57856504</v>
      </c>
      <c r="Z406" s="5">
        <f t="shared" si="29"/>
        <v>19.73398968</v>
      </c>
      <c r="AA406" s="5">
        <f t="shared" si="30"/>
        <v>1973.398968</v>
      </c>
      <c r="AB406" s="5"/>
      <c r="AC406" s="5">
        <f t="shared" si="69"/>
        <v>116</v>
      </c>
      <c r="AD406" s="5">
        <f t="shared" si="31"/>
        <v>0.936662878</v>
      </c>
      <c r="AE406" s="5">
        <f t="shared" si="32"/>
        <v>78.17620675</v>
      </c>
      <c r="AF406" s="5">
        <f t="shared" si="33"/>
        <v>0.582900437</v>
      </c>
      <c r="AG406" s="5">
        <f t="shared" si="34"/>
        <v>4.741818328</v>
      </c>
      <c r="AH406" s="5">
        <f t="shared" si="35"/>
        <v>52.1600016</v>
      </c>
      <c r="AI406" s="5">
        <f t="shared" si="36"/>
        <v>26.01620515</v>
      </c>
      <c r="AJ406" s="5">
        <f t="shared" si="37"/>
        <v>2601.620515</v>
      </c>
      <c r="AK406" s="5"/>
      <c r="AL406" s="5">
        <f t="shared" si="70"/>
        <v>116</v>
      </c>
      <c r="AM406" s="5">
        <f t="shared" si="38"/>
        <v>0.158870501</v>
      </c>
      <c r="AN406" s="5">
        <f t="shared" si="39"/>
        <v>59.21603046</v>
      </c>
      <c r="AO406" s="5">
        <f t="shared" si="40"/>
        <v>0.1188237419</v>
      </c>
      <c r="AP406" s="5">
        <f t="shared" si="41"/>
        <v>4.392768032</v>
      </c>
      <c r="AQ406" s="5">
        <f t="shared" si="42"/>
        <v>52.71321639</v>
      </c>
      <c r="AR406" s="5">
        <f t="shared" si="43"/>
        <v>6.502814071</v>
      </c>
      <c r="AS406" s="5">
        <f t="shared" si="44"/>
        <v>650.2814071</v>
      </c>
      <c r="AT406" s="5"/>
      <c r="AU406" s="5">
        <f t="shared" si="71"/>
        <v>116</v>
      </c>
      <c r="AV406" s="5">
        <f t="shared" si="45"/>
        <v>0.3352742172</v>
      </c>
      <c r="AW406" s="5">
        <f t="shared" si="46"/>
        <v>61.5865838</v>
      </c>
      <c r="AX406" s="5">
        <f t="shared" si="47"/>
        <v>0.6104851608</v>
      </c>
      <c r="AY406" s="5">
        <f t="shared" si="48"/>
        <v>4.59972249</v>
      </c>
      <c r="AZ406" s="5">
        <f t="shared" si="49"/>
        <v>59.79639236</v>
      </c>
      <c r="BA406" s="5">
        <f t="shared" si="50"/>
        <v>1.790191439</v>
      </c>
      <c r="BB406" s="5">
        <f t="shared" si="51"/>
        <v>179.0191439</v>
      </c>
      <c r="BC406" s="5"/>
      <c r="BD406" s="5">
        <f t="shared" si="72"/>
        <v>116</v>
      </c>
      <c r="BE406" s="5">
        <f t="shared" si="52"/>
        <v>0.5620131704</v>
      </c>
      <c r="BF406" s="5">
        <f t="shared" si="53"/>
        <v>65.37575563</v>
      </c>
      <c r="BG406" s="5">
        <f t="shared" si="54"/>
        <v>0.09977916052</v>
      </c>
      <c r="BH406" s="5">
        <f t="shared" si="55"/>
        <v>4.12546346</v>
      </c>
      <c r="BI406" s="5">
        <f t="shared" si="56"/>
        <v>57.75648844</v>
      </c>
      <c r="BJ406" s="5">
        <f t="shared" si="57"/>
        <v>7.619267189</v>
      </c>
      <c r="BK406" s="5">
        <f t="shared" si="58"/>
        <v>761.9267189</v>
      </c>
      <c r="BL406" s="5"/>
      <c r="BM406" s="5">
        <f t="shared" si="73"/>
        <v>116</v>
      </c>
      <c r="BN406" s="5">
        <f t="shared" si="59"/>
        <v>0.4516977554</v>
      </c>
      <c r="BO406" s="5">
        <f t="shared" si="60"/>
        <v>60.52705482</v>
      </c>
      <c r="BP406" s="5">
        <f t="shared" si="61"/>
        <v>0.1464311837</v>
      </c>
      <c r="BQ406" s="5">
        <f t="shared" si="62"/>
        <v>4.131675829</v>
      </c>
      <c r="BR406" s="5">
        <f t="shared" si="63"/>
        <v>61.97513743</v>
      </c>
      <c r="BS406" s="5">
        <f t="shared" si="64"/>
        <v>0</v>
      </c>
      <c r="BT406" s="5">
        <f t="shared" si="65"/>
        <v>0</v>
      </c>
    </row>
    <row r="407" ht="13.5" customHeight="1">
      <c r="A407" s="5"/>
      <c r="B407" s="5">
        <f t="shared" si="66"/>
        <v>117</v>
      </c>
      <c r="C407" s="5">
        <f t="shared" si="10"/>
        <v>0.9874135124</v>
      </c>
      <c r="D407" s="5">
        <f t="shared" si="11"/>
        <v>80.29717742</v>
      </c>
      <c r="E407" s="5">
        <f t="shared" si="12"/>
        <v>0.1241033692</v>
      </c>
      <c r="F407" s="5">
        <f t="shared" si="13"/>
        <v>4.019767932</v>
      </c>
      <c r="G407" s="5">
        <f t="shared" si="14"/>
        <v>32.15814346</v>
      </c>
      <c r="H407" s="5">
        <f t="shared" si="15"/>
        <v>48.13903396</v>
      </c>
      <c r="I407" s="5">
        <f t="shared" si="16"/>
        <v>4813.903396</v>
      </c>
      <c r="J407" s="5"/>
      <c r="K407" s="5">
        <f t="shared" si="67"/>
        <v>117</v>
      </c>
      <c r="L407" s="5">
        <f t="shared" si="17"/>
        <v>0.6454366079</v>
      </c>
      <c r="M407" s="5">
        <f t="shared" si="18"/>
        <v>66.72609659</v>
      </c>
      <c r="N407" s="5">
        <f t="shared" si="19"/>
        <v>0.01810821258</v>
      </c>
      <c r="O407" s="5">
        <f t="shared" si="20"/>
        <v>4.019905482</v>
      </c>
      <c r="P407" s="5">
        <f t="shared" si="21"/>
        <v>36.17914934</v>
      </c>
      <c r="Q407" s="5">
        <f t="shared" si="22"/>
        <v>30.54694726</v>
      </c>
      <c r="R407" s="5">
        <f t="shared" si="23"/>
        <v>3054.694726</v>
      </c>
      <c r="S407" s="5"/>
      <c r="T407" s="5">
        <f t="shared" si="68"/>
        <v>117</v>
      </c>
      <c r="U407" s="5">
        <f t="shared" si="24"/>
        <v>0.7440877379</v>
      </c>
      <c r="V407" s="5">
        <f t="shared" si="25"/>
        <v>68.84445916</v>
      </c>
      <c r="W407" s="5">
        <f t="shared" si="26"/>
        <v>0.3542370695</v>
      </c>
      <c r="X407" s="5">
        <f t="shared" si="27"/>
        <v>4.872927863</v>
      </c>
      <c r="Y407" s="5">
        <f t="shared" si="28"/>
        <v>48.72927863</v>
      </c>
      <c r="Z407" s="5">
        <f t="shared" si="29"/>
        <v>20.11518053</v>
      </c>
      <c r="AA407" s="5">
        <f t="shared" si="30"/>
        <v>2011.518053</v>
      </c>
      <c r="AB407" s="5"/>
      <c r="AC407" s="5">
        <f t="shared" si="69"/>
        <v>117</v>
      </c>
      <c r="AD407" s="5">
        <f t="shared" si="31"/>
        <v>0.9887347809</v>
      </c>
      <c r="AE407" s="5">
        <f t="shared" si="32"/>
        <v>84.5373857</v>
      </c>
      <c r="AF407" s="5">
        <f t="shared" si="33"/>
        <v>0.8753454303</v>
      </c>
      <c r="AG407" s="5">
        <f t="shared" si="34"/>
        <v>5.456577841</v>
      </c>
      <c r="AH407" s="5">
        <f t="shared" si="35"/>
        <v>60.02235625</v>
      </c>
      <c r="AI407" s="5">
        <f t="shared" si="36"/>
        <v>24.51502945</v>
      </c>
      <c r="AJ407" s="5">
        <f t="shared" si="37"/>
        <v>2451.502945</v>
      </c>
      <c r="AK407" s="5"/>
      <c r="AL407" s="5">
        <f t="shared" si="70"/>
        <v>117</v>
      </c>
      <c r="AM407" s="5">
        <f t="shared" si="38"/>
        <v>0.1458988754</v>
      </c>
      <c r="AN407" s="5">
        <f t="shared" si="39"/>
        <v>58.96335343</v>
      </c>
      <c r="AO407" s="5">
        <f t="shared" si="40"/>
        <v>0.2224991571</v>
      </c>
      <c r="AP407" s="5">
        <f t="shared" si="41"/>
        <v>4.144796428</v>
      </c>
      <c r="AQ407" s="5">
        <f t="shared" si="42"/>
        <v>49.73755713</v>
      </c>
      <c r="AR407" s="5">
        <f t="shared" si="43"/>
        <v>9.225796294</v>
      </c>
      <c r="AS407" s="5">
        <f t="shared" si="44"/>
        <v>922.5796294</v>
      </c>
      <c r="AT407" s="5"/>
      <c r="AU407" s="5">
        <f t="shared" si="71"/>
        <v>117</v>
      </c>
      <c r="AV407" s="5">
        <f t="shared" si="45"/>
        <v>0.5538350555</v>
      </c>
      <c r="AW407" s="5">
        <f t="shared" si="46"/>
        <v>68.34561299</v>
      </c>
      <c r="AX407" s="5">
        <f t="shared" si="47"/>
        <v>0.4887715872</v>
      </c>
      <c r="AY407" s="5">
        <f t="shared" si="48"/>
        <v>4.953172615</v>
      </c>
      <c r="AZ407" s="5">
        <f t="shared" si="49"/>
        <v>64.39124399</v>
      </c>
      <c r="BA407" s="5">
        <f t="shared" si="50"/>
        <v>3.954369004</v>
      </c>
      <c r="BB407" s="5">
        <f t="shared" si="51"/>
        <v>395.4369004</v>
      </c>
      <c r="BC407" s="5"/>
      <c r="BD407" s="5">
        <f t="shared" si="72"/>
        <v>117</v>
      </c>
      <c r="BE407" s="5">
        <f t="shared" si="52"/>
        <v>0.3594490404</v>
      </c>
      <c r="BF407" s="5">
        <f t="shared" si="53"/>
        <v>62.5906281</v>
      </c>
      <c r="BG407" s="5">
        <f t="shared" si="54"/>
        <v>0.5690545403</v>
      </c>
      <c r="BH407" s="5">
        <f t="shared" si="55"/>
        <v>4.850824964</v>
      </c>
      <c r="BI407" s="5">
        <f t="shared" si="56"/>
        <v>67.91154949</v>
      </c>
      <c r="BJ407" s="5">
        <f t="shared" si="57"/>
        <v>0</v>
      </c>
      <c r="BK407" s="5">
        <f t="shared" si="58"/>
        <v>0</v>
      </c>
      <c r="BL407" s="5"/>
      <c r="BM407" s="5">
        <f t="shared" si="73"/>
        <v>117</v>
      </c>
      <c r="BN407" s="5">
        <f t="shared" si="59"/>
        <v>0.9863547497</v>
      </c>
      <c r="BO407" s="5">
        <f t="shared" si="60"/>
        <v>80.37810071</v>
      </c>
      <c r="BP407" s="5">
        <f t="shared" si="61"/>
        <v>0.3992362602</v>
      </c>
      <c r="BQ407" s="5">
        <f t="shared" si="62"/>
        <v>4.972556123</v>
      </c>
      <c r="BR407" s="5">
        <f t="shared" si="63"/>
        <v>74.58834185</v>
      </c>
      <c r="BS407" s="5">
        <f t="shared" si="64"/>
        <v>5.789758864</v>
      </c>
      <c r="BT407" s="5">
        <f t="shared" si="65"/>
        <v>578.9758864</v>
      </c>
    </row>
    <row r="408" ht="13.5" customHeight="1">
      <c r="A408" s="5"/>
      <c r="B408" s="5">
        <f t="shared" si="66"/>
        <v>118</v>
      </c>
      <c r="C408" s="5">
        <f t="shared" si="10"/>
        <v>0.5555425685</v>
      </c>
      <c r="D408" s="5">
        <f t="shared" si="11"/>
        <v>69.8460923</v>
      </c>
      <c r="E408" s="5">
        <f t="shared" si="12"/>
        <v>0.6191567155</v>
      </c>
      <c r="F408" s="5">
        <f t="shared" si="13"/>
        <v>4.936867388</v>
      </c>
      <c r="G408" s="5">
        <f t="shared" si="14"/>
        <v>39.4949391</v>
      </c>
      <c r="H408" s="5">
        <f t="shared" si="15"/>
        <v>30.35115319</v>
      </c>
      <c r="I408" s="5">
        <f t="shared" si="16"/>
        <v>3035.115319</v>
      </c>
      <c r="J408" s="5"/>
      <c r="K408" s="5">
        <f t="shared" si="67"/>
        <v>118</v>
      </c>
      <c r="L408" s="5">
        <f t="shared" si="17"/>
        <v>0.0235487852</v>
      </c>
      <c r="M408" s="5">
        <f t="shared" si="18"/>
        <v>50.05161365</v>
      </c>
      <c r="N408" s="5">
        <f t="shared" si="19"/>
        <v>0.4378506917</v>
      </c>
      <c r="O408" s="5">
        <f t="shared" si="20"/>
        <v>4.842352674</v>
      </c>
      <c r="P408" s="5">
        <f t="shared" si="21"/>
        <v>43.58117407</v>
      </c>
      <c r="Q408" s="5">
        <f t="shared" si="22"/>
        <v>6.470439584</v>
      </c>
      <c r="R408" s="5">
        <f t="shared" si="23"/>
        <v>647.0439584</v>
      </c>
      <c r="S408" s="5"/>
      <c r="T408" s="5">
        <f t="shared" si="68"/>
        <v>118</v>
      </c>
      <c r="U408" s="5">
        <f t="shared" si="24"/>
        <v>0.7344173574</v>
      </c>
      <c r="V408" s="5">
        <f t="shared" si="25"/>
        <v>67.3682412</v>
      </c>
      <c r="W408" s="5">
        <f t="shared" si="26"/>
        <v>0.6777364796</v>
      </c>
      <c r="X408" s="5">
        <f t="shared" si="27"/>
        <v>4.748742952</v>
      </c>
      <c r="Y408" s="5">
        <f t="shared" si="28"/>
        <v>47.48742952</v>
      </c>
      <c r="Z408" s="5">
        <f t="shared" si="29"/>
        <v>19.88081168</v>
      </c>
      <c r="AA408" s="5">
        <f t="shared" si="30"/>
        <v>1988.081168</v>
      </c>
      <c r="AB408" s="5"/>
      <c r="AC408" s="5">
        <f t="shared" si="69"/>
        <v>118</v>
      </c>
      <c r="AD408" s="5">
        <f t="shared" si="31"/>
        <v>0.2667782804</v>
      </c>
      <c r="AE408" s="5">
        <f t="shared" si="32"/>
        <v>63.08093194</v>
      </c>
      <c r="AF408" s="5">
        <f t="shared" si="33"/>
        <v>0.6585256562</v>
      </c>
      <c r="AG408" s="5">
        <f t="shared" si="34"/>
        <v>4.683469705</v>
      </c>
      <c r="AH408" s="5">
        <f t="shared" si="35"/>
        <v>51.51816675</v>
      </c>
      <c r="AI408" s="5">
        <f t="shared" si="36"/>
        <v>11.56276519</v>
      </c>
      <c r="AJ408" s="5">
        <f t="shared" si="37"/>
        <v>1156.276519</v>
      </c>
      <c r="AK408" s="5"/>
      <c r="AL408" s="5">
        <f t="shared" si="70"/>
        <v>118</v>
      </c>
      <c r="AM408" s="5">
        <f t="shared" si="38"/>
        <v>0.8027736594</v>
      </c>
      <c r="AN408" s="5">
        <f t="shared" si="39"/>
        <v>65.12473211</v>
      </c>
      <c r="AO408" s="5">
        <f t="shared" si="40"/>
        <v>0.4990244353</v>
      </c>
      <c r="AP408" s="5">
        <f t="shared" si="41"/>
        <v>4.967131371</v>
      </c>
      <c r="AQ408" s="5">
        <f t="shared" si="42"/>
        <v>59.60557646</v>
      </c>
      <c r="AR408" s="5">
        <f t="shared" si="43"/>
        <v>5.519155655</v>
      </c>
      <c r="AS408" s="5">
        <f t="shared" si="44"/>
        <v>551.9155655</v>
      </c>
      <c r="AT408" s="5"/>
      <c r="AU408" s="5">
        <f t="shared" si="71"/>
        <v>118</v>
      </c>
      <c r="AV408" s="5">
        <f t="shared" si="45"/>
        <v>0.5607833007</v>
      </c>
      <c r="AW408" s="5">
        <f t="shared" si="46"/>
        <v>66.89708056</v>
      </c>
      <c r="AX408" s="5">
        <f t="shared" si="47"/>
        <v>0.0488945823</v>
      </c>
      <c r="AY408" s="5">
        <f t="shared" si="48"/>
        <v>4.305728132</v>
      </c>
      <c r="AZ408" s="5">
        <f t="shared" si="49"/>
        <v>55.97446572</v>
      </c>
      <c r="BA408" s="5">
        <f t="shared" si="50"/>
        <v>10.92261484</v>
      </c>
      <c r="BB408" s="5">
        <f t="shared" si="51"/>
        <v>1092.261484</v>
      </c>
      <c r="BC408" s="5"/>
      <c r="BD408" s="5">
        <f t="shared" si="72"/>
        <v>118</v>
      </c>
      <c r="BE408" s="5">
        <f t="shared" si="52"/>
        <v>0.740747428</v>
      </c>
      <c r="BF408" s="5">
        <f t="shared" si="53"/>
        <v>65.08775563</v>
      </c>
      <c r="BG408" s="5">
        <f t="shared" si="54"/>
        <v>0.1972768035</v>
      </c>
      <c r="BH408" s="5">
        <f t="shared" si="55"/>
        <v>4.423920464</v>
      </c>
      <c r="BI408" s="5">
        <f t="shared" si="56"/>
        <v>61.9348865</v>
      </c>
      <c r="BJ408" s="5">
        <f t="shared" si="57"/>
        <v>3.15286913</v>
      </c>
      <c r="BK408" s="5">
        <f t="shared" si="58"/>
        <v>315.286913</v>
      </c>
      <c r="BL408" s="5"/>
      <c r="BM408" s="5">
        <f t="shared" si="73"/>
        <v>118</v>
      </c>
      <c r="BN408" s="5">
        <f t="shared" si="59"/>
        <v>0.4604955219</v>
      </c>
      <c r="BO408" s="5">
        <f t="shared" si="60"/>
        <v>64.28357664</v>
      </c>
      <c r="BP408" s="5">
        <f t="shared" si="61"/>
        <v>0.3447451881</v>
      </c>
      <c r="BQ408" s="5">
        <f t="shared" si="62"/>
        <v>4.925422844</v>
      </c>
      <c r="BR408" s="5">
        <f t="shared" si="63"/>
        <v>73.88134265</v>
      </c>
      <c r="BS408" s="5">
        <f t="shared" si="64"/>
        <v>0</v>
      </c>
      <c r="BT408" s="5">
        <f t="shared" si="65"/>
        <v>0</v>
      </c>
    </row>
    <row r="409" ht="13.5" customHeight="1">
      <c r="A409" s="5"/>
      <c r="B409" s="5">
        <f t="shared" si="66"/>
        <v>119</v>
      </c>
      <c r="C409" s="5">
        <f t="shared" si="10"/>
        <v>0.6653347833</v>
      </c>
      <c r="D409" s="5">
        <f t="shared" si="11"/>
        <v>67.97951598</v>
      </c>
      <c r="E409" s="5">
        <f t="shared" si="12"/>
        <v>0.9274279714</v>
      </c>
      <c r="F409" s="5">
        <f t="shared" si="13"/>
        <v>5.765821443</v>
      </c>
      <c r="G409" s="5">
        <f t="shared" si="14"/>
        <v>46.12657154</v>
      </c>
      <c r="H409" s="5">
        <f t="shared" si="15"/>
        <v>21.85294444</v>
      </c>
      <c r="I409" s="5">
        <f t="shared" si="16"/>
        <v>2185.294444</v>
      </c>
      <c r="J409" s="5"/>
      <c r="K409" s="5">
        <f t="shared" si="67"/>
        <v>119</v>
      </c>
      <c r="L409" s="5">
        <f t="shared" si="17"/>
        <v>0.7300152434</v>
      </c>
      <c r="M409" s="5">
        <f t="shared" si="18"/>
        <v>65.84307835</v>
      </c>
      <c r="N409" s="5">
        <f t="shared" si="19"/>
        <v>0.4703049935</v>
      </c>
      <c r="O409" s="5">
        <f t="shared" si="20"/>
        <v>4.914306516</v>
      </c>
      <c r="P409" s="5">
        <f t="shared" si="21"/>
        <v>44.22875865</v>
      </c>
      <c r="Q409" s="5">
        <f t="shared" si="22"/>
        <v>21.6143197</v>
      </c>
      <c r="R409" s="5">
        <f t="shared" si="23"/>
        <v>2161.43197</v>
      </c>
      <c r="S409" s="5"/>
      <c r="T409" s="5">
        <f t="shared" si="68"/>
        <v>119</v>
      </c>
      <c r="U409" s="5">
        <f t="shared" si="24"/>
        <v>0.5667754458</v>
      </c>
      <c r="V409" s="5">
        <f t="shared" si="25"/>
        <v>68.9508951</v>
      </c>
      <c r="W409" s="5">
        <f t="shared" si="26"/>
        <v>0.5815807504</v>
      </c>
      <c r="X409" s="5">
        <f t="shared" si="27"/>
        <v>4.878351672</v>
      </c>
      <c r="Y409" s="5">
        <f t="shared" si="28"/>
        <v>48.78351672</v>
      </c>
      <c r="Z409" s="5">
        <f t="shared" si="29"/>
        <v>20.16737838</v>
      </c>
      <c r="AA409" s="5">
        <f t="shared" si="30"/>
        <v>2016.737838</v>
      </c>
      <c r="AB409" s="5"/>
      <c r="AC409" s="5">
        <f t="shared" si="69"/>
        <v>119</v>
      </c>
      <c r="AD409" s="5">
        <f t="shared" si="31"/>
        <v>0.03223766165</v>
      </c>
      <c r="AE409" s="5">
        <f t="shared" si="32"/>
        <v>50.74131905</v>
      </c>
      <c r="AF409" s="5">
        <f t="shared" si="33"/>
        <v>0.7409136492</v>
      </c>
      <c r="AG409" s="5">
        <f t="shared" si="34"/>
        <v>5.323381019</v>
      </c>
      <c r="AH409" s="5">
        <f t="shared" si="35"/>
        <v>58.55719121</v>
      </c>
      <c r="AI409" s="5">
        <f t="shared" si="36"/>
        <v>0</v>
      </c>
      <c r="AJ409" s="5">
        <f t="shared" si="37"/>
        <v>0</v>
      </c>
      <c r="AK409" s="5"/>
      <c r="AL409" s="5">
        <f t="shared" si="70"/>
        <v>119</v>
      </c>
      <c r="AM409" s="5">
        <f t="shared" si="38"/>
        <v>0.5464517123</v>
      </c>
      <c r="AN409" s="5">
        <f t="shared" si="39"/>
        <v>63.34203352</v>
      </c>
      <c r="AO409" s="5">
        <f t="shared" si="40"/>
        <v>0.1929535411</v>
      </c>
      <c r="AP409" s="5">
        <f t="shared" si="41"/>
        <v>4.309224824</v>
      </c>
      <c r="AQ409" s="5">
        <f t="shared" si="42"/>
        <v>51.71069789</v>
      </c>
      <c r="AR409" s="5">
        <f t="shared" si="43"/>
        <v>11.63133563</v>
      </c>
      <c r="AS409" s="5">
        <f t="shared" si="44"/>
        <v>1163.133563</v>
      </c>
      <c r="AT409" s="5"/>
      <c r="AU409" s="5">
        <f t="shared" si="71"/>
        <v>119</v>
      </c>
      <c r="AV409" s="5">
        <f t="shared" si="45"/>
        <v>0.4523956815</v>
      </c>
      <c r="AW409" s="5">
        <f t="shared" si="46"/>
        <v>64.54530374</v>
      </c>
      <c r="AX409" s="5">
        <f t="shared" si="47"/>
        <v>0.6525798545</v>
      </c>
      <c r="AY409" s="5">
        <f t="shared" si="48"/>
        <v>4.814625471</v>
      </c>
      <c r="AZ409" s="5">
        <f t="shared" si="49"/>
        <v>62.59013113</v>
      </c>
      <c r="BA409" s="5">
        <f t="shared" si="50"/>
        <v>1.955172615</v>
      </c>
      <c r="BB409" s="5">
        <f t="shared" si="51"/>
        <v>195.5172615</v>
      </c>
      <c r="BC409" s="5"/>
      <c r="BD409" s="5">
        <f t="shared" si="72"/>
        <v>119</v>
      </c>
      <c r="BE409" s="5">
        <f t="shared" si="52"/>
        <v>0.3638482301</v>
      </c>
      <c r="BF409" s="5">
        <f t="shared" si="53"/>
        <v>61.80429727</v>
      </c>
      <c r="BG409" s="5">
        <f t="shared" si="54"/>
        <v>0.3487714673</v>
      </c>
      <c r="BH409" s="5">
        <f t="shared" si="55"/>
        <v>4.589987071</v>
      </c>
      <c r="BI409" s="5">
        <f t="shared" si="56"/>
        <v>64.25981899</v>
      </c>
      <c r="BJ409" s="5">
        <f t="shared" si="57"/>
        <v>0</v>
      </c>
      <c r="BK409" s="5">
        <f t="shared" si="58"/>
        <v>0</v>
      </c>
      <c r="BL409" s="5"/>
      <c r="BM409" s="5">
        <f t="shared" si="73"/>
        <v>119</v>
      </c>
      <c r="BN409" s="5">
        <f t="shared" si="59"/>
        <v>0.5439778336</v>
      </c>
      <c r="BO409" s="5">
        <f t="shared" si="60"/>
        <v>60.95021134</v>
      </c>
      <c r="BP409" s="5">
        <f t="shared" si="61"/>
        <v>0.3456762717</v>
      </c>
      <c r="BQ409" s="5">
        <f t="shared" si="62"/>
        <v>4.825383707</v>
      </c>
      <c r="BR409" s="5">
        <f t="shared" si="63"/>
        <v>72.3807556</v>
      </c>
      <c r="BS409" s="5">
        <f t="shared" si="64"/>
        <v>0</v>
      </c>
      <c r="BT409" s="5">
        <f t="shared" si="65"/>
        <v>0</v>
      </c>
    </row>
    <row r="410" ht="13.5" customHeight="1">
      <c r="A410" s="5"/>
      <c r="B410" s="5">
        <f t="shared" si="66"/>
        <v>120</v>
      </c>
      <c r="C410" s="5">
        <f t="shared" si="10"/>
        <v>0.5278345659</v>
      </c>
      <c r="D410" s="5">
        <f t="shared" si="11"/>
        <v>62.84118916</v>
      </c>
      <c r="E410" s="5">
        <f t="shared" si="12"/>
        <v>0.05344077585</v>
      </c>
      <c r="F410" s="5">
        <f t="shared" si="13"/>
        <v>4.198889002</v>
      </c>
      <c r="G410" s="5">
        <f t="shared" si="14"/>
        <v>33.59111202</v>
      </c>
      <c r="H410" s="5">
        <f t="shared" si="15"/>
        <v>29.25007714</v>
      </c>
      <c r="I410" s="5">
        <f t="shared" si="16"/>
        <v>2925.007714</v>
      </c>
      <c r="J410" s="5"/>
      <c r="K410" s="5">
        <f t="shared" si="67"/>
        <v>120</v>
      </c>
      <c r="L410" s="5">
        <f t="shared" si="17"/>
        <v>0.7461777695</v>
      </c>
      <c r="M410" s="5">
        <f t="shared" si="18"/>
        <v>69.65936115</v>
      </c>
      <c r="N410" s="5">
        <f t="shared" si="19"/>
        <v>0.005067489843</v>
      </c>
      <c r="O410" s="5">
        <f t="shared" si="20"/>
        <v>4.234357116</v>
      </c>
      <c r="P410" s="5">
        <f t="shared" si="21"/>
        <v>38.10921405</v>
      </c>
      <c r="Q410" s="5">
        <f t="shared" si="22"/>
        <v>31.55014711</v>
      </c>
      <c r="R410" s="5">
        <f t="shared" si="23"/>
        <v>3155.014711</v>
      </c>
      <c r="S410" s="5"/>
      <c r="T410" s="5">
        <f t="shared" si="68"/>
        <v>120</v>
      </c>
      <c r="U410" s="5">
        <f t="shared" si="24"/>
        <v>0.5631699178</v>
      </c>
      <c r="V410" s="5">
        <f t="shared" si="25"/>
        <v>67.30327361</v>
      </c>
      <c r="W410" s="5">
        <f t="shared" si="26"/>
        <v>0.6131833335</v>
      </c>
      <c r="X410" s="5">
        <f t="shared" si="27"/>
        <v>4.732320285</v>
      </c>
      <c r="Y410" s="5">
        <f t="shared" si="28"/>
        <v>47.32320285</v>
      </c>
      <c r="Z410" s="5">
        <f t="shared" si="29"/>
        <v>19.98007077</v>
      </c>
      <c r="AA410" s="5">
        <f t="shared" si="30"/>
        <v>1998.007077</v>
      </c>
      <c r="AB410" s="5"/>
      <c r="AC410" s="5">
        <f t="shared" si="69"/>
        <v>120</v>
      </c>
      <c r="AD410" s="5">
        <f t="shared" si="31"/>
        <v>0.8409863085</v>
      </c>
      <c r="AE410" s="5">
        <f t="shared" si="32"/>
        <v>68.64327942</v>
      </c>
      <c r="AF410" s="5">
        <f t="shared" si="33"/>
        <v>0.8955505865</v>
      </c>
      <c r="AG410" s="5">
        <f t="shared" si="34"/>
        <v>5.324107674</v>
      </c>
      <c r="AH410" s="5">
        <f t="shared" si="35"/>
        <v>58.56518442</v>
      </c>
      <c r="AI410" s="5">
        <f t="shared" si="36"/>
        <v>10.078095</v>
      </c>
      <c r="AJ410" s="5">
        <f t="shared" si="37"/>
        <v>1007.8095</v>
      </c>
      <c r="AK410" s="5"/>
      <c r="AL410" s="5">
        <f t="shared" si="70"/>
        <v>120</v>
      </c>
      <c r="AM410" s="5">
        <f t="shared" si="38"/>
        <v>0.1042984343</v>
      </c>
      <c r="AN410" s="5">
        <f t="shared" si="39"/>
        <v>59.73921745</v>
      </c>
      <c r="AO410" s="5">
        <f t="shared" si="40"/>
        <v>0.2341711415</v>
      </c>
      <c r="AP410" s="5">
        <f t="shared" si="41"/>
        <v>4.205171496</v>
      </c>
      <c r="AQ410" s="5">
        <f t="shared" si="42"/>
        <v>50.46205795</v>
      </c>
      <c r="AR410" s="5">
        <f t="shared" si="43"/>
        <v>9.277159497</v>
      </c>
      <c r="AS410" s="5">
        <f t="shared" si="44"/>
        <v>927.7159497</v>
      </c>
      <c r="AT410" s="5"/>
      <c r="AU410" s="5">
        <f t="shared" si="71"/>
        <v>120</v>
      </c>
      <c r="AV410" s="5">
        <f t="shared" si="45"/>
        <v>0.1905147306</v>
      </c>
      <c r="AW410" s="5">
        <f t="shared" si="46"/>
        <v>58.57179886</v>
      </c>
      <c r="AX410" s="5">
        <f t="shared" si="47"/>
        <v>0.897571505</v>
      </c>
      <c r="AY410" s="5">
        <f t="shared" si="48"/>
        <v>5.412135583</v>
      </c>
      <c r="AZ410" s="5">
        <f t="shared" si="49"/>
        <v>70.35776259</v>
      </c>
      <c r="BA410" s="5">
        <f t="shared" si="50"/>
        <v>0</v>
      </c>
      <c r="BB410" s="5">
        <f t="shared" si="51"/>
        <v>0</v>
      </c>
      <c r="BC410" s="5"/>
      <c r="BD410" s="5">
        <f t="shared" si="72"/>
        <v>120</v>
      </c>
      <c r="BE410" s="5">
        <f t="shared" si="52"/>
        <v>0.8920843994</v>
      </c>
      <c r="BF410" s="5">
        <f t="shared" si="53"/>
        <v>69.92428192</v>
      </c>
      <c r="BG410" s="5">
        <f t="shared" si="54"/>
        <v>0.01638170394</v>
      </c>
      <c r="BH410" s="5">
        <f t="shared" si="55"/>
        <v>4.369390875</v>
      </c>
      <c r="BI410" s="5">
        <f t="shared" si="56"/>
        <v>61.17147225</v>
      </c>
      <c r="BJ410" s="5">
        <f t="shared" si="57"/>
        <v>8.752809662</v>
      </c>
      <c r="BK410" s="5">
        <f t="shared" si="58"/>
        <v>875.2809662</v>
      </c>
      <c r="BL410" s="5"/>
      <c r="BM410" s="5">
        <f t="shared" si="73"/>
        <v>120</v>
      </c>
      <c r="BN410" s="5">
        <f t="shared" si="59"/>
        <v>0.4593290971</v>
      </c>
      <c r="BO410" s="5">
        <f t="shared" si="60"/>
        <v>61.21500312</v>
      </c>
      <c r="BP410" s="5">
        <f t="shared" si="61"/>
        <v>0.2962350564</v>
      </c>
      <c r="BQ410" s="5">
        <f t="shared" si="62"/>
        <v>4.099601367</v>
      </c>
      <c r="BR410" s="5">
        <f t="shared" si="63"/>
        <v>61.4940205</v>
      </c>
      <c r="BS410" s="5">
        <f t="shared" si="64"/>
        <v>0</v>
      </c>
      <c r="BT410" s="5">
        <f t="shared" si="65"/>
        <v>0</v>
      </c>
    </row>
    <row r="411" ht="13.5" customHeight="1">
      <c r="A411" s="5"/>
      <c r="B411" s="5">
        <f t="shared" si="66"/>
        <v>121</v>
      </c>
      <c r="C411" s="5">
        <f t="shared" si="10"/>
        <v>0.6980511125</v>
      </c>
      <c r="D411" s="5">
        <f t="shared" si="11"/>
        <v>67.58196479</v>
      </c>
      <c r="E411" s="5">
        <f t="shared" si="12"/>
        <v>0.2187992864</v>
      </c>
      <c r="F411" s="5">
        <f t="shared" si="13"/>
        <v>4.210207054</v>
      </c>
      <c r="G411" s="5">
        <f t="shared" si="14"/>
        <v>33.68165643</v>
      </c>
      <c r="H411" s="5">
        <f t="shared" si="15"/>
        <v>33.90030836</v>
      </c>
      <c r="I411" s="5">
        <f t="shared" si="16"/>
        <v>3390.030836</v>
      </c>
      <c r="J411" s="5"/>
      <c r="K411" s="5">
        <f t="shared" si="67"/>
        <v>121</v>
      </c>
      <c r="L411" s="5">
        <f t="shared" si="17"/>
        <v>0.9224412447</v>
      </c>
      <c r="M411" s="5">
        <f t="shared" si="18"/>
        <v>77.19690984</v>
      </c>
      <c r="N411" s="5">
        <f t="shared" si="19"/>
        <v>0.01516260246</v>
      </c>
      <c r="O411" s="5">
        <f t="shared" si="20"/>
        <v>4.185597615</v>
      </c>
      <c r="P411" s="5">
        <f t="shared" si="21"/>
        <v>37.67037854</v>
      </c>
      <c r="Q411" s="5">
        <f t="shared" si="22"/>
        <v>39.5265313</v>
      </c>
      <c r="R411" s="5">
        <f t="shared" si="23"/>
        <v>3952.65313</v>
      </c>
      <c r="S411" s="5"/>
      <c r="T411" s="5">
        <f t="shared" si="68"/>
        <v>121</v>
      </c>
      <c r="U411" s="5">
        <f t="shared" si="24"/>
        <v>0.6194997263</v>
      </c>
      <c r="V411" s="5">
        <f t="shared" si="25"/>
        <v>68.39789938</v>
      </c>
      <c r="W411" s="5">
        <f t="shared" si="26"/>
        <v>0.1954207772</v>
      </c>
      <c r="X411" s="5">
        <f t="shared" si="27"/>
        <v>4.034254234</v>
      </c>
      <c r="Y411" s="5">
        <f t="shared" si="28"/>
        <v>40.34254234</v>
      </c>
      <c r="Z411" s="5">
        <f t="shared" si="29"/>
        <v>28.05535704</v>
      </c>
      <c r="AA411" s="5">
        <f t="shared" si="30"/>
        <v>2805.535704</v>
      </c>
      <c r="AB411" s="5"/>
      <c r="AC411" s="5">
        <f t="shared" si="69"/>
        <v>121</v>
      </c>
      <c r="AD411" s="5">
        <f t="shared" si="31"/>
        <v>0.4003116676</v>
      </c>
      <c r="AE411" s="5">
        <f t="shared" si="32"/>
        <v>60.47954575</v>
      </c>
      <c r="AF411" s="5">
        <f t="shared" si="33"/>
        <v>0.4516478575</v>
      </c>
      <c r="AG411" s="5">
        <f t="shared" si="34"/>
        <v>4.535004391</v>
      </c>
      <c r="AH411" s="5">
        <f t="shared" si="35"/>
        <v>49.8850483</v>
      </c>
      <c r="AI411" s="5">
        <f t="shared" si="36"/>
        <v>10.59449746</v>
      </c>
      <c r="AJ411" s="5">
        <f t="shared" si="37"/>
        <v>1059.449746</v>
      </c>
      <c r="AK411" s="5"/>
      <c r="AL411" s="5">
        <f t="shared" si="70"/>
        <v>121</v>
      </c>
      <c r="AM411" s="5">
        <f t="shared" si="38"/>
        <v>0.3157841453</v>
      </c>
      <c r="AN411" s="5">
        <f t="shared" si="39"/>
        <v>60.63679601</v>
      </c>
      <c r="AO411" s="5">
        <f t="shared" si="40"/>
        <v>0.695848157</v>
      </c>
      <c r="AP411" s="5">
        <f t="shared" si="41"/>
        <v>4.880980518</v>
      </c>
      <c r="AQ411" s="5">
        <f t="shared" si="42"/>
        <v>58.57176622</v>
      </c>
      <c r="AR411" s="5">
        <f t="shared" si="43"/>
        <v>2.065029791</v>
      </c>
      <c r="AS411" s="5">
        <f t="shared" si="44"/>
        <v>206.5029791</v>
      </c>
      <c r="AT411" s="5"/>
      <c r="AU411" s="5">
        <f t="shared" si="71"/>
        <v>121</v>
      </c>
      <c r="AV411" s="5">
        <f t="shared" si="45"/>
        <v>0.3041004195</v>
      </c>
      <c r="AW411" s="5">
        <f t="shared" si="46"/>
        <v>60.29669348</v>
      </c>
      <c r="AX411" s="5">
        <f t="shared" si="47"/>
        <v>0.5121786034</v>
      </c>
      <c r="AY411" s="5">
        <f t="shared" si="48"/>
        <v>4.732737347</v>
      </c>
      <c r="AZ411" s="5">
        <f t="shared" si="49"/>
        <v>61.52558551</v>
      </c>
      <c r="BA411" s="5">
        <f t="shared" si="50"/>
        <v>0</v>
      </c>
      <c r="BB411" s="5">
        <f t="shared" si="51"/>
        <v>0</v>
      </c>
      <c r="BC411" s="5"/>
      <c r="BD411" s="5">
        <f t="shared" si="72"/>
        <v>121</v>
      </c>
      <c r="BE411" s="5">
        <f t="shared" si="52"/>
        <v>0.9928326501</v>
      </c>
      <c r="BF411" s="5">
        <f t="shared" si="53"/>
        <v>81.96920979</v>
      </c>
      <c r="BG411" s="5">
        <f t="shared" si="54"/>
        <v>0.637148717</v>
      </c>
      <c r="BH411" s="5">
        <f t="shared" si="55"/>
        <v>4.614085949</v>
      </c>
      <c r="BI411" s="5">
        <f t="shared" si="56"/>
        <v>64.59720329</v>
      </c>
      <c r="BJ411" s="5">
        <f t="shared" si="57"/>
        <v>17.3720065</v>
      </c>
      <c r="BK411" s="5">
        <f t="shared" si="58"/>
        <v>1737.20065</v>
      </c>
      <c r="BL411" s="5"/>
      <c r="BM411" s="5">
        <f t="shared" si="73"/>
        <v>121</v>
      </c>
      <c r="BN411" s="5">
        <f t="shared" si="59"/>
        <v>0.80815387</v>
      </c>
      <c r="BO411" s="5">
        <f t="shared" si="60"/>
        <v>65.12987377</v>
      </c>
      <c r="BP411" s="5">
        <f t="shared" si="61"/>
        <v>0.4000192295</v>
      </c>
      <c r="BQ411" s="5">
        <f t="shared" si="62"/>
        <v>4.629114313</v>
      </c>
      <c r="BR411" s="5">
        <f t="shared" si="63"/>
        <v>69.4367147</v>
      </c>
      <c r="BS411" s="5">
        <f t="shared" si="64"/>
        <v>0</v>
      </c>
      <c r="BT411" s="5">
        <f t="shared" si="65"/>
        <v>0</v>
      </c>
    </row>
    <row r="412" ht="13.5" customHeight="1">
      <c r="A412" s="5"/>
      <c r="B412" s="5">
        <f t="shared" si="66"/>
        <v>122</v>
      </c>
      <c r="C412" s="5">
        <f t="shared" si="10"/>
        <v>0.8380739533</v>
      </c>
      <c r="D412" s="5">
        <f t="shared" si="11"/>
        <v>66.97110203</v>
      </c>
      <c r="E412" s="5">
        <f t="shared" si="12"/>
        <v>0.9563651778</v>
      </c>
      <c r="F412" s="5">
        <f t="shared" si="13"/>
        <v>5.910017508</v>
      </c>
      <c r="G412" s="5">
        <f t="shared" si="14"/>
        <v>47.28014006</v>
      </c>
      <c r="H412" s="5">
        <f t="shared" si="15"/>
        <v>19.69096197</v>
      </c>
      <c r="I412" s="5">
        <f t="shared" si="16"/>
        <v>1969.096197</v>
      </c>
      <c r="J412" s="5"/>
      <c r="K412" s="5">
        <f t="shared" si="67"/>
        <v>122</v>
      </c>
      <c r="L412" s="5">
        <f t="shared" si="17"/>
        <v>0.3864887512</v>
      </c>
      <c r="M412" s="5">
        <f t="shared" si="18"/>
        <v>61.3887818</v>
      </c>
      <c r="N412" s="5">
        <f t="shared" si="19"/>
        <v>0.8587892736</v>
      </c>
      <c r="O412" s="5">
        <f t="shared" si="20"/>
        <v>5.487607587</v>
      </c>
      <c r="P412" s="5">
        <f t="shared" si="21"/>
        <v>49.38846828</v>
      </c>
      <c r="Q412" s="5">
        <f t="shared" si="22"/>
        <v>12.00031352</v>
      </c>
      <c r="R412" s="5">
        <f t="shared" si="23"/>
        <v>1200.031352</v>
      </c>
      <c r="S412" s="5"/>
      <c r="T412" s="5">
        <f t="shared" si="68"/>
        <v>122</v>
      </c>
      <c r="U412" s="5">
        <f t="shared" si="24"/>
        <v>0.004247465173</v>
      </c>
      <c r="V412" s="5">
        <f t="shared" si="25"/>
        <v>54.50886383</v>
      </c>
      <c r="W412" s="5">
        <f t="shared" si="26"/>
        <v>0.5037716918</v>
      </c>
      <c r="X412" s="5">
        <f t="shared" si="27"/>
        <v>4.678545696</v>
      </c>
      <c r="Y412" s="5">
        <f t="shared" si="28"/>
        <v>46.78545696</v>
      </c>
      <c r="Z412" s="5">
        <f t="shared" si="29"/>
        <v>7.723406873</v>
      </c>
      <c r="AA412" s="5">
        <f t="shared" si="30"/>
        <v>772.3406873</v>
      </c>
      <c r="AB412" s="5"/>
      <c r="AC412" s="5">
        <f t="shared" si="69"/>
        <v>122</v>
      </c>
      <c r="AD412" s="5">
        <f t="shared" si="31"/>
        <v>0.6412482791</v>
      </c>
      <c r="AE412" s="5">
        <f t="shared" si="32"/>
        <v>65.15230744</v>
      </c>
      <c r="AF412" s="5">
        <f t="shared" si="33"/>
        <v>0.755496602</v>
      </c>
      <c r="AG412" s="5">
        <f t="shared" si="34"/>
        <v>5.321949665</v>
      </c>
      <c r="AH412" s="5">
        <f t="shared" si="35"/>
        <v>58.54144631</v>
      </c>
      <c r="AI412" s="5">
        <f t="shared" si="36"/>
        <v>6.610861129</v>
      </c>
      <c r="AJ412" s="5">
        <f t="shared" si="37"/>
        <v>661.0861129</v>
      </c>
      <c r="AK412" s="5"/>
      <c r="AL412" s="5">
        <f t="shared" si="70"/>
        <v>122</v>
      </c>
      <c r="AM412" s="5">
        <f t="shared" si="38"/>
        <v>0.5107739737</v>
      </c>
      <c r="AN412" s="5">
        <f t="shared" si="39"/>
        <v>63.1235813</v>
      </c>
      <c r="AO412" s="5">
        <f t="shared" si="40"/>
        <v>0.3483155188</v>
      </c>
      <c r="AP412" s="5">
        <f t="shared" si="41"/>
        <v>4.648183257</v>
      </c>
      <c r="AQ412" s="5">
        <f t="shared" si="42"/>
        <v>55.77819908</v>
      </c>
      <c r="AR412" s="5">
        <f t="shared" si="43"/>
        <v>7.345382215</v>
      </c>
      <c r="AS412" s="5">
        <f t="shared" si="44"/>
        <v>734.5382215</v>
      </c>
      <c r="AT412" s="5"/>
      <c r="AU412" s="5">
        <f t="shared" si="71"/>
        <v>122</v>
      </c>
      <c r="AV412" s="5">
        <f t="shared" si="45"/>
        <v>0.9699435595</v>
      </c>
      <c r="AW412" s="5">
        <f t="shared" si="46"/>
        <v>78.04290308</v>
      </c>
      <c r="AX412" s="5">
        <f t="shared" si="47"/>
        <v>0.1214055046</v>
      </c>
      <c r="AY412" s="5">
        <f t="shared" si="48"/>
        <v>4.305343232</v>
      </c>
      <c r="AZ412" s="5">
        <f t="shared" si="49"/>
        <v>55.96946201</v>
      </c>
      <c r="BA412" s="5">
        <f t="shared" si="50"/>
        <v>22.07344107</v>
      </c>
      <c r="BB412" s="5">
        <f t="shared" si="51"/>
        <v>2207.344107</v>
      </c>
      <c r="BC412" s="5"/>
      <c r="BD412" s="5">
        <f t="shared" si="72"/>
        <v>122</v>
      </c>
      <c r="BE412" s="5">
        <f t="shared" si="52"/>
        <v>0.7124744587</v>
      </c>
      <c r="BF412" s="5">
        <f t="shared" si="53"/>
        <v>66.50169542</v>
      </c>
      <c r="BG412" s="5">
        <f t="shared" si="54"/>
        <v>0.8146467733</v>
      </c>
      <c r="BH412" s="5">
        <f t="shared" si="55"/>
        <v>5.225735573</v>
      </c>
      <c r="BI412" s="5">
        <f t="shared" si="56"/>
        <v>73.16029802</v>
      </c>
      <c r="BJ412" s="5">
        <f t="shared" si="57"/>
        <v>0</v>
      </c>
      <c r="BK412" s="5">
        <f t="shared" si="58"/>
        <v>0</v>
      </c>
      <c r="BL412" s="5"/>
      <c r="BM412" s="5">
        <f t="shared" si="73"/>
        <v>122</v>
      </c>
      <c r="BN412" s="5">
        <f t="shared" si="59"/>
        <v>0.3811921176</v>
      </c>
      <c r="BO412" s="5">
        <f t="shared" si="60"/>
        <v>63.95559588</v>
      </c>
      <c r="BP412" s="5">
        <f t="shared" si="61"/>
        <v>0.7932426193</v>
      </c>
      <c r="BQ412" s="5">
        <f t="shared" si="62"/>
        <v>5.45448757</v>
      </c>
      <c r="BR412" s="5">
        <f t="shared" si="63"/>
        <v>81.81731355</v>
      </c>
      <c r="BS412" s="5">
        <f t="shared" si="64"/>
        <v>0</v>
      </c>
      <c r="BT412" s="5">
        <f t="shared" si="65"/>
        <v>0</v>
      </c>
    </row>
    <row r="413" ht="13.5" customHeight="1">
      <c r="A413" s="5"/>
      <c r="B413" s="5">
        <f t="shared" si="66"/>
        <v>123</v>
      </c>
      <c r="C413" s="5">
        <f t="shared" si="10"/>
        <v>0.5984341701</v>
      </c>
      <c r="D413" s="5">
        <f t="shared" si="11"/>
        <v>65.8147177</v>
      </c>
      <c r="E413" s="5">
        <f t="shared" si="12"/>
        <v>0.7191187027</v>
      </c>
      <c r="F413" s="5">
        <f t="shared" si="13"/>
        <v>5.191587535</v>
      </c>
      <c r="G413" s="5">
        <f t="shared" si="14"/>
        <v>41.53270028</v>
      </c>
      <c r="H413" s="5">
        <f t="shared" si="15"/>
        <v>24.28201741</v>
      </c>
      <c r="I413" s="5">
        <f t="shared" si="16"/>
        <v>2428.201741</v>
      </c>
      <c r="J413" s="5"/>
      <c r="K413" s="5">
        <f t="shared" si="67"/>
        <v>123</v>
      </c>
      <c r="L413" s="5">
        <f t="shared" si="17"/>
        <v>0.04416837432</v>
      </c>
      <c r="M413" s="5">
        <f t="shared" si="18"/>
        <v>52.08049966</v>
      </c>
      <c r="N413" s="5">
        <f t="shared" si="19"/>
        <v>0.5241711293</v>
      </c>
      <c r="O413" s="5">
        <f t="shared" si="20"/>
        <v>4.867747651</v>
      </c>
      <c r="P413" s="5">
        <f t="shared" si="21"/>
        <v>43.80972886</v>
      </c>
      <c r="Q413" s="5">
        <f t="shared" si="22"/>
        <v>8.270770802</v>
      </c>
      <c r="R413" s="5">
        <f t="shared" si="23"/>
        <v>827.0770802</v>
      </c>
      <c r="S413" s="5"/>
      <c r="T413" s="5">
        <f t="shared" si="68"/>
        <v>123</v>
      </c>
      <c r="U413" s="5">
        <f t="shared" si="24"/>
        <v>0.8977999137</v>
      </c>
      <c r="V413" s="5">
        <f t="shared" si="25"/>
        <v>67.42032259</v>
      </c>
      <c r="W413" s="5">
        <f t="shared" si="26"/>
        <v>0.532407435</v>
      </c>
      <c r="X413" s="5">
        <f t="shared" si="27"/>
        <v>4.634769231</v>
      </c>
      <c r="Y413" s="5">
        <f t="shared" si="28"/>
        <v>46.34769231</v>
      </c>
      <c r="Z413" s="5">
        <f t="shared" si="29"/>
        <v>21.07263028</v>
      </c>
      <c r="AA413" s="5">
        <f t="shared" si="30"/>
        <v>2107.263028</v>
      </c>
      <c r="AB413" s="5"/>
      <c r="AC413" s="5">
        <f t="shared" si="69"/>
        <v>123</v>
      </c>
      <c r="AD413" s="5">
        <f t="shared" si="31"/>
        <v>0.3629229618</v>
      </c>
      <c r="AE413" s="5">
        <f t="shared" si="32"/>
        <v>63.94350071</v>
      </c>
      <c r="AF413" s="5">
        <f t="shared" si="33"/>
        <v>0.3231433162</v>
      </c>
      <c r="AG413" s="5">
        <f t="shared" si="34"/>
        <v>4.996516519</v>
      </c>
      <c r="AH413" s="5">
        <f t="shared" si="35"/>
        <v>54.96168171</v>
      </c>
      <c r="AI413" s="5">
        <f t="shared" si="36"/>
        <v>8.981818994</v>
      </c>
      <c r="AJ413" s="5">
        <f t="shared" si="37"/>
        <v>898.1818994</v>
      </c>
      <c r="AK413" s="5"/>
      <c r="AL413" s="5">
        <f t="shared" si="70"/>
        <v>123</v>
      </c>
      <c r="AM413" s="5">
        <f t="shared" si="38"/>
        <v>0.8201243745</v>
      </c>
      <c r="AN413" s="5">
        <f t="shared" si="39"/>
        <v>66.95034266</v>
      </c>
      <c r="AO413" s="5">
        <f t="shared" si="40"/>
        <v>0.8366868326</v>
      </c>
      <c r="AP413" s="5">
        <f t="shared" si="41"/>
        <v>5.325494452</v>
      </c>
      <c r="AQ413" s="5">
        <f t="shared" si="42"/>
        <v>63.90593343</v>
      </c>
      <c r="AR413" s="5">
        <f t="shared" si="43"/>
        <v>3.044409226</v>
      </c>
      <c r="AS413" s="5">
        <f t="shared" si="44"/>
        <v>304.4409226</v>
      </c>
      <c r="AT413" s="5"/>
      <c r="AU413" s="5">
        <f t="shared" si="71"/>
        <v>123</v>
      </c>
      <c r="AV413" s="5">
        <f t="shared" si="45"/>
        <v>0.01061624329</v>
      </c>
      <c r="AW413" s="5">
        <f t="shared" si="46"/>
        <v>50.03833923</v>
      </c>
      <c r="AX413" s="5">
        <f t="shared" si="47"/>
        <v>0.3012896643</v>
      </c>
      <c r="AY413" s="5">
        <f t="shared" si="48"/>
        <v>4.669633037</v>
      </c>
      <c r="AZ413" s="5">
        <f t="shared" si="49"/>
        <v>60.70522948</v>
      </c>
      <c r="BA413" s="5">
        <f t="shared" si="50"/>
        <v>0</v>
      </c>
      <c r="BB413" s="5">
        <f t="shared" si="51"/>
        <v>0</v>
      </c>
      <c r="BC413" s="5"/>
      <c r="BD413" s="5">
        <f t="shared" si="72"/>
        <v>123</v>
      </c>
      <c r="BE413" s="5">
        <f t="shared" si="52"/>
        <v>0.8100677848</v>
      </c>
      <c r="BF413" s="5">
        <f t="shared" si="53"/>
        <v>66.58015843</v>
      </c>
      <c r="BG413" s="5">
        <f t="shared" si="54"/>
        <v>0.8093074215</v>
      </c>
      <c r="BH413" s="5">
        <f t="shared" si="55"/>
        <v>5.130250786</v>
      </c>
      <c r="BI413" s="5">
        <f t="shared" si="56"/>
        <v>71.823511</v>
      </c>
      <c r="BJ413" s="5">
        <f t="shared" si="57"/>
        <v>0</v>
      </c>
      <c r="BK413" s="5">
        <f t="shared" si="58"/>
        <v>0</v>
      </c>
      <c r="BL413" s="5"/>
      <c r="BM413" s="5">
        <f t="shared" si="73"/>
        <v>123</v>
      </c>
      <c r="BN413" s="5">
        <f t="shared" si="59"/>
        <v>0.6291319084</v>
      </c>
      <c r="BO413" s="5">
        <f t="shared" si="60"/>
        <v>66.78197658</v>
      </c>
      <c r="BP413" s="5">
        <f t="shared" si="61"/>
        <v>0.9918791632</v>
      </c>
      <c r="BQ413" s="5">
        <f t="shared" si="62"/>
        <v>5.831903183</v>
      </c>
      <c r="BR413" s="5">
        <f t="shared" si="63"/>
        <v>87.47854774</v>
      </c>
      <c r="BS413" s="5">
        <f t="shared" si="64"/>
        <v>0</v>
      </c>
      <c r="BT413" s="5">
        <f t="shared" si="65"/>
        <v>0</v>
      </c>
    </row>
    <row r="414" ht="13.5" customHeight="1">
      <c r="A414" s="5"/>
      <c r="B414" s="5">
        <f t="shared" si="66"/>
        <v>124</v>
      </c>
      <c r="C414" s="5">
        <f t="shared" si="10"/>
        <v>0.547850818</v>
      </c>
      <c r="D414" s="5">
        <f t="shared" si="11"/>
        <v>63.04341485</v>
      </c>
      <c r="E414" s="5">
        <f t="shared" si="12"/>
        <v>0.4637278176</v>
      </c>
      <c r="F414" s="5">
        <f t="shared" si="13"/>
        <v>4.987442087</v>
      </c>
      <c r="G414" s="5">
        <f t="shared" si="14"/>
        <v>39.89953669</v>
      </c>
      <c r="H414" s="5">
        <f t="shared" si="15"/>
        <v>23.14387815</v>
      </c>
      <c r="I414" s="5">
        <f t="shared" si="16"/>
        <v>2314.387815</v>
      </c>
      <c r="J414" s="5"/>
      <c r="K414" s="5">
        <f t="shared" si="67"/>
        <v>124</v>
      </c>
      <c r="L414" s="5">
        <f t="shared" si="17"/>
        <v>0.05937062253</v>
      </c>
      <c r="M414" s="5">
        <f t="shared" si="18"/>
        <v>51.83270606</v>
      </c>
      <c r="N414" s="5">
        <f t="shared" si="19"/>
        <v>0.7273710995</v>
      </c>
      <c r="O414" s="5">
        <f t="shared" si="20"/>
        <v>5.08222867</v>
      </c>
      <c r="P414" s="5">
        <f t="shared" si="21"/>
        <v>45.74005803</v>
      </c>
      <c r="Q414" s="5">
        <f t="shared" si="22"/>
        <v>6.092648025</v>
      </c>
      <c r="R414" s="5">
        <f t="shared" si="23"/>
        <v>609.2648025</v>
      </c>
      <c r="S414" s="5"/>
      <c r="T414" s="5">
        <f t="shared" si="68"/>
        <v>124</v>
      </c>
      <c r="U414" s="5">
        <f t="shared" si="24"/>
        <v>0.9800146043</v>
      </c>
      <c r="V414" s="5">
        <f t="shared" si="25"/>
        <v>81.63350001</v>
      </c>
      <c r="W414" s="5">
        <f t="shared" si="26"/>
        <v>0.8393287413</v>
      </c>
      <c r="X414" s="5">
        <f t="shared" si="27"/>
        <v>5.20936153</v>
      </c>
      <c r="Y414" s="5">
        <f t="shared" si="28"/>
        <v>52.0936153</v>
      </c>
      <c r="Z414" s="5">
        <f t="shared" si="29"/>
        <v>29.53988471</v>
      </c>
      <c r="AA414" s="5">
        <f t="shared" si="30"/>
        <v>2953.988471</v>
      </c>
      <c r="AB414" s="5"/>
      <c r="AC414" s="5">
        <f t="shared" si="69"/>
        <v>124</v>
      </c>
      <c r="AD414" s="5">
        <f t="shared" si="31"/>
        <v>0.3301522057</v>
      </c>
      <c r="AE414" s="5">
        <f t="shared" si="32"/>
        <v>62.0127501</v>
      </c>
      <c r="AF414" s="5">
        <f t="shared" si="33"/>
        <v>0.8122506591</v>
      </c>
      <c r="AG414" s="5">
        <f t="shared" si="34"/>
        <v>5.348469126</v>
      </c>
      <c r="AH414" s="5">
        <f t="shared" si="35"/>
        <v>58.83316039</v>
      </c>
      <c r="AI414" s="5">
        <f t="shared" si="36"/>
        <v>3.179589714</v>
      </c>
      <c r="AJ414" s="5">
        <f t="shared" si="37"/>
        <v>317.9589714</v>
      </c>
      <c r="AK414" s="5"/>
      <c r="AL414" s="5">
        <f t="shared" si="70"/>
        <v>124</v>
      </c>
      <c r="AM414" s="5">
        <f t="shared" si="38"/>
        <v>0.3894789268</v>
      </c>
      <c r="AN414" s="5">
        <f t="shared" si="39"/>
        <v>61.09787778</v>
      </c>
      <c r="AO414" s="5">
        <f t="shared" si="40"/>
        <v>0.05303036902</v>
      </c>
      <c r="AP414" s="5">
        <f t="shared" si="41"/>
        <v>4.221933378</v>
      </c>
      <c r="AQ414" s="5">
        <f t="shared" si="42"/>
        <v>50.66320053</v>
      </c>
      <c r="AR414" s="5">
        <f t="shared" si="43"/>
        <v>10.43467724</v>
      </c>
      <c r="AS414" s="5">
        <f t="shared" si="44"/>
        <v>1043.467724</v>
      </c>
      <c r="AT414" s="5"/>
      <c r="AU414" s="5">
        <f t="shared" si="71"/>
        <v>124</v>
      </c>
      <c r="AV414" s="5">
        <f t="shared" si="45"/>
        <v>0.4003350033</v>
      </c>
      <c r="AW414" s="5">
        <f t="shared" si="46"/>
        <v>63.25425793</v>
      </c>
      <c r="AX414" s="5">
        <f t="shared" si="47"/>
        <v>0.7504111874</v>
      </c>
      <c r="AY414" s="5">
        <f t="shared" si="48"/>
        <v>5.344241228</v>
      </c>
      <c r="AZ414" s="5">
        <f t="shared" si="49"/>
        <v>69.47513597</v>
      </c>
      <c r="BA414" s="5">
        <f t="shared" si="50"/>
        <v>0</v>
      </c>
      <c r="BB414" s="5">
        <f t="shared" si="51"/>
        <v>0</v>
      </c>
      <c r="BC414" s="5"/>
      <c r="BD414" s="5">
        <f t="shared" si="72"/>
        <v>124</v>
      </c>
      <c r="BE414" s="5">
        <f t="shared" si="52"/>
        <v>0.3923089325</v>
      </c>
      <c r="BF414" s="5">
        <f t="shared" si="53"/>
        <v>62.63116295</v>
      </c>
      <c r="BG414" s="5">
        <f t="shared" si="54"/>
        <v>0.4046376136</v>
      </c>
      <c r="BH414" s="5">
        <f t="shared" si="55"/>
        <v>4.763139823</v>
      </c>
      <c r="BI414" s="5">
        <f t="shared" si="56"/>
        <v>66.68395753</v>
      </c>
      <c r="BJ414" s="5">
        <f t="shared" si="57"/>
        <v>0</v>
      </c>
      <c r="BK414" s="5">
        <f t="shared" si="58"/>
        <v>0</v>
      </c>
      <c r="BL414" s="5"/>
      <c r="BM414" s="5">
        <f t="shared" si="73"/>
        <v>124</v>
      </c>
      <c r="BN414" s="5">
        <f t="shared" si="59"/>
        <v>0.1481609754</v>
      </c>
      <c r="BO414" s="5">
        <f t="shared" si="60"/>
        <v>58.29958525</v>
      </c>
      <c r="BP414" s="5">
        <f t="shared" si="61"/>
        <v>0.9111082783</v>
      </c>
      <c r="BQ414" s="5">
        <f t="shared" si="62"/>
        <v>5.674556104</v>
      </c>
      <c r="BR414" s="5">
        <f t="shared" si="63"/>
        <v>85.11834156</v>
      </c>
      <c r="BS414" s="5">
        <f t="shared" si="64"/>
        <v>0</v>
      </c>
      <c r="BT414" s="5">
        <f t="shared" si="65"/>
        <v>0</v>
      </c>
    </row>
    <row r="415" ht="13.5" customHeight="1">
      <c r="A415" s="5"/>
      <c r="B415" s="5">
        <f t="shared" si="66"/>
        <v>125</v>
      </c>
      <c r="C415" s="5">
        <f t="shared" si="10"/>
        <v>0.7500137505</v>
      </c>
      <c r="D415" s="5">
        <f t="shared" si="11"/>
        <v>65.61096239</v>
      </c>
      <c r="E415" s="5">
        <f t="shared" si="12"/>
        <v>0.4181868183</v>
      </c>
      <c r="F415" s="5">
        <f t="shared" si="13"/>
        <v>4.702446609</v>
      </c>
      <c r="G415" s="5">
        <f t="shared" si="14"/>
        <v>37.61957287</v>
      </c>
      <c r="H415" s="5">
        <f t="shared" si="15"/>
        <v>27.99138952</v>
      </c>
      <c r="I415" s="5">
        <f t="shared" si="16"/>
        <v>2799.138952</v>
      </c>
      <c r="J415" s="5"/>
      <c r="K415" s="5">
        <f t="shared" si="67"/>
        <v>125</v>
      </c>
      <c r="L415" s="5">
        <f t="shared" si="17"/>
        <v>0.06812915155</v>
      </c>
      <c r="M415" s="5">
        <f t="shared" si="18"/>
        <v>52.26937243</v>
      </c>
      <c r="N415" s="5">
        <f t="shared" si="19"/>
        <v>0.5134320091</v>
      </c>
      <c r="O415" s="5">
        <f t="shared" si="20"/>
        <v>4.938782729</v>
      </c>
      <c r="P415" s="5">
        <f t="shared" si="21"/>
        <v>44.44904456</v>
      </c>
      <c r="Q415" s="5">
        <f t="shared" si="22"/>
        <v>7.820327866</v>
      </c>
      <c r="R415" s="5">
        <f t="shared" si="23"/>
        <v>782.0327866</v>
      </c>
      <c r="S415" s="5"/>
      <c r="T415" s="5">
        <f t="shared" si="68"/>
        <v>125</v>
      </c>
      <c r="U415" s="5">
        <f t="shared" si="24"/>
        <v>0.2078894656</v>
      </c>
      <c r="V415" s="5">
        <f t="shared" si="25"/>
        <v>59.89957034</v>
      </c>
      <c r="W415" s="5">
        <f t="shared" si="26"/>
        <v>0.5669542578</v>
      </c>
      <c r="X415" s="5">
        <f t="shared" si="27"/>
        <v>4.564036493</v>
      </c>
      <c r="Y415" s="5">
        <f t="shared" si="28"/>
        <v>45.64036493</v>
      </c>
      <c r="Z415" s="5">
        <f t="shared" si="29"/>
        <v>14.25920541</v>
      </c>
      <c r="AA415" s="5">
        <f t="shared" si="30"/>
        <v>1425.920541</v>
      </c>
      <c r="AB415" s="5"/>
      <c r="AC415" s="5">
        <f t="shared" si="69"/>
        <v>125</v>
      </c>
      <c r="AD415" s="5">
        <f t="shared" si="31"/>
        <v>0.2929533083</v>
      </c>
      <c r="AE415" s="5">
        <f t="shared" si="32"/>
        <v>60.55533066</v>
      </c>
      <c r="AF415" s="5">
        <f t="shared" si="33"/>
        <v>0.5075518939</v>
      </c>
      <c r="AG415" s="5">
        <f t="shared" si="34"/>
        <v>4.628402722</v>
      </c>
      <c r="AH415" s="5">
        <f t="shared" si="35"/>
        <v>50.91242994</v>
      </c>
      <c r="AI415" s="5">
        <f t="shared" si="36"/>
        <v>9.642900723</v>
      </c>
      <c r="AJ415" s="5">
        <f t="shared" si="37"/>
        <v>964.2900723</v>
      </c>
      <c r="AK415" s="5"/>
      <c r="AL415" s="5">
        <f t="shared" si="70"/>
        <v>125</v>
      </c>
      <c r="AM415" s="5">
        <f t="shared" si="38"/>
        <v>0.5150517274</v>
      </c>
      <c r="AN415" s="5">
        <f t="shared" si="39"/>
        <v>63.79487236</v>
      </c>
      <c r="AO415" s="5">
        <f t="shared" si="40"/>
        <v>0.6322583319</v>
      </c>
      <c r="AP415" s="5">
        <f t="shared" si="41"/>
        <v>4.740059004</v>
      </c>
      <c r="AQ415" s="5">
        <f t="shared" si="42"/>
        <v>56.88070804</v>
      </c>
      <c r="AR415" s="5">
        <f t="shared" si="43"/>
        <v>6.914164314</v>
      </c>
      <c r="AS415" s="5">
        <f t="shared" si="44"/>
        <v>691.4164314</v>
      </c>
      <c r="AT415" s="5"/>
      <c r="AU415" s="5">
        <f t="shared" si="71"/>
        <v>125</v>
      </c>
      <c r="AV415" s="5">
        <f t="shared" si="45"/>
        <v>0.6451313458</v>
      </c>
      <c r="AW415" s="5">
        <f t="shared" si="46"/>
        <v>69.3672051</v>
      </c>
      <c r="AX415" s="5">
        <f t="shared" si="47"/>
        <v>0.1394538793</v>
      </c>
      <c r="AY415" s="5">
        <f t="shared" si="48"/>
        <v>4.306056321</v>
      </c>
      <c r="AZ415" s="5">
        <f t="shared" si="49"/>
        <v>55.97873218</v>
      </c>
      <c r="BA415" s="5">
        <f t="shared" si="50"/>
        <v>13.38847293</v>
      </c>
      <c r="BB415" s="5">
        <f t="shared" si="51"/>
        <v>1338.847293</v>
      </c>
      <c r="BC415" s="5"/>
      <c r="BD415" s="5">
        <f t="shared" si="72"/>
        <v>125</v>
      </c>
      <c r="BE415" s="5">
        <f t="shared" si="52"/>
        <v>0.6639382159</v>
      </c>
      <c r="BF415" s="5">
        <f t="shared" si="53"/>
        <v>69.34103824</v>
      </c>
      <c r="BG415" s="5">
        <f t="shared" si="54"/>
        <v>0.2119588496</v>
      </c>
      <c r="BH415" s="5">
        <f t="shared" si="55"/>
        <v>4.429418123</v>
      </c>
      <c r="BI415" s="5">
        <f t="shared" si="56"/>
        <v>62.01185372</v>
      </c>
      <c r="BJ415" s="5">
        <f t="shared" si="57"/>
        <v>7.329184521</v>
      </c>
      <c r="BK415" s="5">
        <f t="shared" si="58"/>
        <v>732.9184521</v>
      </c>
      <c r="BL415" s="5"/>
      <c r="BM415" s="5">
        <f t="shared" si="73"/>
        <v>125</v>
      </c>
      <c r="BN415" s="5">
        <f t="shared" si="59"/>
        <v>0.0110108623</v>
      </c>
      <c r="BO415" s="5">
        <f t="shared" si="60"/>
        <v>52.58839396</v>
      </c>
      <c r="BP415" s="5">
        <f t="shared" si="61"/>
        <v>0.5149453113</v>
      </c>
      <c r="BQ415" s="5">
        <f t="shared" si="62"/>
        <v>4.888671663</v>
      </c>
      <c r="BR415" s="5">
        <f t="shared" si="63"/>
        <v>73.33007495</v>
      </c>
      <c r="BS415" s="5">
        <f t="shared" si="64"/>
        <v>0</v>
      </c>
      <c r="BT415" s="5">
        <f t="shared" si="65"/>
        <v>0</v>
      </c>
    </row>
    <row r="416" ht="13.5" customHeight="1">
      <c r="A416" s="5"/>
      <c r="B416" s="5">
        <f t="shared" si="66"/>
        <v>126</v>
      </c>
      <c r="C416" s="5">
        <f t="shared" si="10"/>
        <v>0.01428854175</v>
      </c>
      <c r="D416" s="5">
        <f t="shared" si="11"/>
        <v>50.12083237</v>
      </c>
      <c r="E416" s="5">
        <f t="shared" si="12"/>
        <v>0.822210392</v>
      </c>
      <c r="F416" s="5">
        <f t="shared" si="13"/>
        <v>5.138854649</v>
      </c>
      <c r="G416" s="5">
        <f t="shared" si="14"/>
        <v>41.1108372</v>
      </c>
      <c r="H416" s="5">
        <f t="shared" si="15"/>
        <v>9.009995178</v>
      </c>
      <c r="I416" s="5">
        <f t="shared" si="16"/>
        <v>900.9995178</v>
      </c>
      <c r="J416" s="5"/>
      <c r="K416" s="5">
        <f t="shared" si="67"/>
        <v>126</v>
      </c>
      <c r="L416" s="5">
        <f t="shared" si="17"/>
        <v>0.8805280625</v>
      </c>
      <c r="M416" s="5">
        <f t="shared" si="18"/>
        <v>68.65006632</v>
      </c>
      <c r="N416" s="5">
        <f t="shared" si="19"/>
        <v>0.0393296866</v>
      </c>
      <c r="O416" s="5">
        <f t="shared" si="20"/>
        <v>4.454012142</v>
      </c>
      <c r="P416" s="5">
        <f t="shared" si="21"/>
        <v>40.08610927</v>
      </c>
      <c r="Q416" s="5">
        <f t="shared" si="22"/>
        <v>28.56395704</v>
      </c>
      <c r="R416" s="5">
        <f t="shared" si="23"/>
        <v>2856.395704</v>
      </c>
      <c r="S416" s="5"/>
      <c r="T416" s="5">
        <f t="shared" si="68"/>
        <v>126</v>
      </c>
      <c r="U416" s="5">
        <f t="shared" si="24"/>
        <v>0.5168872629</v>
      </c>
      <c r="V416" s="5">
        <f t="shared" si="25"/>
        <v>62.08182128</v>
      </c>
      <c r="W416" s="5">
        <f t="shared" si="26"/>
        <v>0.2512056033</v>
      </c>
      <c r="X416" s="5">
        <f t="shared" si="27"/>
        <v>4.229339236</v>
      </c>
      <c r="Y416" s="5">
        <f t="shared" si="28"/>
        <v>42.29339236</v>
      </c>
      <c r="Z416" s="5">
        <f t="shared" si="29"/>
        <v>19.78842892</v>
      </c>
      <c r="AA416" s="5">
        <f t="shared" si="30"/>
        <v>1978.842892</v>
      </c>
      <c r="AB416" s="5"/>
      <c r="AC416" s="5">
        <f t="shared" si="69"/>
        <v>126</v>
      </c>
      <c r="AD416" s="5">
        <f t="shared" si="31"/>
        <v>0.2207220732</v>
      </c>
      <c r="AE416" s="5">
        <f t="shared" si="32"/>
        <v>55.83228159</v>
      </c>
      <c r="AF416" s="5">
        <f t="shared" si="33"/>
        <v>0.631728364</v>
      </c>
      <c r="AG416" s="5">
        <f t="shared" si="34"/>
        <v>4.63753321</v>
      </c>
      <c r="AH416" s="5">
        <f t="shared" si="35"/>
        <v>51.0128653</v>
      </c>
      <c r="AI416" s="5">
        <f t="shared" si="36"/>
        <v>4.819416285</v>
      </c>
      <c r="AJ416" s="5">
        <f t="shared" si="37"/>
        <v>481.9416285</v>
      </c>
      <c r="AK416" s="5"/>
      <c r="AL416" s="5">
        <f t="shared" si="70"/>
        <v>126</v>
      </c>
      <c r="AM416" s="5">
        <f t="shared" si="38"/>
        <v>0.7062549822</v>
      </c>
      <c r="AN416" s="5">
        <f t="shared" si="39"/>
        <v>69.6909237</v>
      </c>
      <c r="AO416" s="5">
        <f t="shared" si="40"/>
        <v>0.1445626336</v>
      </c>
      <c r="AP416" s="5">
        <f t="shared" si="41"/>
        <v>4.487745761</v>
      </c>
      <c r="AQ416" s="5">
        <f t="shared" si="42"/>
        <v>53.85294913</v>
      </c>
      <c r="AR416" s="5">
        <f t="shared" si="43"/>
        <v>15.83797457</v>
      </c>
      <c r="AS416" s="5">
        <f t="shared" si="44"/>
        <v>1583.797457</v>
      </c>
      <c r="AT416" s="5"/>
      <c r="AU416" s="5">
        <f t="shared" si="71"/>
        <v>126</v>
      </c>
      <c r="AV416" s="5">
        <f t="shared" si="45"/>
        <v>0.03750247675</v>
      </c>
      <c r="AW416" s="5">
        <f t="shared" si="46"/>
        <v>51.62096565</v>
      </c>
      <c r="AX416" s="5">
        <f t="shared" si="47"/>
        <v>0.3488613173</v>
      </c>
      <c r="AY416" s="5">
        <f t="shared" si="48"/>
        <v>4.667721934</v>
      </c>
      <c r="AZ416" s="5">
        <f t="shared" si="49"/>
        <v>60.68038514</v>
      </c>
      <c r="BA416" s="5">
        <f t="shared" si="50"/>
        <v>0</v>
      </c>
      <c r="BB416" s="5">
        <f t="shared" si="51"/>
        <v>0</v>
      </c>
      <c r="BC416" s="5"/>
      <c r="BD416" s="5">
        <f t="shared" si="72"/>
        <v>126</v>
      </c>
      <c r="BE416" s="5">
        <f t="shared" si="52"/>
        <v>0.6967418883</v>
      </c>
      <c r="BF416" s="5">
        <f t="shared" si="53"/>
        <v>65.99036221</v>
      </c>
      <c r="BG416" s="5">
        <f t="shared" si="54"/>
        <v>0.9046566761</v>
      </c>
      <c r="BH416" s="5">
        <f t="shared" si="55"/>
        <v>5.881631843</v>
      </c>
      <c r="BI416" s="5">
        <f t="shared" si="56"/>
        <v>82.34284581</v>
      </c>
      <c r="BJ416" s="5">
        <f t="shared" si="57"/>
        <v>0</v>
      </c>
      <c r="BK416" s="5">
        <f t="shared" si="58"/>
        <v>0</v>
      </c>
      <c r="BL416" s="5"/>
      <c r="BM416" s="5">
        <f t="shared" si="73"/>
        <v>126</v>
      </c>
      <c r="BN416" s="5">
        <f t="shared" si="59"/>
        <v>0.7133813147</v>
      </c>
      <c r="BO416" s="5">
        <f t="shared" si="60"/>
        <v>67.08616135</v>
      </c>
      <c r="BP416" s="5">
        <f t="shared" si="61"/>
        <v>0.5702569645</v>
      </c>
      <c r="BQ416" s="5">
        <f t="shared" si="62"/>
        <v>4.569902174</v>
      </c>
      <c r="BR416" s="5">
        <f t="shared" si="63"/>
        <v>68.54853261</v>
      </c>
      <c r="BS416" s="5">
        <f t="shared" si="64"/>
        <v>0</v>
      </c>
      <c r="BT416" s="5">
        <f t="shared" si="65"/>
        <v>0</v>
      </c>
    </row>
    <row r="417" ht="13.5" customHeight="1">
      <c r="A417" s="5"/>
      <c r="B417" s="5">
        <f t="shared" si="66"/>
        <v>127</v>
      </c>
      <c r="C417" s="5">
        <f t="shared" si="10"/>
        <v>0.6855318674</v>
      </c>
      <c r="D417" s="5">
        <f t="shared" si="11"/>
        <v>67.013379</v>
      </c>
      <c r="E417" s="5">
        <f t="shared" si="12"/>
        <v>0.6716551341</v>
      </c>
      <c r="F417" s="5">
        <f t="shared" si="13"/>
        <v>4.942430813</v>
      </c>
      <c r="G417" s="5">
        <f t="shared" si="14"/>
        <v>39.5394465</v>
      </c>
      <c r="H417" s="5">
        <f t="shared" si="15"/>
        <v>27.4739325</v>
      </c>
      <c r="I417" s="5">
        <f t="shared" si="16"/>
        <v>2747.39325</v>
      </c>
      <c r="J417" s="5"/>
      <c r="K417" s="5">
        <f t="shared" si="67"/>
        <v>127</v>
      </c>
      <c r="L417" s="5">
        <f t="shared" si="17"/>
        <v>0.1221917756</v>
      </c>
      <c r="M417" s="5">
        <f t="shared" si="18"/>
        <v>59.30068111</v>
      </c>
      <c r="N417" s="5">
        <f t="shared" si="19"/>
        <v>0.5133132303</v>
      </c>
      <c r="O417" s="5">
        <f t="shared" si="20"/>
        <v>4.729382252</v>
      </c>
      <c r="P417" s="5">
        <f t="shared" si="21"/>
        <v>42.56444027</v>
      </c>
      <c r="Q417" s="5">
        <f t="shared" si="22"/>
        <v>16.73624084</v>
      </c>
      <c r="R417" s="5">
        <f t="shared" si="23"/>
        <v>1673.624084</v>
      </c>
      <c r="S417" s="5"/>
      <c r="T417" s="5">
        <f t="shared" si="68"/>
        <v>127</v>
      </c>
      <c r="U417" s="5">
        <f t="shared" si="24"/>
        <v>0.1374409844</v>
      </c>
      <c r="V417" s="5">
        <f t="shared" si="25"/>
        <v>56.72128314</v>
      </c>
      <c r="W417" s="5">
        <f t="shared" si="26"/>
        <v>0.1156018677</v>
      </c>
      <c r="X417" s="5">
        <f t="shared" si="27"/>
        <v>4.08231924</v>
      </c>
      <c r="Y417" s="5">
        <f t="shared" si="28"/>
        <v>40.8231924</v>
      </c>
      <c r="Z417" s="5">
        <f t="shared" si="29"/>
        <v>15.89809075</v>
      </c>
      <c r="AA417" s="5">
        <f t="shared" si="30"/>
        <v>1589.809075</v>
      </c>
      <c r="AB417" s="5"/>
      <c r="AC417" s="5">
        <f t="shared" si="69"/>
        <v>127</v>
      </c>
      <c r="AD417" s="5">
        <f t="shared" si="31"/>
        <v>0.3387503826</v>
      </c>
      <c r="AE417" s="5">
        <f t="shared" si="32"/>
        <v>62.57089597</v>
      </c>
      <c r="AF417" s="5">
        <f t="shared" si="33"/>
        <v>0.5669189429</v>
      </c>
      <c r="AG417" s="5">
        <f t="shared" si="34"/>
        <v>4.657404911</v>
      </c>
      <c r="AH417" s="5">
        <f t="shared" si="35"/>
        <v>51.23145403</v>
      </c>
      <c r="AI417" s="5">
        <f t="shared" si="36"/>
        <v>11.33944194</v>
      </c>
      <c r="AJ417" s="5">
        <f t="shared" si="37"/>
        <v>1133.944194</v>
      </c>
      <c r="AK417" s="5"/>
      <c r="AL417" s="5">
        <f t="shared" si="70"/>
        <v>127</v>
      </c>
      <c r="AM417" s="5">
        <f t="shared" si="38"/>
        <v>0.6444284298</v>
      </c>
      <c r="AN417" s="5">
        <f t="shared" si="39"/>
        <v>68.04556497</v>
      </c>
      <c r="AO417" s="5">
        <f t="shared" si="40"/>
        <v>0.2573220909</v>
      </c>
      <c r="AP417" s="5">
        <f t="shared" si="41"/>
        <v>4.05389008</v>
      </c>
      <c r="AQ417" s="5">
        <f t="shared" si="42"/>
        <v>48.64668096</v>
      </c>
      <c r="AR417" s="5">
        <f t="shared" si="43"/>
        <v>19.39888401</v>
      </c>
      <c r="AS417" s="5">
        <f t="shared" si="44"/>
        <v>1939.888401</v>
      </c>
      <c r="AT417" s="5"/>
      <c r="AU417" s="5">
        <f t="shared" si="71"/>
        <v>127</v>
      </c>
      <c r="AV417" s="5">
        <f t="shared" si="45"/>
        <v>0.8981284131</v>
      </c>
      <c r="AW417" s="5">
        <f t="shared" si="46"/>
        <v>67.62555382</v>
      </c>
      <c r="AX417" s="5">
        <f t="shared" si="47"/>
        <v>0.6681537689</v>
      </c>
      <c r="AY417" s="5">
        <f t="shared" si="48"/>
        <v>4.832940066</v>
      </c>
      <c r="AZ417" s="5">
        <f t="shared" si="49"/>
        <v>62.82822085</v>
      </c>
      <c r="BA417" s="5">
        <f t="shared" si="50"/>
        <v>4.79733297</v>
      </c>
      <c r="BB417" s="5">
        <f t="shared" si="51"/>
        <v>479.733297</v>
      </c>
      <c r="BC417" s="5"/>
      <c r="BD417" s="5">
        <f t="shared" si="72"/>
        <v>127</v>
      </c>
      <c r="BE417" s="5">
        <f t="shared" si="52"/>
        <v>0.3958801201</v>
      </c>
      <c r="BF417" s="5">
        <f t="shared" si="53"/>
        <v>61.86634422</v>
      </c>
      <c r="BG417" s="5">
        <f t="shared" si="54"/>
        <v>0.8021167029</v>
      </c>
      <c r="BH417" s="5">
        <f t="shared" si="55"/>
        <v>5.058095119</v>
      </c>
      <c r="BI417" s="5">
        <f t="shared" si="56"/>
        <v>70.81333167</v>
      </c>
      <c r="BJ417" s="5">
        <f t="shared" si="57"/>
        <v>0</v>
      </c>
      <c r="BK417" s="5">
        <f t="shared" si="58"/>
        <v>0</v>
      </c>
      <c r="BL417" s="5"/>
      <c r="BM417" s="5">
        <f t="shared" si="73"/>
        <v>127</v>
      </c>
      <c r="BN417" s="5">
        <f t="shared" si="59"/>
        <v>0.3867702872</v>
      </c>
      <c r="BO417" s="5">
        <f t="shared" si="60"/>
        <v>60.34531908</v>
      </c>
      <c r="BP417" s="5">
        <f t="shared" si="61"/>
        <v>0.8076024005</v>
      </c>
      <c r="BQ417" s="5">
        <f t="shared" si="62"/>
        <v>5.364887002</v>
      </c>
      <c r="BR417" s="5">
        <f t="shared" si="63"/>
        <v>80.47330503</v>
      </c>
      <c r="BS417" s="5">
        <f t="shared" si="64"/>
        <v>0</v>
      </c>
      <c r="BT417" s="5">
        <f t="shared" si="65"/>
        <v>0</v>
      </c>
    </row>
    <row r="418" ht="13.5" customHeight="1">
      <c r="A418" s="5"/>
      <c r="B418" s="5">
        <f t="shared" si="66"/>
        <v>128</v>
      </c>
      <c r="C418" s="5">
        <f t="shared" si="10"/>
        <v>0.25813903</v>
      </c>
      <c r="D418" s="5">
        <f t="shared" si="11"/>
        <v>63.69409949</v>
      </c>
      <c r="E418" s="5">
        <f t="shared" si="12"/>
        <v>0.08408213221</v>
      </c>
      <c r="F418" s="5">
        <f t="shared" si="13"/>
        <v>4.193228209</v>
      </c>
      <c r="G418" s="5">
        <f t="shared" si="14"/>
        <v>33.54582567</v>
      </c>
      <c r="H418" s="5">
        <f t="shared" si="15"/>
        <v>30.14827382</v>
      </c>
      <c r="I418" s="5">
        <f t="shared" si="16"/>
        <v>3014.827382</v>
      </c>
      <c r="J418" s="5"/>
      <c r="K418" s="5">
        <f t="shared" si="67"/>
        <v>128</v>
      </c>
      <c r="L418" s="5">
        <f t="shared" si="17"/>
        <v>0.7945104569</v>
      </c>
      <c r="M418" s="5">
        <f t="shared" si="18"/>
        <v>69.47490972</v>
      </c>
      <c r="N418" s="5">
        <f t="shared" si="19"/>
        <v>0.4353711188</v>
      </c>
      <c r="O418" s="5">
        <f t="shared" si="20"/>
        <v>4.546515547</v>
      </c>
      <c r="P418" s="5">
        <f t="shared" si="21"/>
        <v>40.91863992</v>
      </c>
      <c r="Q418" s="5">
        <f t="shared" si="22"/>
        <v>28.5562698</v>
      </c>
      <c r="R418" s="5">
        <f t="shared" si="23"/>
        <v>2855.62698</v>
      </c>
      <c r="S418" s="5"/>
      <c r="T418" s="5">
        <f t="shared" si="68"/>
        <v>128</v>
      </c>
      <c r="U418" s="5">
        <f t="shared" si="24"/>
        <v>0.06541074616</v>
      </c>
      <c r="V418" s="5">
        <f t="shared" si="25"/>
        <v>53.26110814</v>
      </c>
      <c r="W418" s="5">
        <f t="shared" si="26"/>
        <v>0.5850682832</v>
      </c>
      <c r="X418" s="5">
        <f t="shared" si="27"/>
        <v>4.540292968</v>
      </c>
      <c r="Y418" s="5">
        <f t="shared" si="28"/>
        <v>45.40292968</v>
      </c>
      <c r="Z418" s="5">
        <f t="shared" si="29"/>
        <v>7.85817846</v>
      </c>
      <c r="AA418" s="5">
        <f t="shared" si="30"/>
        <v>785.817846</v>
      </c>
      <c r="AB418" s="5"/>
      <c r="AC418" s="5">
        <f t="shared" si="69"/>
        <v>128</v>
      </c>
      <c r="AD418" s="5">
        <f t="shared" si="31"/>
        <v>0.3631201057</v>
      </c>
      <c r="AE418" s="5">
        <f t="shared" si="32"/>
        <v>62.13741573</v>
      </c>
      <c r="AF418" s="5">
        <f t="shared" si="33"/>
        <v>0.2204928321</v>
      </c>
      <c r="AG418" s="5">
        <f t="shared" si="34"/>
        <v>4.154681175</v>
      </c>
      <c r="AH418" s="5">
        <f t="shared" si="35"/>
        <v>45.70149292</v>
      </c>
      <c r="AI418" s="5">
        <f t="shared" si="36"/>
        <v>16.43592281</v>
      </c>
      <c r="AJ418" s="5">
        <f t="shared" si="37"/>
        <v>1643.592281</v>
      </c>
      <c r="AK418" s="5"/>
      <c r="AL418" s="5">
        <f t="shared" si="70"/>
        <v>128</v>
      </c>
      <c r="AM418" s="5">
        <f t="shared" si="38"/>
        <v>0.981625439</v>
      </c>
      <c r="AN418" s="5">
        <f t="shared" si="39"/>
        <v>80.57890853</v>
      </c>
      <c r="AO418" s="5">
        <f t="shared" si="40"/>
        <v>0.9893836217</v>
      </c>
      <c r="AP418" s="5">
        <f t="shared" si="41"/>
        <v>5.857694359</v>
      </c>
      <c r="AQ418" s="5">
        <f t="shared" si="42"/>
        <v>70.2923323</v>
      </c>
      <c r="AR418" s="5">
        <f t="shared" si="43"/>
        <v>10.28657623</v>
      </c>
      <c r="AS418" s="5">
        <f t="shared" si="44"/>
        <v>1028.657623</v>
      </c>
      <c r="AT418" s="5"/>
      <c r="AU418" s="5">
        <f t="shared" si="71"/>
        <v>128</v>
      </c>
      <c r="AV418" s="5">
        <f t="shared" si="45"/>
        <v>0.3430769344</v>
      </c>
      <c r="AW418" s="5">
        <f t="shared" si="46"/>
        <v>63.18742558</v>
      </c>
      <c r="AX418" s="5">
        <f t="shared" si="47"/>
        <v>0.9130741934</v>
      </c>
      <c r="AY418" s="5">
        <f t="shared" si="48"/>
        <v>5.747405861</v>
      </c>
      <c r="AZ418" s="5">
        <f t="shared" si="49"/>
        <v>74.71627619</v>
      </c>
      <c r="BA418" s="5">
        <f t="shared" si="50"/>
        <v>0</v>
      </c>
      <c r="BB418" s="5">
        <f t="shared" si="51"/>
        <v>0</v>
      </c>
      <c r="BC418" s="5"/>
      <c r="BD418" s="5">
        <f t="shared" si="72"/>
        <v>128</v>
      </c>
      <c r="BE418" s="5">
        <f t="shared" si="52"/>
        <v>0.09926513092</v>
      </c>
      <c r="BF418" s="5">
        <f t="shared" si="53"/>
        <v>52.39448931</v>
      </c>
      <c r="BG418" s="5">
        <f t="shared" si="54"/>
        <v>0.600190969</v>
      </c>
      <c r="BH418" s="5">
        <f t="shared" si="55"/>
        <v>4.847724459</v>
      </c>
      <c r="BI418" s="5">
        <f t="shared" si="56"/>
        <v>67.86814243</v>
      </c>
      <c r="BJ418" s="5">
        <f t="shared" si="57"/>
        <v>0</v>
      </c>
      <c r="BK418" s="5">
        <f t="shared" si="58"/>
        <v>0</v>
      </c>
      <c r="BL418" s="5"/>
      <c r="BM418" s="5">
        <f t="shared" si="73"/>
        <v>128</v>
      </c>
      <c r="BN418" s="5">
        <f t="shared" si="59"/>
        <v>0.007749431857</v>
      </c>
      <c r="BO418" s="5">
        <f t="shared" si="60"/>
        <v>51.0582579</v>
      </c>
      <c r="BP418" s="5">
        <f t="shared" si="61"/>
        <v>0.1445103907</v>
      </c>
      <c r="BQ418" s="5">
        <f t="shared" si="62"/>
        <v>4.105465115</v>
      </c>
      <c r="BR418" s="5">
        <f t="shared" si="63"/>
        <v>61.58197672</v>
      </c>
      <c r="BS418" s="5">
        <f t="shared" si="64"/>
        <v>0</v>
      </c>
      <c r="BT418" s="5">
        <f t="shared" si="65"/>
        <v>0</v>
      </c>
    </row>
    <row r="419" ht="13.5" customHeight="1">
      <c r="A419" s="5"/>
      <c r="B419" s="5">
        <f t="shared" si="66"/>
        <v>129</v>
      </c>
      <c r="C419" s="5">
        <f t="shared" si="10"/>
        <v>0.3168018902</v>
      </c>
      <c r="D419" s="5">
        <f t="shared" si="11"/>
        <v>61.70735228</v>
      </c>
      <c r="E419" s="5">
        <f t="shared" si="12"/>
        <v>0.01469435614</v>
      </c>
      <c r="F419" s="5">
        <f t="shared" si="13"/>
        <v>4.197044244</v>
      </c>
      <c r="G419" s="5">
        <f t="shared" si="14"/>
        <v>33.57635395</v>
      </c>
      <c r="H419" s="5">
        <f t="shared" si="15"/>
        <v>28.13099833</v>
      </c>
      <c r="I419" s="5">
        <f t="shared" si="16"/>
        <v>2813.099833</v>
      </c>
      <c r="J419" s="5"/>
      <c r="K419" s="5">
        <f t="shared" si="67"/>
        <v>129</v>
      </c>
      <c r="L419" s="5">
        <f t="shared" si="17"/>
        <v>0.7859558039</v>
      </c>
      <c r="M419" s="5">
        <f t="shared" si="18"/>
        <v>67.88196084</v>
      </c>
      <c r="N419" s="5">
        <f t="shared" si="19"/>
        <v>0.6124755934</v>
      </c>
      <c r="O419" s="5">
        <f t="shared" si="20"/>
        <v>4.839045766</v>
      </c>
      <c r="P419" s="5">
        <f t="shared" si="21"/>
        <v>43.5514119</v>
      </c>
      <c r="Q419" s="5">
        <f t="shared" si="22"/>
        <v>24.33054894</v>
      </c>
      <c r="R419" s="5">
        <f t="shared" si="23"/>
        <v>2433.054894</v>
      </c>
      <c r="S419" s="5"/>
      <c r="T419" s="5">
        <f t="shared" si="68"/>
        <v>129</v>
      </c>
      <c r="U419" s="5">
        <f t="shared" si="24"/>
        <v>0.725648785</v>
      </c>
      <c r="V419" s="5">
        <f t="shared" si="25"/>
        <v>65.74842758</v>
      </c>
      <c r="W419" s="5">
        <f t="shared" si="26"/>
        <v>0.3781343906</v>
      </c>
      <c r="X419" s="5">
        <f t="shared" si="27"/>
        <v>4.563331</v>
      </c>
      <c r="Y419" s="5">
        <f t="shared" si="28"/>
        <v>45.63331</v>
      </c>
      <c r="Z419" s="5">
        <f t="shared" si="29"/>
        <v>20.11511758</v>
      </c>
      <c r="AA419" s="5">
        <f t="shared" si="30"/>
        <v>2011.511758</v>
      </c>
      <c r="AB419" s="5"/>
      <c r="AC419" s="5">
        <f t="shared" si="69"/>
        <v>129</v>
      </c>
      <c r="AD419" s="5">
        <f t="shared" si="31"/>
        <v>0.2104541804</v>
      </c>
      <c r="AE419" s="5">
        <f t="shared" si="32"/>
        <v>58.21666759</v>
      </c>
      <c r="AF419" s="5">
        <f t="shared" si="33"/>
        <v>0.1580964227</v>
      </c>
      <c r="AG419" s="5">
        <f t="shared" si="34"/>
        <v>4.254305354</v>
      </c>
      <c r="AH419" s="5">
        <f t="shared" si="35"/>
        <v>46.79735889</v>
      </c>
      <c r="AI419" s="5">
        <f t="shared" si="36"/>
        <v>11.4193087</v>
      </c>
      <c r="AJ419" s="5">
        <f t="shared" si="37"/>
        <v>1141.93087</v>
      </c>
      <c r="AK419" s="5"/>
      <c r="AL419" s="5">
        <f t="shared" si="70"/>
        <v>129</v>
      </c>
      <c r="AM419" s="5">
        <f t="shared" si="38"/>
        <v>0.08310017999</v>
      </c>
      <c r="AN419" s="5">
        <f t="shared" si="39"/>
        <v>53.28756153</v>
      </c>
      <c r="AO419" s="5">
        <f t="shared" si="40"/>
        <v>0.213475665</v>
      </c>
      <c r="AP419" s="5">
        <f t="shared" si="41"/>
        <v>4.24644844</v>
      </c>
      <c r="AQ419" s="5">
        <f t="shared" si="42"/>
        <v>50.95738128</v>
      </c>
      <c r="AR419" s="5">
        <f t="shared" si="43"/>
        <v>2.33018025</v>
      </c>
      <c r="AS419" s="5">
        <f t="shared" si="44"/>
        <v>233.018025</v>
      </c>
      <c r="AT419" s="5"/>
      <c r="AU419" s="5">
        <f t="shared" si="71"/>
        <v>129</v>
      </c>
      <c r="AV419" s="5">
        <f t="shared" si="45"/>
        <v>0.559971753</v>
      </c>
      <c r="AW419" s="5">
        <f t="shared" si="46"/>
        <v>68.76847722</v>
      </c>
      <c r="AX419" s="5">
        <f t="shared" si="47"/>
        <v>0.8944703756</v>
      </c>
      <c r="AY419" s="5">
        <f t="shared" si="48"/>
        <v>5.414431135</v>
      </c>
      <c r="AZ419" s="5">
        <f t="shared" si="49"/>
        <v>70.38760476</v>
      </c>
      <c r="BA419" s="5">
        <f t="shared" si="50"/>
        <v>0</v>
      </c>
      <c r="BB419" s="5">
        <f t="shared" si="51"/>
        <v>0</v>
      </c>
      <c r="BC419" s="5"/>
      <c r="BD419" s="5">
        <f t="shared" si="72"/>
        <v>129</v>
      </c>
      <c r="BE419" s="5">
        <f t="shared" si="52"/>
        <v>0.7298081906</v>
      </c>
      <c r="BF419" s="5">
        <f t="shared" si="53"/>
        <v>67.74254308</v>
      </c>
      <c r="BG419" s="5">
        <f t="shared" si="54"/>
        <v>0.7080321566</v>
      </c>
      <c r="BH419" s="5">
        <f t="shared" si="55"/>
        <v>5.135765004</v>
      </c>
      <c r="BI419" s="5">
        <f t="shared" si="56"/>
        <v>71.90071006</v>
      </c>
      <c r="BJ419" s="5">
        <f t="shared" si="57"/>
        <v>0</v>
      </c>
      <c r="BK419" s="5">
        <f t="shared" si="58"/>
        <v>0</v>
      </c>
      <c r="BL419" s="5"/>
      <c r="BM419" s="5">
        <f t="shared" si="73"/>
        <v>129</v>
      </c>
      <c r="BN419" s="5">
        <f t="shared" si="59"/>
        <v>0.4987207906</v>
      </c>
      <c r="BO419" s="5">
        <f t="shared" si="60"/>
        <v>61.63447524</v>
      </c>
      <c r="BP419" s="5">
        <f t="shared" si="61"/>
        <v>0.6700135723</v>
      </c>
      <c r="BQ419" s="5">
        <f t="shared" si="62"/>
        <v>4.703086698</v>
      </c>
      <c r="BR419" s="5">
        <f t="shared" si="63"/>
        <v>70.54630047</v>
      </c>
      <c r="BS419" s="5">
        <f t="shared" si="64"/>
        <v>0</v>
      </c>
      <c r="BT419" s="5">
        <f t="shared" si="65"/>
        <v>0</v>
      </c>
    </row>
    <row r="420" ht="13.5" customHeight="1">
      <c r="A420" s="5"/>
      <c r="B420" s="5">
        <f t="shared" si="66"/>
        <v>130</v>
      </c>
      <c r="C420" s="5">
        <f t="shared" si="10"/>
        <v>0.4035775064</v>
      </c>
      <c r="D420" s="5">
        <f t="shared" si="11"/>
        <v>60.31533532</v>
      </c>
      <c r="E420" s="5">
        <f t="shared" si="12"/>
        <v>0.4452405994</v>
      </c>
      <c r="F420" s="5">
        <f t="shared" si="13"/>
        <v>4.543987673</v>
      </c>
      <c r="G420" s="5">
        <f t="shared" si="14"/>
        <v>36.35190139</v>
      </c>
      <c r="H420" s="5">
        <f t="shared" si="15"/>
        <v>23.96343393</v>
      </c>
      <c r="I420" s="5">
        <f t="shared" si="16"/>
        <v>2396.343393</v>
      </c>
      <c r="J420" s="5"/>
      <c r="K420" s="5">
        <f t="shared" si="67"/>
        <v>130</v>
      </c>
      <c r="L420" s="5">
        <f t="shared" si="17"/>
        <v>0.494050088</v>
      </c>
      <c r="M420" s="5">
        <f t="shared" si="18"/>
        <v>64.5578134</v>
      </c>
      <c r="N420" s="5">
        <f t="shared" si="19"/>
        <v>0.5729342545</v>
      </c>
      <c r="O420" s="5">
        <f t="shared" si="20"/>
        <v>4.586087365</v>
      </c>
      <c r="P420" s="5">
        <f t="shared" si="21"/>
        <v>41.27478628</v>
      </c>
      <c r="Q420" s="5">
        <f t="shared" si="22"/>
        <v>23.28302712</v>
      </c>
      <c r="R420" s="5">
        <f t="shared" si="23"/>
        <v>2328.302712</v>
      </c>
      <c r="S420" s="5"/>
      <c r="T420" s="5">
        <f t="shared" si="68"/>
        <v>130</v>
      </c>
      <c r="U420" s="5">
        <f t="shared" si="24"/>
        <v>0.7380832048</v>
      </c>
      <c r="V420" s="5">
        <f t="shared" si="25"/>
        <v>67.86715116</v>
      </c>
      <c r="W420" s="5">
        <f t="shared" si="26"/>
        <v>0.01329930919</v>
      </c>
      <c r="X420" s="5">
        <f t="shared" si="27"/>
        <v>4.476861271</v>
      </c>
      <c r="Y420" s="5">
        <f t="shared" si="28"/>
        <v>44.76861271</v>
      </c>
      <c r="Z420" s="5">
        <f t="shared" si="29"/>
        <v>23.09853845</v>
      </c>
      <c r="AA420" s="5">
        <f t="shared" si="30"/>
        <v>2309.853845</v>
      </c>
      <c r="AB420" s="5"/>
      <c r="AC420" s="5">
        <f t="shared" si="69"/>
        <v>130</v>
      </c>
      <c r="AD420" s="5">
        <f t="shared" si="31"/>
        <v>0.1884127931</v>
      </c>
      <c r="AE420" s="5">
        <f t="shared" si="32"/>
        <v>57.88920707</v>
      </c>
      <c r="AF420" s="5">
        <f t="shared" si="33"/>
        <v>0.4190530849</v>
      </c>
      <c r="AG420" s="5">
        <f t="shared" si="34"/>
        <v>4.918672101</v>
      </c>
      <c r="AH420" s="5">
        <f t="shared" si="35"/>
        <v>54.10539311</v>
      </c>
      <c r="AI420" s="5">
        <f t="shared" si="36"/>
        <v>3.783813961</v>
      </c>
      <c r="AJ420" s="5">
        <f t="shared" si="37"/>
        <v>378.3813961</v>
      </c>
      <c r="AK420" s="5"/>
      <c r="AL420" s="5">
        <f t="shared" si="70"/>
        <v>130</v>
      </c>
      <c r="AM420" s="5">
        <f t="shared" si="38"/>
        <v>0.734203926</v>
      </c>
      <c r="AN420" s="5">
        <f t="shared" si="39"/>
        <v>68.15925472</v>
      </c>
      <c r="AO420" s="5">
        <f t="shared" si="40"/>
        <v>0.7181448612</v>
      </c>
      <c r="AP420" s="5">
        <f t="shared" si="41"/>
        <v>5.017690333</v>
      </c>
      <c r="AQ420" s="5">
        <f t="shared" si="42"/>
        <v>60.21228399</v>
      </c>
      <c r="AR420" s="5">
        <f t="shared" si="43"/>
        <v>7.946970734</v>
      </c>
      <c r="AS420" s="5">
        <f t="shared" si="44"/>
        <v>794.6970734</v>
      </c>
      <c r="AT420" s="5"/>
      <c r="AU420" s="5">
        <f t="shared" si="71"/>
        <v>130</v>
      </c>
      <c r="AV420" s="5">
        <f t="shared" si="45"/>
        <v>0.9878546768</v>
      </c>
      <c r="AW420" s="5">
        <f t="shared" si="46"/>
        <v>84.65582834</v>
      </c>
      <c r="AX420" s="5">
        <f t="shared" si="47"/>
        <v>0.4413000755</v>
      </c>
      <c r="AY420" s="5">
        <f t="shared" si="48"/>
        <v>4.914588301</v>
      </c>
      <c r="AZ420" s="5">
        <f t="shared" si="49"/>
        <v>63.88964791</v>
      </c>
      <c r="BA420" s="5">
        <f t="shared" si="50"/>
        <v>20.76618043</v>
      </c>
      <c r="BB420" s="5">
        <f t="shared" si="51"/>
        <v>2076.618043</v>
      </c>
      <c r="BC420" s="5"/>
      <c r="BD420" s="5">
        <f t="shared" si="72"/>
        <v>130</v>
      </c>
      <c r="BE420" s="5">
        <f t="shared" si="52"/>
        <v>0.87598794</v>
      </c>
      <c r="BF420" s="5">
        <f t="shared" si="53"/>
        <v>66.10045195</v>
      </c>
      <c r="BG420" s="5">
        <f t="shared" si="54"/>
        <v>0.1230519637</v>
      </c>
      <c r="BH420" s="5">
        <f t="shared" si="55"/>
        <v>4.213994249</v>
      </c>
      <c r="BI420" s="5">
        <f t="shared" si="56"/>
        <v>58.99591948</v>
      </c>
      <c r="BJ420" s="5">
        <f t="shared" si="57"/>
        <v>7.104532466</v>
      </c>
      <c r="BK420" s="5">
        <f t="shared" si="58"/>
        <v>710.4532466</v>
      </c>
      <c r="BL420" s="5"/>
      <c r="BM420" s="5">
        <f t="shared" si="73"/>
        <v>130</v>
      </c>
      <c r="BN420" s="5">
        <f t="shared" si="59"/>
        <v>0.6746657316</v>
      </c>
      <c r="BO420" s="5">
        <f t="shared" si="60"/>
        <v>69.07579495</v>
      </c>
      <c r="BP420" s="5">
        <f t="shared" si="61"/>
        <v>0.8371430374</v>
      </c>
      <c r="BQ420" s="5">
        <f t="shared" si="62"/>
        <v>5.191298207</v>
      </c>
      <c r="BR420" s="5">
        <f t="shared" si="63"/>
        <v>77.8694731</v>
      </c>
      <c r="BS420" s="5">
        <f t="shared" si="64"/>
        <v>0</v>
      </c>
      <c r="BT420" s="5">
        <f t="shared" si="65"/>
        <v>0</v>
      </c>
    </row>
    <row r="421" ht="13.5" customHeight="1">
      <c r="A421" s="5"/>
      <c r="B421" s="5">
        <f t="shared" si="66"/>
        <v>131</v>
      </c>
      <c r="C421" s="5">
        <f t="shared" si="10"/>
        <v>0.8372073904</v>
      </c>
      <c r="D421" s="5">
        <f t="shared" si="11"/>
        <v>66.27467454</v>
      </c>
      <c r="E421" s="5">
        <f t="shared" si="12"/>
        <v>0.8116344989</v>
      </c>
      <c r="F421" s="5">
        <f t="shared" si="13"/>
        <v>5.16421102</v>
      </c>
      <c r="G421" s="5">
        <f t="shared" si="14"/>
        <v>41.31368816</v>
      </c>
      <c r="H421" s="5">
        <f t="shared" si="15"/>
        <v>24.96098638</v>
      </c>
      <c r="I421" s="5">
        <f t="shared" si="16"/>
        <v>2496.098638</v>
      </c>
      <c r="J421" s="5"/>
      <c r="K421" s="5">
        <f t="shared" si="67"/>
        <v>131</v>
      </c>
      <c r="L421" s="5">
        <f t="shared" si="17"/>
        <v>0.8200106366</v>
      </c>
      <c r="M421" s="5">
        <f t="shared" si="18"/>
        <v>67.86943979</v>
      </c>
      <c r="N421" s="5">
        <f t="shared" si="19"/>
        <v>0.8998572863</v>
      </c>
      <c r="O421" s="5">
        <f t="shared" si="20"/>
        <v>5.073111518</v>
      </c>
      <c r="P421" s="5">
        <f t="shared" si="21"/>
        <v>45.65800366</v>
      </c>
      <c r="Q421" s="5">
        <f t="shared" si="22"/>
        <v>22.21143613</v>
      </c>
      <c r="R421" s="5">
        <f t="shared" si="23"/>
        <v>2221.143613</v>
      </c>
      <c r="S421" s="5"/>
      <c r="T421" s="5">
        <f t="shared" si="68"/>
        <v>131</v>
      </c>
      <c r="U421" s="5">
        <f t="shared" si="24"/>
        <v>0.01907878431</v>
      </c>
      <c r="V421" s="5">
        <f t="shared" si="25"/>
        <v>53.45710157</v>
      </c>
      <c r="W421" s="5">
        <f t="shared" si="26"/>
        <v>0.3838463011</v>
      </c>
      <c r="X421" s="5">
        <f t="shared" si="27"/>
        <v>4.533230667</v>
      </c>
      <c r="Y421" s="5">
        <f t="shared" si="28"/>
        <v>45.33230667</v>
      </c>
      <c r="Z421" s="5">
        <f t="shared" si="29"/>
        <v>8.124794904</v>
      </c>
      <c r="AA421" s="5">
        <f t="shared" si="30"/>
        <v>812.4794904</v>
      </c>
      <c r="AB421" s="5"/>
      <c r="AC421" s="5">
        <f t="shared" si="69"/>
        <v>131</v>
      </c>
      <c r="AD421" s="5">
        <f t="shared" si="31"/>
        <v>0.6345525515</v>
      </c>
      <c r="AE421" s="5">
        <f t="shared" si="32"/>
        <v>68.0145804</v>
      </c>
      <c r="AF421" s="5">
        <f t="shared" si="33"/>
        <v>0.6313567735</v>
      </c>
      <c r="AG421" s="5">
        <f t="shared" si="34"/>
        <v>4.890982135</v>
      </c>
      <c r="AH421" s="5">
        <f t="shared" si="35"/>
        <v>53.80080349</v>
      </c>
      <c r="AI421" s="5">
        <f t="shared" si="36"/>
        <v>14.21377691</v>
      </c>
      <c r="AJ421" s="5">
        <f t="shared" si="37"/>
        <v>1421.377691</v>
      </c>
      <c r="AK421" s="5"/>
      <c r="AL421" s="5">
        <f t="shared" si="70"/>
        <v>131</v>
      </c>
      <c r="AM421" s="5">
        <f t="shared" si="38"/>
        <v>0.9022554823</v>
      </c>
      <c r="AN421" s="5">
        <f t="shared" si="39"/>
        <v>75.82433875</v>
      </c>
      <c r="AO421" s="5">
        <f t="shared" si="40"/>
        <v>0.2434083416</v>
      </c>
      <c r="AP421" s="5">
        <f t="shared" si="41"/>
        <v>4.026191566</v>
      </c>
      <c r="AQ421" s="5">
        <f t="shared" si="42"/>
        <v>48.3142988</v>
      </c>
      <c r="AR421" s="5">
        <f t="shared" si="43"/>
        <v>27.51003995</v>
      </c>
      <c r="AS421" s="5">
        <f t="shared" si="44"/>
        <v>2751.003995</v>
      </c>
      <c r="AT421" s="5"/>
      <c r="AU421" s="5">
        <f t="shared" si="71"/>
        <v>131</v>
      </c>
      <c r="AV421" s="5">
        <f t="shared" si="45"/>
        <v>0.8860665779</v>
      </c>
      <c r="AW421" s="5">
        <f t="shared" si="46"/>
        <v>68.65869543</v>
      </c>
      <c r="AX421" s="5">
        <f t="shared" si="47"/>
        <v>0.5223493156</v>
      </c>
      <c r="AY421" s="5">
        <f t="shared" si="48"/>
        <v>4.870639677</v>
      </c>
      <c r="AZ421" s="5">
        <f t="shared" si="49"/>
        <v>63.3183158</v>
      </c>
      <c r="BA421" s="5">
        <f t="shared" si="50"/>
        <v>5.340379627</v>
      </c>
      <c r="BB421" s="5">
        <f t="shared" si="51"/>
        <v>534.0379627</v>
      </c>
      <c r="BC421" s="5"/>
      <c r="BD421" s="5">
        <f t="shared" si="72"/>
        <v>131</v>
      </c>
      <c r="BE421" s="5">
        <f t="shared" si="52"/>
        <v>0.53363342</v>
      </c>
      <c r="BF421" s="5">
        <f t="shared" si="53"/>
        <v>61.74738606</v>
      </c>
      <c r="BG421" s="5">
        <f t="shared" si="54"/>
        <v>0.7835266882</v>
      </c>
      <c r="BH421" s="5">
        <f t="shared" si="55"/>
        <v>5.121838217</v>
      </c>
      <c r="BI421" s="5">
        <f t="shared" si="56"/>
        <v>71.70573504</v>
      </c>
      <c r="BJ421" s="5">
        <f t="shared" si="57"/>
        <v>0</v>
      </c>
      <c r="BK421" s="5">
        <f t="shared" si="58"/>
        <v>0</v>
      </c>
      <c r="BL421" s="5"/>
      <c r="BM421" s="5">
        <f t="shared" si="73"/>
        <v>131</v>
      </c>
      <c r="BN421" s="5">
        <f t="shared" si="59"/>
        <v>0.5849154724</v>
      </c>
      <c r="BO421" s="5">
        <f t="shared" si="60"/>
        <v>65.84822481</v>
      </c>
      <c r="BP421" s="5">
        <f t="shared" si="61"/>
        <v>0.7626070121</v>
      </c>
      <c r="BQ421" s="5">
        <f t="shared" si="62"/>
        <v>5.099502754</v>
      </c>
      <c r="BR421" s="5">
        <f t="shared" si="63"/>
        <v>76.49254131</v>
      </c>
      <c r="BS421" s="5">
        <f t="shared" si="64"/>
        <v>0</v>
      </c>
      <c r="BT421" s="5">
        <f t="shared" si="65"/>
        <v>0</v>
      </c>
    </row>
    <row r="422" ht="13.5" customHeight="1">
      <c r="A422" s="5"/>
      <c r="B422" s="5">
        <f t="shared" si="66"/>
        <v>132</v>
      </c>
      <c r="C422" s="5">
        <f t="shared" si="10"/>
        <v>0.04666083816</v>
      </c>
      <c r="D422" s="5">
        <f t="shared" si="11"/>
        <v>52.80864985</v>
      </c>
      <c r="E422" s="5">
        <f t="shared" si="12"/>
        <v>0.541974814</v>
      </c>
      <c r="F422" s="5">
        <f t="shared" si="13"/>
        <v>4.956632229</v>
      </c>
      <c r="G422" s="5">
        <f t="shared" si="14"/>
        <v>39.65305783</v>
      </c>
      <c r="H422" s="5">
        <f t="shared" si="15"/>
        <v>13.15559202</v>
      </c>
      <c r="I422" s="5">
        <f t="shared" si="16"/>
        <v>1315.559202</v>
      </c>
      <c r="J422" s="5"/>
      <c r="K422" s="5">
        <f t="shared" si="67"/>
        <v>132</v>
      </c>
      <c r="L422" s="5">
        <f t="shared" si="17"/>
        <v>0.6965823299</v>
      </c>
      <c r="M422" s="5">
        <f t="shared" si="18"/>
        <v>67.74107583</v>
      </c>
      <c r="N422" s="5">
        <f t="shared" si="19"/>
        <v>0.08333626795</v>
      </c>
      <c r="O422" s="5">
        <f t="shared" si="20"/>
        <v>4.223650858</v>
      </c>
      <c r="P422" s="5">
        <f t="shared" si="21"/>
        <v>38.01285772</v>
      </c>
      <c r="Q422" s="5">
        <f t="shared" si="22"/>
        <v>29.72821811</v>
      </c>
      <c r="R422" s="5">
        <f t="shared" si="23"/>
        <v>2972.821811</v>
      </c>
      <c r="S422" s="5"/>
      <c r="T422" s="5">
        <f t="shared" si="68"/>
        <v>132</v>
      </c>
      <c r="U422" s="5">
        <f t="shared" si="24"/>
        <v>0.01493986881</v>
      </c>
      <c r="V422" s="5">
        <f t="shared" si="25"/>
        <v>51.77316156</v>
      </c>
      <c r="W422" s="5">
        <f t="shared" si="26"/>
        <v>0.4670407117</v>
      </c>
      <c r="X422" s="5">
        <f t="shared" si="27"/>
        <v>4.784331238</v>
      </c>
      <c r="Y422" s="5">
        <f t="shared" si="28"/>
        <v>47.84331238</v>
      </c>
      <c r="Z422" s="5">
        <f t="shared" si="29"/>
        <v>3.92984918</v>
      </c>
      <c r="AA422" s="5">
        <f t="shared" si="30"/>
        <v>392.984918</v>
      </c>
      <c r="AB422" s="5"/>
      <c r="AC422" s="5">
        <f t="shared" si="69"/>
        <v>132</v>
      </c>
      <c r="AD422" s="5">
        <f t="shared" si="31"/>
        <v>0.8270038736</v>
      </c>
      <c r="AE422" s="5">
        <f t="shared" si="32"/>
        <v>65.37279825</v>
      </c>
      <c r="AF422" s="5">
        <f t="shared" si="33"/>
        <v>0.4009990203</v>
      </c>
      <c r="AG422" s="5">
        <f t="shared" si="34"/>
        <v>4.9792185</v>
      </c>
      <c r="AH422" s="5">
        <f t="shared" si="35"/>
        <v>54.7714035</v>
      </c>
      <c r="AI422" s="5">
        <f t="shared" si="36"/>
        <v>10.60139476</v>
      </c>
      <c r="AJ422" s="5">
        <f t="shared" si="37"/>
        <v>1060.139476</v>
      </c>
      <c r="AK422" s="5"/>
      <c r="AL422" s="5">
        <f t="shared" si="70"/>
        <v>132</v>
      </c>
      <c r="AM422" s="5">
        <f t="shared" si="38"/>
        <v>0.6534707767</v>
      </c>
      <c r="AN422" s="5">
        <f t="shared" si="39"/>
        <v>69.71256773</v>
      </c>
      <c r="AO422" s="5">
        <f t="shared" si="40"/>
        <v>0.9674435353</v>
      </c>
      <c r="AP422" s="5">
        <f t="shared" si="41"/>
        <v>5.694754306</v>
      </c>
      <c r="AQ422" s="5">
        <f t="shared" si="42"/>
        <v>68.33705168</v>
      </c>
      <c r="AR422" s="5">
        <f t="shared" si="43"/>
        <v>1.375516052</v>
      </c>
      <c r="AS422" s="5">
        <f t="shared" si="44"/>
        <v>137.5516052</v>
      </c>
      <c r="AT422" s="5"/>
      <c r="AU422" s="5">
        <f t="shared" si="71"/>
        <v>132</v>
      </c>
      <c r="AV422" s="5">
        <f t="shared" si="45"/>
        <v>0.05409641246</v>
      </c>
      <c r="AW422" s="5">
        <f t="shared" si="46"/>
        <v>52.55543608</v>
      </c>
      <c r="AX422" s="5">
        <f t="shared" si="47"/>
        <v>0.07641212795</v>
      </c>
      <c r="AY422" s="5">
        <f t="shared" si="48"/>
        <v>4.24933361</v>
      </c>
      <c r="AZ422" s="5">
        <f t="shared" si="49"/>
        <v>55.24133694</v>
      </c>
      <c r="BA422" s="5">
        <f t="shared" si="50"/>
        <v>0</v>
      </c>
      <c r="BB422" s="5">
        <f t="shared" si="51"/>
        <v>0</v>
      </c>
      <c r="BC422" s="5"/>
      <c r="BD422" s="5">
        <f t="shared" si="72"/>
        <v>132</v>
      </c>
      <c r="BE422" s="5">
        <f t="shared" si="52"/>
        <v>0.666050299</v>
      </c>
      <c r="BF422" s="5">
        <f t="shared" si="53"/>
        <v>66.49114422</v>
      </c>
      <c r="BG422" s="5">
        <f t="shared" si="54"/>
        <v>0.1292095927</v>
      </c>
      <c r="BH422" s="5">
        <f t="shared" si="55"/>
        <v>4.074955316</v>
      </c>
      <c r="BI422" s="5">
        <f t="shared" si="56"/>
        <v>57.04937442</v>
      </c>
      <c r="BJ422" s="5">
        <f t="shared" si="57"/>
        <v>9.44176979</v>
      </c>
      <c r="BK422" s="5">
        <f t="shared" si="58"/>
        <v>944.176979</v>
      </c>
      <c r="BL422" s="5"/>
      <c r="BM422" s="5">
        <f t="shared" si="73"/>
        <v>132</v>
      </c>
      <c r="BN422" s="5">
        <f t="shared" si="59"/>
        <v>0.03404178793</v>
      </c>
      <c r="BO422" s="5">
        <f t="shared" si="60"/>
        <v>51.93616941</v>
      </c>
      <c r="BP422" s="5">
        <f t="shared" si="61"/>
        <v>0.5909121039</v>
      </c>
      <c r="BQ422" s="5">
        <f t="shared" si="62"/>
        <v>4.685997941</v>
      </c>
      <c r="BR422" s="5">
        <f t="shared" si="63"/>
        <v>70.28996911</v>
      </c>
      <c r="BS422" s="5">
        <f t="shared" si="64"/>
        <v>0</v>
      </c>
      <c r="BT422" s="5">
        <f t="shared" si="65"/>
        <v>0</v>
      </c>
    </row>
    <row r="423" ht="13.5" customHeight="1">
      <c r="A423" s="5"/>
      <c r="B423" s="5">
        <f t="shared" si="66"/>
        <v>133</v>
      </c>
      <c r="C423" s="5">
        <f t="shared" si="10"/>
        <v>0.606832805</v>
      </c>
      <c r="D423" s="5">
        <f t="shared" si="11"/>
        <v>68.12672929</v>
      </c>
      <c r="E423" s="5">
        <f t="shared" si="12"/>
        <v>0.7454184908</v>
      </c>
      <c r="F423" s="5">
        <f t="shared" si="13"/>
        <v>5.216212598</v>
      </c>
      <c r="G423" s="5">
        <f t="shared" si="14"/>
        <v>41.72970078</v>
      </c>
      <c r="H423" s="5">
        <f t="shared" si="15"/>
        <v>26.39702851</v>
      </c>
      <c r="I423" s="5">
        <f t="shared" si="16"/>
        <v>2639.702851</v>
      </c>
      <c r="J423" s="5"/>
      <c r="K423" s="5">
        <f t="shared" si="67"/>
        <v>133</v>
      </c>
      <c r="L423" s="5">
        <f t="shared" si="17"/>
        <v>0.3797179951</v>
      </c>
      <c r="M423" s="5">
        <f t="shared" si="18"/>
        <v>64.97991778</v>
      </c>
      <c r="N423" s="5">
        <f t="shared" si="19"/>
        <v>0.4356174101</v>
      </c>
      <c r="O423" s="5">
        <f t="shared" si="20"/>
        <v>4.963775353</v>
      </c>
      <c r="P423" s="5">
        <f t="shared" si="21"/>
        <v>44.67397818</v>
      </c>
      <c r="Q423" s="5">
        <f t="shared" si="22"/>
        <v>20.3059396</v>
      </c>
      <c r="R423" s="5">
        <f t="shared" si="23"/>
        <v>2030.59396</v>
      </c>
      <c r="S423" s="5"/>
      <c r="T423" s="5">
        <f t="shared" si="68"/>
        <v>133</v>
      </c>
      <c r="U423" s="5">
        <f t="shared" si="24"/>
        <v>0.8025730851</v>
      </c>
      <c r="V423" s="5">
        <f t="shared" si="25"/>
        <v>67.8963305</v>
      </c>
      <c r="W423" s="5">
        <f t="shared" si="26"/>
        <v>0.1267543624</v>
      </c>
      <c r="X423" s="5">
        <f t="shared" si="27"/>
        <v>4.457815121</v>
      </c>
      <c r="Y423" s="5">
        <f t="shared" si="28"/>
        <v>44.57815121</v>
      </c>
      <c r="Z423" s="5">
        <f t="shared" si="29"/>
        <v>23.31817929</v>
      </c>
      <c r="AA423" s="5">
        <f t="shared" si="30"/>
        <v>2331.817929</v>
      </c>
      <c r="AB423" s="5"/>
      <c r="AC423" s="5">
        <f t="shared" si="69"/>
        <v>133</v>
      </c>
      <c r="AD423" s="5">
        <f t="shared" si="31"/>
        <v>0.3901013007</v>
      </c>
      <c r="AE423" s="5">
        <f t="shared" si="32"/>
        <v>61.62842952</v>
      </c>
      <c r="AF423" s="5">
        <f t="shared" si="33"/>
        <v>0.528368061</v>
      </c>
      <c r="AG423" s="5">
        <f t="shared" si="34"/>
        <v>4.605167411</v>
      </c>
      <c r="AH423" s="5">
        <f t="shared" si="35"/>
        <v>50.65684152</v>
      </c>
      <c r="AI423" s="5">
        <f t="shared" si="36"/>
        <v>10.971588</v>
      </c>
      <c r="AJ423" s="5">
        <f t="shared" si="37"/>
        <v>1097.1588</v>
      </c>
      <c r="AK423" s="5"/>
      <c r="AL423" s="5">
        <f t="shared" si="70"/>
        <v>133</v>
      </c>
      <c r="AM423" s="5">
        <f t="shared" si="38"/>
        <v>0.2929477151</v>
      </c>
      <c r="AN423" s="5">
        <f t="shared" si="39"/>
        <v>64.66123714</v>
      </c>
      <c r="AO423" s="5">
        <f t="shared" si="40"/>
        <v>0.0005776074148</v>
      </c>
      <c r="AP423" s="5">
        <f t="shared" si="41"/>
        <v>4.434390107</v>
      </c>
      <c r="AQ423" s="5">
        <f t="shared" si="42"/>
        <v>53.21268129</v>
      </c>
      <c r="AR423" s="5">
        <f t="shared" si="43"/>
        <v>11.44855586</v>
      </c>
      <c r="AS423" s="5">
        <f t="shared" si="44"/>
        <v>1144.855586</v>
      </c>
      <c r="AT423" s="5"/>
      <c r="AU423" s="5">
        <f t="shared" si="71"/>
        <v>133</v>
      </c>
      <c r="AV423" s="5">
        <f t="shared" si="45"/>
        <v>0.2610012271</v>
      </c>
      <c r="AW423" s="5">
        <f t="shared" si="46"/>
        <v>61.773226</v>
      </c>
      <c r="AX423" s="5">
        <f t="shared" si="47"/>
        <v>0.6518363741</v>
      </c>
      <c r="AY423" s="5">
        <f t="shared" si="48"/>
        <v>4.656032907</v>
      </c>
      <c r="AZ423" s="5">
        <f t="shared" si="49"/>
        <v>60.52842779</v>
      </c>
      <c r="BA423" s="5">
        <f t="shared" si="50"/>
        <v>1.244798206</v>
      </c>
      <c r="BB423" s="5">
        <f t="shared" si="51"/>
        <v>124.4798206</v>
      </c>
      <c r="BC423" s="5"/>
      <c r="BD423" s="5">
        <f t="shared" si="72"/>
        <v>133</v>
      </c>
      <c r="BE423" s="5">
        <f t="shared" si="52"/>
        <v>0.9199648615</v>
      </c>
      <c r="BF423" s="5">
        <f t="shared" si="53"/>
        <v>76.20609398</v>
      </c>
      <c r="BG423" s="5">
        <f t="shared" si="54"/>
        <v>0.02579047045</v>
      </c>
      <c r="BH423" s="5">
        <f t="shared" si="55"/>
        <v>4.480219953</v>
      </c>
      <c r="BI423" s="5">
        <f t="shared" si="56"/>
        <v>62.72307934</v>
      </c>
      <c r="BJ423" s="5">
        <f t="shared" si="57"/>
        <v>13.48301464</v>
      </c>
      <c r="BK423" s="5">
        <f t="shared" si="58"/>
        <v>1348.301464</v>
      </c>
      <c r="BL423" s="5"/>
      <c r="BM423" s="5">
        <f t="shared" si="73"/>
        <v>133</v>
      </c>
      <c r="BN423" s="5">
        <f t="shared" si="59"/>
        <v>0.1200097365</v>
      </c>
      <c r="BO423" s="5">
        <f t="shared" si="60"/>
        <v>56.74813978</v>
      </c>
      <c r="BP423" s="5">
        <f t="shared" si="61"/>
        <v>0.3885640224</v>
      </c>
      <c r="BQ423" s="5">
        <f t="shared" si="62"/>
        <v>4.622652388</v>
      </c>
      <c r="BR423" s="5">
        <f t="shared" si="63"/>
        <v>69.33978582</v>
      </c>
      <c r="BS423" s="5">
        <f t="shared" si="64"/>
        <v>0</v>
      </c>
      <c r="BT423" s="5">
        <f t="shared" si="65"/>
        <v>0</v>
      </c>
    </row>
    <row r="424" ht="13.5" customHeight="1">
      <c r="A424" s="5"/>
      <c r="B424" s="5">
        <f t="shared" si="66"/>
        <v>134</v>
      </c>
      <c r="C424" s="5">
        <f t="shared" si="10"/>
        <v>0.1813296485</v>
      </c>
      <c r="D424" s="5">
        <f t="shared" si="11"/>
        <v>59.26474709</v>
      </c>
      <c r="E424" s="5">
        <f t="shared" si="12"/>
        <v>0.444418214</v>
      </c>
      <c r="F424" s="5">
        <f t="shared" si="13"/>
        <v>4.69692614</v>
      </c>
      <c r="G424" s="5">
        <f t="shared" si="14"/>
        <v>37.57540912</v>
      </c>
      <c r="H424" s="5">
        <f t="shared" si="15"/>
        <v>21.68933797</v>
      </c>
      <c r="I424" s="5">
        <f t="shared" si="16"/>
        <v>2168.933797</v>
      </c>
      <c r="J424" s="5"/>
      <c r="K424" s="5">
        <f t="shared" si="67"/>
        <v>134</v>
      </c>
      <c r="L424" s="5">
        <f t="shared" si="17"/>
        <v>0.02136436048</v>
      </c>
      <c r="M424" s="5">
        <f t="shared" si="18"/>
        <v>50.36526491</v>
      </c>
      <c r="N424" s="5">
        <f t="shared" si="19"/>
        <v>0.7985387377</v>
      </c>
      <c r="O424" s="5">
        <f t="shared" si="20"/>
        <v>5.084313027</v>
      </c>
      <c r="P424" s="5">
        <f t="shared" si="21"/>
        <v>45.75881724</v>
      </c>
      <c r="Q424" s="5">
        <f t="shared" si="22"/>
        <v>4.606447667</v>
      </c>
      <c r="R424" s="5">
        <f t="shared" si="23"/>
        <v>460.6447667</v>
      </c>
      <c r="S424" s="5"/>
      <c r="T424" s="5">
        <f t="shared" si="68"/>
        <v>134</v>
      </c>
      <c r="U424" s="5">
        <f t="shared" si="24"/>
        <v>0.3129850314</v>
      </c>
      <c r="V424" s="5">
        <f t="shared" si="25"/>
        <v>63.3199935</v>
      </c>
      <c r="W424" s="5">
        <f t="shared" si="26"/>
        <v>0.7005985566</v>
      </c>
      <c r="X424" s="5">
        <f t="shared" si="27"/>
        <v>5.489843082</v>
      </c>
      <c r="Y424" s="5">
        <f t="shared" si="28"/>
        <v>54.89843082</v>
      </c>
      <c r="Z424" s="5">
        <f t="shared" si="29"/>
        <v>8.421562676</v>
      </c>
      <c r="AA424" s="5">
        <f t="shared" si="30"/>
        <v>842.1562676</v>
      </c>
      <c r="AB424" s="5"/>
      <c r="AC424" s="5">
        <f t="shared" si="69"/>
        <v>134</v>
      </c>
      <c r="AD424" s="5">
        <f t="shared" si="31"/>
        <v>0.9065977803</v>
      </c>
      <c r="AE424" s="5">
        <f t="shared" si="32"/>
        <v>78.96490447</v>
      </c>
      <c r="AF424" s="5">
        <f t="shared" si="33"/>
        <v>0.5639827709</v>
      </c>
      <c r="AG424" s="5">
        <f t="shared" si="34"/>
        <v>4.969268815</v>
      </c>
      <c r="AH424" s="5">
        <f t="shared" si="35"/>
        <v>54.66195696</v>
      </c>
      <c r="AI424" s="5">
        <f t="shared" si="36"/>
        <v>24.30294751</v>
      </c>
      <c r="AJ424" s="5">
        <f t="shared" si="37"/>
        <v>2430.294751</v>
      </c>
      <c r="AK424" s="5"/>
      <c r="AL424" s="5">
        <f t="shared" si="70"/>
        <v>134</v>
      </c>
      <c r="AM424" s="5">
        <f t="shared" si="38"/>
        <v>0.620096396</v>
      </c>
      <c r="AN424" s="5">
        <f t="shared" si="39"/>
        <v>67.31301955</v>
      </c>
      <c r="AO424" s="5">
        <f t="shared" si="40"/>
        <v>0.4172208619</v>
      </c>
      <c r="AP424" s="5">
        <f t="shared" si="41"/>
        <v>4.768245893</v>
      </c>
      <c r="AQ424" s="5">
        <f t="shared" si="42"/>
        <v>57.21895072</v>
      </c>
      <c r="AR424" s="5">
        <f t="shared" si="43"/>
        <v>10.09406883</v>
      </c>
      <c r="AS424" s="5">
        <f t="shared" si="44"/>
        <v>1009.406883</v>
      </c>
      <c r="AT424" s="5"/>
      <c r="AU424" s="5">
        <f t="shared" si="71"/>
        <v>134</v>
      </c>
      <c r="AV424" s="5">
        <f t="shared" si="45"/>
        <v>0.3712520262</v>
      </c>
      <c r="AW424" s="5">
        <f t="shared" si="46"/>
        <v>62.01500279</v>
      </c>
      <c r="AX424" s="5">
        <f t="shared" si="47"/>
        <v>0.4805038425</v>
      </c>
      <c r="AY424" s="5">
        <f t="shared" si="48"/>
        <v>4.909114811</v>
      </c>
      <c r="AZ424" s="5">
        <f t="shared" si="49"/>
        <v>63.81849255</v>
      </c>
      <c r="BA424" s="5">
        <f t="shared" si="50"/>
        <v>0</v>
      </c>
      <c r="BB424" s="5">
        <f t="shared" si="51"/>
        <v>0</v>
      </c>
      <c r="BC424" s="5"/>
      <c r="BD424" s="5">
        <f t="shared" si="72"/>
        <v>134</v>
      </c>
      <c r="BE424" s="5">
        <f t="shared" si="52"/>
        <v>0.8003546652</v>
      </c>
      <c r="BF424" s="5">
        <f t="shared" si="53"/>
        <v>67.49523302</v>
      </c>
      <c r="BG424" s="5">
        <f t="shared" si="54"/>
        <v>0.7061001141</v>
      </c>
      <c r="BH424" s="5">
        <f t="shared" si="55"/>
        <v>5.017497859</v>
      </c>
      <c r="BI424" s="5">
        <f t="shared" si="56"/>
        <v>70.24497003</v>
      </c>
      <c r="BJ424" s="5">
        <f t="shared" si="57"/>
        <v>0</v>
      </c>
      <c r="BK424" s="5">
        <f t="shared" si="58"/>
        <v>0</v>
      </c>
      <c r="BL424" s="5"/>
      <c r="BM424" s="5">
        <f t="shared" si="73"/>
        <v>134</v>
      </c>
      <c r="BN424" s="5">
        <f t="shared" si="59"/>
        <v>0.9953106242</v>
      </c>
      <c r="BO424" s="5">
        <f t="shared" si="60"/>
        <v>80.83687428</v>
      </c>
      <c r="BP424" s="5">
        <f t="shared" si="61"/>
        <v>0.4558572717</v>
      </c>
      <c r="BQ424" s="5">
        <f t="shared" si="62"/>
        <v>4.78771334</v>
      </c>
      <c r="BR424" s="5">
        <f t="shared" si="63"/>
        <v>71.8157001</v>
      </c>
      <c r="BS424" s="5">
        <f t="shared" si="64"/>
        <v>9.021174179</v>
      </c>
      <c r="BT424" s="5">
        <f t="shared" si="65"/>
        <v>902.1174179</v>
      </c>
    </row>
    <row r="425" ht="13.5" customHeight="1">
      <c r="A425" s="5"/>
      <c r="B425" s="5">
        <f t="shared" si="66"/>
        <v>135</v>
      </c>
      <c r="C425" s="5">
        <f t="shared" si="10"/>
        <v>0.4848544835</v>
      </c>
      <c r="D425" s="5">
        <f t="shared" si="11"/>
        <v>62.47923977</v>
      </c>
      <c r="E425" s="5">
        <f t="shared" si="12"/>
        <v>0.3283270081</v>
      </c>
      <c r="F425" s="5">
        <f t="shared" si="13"/>
        <v>4.898259788</v>
      </c>
      <c r="G425" s="5">
        <f t="shared" si="14"/>
        <v>39.1860783</v>
      </c>
      <c r="H425" s="5">
        <f t="shared" si="15"/>
        <v>23.29316147</v>
      </c>
      <c r="I425" s="5">
        <f t="shared" si="16"/>
        <v>2329.316147</v>
      </c>
      <c r="J425" s="5"/>
      <c r="K425" s="5">
        <f t="shared" si="67"/>
        <v>135</v>
      </c>
      <c r="L425" s="5">
        <f t="shared" si="17"/>
        <v>0.9173478611</v>
      </c>
      <c r="M425" s="5">
        <f t="shared" si="18"/>
        <v>75.28489216</v>
      </c>
      <c r="N425" s="5">
        <f t="shared" si="19"/>
        <v>0.1039670293</v>
      </c>
      <c r="O425" s="5">
        <f t="shared" si="20"/>
        <v>4.066770105</v>
      </c>
      <c r="P425" s="5">
        <f t="shared" si="21"/>
        <v>36.60093095</v>
      </c>
      <c r="Q425" s="5">
        <f t="shared" si="22"/>
        <v>38.68396122</v>
      </c>
      <c r="R425" s="5">
        <f t="shared" si="23"/>
        <v>3868.396122</v>
      </c>
      <c r="S425" s="5"/>
      <c r="T425" s="5">
        <f t="shared" si="68"/>
        <v>135</v>
      </c>
      <c r="U425" s="5">
        <f t="shared" si="24"/>
        <v>0.5794221323</v>
      </c>
      <c r="V425" s="5">
        <f t="shared" si="25"/>
        <v>67.86263792</v>
      </c>
      <c r="W425" s="5">
        <f t="shared" si="26"/>
        <v>0.2874447315</v>
      </c>
      <c r="X425" s="5">
        <f t="shared" si="27"/>
        <v>4.310286717</v>
      </c>
      <c r="Y425" s="5">
        <f t="shared" si="28"/>
        <v>43.10286717</v>
      </c>
      <c r="Z425" s="5">
        <f t="shared" si="29"/>
        <v>24.75977075</v>
      </c>
      <c r="AA425" s="5">
        <f t="shared" si="30"/>
        <v>2475.977075</v>
      </c>
      <c r="AB425" s="5"/>
      <c r="AC425" s="5">
        <f t="shared" si="69"/>
        <v>135</v>
      </c>
      <c r="AD425" s="5">
        <f t="shared" si="31"/>
        <v>0.3870753995</v>
      </c>
      <c r="AE425" s="5">
        <f t="shared" si="32"/>
        <v>61.12803332</v>
      </c>
      <c r="AF425" s="5">
        <f t="shared" si="33"/>
        <v>0.6937108681</v>
      </c>
      <c r="AG425" s="5">
        <f t="shared" si="34"/>
        <v>4.859601555</v>
      </c>
      <c r="AH425" s="5">
        <f t="shared" si="35"/>
        <v>53.45561711</v>
      </c>
      <c r="AI425" s="5">
        <f t="shared" si="36"/>
        <v>7.672416211</v>
      </c>
      <c r="AJ425" s="5">
        <f t="shared" si="37"/>
        <v>767.2416211</v>
      </c>
      <c r="AK425" s="5"/>
      <c r="AL425" s="5">
        <f t="shared" si="70"/>
        <v>135</v>
      </c>
      <c r="AM425" s="5">
        <f t="shared" si="38"/>
        <v>0.2963065756</v>
      </c>
      <c r="AN425" s="5">
        <f t="shared" si="39"/>
        <v>62.78694738</v>
      </c>
      <c r="AO425" s="5">
        <f t="shared" si="40"/>
        <v>0.4251448828</v>
      </c>
      <c r="AP425" s="5">
        <f t="shared" si="41"/>
        <v>4.516898035</v>
      </c>
      <c r="AQ425" s="5">
        <f t="shared" si="42"/>
        <v>54.20277642</v>
      </c>
      <c r="AR425" s="5">
        <f t="shared" si="43"/>
        <v>8.584170957</v>
      </c>
      <c r="AS425" s="5">
        <f t="shared" si="44"/>
        <v>858.4170957</v>
      </c>
      <c r="AT425" s="5"/>
      <c r="AU425" s="5">
        <f t="shared" si="71"/>
        <v>135</v>
      </c>
      <c r="AV425" s="5">
        <f t="shared" si="45"/>
        <v>0.5360033214</v>
      </c>
      <c r="AW425" s="5">
        <f t="shared" si="46"/>
        <v>62.00027041</v>
      </c>
      <c r="AX425" s="5">
        <f t="shared" si="47"/>
        <v>0.8523782256</v>
      </c>
      <c r="AY425" s="5">
        <f t="shared" si="48"/>
        <v>5.147719545</v>
      </c>
      <c r="AZ425" s="5">
        <f t="shared" si="49"/>
        <v>66.92035409</v>
      </c>
      <c r="BA425" s="5">
        <f t="shared" si="50"/>
        <v>0</v>
      </c>
      <c r="BB425" s="5">
        <f t="shared" si="51"/>
        <v>0</v>
      </c>
      <c r="BC425" s="5"/>
      <c r="BD425" s="5">
        <f t="shared" si="72"/>
        <v>135</v>
      </c>
      <c r="BE425" s="5">
        <f t="shared" si="52"/>
        <v>0.00981133011</v>
      </c>
      <c r="BF425" s="5">
        <f t="shared" si="53"/>
        <v>54.20506685</v>
      </c>
      <c r="BG425" s="5">
        <f t="shared" si="54"/>
        <v>0.3850432381</v>
      </c>
      <c r="BH425" s="5">
        <f t="shared" si="55"/>
        <v>4.780539556</v>
      </c>
      <c r="BI425" s="5">
        <f t="shared" si="56"/>
        <v>66.92755378</v>
      </c>
      <c r="BJ425" s="5">
        <f t="shared" si="57"/>
        <v>0</v>
      </c>
      <c r="BK425" s="5">
        <f t="shared" si="58"/>
        <v>0</v>
      </c>
      <c r="BL425" s="5"/>
      <c r="BM425" s="5">
        <f t="shared" si="73"/>
        <v>135</v>
      </c>
      <c r="BN425" s="5">
        <f t="shared" si="59"/>
        <v>0.7434912088</v>
      </c>
      <c r="BO425" s="5">
        <f t="shared" si="60"/>
        <v>67.01456846</v>
      </c>
      <c r="BP425" s="5">
        <f t="shared" si="61"/>
        <v>0.5764846271</v>
      </c>
      <c r="BQ425" s="5">
        <f t="shared" si="62"/>
        <v>4.654463727</v>
      </c>
      <c r="BR425" s="5">
        <f t="shared" si="63"/>
        <v>69.81695591</v>
      </c>
      <c r="BS425" s="5">
        <f t="shared" si="64"/>
        <v>0</v>
      </c>
      <c r="BT425" s="5">
        <f t="shared" si="65"/>
        <v>0</v>
      </c>
    </row>
    <row r="426" ht="13.5" customHeight="1">
      <c r="A426" s="5"/>
      <c r="B426" s="5">
        <f t="shared" si="66"/>
        <v>136</v>
      </c>
      <c r="C426" s="5">
        <f t="shared" si="10"/>
        <v>0.4177943749</v>
      </c>
      <c r="D426" s="5">
        <f t="shared" si="11"/>
        <v>63.27504595</v>
      </c>
      <c r="E426" s="5">
        <f t="shared" si="12"/>
        <v>0.4316157479</v>
      </c>
      <c r="F426" s="5">
        <f t="shared" si="13"/>
        <v>4.587861009</v>
      </c>
      <c r="G426" s="5">
        <f t="shared" si="14"/>
        <v>36.70288807</v>
      </c>
      <c r="H426" s="5">
        <f t="shared" si="15"/>
        <v>26.57215788</v>
      </c>
      <c r="I426" s="5">
        <f t="shared" si="16"/>
        <v>2657.215788</v>
      </c>
      <c r="J426" s="5"/>
      <c r="K426" s="5">
        <f t="shared" si="67"/>
        <v>136</v>
      </c>
      <c r="L426" s="5">
        <f t="shared" si="17"/>
        <v>0.171610611</v>
      </c>
      <c r="M426" s="5">
        <f t="shared" si="18"/>
        <v>55.33060395</v>
      </c>
      <c r="N426" s="5">
        <f t="shared" si="19"/>
        <v>0.3017199947</v>
      </c>
      <c r="O426" s="5">
        <f t="shared" si="20"/>
        <v>4.748822693</v>
      </c>
      <c r="P426" s="5">
        <f t="shared" si="21"/>
        <v>42.73940424</v>
      </c>
      <c r="Q426" s="5">
        <f t="shared" si="22"/>
        <v>12.59119971</v>
      </c>
      <c r="R426" s="5">
        <f t="shared" si="23"/>
        <v>1259.119971</v>
      </c>
      <c r="S426" s="5"/>
      <c r="T426" s="5">
        <f t="shared" si="68"/>
        <v>136</v>
      </c>
      <c r="U426" s="5">
        <f t="shared" si="24"/>
        <v>0.6978274484</v>
      </c>
      <c r="V426" s="5">
        <f t="shared" si="25"/>
        <v>65.45345897</v>
      </c>
      <c r="W426" s="5">
        <f t="shared" si="26"/>
        <v>0.8322126222</v>
      </c>
      <c r="X426" s="5">
        <f t="shared" si="27"/>
        <v>5.302645496</v>
      </c>
      <c r="Y426" s="5">
        <f t="shared" si="28"/>
        <v>53.02645496</v>
      </c>
      <c r="Z426" s="5">
        <f t="shared" si="29"/>
        <v>12.42700401</v>
      </c>
      <c r="AA426" s="5">
        <f t="shared" si="30"/>
        <v>1242.700401</v>
      </c>
      <c r="AB426" s="5"/>
      <c r="AC426" s="5">
        <f t="shared" si="69"/>
        <v>136</v>
      </c>
      <c r="AD426" s="5">
        <f t="shared" si="31"/>
        <v>0.4732445324</v>
      </c>
      <c r="AE426" s="5">
        <f t="shared" si="32"/>
        <v>60.72196935</v>
      </c>
      <c r="AF426" s="5">
        <f t="shared" si="33"/>
        <v>0.6028618841</v>
      </c>
      <c r="AG426" s="5">
        <f t="shared" si="34"/>
        <v>4.519511802</v>
      </c>
      <c r="AH426" s="5">
        <f t="shared" si="35"/>
        <v>49.71462982</v>
      </c>
      <c r="AI426" s="5">
        <f t="shared" si="36"/>
        <v>11.00733953</v>
      </c>
      <c r="AJ426" s="5">
        <f t="shared" si="37"/>
        <v>1100.733953</v>
      </c>
      <c r="AK426" s="5"/>
      <c r="AL426" s="5">
        <f t="shared" si="70"/>
        <v>136</v>
      </c>
      <c r="AM426" s="5">
        <f t="shared" si="38"/>
        <v>0.3972563856</v>
      </c>
      <c r="AN426" s="5">
        <f t="shared" si="39"/>
        <v>64.27183148</v>
      </c>
      <c r="AO426" s="5">
        <f t="shared" si="40"/>
        <v>0.6028532978</v>
      </c>
      <c r="AP426" s="5">
        <f t="shared" si="41"/>
        <v>4.774613993</v>
      </c>
      <c r="AQ426" s="5">
        <f t="shared" si="42"/>
        <v>57.29536792</v>
      </c>
      <c r="AR426" s="5">
        <f t="shared" si="43"/>
        <v>6.976463558</v>
      </c>
      <c r="AS426" s="5">
        <f t="shared" si="44"/>
        <v>697.6463558</v>
      </c>
      <c r="AT426" s="5"/>
      <c r="AU426" s="5">
        <f t="shared" si="71"/>
        <v>136</v>
      </c>
      <c r="AV426" s="5">
        <f t="shared" si="45"/>
        <v>0.07658406182</v>
      </c>
      <c r="AW426" s="5">
        <f t="shared" si="46"/>
        <v>51.43021023</v>
      </c>
      <c r="AX426" s="5">
        <f t="shared" si="47"/>
        <v>0.1875646873</v>
      </c>
      <c r="AY426" s="5">
        <f t="shared" si="48"/>
        <v>4.112871211</v>
      </c>
      <c r="AZ426" s="5">
        <f t="shared" si="49"/>
        <v>53.46732574</v>
      </c>
      <c r="BA426" s="5">
        <f t="shared" si="50"/>
        <v>0</v>
      </c>
      <c r="BB426" s="5">
        <f t="shared" si="51"/>
        <v>0</v>
      </c>
      <c r="BC426" s="5"/>
      <c r="BD426" s="5">
        <f t="shared" si="72"/>
        <v>136</v>
      </c>
      <c r="BE426" s="5">
        <f t="shared" si="52"/>
        <v>0.3696899435</v>
      </c>
      <c r="BF426" s="5">
        <f t="shared" si="53"/>
        <v>62.77713531</v>
      </c>
      <c r="BG426" s="5">
        <f t="shared" si="54"/>
        <v>0.1869997596</v>
      </c>
      <c r="BH426" s="5">
        <f t="shared" si="55"/>
        <v>4.072023686</v>
      </c>
      <c r="BI426" s="5">
        <f t="shared" si="56"/>
        <v>57.0083316</v>
      </c>
      <c r="BJ426" s="5">
        <f t="shared" si="57"/>
        <v>5.768803713</v>
      </c>
      <c r="BK426" s="5">
        <f t="shared" si="58"/>
        <v>576.8803713</v>
      </c>
      <c r="BL426" s="5"/>
      <c r="BM426" s="5">
        <f t="shared" si="73"/>
        <v>136</v>
      </c>
      <c r="BN426" s="5">
        <f t="shared" si="59"/>
        <v>0.1551238691</v>
      </c>
      <c r="BO426" s="5">
        <f t="shared" si="60"/>
        <v>57.31363844</v>
      </c>
      <c r="BP426" s="5">
        <f t="shared" si="61"/>
        <v>0.02412511163</v>
      </c>
      <c r="BQ426" s="5">
        <f t="shared" si="62"/>
        <v>4.277608627</v>
      </c>
      <c r="BR426" s="5">
        <f t="shared" si="63"/>
        <v>64.1641294</v>
      </c>
      <c r="BS426" s="5">
        <f t="shared" si="64"/>
        <v>0</v>
      </c>
      <c r="BT426" s="5">
        <f t="shared" si="65"/>
        <v>0</v>
      </c>
    </row>
    <row r="427" ht="13.5" customHeight="1">
      <c r="A427" s="5"/>
      <c r="B427" s="5">
        <f t="shared" si="66"/>
        <v>137</v>
      </c>
      <c r="C427" s="5">
        <f t="shared" si="10"/>
        <v>0.4594746749</v>
      </c>
      <c r="D427" s="5">
        <f t="shared" si="11"/>
        <v>61.85965324</v>
      </c>
      <c r="E427" s="5">
        <f t="shared" si="12"/>
        <v>0.2589297736</v>
      </c>
      <c r="F427" s="5">
        <f t="shared" si="13"/>
        <v>4.274837286</v>
      </c>
      <c r="G427" s="5">
        <f t="shared" si="14"/>
        <v>34.19869829</v>
      </c>
      <c r="H427" s="5">
        <f t="shared" si="15"/>
        <v>27.66095496</v>
      </c>
      <c r="I427" s="5">
        <f t="shared" si="16"/>
        <v>2766.095496</v>
      </c>
      <c r="J427" s="5"/>
      <c r="K427" s="5">
        <f t="shared" si="67"/>
        <v>137</v>
      </c>
      <c r="L427" s="5">
        <f t="shared" si="17"/>
        <v>0.5476587783</v>
      </c>
      <c r="M427" s="5">
        <f t="shared" si="18"/>
        <v>61.56998813</v>
      </c>
      <c r="N427" s="5">
        <f t="shared" si="19"/>
        <v>0.2538594519</v>
      </c>
      <c r="O427" s="5">
        <f t="shared" si="20"/>
        <v>4.308008797</v>
      </c>
      <c r="P427" s="5">
        <f t="shared" si="21"/>
        <v>38.77207918</v>
      </c>
      <c r="Q427" s="5">
        <f t="shared" si="22"/>
        <v>22.79790895</v>
      </c>
      <c r="R427" s="5">
        <f t="shared" si="23"/>
        <v>2279.790895</v>
      </c>
      <c r="S427" s="5"/>
      <c r="T427" s="5">
        <f t="shared" si="68"/>
        <v>137</v>
      </c>
      <c r="U427" s="5">
        <f t="shared" si="24"/>
        <v>0.116568329</v>
      </c>
      <c r="V427" s="5">
        <f t="shared" si="25"/>
        <v>58.79573895</v>
      </c>
      <c r="W427" s="5">
        <f t="shared" si="26"/>
        <v>0.3119906025</v>
      </c>
      <c r="X427" s="5">
        <f t="shared" si="27"/>
        <v>4.731210878</v>
      </c>
      <c r="Y427" s="5">
        <f t="shared" si="28"/>
        <v>47.31210878</v>
      </c>
      <c r="Z427" s="5">
        <f t="shared" si="29"/>
        <v>11.48363017</v>
      </c>
      <c r="AA427" s="5">
        <f t="shared" si="30"/>
        <v>1148.363017</v>
      </c>
      <c r="AB427" s="5"/>
      <c r="AC427" s="5">
        <f t="shared" si="69"/>
        <v>137</v>
      </c>
      <c r="AD427" s="5">
        <f t="shared" si="31"/>
        <v>0.3505624889</v>
      </c>
      <c r="AE427" s="5">
        <f t="shared" si="32"/>
        <v>60.56490848</v>
      </c>
      <c r="AF427" s="5">
        <f t="shared" si="33"/>
        <v>0.6917207258</v>
      </c>
      <c r="AG427" s="5">
        <f t="shared" si="34"/>
        <v>4.894436826</v>
      </c>
      <c r="AH427" s="5">
        <f t="shared" si="35"/>
        <v>53.83880509</v>
      </c>
      <c r="AI427" s="5">
        <f t="shared" si="36"/>
        <v>6.726103388</v>
      </c>
      <c r="AJ427" s="5">
        <f t="shared" si="37"/>
        <v>672.6103388</v>
      </c>
      <c r="AK427" s="5"/>
      <c r="AL427" s="5">
        <f t="shared" si="70"/>
        <v>137</v>
      </c>
      <c r="AM427" s="5">
        <f t="shared" si="38"/>
        <v>0.3203109158</v>
      </c>
      <c r="AN427" s="5">
        <f t="shared" si="39"/>
        <v>63.38102358</v>
      </c>
      <c r="AO427" s="5">
        <f t="shared" si="40"/>
        <v>0.01962557003</v>
      </c>
      <c r="AP427" s="5">
        <f t="shared" si="41"/>
        <v>4.400676208</v>
      </c>
      <c r="AQ427" s="5">
        <f t="shared" si="42"/>
        <v>52.8081145</v>
      </c>
      <c r="AR427" s="5">
        <f t="shared" si="43"/>
        <v>10.57290908</v>
      </c>
      <c r="AS427" s="5">
        <f t="shared" si="44"/>
        <v>1057.290908</v>
      </c>
      <c r="AT427" s="5"/>
      <c r="AU427" s="5">
        <f t="shared" si="71"/>
        <v>137</v>
      </c>
      <c r="AV427" s="5">
        <f t="shared" si="45"/>
        <v>0.3148924672</v>
      </c>
      <c r="AW427" s="5">
        <f t="shared" si="46"/>
        <v>62.86843764</v>
      </c>
      <c r="AX427" s="5">
        <f t="shared" si="47"/>
        <v>0.6590744173</v>
      </c>
      <c r="AY427" s="5">
        <f t="shared" si="48"/>
        <v>4.794860211</v>
      </c>
      <c r="AZ427" s="5">
        <f t="shared" si="49"/>
        <v>62.33318274</v>
      </c>
      <c r="BA427" s="5">
        <f t="shared" si="50"/>
        <v>0.5352548986</v>
      </c>
      <c r="BB427" s="5">
        <f t="shared" si="51"/>
        <v>53.52548986</v>
      </c>
      <c r="BC427" s="5"/>
      <c r="BD427" s="5">
        <f t="shared" si="72"/>
        <v>137</v>
      </c>
      <c r="BE427" s="5">
        <f t="shared" si="52"/>
        <v>0.7698653921</v>
      </c>
      <c r="BF427" s="5">
        <f t="shared" si="53"/>
        <v>69.58184635</v>
      </c>
      <c r="BG427" s="5">
        <f t="shared" si="54"/>
        <v>0.2475707802</v>
      </c>
      <c r="BH427" s="5">
        <f t="shared" si="55"/>
        <v>4.328983136</v>
      </c>
      <c r="BI427" s="5">
        <f t="shared" si="56"/>
        <v>60.6057639</v>
      </c>
      <c r="BJ427" s="5">
        <f t="shared" si="57"/>
        <v>8.976082449</v>
      </c>
      <c r="BK427" s="5">
        <f t="shared" si="58"/>
        <v>897.6082449</v>
      </c>
      <c r="BL427" s="5"/>
      <c r="BM427" s="5">
        <f t="shared" si="73"/>
        <v>137</v>
      </c>
      <c r="BN427" s="5">
        <f t="shared" si="59"/>
        <v>0.9722854264</v>
      </c>
      <c r="BO427" s="5">
        <f t="shared" si="60"/>
        <v>79.27789712</v>
      </c>
      <c r="BP427" s="5">
        <f t="shared" si="61"/>
        <v>0.6280069244</v>
      </c>
      <c r="BQ427" s="5">
        <f t="shared" si="62"/>
        <v>4.791635643</v>
      </c>
      <c r="BR427" s="5">
        <f t="shared" si="63"/>
        <v>71.87453465</v>
      </c>
      <c r="BS427" s="5">
        <f t="shared" si="64"/>
        <v>7.403362469</v>
      </c>
      <c r="BT427" s="5">
        <f t="shared" si="65"/>
        <v>740.3362469</v>
      </c>
    </row>
    <row r="428" ht="13.5" customHeight="1">
      <c r="A428" s="5"/>
      <c r="B428" s="5">
        <f t="shared" si="66"/>
        <v>138</v>
      </c>
      <c r="C428" s="5">
        <f t="shared" si="10"/>
        <v>0.9972540669</v>
      </c>
      <c r="D428" s="5">
        <f t="shared" si="11"/>
        <v>81.6094949</v>
      </c>
      <c r="E428" s="5">
        <f t="shared" si="12"/>
        <v>0.5538803289</v>
      </c>
      <c r="F428" s="5">
        <f t="shared" si="13"/>
        <v>4.926851798</v>
      </c>
      <c r="G428" s="5">
        <f t="shared" si="14"/>
        <v>39.41481438</v>
      </c>
      <c r="H428" s="5">
        <f t="shared" si="15"/>
        <v>42.19468052</v>
      </c>
      <c r="I428" s="5">
        <f t="shared" si="16"/>
        <v>4219.468052</v>
      </c>
      <c r="J428" s="5"/>
      <c r="K428" s="5">
        <f t="shared" si="67"/>
        <v>138</v>
      </c>
      <c r="L428" s="5">
        <f t="shared" si="17"/>
        <v>0.5402518529</v>
      </c>
      <c r="M428" s="5">
        <f t="shared" si="18"/>
        <v>60.16435575</v>
      </c>
      <c r="N428" s="5">
        <f t="shared" si="19"/>
        <v>0.716409113</v>
      </c>
      <c r="O428" s="5">
        <f t="shared" si="20"/>
        <v>5.435853232</v>
      </c>
      <c r="P428" s="5">
        <f t="shared" si="21"/>
        <v>48.92267909</v>
      </c>
      <c r="Q428" s="5">
        <f t="shared" si="22"/>
        <v>11.24167666</v>
      </c>
      <c r="R428" s="5">
        <f t="shared" si="23"/>
        <v>1124.167666</v>
      </c>
      <c r="S428" s="5"/>
      <c r="T428" s="5">
        <f t="shared" si="68"/>
        <v>138</v>
      </c>
      <c r="U428" s="5">
        <f t="shared" si="24"/>
        <v>0.7478110708</v>
      </c>
      <c r="V428" s="5">
        <f t="shared" si="25"/>
        <v>67.61825013</v>
      </c>
      <c r="W428" s="5">
        <f t="shared" si="26"/>
        <v>0.07198972841</v>
      </c>
      <c r="X428" s="5">
        <f t="shared" si="27"/>
        <v>4.247668382</v>
      </c>
      <c r="Y428" s="5">
        <f t="shared" si="28"/>
        <v>42.47668382</v>
      </c>
      <c r="Z428" s="5">
        <f t="shared" si="29"/>
        <v>25.14156631</v>
      </c>
      <c r="AA428" s="5">
        <f t="shared" si="30"/>
        <v>2514.156631</v>
      </c>
      <c r="AB428" s="5"/>
      <c r="AC428" s="5">
        <f t="shared" si="69"/>
        <v>138</v>
      </c>
      <c r="AD428" s="5">
        <f t="shared" si="31"/>
        <v>0.8263597543</v>
      </c>
      <c r="AE428" s="5">
        <f t="shared" si="32"/>
        <v>69.11355596</v>
      </c>
      <c r="AF428" s="5">
        <f t="shared" si="33"/>
        <v>0.8697467015</v>
      </c>
      <c r="AG428" s="5">
        <f t="shared" si="34"/>
        <v>5.229470321</v>
      </c>
      <c r="AH428" s="5">
        <f t="shared" si="35"/>
        <v>57.52417353</v>
      </c>
      <c r="AI428" s="5">
        <f t="shared" si="36"/>
        <v>11.58938243</v>
      </c>
      <c r="AJ428" s="5">
        <f t="shared" si="37"/>
        <v>1158.938243</v>
      </c>
      <c r="AK428" s="5"/>
      <c r="AL428" s="5">
        <f t="shared" si="70"/>
        <v>138</v>
      </c>
      <c r="AM428" s="5">
        <f t="shared" si="38"/>
        <v>0.8517870043</v>
      </c>
      <c r="AN428" s="5">
        <f t="shared" si="39"/>
        <v>67.40546587</v>
      </c>
      <c r="AO428" s="5">
        <f t="shared" si="40"/>
        <v>0.05946021355</v>
      </c>
      <c r="AP428" s="5">
        <f t="shared" si="41"/>
        <v>4.126977083</v>
      </c>
      <c r="AQ428" s="5">
        <f t="shared" si="42"/>
        <v>49.523725</v>
      </c>
      <c r="AR428" s="5">
        <f t="shared" si="43"/>
        <v>17.88174087</v>
      </c>
      <c r="AS428" s="5">
        <f t="shared" si="44"/>
        <v>1788.174087</v>
      </c>
      <c r="AT428" s="5"/>
      <c r="AU428" s="5">
        <f t="shared" si="71"/>
        <v>138</v>
      </c>
      <c r="AV428" s="5">
        <f t="shared" si="45"/>
        <v>0.2632844683</v>
      </c>
      <c r="AW428" s="5">
        <f t="shared" si="46"/>
        <v>62.28209091</v>
      </c>
      <c r="AX428" s="5">
        <f t="shared" si="47"/>
        <v>0.7143155706</v>
      </c>
      <c r="AY428" s="5">
        <f t="shared" si="48"/>
        <v>5.07260718</v>
      </c>
      <c r="AZ428" s="5">
        <f t="shared" si="49"/>
        <v>65.94389334</v>
      </c>
      <c r="BA428" s="5">
        <f t="shared" si="50"/>
        <v>0</v>
      </c>
      <c r="BB428" s="5">
        <f t="shared" si="51"/>
        <v>0</v>
      </c>
      <c r="BC428" s="5"/>
      <c r="BD428" s="5">
        <f t="shared" si="72"/>
        <v>138</v>
      </c>
      <c r="BE428" s="5">
        <f t="shared" si="52"/>
        <v>0.7328167783</v>
      </c>
      <c r="BF428" s="5">
        <f t="shared" si="53"/>
        <v>67.61014873</v>
      </c>
      <c r="BG428" s="5">
        <f t="shared" si="54"/>
        <v>0.1058145273</v>
      </c>
      <c r="BH428" s="5">
        <f t="shared" si="55"/>
        <v>4.103118985</v>
      </c>
      <c r="BI428" s="5">
        <f t="shared" si="56"/>
        <v>57.44366579</v>
      </c>
      <c r="BJ428" s="5">
        <f t="shared" si="57"/>
        <v>10.16648294</v>
      </c>
      <c r="BK428" s="5">
        <f t="shared" si="58"/>
        <v>1016.648294</v>
      </c>
      <c r="BL428" s="5"/>
      <c r="BM428" s="5">
        <f t="shared" si="73"/>
        <v>138</v>
      </c>
      <c r="BN428" s="5">
        <f t="shared" si="59"/>
        <v>0.6009458076</v>
      </c>
      <c r="BO428" s="5">
        <f t="shared" si="60"/>
        <v>69.86197973</v>
      </c>
      <c r="BP428" s="5">
        <f t="shared" si="61"/>
        <v>0.5600899575</v>
      </c>
      <c r="BQ428" s="5">
        <f t="shared" si="62"/>
        <v>4.834271102</v>
      </c>
      <c r="BR428" s="5">
        <f t="shared" si="63"/>
        <v>72.51406653</v>
      </c>
      <c r="BS428" s="5">
        <f t="shared" si="64"/>
        <v>0</v>
      </c>
      <c r="BT428" s="5">
        <f t="shared" si="65"/>
        <v>0</v>
      </c>
    </row>
    <row r="429" ht="13.5" customHeight="1">
      <c r="A429" s="5"/>
      <c r="B429" s="5">
        <f t="shared" si="66"/>
        <v>139</v>
      </c>
      <c r="C429" s="5">
        <f t="shared" si="10"/>
        <v>0.09801849212</v>
      </c>
      <c r="D429" s="5">
        <f t="shared" si="11"/>
        <v>54.77924337</v>
      </c>
      <c r="E429" s="5">
        <f t="shared" si="12"/>
        <v>0.2480739797</v>
      </c>
      <c r="F429" s="5">
        <f t="shared" si="13"/>
        <v>4.221135474</v>
      </c>
      <c r="G429" s="5">
        <f t="shared" si="14"/>
        <v>33.76908379</v>
      </c>
      <c r="H429" s="5">
        <f t="shared" si="15"/>
        <v>21.01015958</v>
      </c>
      <c r="I429" s="5">
        <f t="shared" si="16"/>
        <v>2101.015958</v>
      </c>
      <c r="J429" s="5"/>
      <c r="K429" s="5">
        <f t="shared" si="67"/>
        <v>139</v>
      </c>
      <c r="L429" s="5">
        <f t="shared" si="17"/>
        <v>0.4640604094</v>
      </c>
      <c r="M429" s="5">
        <f t="shared" si="18"/>
        <v>62.39423625</v>
      </c>
      <c r="N429" s="5">
        <f t="shared" si="19"/>
        <v>0.4498970702</v>
      </c>
      <c r="O429" s="5">
        <f t="shared" si="20"/>
        <v>4.949571896</v>
      </c>
      <c r="P429" s="5">
        <f t="shared" si="21"/>
        <v>44.54614707</v>
      </c>
      <c r="Q429" s="5">
        <f t="shared" si="22"/>
        <v>17.84808919</v>
      </c>
      <c r="R429" s="5">
        <f t="shared" si="23"/>
        <v>1784.808919</v>
      </c>
      <c r="S429" s="5"/>
      <c r="T429" s="5">
        <f t="shared" si="68"/>
        <v>139</v>
      </c>
      <c r="U429" s="5">
        <f t="shared" si="24"/>
        <v>0.4837982989</v>
      </c>
      <c r="V429" s="5">
        <f t="shared" si="25"/>
        <v>61.75193709</v>
      </c>
      <c r="W429" s="5">
        <f t="shared" si="26"/>
        <v>0.6259485174</v>
      </c>
      <c r="X429" s="5">
        <f t="shared" si="27"/>
        <v>4.901332177</v>
      </c>
      <c r="Y429" s="5">
        <f t="shared" si="28"/>
        <v>49.01332177</v>
      </c>
      <c r="Z429" s="5">
        <f t="shared" si="29"/>
        <v>12.73861531</v>
      </c>
      <c r="AA429" s="5">
        <f t="shared" si="30"/>
        <v>1273.861531</v>
      </c>
      <c r="AB429" s="5"/>
      <c r="AC429" s="5">
        <f t="shared" si="69"/>
        <v>139</v>
      </c>
      <c r="AD429" s="5">
        <f t="shared" si="31"/>
        <v>0.3427577656</v>
      </c>
      <c r="AE429" s="5">
        <f t="shared" si="32"/>
        <v>64.31547342</v>
      </c>
      <c r="AF429" s="5">
        <f t="shared" si="33"/>
        <v>0.1668556406</v>
      </c>
      <c r="AG429" s="5">
        <f t="shared" si="34"/>
        <v>4.312352414</v>
      </c>
      <c r="AH429" s="5">
        <f t="shared" si="35"/>
        <v>47.43587655</v>
      </c>
      <c r="AI429" s="5">
        <f t="shared" si="36"/>
        <v>16.87959687</v>
      </c>
      <c r="AJ429" s="5">
        <f t="shared" si="37"/>
        <v>1687.959687</v>
      </c>
      <c r="AK429" s="5"/>
      <c r="AL429" s="5">
        <f t="shared" si="70"/>
        <v>139</v>
      </c>
      <c r="AM429" s="5">
        <f t="shared" si="38"/>
        <v>0.7752022513</v>
      </c>
      <c r="AN429" s="5">
        <f t="shared" si="39"/>
        <v>65.58807639</v>
      </c>
      <c r="AO429" s="5">
        <f t="shared" si="40"/>
        <v>0.825622079</v>
      </c>
      <c r="AP429" s="5">
        <f t="shared" si="41"/>
        <v>5.314111126</v>
      </c>
      <c r="AQ429" s="5">
        <f t="shared" si="42"/>
        <v>63.76933351</v>
      </c>
      <c r="AR429" s="5">
        <f t="shared" si="43"/>
        <v>1.818742875</v>
      </c>
      <c r="AS429" s="5">
        <f t="shared" si="44"/>
        <v>181.8742875</v>
      </c>
      <c r="AT429" s="5"/>
      <c r="AU429" s="5">
        <f t="shared" si="71"/>
        <v>139</v>
      </c>
      <c r="AV429" s="5">
        <f t="shared" si="45"/>
        <v>0.5037861499</v>
      </c>
      <c r="AW429" s="5">
        <f t="shared" si="46"/>
        <v>61.87662103</v>
      </c>
      <c r="AX429" s="5">
        <f t="shared" si="47"/>
        <v>0.90783502</v>
      </c>
      <c r="AY429" s="5">
        <f t="shared" si="48"/>
        <v>5.88689236</v>
      </c>
      <c r="AZ429" s="5">
        <f t="shared" si="49"/>
        <v>76.52960068</v>
      </c>
      <c r="BA429" s="5">
        <f t="shared" si="50"/>
        <v>0</v>
      </c>
      <c r="BB429" s="5">
        <f t="shared" si="51"/>
        <v>0</v>
      </c>
      <c r="BC429" s="5"/>
      <c r="BD429" s="5">
        <f t="shared" si="72"/>
        <v>139</v>
      </c>
      <c r="BE429" s="5">
        <f t="shared" si="52"/>
        <v>0.44079692</v>
      </c>
      <c r="BF429" s="5">
        <f t="shared" si="53"/>
        <v>64.23813142</v>
      </c>
      <c r="BG429" s="5">
        <f t="shared" si="54"/>
        <v>0.4725317894</v>
      </c>
      <c r="BH429" s="5">
        <f t="shared" si="55"/>
        <v>4.587413807</v>
      </c>
      <c r="BI429" s="5">
        <f t="shared" si="56"/>
        <v>64.22379329</v>
      </c>
      <c r="BJ429" s="5">
        <f t="shared" si="57"/>
        <v>0.01433812812</v>
      </c>
      <c r="BK429" s="5">
        <f t="shared" si="58"/>
        <v>1.433812812</v>
      </c>
      <c r="BL429" s="5"/>
      <c r="BM429" s="5">
        <f t="shared" si="73"/>
        <v>139</v>
      </c>
      <c r="BN429" s="5">
        <f t="shared" si="59"/>
        <v>0.2222685383</v>
      </c>
      <c r="BO429" s="5">
        <f t="shared" si="60"/>
        <v>55.16543409</v>
      </c>
      <c r="BP429" s="5">
        <f t="shared" si="61"/>
        <v>0.9735047217</v>
      </c>
      <c r="BQ429" s="5">
        <f t="shared" si="62"/>
        <v>5.737541585</v>
      </c>
      <c r="BR429" s="5">
        <f t="shared" si="63"/>
        <v>86.06312378</v>
      </c>
      <c r="BS429" s="5">
        <f t="shared" si="64"/>
        <v>0</v>
      </c>
      <c r="BT429" s="5">
        <f t="shared" si="65"/>
        <v>0</v>
      </c>
    </row>
    <row r="430" ht="13.5" customHeight="1">
      <c r="A430" s="5"/>
      <c r="B430" s="5">
        <f t="shared" si="66"/>
        <v>140</v>
      </c>
      <c r="C430" s="5">
        <f t="shared" si="10"/>
        <v>0.8838775413</v>
      </c>
      <c r="D430" s="5">
        <f t="shared" si="11"/>
        <v>66.33466715</v>
      </c>
      <c r="E430" s="5">
        <f t="shared" si="12"/>
        <v>0.2726928419</v>
      </c>
      <c r="F430" s="5">
        <f t="shared" si="13"/>
        <v>4.357518717</v>
      </c>
      <c r="G430" s="5">
        <f t="shared" si="14"/>
        <v>34.86014973</v>
      </c>
      <c r="H430" s="5">
        <f t="shared" si="15"/>
        <v>31.47451742</v>
      </c>
      <c r="I430" s="5">
        <f t="shared" si="16"/>
        <v>3147.451742</v>
      </c>
      <c r="J430" s="5"/>
      <c r="K430" s="5">
        <f t="shared" si="67"/>
        <v>140</v>
      </c>
      <c r="L430" s="5">
        <f t="shared" si="17"/>
        <v>0.4606504979</v>
      </c>
      <c r="M430" s="5">
        <f t="shared" si="18"/>
        <v>60.6499994</v>
      </c>
      <c r="N430" s="5">
        <f t="shared" si="19"/>
        <v>0.316695312</v>
      </c>
      <c r="O430" s="5">
        <f t="shared" si="20"/>
        <v>4.532611875</v>
      </c>
      <c r="P430" s="5">
        <f t="shared" si="21"/>
        <v>40.79350687</v>
      </c>
      <c r="Q430" s="5">
        <f t="shared" si="22"/>
        <v>19.85649252</v>
      </c>
      <c r="R430" s="5">
        <f t="shared" si="23"/>
        <v>1985.649252</v>
      </c>
      <c r="S430" s="5"/>
      <c r="T430" s="5">
        <f t="shared" si="68"/>
        <v>140</v>
      </c>
      <c r="U430" s="5">
        <f t="shared" si="24"/>
        <v>0.7416427512</v>
      </c>
      <c r="V430" s="5">
        <f t="shared" si="25"/>
        <v>65.2043866</v>
      </c>
      <c r="W430" s="5">
        <f t="shared" si="26"/>
        <v>0.5276433663</v>
      </c>
      <c r="X430" s="5">
        <f t="shared" si="27"/>
        <v>4.864046787</v>
      </c>
      <c r="Y430" s="5">
        <f t="shared" si="28"/>
        <v>48.64046787</v>
      </c>
      <c r="Z430" s="5">
        <f t="shared" si="29"/>
        <v>16.56391873</v>
      </c>
      <c r="AA430" s="5">
        <f t="shared" si="30"/>
        <v>1656.391873</v>
      </c>
      <c r="AB430" s="5"/>
      <c r="AC430" s="5">
        <f t="shared" si="69"/>
        <v>140</v>
      </c>
      <c r="AD430" s="5">
        <f t="shared" si="31"/>
        <v>0.9374630652</v>
      </c>
      <c r="AE430" s="5">
        <f t="shared" si="32"/>
        <v>78.68822843</v>
      </c>
      <c r="AF430" s="5">
        <f t="shared" si="33"/>
        <v>0.3215295011</v>
      </c>
      <c r="AG430" s="5">
        <f t="shared" si="34"/>
        <v>4.6114626</v>
      </c>
      <c r="AH430" s="5">
        <f t="shared" si="35"/>
        <v>50.7260886</v>
      </c>
      <c r="AI430" s="5">
        <f t="shared" si="36"/>
        <v>27.96213983</v>
      </c>
      <c r="AJ430" s="5">
        <f t="shared" si="37"/>
        <v>2796.213983</v>
      </c>
      <c r="AK430" s="5"/>
      <c r="AL430" s="5">
        <f t="shared" si="70"/>
        <v>140</v>
      </c>
      <c r="AM430" s="5">
        <f t="shared" si="38"/>
        <v>0.1961750586</v>
      </c>
      <c r="AN430" s="5">
        <f t="shared" si="39"/>
        <v>59.97865604</v>
      </c>
      <c r="AO430" s="5">
        <f t="shared" si="40"/>
        <v>0.9466850343</v>
      </c>
      <c r="AP430" s="5">
        <f t="shared" si="41"/>
        <v>5.845499715</v>
      </c>
      <c r="AQ430" s="5">
        <f t="shared" si="42"/>
        <v>70.14599658</v>
      </c>
      <c r="AR430" s="5">
        <f t="shared" si="43"/>
        <v>0</v>
      </c>
      <c r="AS430" s="5">
        <f t="shared" si="44"/>
        <v>0</v>
      </c>
      <c r="AT430" s="5"/>
      <c r="AU430" s="5">
        <f t="shared" si="71"/>
        <v>140</v>
      </c>
      <c r="AV430" s="5">
        <f t="shared" si="45"/>
        <v>0.3742767929</v>
      </c>
      <c r="AW430" s="5">
        <f t="shared" si="46"/>
        <v>62.66128964</v>
      </c>
      <c r="AX430" s="5">
        <f t="shared" si="47"/>
        <v>0.4488209388</v>
      </c>
      <c r="AY430" s="5">
        <f t="shared" si="48"/>
        <v>4.86276161</v>
      </c>
      <c r="AZ430" s="5">
        <f t="shared" si="49"/>
        <v>63.21590092</v>
      </c>
      <c r="BA430" s="5">
        <f t="shared" si="50"/>
        <v>0</v>
      </c>
      <c r="BB430" s="5">
        <f t="shared" si="51"/>
        <v>0</v>
      </c>
      <c r="BC430" s="5"/>
      <c r="BD430" s="5">
        <f t="shared" si="72"/>
        <v>140</v>
      </c>
      <c r="BE430" s="5">
        <f t="shared" si="52"/>
        <v>0.9092891892</v>
      </c>
      <c r="BF430" s="5">
        <f t="shared" si="53"/>
        <v>77.15446423</v>
      </c>
      <c r="BG430" s="5">
        <f t="shared" si="54"/>
        <v>0.0428840324</v>
      </c>
      <c r="BH430" s="5">
        <f t="shared" si="55"/>
        <v>4.283363715</v>
      </c>
      <c r="BI430" s="5">
        <f t="shared" si="56"/>
        <v>59.96709201</v>
      </c>
      <c r="BJ430" s="5">
        <f t="shared" si="57"/>
        <v>17.18737221</v>
      </c>
      <c r="BK430" s="5">
        <f t="shared" si="58"/>
        <v>1718.737221</v>
      </c>
      <c r="BL430" s="5"/>
      <c r="BM430" s="5">
        <f t="shared" si="73"/>
        <v>140</v>
      </c>
      <c r="BN430" s="5">
        <f t="shared" si="59"/>
        <v>0.7947244393</v>
      </c>
      <c r="BO430" s="5">
        <f t="shared" si="60"/>
        <v>67.66324875</v>
      </c>
      <c r="BP430" s="5">
        <f t="shared" si="61"/>
        <v>0.2529044528</v>
      </c>
      <c r="BQ430" s="5">
        <f t="shared" si="62"/>
        <v>4.44467116</v>
      </c>
      <c r="BR430" s="5">
        <f t="shared" si="63"/>
        <v>66.67006739</v>
      </c>
      <c r="BS430" s="5">
        <f t="shared" si="64"/>
        <v>0.9931813571</v>
      </c>
      <c r="BT430" s="5">
        <f t="shared" si="65"/>
        <v>99.31813571</v>
      </c>
    </row>
    <row r="431" ht="13.5" customHeight="1">
      <c r="A431" s="5"/>
      <c r="B431" s="5">
        <f t="shared" si="66"/>
        <v>141</v>
      </c>
      <c r="C431" s="5">
        <f t="shared" si="10"/>
        <v>0.9951205424</v>
      </c>
      <c r="D431" s="5">
        <f t="shared" si="11"/>
        <v>81.96930189</v>
      </c>
      <c r="E431" s="5">
        <f t="shared" si="12"/>
        <v>0.3430351636</v>
      </c>
      <c r="F431" s="5">
        <f t="shared" si="13"/>
        <v>4.8573502</v>
      </c>
      <c r="G431" s="5">
        <f t="shared" si="14"/>
        <v>38.8588016</v>
      </c>
      <c r="H431" s="5">
        <f t="shared" si="15"/>
        <v>43.11050029</v>
      </c>
      <c r="I431" s="5">
        <f t="shared" si="16"/>
        <v>4311.050029</v>
      </c>
      <c r="J431" s="5"/>
      <c r="K431" s="5">
        <f t="shared" si="67"/>
        <v>141</v>
      </c>
      <c r="L431" s="5">
        <f t="shared" si="17"/>
        <v>0.7572392288</v>
      </c>
      <c r="M431" s="5">
        <f t="shared" si="18"/>
        <v>67.54783399</v>
      </c>
      <c r="N431" s="5">
        <f t="shared" si="19"/>
        <v>0.2333918564</v>
      </c>
      <c r="O431" s="5">
        <f t="shared" si="20"/>
        <v>4.018040719</v>
      </c>
      <c r="P431" s="5">
        <f t="shared" si="21"/>
        <v>36.16236647</v>
      </c>
      <c r="Q431" s="5">
        <f t="shared" si="22"/>
        <v>31.38546752</v>
      </c>
      <c r="R431" s="5">
        <f t="shared" si="23"/>
        <v>3138.546752</v>
      </c>
      <c r="S431" s="5"/>
      <c r="T431" s="5">
        <f t="shared" si="68"/>
        <v>141</v>
      </c>
      <c r="U431" s="5">
        <f t="shared" si="24"/>
        <v>0.8063817001</v>
      </c>
      <c r="V431" s="5">
        <f t="shared" si="25"/>
        <v>69.07348816</v>
      </c>
      <c r="W431" s="5">
        <f t="shared" si="26"/>
        <v>0.04544113532</v>
      </c>
      <c r="X431" s="5">
        <f t="shared" si="27"/>
        <v>4.181024996</v>
      </c>
      <c r="Y431" s="5">
        <f t="shared" si="28"/>
        <v>41.81024996</v>
      </c>
      <c r="Z431" s="5">
        <f t="shared" si="29"/>
        <v>27.2632382</v>
      </c>
      <c r="AA431" s="5">
        <f t="shared" si="30"/>
        <v>2726.32382</v>
      </c>
      <c r="AB431" s="5"/>
      <c r="AC431" s="5">
        <f t="shared" si="69"/>
        <v>141</v>
      </c>
      <c r="AD431" s="5">
        <f t="shared" si="31"/>
        <v>0.4873820991</v>
      </c>
      <c r="AE431" s="5">
        <f t="shared" si="32"/>
        <v>64.732838</v>
      </c>
      <c r="AF431" s="5">
        <f t="shared" si="33"/>
        <v>0.6863649479</v>
      </c>
      <c r="AG431" s="5">
        <f t="shared" si="34"/>
        <v>4.527263358</v>
      </c>
      <c r="AH431" s="5">
        <f t="shared" si="35"/>
        <v>49.79989694</v>
      </c>
      <c r="AI431" s="5">
        <f t="shared" si="36"/>
        <v>14.93294106</v>
      </c>
      <c r="AJ431" s="5">
        <f t="shared" si="37"/>
        <v>1493.294106</v>
      </c>
      <c r="AK431" s="5"/>
      <c r="AL431" s="5">
        <f t="shared" si="70"/>
        <v>141</v>
      </c>
      <c r="AM431" s="5">
        <f t="shared" si="38"/>
        <v>0.8258508861</v>
      </c>
      <c r="AN431" s="5">
        <f t="shared" si="39"/>
        <v>67.95849158</v>
      </c>
      <c r="AO431" s="5">
        <f t="shared" si="40"/>
        <v>0.7053202644</v>
      </c>
      <c r="AP431" s="5">
        <f t="shared" si="41"/>
        <v>5.051231764</v>
      </c>
      <c r="AQ431" s="5">
        <f t="shared" si="42"/>
        <v>60.61478117</v>
      </c>
      <c r="AR431" s="5">
        <f t="shared" si="43"/>
        <v>7.343710411</v>
      </c>
      <c r="AS431" s="5">
        <f t="shared" si="44"/>
        <v>734.3710411</v>
      </c>
      <c r="AT431" s="5"/>
      <c r="AU431" s="5">
        <f t="shared" si="71"/>
        <v>141</v>
      </c>
      <c r="AV431" s="5">
        <f t="shared" si="45"/>
        <v>0.7060236158</v>
      </c>
      <c r="AW431" s="5">
        <f t="shared" si="46"/>
        <v>65.10195255</v>
      </c>
      <c r="AX431" s="5">
        <f t="shared" si="47"/>
        <v>0.6895995195</v>
      </c>
      <c r="AY431" s="5">
        <f t="shared" si="48"/>
        <v>4.652789264</v>
      </c>
      <c r="AZ431" s="5">
        <f t="shared" si="49"/>
        <v>60.48626043</v>
      </c>
      <c r="BA431" s="5">
        <f t="shared" si="50"/>
        <v>4.615692117</v>
      </c>
      <c r="BB431" s="5">
        <f t="shared" si="51"/>
        <v>461.5692117</v>
      </c>
      <c r="BC431" s="5"/>
      <c r="BD431" s="5">
        <f t="shared" si="72"/>
        <v>141</v>
      </c>
      <c r="BE431" s="5">
        <f t="shared" si="52"/>
        <v>0.3815747848</v>
      </c>
      <c r="BF431" s="5">
        <f t="shared" si="53"/>
        <v>63.6824678</v>
      </c>
      <c r="BG431" s="5">
        <f t="shared" si="54"/>
        <v>0.8241754105</v>
      </c>
      <c r="BH431" s="5">
        <f t="shared" si="55"/>
        <v>5.323791665</v>
      </c>
      <c r="BI431" s="5">
        <f t="shared" si="56"/>
        <v>74.53308332</v>
      </c>
      <c r="BJ431" s="5">
        <f t="shared" si="57"/>
        <v>0</v>
      </c>
      <c r="BK431" s="5">
        <f t="shared" si="58"/>
        <v>0</v>
      </c>
      <c r="BL431" s="5"/>
      <c r="BM431" s="5">
        <f t="shared" si="73"/>
        <v>141</v>
      </c>
      <c r="BN431" s="5">
        <f t="shared" si="59"/>
        <v>0.8285956764</v>
      </c>
      <c r="BO431" s="5">
        <f t="shared" si="60"/>
        <v>67.03415662</v>
      </c>
      <c r="BP431" s="5">
        <f t="shared" si="61"/>
        <v>0.1474367447</v>
      </c>
      <c r="BQ431" s="5">
        <f t="shared" si="62"/>
        <v>4.177940666</v>
      </c>
      <c r="BR431" s="5">
        <f t="shared" si="63"/>
        <v>62.66910998</v>
      </c>
      <c r="BS431" s="5">
        <f t="shared" si="64"/>
        <v>4.365046638</v>
      </c>
      <c r="BT431" s="5">
        <f t="shared" si="65"/>
        <v>436.5046638</v>
      </c>
    </row>
    <row r="432" ht="13.5" customHeight="1">
      <c r="A432" s="5"/>
      <c r="B432" s="5">
        <f t="shared" si="66"/>
        <v>142</v>
      </c>
      <c r="C432" s="5">
        <f t="shared" si="10"/>
        <v>0.6101832118</v>
      </c>
      <c r="D432" s="5">
        <f t="shared" si="11"/>
        <v>68.20196027</v>
      </c>
      <c r="E432" s="5">
        <f t="shared" si="12"/>
        <v>0.2974759629</v>
      </c>
      <c r="F432" s="5">
        <f t="shared" si="13"/>
        <v>4.031695782</v>
      </c>
      <c r="G432" s="5">
        <f t="shared" si="14"/>
        <v>32.25356626</v>
      </c>
      <c r="H432" s="5">
        <f t="shared" si="15"/>
        <v>35.94839401</v>
      </c>
      <c r="I432" s="5">
        <f t="shared" si="16"/>
        <v>3594.839401</v>
      </c>
      <c r="J432" s="5"/>
      <c r="K432" s="5">
        <f t="shared" si="67"/>
        <v>142</v>
      </c>
      <c r="L432" s="5">
        <f t="shared" si="17"/>
        <v>0.3658453511</v>
      </c>
      <c r="M432" s="5">
        <f t="shared" si="18"/>
        <v>64.38392248</v>
      </c>
      <c r="N432" s="5">
        <f t="shared" si="19"/>
        <v>0.7903901134</v>
      </c>
      <c r="O432" s="5">
        <f t="shared" si="20"/>
        <v>5.325274395</v>
      </c>
      <c r="P432" s="5">
        <f t="shared" si="21"/>
        <v>47.92746956</v>
      </c>
      <c r="Q432" s="5">
        <f t="shared" si="22"/>
        <v>16.45645292</v>
      </c>
      <c r="R432" s="5">
        <f t="shared" si="23"/>
        <v>1645.645292</v>
      </c>
      <c r="S432" s="5"/>
      <c r="T432" s="5">
        <f t="shared" si="68"/>
        <v>142</v>
      </c>
      <c r="U432" s="5">
        <f t="shared" si="24"/>
        <v>0.5247267088</v>
      </c>
      <c r="V432" s="5">
        <f t="shared" si="25"/>
        <v>61.7107435</v>
      </c>
      <c r="W432" s="5">
        <f t="shared" si="26"/>
        <v>0.8397389591</v>
      </c>
      <c r="X432" s="5">
        <f t="shared" si="27"/>
        <v>5.031386923</v>
      </c>
      <c r="Y432" s="5">
        <f t="shared" si="28"/>
        <v>50.31386923</v>
      </c>
      <c r="Z432" s="5">
        <f t="shared" si="29"/>
        <v>11.39687426</v>
      </c>
      <c r="AA432" s="5">
        <f t="shared" si="30"/>
        <v>1139.687426</v>
      </c>
      <c r="AB432" s="5"/>
      <c r="AC432" s="5">
        <f t="shared" si="69"/>
        <v>142</v>
      </c>
      <c r="AD432" s="5">
        <f t="shared" si="31"/>
        <v>0.671208934</v>
      </c>
      <c r="AE432" s="5">
        <f t="shared" si="32"/>
        <v>65.09357126</v>
      </c>
      <c r="AF432" s="5">
        <f t="shared" si="33"/>
        <v>0.3946303132</v>
      </c>
      <c r="AG432" s="5">
        <f t="shared" si="34"/>
        <v>4.558979955</v>
      </c>
      <c r="AH432" s="5">
        <f t="shared" si="35"/>
        <v>50.1487795</v>
      </c>
      <c r="AI432" s="5">
        <f t="shared" si="36"/>
        <v>14.94479175</v>
      </c>
      <c r="AJ432" s="5">
        <f t="shared" si="37"/>
        <v>1494.479175</v>
      </c>
      <c r="AK432" s="5"/>
      <c r="AL432" s="5">
        <f t="shared" si="70"/>
        <v>142</v>
      </c>
      <c r="AM432" s="5">
        <f t="shared" si="38"/>
        <v>0.2534877699</v>
      </c>
      <c r="AN432" s="5">
        <f t="shared" si="39"/>
        <v>63.90457493</v>
      </c>
      <c r="AO432" s="5">
        <f t="shared" si="40"/>
        <v>0.4608704992</v>
      </c>
      <c r="AP432" s="5">
        <f t="shared" si="41"/>
        <v>4.82336959</v>
      </c>
      <c r="AQ432" s="5">
        <f t="shared" si="42"/>
        <v>57.88043508</v>
      </c>
      <c r="AR432" s="5">
        <f t="shared" si="43"/>
        <v>6.024139851</v>
      </c>
      <c r="AS432" s="5">
        <f t="shared" si="44"/>
        <v>602.4139851</v>
      </c>
      <c r="AT432" s="5"/>
      <c r="AU432" s="5">
        <f t="shared" si="71"/>
        <v>142</v>
      </c>
      <c r="AV432" s="5">
        <f t="shared" si="45"/>
        <v>0.4459443846</v>
      </c>
      <c r="AW432" s="5">
        <f t="shared" si="46"/>
        <v>64.8399896</v>
      </c>
      <c r="AX432" s="5">
        <f t="shared" si="47"/>
        <v>0.9310730035</v>
      </c>
      <c r="AY432" s="5">
        <f t="shared" si="48"/>
        <v>5.541936002</v>
      </c>
      <c r="AZ432" s="5">
        <f t="shared" si="49"/>
        <v>72.04516802</v>
      </c>
      <c r="BA432" s="5">
        <f t="shared" si="50"/>
        <v>0</v>
      </c>
      <c r="BB432" s="5">
        <f t="shared" si="51"/>
        <v>0</v>
      </c>
      <c r="BC432" s="5"/>
      <c r="BD432" s="5">
        <f t="shared" si="72"/>
        <v>142</v>
      </c>
      <c r="BE432" s="5">
        <f t="shared" si="52"/>
        <v>0.0304289747</v>
      </c>
      <c r="BF432" s="5">
        <f t="shared" si="53"/>
        <v>54.78560623</v>
      </c>
      <c r="BG432" s="5">
        <f t="shared" si="54"/>
        <v>0.8342933943</v>
      </c>
      <c r="BH432" s="5">
        <f t="shared" si="55"/>
        <v>5.028208623</v>
      </c>
      <c r="BI432" s="5">
        <f t="shared" si="56"/>
        <v>70.39492073</v>
      </c>
      <c r="BJ432" s="5">
        <f t="shared" si="57"/>
        <v>0</v>
      </c>
      <c r="BK432" s="5">
        <f t="shared" si="58"/>
        <v>0</v>
      </c>
      <c r="BL432" s="5"/>
      <c r="BM432" s="5">
        <f t="shared" si="73"/>
        <v>142</v>
      </c>
      <c r="BN432" s="5">
        <f t="shared" si="59"/>
        <v>0.6447099707</v>
      </c>
      <c r="BO432" s="5">
        <f t="shared" si="60"/>
        <v>65.10392906</v>
      </c>
      <c r="BP432" s="5">
        <f t="shared" si="61"/>
        <v>0.9342368484</v>
      </c>
      <c r="BQ432" s="5">
        <f t="shared" si="62"/>
        <v>5.708539462</v>
      </c>
      <c r="BR432" s="5">
        <f t="shared" si="63"/>
        <v>85.62809193</v>
      </c>
      <c r="BS432" s="5">
        <f t="shared" si="64"/>
        <v>0</v>
      </c>
      <c r="BT432" s="5">
        <f t="shared" si="65"/>
        <v>0</v>
      </c>
    </row>
    <row r="433" ht="13.5" customHeight="1">
      <c r="A433" s="5"/>
      <c r="B433" s="5">
        <f t="shared" si="66"/>
        <v>143</v>
      </c>
      <c r="C433" s="5">
        <f t="shared" si="10"/>
        <v>0.6221219185</v>
      </c>
      <c r="D433" s="5">
        <f t="shared" si="11"/>
        <v>69.16675186</v>
      </c>
      <c r="E433" s="5">
        <f t="shared" si="12"/>
        <v>0.2634569908</v>
      </c>
      <c r="F433" s="5">
        <f t="shared" si="13"/>
        <v>4.359186348</v>
      </c>
      <c r="G433" s="5">
        <f t="shared" si="14"/>
        <v>34.87349079</v>
      </c>
      <c r="H433" s="5">
        <f t="shared" si="15"/>
        <v>34.29326108</v>
      </c>
      <c r="I433" s="5">
        <f t="shared" si="16"/>
        <v>3429.326108</v>
      </c>
      <c r="J433" s="5"/>
      <c r="K433" s="5">
        <f t="shared" si="67"/>
        <v>143</v>
      </c>
      <c r="L433" s="5">
        <f t="shared" si="17"/>
        <v>0.5581096558</v>
      </c>
      <c r="M433" s="5">
        <f t="shared" si="18"/>
        <v>67.05736254</v>
      </c>
      <c r="N433" s="5">
        <f t="shared" si="19"/>
        <v>0.3457661087</v>
      </c>
      <c r="O433" s="5">
        <f t="shared" si="20"/>
        <v>4.689274201</v>
      </c>
      <c r="P433" s="5">
        <f t="shared" si="21"/>
        <v>42.20346781</v>
      </c>
      <c r="Q433" s="5">
        <f t="shared" si="22"/>
        <v>24.85389474</v>
      </c>
      <c r="R433" s="5">
        <f t="shared" si="23"/>
        <v>2485.389474</v>
      </c>
      <c r="S433" s="5"/>
      <c r="T433" s="5">
        <f t="shared" si="68"/>
        <v>143</v>
      </c>
      <c r="U433" s="5">
        <f t="shared" si="24"/>
        <v>0.8647111761</v>
      </c>
      <c r="V433" s="5">
        <f t="shared" si="25"/>
        <v>67.80018681</v>
      </c>
      <c r="W433" s="5">
        <f t="shared" si="26"/>
        <v>0.1649898635</v>
      </c>
      <c r="X433" s="5">
        <f t="shared" si="27"/>
        <v>4.104366524</v>
      </c>
      <c r="Y433" s="5">
        <f t="shared" si="28"/>
        <v>41.04366524</v>
      </c>
      <c r="Z433" s="5">
        <f t="shared" si="29"/>
        <v>26.75652157</v>
      </c>
      <c r="AA433" s="5">
        <f t="shared" si="30"/>
        <v>2675.652157</v>
      </c>
      <c r="AB433" s="5"/>
      <c r="AC433" s="5">
        <f t="shared" si="69"/>
        <v>143</v>
      </c>
      <c r="AD433" s="5">
        <f t="shared" si="31"/>
        <v>0.8982653974</v>
      </c>
      <c r="AE433" s="5">
        <f t="shared" si="32"/>
        <v>65.29218152</v>
      </c>
      <c r="AF433" s="5">
        <f t="shared" si="33"/>
        <v>0.9597530234</v>
      </c>
      <c r="AG433" s="5">
        <f t="shared" si="34"/>
        <v>5.704913521</v>
      </c>
      <c r="AH433" s="5">
        <f t="shared" si="35"/>
        <v>62.75404874</v>
      </c>
      <c r="AI433" s="5">
        <f t="shared" si="36"/>
        <v>2.538132782</v>
      </c>
      <c r="AJ433" s="5">
        <f t="shared" si="37"/>
        <v>253.8132782</v>
      </c>
      <c r="AK433" s="5"/>
      <c r="AL433" s="5">
        <f t="shared" si="70"/>
        <v>143</v>
      </c>
      <c r="AM433" s="5">
        <f t="shared" si="38"/>
        <v>0.3734351964</v>
      </c>
      <c r="AN433" s="5">
        <f t="shared" si="39"/>
        <v>63.87868015</v>
      </c>
      <c r="AO433" s="5">
        <f t="shared" si="40"/>
        <v>0.3728630909</v>
      </c>
      <c r="AP433" s="5">
        <f t="shared" si="41"/>
        <v>4.733109699</v>
      </c>
      <c r="AQ433" s="5">
        <f t="shared" si="42"/>
        <v>56.79731639</v>
      </c>
      <c r="AR433" s="5">
        <f t="shared" si="43"/>
        <v>7.081363759</v>
      </c>
      <c r="AS433" s="5">
        <f t="shared" si="44"/>
        <v>708.1363759</v>
      </c>
      <c r="AT433" s="5"/>
      <c r="AU433" s="5">
        <f t="shared" si="71"/>
        <v>143</v>
      </c>
      <c r="AV433" s="5">
        <f t="shared" si="45"/>
        <v>0.7636558548</v>
      </c>
      <c r="AW433" s="5">
        <f t="shared" si="46"/>
        <v>65.55393048</v>
      </c>
      <c r="AX433" s="5">
        <f t="shared" si="47"/>
        <v>0.2535810188</v>
      </c>
      <c r="AY433" s="5">
        <f t="shared" si="48"/>
        <v>4.317606095</v>
      </c>
      <c r="AZ433" s="5">
        <f t="shared" si="49"/>
        <v>56.12887924</v>
      </c>
      <c r="BA433" s="5">
        <f t="shared" si="50"/>
        <v>9.425051238</v>
      </c>
      <c r="BB433" s="5">
        <f t="shared" si="51"/>
        <v>942.5051238</v>
      </c>
      <c r="BC433" s="5"/>
      <c r="BD433" s="5">
        <f t="shared" si="72"/>
        <v>143</v>
      </c>
      <c r="BE433" s="5">
        <f t="shared" si="52"/>
        <v>0.9844586254</v>
      </c>
      <c r="BF433" s="5">
        <f t="shared" si="53"/>
        <v>83.68068757</v>
      </c>
      <c r="BG433" s="5">
        <f t="shared" si="54"/>
        <v>0.4969489482</v>
      </c>
      <c r="BH433" s="5">
        <f t="shared" si="55"/>
        <v>4.929370182</v>
      </c>
      <c r="BI433" s="5">
        <f t="shared" si="56"/>
        <v>69.01118255</v>
      </c>
      <c r="BJ433" s="5">
        <f t="shared" si="57"/>
        <v>14.66950501</v>
      </c>
      <c r="BK433" s="5">
        <f t="shared" si="58"/>
        <v>1466.950501</v>
      </c>
      <c r="BL433" s="5"/>
      <c r="BM433" s="5">
        <f t="shared" si="73"/>
        <v>143</v>
      </c>
      <c r="BN433" s="5">
        <f t="shared" si="59"/>
        <v>0.5730261982</v>
      </c>
      <c r="BO433" s="5">
        <f t="shared" si="60"/>
        <v>65.45008337</v>
      </c>
      <c r="BP433" s="5">
        <f t="shared" si="61"/>
        <v>0.8294459865</v>
      </c>
      <c r="BQ433" s="5">
        <f t="shared" si="62"/>
        <v>5.034731924</v>
      </c>
      <c r="BR433" s="5">
        <f t="shared" si="63"/>
        <v>75.52097886</v>
      </c>
      <c r="BS433" s="5">
        <f t="shared" si="64"/>
        <v>0</v>
      </c>
      <c r="BT433" s="5">
        <f t="shared" si="65"/>
        <v>0</v>
      </c>
    </row>
    <row r="434" ht="13.5" customHeight="1">
      <c r="A434" s="5"/>
      <c r="B434" s="5">
        <f t="shared" si="66"/>
        <v>144</v>
      </c>
      <c r="C434" s="5">
        <f t="shared" si="10"/>
        <v>0.6913620648</v>
      </c>
      <c r="D434" s="5">
        <f t="shared" si="11"/>
        <v>69.70999604</v>
      </c>
      <c r="E434" s="5">
        <f t="shared" si="12"/>
        <v>0.9334296015</v>
      </c>
      <c r="F434" s="5">
        <f t="shared" si="13"/>
        <v>5.651078014</v>
      </c>
      <c r="G434" s="5">
        <f t="shared" si="14"/>
        <v>45.20862411</v>
      </c>
      <c r="H434" s="5">
        <f t="shared" si="15"/>
        <v>24.50137192</v>
      </c>
      <c r="I434" s="5">
        <f t="shared" si="16"/>
        <v>2450.137192</v>
      </c>
      <c r="J434" s="5"/>
      <c r="K434" s="5">
        <f t="shared" si="67"/>
        <v>144</v>
      </c>
      <c r="L434" s="5">
        <f t="shared" si="17"/>
        <v>0.1182543243</v>
      </c>
      <c r="M434" s="5">
        <f t="shared" si="18"/>
        <v>58.7720071</v>
      </c>
      <c r="N434" s="5">
        <f t="shared" si="19"/>
        <v>0.7330249636</v>
      </c>
      <c r="O434" s="5">
        <f t="shared" si="20"/>
        <v>5.44741751</v>
      </c>
      <c r="P434" s="5">
        <f t="shared" si="21"/>
        <v>49.02675759</v>
      </c>
      <c r="Q434" s="5">
        <f t="shared" si="22"/>
        <v>9.745249509</v>
      </c>
      <c r="R434" s="5">
        <f t="shared" si="23"/>
        <v>974.5249509</v>
      </c>
      <c r="S434" s="5"/>
      <c r="T434" s="5">
        <f t="shared" si="68"/>
        <v>144</v>
      </c>
      <c r="U434" s="5">
        <f t="shared" si="24"/>
        <v>0.4774732794</v>
      </c>
      <c r="V434" s="5">
        <f t="shared" si="25"/>
        <v>64.40379567</v>
      </c>
      <c r="W434" s="5">
        <f t="shared" si="26"/>
        <v>0.9492045006</v>
      </c>
      <c r="X434" s="5">
        <f t="shared" si="27"/>
        <v>5.661844917</v>
      </c>
      <c r="Y434" s="5">
        <f t="shared" si="28"/>
        <v>56.61844917</v>
      </c>
      <c r="Z434" s="5">
        <f t="shared" si="29"/>
        <v>7.785346503</v>
      </c>
      <c r="AA434" s="5">
        <f t="shared" si="30"/>
        <v>778.5346503</v>
      </c>
      <c r="AB434" s="5"/>
      <c r="AC434" s="5">
        <f t="shared" si="69"/>
        <v>144</v>
      </c>
      <c r="AD434" s="5">
        <f t="shared" si="31"/>
        <v>0.9502018613</v>
      </c>
      <c r="AE434" s="5">
        <f t="shared" si="32"/>
        <v>75.97201541</v>
      </c>
      <c r="AF434" s="5">
        <f t="shared" si="33"/>
        <v>0.1317149159</v>
      </c>
      <c r="AG434" s="5">
        <f t="shared" si="34"/>
        <v>4.483118903</v>
      </c>
      <c r="AH434" s="5">
        <f t="shared" si="35"/>
        <v>49.31430793</v>
      </c>
      <c r="AI434" s="5">
        <f t="shared" si="36"/>
        <v>26.65770748</v>
      </c>
      <c r="AJ434" s="5">
        <f t="shared" si="37"/>
        <v>2665.770748</v>
      </c>
      <c r="AK434" s="5"/>
      <c r="AL434" s="5">
        <f t="shared" si="70"/>
        <v>144</v>
      </c>
      <c r="AM434" s="5">
        <f t="shared" si="38"/>
        <v>0.6852799375</v>
      </c>
      <c r="AN434" s="5">
        <f t="shared" si="39"/>
        <v>69.51544431</v>
      </c>
      <c r="AO434" s="5">
        <f t="shared" si="40"/>
        <v>0.7644355611</v>
      </c>
      <c r="AP434" s="5">
        <f t="shared" si="41"/>
        <v>5.382780197</v>
      </c>
      <c r="AQ434" s="5">
        <f t="shared" si="42"/>
        <v>64.59336237</v>
      </c>
      <c r="AR434" s="5">
        <f t="shared" si="43"/>
        <v>4.922081946</v>
      </c>
      <c r="AS434" s="5">
        <f t="shared" si="44"/>
        <v>492.2081946</v>
      </c>
      <c r="AT434" s="5"/>
      <c r="AU434" s="5">
        <f t="shared" si="71"/>
        <v>144</v>
      </c>
      <c r="AV434" s="5">
        <f t="shared" si="45"/>
        <v>0.7941272283</v>
      </c>
      <c r="AW434" s="5">
        <f t="shared" si="46"/>
        <v>66.86485047</v>
      </c>
      <c r="AX434" s="5">
        <f t="shared" si="47"/>
        <v>0.3794012511</v>
      </c>
      <c r="AY434" s="5">
        <f t="shared" si="48"/>
        <v>4.741884874</v>
      </c>
      <c r="AZ434" s="5">
        <f t="shared" si="49"/>
        <v>61.64450337</v>
      </c>
      <c r="BA434" s="5">
        <f t="shared" si="50"/>
        <v>5.220347102</v>
      </c>
      <c r="BB434" s="5">
        <f t="shared" si="51"/>
        <v>522.0347102</v>
      </c>
      <c r="BC434" s="5"/>
      <c r="BD434" s="5">
        <f t="shared" si="72"/>
        <v>144</v>
      </c>
      <c r="BE434" s="5">
        <f t="shared" si="52"/>
        <v>0.970298177</v>
      </c>
      <c r="BF434" s="5">
        <f t="shared" si="53"/>
        <v>78.04540886</v>
      </c>
      <c r="BG434" s="5">
        <f t="shared" si="54"/>
        <v>0.4275245774</v>
      </c>
      <c r="BH434" s="5">
        <f t="shared" si="55"/>
        <v>4.68658509</v>
      </c>
      <c r="BI434" s="5">
        <f t="shared" si="56"/>
        <v>65.61219126</v>
      </c>
      <c r="BJ434" s="5">
        <f t="shared" si="57"/>
        <v>12.43321759</v>
      </c>
      <c r="BK434" s="5">
        <f t="shared" si="58"/>
        <v>1243.321759</v>
      </c>
      <c r="BL434" s="5"/>
      <c r="BM434" s="5">
        <f t="shared" si="73"/>
        <v>144</v>
      </c>
      <c r="BN434" s="5">
        <f t="shared" si="59"/>
        <v>0.5674040832</v>
      </c>
      <c r="BO434" s="5">
        <f t="shared" si="60"/>
        <v>66.51809738</v>
      </c>
      <c r="BP434" s="5">
        <f t="shared" si="61"/>
        <v>0.11387317</v>
      </c>
      <c r="BQ434" s="5">
        <f t="shared" si="62"/>
        <v>4.424381761</v>
      </c>
      <c r="BR434" s="5">
        <f t="shared" si="63"/>
        <v>66.36572641</v>
      </c>
      <c r="BS434" s="5">
        <f t="shared" si="64"/>
        <v>0.1523709625</v>
      </c>
      <c r="BT434" s="5">
        <f t="shared" si="65"/>
        <v>15.23709625</v>
      </c>
    </row>
    <row r="435" ht="13.5" customHeight="1">
      <c r="A435" s="5"/>
      <c r="B435" s="5">
        <f t="shared" si="66"/>
        <v>145</v>
      </c>
      <c r="C435" s="5">
        <f t="shared" si="10"/>
        <v>0.5034149376</v>
      </c>
      <c r="D435" s="5">
        <f t="shared" si="11"/>
        <v>60.85963944</v>
      </c>
      <c r="E435" s="5">
        <f t="shared" si="12"/>
        <v>0.5607446782</v>
      </c>
      <c r="F435" s="5">
        <f t="shared" si="13"/>
        <v>4.677157882</v>
      </c>
      <c r="G435" s="5">
        <f t="shared" si="14"/>
        <v>37.41726306</v>
      </c>
      <c r="H435" s="5">
        <f t="shared" si="15"/>
        <v>23.44237638</v>
      </c>
      <c r="I435" s="5">
        <f t="shared" si="16"/>
        <v>2344.237638</v>
      </c>
      <c r="J435" s="5"/>
      <c r="K435" s="5">
        <f t="shared" si="67"/>
        <v>145</v>
      </c>
      <c r="L435" s="5">
        <f t="shared" si="17"/>
        <v>0.04533357633</v>
      </c>
      <c r="M435" s="5">
        <f t="shared" si="18"/>
        <v>51.72577135</v>
      </c>
      <c r="N435" s="5">
        <f t="shared" si="19"/>
        <v>0.972502328</v>
      </c>
      <c r="O435" s="5">
        <f t="shared" si="20"/>
        <v>5.809030241</v>
      </c>
      <c r="P435" s="5">
        <f t="shared" si="21"/>
        <v>52.28127216</v>
      </c>
      <c r="Q435" s="5">
        <f t="shared" si="22"/>
        <v>0</v>
      </c>
      <c r="R435" s="5">
        <f t="shared" si="23"/>
        <v>0</v>
      </c>
      <c r="S435" s="5"/>
      <c r="T435" s="5">
        <f t="shared" si="68"/>
        <v>145</v>
      </c>
      <c r="U435" s="5">
        <f t="shared" si="24"/>
        <v>0.04910534693</v>
      </c>
      <c r="V435" s="5">
        <f t="shared" si="25"/>
        <v>52.04676223</v>
      </c>
      <c r="W435" s="5">
        <f t="shared" si="26"/>
        <v>0.07592246317</v>
      </c>
      <c r="X435" s="5">
        <f t="shared" si="27"/>
        <v>4.43600056</v>
      </c>
      <c r="Y435" s="5">
        <f t="shared" si="28"/>
        <v>44.3600056</v>
      </c>
      <c r="Z435" s="5">
        <f t="shared" si="29"/>
        <v>7.686756627</v>
      </c>
      <c r="AA435" s="5">
        <f t="shared" si="30"/>
        <v>768.6756627</v>
      </c>
      <c r="AB435" s="5"/>
      <c r="AC435" s="5">
        <f t="shared" si="69"/>
        <v>145</v>
      </c>
      <c r="AD435" s="5">
        <f t="shared" si="31"/>
        <v>0.3860756388</v>
      </c>
      <c r="AE435" s="5">
        <f t="shared" si="32"/>
        <v>61.98180995</v>
      </c>
      <c r="AF435" s="5">
        <f t="shared" si="33"/>
        <v>0.4069887607</v>
      </c>
      <c r="AG435" s="5">
        <f t="shared" si="34"/>
        <v>4.740026781</v>
      </c>
      <c r="AH435" s="5">
        <f t="shared" si="35"/>
        <v>52.14029459</v>
      </c>
      <c r="AI435" s="5">
        <f t="shared" si="36"/>
        <v>9.841515367</v>
      </c>
      <c r="AJ435" s="5">
        <f t="shared" si="37"/>
        <v>984.1515367</v>
      </c>
      <c r="AK435" s="5"/>
      <c r="AL435" s="5">
        <f t="shared" si="70"/>
        <v>145</v>
      </c>
      <c r="AM435" s="5">
        <f t="shared" si="38"/>
        <v>0.9650711119</v>
      </c>
      <c r="AN435" s="5">
        <f t="shared" si="39"/>
        <v>76.44651515</v>
      </c>
      <c r="AO435" s="5">
        <f t="shared" si="40"/>
        <v>0.611625763</v>
      </c>
      <c r="AP435" s="5">
        <f t="shared" si="41"/>
        <v>4.606142765</v>
      </c>
      <c r="AQ435" s="5">
        <f t="shared" si="42"/>
        <v>55.27371318</v>
      </c>
      <c r="AR435" s="5">
        <f t="shared" si="43"/>
        <v>21.17280197</v>
      </c>
      <c r="AS435" s="5">
        <f t="shared" si="44"/>
        <v>2117.280197</v>
      </c>
      <c r="AT435" s="5"/>
      <c r="AU435" s="5">
        <f t="shared" si="71"/>
        <v>145</v>
      </c>
      <c r="AV435" s="5">
        <f t="shared" si="45"/>
        <v>0.5385709116</v>
      </c>
      <c r="AW435" s="5">
        <f t="shared" si="46"/>
        <v>61.74179803</v>
      </c>
      <c r="AX435" s="5">
        <f t="shared" si="47"/>
        <v>0.8790173496</v>
      </c>
      <c r="AY435" s="5">
        <f t="shared" si="48"/>
        <v>5.085341889</v>
      </c>
      <c r="AZ435" s="5">
        <f t="shared" si="49"/>
        <v>66.10944455</v>
      </c>
      <c r="BA435" s="5">
        <f t="shared" si="50"/>
        <v>0</v>
      </c>
      <c r="BB435" s="5">
        <f t="shared" si="51"/>
        <v>0</v>
      </c>
      <c r="BC435" s="5"/>
      <c r="BD435" s="5">
        <f t="shared" si="72"/>
        <v>145</v>
      </c>
      <c r="BE435" s="5">
        <f t="shared" si="52"/>
        <v>0.8788751984</v>
      </c>
      <c r="BF435" s="5">
        <f t="shared" si="53"/>
        <v>65.18327047</v>
      </c>
      <c r="BG435" s="5">
        <f t="shared" si="54"/>
        <v>0.9792580978</v>
      </c>
      <c r="BH435" s="5">
        <f t="shared" si="55"/>
        <v>5.936108664</v>
      </c>
      <c r="BI435" s="5">
        <f t="shared" si="56"/>
        <v>83.10552129</v>
      </c>
      <c r="BJ435" s="5">
        <f t="shared" si="57"/>
        <v>0</v>
      </c>
      <c r="BK435" s="5">
        <f t="shared" si="58"/>
        <v>0</v>
      </c>
      <c r="BL435" s="5"/>
      <c r="BM435" s="5">
        <f t="shared" si="73"/>
        <v>145</v>
      </c>
      <c r="BN435" s="5">
        <f t="shared" si="59"/>
        <v>0.5032553236</v>
      </c>
      <c r="BO435" s="5">
        <f t="shared" si="60"/>
        <v>60.60902285</v>
      </c>
      <c r="BP435" s="5">
        <f t="shared" si="61"/>
        <v>0.8395112079</v>
      </c>
      <c r="BQ435" s="5">
        <f t="shared" si="62"/>
        <v>5.456466745</v>
      </c>
      <c r="BR435" s="5">
        <f t="shared" si="63"/>
        <v>81.84700117</v>
      </c>
      <c r="BS435" s="5">
        <f t="shared" si="64"/>
        <v>0</v>
      </c>
      <c r="BT435" s="5">
        <f t="shared" si="65"/>
        <v>0</v>
      </c>
    </row>
    <row r="436" ht="13.5" customHeight="1">
      <c r="A436" s="5"/>
      <c r="B436" s="5">
        <f t="shared" si="66"/>
        <v>146</v>
      </c>
      <c r="C436" s="5">
        <f t="shared" si="10"/>
        <v>0.1992990892</v>
      </c>
      <c r="D436" s="5">
        <f t="shared" si="11"/>
        <v>59.21392898</v>
      </c>
      <c r="E436" s="5">
        <f t="shared" si="12"/>
        <v>0.5271729079</v>
      </c>
      <c r="F436" s="5">
        <f t="shared" si="13"/>
        <v>4.998566188</v>
      </c>
      <c r="G436" s="5">
        <f t="shared" si="14"/>
        <v>39.9885295</v>
      </c>
      <c r="H436" s="5">
        <f t="shared" si="15"/>
        <v>19.22539948</v>
      </c>
      <c r="I436" s="5">
        <f t="shared" si="16"/>
        <v>1922.539948</v>
      </c>
      <c r="J436" s="5"/>
      <c r="K436" s="5">
        <f t="shared" si="67"/>
        <v>146</v>
      </c>
      <c r="L436" s="5">
        <f t="shared" si="17"/>
        <v>0.7584623393</v>
      </c>
      <c r="M436" s="5">
        <f t="shared" si="18"/>
        <v>67.14644456</v>
      </c>
      <c r="N436" s="5">
        <f t="shared" si="19"/>
        <v>0.4988805742</v>
      </c>
      <c r="O436" s="5">
        <f t="shared" si="20"/>
        <v>4.901491608</v>
      </c>
      <c r="P436" s="5">
        <f t="shared" si="21"/>
        <v>44.11342447</v>
      </c>
      <c r="Q436" s="5">
        <f t="shared" si="22"/>
        <v>23.03302008</v>
      </c>
      <c r="R436" s="5">
        <f t="shared" si="23"/>
        <v>2303.302008</v>
      </c>
      <c r="S436" s="5"/>
      <c r="T436" s="5">
        <f t="shared" si="68"/>
        <v>146</v>
      </c>
      <c r="U436" s="5">
        <f t="shared" si="24"/>
        <v>0.3367341142</v>
      </c>
      <c r="V436" s="5">
        <f t="shared" si="25"/>
        <v>61.82403706</v>
      </c>
      <c r="W436" s="5">
        <f t="shared" si="26"/>
        <v>0.4403419138</v>
      </c>
      <c r="X436" s="5">
        <f t="shared" si="27"/>
        <v>4.776135351</v>
      </c>
      <c r="Y436" s="5">
        <f t="shared" si="28"/>
        <v>47.76135351</v>
      </c>
      <c r="Z436" s="5">
        <f t="shared" si="29"/>
        <v>14.06268355</v>
      </c>
      <c r="AA436" s="5">
        <f t="shared" si="30"/>
        <v>1406.268355</v>
      </c>
      <c r="AB436" s="5"/>
      <c r="AC436" s="5">
        <f t="shared" si="69"/>
        <v>146</v>
      </c>
      <c r="AD436" s="5">
        <f t="shared" si="31"/>
        <v>0.02181400121</v>
      </c>
      <c r="AE436" s="5">
        <f t="shared" si="32"/>
        <v>54.56687541</v>
      </c>
      <c r="AF436" s="5">
        <f t="shared" si="33"/>
        <v>0.3091848596</v>
      </c>
      <c r="AG436" s="5">
        <f t="shared" si="34"/>
        <v>4.923381083</v>
      </c>
      <c r="AH436" s="5">
        <f t="shared" si="35"/>
        <v>54.15719191</v>
      </c>
      <c r="AI436" s="5">
        <f t="shared" si="36"/>
        <v>0.409683499</v>
      </c>
      <c r="AJ436" s="5">
        <f t="shared" si="37"/>
        <v>40.9683499</v>
      </c>
      <c r="AK436" s="5"/>
      <c r="AL436" s="5">
        <f t="shared" si="70"/>
        <v>146</v>
      </c>
      <c r="AM436" s="5">
        <f t="shared" si="38"/>
        <v>0.5507417488</v>
      </c>
      <c r="AN436" s="5">
        <f t="shared" si="39"/>
        <v>69.7250572</v>
      </c>
      <c r="AO436" s="5">
        <f t="shared" si="40"/>
        <v>0.9362823389</v>
      </c>
      <c r="AP436" s="5">
        <f t="shared" si="41"/>
        <v>5.672582629</v>
      </c>
      <c r="AQ436" s="5">
        <f t="shared" si="42"/>
        <v>68.07099154</v>
      </c>
      <c r="AR436" s="5">
        <f t="shared" si="43"/>
        <v>1.654065661</v>
      </c>
      <c r="AS436" s="5">
        <f t="shared" si="44"/>
        <v>165.4065661</v>
      </c>
      <c r="AT436" s="5"/>
      <c r="AU436" s="5">
        <f t="shared" si="71"/>
        <v>146</v>
      </c>
      <c r="AV436" s="5">
        <f t="shared" si="45"/>
        <v>0.6721117635</v>
      </c>
      <c r="AW436" s="5">
        <f t="shared" si="46"/>
        <v>65.42993616</v>
      </c>
      <c r="AX436" s="5">
        <f t="shared" si="47"/>
        <v>0.8819639616</v>
      </c>
      <c r="AY436" s="5">
        <f t="shared" si="48"/>
        <v>5.434966716</v>
      </c>
      <c r="AZ436" s="5">
        <f t="shared" si="49"/>
        <v>70.6545673</v>
      </c>
      <c r="BA436" s="5">
        <f t="shared" si="50"/>
        <v>0</v>
      </c>
      <c r="BB436" s="5">
        <f t="shared" si="51"/>
        <v>0</v>
      </c>
      <c r="BC436" s="5"/>
      <c r="BD436" s="5">
        <f t="shared" si="72"/>
        <v>146</v>
      </c>
      <c r="BE436" s="5">
        <f t="shared" si="52"/>
        <v>0.1977085779</v>
      </c>
      <c r="BF436" s="5">
        <f t="shared" si="53"/>
        <v>55.55776631</v>
      </c>
      <c r="BG436" s="5">
        <f t="shared" si="54"/>
        <v>0.8394699173</v>
      </c>
      <c r="BH436" s="5">
        <f t="shared" si="55"/>
        <v>5.354196282</v>
      </c>
      <c r="BI436" s="5">
        <f t="shared" si="56"/>
        <v>74.95874795</v>
      </c>
      <c r="BJ436" s="5">
        <f t="shared" si="57"/>
        <v>0</v>
      </c>
      <c r="BK436" s="5">
        <f t="shared" si="58"/>
        <v>0</v>
      </c>
      <c r="BL436" s="5"/>
      <c r="BM436" s="5">
        <f t="shared" si="73"/>
        <v>146</v>
      </c>
      <c r="BN436" s="5">
        <f t="shared" si="59"/>
        <v>0.09028400844</v>
      </c>
      <c r="BO436" s="5">
        <f t="shared" si="60"/>
        <v>52.66960713</v>
      </c>
      <c r="BP436" s="5">
        <f t="shared" si="61"/>
        <v>0.1582484777</v>
      </c>
      <c r="BQ436" s="5">
        <f t="shared" si="62"/>
        <v>4.183077364</v>
      </c>
      <c r="BR436" s="5">
        <f t="shared" si="63"/>
        <v>62.74616045</v>
      </c>
      <c r="BS436" s="5">
        <f t="shared" si="64"/>
        <v>0</v>
      </c>
      <c r="BT436" s="5">
        <f t="shared" si="65"/>
        <v>0</v>
      </c>
    </row>
    <row r="437" ht="13.5" customHeight="1">
      <c r="A437" s="5"/>
      <c r="B437" s="5">
        <f t="shared" si="66"/>
        <v>147</v>
      </c>
      <c r="C437" s="5">
        <f t="shared" si="10"/>
        <v>0.5836790639</v>
      </c>
      <c r="D437" s="5">
        <f t="shared" si="11"/>
        <v>65.76589843</v>
      </c>
      <c r="E437" s="5">
        <f t="shared" si="12"/>
        <v>0.7751295858</v>
      </c>
      <c r="F437" s="5">
        <f t="shared" si="13"/>
        <v>5.221662776</v>
      </c>
      <c r="G437" s="5">
        <f t="shared" si="14"/>
        <v>41.7733022</v>
      </c>
      <c r="H437" s="5">
        <f t="shared" si="15"/>
        <v>23.99259622</v>
      </c>
      <c r="I437" s="5">
        <f t="shared" si="16"/>
        <v>2399.259622</v>
      </c>
      <c r="J437" s="5"/>
      <c r="K437" s="5">
        <f t="shared" si="67"/>
        <v>147</v>
      </c>
      <c r="L437" s="5">
        <f t="shared" si="17"/>
        <v>0.4082235183</v>
      </c>
      <c r="M437" s="5">
        <f t="shared" si="18"/>
        <v>60.80065694</v>
      </c>
      <c r="N437" s="5">
        <f t="shared" si="19"/>
        <v>0.8203713724</v>
      </c>
      <c r="O437" s="5">
        <f t="shared" si="20"/>
        <v>5.487898985</v>
      </c>
      <c r="P437" s="5">
        <f t="shared" si="21"/>
        <v>49.39109087</v>
      </c>
      <c r="Q437" s="5">
        <f t="shared" si="22"/>
        <v>11.40956607</v>
      </c>
      <c r="R437" s="5">
        <f t="shared" si="23"/>
        <v>1140.956607</v>
      </c>
      <c r="S437" s="5"/>
      <c r="T437" s="5">
        <f t="shared" si="68"/>
        <v>147</v>
      </c>
      <c r="U437" s="5">
        <f t="shared" si="24"/>
        <v>0.990593042</v>
      </c>
      <c r="V437" s="5">
        <f t="shared" si="25"/>
        <v>81.1574531</v>
      </c>
      <c r="W437" s="5">
        <f t="shared" si="26"/>
        <v>0.1383244169</v>
      </c>
      <c r="X437" s="5">
        <f t="shared" si="27"/>
        <v>4.322783925</v>
      </c>
      <c r="Y437" s="5">
        <f t="shared" si="28"/>
        <v>43.22783925</v>
      </c>
      <c r="Z437" s="5">
        <f t="shared" si="29"/>
        <v>37.92961385</v>
      </c>
      <c r="AA437" s="5">
        <f t="shared" si="30"/>
        <v>3792.961385</v>
      </c>
      <c r="AB437" s="5"/>
      <c r="AC437" s="5">
        <f t="shared" si="69"/>
        <v>147</v>
      </c>
      <c r="AD437" s="5">
        <f t="shared" si="31"/>
        <v>0.09582173244</v>
      </c>
      <c r="AE437" s="5">
        <f t="shared" si="32"/>
        <v>54.12462825</v>
      </c>
      <c r="AF437" s="5">
        <f t="shared" si="33"/>
        <v>0.1288357765</v>
      </c>
      <c r="AG437" s="5">
        <f t="shared" si="34"/>
        <v>4.345850761</v>
      </c>
      <c r="AH437" s="5">
        <f t="shared" si="35"/>
        <v>47.80435837</v>
      </c>
      <c r="AI437" s="5">
        <f t="shared" si="36"/>
        <v>6.320269883</v>
      </c>
      <c r="AJ437" s="5">
        <f t="shared" si="37"/>
        <v>632.0269883</v>
      </c>
      <c r="AK437" s="5"/>
      <c r="AL437" s="5">
        <f t="shared" si="70"/>
        <v>147</v>
      </c>
      <c r="AM437" s="5">
        <f t="shared" si="38"/>
        <v>0.553574262</v>
      </c>
      <c r="AN437" s="5">
        <f t="shared" si="39"/>
        <v>69.51337717</v>
      </c>
      <c r="AO437" s="5">
        <f t="shared" si="40"/>
        <v>0.8797775564</v>
      </c>
      <c r="AP437" s="5">
        <f t="shared" si="41"/>
        <v>5.310497613</v>
      </c>
      <c r="AQ437" s="5">
        <f t="shared" si="42"/>
        <v>63.72597136</v>
      </c>
      <c r="AR437" s="5">
        <f t="shared" si="43"/>
        <v>5.787405813</v>
      </c>
      <c r="AS437" s="5">
        <f t="shared" si="44"/>
        <v>578.7405813</v>
      </c>
      <c r="AT437" s="5"/>
      <c r="AU437" s="5">
        <f t="shared" si="71"/>
        <v>147</v>
      </c>
      <c r="AV437" s="5">
        <f t="shared" si="45"/>
        <v>0.1486727247</v>
      </c>
      <c r="AW437" s="5">
        <f t="shared" si="46"/>
        <v>59.1344246</v>
      </c>
      <c r="AX437" s="5">
        <f t="shared" si="47"/>
        <v>0.5338652438</v>
      </c>
      <c r="AY437" s="5">
        <f t="shared" si="48"/>
        <v>4.640713398</v>
      </c>
      <c r="AZ437" s="5">
        <f t="shared" si="49"/>
        <v>60.32927418</v>
      </c>
      <c r="BA437" s="5">
        <f t="shared" si="50"/>
        <v>0</v>
      </c>
      <c r="BB437" s="5">
        <f t="shared" si="51"/>
        <v>0</v>
      </c>
      <c r="BC437" s="5"/>
      <c r="BD437" s="5">
        <f t="shared" si="72"/>
        <v>147</v>
      </c>
      <c r="BE437" s="5">
        <f t="shared" si="52"/>
        <v>0.2924523546</v>
      </c>
      <c r="BF437" s="5">
        <f t="shared" si="53"/>
        <v>62.09566804</v>
      </c>
      <c r="BG437" s="5">
        <f t="shared" si="54"/>
        <v>0.05584470435</v>
      </c>
      <c r="BH437" s="5">
        <f t="shared" si="55"/>
        <v>4.401378806</v>
      </c>
      <c r="BI437" s="5">
        <f t="shared" si="56"/>
        <v>61.61930328</v>
      </c>
      <c r="BJ437" s="5">
        <f t="shared" si="57"/>
        <v>0.4763647653</v>
      </c>
      <c r="BK437" s="5">
        <f t="shared" si="58"/>
        <v>47.63647653</v>
      </c>
      <c r="BL437" s="5"/>
      <c r="BM437" s="5">
        <f t="shared" si="73"/>
        <v>147</v>
      </c>
      <c r="BN437" s="5">
        <f t="shared" si="59"/>
        <v>0.01093665261</v>
      </c>
      <c r="BO437" s="5">
        <f t="shared" si="60"/>
        <v>51.83829691</v>
      </c>
      <c r="BP437" s="5">
        <f t="shared" si="61"/>
        <v>0.3825612454</v>
      </c>
      <c r="BQ437" s="5">
        <f t="shared" si="62"/>
        <v>4.940622056</v>
      </c>
      <c r="BR437" s="5">
        <f t="shared" si="63"/>
        <v>74.10933084</v>
      </c>
      <c r="BS437" s="5">
        <f t="shared" si="64"/>
        <v>0</v>
      </c>
      <c r="BT437" s="5">
        <f t="shared" si="65"/>
        <v>0</v>
      </c>
    </row>
    <row r="438" ht="13.5" customHeight="1">
      <c r="A438" s="5"/>
      <c r="B438" s="5">
        <f t="shared" si="66"/>
        <v>148</v>
      </c>
      <c r="C438" s="5">
        <f t="shared" si="10"/>
        <v>0.405290719</v>
      </c>
      <c r="D438" s="5">
        <f t="shared" si="11"/>
        <v>64.67378626</v>
      </c>
      <c r="E438" s="5">
        <f t="shared" si="12"/>
        <v>0.7997299368</v>
      </c>
      <c r="F438" s="5">
        <f t="shared" si="13"/>
        <v>5.056598277</v>
      </c>
      <c r="G438" s="5">
        <f t="shared" si="14"/>
        <v>40.45278621</v>
      </c>
      <c r="H438" s="5">
        <f t="shared" si="15"/>
        <v>24.22100005</v>
      </c>
      <c r="I438" s="5">
        <f t="shared" si="16"/>
        <v>2422.100005</v>
      </c>
      <c r="J438" s="5"/>
      <c r="K438" s="5">
        <f t="shared" si="67"/>
        <v>148</v>
      </c>
      <c r="L438" s="5">
        <f t="shared" si="17"/>
        <v>0.1946130619</v>
      </c>
      <c r="M438" s="5">
        <f t="shared" si="18"/>
        <v>57.2600677</v>
      </c>
      <c r="N438" s="5">
        <f t="shared" si="19"/>
        <v>0.8321534855</v>
      </c>
      <c r="O438" s="5">
        <f t="shared" si="20"/>
        <v>5.418275121</v>
      </c>
      <c r="P438" s="5">
        <f t="shared" si="21"/>
        <v>48.76447609</v>
      </c>
      <c r="Q438" s="5">
        <f t="shared" si="22"/>
        <v>8.495591608</v>
      </c>
      <c r="R438" s="5">
        <f t="shared" si="23"/>
        <v>849.5591608</v>
      </c>
      <c r="S438" s="5"/>
      <c r="T438" s="5">
        <f t="shared" si="68"/>
        <v>148</v>
      </c>
      <c r="U438" s="5">
        <f t="shared" si="24"/>
        <v>0.3508290878</v>
      </c>
      <c r="V438" s="5">
        <f t="shared" si="25"/>
        <v>62.94656935</v>
      </c>
      <c r="W438" s="5">
        <f t="shared" si="26"/>
        <v>0.6725068498</v>
      </c>
      <c r="X438" s="5">
        <f t="shared" si="27"/>
        <v>4.972357028</v>
      </c>
      <c r="Y438" s="5">
        <f t="shared" si="28"/>
        <v>49.72357028</v>
      </c>
      <c r="Z438" s="5">
        <f t="shared" si="29"/>
        <v>13.22299906</v>
      </c>
      <c r="AA438" s="5">
        <f t="shared" si="30"/>
        <v>1322.299906</v>
      </c>
      <c r="AB438" s="5"/>
      <c r="AC438" s="5">
        <f t="shared" si="69"/>
        <v>148</v>
      </c>
      <c r="AD438" s="5">
        <f t="shared" si="31"/>
        <v>0.08111414888</v>
      </c>
      <c r="AE438" s="5">
        <f t="shared" si="32"/>
        <v>50.84863681</v>
      </c>
      <c r="AF438" s="5">
        <f t="shared" si="33"/>
        <v>0.3111011649</v>
      </c>
      <c r="AG438" s="5">
        <f t="shared" si="34"/>
        <v>4.981499823</v>
      </c>
      <c r="AH438" s="5">
        <f t="shared" si="35"/>
        <v>54.79649806</v>
      </c>
      <c r="AI438" s="5">
        <f t="shared" si="36"/>
        <v>0</v>
      </c>
      <c r="AJ438" s="5">
        <f t="shared" si="37"/>
        <v>0</v>
      </c>
      <c r="AK438" s="5"/>
      <c r="AL438" s="5">
        <f t="shared" si="70"/>
        <v>148</v>
      </c>
      <c r="AM438" s="5">
        <f t="shared" si="38"/>
        <v>0.3129741892</v>
      </c>
      <c r="AN438" s="5">
        <f t="shared" si="39"/>
        <v>63.6714578</v>
      </c>
      <c r="AO438" s="5">
        <f t="shared" si="40"/>
        <v>0.7997563069</v>
      </c>
      <c r="AP438" s="5">
        <f t="shared" si="41"/>
        <v>5.336392946</v>
      </c>
      <c r="AQ438" s="5">
        <f t="shared" si="42"/>
        <v>64.03671535</v>
      </c>
      <c r="AR438" s="5">
        <f t="shared" si="43"/>
        <v>0</v>
      </c>
      <c r="AS438" s="5">
        <f t="shared" si="44"/>
        <v>0</v>
      </c>
      <c r="AT438" s="5"/>
      <c r="AU438" s="5">
        <f t="shared" si="71"/>
        <v>148</v>
      </c>
      <c r="AV438" s="5">
        <f t="shared" si="45"/>
        <v>0.489850993</v>
      </c>
      <c r="AW438" s="5">
        <f t="shared" si="46"/>
        <v>62.74105356</v>
      </c>
      <c r="AX438" s="5">
        <f t="shared" si="47"/>
        <v>0.8850145523</v>
      </c>
      <c r="AY438" s="5">
        <f t="shared" si="48"/>
        <v>5.398857112</v>
      </c>
      <c r="AZ438" s="5">
        <f t="shared" si="49"/>
        <v>70.18514246</v>
      </c>
      <c r="BA438" s="5">
        <f t="shared" si="50"/>
        <v>0</v>
      </c>
      <c r="BB438" s="5">
        <f t="shared" si="51"/>
        <v>0</v>
      </c>
      <c r="BC438" s="5"/>
      <c r="BD438" s="5">
        <f t="shared" si="72"/>
        <v>148</v>
      </c>
      <c r="BE438" s="5">
        <f t="shared" si="52"/>
        <v>0.2968657725</v>
      </c>
      <c r="BF438" s="5">
        <f t="shared" si="53"/>
        <v>60.90903934</v>
      </c>
      <c r="BG438" s="5">
        <f t="shared" si="54"/>
        <v>0.6239142475</v>
      </c>
      <c r="BH438" s="5">
        <f t="shared" si="55"/>
        <v>4.822725678</v>
      </c>
      <c r="BI438" s="5">
        <f t="shared" si="56"/>
        <v>67.5181595</v>
      </c>
      <c r="BJ438" s="5">
        <f t="shared" si="57"/>
        <v>0</v>
      </c>
      <c r="BK438" s="5">
        <f t="shared" si="58"/>
        <v>0</v>
      </c>
      <c r="BL438" s="5"/>
      <c r="BM438" s="5">
        <f t="shared" si="73"/>
        <v>148</v>
      </c>
      <c r="BN438" s="5">
        <f t="shared" si="59"/>
        <v>0.7097067392</v>
      </c>
      <c r="BO438" s="5">
        <f t="shared" si="60"/>
        <v>68.49793204</v>
      </c>
      <c r="BP438" s="5">
        <f t="shared" si="61"/>
        <v>0.3806086869</v>
      </c>
      <c r="BQ438" s="5">
        <f t="shared" si="62"/>
        <v>4.900681587</v>
      </c>
      <c r="BR438" s="5">
        <f t="shared" si="63"/>
        <v>73.51022381</v>
      </c>
      <c r="BS438" s="5">
        <f t="shared" si="64"/>
        <v>0</v>
      </c>
      <c r="BT438" s="5">
        <f t="shared" si="65"/>
        <v>0</v>
      </c>
    </row>
    <row r="439" ht="13.5" customHeight="1">
      <c r="A439" s="5"/>
      <c r="B439" s="5">
        <f t="shared" si="66"/>
        <v>149</v>
      </c>
      <c r="C439" s="5">
        <f t="shared" si="10"/>
        <v>0.762534473</v>
      </c>
      <c r="D439" s="5">
        <f t="shared" si="11"/>
        <v>69.54627611</v>
      </c>
      <c r="E439" s="5">
        <f t="shared" si="12"/>
        <v>0.20829081</v>
      </c>
      <c r="F439" s="5">
        <f t="shared" si="13"/>
        <v>4.039563178</v>
      </c>
      <c r="G439" s="5">
        <f t="shared" si="14"/>
        <v>32.31650542</v>
      </c>
      <c r="H439" s="5">
        <f t="shared" si="15"/>
        <v>37.22977069</v>
      </c>
      <c r="I439" s="5">
        <f t="shared" si="16"/>
        <v>3722.977069</v>
      </c>
      <c r="J439" s="5"/>
      <c r="K439" s="5">
        <f t="shared" si="67"/>
        <v>149</v>
      </c>
      <c r="L439" s="5">
        <f t="shared" si="17"/>
        <v>0.1130193199</v>
      </c>
      <c r="M439" s="5">
        <f t="shared" si="18"/>
        <v>59.94648017</v>
      </c>
      <c r="N439" s="5">
        <f t="shared" si="19"/>
        <v>0.1040382065</v>
      </c>
      <c r="O439" s="5">
        <f t="shared" si="20"/>
        <v>4.08920504</v>
      </c>
      <c r="P439" s="5">
        <f t="shared" si="21"/>
        <v>36.80284536</v>
      </c>
      <c r="Q439" s="5">
        <f t="shared" si="22"/>
        <v>23.14363481</v>
      </c>
      <c r="R439" s="5">
        <f t="shared" si="23"/>
        <v>2314.363481</v>
      </c>
      <c r="S439" s="5"/>
      <c r="T439" s="5">
        <f t="shared" si="68"/>
        <v>149</v>
      </c>
      <c r="U439" s="5">
        <f t="shared" si="24"/>
        <v>0.8073664641</v>
      </c>
      <c r="V439" s="5">
        <f t="shared" si="25"/>
        <v>65.43664295</v>
      </c>
      <c r="W439" s="5">
        <f t="shared" si="26"/>
        <v>0.3977328426</v>
      </c>
      <c r="X439" s="5">
        <f t="shared" si="27"/>
        <v>4.975163712</v>
      </c>
      <c r="Y439" s="5">
        <f t="shared" si="28"/>
        <v>49.75163712</v>
      </c>
      <c r="Z439" s="5">
        <f t="shared" si="29"/>
        <v>15.68500582</v>
      </c>
      <c r="AA439" s="5">
        <f t="shared" si="30"/>
        <v>1568.500582</v>
      </c>
      <c r="AB439" s="5"/>
      <c r="AC439" s="5">
        <f t="shared" si="69"/>
        <v>149</v>
      </c>
      <c r="AD439" s="5">
        <f t="shared" si="31"/>
        <v>0.774728858</v>
      </c>
      <c r="AE439" s="5">
        <f t="shared" si="32"/>
        <v>65.88344052</v>
      </c>
      <c r="AF439" s="5">
        <f t="shared" si="33"/>
        <v>0.9659231294</v>
      </c>
      <c r="AG439" s="5">
        <f t="shared" si="34"/>
        <v>5.68147774</v>
      </c>
      <c r="AH439" s="5">
        <f t="shared" si="35"/>
        <v>62.49625514</v>
      </c>
      <c r="AI439" s="5">
        <f t="shared" si="36"/>
        <v>3.387185385</v>
      </c>
      <c r="AJ439" s="5">
        <f t="shared" si="37"/>
        <v>338.7185385</v>
      </c>
      <c r="AK439" s="5"/>
      <c r="AL439" s="5">
        <f t="shared" si="70"/>
        <v>149</v>
      </c>
      <c r="AM439" s="5">
        <f t="shared" si="38"/>
        <v>0.4460142292</v>
      </c>
      <c r="AN439" s="5">
        <f t="shared" si="39"/>
        <v>62.56487103</v>
      </c>
      <c r="AO439" s="5">
        <f t="shared" si="40"/>
        <v>0.4399297624</v>
      </c>
      <c r="AP439" s="5">
        <f t="shared" si="41"/>
        <v>4.584459277</v>
      </c>
      <c r="AQ439" s="5">
        <f t="shared" si="42"/>
        <v>55.01351132</v>
      </c>
      <c r="AR439" s="5">
        <f t="shared" si="43"/>
        <v>7.551359711</v>
      </c>
      <c r="AS439" s="5">
        <f t="shared" si="44"/>
        <v>755.1359711</v>
      </c>
      <c r="AT439" s="5"/>
      <c r="AU439" s="5">
        <f t="shared" si="71"/>
        <v>149</v>
      </c>
      <c r="AV439" s="5">
        <f t="shared" si="45"/>
        <v>0.4769217</v>
      </c>
      <c r="AW439" s="5">
        <f t="shared" si="46"/>
        <v>62.95032645</v>
      </c>
      <c r="AX439" s="5">
        <f t="shared" si="47"/>
        <v>0.2826149558</v>
      </c>
      <c r="AY439" s="5">
        <f t="shared" si="48"/>
        <v>4.02666024</v>
      </c>
      <c r="AZ439" s="5">
        <f t="shared" si="49"/>
        <v>52.34658312</v>
      </c>
      <c r="BA439" s="5">
        <f t="shared" si="50"/>
        <v>10.60374332</v>
      </c>
      <c r="BB439" s="5">
        <f t="shared" si="51"/>
        <v>1060.374332</v>
      </c>
      <c r="BC439" s="5"/>
      <c r="BD439" s="5">
        <f t="shared" si="72"/>
        <v>149</v>
      </c>
      <c r="BE439" s="5">
        <f t="shared" si="52"/>
        <v>0.9171931119</v>
      </c>
      <c r="BF439" s="5">
        <f t="shared" si="53"/>
        <v>79.0745332</v>
      </c>
      <c r="BG439" s="5">
        <f t="shared" si="54"/>
        <v>0.3879721114</v>
      </c>
      <c r="BH439" s="5">
        <f t="shared" si="55"/>
        <v>4.684345432</v>
      </c>
      <c r="BI439" s="5">
        <f t="shared" si="56"/>
        <v>65.58083605</v>
      </c>
      <c r="BJ439" s="5">
        <f t="shared" si="57"/>
        <v>13.49369715</v>
      </c>
      <c r="BK439" s="5">
        <f t="shared" si="58"/>
        <v>1349.369715</v>
      </c>
      <c r="BL439" s="5"/>
      <c r="BM439" s="5">
        <f t="shared" si="73"/>
        <v>149</v>
      </c>
      <c r="BN439" s="5">
        <f t="shared" si="59"/>
        <v>0.5585155657</v>
      </c>
      <c r="BO439" s="5">
        <f t="shared" si="60"/>
        <v>68.97023622</v>
      </c>
      <c r="BP439" s="5">
        <f t="shared" si="61"/>
        <v>0.6328267283</v>
      </c>
      <c r="BQ439" s="5">
        <f t="shared" si="62"/>
        <v>4.606845105</v>
      </c>
      <c r="BR439" s="5">
        <f t="shared" si="63"/>
        <v>69.10267658</v>
      </c>
      <c r="BS439" s="5">
        <f t="shared" si="64"/>
        <v>0</v>
      </c>
      <c r="BT439" s="5">
        <f t="shared" si="65"/>
        <v>0</v>
      </c>
    </row>
    <row r="440" ht="13.5" customHeight="1">
      <c r="A440" s="5"/>
      <c r="B440" s="5">
        <f t="shared" si="66"/>
        <v>150</v>
      </c>
      <c r="C440" s="5">
        <f t="shared" si="10"/>
        <v>0.4345766282</v>
      </c>
      <c r="D440" s="5">
        <f t="shared" si="11"/>
        <v>64.41373098</v>
      </c>
      <c r="E440" s="5">
        <f t="shared" si="12"/>
        <v>0.2325914326</v>
      </c>
      <c r="F440" s="5">
        <f t="shared" si="13"/>
        <v>4.033589942</v>
      </c>
      <c r="G440" s="5">
        <f t="shared" si="14"/>
        <v>32.26871954</v>
      </c>
      <c r="H440" s="5">
        <f t="shared" si="15"/>
        <v>32.14501144</v>
      </c>
      <c r="I440" s="5">
        <f t="shared" si="16"/>
        <v>3214.501144</v>
      </c>
      <c r="J440" s="5"/>
      <c r="K440" s="5">
        <f t="shared" si="67"/>
        <v>150</v>
      </c>
      <c r="L440" s="5">
        <f t="shared" si="17"/>
        <v>0.7264861142</v>
      </c>
      <c r="M440" s="5">
        <f t="shared" si="18"/>
        <v>67.74226119</v>
      </c>
      <c r="N440" s="5">
        <f t="shared" si="19"/>
        <v>0.5837849167</v>
      </c>
      <c r="O440" s="5">
        <f t="shared" si="20"/>
        <v>4.625323745</v>
      </c>
      <c r="P440" s="5">
        <f t="shared" si="21"/>
        <v>41.6279137</v>
      </c>
      <c r="Q440" s="5">
        <f t="shared" si="22"/>
        <v>26.11434748</v>
      </c>
      <c r="R440" s="5">
        <f t="shared" si="23"/>
        <v>2611.434748</v>
      </c>
      <c r="S440" s="5"/>
      <c r="T440" s="5">
        <f t="shared" si="68"/>
        <v>150</v>
      </c>
      <c r="U440" s="5">
        <f t="shared" si="24"/>
        <v>0.5365979762</v>
      </c>
      <c r="V440" s="5">
        <f t="shared" si="25"/>
        <v>64.50814756</v>
      </c>
      <c r="W440" s="5">
        <f t="shared" si="26"/>
        <v>0.7436755072</v>
      </c>
      <c r="X440" s="5">
        <f t="shared" si="27"/>
        <v>5.174287094</v>
      </c>
      <c r="Y440" s="5">
        <f t="shared" si="28"/>
        <v>51.74287094</v>
      </c>
      <c r="Z440" s="5">
        <f t="shared" si="29"/>
        <v>12.76527662</v>
      </c>
      <c r="AA440" s="5">
        <f t="shared" si="30"/>
        <v>1276.527662</v>
      </c>
      <c r="AB440" s="5"/>
      <c r="AC440" s="5">
        <f t="shared" si="69"/>
        <v>150</v>
      </c>
      <c r="AD440" s="5">
        <f t="shared" si="31"/>
        <v>0.18004599</v>
      </c>
      <c r="AE440" s="5">
        <f t="shared" si="32"/>
        <v>58.01338896</v>
      </c>
      <c r="AF440" s="5">
        <f t="shared" si="33"/>
        <v>0.08929171385</v>
      </c>
      <c r="AG440" s="5">
        <f t="shared" si="34"/>
        <v>4.478360839</v>
      </c>
      <c r="AH440" s="5">
        <f t="shared" si="35"/>
        <v>49.26196923</v>
      </c>
      <c r="AI440" s="5">
        <f t="shared" si="36"/>
        <v>8.751419722</v>
      </c>
      <c r="AJ440" s="5">
        <f t="shared" si="37"/>
        <v>875.1419722</v>
      </c>
      <c r="AK440" s="5"/>
      <c r="AL440" s="5">
        <f t="shared" si="70"/>
        <v>150</v>
      </c>
      <c r="AM440" s="5">
        <f t="shared" si="38"/>
        <v>0.3200259085</v>
      </c>
      <c r="AN440" s="5">
        <f t="shared" si="39"/>
        <v>63.38797326</v>
      </c>
      <c r="AO440" s="5">
        <f t="shared" si="40"/>
        <v>0.03421800138</v>
      </c>
      <c r="AP440" s="5">
        <f t="shared" si="41"/>
        <v>4.419448347</v>
      </c>
      <c r="AQ440" s="5">
        <f t="shared" si="42"/>
        <v>53.03338016</v>
      </c>
      <c r="AR440" s="5">
        <f t="shared" si="43"/>
        <v>10.3545931</v>
      </c>
      <c r="AS440" s="5">
        <f t="shared" si="44"/>
        <v>1035.45931</v>
      </c>
      <c r="AT440" s="5"/>
      <c r="AU440" s="5">
        <f t="shared" si="71"/>
        <v>150</v>
      </c>
      <c r="AV440" s="5">
        <f t="shared" si="45"/>
        <v>0.553773802</v>
      </c>
      <c r="AW440" s="5">
        <f t="shared" si="46"/>
        <v>66.1679962</v>
      </c>
      <c r="AX440" s="5">
        <f t="shared" si="47"/>
        <v>0.6810207316</v>
      </c>
      <c r="AY440" s="5">
        <f t="shared" si="48"/>
        <v>4.551884105</v>
      </c>
      <c r="AZ440" s="5">
        <f t="shared" si="49"/>
        <v>59.17449337</v>
      </c>
      <c r="BA440" s="5">
        <f t="shared" si="50"/>
        <v>6.99350283</v>
      </c>
      <c r="BB440" s="5">
        <f t="shared" si="51"/>
        <v>699.350283</v>
      </c>
      <c r="BC440" s="5"/>
      <c r="BD440" s="5">
        <f t="shared" si="72"/>
        <v>150</v>
      </c>
      <c r="BE440" s="5">
        <f t="shared" si="52"/>
        <v>0.03039699288</v>
      </c>
      <c r="BF440" s="5">
        <f t="shared" si="53"/>
        <v>53.53522272</v>
      </c>
      <c r="BG440" s="5">
        <f t="shared" si="54"/>
        <v>0.7902336632</v>
      </c>
      <c r="BH440" s="5">
        <f t="shared" si="55"/>
        <v>5.387261616</v>
      </c>
      <c r="BI440" s="5">
        <f t="shared" si="56"/>
        <v>75.42166262</v>
      </c>
      <c r="BJ440" s="5">
        <f t="shared" si="57"/>
        <v>0</v>
      </c>
      <c r="BK440" s="5">
        <f t="shared" si="58"/>
        <v>0</v>
      </c>
      <c r="BL440" s="5"/>
      <c r="BM440" s="5">
        <f t="shared" si="73"/>
        <v>150</v>
      </c>
      <c r="BN440" s="5">
        <f t="shared" si="59"/>
        <v>0.1732365162</v>
      </c>
      <c r="BO440" s="5">
        <f t="shared" si="60"/>
        <v>57.10801475</v>
      </c>
      <c r="BP440" s="5">
        <f t="shared" si="61"/>
        <v>0.1258095784</v>
      </c>
      <c r="BQ440" s="5">
        <f t="shared" si="62"/>
        <v>4.23757332</v>
      </c>
      <c r="BR440" s="5">
        <f t="shared" si="63"/>
        <v>63.5635998</v>
      </c>
      <c r="BS440" s="5">
        <f t="shared" si="64"/>
        <v>0</v>
      </c>
      <c r="BT440" s="5">
        <f t="shared" si="65"/>
        <v>0</v>
      </c>
    </row>
    <row r="441" ht="13.5" customHeight="1">
      <c r="A441" s="5"/>
      <c r="B441" s="5">
        <f t="shared" si="66"/>
        <v>151</v>
      </c>
      <c r="C441" s="5">
        <f t="shared" si="10"/>
        <v>0.5095145333</v>
      </c>
      <c r="D441" s="5">
        <f t="shared" si="11"/>
        <v>63.34925503</v>
      </c>
      <c r="E441" s="5">
        <f t="shared" si="12"/>
        <v>0.4864301299</v>
      </c>
      <c r="F441" s="5">
        <f t="shared" si="13"/>
        <v>4.523170038</v>
      </c>
      <c r="G441" s="5">
        <f t="shared" si="14"/>
        <v>36.1853603</v>
      </c>
      <c r="H441" s="5">
        <f t="shared" si="15"/>
        <v>27.16389473</v>
      </c>
      <c r="I441" s="5">
        <f t="shared" si="16"/>
        <v>2716.389473</v>
      </c>
      <c r="J441" s="5"/>
      <c r="K441" s="5">
        <f t="shared" si="67"/>
        <v>151</v>
      </c>
      <c r="L441" s="5">
        <f t="shared" si="17"/>
        <v>0.699347441</v>
      </c>
      <c r="M441" s="5">
        <f t="shared" si="18"/>
        <v>68.54049674</v>
      </c>
      <c r="N441" s="5">
        <f t="shared" si="19"/>
        <v>0.1663425786</v>
      </c>
      <c r="O441" s="5">
        <f t="shared" si="20"/>
        <v>4.11002542</v>
      </c>
      <c r="P441" s="5">
        <f t="shared" si="21"/>
        <v>36.99022878</v>
      </c>
      <c r="Q441" s="5">
        <f t="shared" si="22"/>
        <v>31.55026796</v>
      </c>
      <c r="R441" s="5">
        <f t="shared" si="23"/>
        <v>3155.026796</v>
      </c>
      <c r="S441" s="5"/>
      <c r="T441" s="5">
        <f t="shared" si="68"/>
        <v>151</v>
      </c>
      <c r="U441" s="5">
        <f t="shared" si="24"/>
        <v>0.3404639833</v>
      </c>
      <c r="V441" s="5">
        <f t="shared" si="25"/>
        <v>62.20904144</v>
      </c>
      <c r="W441" s="5">
        <f t="shared" si="26"/>
        <v>0.3248106348</v>
      </c>
      <c r="X441" s="5">
        <f t="shared" si="27"/>
        <v>4.553622272</v>
      </c>
      <c r="Y441" s="5">
        <f t="shared" si="28"/>
        <v>45.53622272</v>
      </c>
      <c r="Z441" s="5">
        <f t="shared" si="29"/>
        <v>16.67281872</v>
      </c>
      <c r="AA441" s="5">
        <f t="shared" si="30"/>
        <v>1667.281872</v>
      </c>
      <c r="AB441" s="5"/>
      <c r="AC441" s="5">
        <f t="shared" si="69"/>
        <v>151</v>
      </c>
      <c r="AD441" s="5">
        <f t="shared" si="31"/>
        <v>0.9879168888</v>
      </c>
      <c r="AE441" s="5">
        <f t="shared" si="32"/>
        <v>81.25685817</v>
      </c>
      <c r="AF441" s="5">
        <f t="shared" si="33"/>
        <v>0.5817139051</v>
      </c>
      <c r="AG441" s="5">
        <f t="shared" si="34"/>
        <v>4.946693296</v>
      </c>
      <c r="AH441" s="5">
        <f t="shared" si="35"/>
        <v>54.41362626</v>
      </c>
      <c r="AI441" s="5">
        <f t="shared" si="36"/>
        <v>26.84323191</v>
      </c>
      <c r="AJ441" s="5">
        <f t="shared" si="37"/>
        <v>2684.323191</v>
      </c>
      <c r="AK441" s="5"/>
      <c r="AL441" s="5">
        <f t="shared" si="70"/>
        <v>151</v>
      </c>
      <c r="AM441" s="5">
        <f t="shared" si="38"/>
        <v>0.5854188087</v>
      </c>
      <c r="AN441" s="5">
        <f t="shared" si="39"/>
        <v>67.87767763</v>
      </c>
      <c r="AO441" s="5">
        <f t="shared" si="40"/>
        <v>0.6563639172</v>
      </c>
      <c r="AP441" s="5">
        <f t="shared" si="41"/>
        <v>4.656356595</v>
      </c>
      <c r="AQ441" s="5">
        <f t="shared" si="42"/>
        <v>55.87627915</v>
      </c>
      <c r="AR441" s="5">
        <f t="shared" si="43"/>
        <v>12.00139848</v>
      </c>
      <c r="AS441" s="5">
        <f t="shared" si="44"/>
        <v>1200.139848</v>
      </c>
      <c r="AT441" s="5"/>
      <c r="AU441" s="5">
        <f t="shared" si="71"/>
        <v>151</v>
      </c>
      <c r="AV441" s="5">
        <f t="shared" si="45"/>
        <v>0.1435165278</v>
      </c>
      <c r="AW441" s="5">
        <f t="shared" si="46"/>
        <v>57.4311777</v>
      </c>
      <c r="AX441" s="5">
        <f t="shared" si="47"/>
        <v>0.6449086891</v>
      </c>
      <c r="AY441" s="5">
        <f t="shared" si="48"/>
        <v>4.651954901</v>
      </c>
      <c r="AZ441" s="5">
        <f t="shared" si="49"/>
        <v>60.47541371</v>
      </c>
      <c r="BA441" s="5">
        <f t="shared" si="50"/>
        <v>0</v>
      </c>
      <c r="BB441" s="5">
        <f t="shared" si="51"/>
        <v>0</v>
      </c>
      <c r="BC441" s="5"/>
      <c r="BD441" s="5">
        <f t="shared" si="72"/>
        <v>151</v>
      </c>
      <c r="BE441" s="5">
        <f t="shared" si="52"/>
        <v>0.3219222256</v>
      </c>
      <c r="BF441" s="5">
        <f t="shared" si="53"/>
        <v>64.06211342</v>
      </c>
      <c r="BG441" s="5">
        <f t="shared" si="54"/>
        <v>0.9295819176</v>
      </c>
      <c r="BH441" s="5">
        <f t="shared" si="55"/>
        <v>5.790166854</v>
      </c>
      <c r="BI441" s="5">
        <f t="shared" si="56"/>
        <v>81.06233595</v>
      </c>
      <c r="BJ441" s="5">
        <f t="shared" si="57"/>
        <v>0</v>
      </c>
      <c r="BK441" s="5">
        <f t="shared" si="58"/>
        <v>0</v>
      </c>
      <c r="BL441" s="5"/>
      <c r="BM441" s="5">
        <f t="shared" si="73"/>
        <v>151</v>
      </c>
      <c r="BN441" s="5">
        <f t="shared" si="59"/>
        <v>0.5877275964</v>
      </c>
      <c r="BO441" s="5">
        <f t="shared" si="60"/>
        <v>65.70944502</v>
      </c>
      <c r="BP441" s="5">
        <f t="shared" si="61"/>
        <v>0.3693022927</v>
      </c>
      <c r="BQ441" s="5">
        <f t="shared" si="62"/>
        <v>4.501436311</v>
      </c>
      <c r="BR441" s="5">
        <f t="shared" si="63"/>
        <v>67.52154466</v>
      </c>
      <c r="BS441" s="5">
        <f t="shared" si="64"/>
        <v>0</v>
      </c>
      <c r="BT441" s="5">
        <f t="shared" si="65"/>
        <v>0</v>
      </c>
    </row>
    <row r="442" ht="13.5" customHeight="1">
      <c r="A442" s="5"/>
      <c r="B442" s="5">
        <f t="shared" si="66"/>
        <v>152</v>
      </c>
      <c r="C442" s="5">
        <f t="shared" si="10"/>
        <v>0.3142864046</v>
      </c>
      <c r="D442" s="5">
        <f t="shared" si="11"/>
        <v>60.61697709</v>
      </c>
      <c r="E442" s="5">
        <f t="shared" si="12"/>
        <v>0.105967549</v>
      </c>
      <c r="F442" s="5">
        <f t="shared" si="13"/>
        <v>4.045374201</v>
      </c>
      <c r="G442" s="5">
        <f t="shared" si="14"/>
        <v>32.36299361</v>
      </c>
      <c r="H442" s="5">
        <f t="shared" si="15"/>
        <v>28.25398348</v>
      </c>
      <c r="I442" s="5">
        <f t="shared" si="16"/>
        <v>2825.398348</v>
      </c>
      <c r="J442" s="5"/>
      <c r="K442" s="5">
        <f t="shared" si="67"/>
        <v>152</v>
      </c>
      <c r="L442" s="5">
        <f t="shared" si="17"/>
        <v>0.3496752297</v>
      </c>
      <c r="M442" s="5">
        <f t="shared" si="18"/>
        <v>62.72104267</v>
      </c>
      <c r="N442" s="5">
        <f t="shared" si="19"/>
        <v>0.2649457261</v>
      </c>
      <c r="O442" s="5">
        <f t="shared" si="20"/>
        <v>4.166129675</v>
      </c>
      <c r="P442" s="5">
        <f t="shared" si="21"/>
        <v>37.49516707</v>
      </c>
      <c r="Q442" s="5">
        <f t="shared" si="22"/>
        <v>25.2258756</v>
      </c>
      <c r="R442" s="5">
        <f t="shared" si="23"/>
        <v>2522.58756</v>
      </c>
      <c r="S442" s="5"/>
      <c r="T442" s="5">
        <f t="shared" si="68"/>
        <v>152</v>
      </c>
      <c r="U442" s="5">
        <f t="shared" si="24"/>
        <v>0.07638328075</v>
      </c>
      <c r="V442" s="5">
        <f t="shared" si="25"/>
        <v>52.045739</v>
      </c>
      <c r="W442" s="5">
        <f t="shared" si="26"/>
        <v>0.2905776158</v>
      </c>
      <c r="X442" s="5">
        <f t="shared" si="27"/>
        <v>4.182133828</v>
      </c>
      <c r="Y442" s="5">
        <f t="shared" si="28"/>
        <v>41.82133828</v>
      </c>
      <c r="Z442" s="5">
        <f t="shared" si="29"/>
        <v>10.22440072</v>
      </c>
      <c r="AA442" s="5">
        <f t="shared" si="30"/>
        <v>1022.440072</v>
      </c>
      <c r="AB442" s="5"/>
      <c r="AC442" s="5">
        <f t="shared" si="69"/>
        <v>152</v>
      </c>
      <c r="AD442" s="5">
        <f t="shared" si="31"/>
        <v>0.8757631332</v>
      </c>
      <c r="AE442" s="5">
        <f t="shared" si="32"/>
        <v>66.91983103</v>
      </c>
      <c r="AF442" s="5">
        <f t="shared" si="33"/>
        <v>0.9057508799</v>
      </c>
      <c r="AG442" s="5">
        <f t="shared" si="34"/>
        <v>5.869263818</v>
      </c>
      <c r="AH442" s="5">
        <f t="shared" si="35"/>
        <v>64.561902</v>
      </c>
      <c r="AI442" s="5">
        <f t="shared" si="36"/>
        <v>2.357929028</v>
      </c>
      <c r="AJ442" s="5">
        <f t="shared" si="37"/>
        <v>235.7929028</v>
      </c>
      <c r="AK442" s="5"/>
      <c r="AL442" s="5">
        <f t="shared" si="70"/>
        <v>152</v>
      </c>
      <c r="AM442" s="5">
        <f t="shared" si="38"/>
        <v>0.9745476591</v>
      </c>
      <c r="AN442" s="5">
        <f t="shared" si="39"/>
        <v>76.84161228</v>
      </c>
      <c r="AO442" s="5">
        <f t="shared" si="40"/>
        <v>0.981444615</v>
      </c>
      <c r="AP442" s="5">
        <f t="shared" si="41"/>
        <v>5.962228612</v>
      </c>
      <c r="AQ442" s="5">
        <f t="shared" si="42"/>
        <v>71.54674334</v>
      </c>
      <c r="AR442" s="5">
        <f t="shared" si="43"/>
        <v>5.294868939</v>
      </c>
      <c r="AS442" s="5">
        <f t="shared" si="44"/>
        <v>529.4868939</v>
      </c>
      <c r="AT442" s="5"/>
      <c r="AU442" s="5">
        <f t="shared" si="71"/>
        <v>152</v>
      </c>
      <c r="AV442" s="5">
        <f t="shared" si="45"/>
        <v>0.9213717494</v>
      </c>
      <c r="AW442" s="5">
        <f t="shared" si="46"/>
        <v>76.8678309</v>
      </c>
      <c r="AX442" s="5">
        <f t="shared" si="47"/>
        <v>0.8825846585</v>
      </c>
      <c r="AY442" s="5">
        <f t="shared" si="48"/>
        <v>5.314815304</v>
      </c>
      <c r="AZ442" s="5">
        <f t="shared" si="49"/>
        <v>69.09259895</v>
      </c>
      <c r="BA442" s="5">
        <f t="shared" si="50"/>
        <v>7.775231952</v>
      </c>
      <c r="BB442" s="5">
        <f t="shared" si="51"/>
        <v>777.5231952</v>
      </c>
      <c r="BC442" s="5"/>
      <c r="BD442" s="5">
        <f t="shared" si="72"/>
        <v>152</v>
      </c>
      <c r="BE442" s="5">
        <f t="shared" si="52"/>
        <v>0.06210672802</v>
      </c>
      <c r="BF442" s="5">
        <f t="shared" si="53"/>
        <v>52.28498331</v>
      </c>
      <c r="BG442" s="5">
        <f t="shared" si="54"/>
        <v>0.6795462464</v>
      </c>
      <c r="BH442" s="5">
        <f t="shared" si="55"/>
        <v>4.690156078</v>
      </c>
      <c r="BI442" s="5">
        <f t="shared" si="56"/>
        <v>65.6621851</v>
      </c>
      <c r="BJ442" s="5">
        <f t="shared" si="57"/>
        <v>0</v>
      </c>
      <c r="BK442" s="5">
        <f t="shared" si="58"/>
        <v>0</v>
      </c>
      <c r="BL442" s="5"/>
      <c r="BM442" s="5">
        <f t="shared" si="73"/>
        <v>152</v>
      </c>
      <c r="BN442" s="5">
        <f t="shared" si="59"/>
        <v>0.7431545245</v>
      </c>
      <c r="BO442" s="5">
        <f t="shared" si="60"/>
        <v>67.62135793</v>
      </c>
      <c r="BP442" s="5">
        <f t="shared" si="61"/>
        <v>0.1577685794</v>
      </c>
      <c r="BQ442" s="5">
        <f t="shared" si="62"/>
        <v>4.063660394</v>
      </c>
      <c r="BR442" s="5">
        <f t="shared" si="63"/>
        <v>60.95490591</v>
      </c>
      <c r="BS442" s="5">
        <f t="shared" si="64"/>
        <v>6.666452017</v>
      </c>
      <c r="BT442" s="5">
        <f t="shared" si="65"/>
        <v>666.6452017</v>
      </c>
    </row>
    <row r="443" ht="13.5" customHeight="1">
      <c r="A443" s="5"/>
      <c r="B443" s="5">
        <f t="shared" si="66"/>
        <v>153</v>
      </c>
      <c r="C443" s="5">
        <f t="shared" si="10"/>
        <v>0.0224633188</v>
      </c>
      <c r="D443" s="5">
        <f t="shared" si="11"/>
        <v>52.08519903</v>
      </c>
      <c r="E443" s="5">
        <f t="shared" si="12"/>
        <v>0.05690152596</v>
      </c>
      <c r="F443" s="5">
        <f t="shared" si="13"/>
        <v>4.363981415</v>
      </c>
      <c r="G443" s="5">
        <f t="shared" si="14"/>
        <v>34.91185132</v>
      </c>
      <c r="H443" s="5">
        <f t="shared" si="15"/>
        <v>17.17334771</v>
      </c>
      <c r="I443" s="5">
        <f t="shared" si="16"/>
        <v>1717.334771</v>
      </c>
      <c r="J443" s="5"/>
      <c r="K443" s="5">
        <f t="shared" si="67"/>
        <v>153</v>
      </c>
      <c r="L443" s="5">
        <f t="shared" si="17"/>
        <v>0.1397971506</v>
      </c>
      <c r="M443" s="5">
        <f t="shared" si="18"/>
        <v>59.03259532</v>
      </c>
      <c r="N443" s="5">
        <f t="shared" si="19"/>
        <v>0.6311763126</v>
      </c>
      <c r="O443" s="5">
        <f t="shared" si="20"/>
        <v>4.876248827</v>
      </c>
      <c r="P443" s="5">
        <f t="shared" si="21"/>
        <v>43.88623944</v>
      </c>
      <c r="Q443" s="5">
        <f t="shared" si="22"/>
        <v>15.14635588</v>
      </c>
      <c r="R443" s="5">
        <f t="shared" si="23"/>
        <v>1514.635588</v>
      </c>
      <c r="S443" s="5"/>
      <c r="T443" s="5">
        <f t="shared" si="68"/>
        <v>153</v>
      </c>
      <c r="U443" s="5">
        <f t="shared" si="24"/>
        <v>0.9005309504</v>
      </c>
      <c r="V443" s="5">
        <f t="shared" si="25"/>
        <v>77.28011994</v>
      </c>
      <c r="W443" s="5">
        <f t="shared" si="26"/>
        <v>0.8474418147</v>
      </c>
      <c r="X443" s="5">
        <f t="shared" si="27"/>
        <v>5.279462016</v>
      </c>
      <c r="Y443" s="5">
        <f t="shared" si="28"/>
        <v>52.79462016</v>
      </c>
      <c r="Z443" s="5">
        <f t="shared" si="29"/>
        <v>24.48549978</v>
      </c>
      <c r="AA443" s="5">
        <f t="shared" si="30"/>
        <v>2448.549978</v>
      </c>
      <c r="AB443" s="5"/>
      <c r="AC443" s="5">
        <f t="shared" si="69"/>
        <v>153</v>
      </c>
      <c r="AD443" s="5">
        <f t="shared" si="31"/>
        <v>0.7811708693</v>
      </c>
      <c r="AE443" s="5">
        <f t="shared" si="32"/>
        <v>69.58739657</v>
      </c>
      <c r="AF443" s="5">
        <f t="shared" si="33"/>
        <v>0.1974660484</v>
      </c>
      <c r="AG443" s="5">
        <f t="shared" si="34"/>
        <v>4.127523237</v>
      </c>
      <c r="AH443" s="5">
        <f t="shared" si="35"/>
        <v>45.40275561</v>
      </c>
      <c r="AI443" s="5">
        <f t="shared" si="36"/>
        <v>24.18464097</v>
      </c>
      <c r="AJ443" s="5">
        <f t="shared" si="37"/>
        <v>2418.464097</v>
      </c>
      <c r="AK443" s="5"/>
      <c r="AL443" s="5">
        <f t="shared" si="70"/>
        <v>153</v>
      </c>
      <c r="AM443" s="5">
        <f t="shared" si="38"/>
        <v>0.5918198859</v>
      </c>
      <c r="AN443" s="5">
        <f t="shared" si="39"/>
        <v>65.92816847</v>
      </c>
      <c r="AO443" s="5">
        <f t="shared" si="40"/>
        <v>0.8581595312</v>
      </c>
      <c r="AP443" s="5">
        <f t="shared" si="41"/>
        <v>5.037465507</v>
      </c>
      <c r="AQ443" s="5">
        <f t="shared" si="42"/>
        <v>60.44958609</v>
      </c>
      <c r="AR443" s="5">
        <f t="shared" si="43"/>
        <v>5.47858238</v>
      </c>
      <c r="AS443" s="5">
        <f t="shared" si="44"/>
        <v>547.858238</v>
      </c>
      <c r="AT443" s="5"/>
      <c r="AU443" s="5">
        <f t="shared" si="71"/>
        <v>153</v>
      </c>
      <c r="AV443" s="5">
        <f t="shared" si="45"/>
        <v>0.9547117523</v>
      </c>
      <c r="AW443" s="5">
        <f t="shared" si="46"/>
        <v>77.16447468</v>
      </c>
      <c r="AX443" s="5">
        <f t="shared" si="47"/>
        <v>0.9585175228</v>
      </c>
      <c r="AY443" s="5">
        <f t="shared" si="48"/>
        <v>5.964665357</v>
      </c>
      <c r="AZ443" s="5">
        <f t="shared" si="49"/>
        <v>77.54064964</v>
      </c>
      <c r="BA443" s="5">
        <f t="shared" si="50"/>
        <v>0</v>
      </c>
      <c r="BB443" s="5">
        <f t="shared" si="51"/>
        <v>0</v>
      </c>
      <c r="BC443" s="5"/>
      <c r="BD443" s="5">
        <f t="shared" si="72"/>
        <v>153</v>
      </c>
      <c r="BE443" s="5">
        <f t="shared" si="52"/>
        <v>0.1331409278</v>
      </c>
      <c r="BF443" s="5">
        <f t="shared" si="53"/>
        <v>56.23330547</v>
      </c>
      <c r="BG443" s="5">
        <f t="shared" si="54"/>
        <v>0.7966595275</v>
      </c>
      <c r="BH443" s="5">
        <f t="shared" si="55"/>
        <v>5.483003876</v>
      </c>
      <c r="BI443" s="5">
        <f t="shared" si="56"/>
        <v>76.76205427</v>
      </c>
      <c r="BJ443" s="5">
        <f t="shared" si="57"/>
        <v>0</v>
      </c>
      <c r="BK443" s="5">
        <f t="shared" si="58"/>
        <v>0</v>
      </c>
      <c r="BL443" s="5"/>
      <c r="BM443" s="5">
        <f t="shared" si="73"/>
        <v>153</v>
      </c>
      <c r="BN443" s="5">
        <f t="shared" si="59"/>
        <v>0.8728141858</v>
      </c>
      <c r="BO443" s="5">
        <f t="shared" si="60"/>
        <v>67.42877485</v>
      </c>
      <c r="BP443" s="5">
        <f t="shared" si="61"/>
        <v>0.02512367956</v>
      </c>
      <c r="BQ443" s="5">
        <f t="shared" si="62"/>
        <v>4.317976872</v>
      </c>
      <c r="BR443" s="5">
        <f t="shared" si="63"/>
        <v>64.76965308</v>
      </c>
      <c r="BS443" s="5">
        <f t="shared" si="64"/>
        <v>2.659121769</v>
      </c>
      <c r="BT443" s="5">
        <f t="shared" si="65"/>
        <v>265.9121769</v>
      </c>
    </row>
    <row r="444" ht="13.5" customHeight="1">
      <c r="A444" s="5"/>
      <c r="B444" s="5">
        <f t="shared" si="66"/>
        <v>154</v>
      </c>
      <c r="C444" s="5">
        <f t="shared" si="10"/>
        <v>0.09334011135</v>
      </c>
      <c r="D444" s="5">
        <f t="shared" si="11"/>
        <v>54.17279431</v>
      </c>
      <c r="E444" s="5">
        <f t="shared" si="12"/>
        <v>0.05333566671</v>
      </c>
      <c r="F444" s="5">
        <f t="shared" si="13"/>
        <v>4.111877754</v>
      </c>
      <c r="G444" s="5">
        <f t="shared" si="14"/>
        <v>32.89502204</v>
      </c>
      <c r="H444" s="5">
        <f t="shared" si="15"/>
        <v>21.27777227</v>
      </c>
      <c r="I444" s="5">
        <f t="shared" si="16"/>
        <v>2127.777227</v>
      </c>
      <c r="J444" s="5"/>
      <c r="K444" s="5">
        <f t="shared" si="67"/>
        <v>154</v>
      </c>
      <c r="L444" s="5">
        <f t="shared" si="17"/>
        <v>0.1101162908</v>
      </c>
      <c r="M444" s="5">
        <f t="shared" si="18"/>
        <v>59.72727315</v>
      </c>
      <c r="N444" s="5">
        <f t="shared" si="19"/>
        <v>0.5648540111</v>
      </c>
      <c r="O444" s="5">
        <f t="shared" si="20"/>
        <v>4.785807595</v>
      </c>
      <c r="P444" s="5">
        <f t="shared" si="21"/>
        <v>43.07226835</v>
      </c>
      <c r="Q444" s="5">
        <f t="shared" si="22"/>
        <v>16.6550048</v>
      </c>
      <c r="R444" s="5">
        <f t="shared" si="23"/>
        <v>1665.50048</v>
      </c>
      <c r="S444" s="5"/>
      <c r="T444" s="5">
        <f t="shared" si="68"/>
        <v>154</v>
      </c>
      <c r="U444" s="5">
        <f t="shared" si="24"/>
        <v>0.08230859796</v>
      </c>
      <c r="V444" s="5">
        <f t="shared" si="25"/>
        <v>50.57969984</v>
      </c>
      <c r="W444" s="5">
        <f t="shared" si="26"/>
        <v>0.1848573113</v>
      </c>
      <c r="X444" s="5">
        <f t="shared" si="27"/>
        <v>4.135547764</v>
      </c>
      <c r="Y444" s="5">
        <f t="shared" si="28"/>
        <v>41.35547764</v>
      </c>
      <c r="Z444" s="5">
        <f t="shared" si="29"/>
        <v>9.224222204</v>
      </c>
      <c r="AA444" s="5">
        <f t="shared" si="30"/>
        <v>922.4222204</v>
      </c>
      <c r="AB444" s="5"/>
      <c r="AC444" s="5">
        <f t="shared" si="69"/>
        <v>154</v>
      </c>
      <c r="AD444" s="5">
        <f t="shared" si="31"/>
        <v>0.7227663664</v>
      </c>
      <c r="AE444" s="5">
        <f t="shared" si="32"/>
        <v>68.47803942</v>
      </c>
      <c r="AF444" s="5">
        <f t="shared" si="33"/>
        <v>0.2277288124</v>
      </c>
      <c r="AG444" s="5">
        <f t="shared" si="34"/>
        <v>4.316741895</v>
      </c>
      <c r="AH444" s="5">
        <f t="shared" si="35"/>
        <v>47.48416085</v>
      </c>
      <c r="AI444" s="5">
        <f t="shared" si="36"/>
        <v>20.99387857</v>
      </c>
      <c r="AJ444" s="5">
        <f t="shared" si="37"/>
        <v>2099.387857</v>
      </c>
      <c r="AK444" s="5"/>
      <c r="AL444" s="5">
        <f t="shared" si="70"/>
        <v>154</v>
      </c>
      <c r="AM444" s="5">
        <f t="shared" si="38"/>
        <v>0.8925938532</v>
      </c>
      <c r="AN444" s="5">
        <f t="shared" si="39"/>
        <v>69.89035897</v>
      </c>
      <c r="AO444" s="5">
        <f t="shared" si="40"/>
        <v>0.1682833699</v>
      </c>
      <c r="AP444" s="5">
        <f t="shared" si="41"/>
        <v>4.246942369</v>
      </c>
      <c r="AQ444" s="5">
        <f t="shared" si="42"/>
        <v>50.96330843</v>
      </c>
      <c r="AR444" s="5">
        <f t="shared" si="43"/>
        <v>18.92705054</v>
      </c>
      <c r="AS444" s="5">
        <f t="shared" si="44"/>
        <v>1892.705054</v>
      </c>
      <c r="AT444" s="5"/>
      <c r="AU444" s="5">
        <f t="shared" si="71"/>
        <v>154</v>
      </c>
      <c r="AV444" s="5">
        <f t="shared" si="45"/>
        <v>0.8340193434</v>
      </c>
      <c r="AW444" s="5">
        <f t="shared" si="46"/>
        <v>67.37265796</v>
      </c>
      <c r="AX444" s="5">
        <f t="shared" si="47"/>
        <v>0.1056357437</v>
      </c>
      <c r="AY444" s="5">
        <f t="shared" si="48"/>
        <v>4.016576875</v>
      </c>
      <c r="AZ444" s="5">
        <f t="shared" si="49"/>
        <v>52.21549938</v>
      </c>
      <c r="BA444" s="5">
        <f t="shared" si="50"/>
        <v>15.15715858</v>
      </c>
      <c r="BB444" s="5">
        <f t="shared" si="51"/>
        <v>1515.715858</v>
      </c>
      <c r="BC444" s="5"/>
      <c r="BD444" s="5">
        <f t="shared" si="72"/>
        <v>154</v>
      </c>
      <c r="BE444" s="5">
        <f t="shared" si="52"/>
        <v>0.8313198149</v>
      </c>
      <c r="BF444" s="5">
        <f t="shared" si="53"/>
        <v>66.69277737</v>
      </c>
      <c r="BG444" s="5">
        <f t="shared" si="54"/>
        <v>0.2357977484</v>
      </c>
      <c r="BH444" s="5">
        <f t="shared" si="55"/>
        <v>4.486705978</v>
      </c>
      <c r="BI444" s="5">
        <f t="shared" si="56"/>
        <v>62.8138837</v>
      </c>
      <c r="BJ444" s="5">
        <f t="shared" si="57"/>
        <v>3.878893675</v>
      </c>
      <c r="BK444" s="5">
        <f t="shared" si="58"/>
        <v>387.8893675</v>
      </c>
      <c r="BL444" s="5"/>
      <c r="BM444" s="5">
        <f t="shared" si="73"/>
        <v>154</v>
      </c>
      <c r="BN444" s="5">
        <f t="shared" si="59"/>
        <v>0.9753310133</v>
      </c>
      <c r="BO444" s="5">
        <f t="shared" si="60"/>
        <v>78.50753495</v>
      </c>
      <c r="BP444" s="5">
        <f t="shared" si="61"/>
        <v>0.7239651543</v>
      </c>
      <c r="BQ444" s="5">
        <f t="shared" si="62"/>
        <v>5.496499416</v>
      </c>
      <c r="BR444" s="5">
        <f t="shared" si="63"/>
        <v>82.44749124</v>
      </c>
      <c r="BS444" s="5">
        <f t="shared" si="64"/>
        <v>0</v>
      </c>
      <c r="BT444" s="5">
        <f t="shared" si="65"/>
        <v>0</v>
      </c>
    </row>
    <row r="445" ht="13.5" customHeight="1">
      <c r="A445" s="5"/>
      <c r="B445" s="5">
        <f t="shared" si="66"/>
        <v>155</v>
      </c>
      <c r="C445" s="5">
        <f t="shared" si="10"/>
        <v>0.7371648072</v>
      </c>
      <c r="D445" s="5">
        <f t="shared" si="11"/>
        <v>67.73993573</v>
      </c>
      <c r="E445" s="5">
        <f t="shared" si="12"/>
        <v>0.9543708046</v>
      </c>
      <c r="F445" s="5">
        <f t="shared" si="13"/>
        <v>5.533929335</v>
      </c>
      <c r="G445" s="5">
        <f t="shared" si="14"/>
        <v>44.27143468</v>
      </c>
      <c r="H445" s="5">
        <f t="shared" si="15"/>
        <v>23.46850105</v>
      </c>
      <c r="I445" s="5">
        <f t="shared" si="16"/>
        <v>2346.850105</v>
      </c>
      <c r="J445" s="5"/>
      <c r="K445" s="5">
        <f t="shared" si="67"/>
        <v>155</v>
      </c>
      <c r="L445" s="5">
        <f t="shared" si="17"/>
        <v>0.47526988</v>
      </c>
      <c r="M445" s="5">
        <f t="shared" si="18"/>
        <v>64.89831855</v>
      </c>
      <c r="N445" s="5">
        <f t="shared" si="19"/>
        <v>0.8461599928</v>
      </c>
      <c r="O445" s="5">
        <f t="shared" si="20"/>
        <v>5.453468631</v>
      </c>
      <c r="P445" s="5">
        <f t="shared" si="21"/>
        <v>49.08121768</v>
      </c>
      <c r="Q445" s="5">
        <f t="shared" si="22"/>
        <v>15.81710087</v>
      </c>
      <c r="R445" s="5">
        <f t="shared" si="23"/>
        <v>1581.710087</v>
      </c>
      <c r="S445" s="5"/>
      <c r="T445" s="5">
        <f t="shared" si="68"/>
        <v>155</v>
      </c>
      <c r="U445" s="5">
        <f t="shared" si="24"/>
        <v>0.9502520594</v>
      </c>
      <c r="V445" s="5">
        <f t="shared" si="25"/>
        <v>76.02096806</v>
      </c>
      <c r="W445" s="5">
        <f t="shared" si="26"/>
        <v>0.6410304238</v>
      </c>
      <c r="X445" s="5">
        <f t="shared" si="27"/>
        <v>4.635608706</v>
      </c>
      <c r="Y445" s="5">
        <f t="shared" si="28"/>
        <v>46.35608706</v>
      </c>
      <c r="Z445" s="5">
        <f t="shared" si="29"/>
        <v>29.664881</v>
      </c>
      <c r="AA445" s="5">
        <f t="shared" si="30"/>
        <v>2966.4881</v>
      </c>
      <c r="AB445" s="5"/>
      <c r="AC445" s="5">
        <f t="shared" si="69"/>
        <v>155</v>
      </c>
      <c r="AD445" s="5">
        <f t="shared" si="31"/>
        <v>0.1697650772</v>
      </c>
      <c r="AE445" s="5">
        <f t="shared" si="32"/>
        <v>59.23446475</v>
      </c>
      <c r="AF445" s="5">
        <f t="shared" si="33"/>
        <v>0.5893386715</v>
      </c>
      <c r="AG445" s="5">
        <f t="shared" si="34"/>
        <v>4.555173625</v>
      </c>
      <c r="AH445" s="5">
        <f t="shared" si="35"/>
        <v>50.10690987</v>
      </c>
      <c r="AI445" s="5">
        <f t="shared" si="36"/>
        <v>9.127554885</v>
      </c>
      <c r="AJ445" s="5">
        <f t="shared" si="37"/>
        <v>912.7554885</v>
      </c>
      <c r="AK445" s="5"/>
      <c r="AL445" s="5">
        <f t="shared" si="70"/>
        <v>155</v>
      </c>
      <c r="AM445" s="5">
        <f t="shared" si="38"/>
        <v>0.9743405225</v>
      </c>
      <c r="AN445" s="5">
        <f t="shared" si="39"/>
        <v>76.37547893</v>
      </c>
      <c r="AO445" s="5">
        <f t="shared" si="40"/>
        <v>0.3569745379</v>
      </c>
      <c r="AP445" s="5">
        <f t="shared" si="41"/>
        <v>4.622012545</v>
      </c>
      <c r="AQ445" s="5">
        <f t="shared" si="42"/>
        <v>55.46415054</v>
      </c>
      <c r="AR445" s="5">
        <f t="shared" si="43"/>
        <v>20.91132838</v>
      </c>
      <c r="AS445" s="5">
        <f t="shared" si="44"/>
        <v>2091.132838</v>
      </c>
      <c r="AT445" s="5"/>
      <c r="AU445" s="5">
        <f t="shared" si="71"/>
        <v>155</v>
      </c>
      <c r="AV445" s="5">
        <f t="shared" si="45"/>
        <v>0.4370150206</v>
      </c>
      <c r="AW445" s="5">
        <f t="shared" si="46"/>
        <v>60.44730799</v>
      </c>
      <c r="AX445" s="5">
        <f t="shared" si="47"/>
        <v>0.7966955408</v>
      </c>
      <c r="AY445" s="5">
        <f t="shared" si="48"/>
        <v>5.125712166</v>
      </c>
      <c r="AZ445" s="5">
        <f t="shared" si="49"/>
        <v>66.63425816</v>
      </c>
      <c r="BA445" s="5">
        <f t="shared" si="50"/>
        <v>0</v>
      </c>
      <c r="BB445" s="5">
        <f t="shared" si="51"/>
        <v>0</v>
      </c>
      <c r="BC445" s="5"/>
      <c r="BD445" s="5">
        <f t="shared" si="72"/>
        <v>155</v>
      </c>
      <c r="BE445" s="5">
        <f t="shared" si="52"/>
        <v>0.2903222675</v>
      </c>
      <c r="BF445" s="5">
        <f t="shared" si="53"/>
        <v>63.023661</v>
      </c>
      <c r="BG445" s="5">
        <f t="shared" si="54"/>
        <v>0.9821958313</v>
      </c>
      <c r="BH445" s="5">
        <f t="shared" si="55"/>
        <v>5.978172697</v>
      </c>
      <c r="BI445" s="5">
        <f t="shared" si="56"/>
        <v>83.69441776</v>
      </c>
      <c r="BJ445" s="5">
        <f t="shared" si="57"/>
        <v>0</v>
      </c>
      <c r="BK445" s="5">
        <f t="shared" si="58"/>
        <v>0</v>
      </c>
      <c r="BL445" s="5"/>
      <c r="BM445" s="5">
        <f t="shared" si="73"/>
        <v>155</v>
      </c>
      <c r="BN445" s="5">
        <f t="shared" si="59"/>
        <v>0.4079581968</v>
      </c>
      <c r="BO445" s="5">
        <f t="shared" si="60"/>
        <v>61.00352991</v>
      </c>
      <c r="BP445" s="5">
        <f t="shared" si="61"/>
        <v>0.4151573547</v>
      </c>
      <c r="BQ445" s="5">
        <f t="shared" si="62"/>
        <v>4.85678475</v>
      </c>
      <c r="BR445" s="5">
        <f t="shared" si="63"/>
        <v>72.85177125</v>
      </c>
      <c r="BS445" s="5">
        <f t="shared" si="64"/>
        <v>0</v>
      </c>
      <c r="BT445" s="5">
        <f t="shared" si="65"/>
        <v>0</v>
      </c>
    </row>
    <row r="446" ht="13.5" customHeight="1">
      <c r="A446" s="5"/>
      <c r="B446" s="5">
        <f t="shared" si="66"/>
        <v>156</v>
      </c>
      <c r="C446" s="5">
        <f t="shared" si="10"/>
        <v>0.337968219</v>
      </c>
      <c r="D446" s="5">
        <f t="shared" si="11"/>
        <v>60.09158</v>
      </c>
      <c r="E446" s="5">
        <f t="shared" si="12"/>
        <v>0.008017515588</v>
      </c>
      <c r="F446" s="5">
        <f t="shared" si="13"/>
        <v>4.261154977</v>
      </c>
      <c r="G446" s="5">
        <f t="shared" si="14"/>
        <v>34.08923982</v>
      </c>
      <c r="H446" s="5">
        <f t="shared" si="15"/>
        <v>26.00234018</v>
      </c>
      <c r="I446" s="5">
        <f t="shared" si="16"/>
        <v>2600.234018</v>
      </c>
      <c r="J446" s="5"/>
      <c r="K446" s="5">
        <f t="shared" si="67"/>
        <v>156</v>
      </c>
      <c r="L446" s="5">
        <f t="shared" si="17"/>
        <v>0.2378965811</v>
      </c>
      <c r="M446" s="5">
        <f t="shared" si="18"/>
        <v>58.89934851</v>
      </c>
      <c r="N446" s="5">
        <f t="shared" si="19"/>
        <v>0.2772860883</v>
      </c>
      <c r="O446" s="5">
        <f t="shared" si="20"/>
        <v>4.410707683</v>
      </c>
      <c r="P446" s="5">
        <f t="shared" si="21"/>
        <v>39.69636915</v>
      </c>
      <c r="Q446" s="5">
        <f t="shared" si="22"/>
        <v>19.20297936</v>
      </c>
      <c r="R446" s="5">
        <f t="shared" si="23"/>
        <v>1920.297936</v>
      </c>
      <c r="S446" s="5"/>
      <c r="T446" s="5">
        <f t="shared" si="68"/>
        <v>156</v>
      </c>
      <c r="U446" s="5">
        <f t="shared" si="24"/>
        <v>0.7687573357</v>
      </c>
      <c r="V446" s="5">
        <f t="shared" si="25"/>
        <v>69.84945425</v>
      </c>
      <c r="W446" s="5">
        <f t="shared" si="26"/>
        <v>0.4353685494</v>
      </c>
      <c r="X446" s="5">
        <f t="shared" si="27"/>
        <v>4.673176534</v>
      </c>
      <c r="Y446" s="5">
        <f t="shared" si="28"/>
        <v>46.73176534</v>
      </c>
      <c r="Z446" s="5">
        <f t="shared" si="29"/>
        <v>23.11768891</v>
      </c>
      <c r="AA446" s="5">
        <f t="shared" si="30"/>
        <v>2311.768891</v>
      </c>
      <c r="AB446" s="5"/>
      <c r="AC446" s="5">
        <f t="shared" si="69"/>
        <v>156</v>
      </c>
      <c r="AD446" s="5">
        <f t="shared" si="31"/>
        <v>0.042043715</v>
      </c>
      <c r="AE446" s="5">
        <f t="shared" si="32"/>
        <v>50.94488804</v>
      </c>
      <c r="AF446" s="5">
        <f t="shared" si="33"/>
        <v>0.3344192926</v>
      </c>
      <c r="AG446" s="5">
        <f t="shared" si="34"/>
        <v>4.753247771</v>
      </c>
      <c r="AH446" s="5">
        <f t="shared" si="35"/>
        <v>52.28572548</v>
      </c>
      <c r="AI446" s="5">
        <f t="shared" si="36"/>
        <v>0</v>
      </c>
      <c r="AJ446" s="5">
        <f t="shared" si="37"/>
        <v>0</v>
      </c>
      <c r="AK446" s="5"/>
      <c r="AL446" s="5">
        <f t="shared" si="70"/>
        <v>156</v>
      </c>
      <c r="AM446" s="5">
        <f t="shared" si="38"/>
        <v>0.7308279971</v>
      </c>
      <c r="AN446" s="5">
        <f t="shared" si="39"/>
        <v>69.63904019</v>
      </c>
      <c r="AO446" s="5">
        <f t="shared" si="40"/>
        <v>0.07226172706</v>
      </c>
      <c r="AP446" s="5">
        <f t="shared" si="41"/>
        <v>4.262879545</v>
      </c>
      <c r="AQ446" s="5">
        <f t="shared" si="42"/>
        <v>51.15455454</v>
      </c>
      <c r="AR446" s="5">
        <f t="shared" si="43"/>
        <v>18.48448565</v>
      </c>
      <c r="AS446" s="5">
        <f t="shared" si="44"/>
        <v>1848.448565</v>
      </c>
      <c r="AT446" s="5"/>
      <c r="AU446" s="5">
        <f t="shared" si="71"/>
        <v>156</v>
      </c>
      <c r="AV446" s="5">
        <f t="shared" si="45"/>
        <v>0.5305370191</v>
      </c>
      <c r="AW446" s="5">
        <f t="shared" si="46"/>
        <v>64.19440773</v>
      </c>
      <c r="AX446" s="5">
        <f t="shared" si="47"/>
        <v>0.6613284701</v>
      </c>
      <c r="AY446" s="5">
        <f t="shared" si="48"/>
        <v>4.848797625</v>
      </c>
      <c r="AZ446" s="5">
        <f t="shared" si="49"/>
        <v>63.03436913</v>
      </c>
      <c r="BA446" s="5">
        <f t="shared" si="50"/>
        <v>1.160038605</v>
      </c>
      <c r="BB446" s="5">
        <f t="shared" si="51"/>
        <v>116.0038605</v>
      </c>
      <c r="BC446" s="5"/>
      <c r="BD446" s="5">
        <f t="shared" si="72"/>
        <v>156</v>
      </c>
      <c r="BE446" s="5">
        <f t="shared" si="52"/>
        <v>0.655209349</v>
      </c>
      <c r="BF446" s="5">
        <f t="shared" si="53"/>
        <v>69.45590154</v>
      </c>
      <c r="BG446" s="5">
        <f t="shared" si="54"/>
        <v>0.8848125028</v>
      </c>
      <c r="BH446" s="5">
        <f t="shared" si="55"/>
        <v>5.126174421</v>
      </c>
      <c r="BI446" s="5">
        <f t="shared" si="56"/>
        <v>71.76644189</v>
      </c>
      <c r="BJ446" s="5">
        <f t="shared" si="57"/>
        <v>0</v>
      </c>
      <c r="BK446" s="5">
        <f t="shared" si="58"/>
        <v>0</v>
      </c>
      <c r="BL446" s="5"/>
      <c r="BM446" s="5">
        <f t="shared" si="73"/>
        <v>156</v>
      </c>
      <c r="BN446" s="5">
        <f t="shared" si="59"/>
        <v>0.03781683798</v>
      </c>
      <c r="BO446" s="5">
        <f t="shared" si="60"/>
        <v>53.26998786</v>
      </c>
      <c r="BP446" s="5">
        <f t="shared" si="61"/>
        <v>0.1504237024</v>
      </c>
      <c r="BQ446" s="5">
        <f t="shared" si="62"/>
        <v>4.213733789</v>
      </c>
      <c r="BR446" s="5">
        <f t="shared" si="63"/>
        <v>63.20600683</v>
      </c>
      <c r="BS446" s="5">
        <f t="shared" si="64"/>
        <v>0</v>
      </c>
      <c r="BT446" s="5">
        <f t="shared" si="65"/>
        <v>0</v>
      </c>
    </row>
    <row r="447" ht="13.5" customHeight="1">
      <c r="A447" s="5"/>
      <c r="B447" s="5">
        <f t="shared" si="66"/>
        <v>157</v>
      </c>
      <c r="C447" s="5">
        <f t="shared" si="10"/>
        <v>0.9564931494</v>
      </c>
      <c r="D447" s="5">
        <f t="shared" si="11"/>
        <v>75.80381588</v>
      </c>
      <c r="E447" s="5">
        <f t="shared" si="12"/>
        <v>0.1691285406</v>
      </c>
      <c r="F447" s="5">
        <f t="shared" si="13"/>
        <v>4.046740923</v>
      </c>
      <c r="G447" s="5">
        <f t="shared" si="14"/>
        <v>32.37392739</v>
      </c>
      <c r="H447" s="5">
        <f t="shared" si="15"/>
        <v>43.4298885</v>
      </c>
      <c r="I447" s="5">
        <f t="shared" si="16"/>
        <v>4342.98885</v>
      </c>
      <c r="J447" s="5"/>
      <c r="K447" s="5">
        <f t="shared" si="67"/>
        <v>157</v>
      </c>
      <c r="L447" s="5">
        <f t="shared" si="17"/>
        <v>0.8289901398</v>
      </c>
      <c r="M447" s="5">
        <f t="shared" si="18"/>
        <v>68.59259531</v>
      </c>
      <c r="N447" s="5">
        <f t="shared" si="19"/>
        <v>0.3371075579</v>
      </c>
      <c r="O447" s="5">
        <f t="shared" si="20"/>
        <v>4.545072025</v>
      </c>
      <c r="P447" s="5">
        <f t="shared" si="21"/>
        <v>40.90564823</v>
      </c>
      <c r="Q447" s="5">
        <f t="shared" si="22"/>
        <v>27.68694708</v>
      </c>
      <c r="R447" s="5">
        <f t="shared" si="23"/>
        <v>2768.694708</v>
      </c>
      <c r="S447" s="5"/>
      <c r="T447" s="5">
        <f t="shared" si="68"/>
        <v>157</v>
      </c>
      <c r="U447" s="5">
        <f t="shared" si="24"/>
        <v>0.2349123699</v>
      </c>
      <c r="V447" s="5">
        <f t="shared" si="25"/>
        <v>56.09320306</v>
      </c>
      <c r="W447" s="5">
        <f t="shared" si="26"/>
        <v>0.6108676475</v>
      </c>
      <c r="X447" s="5">
        <f t="shared" si="27"/>
        <v>4.528729596</v>
      </c>
      <c r="Y447" s="5">
        <f t="shared" si="28"/>
        <v>45.28729596</v>
      </c>
      <c r="Z447" s="5">
        <f t="shared" si="29"/>
        <v>10.8059071</v>
      </c>
      <c r="AA447" s="5">
        <f t="shared" si="30"/>
        <v>1080.59071</v>
      </c>
      <c r="AB447" s="5"/>
      <c r="AC447" s="5">
        <f t="shared" si="69"/>
        <v>157</v>
      </c>
      <c r="AD447" s="5">
        <f t="shared" si="31"/>
        <v>0.4342048719</v>
      </c>
      <c r="AE447" s="5">
        <f t="shared" si="32"/>
        <v>61.69540097</v>
      </c>
      <c r="AF447" s="5">
        <f t="shared" si="33"/>
        <v>0.3393318554</v>
      </c>
      <c r="AG447" s="5">
        <f t="shared" si="34"/>
        <v>4.631551865</v>
      </c>
      <c r="AH447" s="5">
        <f t="shared" si="35"/>
        <v>50.94707051</v>
      </c>
      <c r="AI447" s="5">
        <f t="shared" si="36"/>
        <v>10.74833046</v>
      </c>
      <c r="AJ447" s="5">
        <f t="shared" si="37"/>
        <v>1074.833046</v>
      </c>
      <c r="AK447" s="5"/>
      <c r="AL447" s="5">
        <f t="shared" si="70"/>
        <v>157</v>
      </c>
      <c r="AM447" s="5">
        <f t="shared" si="38"/>
        <v>0.2333689952</v>
      </c>
      <c r="AN447" s="5">
        <f t="shared" si="39"/>
        <v>55.46195425</v>
      </c>
      <c r="AO447" s="5">
        <f t="shared" si="40"/>
        <v>0.7883741634</v>
      </c>
      <c r="AP447" s="5">
        <f t="shared" si="41"/>
        <v>5.237097101</v>
      </c>
      <c r="AQ447" s="5">
        <f t="shared" si="42"/>
        <v>62.84516521</v>
      </c>
      <c r="AR447" s="5">
        <f t="shared" si="43"/>
        <v>0</v>
      </c>
      <c r="AS447" s="5">
        <f t="shared" si="44"/>
        <v>0</v>
      </c>
      <c r="AT447" s="5"/>
      <c r="AU447" s="5">
        <f t="shared" si="71"/>
        <v>157</v>
      </c>
      <c r="AV447" s="5">
        <f t="shared" si="45"/>
        <v>0.6447050052</v>
      </c>
      <c r="AW447" s="5">
        <f t="shared" si="46"/>
        <v>67.26896535</v>
      </c>
      <c r="AX447" s="5">
        <f t="shared" si="47"/>
        <v>0.4288369994</v>
      </c>
      <c r="AY447" s="5">
        <f t="shared" si="48"/>
        <v>4.973490119</v>
      </c>
      <c r="AZ447" s="5">
        <f t="shared" si="49"/>
        <v>64.65537155</v>
      </c>
      <c r="BA447" s="5">
        <f t="shared" si="50"/>
        <v>2.6135938</v>
      </c>
      <c r="BB447" s="5">
        <f t="shared" si="51"/>
        <v>261.35938</v>
      </c>
      <c r="BC447" s="5"/>
      <c r="BD447" s="5">
        <f t="shared" si="72"/>
        <v>157</v>
      </c>
      <c r="BE447" s="5">
        <f t="shared" si="52"/>
        <v>0.4741332034</v>
      </c>
      <c r="BF447" s="5">
        <f t="shared" si="53"/>
        <v>64.85874075</v>
      </c>
      <c r="BG447" s="5">
        <f t="shared" si="54"/>
        <v>0.1419616104</v>
      </c>
      <c r="BH447" s="5">
        <f t="shared" si="55"/>
        <v>4.186864856</v>
      </c>
      <c r="BI447" s="5">
        <f t="shared" si="56"/>
        <v>58.61610799</v>
      </c>
      <c r="BJ447" s="5">
        <f t="shared" si="57"/>
        <v>6.242632761</v>
      </c>
      <c r="BK447" s="5">
        <f t="shared" si="58"/>
        <v>624.2632761</v>
      </c>
      <c r="BL447" s="5"/>
      <c r="BM447" s="5">
        <f t="shared" si="73"/>
        <v>157</v>
      </c>
      <c r="BN447" s="5">
        <f t="shared" si="59"/>
        <v>0.2405589579</v>
      </c>
      <c r="BO447" s="5">
        <f t="shared" si="60"/>
        <v>58.03764466</v>
      </c>
      <c r="BP447" s="5">
        <f t="shared" si="61"/>
        <v>0.04300639974</v>
      </c>
      <c r="BQ447" s="5">
        <f t="shared" si="62"/>
        <v>4.214158229</v>
      </c>
      <c r="BR447" s="5">
        <f t="shared" si="63"/>
        <v>63.21237343</v>
      </c>
      <c r="BS447" s="5">
        <f t="shared" si="64"/>
        <v>0</v>
      </c>
      <c r="BT447" s="5">
        <f t="shared" si="65"/>
        <v>0</v>
      </c>
    </row>
    <row r="448" ht="13.5" customHeight="1">
      <c r="A448" s="5"/>
      <c r="B448" s="5">
        <f t="shared" si="66"/>
        <v>158</v>
      </c>
      <c r="C448" s="5">
        <f t="shared" si="10"/>
        <v>0.9951800022</v>
      </c>
      <c r="D448" s="5">
        <f t="shared" si="11"/>
        <v>83.63340416</v>
      </c>
      <c r="E448" s="5">
        <f t="shared" si="12"/>
        <v>0.4814583802</v>
      </c>
      <c r="F448" s="5">
        <f t="shared" si="13"/>
        <v>4.684590187</v>
      </c>
      <c r="G448" s="5">
        <f t="shared" si="14"/>
        <v>37.4767215</v>
      </c>
      <c r="H448" s="5">
        <f t="shared" si="15"/>
        <v>46.15668266</v>
      </c>
      <c r="I448" s="5">
        <f t="shared" si="16"/>
        <v>4615.668266</v>
      </c>
      <c r="J448" s="5"/>
      <c r="K448" s="5">
        <f t="shared" si="67"/>
        <v>158</v>
      </c>
      <c r="L448" s="5">
        <f t="shared" si="17"/>
        <v>0.7577869214</v>
      </c>
      <c r="M448" s="5">
        <f t="shared" si="18"/>
        <v>67.05346482</v>
      </c>
      <c r="N448" s="5">
        <f t="shared" si="19"/>
        <v>0.2362430052</v>
      </c>
      <c r="O448" s="5">
        <f t="shared" si="20"/>
        <v>4.15281524</v>
      </c>
      <c r="P448" s="5">
        <f t="shared" si="21"/>
        <v>37.37533716</v>
      </c>
      <c r="Q448" s="5">
        <f t="shared" si="22"/>
        <v>29.67812766</v>
      </c>
      <c r="R448" s="5">
        <f t="shared" si="23"/>
        <v>2967.812766</v>
      </c>
      <c r="S448" s="5"/>
      <c r="T448" s="5">
        <f t="shared" si="68"/>
        <v>158</v>
      </c>
      <c r="U448" s="5">
        <f t="shared" si="24"/>
        <v>0.2313097237</v>
      </c>
      <c r="V448" s="5">
        <f t="shared" si="25"/>
        <v>58.25564609</v>
      </c>
      <c r="W448" s="5">
        <f t="shared" si="26"/>
        <v>0.5463819516</v>
      </c>
      <c r="X448" s="5">
        <f t="shared" si="27"/>
        <v>4.542732083</v>
      </c>
      <c r="Y448" s="5">
        <f t="shared" si="28"/>
        <v>45.42732083</v>
      </c>
      <c r="Z448" s="5">
        <f t="shared" si="29"/>
        <v>12.82832526</v>
      </c>
      <c r="AA448" s="5">
        <f t="shared" si="30"/>
        <v>1282.832526</v>
      </c>
      <c r="AB448" s="5"/>
      <c r="AC448" s="5">
        <f t="shared" si="69"/>
        <v>158</v>
      </c>
      <c r="AD448" s="5">
        <f t="shared" si="31"/>
        <v>0.4692663902</v>
      </c>
      <c r="AE448" s="5">
        <f t="shared" si="32"/>
        <v>64.23346586</v>
      </c>
      <c r="AF448" s="5">
        <f t="shared" si="33"/>
        <v>0.9838011024</v>
      </c>
      <c r="AG448" s="5">
        <f t="shared" si="34"/>
        <v>5.928874384</v>
      </c>
      <c r="AH448" s="5">
        <f t="shared" si="35"/>
        <v>65.21761822</v>
      </c>
      <c r="AI448" s="5">
        <f t="shared" si="36"/>
        <v>0</v>
      </c>
      <c r="AJ448" s="5">
        <f t="shared" si="37"/>
        <v>0</v>
      </c>
      <c r="AK448" s="5"/>
      <c r="AL448" s="5">
        <f t="shared" si="70"/>
        <v>158</v>
      </c>
      <c r="AM448" s="5">
        <f t="shared" si="38"/>
        <v>0.4393955133</v>
      </c>
      <c r="AN448" s="5">
        <f t="shared" si="39"/>
        <v>63.06430303</v>
      </c>
      <c r="AO448" s="5">
        <f t="shared" si="40"/>
        <v>0.7378873629</v>
      </c>
      <c r="AP448" s="5">
        <f t="shared" si="41"/>
        <v>5.252119269</v>
      </c>
      <c r="AQ448" s="5">
        <f t="shared" si="42"/>
        <v>63.02543123</v>
      </c>
      <c r="AR448" s="5">
        <f t="shared" si="43"/>
        <v>0.0388717989</v>
      </c>
      <c r="AS448" s="5">
        <f t="shared" si="44"/>
        <v>3.88717989</v>
      </c>
      <c r="AT448" s="5"/>
      <c r="AU448" s="5">
        <f t="shared" si="71"/>
        <v>158</v>
      </c>
      <c r="AV448" s="5">
        <f t="shared" si="45"/>
        <v>0.803824796</v>
      </c>
      <c r="AW448" s="5">
        <f t="shared" si="46"/>
        <v>67.58552568</v>
      </c>
      <c r="AX448" s="5">
        <f t="shared" si="47"/>
        <v>0.2448946722</v>
      </c>
      <c r="AY448" s="5">
        <f t="shared" si="48"/>
        <v>4.054142658</v>
      </c>
      <c r="AZ448" s="5">
        <f t="shared" si="49"/>
        <v>52.70385456</v>
      </c>
      <c r="BA448" s="5">
        <f t="shared" si="50"/>
        <v>14.88167112</v>
      </c>
      <c r="BB448" s="5">
        <f t="shared" si="51"/>
        <v>1488.167112</v>
      </c>
      <c r="BC448" s="5"/>
      <c r="BD448" s="5">
        <f t="shared" si="72"/>
        <v>158</v>
      </c>
      <c r="BE448" s="5">
        <f t="shared" si="52"/>
        <v>0.02479229978</v>
      </c>
      <c r="BF448" s="5">
        <f t="shared" si="53"/>
        <v>50.97308924</v>
      </c>
      <c r="BG448" s="5">
        <f t="shared" si="54"/>
        <v>0.7223498783</v>
      </c>
      <c r="BH448" s="5">
        <f t="shared" si="55"/>
        <v>5.170775466</v>
      </c>
      <c r="BI448" s="5">
        <f t="shared" si="56"/>
        <v>72.39085652</v>
      </c>
      <c r="BJ448" s="5">
        <f t="shared" si="57"/>
        <v>0</v>
      </c>
      <c r="BK448" s="5">
        <f t="shared" si="58"/>
        <v>0</v>
      </c>
      <c r="BL448" s="5"/>
      <c r="BM448" s="5">
        <f t="shared" si="73"/>
        <v>158</v>
      </c>
      <c r="BN448" s="5">
        <f t="shared" si="59"/>
        <v>0.03492119408</v>
      </c>
      <c r="BO448" s="5">
        <f t="shared" si="60"/>
        <v>53.70823189</v>
      </c>
      <c r="BP448" s="5">
        <f t="shared" si="61"/>
        <v>0.174223559</v>
      </c>
      <c r="BQ448" s="5">
        <f t="shared" si="62"/>
        <v>4.196348834</v>
      </c>
      <c r="BR448" s="5">
        <f t="shared" si="63"/>
        <v>62.94523251</v>
      </c>
      <c r="BS448" s="5">
        <f t="shared" si="64"/>
        <v>0</v>
      </c>
      <c r="BT448" s="5">
        <f t="shared" si="65"/>
        <v>0</v>
      </c>
    </row>
    <row r="449" ht="13.5" customHeight="1">
      <c r="A449" s="5"/>
      <c r="B449" s="5">
        <f t="shared" si="66"/>
        <v>159</v>
      </c>
      <c r="C449" s="5">
        <f t="shared" si="10"/>
        <v>0.6555555407</v>
      </c>
      <c r="D449" s="5">
        <f t="shared" si="11"/>
        <v>69.8283434</v>
      </c>
      <c r="E449" s="5">
        <f t="shared" si="12"/>
        <v>0.3453241026</v>
      </c>
      <c r="F449" s="5">
        <f t="shared" si="13"/>
        <v>4.504615046</v>
      </c>
      <c r="G449" s="5">
        <f t="shared" si="14"/>
        <v>36.03692037</v>
      </c>
      <c r="H449" s="5">
        <f t="shared" si="15"/>
        <v>33.79142304</v>
      </c>
      <c r="I449" s="5">
        <f t="shared" si="16"/>
        <v>3379.142304</v>
      </c>
      <c r="J449" s="5"/>
      <c r="K449" s="5">
        <f t="shared" si="67"/>
        <v>159</v>
      </c>
      <c r="L449" s="5">
        <f t="shared" si="17"/>
        <v>0.980347708</v>
      </c>
      <c r="M449" s="5">
        <f t="shared" si="18"/>
        <v>82.97777344</v>
      </c>
      <c r="N449" s="5">
        <f t="shared" si="19"/>
        <v>0.006037746548</v>
      </c>
      <c r="O449" s="5">
        <f t="shared" si="20"/>
        <v>4.368585847</v>
      </c>
      <c r="P449" s="5">
        <f t="shared" si="21"/>
        <v>39.31727262</v>
      </c>
      <c r="Q449" s="5">
        <f t="shared" si="22"/>
        <v>43.66050082</v>
      </c>
      <c r="R449" s="5">
        <f t="shared" si="23"/>
        <v>4366.050082</v>
      </c>
      <c r="S449" s="5"/>
      <c r="T449" s="5">
        <f t="shared" si="68"/>
        <v>159</v>
      </c>
      <c r="U449" s="5">
        <f t="shared" si="24"/>
        <v>0.2178164952</v>
      </c>
      <c r="V449" s="5">
        <f t="shared" si="25"/>
        <v>59.63890481</v>
      </c>
      <c r="W449" s="5">
        <f t="shared" si="26"/>
        <v>0.7224819541</v>
      </c>
      <c r="X449" s="5">
        <f t="shared" si="27"/>
        <v>5.488340333</v>
      </c>
      <c r="Y449" s="5">
        <f t="shared" si="28"/>
        <v>54.88340333</v>
      </c>
      <c r="Z449" s="5">
        <f t="shared" si="29"/>
        <v>4.755501479</v>
      </c>
      <c r="AA449" s="5">
        <f t="shared" si="30"/>
        <v>475.5501479</v>
      </c>
      <c r="AB449" s="5"/>
      <c r="AC449" s="5">
        <f t="shared" si="69"/>
        <v>159</v>
      </c>
      <c r="AD449" s="5">
        <f t="shared" si="31"/>
        <v>0.6929197829</v>
      </c>
      <c r="AE449" s="5">
        <f t="shared" si="32"/>
        <v>69.7486237</v>
      </c>
      <c r="AF449" s="5">
        <f t="shared" si="33"/>
        <v>0.7387344056</v>
      </c>
      <c r="AG449" s="5">
        <f t="shared" si="34"/>
        <v>5.093692721</v>
      </c>
      <c r="AH449" s="5">
        <f t="shared" si="35"/>
        <v>56.03061993</v>
      </c>
      <c r="AI449" s="5">
        <f t="shared" si="36"/>
        <v>13.71800377</v>
      </c>
      <c r="AJ449" s="5">
        <f t="shared" si="37"/>
        <v>1371.800377</v>
      </c>
      <c r="AK449" s="5"/>
      <c r="AL449" s="5">
        <f t="shared" si="70"/>
        <v>159</v>
      </c>
      <c r="AM449" s="5">
        <f t="shared" si="38"/>
        <v>0.4598395787</v>
      </c>
      <c r="AN449" s="5">
        <f t="shared" si="39"/>
        <v>62.30964689</v>
      </c>
      <c r="AO449" s="5">
        <f t="shared" si="40"/>
        <v>0.8851835522</v>
      </c>
      <c r="AP449" s="5">
        <f t="shared" si="41"/>
        <v>5.261823817</v>
      </c>
      <c r="AQ449" s="5">
        <f t="shared" si="42"/>
        <v>63.1418858</v>
      </c>
      <c r="AR449" s="5">
        <f t="shared" si="43"/>
        <v>0</v>
      </c>
      <c r="AS449" s="5">
        <f t="shared" si="44"/>
        <v>0</v>
      </c>
      <c r="AT449" s="5"/>
      <c r="AU449" s="5">
        <f t="shared" si="71"/>
        <v>159</v>
      </c>
      <c r="AV449" s="5">
        <f t="shared" si="45"/>
        <v>0.3442944324</v>
      </c>
      <c r="AW449" s="5">
        <f t="shared" si="46"/>
        <v>64.45898347</v>
      </c>
      <c r="AX449" s="5">
        <f t="shared" si="47"/>
        <v>0.5081912625</v>
      </c>
      <c r="AY449" s="5">
        <f t="shared" si="48"/>
        <v>4.959411761</v>
      </c>
      <c r="AZ449" s="5">
        <f t="shared" si="49"/>
        <v>64.47235289</v>
      </c>
      <c r="BA449" s="5">
        <f t="shared" si="50"/>
        <v>0</v>
      </c>
      <c r="BB449" s="5">
        <f t="shared" si="51"/>
        <v>0</v>
      </c>
      <c r="BC449" s="5"/>
      <c r="BD449" s="5">
        <f t="shared" si="72"/>
        <v>159</v>
      </c>
      <c r="BE449" s="5">
        <f t="shared" si="52"/>
        <v>0.7533697714</v>
      </c>
      <c r="BF449" s="5">
        <f t="shared" si="53"/>
        <v>65.62051485</v>
      </c>
      <c r="BG449" s="5">
        <f t="shared" si="54"/>
        <v>0.2240436671</v>
      </c>
      <c r="BH449" s="5">
        <f t="shared" si="55"/>
        <v>4.055737277</v>
      </c>
      <c r="BI449" s="5">
        <f t="shared" si="56"/>
        <v>56.78032188</v>
      </c>
      <c r="BJ449" s="5">
        <f t="shared" si="57"/>
        <v>8.840192976</v>
      </c>
      <c r="BK449" s="5">
        <f t="shared" si="58"/>
        <v>884.0192976</v>
      </c>
      <c r="BL449" s="5"/>
      <c r="BM449" s="5">
        <f t="shared" si="73"/>
        <v>159</v>
      </c>
      <c r="BN449" s="5">
        <f t="shared" si="59"/>
        <v>0.01978811034</v>
      </c>
      <c r="BO449" s="5">
        <f t="shared" si="60"/>
        <v>50.93557147</v>
      </c>
      <c r="BP449" s="5">
        <f t="shared" si="61"/>
        <v>0.2619304967</v>
      </c>
      <c r="BQ449" s="5">
        <f t="shared" si="62"/>
        <v>4.021317198</v>
      </c>
      <c r="BR449" s="5">
        <f t="shared" si="63"/>
        <v>60.31975796</v>
      </c>
      <c r="BS449" s="5">
        <f t="shared" si="64"/>
        <v>0</v>
      </c>
      <c r="BT449" s="5">
        <f t="shared" si="65"/>
        <v>0</v>
      </c>
    </row>
    <row r="450" ht="13.5" customHeight="1">
      <c r="A450" s="5"/>
      <c r="B450" s="5">
        <f t="shared" si="66"/>
        <v>160</v>
      </c>
      <c r="C450" s="5">
        <f t="shared" si="10"/>
        <v>0.619686592</v>
      </c>
      <c r="D450" s="5">
        <f t="shared" si="11"/>
        <v>66.8799605</v>
      </c>
      <c r="E450" s="5">
        <f t="shared" si="12"/>
        <v>0.1754155819</v>
      </c>
      <c r="F450" s="5">
        <f t="shared" si="13"/>
        <v>4.055156261</v>
      </c>
      <c r="G450" s="5">
        <f t="shared" si="14"/>
        <v>32.44125009</v>
      </c>
      <c r="H450" s="5">
        <f t="shared" si="15"/>
        <v>34.43871041</v>
      </c>
      <c r="I450" s="5">
        <f t="shared" si="16"/>
        <v>3443.871041</v>
      </c>
      <c r="J450" s="5"/>
      <c r="K450" s="5">
        <f t="shared" si="67"/>
        <v>160</v>
      </c>
      <c r="L450" s="5">
        <f t="shared" si="17"/>
        <v>0.8938756945</v>
      </c>
      <c r="M450" s="5">
        <f t="shared" si="18"/>
        <v>66.23208721</v>
      </c>
      <c r="N450" s="5">
        <f t="shared" si="19"/>
        <v>0.8967918933</v>
      </c>
      <c r="O450" s="5">
        <f t="shared" si="20"/>
        <v>5.164839414</v>
      </c>
      <c r="P450" s="5">
        <f t="shared" si="21"/>
        <v>46.48355472</v>
      </c>
      <c r="Q450" s="5">
        <f t="shared" si="22"/>
        <v>19.74853249</v>
      </c>
      <c r="R450" s="5">
        <f t="shared" si="23"/>
        <v>1974.853249</v>
      </c>
      <c r="S450" s="5"/>
      <c r="T450" s="5">
        <f t="shared" si="68"/>
        <v>160</v>
      </c>
      <c r="U450" s="5">
        <f t="shared" si="24"/>
        <v>0.5169107559</v>
      </c>
      <c r="V450" s="5">
        <f t="shared" si="25"/>
        <v>61.56780765</v>
      </c>
      <c r="W450" s="5">
        <f t="shared" si="26"/>
        <v>0.3439658343</v>
      </c>
      <c r="X450" s="5">
        <f t="shared" si="27"/>
        <v>4.58324969</v>
      </c>
      <c r="Y450" s="5">
        <f t="shared" si="28"/>
        <v>45.8324969</v>
      </c>
      <c r="Z450" s="5">
        <f t="shared" si="29"/>
        <v>15.73531076</v>
      </c>
      <c r="AA450" s="5">
        <f t="shared" si="30"/>
        <v>1573.531076</v>
      </c>
      <c r="AB450" s="5"/>
      <c r="AC450" s="5">
        <f t="shared" si="69"/>
        <v>160</v>
      </c>
      <c r="AD450" s="5">
        <f t="shared" si="31"/>
        <v>0.4223411059</v>
      </c>
      <c r="AE450" s="5">
        <f t="shared" si="32"/>
        <v>63.62599125</v>
      </c>
      <c r="AF450" s="5">
        <f t="shared" si="33"/>
        <v>0.1065078959</v>
      </c>
      <c r="AG450" s="5">
        <f t="shared" si="34"/>
        <v>4.437860789</v>
      </c>
      <c r="AH450" s="5">
        <f t="shared" si="35"/>
        <v>48.81646868</v>
      </c>
      <c r="AI450" s="5">
        <f t="shared" si="36"/>
        <v>14.80952257</v>
      </c>
      <c r="AJ450" s="5">
        <f t="shared" si="37"/>
        <v>1480.952257</v>
      </c>
      <c r="AK450" s="5"/>
      <c r="AL450" s="5">
        <f t="shared" si="70"/>
        <v>160</v>
      </c>
      <c r="AM450" s="5">
        <f t="shared" si="38"/>
        <v>0.1478653007</v>
      </c>
      <c r="AN450" s="5">
        <f t="shared" si="39"/>
        <v>59.08299794</v>
      </c>
      <c r="AO450" s="5">
        <f t="shared" si="40"/>
        <v>0.8294324779</v>
      </c>
      <c r="AP450" s="5">
        <f t="shared" si="41"/>
        <v>5.49724015</v>
      </c>
      <c r="AQ450" s="5">
        <f t="shared" si="42"/>
        <v>65.9668818</v>
      </c>
      <c r="AR450" s="5">
        <f t="shared" si="43"/>
        <v>0</v>
      </c>
      <c r="AS450" s="5">
        <f t="shared" si="44"/>
        <v>0</v>
      </c>
      <c r="AT450" s="5"/>
      <c r="AU450" s="5">
        <f t="shared" si="71"/>
        <v>160</v>
      </c>
      <c r="AV450" s="5">
        <f t="shared" si="45"/>
        <v>0.9600782507</v>
      </c>
      <c r="AW450" s="5">
        <f t="shared" si="46"/>
        <v>77.68930176</v>
      </c>
      <c r="AX450" s="5">
        <f t="shared" si="47"/>
        <v>0.8264082711</v>
      </c>
      <c r="AY450" s="5">
        <f t="shared" si="48"/>
        <v>5.41833624</v>
      </c>
      <c r="AZ450" s="5">
        <f t="shared" si="49"/>
        <v>70.43837113</v>
      </c>
      <c r="BA450" s="5">
        <f t="shared" si="50"/>
        <v>7.250930636</v>
      </c>
      <c r="BB450" s="5">
        <f t="shared" si="51"/>
        <v>725.0930636</v>
      </c>
      <c r="BC450" s="5"/>
      <c r="BD450" s="5">
        <f t="shared" si="72"/>
        <v>160</v>
      </c>
      <c r="BE450" s="5">
        <f t="shared" si="52"/>
        <v>0.614662534</v>
      </c>
      <c r="BF450" s="5">
        <f t="shared" si="53"/>
        <v>68.58283082</v>
      </c>
      <c r="BG450" s="5">
        <f t="shared" si="54"/>
        <v>0.4214697709</v>
      </c>
      <c r="BH450" s="5">
        <f t="shared" si="55"/>
        <v>4.640662591</v>
      </c>
      <c r="BI450" s="5">
        <f t="shared" si="56"/>
        <v>64.96927627</v>
      </c>
      <c r="BJ450" s="5">
        <f t="shared" si="57"/>
        <v>3.613554544</v>
      </c>
      <c r="BK450" s="5">
        <f t="shared" si="58"/>
        <v>361.3554544</v>
      </c>
      <c r="BL450" s="5"/>
      <c r="BM450" s="5">
        <f t="shared" si="73"/>
        <v>160</v>
      </c>
      <c r="BN450" s="5">
        <f t="shared" si="59"/>
        <v>0.3992878848</v>
      </c>
      <c r="BO450" s="5">
        <f t="shared" si="60"/>
        <v>62.4643579</v>
      </c>
      <c r="BP450" s="5">
        <f t="shared" si="61"/>
        <v>0.05130419423</v>
      </c>
      <c r="BQ450" s="5">
        <f t="shared" si="62"/>
        <v>4.213343697</v>
      </c>
      <c r="BR450" s="5">
        <f t="shared" si="63"/>
        <v>63.20015545</v>
      </c>
      <c r="BS450" s="5">
        <f t="shared" si="64"/>
        <v>0</v>
      </c>
      <c r="BT450" s="5">
        <f t="shared" si="65"/>
        <v>0</v>
      </c>
    </row>
    <row r="451" ht="13.5" customHeight="1">
      <c r="A451" s="5"/>
      <c r="B451" s="5">
        <f t="shared" si="66"/>
        <v>161</v>
      </c>
      <c r="C451" s="5">
        <f t="shared" si="10"/>
        <v>0.987716462</v>
      </c>
      <c r="D451" s="5">
        <f t="shared" si="11"/>
        <v>81.87425731</v>
      </c>
      <c r="E451" s="5">
        <f t="shared" si="12"/>
        <v>0.1908846744</v>
      </c>
      <c r="F451" s="5">
        <f t="shared" si="13"/>
        <v>4.361870741</v>
      </c>
      <c r="G451" s="5">
        <f t="shared" si="14"/>
        <v>34.89496593</v>
      </c>
      <c r="H451" s="5">
        <f t="shared" si="15"/>
        <v>46.97929138</v>
      </c>
      <c r="I451" s="5">
        <f t="shared" si="16"/>
        <v>4697.929138</v>
      </c>
      <c r="J451" s="5"/>
      <c r="K451" s="5">
        <f t="shared" si="67"/>
        <v>161</v>
      </c>
      <c r="L451" s="5">
        <f t="shared" si="17"/>
        <v>0.8142356009</v>
      </c>
      <c r="M451" s="5">
        <f t="shared" si="18"/>
        <v>66.38016236</v>
      </c>
      <c r="N451" s="5">
        <f t="shared" si="19"/>
        <v>0.5633439983</v>
      </c>
      <c r="O451" s="5">
        <f t="shared" si="20"/>
        <v>4.790403743</v>
      </c>
      <c r="P451" s="5">
        <f t="shared" si="21"/>
        <v>43.11363369</v>
      </c>
      <c r="Q451" s="5">
        <f t="shared" si="22"/>
        <v>23.26652867</v>
      </c>
      <c r="R451" s="5">
        <f t="shared" si="23"/>
        <v>2326.652867</v>
      </c>
      <c r="S451" s="5"/>
      <c r="T451" s="5">
        <f t="shared" si="68"/>
        <v>161</v>
      </c>
      <c r="U451" s="5">
        <f t="shared" si="24"/>
        <v>0.239891495</v>
      </c>
      <c r="V451" s="5">
        <f t="shared" si="25"/>
        <v>59.7957902</v>
      </c>
      <c r="W451" s="5">
        <f t="shared" si="26"/>
        <v>0.3597552775</v>
      </c>
      <c r="X451" s="5">
        <f t="shared" si="27"/>
        <v>4.929077258</v>
      </c>
      <c r="Y451" s="5">
        <f t="shared" si="28"/>
        <v>49.29077258</v>
      </c>
      <c r="Z451" s="5">
        <f t="shared" si="29"/>
        <v>10.50501762</v>
      </c>
      <c r="AA451" s="5">
        <f t="shared" si="30"/>
        <v>1050.501762</v>
      </c>
      <c r="AB451" s="5"/>
      <c r="AC451" s="5">
        <f t="shared" si="69"/>
        <v>161</v>
      </c>
      <c r="AD451" s="5">
        <f t="shared" si="31"/>
        <v>0.1540442639</v>
      </c>
      <c r="AE451" s="5">
        <f t="shared" si="32"/>
        <v>55.13359537</v>
      </c>
      <c r="AF451" s="5">
        <f t="shared" si="33"/>
        <v>0.5667929465</v>
      </c>
      <c r="AG451" s="5">
        <f t="shared" si="34"/>
        <v>4.912682078</v>
      </c>
      <c r="AH451" s="5">
        <f t="shared" si="35"/>
        <v>54.03950286</v>
      </c>
      <c r="AI451" s="5">
        <f t="shared" si="36"/>
        <v>1.094092514</v>
      </c>
      <c r="AJ451" s="5">
        <f t="shared" si="37"/>
        <v>109.4092514</v>
      </c>
      <c r="AK451" s="5"/>
      <c r="AL451" s="5">
        <f t="shared" si="70"/>
        <v>161</v>
      </c>
      <c r="AM451" s="5">
        <f t="shared" si="38"/>
        <v>0.6566548877</v>
      </c>
      <c r="AN451" s="5">
        <f t="shared" si="39"/>
        <v>66.11334886</v>
      </c>
      <c r="AO451" s="5">
        <f t="shared" si="40"/>
        <v>0.3257052983</v>
      </c>
      <c r="AP451" s="5">
        <f t="shared" si="41"/>
        <v>4.854799374</v>
      </c>
      <c r="AQ451" s="5">
        <f t="shared" si="42"/>
        <v>58.25759248</v>
      </c>
      <c r="AR451" s="5">
        <f t="shared" si="43"/>
        <v>7.855756382</v>
      </c>
      <c r="AS451" s="5">
        <f t="shared" si="44"/>
        <v>785.5756382</v>
      </c>
      <c r="AT451" s="5"/>
      <c r="AU451" s="5">
        <f t="shared" si="71"/>
        <v>161</v>
      </c>
      <c r="AV451" s="5">
        <f t="shared" si="45"/>
        <v>0.6748974927</v>
      </c>
      <c r="AW451" s="5">
        <f t="shared" si="46"/>
        <v>68.4510327</v>
      </c>
      <c r="AX451" s="5">
        <f t="shared" si="47"/>
        <v>0.7002391872</v>
      </c>
      <c r="AY451" s="5">
        <f t="shared" si="48"/>
        <v>5.08701524</v>
      </c>
      <c r="AZ451" s="5">
        <f t="shared" si="49"/>
        <v>66.13119812</v>
      </c>
      <c r="BA451" s="5">
        <f t="shared" si="50"/>
        <v>2.319834583</v>
      </c>
      <c r="BB451" s="5">
        <f t="shared" si="51"/>
        <v>231.9834583</v>
      </c>
      <c r="BC451" s="5"/>
      <c r="BD451" s="5">
        <f t="shared" si="72"/>
        <v>161</v>
      </c>
      <c r="BE451" s="5">
        <f t="shared" si="52"/>
        <v>0.9354513784</v>
      </c>
      <c r="BF451" s="5">
        <f t="shared" si="53"/>
        <v>77.09801726</v>
      </c>
      <c r="BG451" s="5">
        <f t="shared" si="54"/>
        <v>0.9005820879</v>
      </c>
      <c r="BH451" s="5">
        <f t="shared" si="55"/>
        <v>5.878211493</v>
      </c>
      <c r="BI451" s="5">
        <f t="shared" si="56"/>
        <v>82.2949609</v>
      </c>
      <c r="BJ451" s="5">
        <f t="shared" si="57"/>
        <v>0</v>
      </c>
      <c r="BK451" s="5">
        <f t="shared" si="58"/>
        <v>0</v>
      </c>
      <c r="BL451" s="5"/>
      <c r="BM451" s="5">
        <f t="shared" si="73"/>
        <v>161</v>
      </c>
      <c r="BN451" s="5">
        <f t="shared" si="59"/>
        <v>0.3540608582</v>
      </c>
      <c r="BO451" s="5">
        <f t="shared" si="60"/>
        <v>60.84364001</v>
      </c>
      <c r="BP451" s="5">
        <f t="shared" si="61"/>
        <v>0.4404640708</v>
      </c>
      <c r="BQ451" s="5">
        <f t="shared" si="62"/>
        <v>4.730566686</v>
      </c>
      <c r="BR451" s="5">
        <f t="shared" si="63"/>
        <v>70.95850029</v>
      </c>
      <c r="BS451" s="5">
        <f t="shared" si="64"/>
        <v>0</v>
      </c>
      <c r="BT451" s="5">
        <f t="shared" si="65"/>
        <v>0</v>
      </c>
    </row>
    <row r="452" ht="13.5" customHeight="1">
      <c r="A452" s="5"/>
      <c r="B452" s="5">
        <f t="shared" si="66"/>
        <v>162</v>
      </c>
      <c r="C452" s="5">
        <f t="shared" si="10"/>
        <v>0.294078891</v>
      </c>
      <c r="D452" s="5">
        <f t="shared" si="11"/>
        <v>63.99778267</v>
      </c>
      <c r="E452" s="5">
        <f t="shared" si="12"/>
        <v>0.8283077492</v>
      </c>
      <c r="F452" s="5">
        <f t="shared" si="13"/>
        <v>5.121977535</v>
      </c>
      <c r="G452" s="5">
        <f t="shared" si="14"/>
        <v>40.97582028</v>
      </c>
      <c r="H452" s="5">
        <f t="shared" si="15"/>
        <v>23.02196239</v>
      </c>
      <c r="I452" s="5">
        <f t="shared" si="16"/>
        <v>2302.196239</v>
      </c>
      <c r="J452" s="5"/>
      <c r="K452" s="5">
        <f t="shared" si="67"/>
        <v>162</v>
      </c>
      <c r="L452" s="5">
        <f t="shared" si="17"/>
        <v>0.01427676449</v>
      </c>
      <c r="M452" s="5">
        <f t="shared" si="18"/>
        <v>50.20114685</v>
      </c>
      <c r="N452" s="5">
        <f t="shared" si="19"/>
        <v>0.5427772543</v>
      </c>
      <c r="O452" s="5">
        <f t="shared" si="20"/>
        <v>4.628539112</v>
      </c>
      <c r="P452" s="5">
        <f t="shared" si="21"/>
        <v>41.656852</v>
      </c>
      <c r="Q452" s="5">
        <f t="shared" si="22"/>
        <v>8.54429485</v>
      </c>
      <c r="R452" s="5">
        <f t="shared" si="23"/>
        <v>854.429485</v>
      </c>
      <c r="S452" s="5"/>
      <c r="T452" s="5">
        <f t="shared" si="68"/>
        <v>162</v>
      </c>
      <c r="U452" s="5">
        <f t="shared" si="24"/>
        <v>0.9866959073</v>
      </c>
      <c r="V452" s="5">
        <f t="shared" si="25"/>
        <v>81.36149074</v>
      </c>
      <c r="W452" s="5">
        <f t="shared" si="26"/>
        <v>0.8925184099</v>
      </c>
      <c r="X452" s="5">
        <f t="shared" si="27"/>
        <v>5.090102764</v>
      </c>
      <c r="Y452" s="5">
        <f t="shared" si="28"/>
        <v>50.90102764</v>
      </c>
      <c r="Z452" s="5">
        <f t="shared" si="29"/>
        <v>30.46046311</v>
      </c>
      <c r="AA452" s="5">
        <f t="shared" si="30"/>
        <v>3046.046311</v>
      </c>
      <c r="AB452" s="5"/>
      <c r="AC452" s="5">
        <f t="shared" si="69"/>
        <v>162</v>
      </c>
      <c r="AD452" s="5">
        <f t="shared" si="31"/>
        <v>0.680992111</v>
      </c>
      <c r="AE452" s="5">
        <f t="shared" si="32"/>
        <v>67.06364567</v>
      </c>
      <c r="AF452" s="5">
        <f t="shared" si="33"/>
        <v>0.5587609825</v>
      </c>
      <c r="AG452" s="5">
        <f t="shared" si="34"/>
        <v>4.728210192</v>
      </c>
      <c r="AH452" s="5">
        <f t="shared" si="35"/>
        <v>52.01031211</v>
      </c>
      <c r="AI452" s="5">
        <f t="shared" si="36"/>
        <v>15.05333356</v>
      </c>
      <c r="AJ452" s="5">
        <f t="shared" si="37"/>
        <v>1505.333356</v>
      </c>
      <c r="AK452" s="5"/>
      <c r="AL452" s="5">
        <f t="shared" si="70"/>
        <v>162</v>
      </c>
      <c r="AM452" s="5">
        <f t="shared" si="38"/>
        <v>0.9023876248</v>
      </c>
      <c r="AN452" s="5">
        <f t="shared" si="39"/>
        <v>77.85824876</v>
      </c>
      <c r="AO452" s="5">
        <f t="shared" si="40"/>
        <v>0.7930069439</v>
      </c>
      <c r="AP452" s="5">
        <f t="shared" si="41"/>
        <v>5.446901298</v>
      </c>
      <c r="AQ452" s="5">
        <f t="shared" si="42"/>
        <v>65.36281558</v>
      </c>
      <c r="AR452" s="5">
        <f t="shared" si="43"/>
        <v>12.49543318</v>
      </c>
      <c r="AS452" s="5">
        <f t="shared" si="44"/>
        <v>1249.543318</v>
      </c>
      <c r="AT452" s="5"/>
      <c r="AU452" s="5">
        <f t="shared" si="71"/>
        <v>162</v>
      </c>
      <c r="AV452" s="5">
        <f t="shared" si="45"/>
        <v>0.4068751569</v>
      </c>
      <c r="AW452" s="5">
        <f t="shared" si="46"/>
        <v>64.85166749</v>
      </c>
      <c r="AX452" s="5">
        <f t="shared" si="47"/>
        <v>0.9986871505</v>
      </c>
      <c r="AY452" s="5">
        <f t="shared" si="48"/>
        <v>5.808092898</v>
      </c>
      <c r="AZ452" s="5">
        <f t="shared" si="49"/>
        <v>75.50520767</v>
      </c>
      <c r="BA452" s="5">
        <f t="shared" si="50"/>
        <v>0</v>
      </c>
      <c r="BB452" s="5">
        <f t="shared" si="51"/>
        <v>0</v>
      </c>
      <c r="BC452" s="5"/>
      <c r="BD452" s="5">
        <f t="shared" si="72"/>
        <v>162</v>
      </c>
      <c r="BE452" s="5">
        <f t="shared" si="52"/>
        <v>0.6219931743</v>
      </c>
      <c r="BF452" s="5">
        <f t="shared" si="53"/>
        <v>66.80279488</v>
      </c>
      <c r="BG452" s="5">
        <f t="shared" si="54"/>
        <v>0.5994398056</v>
      </c>
      <c r="BH452" s="5">
        <f t="shared" si="55"/>
        <v>4.910331646</v>
      </c>
      <c r="BI452" s="5">
        <f t="shared" si="56"/>
        <v>68.74464305</v>
      </c>
      <c r="BJ452" s="5">
        <f t="shared" si="57"/>
        <v>0</v>
      </c>
      <c r="BK452" s="5">
        <f t="shared" si="58"/>
        <v>0</v>
      </c>
      <c r="BL452" s="5"/>
      <c r="BM452" s="5">
        <f t="shared" si="73"/>
        <v>162</v>
      </c>
      <c r="BN452" s="5">
        <f t="shared" si="59"/>
        <v>0.3862868401</v>
      </c>
      <c r="BO452" s="5">
        <f t="shared" si="60"/>
        <v>60.6820696</v>
      </c>
      <c r="BP452" s="5">
        <f t="shared" si="61"/>
        <v>0.7783312732</v>
      </c>
      <c r="BQ452" s="5">
        <f t="shared" si="62"/>
        <v>5.200294283</v>
      </c>
      <c r="BR452" s="5">
        <f t="shared" si="63"/>
        <v>78.00441424</v>
      </c>
      <c r="BS452" s="5">
        <f t="shared" si="64"/>
        <v>0</v>
      </c>
      <c r="BT452" s="5">
        <f t="shared" si="65"/>
        <v>0</v>
      </c>
    </row>
    <row r="453" ht="13.5" customHeight="1">
      <c r="A453" s="5"/>
      <c r="B453" s="5">
        <f t="shared" si="66"/>
        <v>163</v>
      </c>
      <c r="C453" s="5">
        <f t="shared" si="10"/>
        <v>0.9082120184</v>
      </c>
      <c r="D453" s="5">
        <f t="shared" si="11"/>
        <v>76.90610738</v>
      </c>
      <c r="E453" s="5">
        <f t="shared" si="12"/>
        <v>0.2697051565</v>
      </c>
      <c r="F453" s="5">
        <f t="shared" si="13"/>
        <v>4.461462168</v>
      </c>
      <c r="G453" s="5">
        <f t="shared" si="14"/>
        <v>35.69169734</v>
      </c>
      <c r="H453" s="5">
        <f t="shared" si="15"/>
        <v>41.21441004</v>
      </c>
      <c r="I453" s="5">
        <f t="shared" si="16"/>
        <v>4121.441004</v>
      </c>
      <c r="J453" s="5"/>
      <c r="K453" s="5">
        <f t="shared" si="67"/>
        <v>163</v>
      </c>
      <c r="L453" s="5">
        <f t="shared" si="17"/>
        <v>0.1610455981</v>
      </c>
      <c r="M453" s="5">
        <f t="shared" si="18"/>
        <v>57.72936469</v>
      </c>
      <c r="N453" s="5">
        <f t="shared" si="19"/>
        <v>0.9124004461</v>
      </c>
      <c r="O453" s="5">
        <f t="shared" si="20"/>
        <v>5.959501142</v>
      </c>
      <c r="P453" s="5">
        <f t="shared" si="21"/>
        <v>53.63551028</v>
      </c>
      <c r="Q453" s="5">
        <f t="shared" si="22"/>
        <v>4.093854412</v>
      </c>
      <c r="R453" s="5">
        <f t="shared" si="23"/>
        <v>409.3854412</v>
      </c>
      <c r="S453" s="5"/>
      <c r="T453" s="5">
        <f t="shared" si="68"/>
        <v>163</v>
      </c>
      <c r="U453" s="5">
        <f t="shared" si="24"/>
        <v>0.7062552524</v>
      </c>
      <c r="V453" s="5">
        <f t="shared" si="25"/>
        <v>67.94509754</v>
      </c>
      <c r="W453" s="5">
        <f t="shared" si="26"/>
        <v>0.2797520199</v>
      </c>
      <c r="X453" s="5">
        <f t="shared" si="27"/>
        <v>4.379114322</v>
      </c>
      <c r="Y453" s="5">
        <f t="shared" si="28"/>
        <v>43.79114322</v>
      </c>
      <c r="Z453" s="5">
        <f t="shared" si="29"/>
        <v>24.15395433</v>
      </c>
      <c r="AA453" s="5">
        <f t="shared" si="30"/>
        <v>2415.395433</v>
      </c>
      <c r="AB453" s="5"/>
      <c r="AC453" s="5">
        <f t="shared" si="69"/>
        <v>163</v>
      </c>
      <c r="AD453" s="5">
        <f t="shared" si="31"/>
        <v>0.01974541002</v>
      </c>
      <c r="AE453" s="5">
        <f t="shared" si="32"/>
        <v>50.44003329</v>
      </c>
      <c r="AF453" s="5">
        <f t="shared" si="33"/>
        <v>0.6156355495</v>
      </c>
      <c r="AG453" s="5">
        <f t="shared" si="34"/>
        <v>4.608372234</v>
      </c>
      <c r="AH453" s="5">
        <f t="shared" si="35"/>
        <v>50.69209457</v>
      </c>
      <c r="AI453" s="5">
        <f t="shared" si="36"/>
        <v>0</v>
      </c>
      <c r="AJ453" s="5">
        <f t="shared" si="37"/>
        <v>0</v>
      </c>
      <c r="AK453" s="5"/>
      <c r="AL453" s="5">
        <f t="shared" si="70"/>
        <v>163</v>
      </c>
      <c r="AM453" s="5">
        <f t="shared" si="38"/>
        <v>0.6453807856</v>
      </c>
      <c r="AN453" s="5">
        <f t="shared" si="39"/>
        <v>68.48713608</v>
      </c>
      <c r="AO453" s="5">
        <f t="shared" si="40"/>
        <v>0.1797745743</v>
      </c>
      <c r="AP453" s="5">
        <f t="shared" si="41"/>
        <v>4.028826197</v>
      </c>
      <c r="AQ453" s="5">
        <f t="shared" si="42"/>
        <v>48.34591436</v>
      </c>
      <c r="AR453" s="5">
        <f t="shared" si="43"/>
        <v>20.14122172</v>
      </c>
      <c r="AS453" s="5">
        <f t="shared" si="44"/>
        <v>2014.122172</v>
      </c>
      <c r="AT453" s="5"/>
      <c r="AU453" s="5">
        <f t="shared" si="71"/>
        <v>163</v>
      </c>
      <c r="AV453" s="5">
        <f t="shared" si="45"/>
        <v>0.8422353401</v>
      </c>
      <c r="AW453" s="5">
        <f t="shared" si="46"/>
        <v>65.08154102</v>
      </c>
      <c r="AX453" s="5">
        <f t="shared" si="47"/>
        <v>0.9249340457</v>
      </c>
      <c r="AY453" s="5">
        <f t="shared" si="48"/>
        <v>5.618512687</v>
      </c>
      <c r="AZ453" s="5">
        <f t="shared" si="49"/>
        <v>73.04066493</v>
      </c>
      <c r="BA453" s="5">
        <f t="shared" si="50"/>
        <v>0</v>
      </c>
      <c r="BB453" s="5">
        <f t="shared" si="51"/>
        <v>0</v>
      </c>
      <c r="BC453" s="5"/>
      <c r="BD453" s="5">
        <f t="shared" si="72"/>
        <v>163</v>
      </c>
      <c r="BE453" s="5">
        <f t="shared" si="52"/>
        <v>0.5136804257</v>
      </c>
      <c r="BF453" s="5">
        <f t="shared" si="53"/>
        <v>63.08829803</v>
      </c>
      <c r="BG453" s="5">
        <f t="shared" si="54"/>
        <v>0.02187022628</v>
      </c>
      <c r="BH453" s="5">
        <f t="shared" si="55"/>
        <v>4.047187474</v>
      </c>
      <c r="BI453" s="5">
        <f t="shared" si="56"/>
        <v>56.66062463</v>
      </c>
      <c r="BJ453" s="5">
        <f t="shared" si="57"/>
        <v>6.427673397</v>
      </c>
      <c r="BK453" s="5">
        <f t="shared" si="58"/>
        <v>642.7673397</v>
      </c>
      <c r="BL453" s="5"/>
      <c r="BM453" s="5">
        <f t="shared" si="73"/>
        <v>163</v>
      </c>
      <c r="BN453" s="5">
        <f t="shared" si="59"/>
        <v>0.9329065529</v>
      </c>
      <c r="BO453" s="5">
        <f t="shared" si="60"/>
        <v>77.21709319</v>
      </c>
      <c r="BP453" s="5">
        <f t="shared" si="61"/>
        <v>0.4450190451</v>
      </c>
      <c r="BQ453" s="5">
        <f t="shared" si="62"/>
        <v>4.54328509</v>
      </c>
      <c r="BR453" s="5">
        <f t="shared" si="63"/>
        <v>68.14927635</v>
      </c>
      <c r="BS453" s="5">
        <f t="shared" si="64"/>
        <v>9.067816841</v>
      </c>
      <c r="BT453" s="5">
        <f t="shared" si="65"/>
        <v>906.7816841</v>
      </c>
    </row>
    <row r="454" ht="13.5" customHeight="1">
      <c r="A454" s="5"/>
      <c r="B454" s="5">
        <f t="shared" si="66"/>
        <v>164</v>
      </c>
      <c r="C454" s="5">
        <f t="shared" si="10"/>
        <v>0.2696956711</v>
      </c>
      <c r="D454" s="5">
        <f t="shared" si="11"/>
        <v>64.37338223</v>
      </c>
      <c r="E454" s="5">
        <f t="shared" si="12"/>
        <v>0.9070703266</v>
      </c>
      <c r="F454" s="5">
        <f t="shared" si="13"/>
        <v>5.79129443</v>
      </c>
      <c r="G454" s="5">
        <f t="shared" si="14"/>
        <v>46.33035544</v>
      </c>
      <c r="H454" s="5">
        <f t="shared" si="15"/>
        <v>18.04302679</v>
      </c>
      <c r="I454" s="5">
        <f t="shared" si="16"/>
        <v>1804.302679</v>
      </c>
      <c r="J454" s="5"/>
      <c r="K454" s="5">
        <f t="shared" si="67"/>
        <v>164</v>
      </c>
      <c r="L454" s="5">
        <f t="shared" si="17"/>
        <v>0.5219822892</v>
      </c>
      <c r="M454" s="5">
        <f t="shared" si="18"/>
        <v>62.04745347</v>
      </c>
      <c r="N454" s="5">
        <f t="shared" si="19"/>
        <v>0.8301827415</v>
      </c>
      <c r="O454" s="5">
        <f t="shared" si="20"/>
        <v>5.342414621</v>
      </c>
      <c r="P454" s="5">
        <f t="shared" si="21"/>
        <v>48.08173159</v>
      </c>
      <c r="Q454" s="5">
        <f t="shared" si="22"/>
        <v>13.96572188</v>
      </c>
      <c r="R454" s="5">
        <f t="shared" si="23"/>
        <v>1396.572188</v>
      </c>
      <c r="S454" s="5"/>
      <c r="T454" s="5">
        <f t="shared" si="68"/>
        <v>164</v>
      </c>
      <c r="U454" s="5">
        <f t="shared" si="24"/>
        <v>0.386296707</v>
      </c>
      <c r="V454" s="5">
        <f t="shared" si="25"/>
        <v>61.59745889</v>
      </c>
      <c r="W454" s="5">
        <f t="shared" si="26"/>
        <v>0.7454108711</v>
      </c>
      <c r="X454" s="5">
        <f t="shared" si="27"/>
        <v>5.251851992</v>
      </c>
      <c r="Y454" s="5">
        <f t="shared" si="28"/>
        <v>52.51851992</v>
      </c>
      <c r="Z454" s="5">
        <f t="shared" si="29"/>
        <v>9.078938969</v>
      </c>
      <c r="AA454" s="5">
        <f t="shared" si="30"/>
        <v>907.8938969</v>
      </c>
      <c r="AB454" s="5"/>
      <c r="AC454" s="5">
        <f t="shared" si="69"/>
        <v>164</v>
      </c>
      <c r="AD454" s="5">
        <f t="shared" si="31"/>
        <v>0.8478927105</v>
      </c>
      <c r="AE454" s="5">
        <f t="shared" si="32"/>
        <v>65.54763924</v>
      </c>
      <c r="AF454" s="5">
        <f t="shared" si="33"/>
        <v>0.7371855231</v>
      </c>
      <c r="AG454" s="5">
        <f t="shared" si="34"/>
        <v>5.49289881</v>
      </c>
      <c r="AH454" s="5">
        <f t="shared" si="35"/>
        <v>60.42188691</v>
      </c>
      <c r="AI454" s="5">
        <f t="shared" si="36"/>
        <v>5.125752332</v>
      </c>
      <c r="AJ454" s="5">
        <f t="shared" si="37"/>
        <v>512.5752332</v>
      </c>
      <c r="AK454" s="5"/>
      <c r="AL454" s="5">
        <f t="shared" si="70"/>
        <v>164</v>
      </c>
      <c r="AM454" s="5">
        <f t="shared" si="38"/>
        <v>0.9976714032</v>
      </c>
      <c r="AN454" s="5">
        <f t="shared" si="39"/>
        <v>84.680142</v>
      </c>
      <c r="AO454" s="5">
        <f t="shared" si="40"/>
        <v>0.349220184</v>
      </c>
      <c r="AP454" s="5">
        <f t="shared" si="41"/>
        <v>4.918154202</v>
      </c>
      <c r="AQ454" s="5">
        <f t="shared" si="42"/>
        <v>59.01785043</v>
      </c>
      <c r="AR454" s="5">
        <f t="shared" si="43"/>
        <v>25.66229158</v>
      </c>
      <c r="AS454" s="5">
        <f t="shared" si="44"/>
        <v>2566.229158</v>
      </c>
      <c r="AT454" s="5"/>
      <c r="AU454" s="5">
        <f t="shared" si="71"/>
        <v>164</v>
      </c>
      <c r="AV454" s="5">
        <f t="shared" si="45"/>
        <v>0.7306406555</v>
      </c>
      <c r="AW454" s="5">
        <f t="shared" si="46"/>
        <v>67.98523661</v>
      </c>
      <c r="AX454" s="5">
        <f t="shared" si="47"/>
        <v>0.3676687625</v>
      </c>
      <c r="AY454" s="5">
        <f t="shared" si="48"/>
        <v>4.734711387</v>
      </c>
      <c r="AZ454" s="5">
        <f t="shared" si="49"/>
        <v>61.55124803</v>
      </c>
      <c r="BA454" s="5">
        <f t="shared" si="50"/>
        <v>6.433988583</v>
      </c>
      <c r="BB454" s="5">
        <f t="shared" si="51"/>
        <v>643.3988583</v>
      </c>
      <c r="BC454" s="5"/>
      <c r="BD454" s="5">
        <f t="shared" si="72"/>
        <v>164</v>
      </c>
      <c r="BE454" s="5">
        <f t="shared" si="52"/>
        <v>0.3284816465</v>
      </c>
      <c r="BF454" s="5">
        <f t="shared" si="53"/>
        <v>61.08649533</v>
      </c>
      <c r="BG454" s="5">
        <f t="shared" si="54"/>
        <v>0.8750517818</v>
      </c>
      <c r="BH454" s="5">
        <f t="shared" si="55"/>
        <v>5.272131111</v>
      </c>
      <c r="BI454" s="5">
        <f t="shared" si="56"/>
        <v>73.80983556</v>
      </c>
      <c r="BJ454" s="5">
        <f t="shared" si="57"/>
        <v>0</v>
      </c>
      <c r="BK454" s="5">
        <f t="shared" si="58"/>
        <v>0</v>
      </c>
      <c r="BL454" s="5"/>
      <c r="BM454" s="5">
        <f t="shared" si="73"/>
        <v>164</v>
      </c>
      <c r="BN454" s="5">
        <f t="shared" si="59"/>
        <v>0.5372565339</v>
      </c>
      <c r="BO454" s="5">
        <f t="shared" si="60"/>
        <v>63.56162301</v>
      </c>
      <c r="BP454" s="5">
        <f t="shared" si="61"/>
        <v>0.1724543301</v>
      </c>
      <c r="BQ454" s="5">
        <f t="shared" si="62"/>
        <v>4.39801372</v>
      </c>
      <c r="BR454" s="5">
        <f t="shared" si="63"/>
        <v>65.9702058</v>
      </c>
      <c r="BS454" s="5">
        <f t="shared" si="64"/>
        <v>0</v>
      </c>
      <c r="BT454" s="5">
        <f t="shared" si="65"/>
        <v>0</v>
      </c>
    </row>
    <row r="455" ht="13.5" customHeight="1">
      <c r="A455" s="5"/>
      <c r="B455" s="5">
        <f t="shared" si="66"/>
        <v>165</v>
      </c>
      <c r="C455" s="5">
        <f t="shared" si="10"/>
        <v>0.5310710388</v>
      </c>
      <c r="D455" s="5">
        <f t="shared" si="11"/>
        <v>60.07064433</v>
      </c>
      <c r="E455" s="5">
        <f t="shared" si="12"/>
        <v>0.9119450802</v>
      </c>
      <c r="F455" s="5">
        <f t="shared" si="13"/>
        <v>5.504016821</v>
      </c>
      <c r="G455" s="5">
        <f t="shared" si="14"/>
        <v>44.03213457</v>
      </c>
      <c r="H455" s="5">
        <f t="shared" si="15"/>
        <v>16.03850976</v>
      </c>
      <c r="I455" s="5">
        <f t="shared" si="16"/>
        <v>1603.850976</v>
      </c>
      <c r="J455" s="5"/>
      <c r="K455" s="5">
        <f t="shared" si="67"/>
        <v>165</v>
      </c>
      <c r="L455" s="5">
        <f t="shared" si="17"/>
        <v>0.7063968307</v>
      </c>
      <c r="M455" s="5">
        <f t="shared" si="18"/>
        <v>67.98719568</v>
      </c>
      <c r="N455" s="5">
        <f t="shared" si="19"/>
        <v>0.8867087376</v>
      </c>
      <c r="O455" s="5">
        <f t="shared" si="20"/>
        <v>5.422506588</v>
      </c>
      <c r="P455" s="5">
        <f t="shared" si="21"/>
        <v>48.80255929</v>
      </c>
      <c r="Q455" s="5">
        <f t="shared" si="22"/>
        <v>19.18463639</v>
      </c>
      <c r="R455" s="5">
        <f t="shared" si="23"/>
        <v>1918.463639</v>
      </c>
      <c r="S455" s="5"/>
      <c r="T455" s="5">
        <f t="shared" si="68"/>
        <v>165</v>
      </c>
      <c r="U455" s="5">
        <f t="shared" si="24"/>
        <v>0.3000161809</v>
      </c>
      <c r="V455" s="5">
        <f t="shared" si="25"/>
        <v>63.77319595</v>
      </c>
      <c r="W455" s="5">
        <f t="shared" si="26"/>
        <v>0.8167695429</v>
      </c>
      <c r="X455" s="5">
        <f t="shared" si="27"/>
        <v>5.318794035</v>
      </c>
      <c r="Y455" s="5">
        <f t="shared" si="28"/>
        <v>53.18794035</v>
      </c>
      <c r="Z455" s="5">
        <f t="shared" si="29"/>
        <v>10.5852556</v>
      </c>
      <c r="AA455" s="5">
        <f t="shared" si="30"/>
        <v>1058.52556</v>
      </c>
      <c r="AB455" s="5"/>
      <c r="AC455" s="5">
        <f t="shared" si="69"/>
        <v>165</v>
      </c>
      <c r="AD455" s="5">
        <f t="shared" si="31"/>
        <v>0.3140158502</v>
      </c>
      <c r="AE455" s="5">
        <f t="shared" si="32"/>
        <v>61.64914426</v>
      </c>
      <c r="AF455" s="5">
        <f t="shared" si="33"/>
        <v>0.9779334077</v>
      </c>
      <c r="AG455" s="5">
        <f t="shared" si="34"/>
        <v>5.675430422</v>
      </c>
      <c r="AH455" s="5">
        <f t="shared" si="35"/>
        <v>62.42973464</v>
      </c>
      <c r="AI455" s="5">
        <f t="shared" si="36"/>
        <v>0</v>
      </c>
      <c r="AJ455" s="5">
        <f t="shared" si="37"/>
        <v>0</v>
      </c>
      <c r="AK455" s="5"/>
      <c r="AL455" s="5">
        <f t="shared" si="70"/>
        <v>165</v>
      </c>
      <c r="AM455" s="5">
        <f t="shared" si="38"/>
        <v>0.7601849035</v>
      </c>
      <c r="AN455" s="5">
        <f t="shared" si="39"/>
        <v>66.38932331</v>
      </c>
      <c r="AO455" s="5">
        <f t="shared" si="40"/>
        <v>0.2181204928</v>
      </c>
      <c r="AP455" s="5">
        <f t="shared" si="41"/>
        <v>4.385358132</v>
      </c>
      <c r="AQ455" s="5">
        <f t="shared" si="42"/>
        <v>52.62429759</v>
      </c>
      <c r="AR455" s="5">
        <f t="shared" si="43"/>
        <v>13.76502572</v>
      </c>
      <c r="AS455" s="5">
        <f t="shared" si="44"/>
        <v>1376.502572</v>
      </c>
      <c r="AT455" s="5"/>
      <c r="AU455" s="5">
        <f t="shared" si="71"/>
        <v>165</v>
      </c>
      <c r="AV455" s="5">
        <f t="shared" si="45"/>
        <v>0.6006420713</v>
      </c>
      <c r="AW455" s="5">
        <f t="shared" si="46"/>
        <v>67.83325919</v>
      </c>
      <c r="AX455" s="5">
        <f t="shared" si="47"/>
        <v>0.6357083164</v>
      </c>
      <c r="AY455" s="5">
        <f t="shared" si="48"/>
        <v>4.844700367</v>
      </c>
      <c r="AZ455" s="5">
        <f t="shared" si="49"/>
        <v>62.98110477</v>
      </c>
      <c r="BA455" s="5">
        <f t="shared" si="50"/>
        <v>4.852154415</v>
      </c>
      <c r="BB455" s="5">
        <f t="shared" si="51"/>
        <v>485.2154415</v>
      </c>
      <c r="BC455" s="5"/>
      <c r="BD455" s="5">
        <f t="shared" si="72"/>
        <v>165</v>
      </c>
      <c r="BE455" s="5">
        <f t="shared" si="52"/>
        <v>0.3502957853</v>
      </c>
      <c r="BF455" s="5">
        <f t="shared" si="53"/>
        <v>61.17916028</v>
      </c>
      <c r="BG455" s="5">
        <f t="shared" si="54"/>
        <v>0.8550362096</v>
      </c>
      <c r="BH455" s="5">
        <f t="shared" si="55"/>
        <v>5.320564378</v>
      </c>
      <c r="BI455" s="5">
        <f t="shared" si="56"/>
        <v>74.48790129</v>
      </c>
      <c r="BJ455" s="5">
        <f t="shared" si="57"/>
        <v>0</v>
      </c>
      <c r="BK455" s="5">
        <f t="shared" si="58"/>
        <v>0</v>
      </c>
      <c r="BL455" s="5"/>
      <c r="BM455" s="5">
        <f t="shared" si="73"/>
        <v>165</v>
      </c>
      <c r="BN455" s="5">
        <f t="shared" si="59"/>
        <v>0.2301473561</v>
      </c>
      <c r="BO455" s="5">
        <f t="shared" si="60"/>
        <v>59.18436678</v>
      </c>
      <c r="BP455" s="5">
        <f t="shared" si="61"/>
        <v>0.2463305895</v>
      </c>
      <c r="BQ455" s="5">
        <f t="shared" si="62"/>
        <v>4.169495835</v>
      </c>
      <c r="BR455" s="5">
        <f t="shared" si="63"/>
        <v>62.54243752</v>
      </c>
      <c r="BS455" s="5">
        <f t="shared" si="64"/>
        <v>0</v>
      </c>
      <c r="BT455" s="5">
        <f t="shared" si="65"/>
        <v>0</v>
      </c>
    </row>
    <row r="456" ht="13.5" customHeight="1">
      <c r="A456" s="5"/>
      <c r="B456" s="5">
        <f t="shared" si="66"/>
        <v>166</v>
      </c>
      <c r="C456" s="5">
        <f t="shared" si="10"/>
        <v>0.7144470566</v>
      </c>
      <c r="D456" s="5">
        <f t="shared" si="11"/>
        <v>69.08317125</v>
      </c>
      <c r="E456" s="5">
        <f t="shared" si="12"/>
        <v>0.6481702429</v>
      </c>
      <c r="F456" s="5">
        <f t="shared" si="13"/>
        <v>4.928785808</v>
      </c>
      <c r="G456" s="5">
        <f t="shared" si="14"/>
        <v>39.43028646</v>
      </c>
      <c r="H456" s="5">
        <f t="shared" si="15"/>
        <v>29.65288479</v>
      </c>
      <c r="I456" s="5">
        <f t="shared" si="16"/>
        <v>2965.288479</v>
      </c>
      <c r="J456" s="5"/>
      <c r="K456" s="5">
        <f t="shared" si="67"/>
        <v>166</v>
      </c>
      <c r="L456" s="5">
        <f t="shared" si="17"/>
        <v>0.92801315</v>
      </c>
      <c r="M456" s="5">
        <f t="shared" si="18"/>
        <v>76.49764308</v>
      </c>
      <c r="N456" s="5">
        <f t="shared" si="19"/>
        <v>0.4453321726</v>
      </c>
      <c r="O456" s="5">
        <f t="shared" si="20"/>
        <v>4.671053058</v>
      </c>
      <c r="P456" s="5">
        <f t="shared" si="21"/>
        <v>42.03947752</v>
      </c>
      <c r="Q456" s="5">
        <f t="shared" si="22"/>
        <v>34.45816556</v>
      </c>
      <c r="R456" s="5">
        <f t="shared" si="23"/>
        <v>3445.816556</v>
      </c>
      <c r="S456" s="5"/>
      <c r="T456" s="5">
        <f t="shared" si="68"/>
        <v>166</v>
      </c>
      <c r="U456" s="5">
        <f t="shared" si="24"/>
        <v>0.8308100544</v>
      </c>
      <c r="V456" s="5">
        <f t="shared" si="25"/>
        <v>66.74503309</v>
      </c>
      <c r="W456" s="5">
        <f t="shared" si="26"/>
        <v>0.9636157117</v>
      </c>
      <c r="X456" s="5">
        <f t="shared" si="27"/>
        <v>5.854921315</v>
      </c>
      <c r="Y456" s="5">
        <f t="shared" si="28"/>
        <v>58.54921315</v>
      </c>
      <c r="Z456" s="5">
        <f t="shared" si="29"/>
        <v>8.195819931</v>
      </c>
      <c r="AA456" s="5">
        <f t="shared" si="30"/>
        <v>819.5819931</v>
      </c>
      <c r="AB456" s="5"/>
      <c r="AC456" s="5">
        <f t="shared" si="69"/>
        <v>166</v>
      </c>
      <c r="AD456" s="5">
        <f t="shared" si="31"/>
        <v>0.1881653469</v>
      </c>
      <c r="AE456" s="5">
        <f t="shared" si="32"/>
        <v>59.15199608</v>
      </c>
      <c r="AF456" s="5">
        <f t="shared" si="33"/>
        <v>0.4841581589</v>
      </c>
      <c r="AG456" s="5">
        <f t="shared" si="34"/>
        <v>4.81077578</v>
      </c>
      <c r="AH456" s="5">
        <f t="shared" si="35"/>
        <v>52.91853358</v>
      </c>
      <c r="AI456" s="5">
        <f t="shared" si="36"/>
        <v>6.233462496</v>
      </c>
      <c r="AJ456" s="5">
        <f t="shared" si="37"/>
        <v>623.3462496</v>
      </c>
      <c r="AK456" s="5"/>
      <c r="AL456" s="5">
        <f t="shared" si="70"/>
        <v>166</v>
      </c>
      <c r="AM456" s="5">
        <f t="shared" si="38"/>
        <v>0.6572751893</v>
      </c>
      <c r="AN456" s="5">
        <f t="shared" si="39"/>
        <v>68.2828579</v>
      </c>
      <c r="AO456" s="5">
        <f t="shared" si="40"/>
        <v>0.2908795556</v>
      </c>
      <c r="AP456" s="5">
        <f t="shared" si="41"/>
        <v>4.111128114</v>
      </c>
      <c r="AQ456" s="5">
        <f t="shared" si="42"/>
        <v>49.33353737</v>
      </c>
      <c r="AR456" s="5">
        <f t="shared" si="43"/>
        <v>18.94932053</v>
      </c>
      <c r="AS456" s="5">
        <f t="shared" si="44"/>
        <v>1894.932053</v>
      </c>
      <c r="AT456" s="5"/>
      <c r="AU456" s="5">
        <f t="shared" si="71"/>
        <v>166</v>
      </c>
      <c r="AV456" s="5">
        <f t="shared" si="45"/>
        <v>0.1391400105</v>
      </c>
      <c r="AW456" s="5">
        <f t="shared" si="46"/>
        <v>56.66699901</v>
      </c>
      <c r="AX456" s="5">
        <f t="shared" si="47"/>
        <v>0.5174694234</v>
      </c>
      <c r="AY456" s="5">
        <f t="shared" si="48"/>
        <v>4.823982151</v>
      </c>
      <c r="AZ456" s="5">
        <f t="shared" si="49"/>
        <v>62.71176797</v>
      </c>
      <c r="BA456" s="5">
        <f t="shared" si="50"/>
        <v>0</v>
      </c>
      <c r="BB456" s="5">
        <f t="shared" si="51"/>
        <v>0</v>
      </c>
      <c r="BC456" s="5"/>
      <c r="BD456" s="5">
        <f t="shared" si="72"/>
        <v>166</v>
      </c>
      <c r="BE456" s="5">
        <f t="shared" si="52"/>
        <v>0.896956314</v>
      </c>
      <c r="BF456" s="5">
        <f t="shared" si="53"/>
        <v>66.50176916</v>
      </c>
      <c r="BG456" s="5">
        <f t="shared" si="54"/>
        <v>0.4292196927</v>
      </c>
      <c r="BH456" s="5">
        <f t="shared" si="55"/>
        <v>4.67703541</v>
      </c>
      <c r="BI456" s="5">
        <f t="shared" si="56"/>
        <v>65.47849574</v>
      </c>
      <c r="BJ456" s="5">
        <f t="shared" si="57"/>
        <v>1.023273424</v>
      </c>
      <c r="BK456" s="5">
        <f t="shared" si="58"/>
        <v>102.3273424</v>
      </c>
      <c r="BL456" s="5"/>
      <c r="BM456" s="5">
        <f t="shared" si="73"/>
        <v>166</v>
      </c>
      <c r="BN456" s="5">
        <f t="shared" si="59"/>
        <v>0.6717400515</v>
      </c>
      <c r="BO456" s="5">
        <f t="shared" si="60"/>
        <v>68.5372594</v>
      </c>
      <c r="BP456" s="5">
        <f t="shared" si="61"/>
        <v>0.5863279806</v>
      </c>
      <c r="BQ456" s="5">
        <f t="shared" si="62"/>
        <v>4.707499524</v>
      </c>
      <c r="BR456" s="5">
        <f t="shared" si="63"/>
        <v>70.61249285</v>
      </c>
      <c r="BS456" s="5">
        <f t="shared" si="64"/>
        <v>0</v>
      </c>
      <c r="BT456" s="5">
        <f t="shared" si="65"/>
        <v>0</v>
      </c>
    </row>
    <row r="457" ht="13.5" customHeight="1">
      <c r="A457" s="5"/>
      <c r="B457" s="5">
        <f t="shared" si="66"/>
        <v>167</v>
      </c>
      <c r="C457" s="5">
        <f t="shared" si="10"/>
        <v>0.1156736156</v>
      </c>
      <c r="D457" s="5">
        <f t="shared" si="11"/>
        <v>57.89963648</v>
      </c>
      <c r="E457" s="5">
        <f t="shared" si="12"/>
        <v>0.9771742276</v>
      </c>
      <c r="F457" s="5">
        <f t="shared" si="13"/>
        <v>5.856888869</v>
      </c>
      <c r="G457" s="5">
        <f t="shared" si="14"/>
        <v>46.85511095</v>
      </c>
      <c r="H457" s="5">
        <f t="shared" si="15"/>
        <v>11.04452552</v>
      </c>
      <c r="I457" s="5">
        <f t="shared" si="16"/>
        <v>1104.452552</v>
      </c>
      <c r="J457" s="5"/>
      <c r="K457" s="5">
        <f t="shared" si="67"/>
        <v>167</v>
      </c>
      <c r="L457" s="5">
        <f t="shared" si="17"/>
        <v>0.8180421645</v>
      </c>
      <c r="M457" s="5">
        <f t="shared" si="18"/>
        <v>66.18909924</v>
      </c>
      <c r="N457" s="5">
        <f t="shared" si="19"/>
        <v>0.376656996</v>
      </c>
      <c r="O457" s="5">
        <f t="shared" si="20"/>
        <v>4.968216565</v>
      </c>
      <c r="P457" s="5">
        <f t="shared" si="21"/>
        <v>44.71394908</v>
      </c>
      <c r="Q457" s="5">
        <f t="shared" si="22"/>
        <v>21.47515016</v>
      </c>
      <c r="R457" s="5">
        <f t="shared" si="23"/>
        <v>2147.515016</v>
      </c>
      <c r="S457" s="5"/>
      <c r="T457" s="5">
        <f t="shared" si="68"/>
        <v>167</v>
      </c>
      <c r="U457" s="5">
        <f t="shared" si="24"/>
        <v>0.8688673049</v>
      </c>
      <c r="V457" s="5">
        <f t="shared" si="25"/>
        <v>67.22013849</v>
      </c>
      <c r="W457" s="5">
        <f t="shared" si="26"/>
        <v>0.110801939</v>
      </c>
      <c r="X457" s="5">
        <f t="shared" si="27"/>
        <v>4.199722498</v>
      </c>
      <c r="Y457" s="5">
        <f t="shared" si="28"/>
        <v>41.99722498</v>
      </c>
      <c r="Z457" s="5">
        <f t="shared" si="29"/>
        <v>25.22291351</v>
      </c>
      <c r="AA457" s="5">
        <f t="shared" si="30"/>
        <v>2522.291351</v>
      </c>
      <c r="AB457" s="5"/>
      <c r="AC457" s="5">
        <f t="shared" si="69"/>
        <v>167</v>
      </c>
      <c r="AD457" s="5">
        <f t="shared" si="31"/>
        <v>0.1559828413</v>
      </c>
      <c r="AE457" s="5">
        <f t="shared" si="32"/>
        <v>57.62624563</v>
      </c>
      <c r="AF457" s="5">
        <f t="shared" si="33"/>
        <v>0.9448424936</v>
      </c>
      <c r="AG457" s="5">
        <f t="shared" si="34"/>
        <v>5.857981385</v>
      </c>
      <c r="AH457" s="5">
        <f t="shared" si="35"/>
        <v>64.43779524</v>
      </c>
      <c r="AI457" s="5">
        <f t="shared" si="36"/>
        <v>0</v>
      </c>
      <c r="AJ457" s="5">
        <f t="shared" si="37"/>
        <v>0</v>
      </c>
      <c r="AK457" s="5"/>
      <c r="AL457" s="5">
        <f t="shared" si="70"/>
        <v>167</v>
      </c>
      <c r="AM457" s="5">
        <f t="shared" si="38"/>
        <v>0.8918644143</v>
      </c>
      <c r="AN457" s="5">
        <f t="shared" si="39"/>
        <v>69.88498092</v>
      </c>
      <c r="AO457" s="5">
        <f t="shared" si="40"/>
        <v>0.4875914166</v>
      </c>
      <c r="AP457" s="5">
        <f t="shared" si="41"/>
        <v>4.746119988</v>
      </c>
      <c r="AQ457" s="5">
        <f t="shared" si="42"/>
        <v>56.95343986</v>
      </c>
      <c r="AR457" s="5">
        <f t="shared" si="43"/>
        <v>12.93154106</v>
      </c>
      <c r="AS457" s="5">
        <f t="shared" si="44"/>
        <v>1293.154106</v>
      </c>
      <c r="AT457" s="5"/>
      <c r="AU457" s="5">
        <f t="shared" si="71"/>
        <v>167</v>
      </c>
      <c r="AV457" s="5">
        <f t="shared" si="45"/>
        <v>0.6269553062</v>
      </c>
      <c r="AW457" s="5">
        <f t="shared" si="46"/>
        <v>67.98415435</v>
      </c>
      <c r="AX457" s="5">
        <f t="shared" si="47"/>
        <v>0.9739227908</v>
      </c>
      <c r="AY457" s="5">
        <f t="shared" si="48"/>
        <v>5.602185214</v>
      </c>
      <c r="AZ457" s="5">
        <f t="shared" si="49"/>
        <v>72.82840778</v>
      </c>
      <c r="BA457" s="5">
        <f t="shared" si="50"/>
        <v>0</v>
      </c>
      <c r="BB457" s="5">
        <f t="shared" si="51"/>
        <v>0</v>
      </c>
      <c r="BC457" s="5"/>
      <c r="BD457" s="5">
        <f t="shared" si="72"/>
        <v>167</v>
      </c>
      <c r="BE457" s="5">
        <f t="shared" si="52"/>
        <v>0.8264244479</v>
      </c>
      <c r="BF457" s="5">
        <f t="shared" si="53"/>
        <v>67.87457783</v>
      </c>
      <c r="BG457" s="5">
        <f t="shared" si="54"/>
        <v>0.9116424401</v>
      </c>
      <c r="BH457" s="5">
        <f t="shared" si="55"/>
        <v>5.914767302</v>
      </c>
      <c r="BI457" s="5">
        <f t="shared" si="56"/>
        <v>82.80674223</v>
      </c>
      <c r="BJ457" s="5">
        <f t="shared" si="57"/>
        <v>0</v>
      </c>
      <c r="BK457" s="5">
        <f t="shared" si="58"/>
        <v>0</v>
      </c>
      <c r="BL457" s="5"/>
      <c r="BM457" s="5">
        <f t="shared" si="73"/>
        <v>167</v>
      </c>
      <c r="BN457" s="5">
        <f t="shared" si="59"/>
        <v>0.06882783369</v>
      </c>
      <c r="BO457" s="5">
        <f t="shared" si="60"/>
        <v>52.57709741</v>
      </c>
      <c r="BP457" s="5">
        <f t="shared" si="61"/>
        <v>0.8477212619</v>
      </c>
      <c r="BQ457" s="5">
        <f t="shared" si="62"/>
        <v>5.413439481</v>
      </c>
      <c r="BR457" s="5">
        <f t="shared" si="63"/>
        <v>81.20159222</v>
      </c>
      <c r="BS457" s="5">
        <f t="shared" si="64"/>
        <v>0</v>
      </c>
      <c r="BT457" s="5">
        <f t="shared" si="65"/>
        <v>0</v>
      </c>
    </row>
    <row r="458" ht="13.5" customHeight="1">
      <c r="A458" s="5"/>
      <c r="B458" s="5">
        <f t="shared" si="66"/>
        <v>168</v>
      </c>
      <c r="C458" s="5">
        <f t="shared" si="10"/>
        <v>0.7873581546</v>
      </c>
      <c r="D458" s="5">
        <f t="shared" si="11"/>
        <v>66.43037592</v>
      </c>
      <c r="E458" s="5">
        <f t="shared" si="12"/>
        <v>0.03374235245</v>
      </c>
      <c r="F458" s="5">
        <f t="shared" si="13"/>
        <v>4.098904308</v>
      </c>
      <c r="G458" s="5">
        <f t="shared" si="14"/>
        <v>32.79123447</v>
      </c>
      <c r="H458" s="5">
        <f t="shared" si="15"/>
        <v>33.63914145</v>
      </c>
      <c r="I458" s="5">
        <f t="shared" si="16"/>
        <v>3363.914145</v>
      </c>
      <c r="J458" s="5"/>
      <c r="K458" s="5">
        <f t="shared" si="67"/>
        <v>168</v>
      </c>
      <c r="L458" s="5">
        <f t="shared" si="17"/>
        <v>0.04718648029</v>
      </c>
      <c r="M458" s="5">
        <f t="shared" si="18"/>
        <v>50.00764602</v>
      </c>
      <c r="N458" s="5">
        <f t="shared" si="19"/>
        <v>0.1733873572</v>
      </c>
      <c r="O458" s="5">
        <f t="shared" si="20"/>
        <v>4.258111992</v>
      </c>
      <c r="P458" s="5">
        <f t="shared" si="21"/>
        <v>38.32300793</v>
      </c>
      <c r="Q458" s="5">
        <f t="shared" si="22"/>
        <v>11.68463809</v>
      </c>
      <c r="R458" s="5">
        <f t="shared" si="23"/>
        <v>1168.463809</v>
      </c>
      <c r="S458" s="5"/>
      <c r="T458" s="5">
        <f t="shared" si="68"/>
        <v>168</v>
      </c>
      <c r="U458" s="5">
        <f t="shared" si="24"/>
        <v>0.6307963997</v>
      </c>
      <c r="V458" s="5">
        <f t="shared" si="25"/>
        <v>69.08220022</v>
      </c>
      <c r="W458" s="5">
        <f t="shared" si="26"/>
        <v>0.2903305856</v>
      </c>
      <c r="X458" s="5">
        <f t="shared" si="27"/>
        <v>4.221489173</v>
      </c>
      <c r="Y458" s="5">
        <f t="shared" si="28"/>
        <v>42.21489173</v>
      </c>
      <c r="Z458" s="5">
        <f t="shared" si="29"/>
        <v>26.86730849</v>
      </c>
      <c r="AA458" s="5">
        <f t="shared" si="30"/>
        <v>2686.730849</v>
      </c>
      <c r="AB458" s="5"/>
      <c r="AC458" s="5">
        <f t="shared" si="69"/>
        <v>168</v>
      </c>
      <c r="AD458" s="5">
        <f t="shared" si="31"/>
        <v>0.6134206166</v>
      </c>
      <c r="AE458" s="5">
        <f t="shared" si="32"/>
        <v>68.95145281</v>
      </c>
      <c r="AF458" s="5">
        <f t="shared" si="33"/>
        <v>0.48324269</v>
      </c>
      <c r="AG458" s="5">
        <f t="shared" si="34"/>
        <v>4.587553085</v>
      </c>
      <c r="AH458" s="5">
        <f t="shared" si="35"/>
        <v>50.46308393</v>
      </c>
      <c r="AI458" s="5">
        <f t="shared" si="36"/>
        <v>18.48836888</v>
      </c>
      <c r="AJ458" s="5">
        <f t="shared" si="37"/>
        <v>1848.836888</v>
      </c>
      <c r="AK458" s="5"/>
      <c r="AL458" s="5">
        <f t="shared" si="70"/>
        <v>168</v>
      </c>
      <c r="AM458" s="5">
        <f t="shared" si="38"/>
        <v>0.5453857391</v>
      </c>
      <c r="AN458" s="5">
        <f t="shared" si="39"/>
        <v>61.72989262</v>
      </c>
      <c r="AO458" s="5">
        <f t="shared" si="40"/>
        <v>0.9017598324</v>
      </c>
      <c r="AP458" s="5">
        <f t="shared" si="41"/>
        <v>5.862636042</v>
      </c>
      <c r="AQ458" s="5">
        <f t="shared" si="42"/>
        <v>70.35163251</v>
      </c>
      <c r="AR458" s="5">
        <f t="shared" si="43"/>
        <v>0</v>
      </c>
      <c r="AS458" s="5">
        <f t="shared" si="44"/>
        <v>0</v>
      </c>
      <c r="AT458" s="5"/>
      <c r="AU458" s="5">
        <f t="shared" si="71"/>
        <v>168</v>
      </c>
      <c r="AV458" s="5">
        <f t="shared" si="45"/>
        <v>0.6198099497</v>
      </c>
      <c r="AW458" s="5">
        <f t="shared" si="46"/>
        <v>66.40735387</v>
      </c>
      <c r="AX458" s="5">
        <f t="shared" si="47"/>
        <v>0.1235089363</v>
      </c>
      <c r="AY458" s="5">
        <f t="shared" si="48"/>
        <v>4.180772599</v>
      </c>
      <c r="AZ458" s="5">
        <f t="shared" si="49"/>
        <v>54.35004379</v>
      </c>
      <c r="BA458" s="5">
        <f t="shared" si="50"/>
        <v>12.05731008</v>
      </c>
      <c r="BB458" s="5">
        <f t="shared" si="51"/>
        <v>1205.731008</v>
      </c>
      <c r="BC458" s="5"/>
      <c r="BD458" s="5">
        <f t="shared" si="72"/>
        <v>168</v>
      </c>
      <c r="BE458" s="5">
        <f t="shared" si="52"/>
        <v>0.2951657034</v>
      </c>
      <c r="BF458" s="5">
        <f t="shared" si="53"/>
        <v>60.12288425</v>
      </c>
      <c r="BG458" s="5">
        <f t="shared" si="54"/>
        <v>0.1263945219</v>
      </c>
      <c r="BH458" s="5">
        <f t="shared" si="55"/>
        <v>4.408062996</v>
      </c>
      <c r="BI458" s="5">
        <f t="shared" si="56"/>
        <v>61.71288194</v>
      </c>
      <c r="BJ458" s="5">
        <f t="shared" si="57"/>
        <v>0</v>
      </c>
      <c r="BK458" s="5">
        <f t="shared" si="58"/>
        <v>0</v>
      </c>
      <c r="BL458" s="5"/>
      <c r="BM458" s="5">
        <f t="shared" si="73"/>
        <v>168</v>
      </c>
      <c r="BN458" s="5">
        <f t="shared" si="59"/>
        <v>0.2904555098</v>
      </c>
      <c r="BO458" s="5">
        <f t="shared" si="60"/>
        <v>63.09149491</v>
      </c>
      <c r="BP458" s="5">
        <f t="shared" si="61"/>
        <v>0.362830321</v>
      </c>
      <c r="BQ458" s="5">
        <f t="shared" si="62"/>
        <v>4.633298012</v>
      </c>
      <c r="BR458" s="5">
        <f t="shared" si="63"/>
        <v>69.49947018</v>
      </c>
      <c r="BS458" s="5">
        <f t="shared" si="64"/>
        <v>0</v>
      </c>
      <c r="BT458" s="5">
        <f t="shared" si="65"/>
        <v>0</v>
      </c>
    </row>
    <row r="459" ht="13.5" customHeight="1">
      <c r="A459" s="5"/>
      <c r="B459" s="5">
        <f t="shared" si="66"/>
        <v>169</v>
      </c>
      <c r="C459" s="5">
        <f t="shared" si="10"/>
        <v>0.8565325444</v>
      </c>
      <c r="D459" s="5">
        <f t="shared" si="11"/>
        <v>67.26003366</v>
      </c>
      <c r="E459" s="5">
        <f t="shared" si="12"/>
        <v>0.5605195282</v>
      </c>
      <c r="F459" s="5">
        <f t="shared" si="13"/>
        <v>4.674991207</v>
      </c>
      <c r="G459" s="5">
        <f t="shared" si="14"/>
        <v>37.39992966</v>
      </c>
      <c r="H459" s="5">
        <f t="shared" si="15"/>
        <v>29.860104</v>
      </c>
      <c r="I459" s="5">
        <f t="shared" si="16"/>
        <v>2986.0104</v>
      </c>
      <c r="J459" s="5"/>
      <c r="K459" s="5">
        <f t="shared" si="67"/>
        <v>169</v>
      </c>
      <c r="L459" s="5">
        <f t="shared" si="17"/>
        <v>0.7408861662</v>
      </c>
      <c r="M459" s="5">
        <f t="shared" si="18"/>
        <v>68.13991876</v>
      </c>
      <c r="N459" s="5">
        <f t="shared" si="19"/>
        <v>0.7416698113</v>
      </c>
      <c r="O459" s="5">
        <f t="shared" si="20"/>
        <v>5.239803793</v>
      </c>
      <c r="P459" s="5">
        <f t="shared" si="21"/>
        <v>47.15823414</v>
      </c>
      <c r="Q459" s="5">
        <f t="shared" si="22"/>
        <v>20.98168462</v>
      </c>
      <c r="R459" s="5">
        <f t="shared" si="23"/>
        <v>2098.168462</v>
      </c>
      <c r="S459" s="5"/>
      <c r="T459" s="5">
        <f t="shared" si="68"/>
        <v>169</v>
      </c>
      <c r="U459" s="5">
        <f t="shared" si="24"/>
        <v>0.2475651379</v>
      </c>
      <c r="V459" s="5">
        <f t="shared" si="25"/>
        <v>55.71976072</v>
      </c>
      <c r="W459" s="5">
        <f t="shared" si="26"/>
        <v>0.907769582</v>
      </c>
      <c r="X459" s="5">
        <f t="shared" si="27"/>
        <v>5.654460206</v>
      </c>
      <c r="Y459" s="5">
        <f t="shared" si="28"/>
        <v>56.54460206</v>
      </c>
      <c r="Z459" s="5">
        <f t="shared" si="29"/>
        <v>0</v>
      </c>
      <c r="AA459" s="5">
        <f t="shared" si="30"/>
        <v>0</v>
      </c>
      <c r="AB459" s="5"/>
      <c r="AC459" s="5">
        <f t="shared" si="69"/>
        <v>169</v>
      </c>
      <c r="AD459" s="5">
        <f t="shared" si="31"/>
        <v>0.8237560911</v>
      </c>
      <c r="AE459" s="5">
        <f t="shared" si="32"/>
        <v>67.60872437</v>
      </c>
      <c r="AF459" s="5">
        <f t="shared" si="33"/>
        <v>0.8325352421</v>
      </c>
      <c r="AG459" s="5">
        <f t="shared" si="34"/>
        <v>5.336034565</v>
      </c>
      <c r="AH459" s="5">
        <f t="shared" si="35"/>
        <v>58.69638021</v>
      </c>
      <c r="AI459" s="5">
        <f t="shared" si="36"/>
        <v>8.912344161</v>
      </c>
      <c r="AJ459" s="5">
        <f t="shared" si="37"/>
        <v>891.2344161</v>
      </c>
      <c r="AK459" s="5"/>
      <c r="AL459" s="5">
        <f t="shared" si="70"/>
        <v>169</v>
      </c>
      <c r="AM459" s="5">
        <f t="shared" si="38"/>
        <v>0.0396304882</v>
      </c>
      <c r="AN459" s="5">
        <f t="shared" si="39"/>
        <v>53.08873691</v>
      </c>
      <c r="AO459" s="5">
        <f t="shared" si="40"/>
        <v>0.8843344092</v>
      </c>
      <c r="AP459" s="5">
        <f t="shared" si="41"/>
        <v>5.180098449</v>
      </c>
      <c r="AQ459" s="5">
        <f t="shared" si="42"/>
        <v>62.16118139</v>
      </c>
      <c r="AR459" s="5">
        <f t="shared" si="43"/>
        <v>0</v>
      </c>
      <c r="AS459" s="5">
        <f t="shared" si="44"/>
        <v>0</v>
      </c>
      <c r="AT459" s="5"/>
      <c r="AU459" s="5">
        <f t="shared" si="71"/>
        <v>169</v>
      </c>
      <c r="AV459" s="5">
        <f t="shared" si="45"/>
        <v>0.198253719</v>
      </c>
      <c r="AW459" s="5">
        <f t="shared" si="46"/>
        <v>55.5953694</v>
      </c>
      <c r="AX459" s="5">
        <f t="shared" si="47"/>
        <v>0.3608887604</v>
      </c>
      <c r="AY459" s="5">
        <f t="shared" si="48"/>
        <v>4.778890582</v>
      </c>
      <c r="AZ459" s="5">
        <f t="shared" si="49"/>
        <v>62.12557757</v>
      </c>
      <c r="BA459" s="5">
        <f t="shared" si="50"/>
        <v>0</v>
      </c>
      <c r="BB459" s="5">
        <f t="shared" si="51"/>
        <v>0</v>
      </c>
      <c r="BC459" s="5"/>
      <c r="BD459" s="5">
        <f t="shared" si="72"/>
        <v>169</v>
      </c>
      <c r="BE459" s="5">
        <f t="shared" si="52"/>
        <v>0.5277771575</v>
      </c>
      <c r="BF459" s="5">
        <f t="shared" si="53"/>
        <v>64.76258917</v>
      </c>
      <c r="BG459" s="5">
        <f t="shared" si="54"/>
        <v>0.1960710483</v>
      </c>
      <c r="BH459" s="5">
        <f t="shared" si="55"/>
        <v>4.268519288</v>
      </c>
      <c r="BI459" s="5">
        <f t="shared" si="56"/>
        <v>59.75927004</v>
      </c>
      <c r="BJ459" s="5">
        <f t="shared" si="57"/>
        <v>5.003319135</v>
      </c>
      <c r="BK459" s="5">
        <f t="shared" si="58"/>
        <v>500.3319135</v>
      </c>
      <c r="BL459" s="5"/>
      <c r="BM459" s="5">
        <f t="shared" si="73"/>
        <v>169</v>
      </c>
      <c r="BN459" s="5">
        <f t="shared" si="59"/>
        <v>0.3871506276</v>
      </c>
      <c r="BO459" s="5">
        <f t="shared" si="60"/>
        <v>63.39957751</v>
      </c>
      <c r="BP459" s="5">
        <f t="shared" si="61"/>
        <v>0.3499229092</v>
      </c>
      <c r="BQ459" s="5">
        <f t="shared" si="62"/>
        <v>4.562964133</v>
      </c>
      <c r="BR459" s="5">
        <f t="shared" si="63"/>
        <v>68.444462</v>
      </c>
      <c r="BS459" s="5">
        <f t="shared" si="64"/>
        <v>0</v>
      </c>
      <c r="BT459" s="5">
        <f t="shared" si="65"/>
        <v>0</v>
      </c>
    </row>
    <row r="460" ht="13.5" customHeight="1">
      <c r="A460" s="5"/>
      <c r="B460" s="5">
        <f t="shared" si="66"/>
        <v>170</v>
      </c>
      <c r="C460" s="5">
        <f t="shared" si="10"/>
        <v>0.1468698351</v>
      </c>
      <c r="D460" s="5">
        <f t="shared" si="11"/>
        <v>57.12842197</v>
      </c>
      <c r="E460" s="5">
        <f t="shared" si="12"/>
        <v>0.4605361808</v>
      </c>
      <c r="F460" s="5">
        <f t="shared" si="13"/>
        <v>4.741565477</v>
      </c>
      <c r="G460" s="5">
        <f t="shared" si="14"/>
        <v>37.93252382</v>
      </c>
      <c r="H460" s="5">
        <f t="shared" si="15"/>
        <v>19.19589815</v>
      </c>
      <c r="I460" s="5">
        <f t="shared" si="16"/>
        <v>1919.589815</v>
      </c>
      <c r="J460" s="5"/>
      <c r="K460" s="5">
        <f t="shared" si="67"/>
        <v>170</v>
      </c>
      <c r="L460" s="5">
        <f t="shared" si="17"/>
        <v>0.5547969606</v>
      </c>
      <c r="M460" s="5">
        <f t="shared" si="18"/>
        <v>67.67921546</v>
      </c>
      <c r="N460" s="5">
        <f t="shared" si="19"/>
        <v>0.1278966107</v>
      </c>
      <c r="O460" s="5">
        <f t="shared" si="20"/>
        <v>4.189427742</v>
      </c>
      <c r="P460" s="5">
        <f t="shared" si="21"/>
        <v>37.70484968</v>
      </c>
      <c r="Q460" s="5">
        <f t="shared" si="22"/>
        <v>29.97436578</v>
      </c>
      <c r="R460" s="5">
        <f t="shared" si="23"/>
        <v>2997.436578</v>
      </c>
      <c r="S460" s="5"/>
      <c r="T460" s="5">
        <f t="shared" si="68"/>
        <v>170</v>
      </c>
      <c r="U460" s="5">
        <f t="shared" si="24"/>
        <v>0.5951486726</v>
      </c>
      <c r="V460" s="5">
        <f t="shared" si="25"/>
        <v>65.92996009</v>
      </c>
      <c r="W460" s="5">
        <f t="shared" si="26"/>
        <v>0.674878977</v>
      </c>
      <c r="X460" s="5">
        <f t="shared" si="27"/>
        <v>4.632255499</v>
      </c>
      <c r="Y460" s="5">
        <f t="shared" si="28"/>
        <v>46.32255499</v>
      </c>
      <c r="Z460" s="5">
        <f t="shared" si="29"/>
        <v>19.60740511</v>
      </c>
      <c r="AA460" s="5">
        <f t="shared" si="30"/>
        <v>1960.740511</v>
      </c>
      <c r="AB460" s="5"/>
      <c r="AC460" s="5">
        <f t="shared" si="69"/>
        <v>170</v>
      </c>
      <c r="AD460" s="5">
        <f t="shared" si="31"/>
        <v>0.795138049</v>
      </c>
      <c r="AE460" s="5">
        <f t="shared" si="32"/>
        <v>69.49207075</v>
      </c>
      <c r="AF460" s="5">
        <f t="shared" si="33"/>
        <v>0.9409235526</v>
      </c>
      <c r="AG460" s="5">
        <f t="shared" si="34"/>
        <v>5.949779671</v>
      </c>
      <c r="AH460" s="5">
        <f t="shared" si="35"/>
        <v>65.44757639</v>
      </c>
      <c r="AI460" s="5">
        <f t="shared" si="36"/>
        <v>4.044494366</v>
      </c>
      <c r="AJ460" s="5">
        <f t="shared" si="37"/>
        <v>404.4494366</v>
      </c>
      <c r="AK460" s="5"/>
      <c r="AL460" s="5">
        <f t="shared" si="70"/>
        <v>170</v>
      </c>
      <c r="AM460" s="5">
        <f t="shared" si="38"/>
        <v>0.7937007477</v>
      </c>
      <c r="AN460" s="5">
        <f t="shared" si="39"/>
        <v>66.72959861</v>
      </c>
      <c r="AO460" s="5">
        <f t="shared" si="40"/>
        <v>0.5169191068</v>
      </c>
      <c r="AP460" s="5">
        <f t="shared" si="41"/>
        <v>4.610920012</v>
      </c>
      <c r="AQ460" s="5">
        <f t="shared" si="42"/>
        <v>55.33104015</v>
      </c>
      <c r="AR460" s="5">
        <f t="shared" si="43"/>
        <v>11.39855847</v>
      </c>
      <c r="AS460" s="5">
        <f t="shared" si="44"/>
        <v>1139.855847</v>
      </c>
      <c r="AT460" s="5"/>
      <c r="AU460" s="5">
        <f t="shared" si="71"/>
        <v>170</v>
      </c>
      <c r="AV460" s="5">
        <f t="shared" si="45"/>
        <v>0.194650997</v>
      </c>
      <c r="AW460" s="5">
        <f t="shared" si="46"/>
        <v>57.99715187</v>
      </c>
      <c r="AX460" s="5">
        <f t="shared" si="47"/>
        <v>0.7907171902</v>
      </c>
      <c r="AY460" s="5">
        <f t="shared" si="48"/>
        <v>5.064955376</v>
      </c>
      <c r="AZ460" s="5">
        <f t="shared" si="49"/>
        <v>65.84441989</v>
      </c>
      <c r="BA460" s="5">
        <f t="shared" si="50"/>
        <v>0</v>
      </c>
      <c r="BB460" s="5">
        <f t="shared" si="51"/>
        <v>0</v>
      </c>
      <c r="BC460" s="5"/>
      <c r="BD460" s="5">
        <f t="shared" si="72"/>
        <v>170</v>
      </c>
      <c r="BE460" s="5">
        <f t="shared" si="52"/>
        <v>0.3213069269</v>
      </c>
      <c r="BF460" s="5">
        <f t="shared" si="53"/>
        <v>64.59251363</v>
      </c>
      <c r="BG460" s="5">
        <f t="shared" si="54"/>
        <v>0.6235675634</v>
      </c>
      <c r="BH460" s="5">
        <f t="shared" si="55"/>
        <v>4.504604405</v>
      </c>
      <c r="BI460" s="5">
        <f t="shared" si="56"/>
        <v>63.06446167</v>
      </c>
      <c r="BJ460" s="5">
        <f t="shared" si="57"/>
        <v>1.528051963</v>
      </c>
      <c r="BK460" s="5">
        <f t="shared" si="58"/>
        <v>152.8051963</v>
      </c>
      <c r="BL460" s="5"/>
      <c r="BM460" s="5">
        <f t="shared" si="73"/>
        <v>170</v>
      </c>
      <c r="BN460" s="5">
        <f t="shared" si="59"/>
        <v>0.002557254645</v>
      </c>
      <c r="BO460" s="5">
        <f t="shared" si="60"/>
        <v>51.66251027</v>
      </c>
      <c r="BP460" s="5">
        <f t="shared" si="61"/>
        <v>0.8101546634</v>
      </c>
      <c r="BQ460" s="5">
        <f t="shared" si="62"/>
        <v>5.449335488</v>
      </c>
      <c r="BR460" s="5">
        <f t="shared" si="63"/>
        <v>81.74003232</v>
      </c>
      <c r="BS460" s="5">
        <f t="shared" si="64"/>
        <v>0</v>
      </c>
      <c r="BT460" s="5">
        <f t="shared" si="65"/>
        <v>0</v>
      </c>
    </row>
    <row r="461" ht="13.5" customHeight="1">
      <c r="A461" s="5"/>
      <c r="B461" s="5">
        <f t="shared" si="66"/>
        <v>171</v>
      </c>
      <c r="C461" s="5">
        <f t="shared" si="10"/>
        <v>0.2294477037</v>
      </c>
      <c r="D461" s="5">
        <f t="shared" si="11"/>
        <v>58.87185111</v>
      </c>
      <c r="E461" s="5">
        <f t="shared" si="12"/>
        <v>0.3823611134</v>
      </c>
      <c r="F461" s="5">
        <f t="shared" si="13"/>
        <v>4.99105454</v>
      </c>
      <c r="G461" s="5">
        <f t="shared" si="14"/>
        <v>39.92843632</v>
      </c>
      <c r="H461" s="5">
        <f t="shared" si="15"/>
        <v>18.94341479</v>
      </c>
      <c r="I461" s="5">
        <f t="shared" si="16"/>
        <v>1894.341479</v>
      </c>
      <c r="J461" s="5"/>
      <c r="K461" s="5">
        <f t="shared" si="67"/>
        <v>171</v>
      </c>
      <c r="L461" s="5">
        <f t="shared" si="17"/>
        <v>0.7209456785</v>
      </c>
      <c r="M461" s="5">
        <f t="shared" si="18"/>
        <v>65.94506422</v>
      </c>
      <c r="N461" s="5">
        <f t="shared" si="19"/>
        <v>0.7662030729</v>
      </c>
      <c r="O461" s="5">
        <f t="shared" si="20"/>
        <v>5.350877578</v>
      </c>
      <c r="P461" s="5">
        <f t="shared" si="21"/>
        <v>48.1578982</v>
      </c>
      <c r="Q461" s="5">
        <f t="shared" si="22"/>
        <v>17.78716602</v>
      </c>
      <c r="R461" s="5">
        <f t="shared" si="23"/>
        <v>1778.716602</v>
      </c>
      <c r="S461" s="5"/>
      <c r="T461" s="5">
        <f t="shared" si="68"/>
        <v>171</v>
      </c>
      <c r="U461" s="5">
        <f t="shared" si="24"/>
        <v>0.03417901937</v>
      </c>
      <c r="V461" s="5">
        <f t="shared" si="25"/>
        <v>52.90510615</v>
      </c>
      <c r="W461" s="5">
        <f t="shared" si="26"/>
        <v>0.5264777986</v>
      </c>
      <c r="X461" s="5">
        <f t="shared" si="27"/>
        <v>4.82195118</v>
      </c>
      <c r="Y461" s="5">
        <f t="shared" si="28"/>
        <v>48.2195118</v>
      </c>
      <c r="Z461" s="5">
        <f t="shared" si="29"/>
        <v>4.685594349</v>
      </c>
      <c r="AA461" s="5">
        <f t="shared" si="30"/>
        <v>468.5594349</v>
      </c>
      <c r="AB461" s="5"/>
      <c r="AC461" s="5">
        <f t="shared" si="69"/>
        <v>171</v>
      </c>
      <c r="AD461" s="5">
        <f t="shared" si="31"/>
        <v>0.6074354419</v>
      </c>
      <c r="AE461" s="5">
        <f t="shared" si="32"/>
        <v>66.74575352</v>
      </c>
      <c r="AF461" s="5">
        <f t="shared" si="33"/>
        <v>0.1358365544</v>
      </c>
      <c r="AG461" s="5">
        <f t="shared" si="34"/>
        <v>4.036577203</v>
      </c>
      <c r="AH461" s="5">
        <f t="shared" si="35"/>
        <v>44.40234923</v>
      </c>
      <c r="AI461" s="5">
        <f t="shared" si="36"/>
        <v>22.34340429</v>
      </c>
      <c r="AJ461" s="5">
        <f t="shared" si="37"/>
        <v>2234.340429</v>
      </c>
      <c r="AK461" s="5"/>
      <c r="AL461" s="5">
        <f t="shared" si="70"/>
        <v>171</v>
      </c>
      <c r="AM461" s="5">
        <f t="shared" si="38"/>
        <v>0.7096253815</v>
      </c>
      <c r="AN461" s="5">
        <f t="shared" si="39"/>
        <v>68.62462708</v>
      </c>
      <c r="AO461" s="5">
        <f t="shared" si="40"/>
        <v>0.29247204</v>
      </c>
      <c r="AP461" s="5">
        <f t="shared" si="41"/>
        <v>4.138560204</v>
      </c>
      <c r="AQ461" s="5">
        <f t="shared" si="42"/>
        <v>49.66272244</v>
      </c>
      <c r="AR461" s="5">
        <f t="shared" si="43"/>
        <v>18.96190463</v>
      </c>
      <c r="AS461" s="5">
        <f t="shared" si="44"/>
        <v>1896.190463</v>
      </c>
      <c r="AT461" s="5"/>
      <c r="AU461" s="5">
        <f t="shared" si="71"/>
        <v>171</v>
      </c>
      <c r="AV461" s="5">
        <f t="shared" si="45"/>
        <v>0.298329737</v>
      </c>
      <c r="AW461" s="5">
        <f t="shared" si="46"/>
        <v>60.11087013</v>
      </c>
      <c r="AX461" s="5">
        <f t="shared" si="47"/>
        <v>0.7779511014</v>
      </c>
      <c r="AY461" s="5">
        <f t="shared" si="48"/>
        <v>5.470589912</v>
      </c>
      <c r="AZ461" s="5">
        <f t="shared" si="49"/>
        <v>71.11766885</v>
      </c>
      <c r="BA461" s="5">
        <f t="shared" si="50"/>
        <v>0</v>
      </c>
      <c r="BB461" s="5">
        <f t="shared" si="51"/>
        <v>0</v>
      </c>
      <c r="BC461" s="5"/>
      <c r="BD461" s="5">
        <f t="shared" si="72"/>
        <v>171</v>
      </c>
      <c r="BE461" s="5">
        <f t="shared" si="52"/>
        <v>0.1583816872</v>
      </c>
      <c r="BF461" s="5">
        <f t="shared" si="53"/>
        <v>59.09748175</v>
      </c>
      <c r="BG461" s="5">
        <f t="shared" si="54"/>
        <v>0.7204821217</v>
      </c>
      <c r="BH461" s="5">
        <f t="shared" si="55"/>
        <v>5.403298331</v>
      </c>
      <c r="BI461" s="5">
        <f t="shared" si="56"/>
        <v>75.64617664</v>
      </c>
      <c r="BJ461" s="5">
        <f t="shared" si="57"/>
        <v>0</v>
      </c>
      <c r="BK461" s="5">
        <f t="shared" si="58"/>
        <v>0</v>
      </c>
      <c r="BL461" s="5"/>
      <c r="BM461" s="5">
        <f t="shared" si="73"/>
        <v>171</v>
      </c>
      <c r="BN461" s="5">
        <f t="shared" si="59"/>
        <v>0.8325485346</v>
      </c>
      <c r="BO461" s="5">
        <f t="shared" si="60"/>
        <v>66.12980068</v>
      </c>
      <c r="BP461" s="5">
        <f t="shared" si="61"/>
        <v>0.1543335059</v>
      </c>
      <c r="BQ461" s="5">
        <f t="shared" si="62"/>
        <v>4.074744326</v>
      </c>
      <c r="BR461" s="5">
        <f t="shared" si="63"/>
        <v>61.12116488</v>
      </c>
      <c r="BS461" s="5">
        <f t="shared" si="64"/>
        <v>5.0086358</v>
      </c>
      <c r="BT461" s="5">
        <f t="shared" si="65"/>
        <v>500.86358</v>
      </c>
    </row>
    <row r="462" ht="13.5" customHeight="1">
      <c r="A462" s="5"/>
      <c r="B462" s="5">
        <f t="shared" si="66"/>
        <v>172</v>
      </c>
      <c r="C462" s="5">
        <f t="shared" si="10"/>
        <v>0.5357038347</v>
      </c>
      <c r="D462" s="5">
        <f t="shared" si="11"/>
        <v>62.9294414</v>
      </c>
      <c r="E462" s="5">
        <f t="shared" si="12"/>
        <v>0.1605437052</v>
      </c>
      <c r="F462" s="5">
        <f t="shared" si="13"/>
        <v>4.168658832</v>
      </c>
      <c r="G462" s="5">
        <f t="shared" si="14"/>
        <v>33.34927066</v>
      </c>
      <c r="H462" s="5">
        <f t="shared" si="15"/>
        <v>29.58017074</v>
      </c>
      <c r="I462" s="5">
        <f t="shared" si="16"/>
        <v>2958.017074</v>
      </c>
      <c r="J462" s="5"/>
      <c r="K462" s="5">
        <f t="shared" si="67"/>
        <v>172</v>
      </c>
      <c r="L462" s="5">
        <f t="shared" si="17"/>
        <v>0.01964861352</v>
      </c>
      <c r="M462" s="5">
        <f t="shared" si="18"/>
        <v>51.97270485</v>
      </c>
      <c r="N462" s="5">
        <f t="shared" si="19"/>
        <v>0.4202583551</v>
      </c>
      <c r="O462" s="5">
        <f t="shared" si="20"/>
        <v>4.718624477</v>
      </c>
      <c r="P462" s="5">
        <f t="shared" si="21"/>
        <v>42.46762029</v>
      </c>
      <c r="Q462" s="5">
        <f t="shared" si="22"/>
        <v>9.505084561</v>
      </c>
      <c r="R462" s="5">
        <f t="shared" si="23"/>
        <v>950.5084561</v>
      </c>
      <c r="S462" s="5"/>
      <c r="T462" s="5">
        <f t="shared" si="68"/>
        <v>172</v>
      </c>
      <c r="U462" s="5">
        <f t="shared" si="24"/>
        <v>0.9755466369</v>
      </c>
      <c r="V462" s="5">
        <f t="shared" si="25"/>
        <v>77.4540481</v>
      </c>
      <c r="W462" s="5">
        <f t="shared" si="26"/>
        <v>0.2231148074</v>
      </c>
      <c r="X462" s="5">
        <f t="shared" si="27"/>
        <v>4.488600279</v>
      </c>
      <c r="Y462" s="5">
        <f t="shared" si="28"/>
        <v>44.88600279</v>
      </c>
      <c r="Z462" s="5">
        <f t="shared" si="29"/>
        <v>32.56804531</v>
      </c>
      <c r="AA462" s="5">
        <f t="shared" si="30"/>
        <v>3256.804531</v>
      </c>
      <c r="AB462" s="5"/>
      <c r="AC462" s="5">
        <f t="shared" si="69"/>
        <v>172</v>
      </c>
      <c r="AD462" s="5">
        <f t="shared" si="31"/>
        <v>0.2329540471</v>
      </c>
      <c r="AE462" s="5">
        <f t="shared" si="32"/>
        <v>59.66536773</v>
      </c>
      <c r="AF462" s="5">
        <f t="shared" si="33"/>
        <v>0.09453330208</v>
      </c>
      <c r="AG462" s="5">
        <f t="shared" si="34"/>
        <v>4.170217592</v>
      </c>
      <c r="AH462" s="5">
        <f t="shared" si="35"/>
        <v>45.87239351</v>
      </c>
      <c r="AI462" s="5">
        <f t="shared" si="36"/>
        <v>13.79297422</v>
      </c>
      <c r="AJ462" s="5">
        <f t="shared" si="37"/>
        <v>1379.297422</v>
      </c>
      <c r="AK462" s="5"/>
      <c r="AL462" s="5">
        <f t="shared" si="70"/>
        <v>172</v>
      </c>
      <c r="AM462" s="5">
        <f t="shared" si="38"/>
        <v>0.414841837</v>
      </c>
      <c r="AN462" s="5">
        <f t="shared" si="39"/>
        <v>61.35354985</v>
      </c>
      <c r="AO462" s="5">
        <f t="shared" si="40"/>
        <v>0.2273713655</v>
      </c>
      <c r="AP462" s="5">
        <f t="shared" si="41"/>
        <v>4.050149629</v>
      </c>
      <c r="AQ462" s="5">
        <f t="shared" si="42"/>
        <v>48.60179554</v>
      </c>
      <c r="AR462" s="5">
        <f t="shared" si="43"/>
        <v>12.7517543</v>
      </c>
      <c r="AS462" s="5">
        <f t="shared" si="44"/>
        <v>1275.17543</v>
      </c>
      <c r="AT462" s="5"/>
      <c r="AU462" s="5">
        <f t="shared" si="71"/>
        <v>172</v>
      </c>
      <c r="AV462" s="5">
        <f t="shared" si="45"/>
        <v>0.5974143274</v>
      </c>
      <c r="AW462" s="5">
        <f t="shared" si="46"/>
        <v>67.47130073</v>
      </c>
      <c r="AX462" s="5">
        <f t="shared" si="47"/>
        <v>0.6687282793</v>
      </c>
      <c r="AY462" s="5">
        <f t="shared" si="48"/>
        <v>4.853314954</v>
      </c>
      <c r="AZ462" s="5">
        <f t="shared" si="49"/>
        <v>63.09309441</v>
      </c>
      <c r="BA462" s="5">
        <f t="shared" si="50"/>
        <v>4.378206323</v>
      </c>
      <c r="BB462" s="5">
        <f t="shared" si="51"/>
        <v>437.8206323</v>
      </c>
      <c r="BC462" s="5"/>
      <c r="BD462" s="5">
        <f t="shared" si="72"/>
        <v>172</v>
      </c>
      <c r="BE462" s="5">
        <f t="shared" si="52"/>
        <v>0.1932185439</v>
      </c>
      <c r="BF462" s="5">
        <f t="shared" si="53"/>
        <v>56.23283759</v>
      </c>
      <c r="BG462" s="5">
        <f t="shared" si="54"/>
        <v>0.9899809901</v>
      </c>
      <c r="BH462" s="5">
        <f t="shared" si="55"/>
        <v>5.648672998</v>
      </c>
      <c r="BI462" s="5">
        <f t="shared" si="56"/>
        <v>79.08142197</v>
      </c>
      <c r="BJ462" s="5">
        <f t="shared" si="57"/>
        <v>0</v>
      </c>
      <c r="BK462" s="5">
        <f t="shared" si="58"/>
        <v>0</v>
      </c>
      <c r="BL462" s="5"/>
      <c r="BM462" s="5">
        <f t="shared" si="73"/>
        <v>172</v>
      </c>
      <c r="BN462" s="5">
        <f t="shared" si="59"/>
        <v>0.7806276433</v>
      </c>
      <c r="BO462" s="5">
        <f t="shared" si="60"/>
        <v>69.20957782</v>
      </c>
      <c r="BP462" s="5">
        <f t="shared" si="61"/>
        <v>0.199664555</v>
      </c>
      <c r="BQ462" s="5">
        <f t="shared" si="62"/>
        <v>4.044494547</v>
      </c>
      <c r="BR462" s="5">
        <f t="shared" si="63"/>
        <v>60.6674182</v>
      </c>
      <c r="BS462" s="5">
        <f t="shared" si="64"/>
        <v>8.542159617</v>
      </c>
      <c r="BT462" s="5">
        <f t="shared" si="65"/>
        <v>854.2159617</v>
      </c>
    </row>
    <row r="463" ht="13.5" customHeight="1">
      <c r="A463" s="5"/>
      <c r="B463" s="5">
        <f t="shared" si="66"/>
        <v>173</v>
      </c>
      <c r="C463" s="5">
        <f t="shared" si="10"/>
        <v>0.4753411883</v>
      </c>
      <c r="D463" s="5">
        <f t="shared" si="11"/>
        <v>61.29101181</v>
      </c>
      <c r="E463" s="5">
        <f t="shared" si="12"/>
        <v>0.2516034976</v>
      </c>
      <c r="F463" s="5">
        <f t="shared" si="13"/>
        <v>4.303446983</v>
      </c>
      <c r="G463" s="5">
        <f t="shared" si="14"/>
        <v>34.42757586</v>
      </c>
      <c r="H463" s="5">
        <f t="shared" si="15"/>
        <v>26.86343595</v>
      </c>
      <c r="I463" s="5">
        <f t="shared" si="16"/>
        <v>2686.343595</v>
      </c>
      <c r="J463" s="5"/>
      <c r="K463" s="5">
        <f t="shared" si="67"/>
        <v>173</v>
      </c>
      <c r="L463" s="5">
        <f t="shared" si="17"/>
        <v>0.1973051832</v>
      </c>
      <c r="M463" s="5">
        <f t="shared" si="18"/>
        <v>58.76302626</v>
      </c>
      <c r="N463" s="5">
        <f t="shared" si="19"/>
        <v>0.8325306784</v>
      </c>
      <c r="O463" s="5">
        <f t="shared" si="20"/>
        <v>5.238321713</v>
      </c>
      <c r="P463" s="5">
        <f t="shared" si="21"/>
        <v>47.14489542</v>
      </c>
      <c r="Q463" s="5">
        <f t="shared" si="22"/>
        <v>11.61813084</v>
      </c>
      <c r="R463" s="5">
        <f t="shared" si="23"/>
        <v>1161.813084</v>
      </c>
      <c r="S463" s="5"/>
      <c r="T463" s="5">
        <f t="shared" si="68"/>
        <v>173</v>
      </c>
      <c r="U463" s="5">
        <f t="shared" si="24"/>
        <v>0.7857232476</v>
      </c>
      <c r="V463" s="5">
        <f t="shared" si="25"/>
        <v>68.58671115</v>
      </c>
      <c r="W463" s="5">
        <f t="shared" si="26"/>
        <v>0.301932035</v>
      </c>
      <c r="X463" s="5">
        <f t="shared" si="27"/>
        <v>4.823209693</v>
      </c>
      <c r="Y463" s="5">
        <f t="shared" si="28"/>
        <v>48.23209693</v>
      </c>
      <c r="Z463" s="5">
        <f t="shared" si="29"/>
        <v>20.35461423</v>
      </c>
      <c r="AA463" s="5">
        <f t="shared" si="30"/>
        <v>2035.461423</v>
      </c>
      <c r="AB463" s="5"/>
      <c r="AC463" s="5">
        <f t="shared" si="69"/>
        <v>173</v>
      </c>
      <c r="AD463" s="5">
        <f t="shared" si="31"/>
        <v>0.08354007525</v>
      </c>
      <c r="AE463" s="5">
        <f t="shared" si="32"/>
        <v>51.2345487</v>
      </c>
      <c r="AF463" s="5">
        <f t="shared" si="33"/>
        <v>0.3324692566</v>
      </c>
      <c r="AG463" s="5">
        <f t="shared" si="34"/>
        <v>4.803029401</v>
      </c>
      <c r="AH463" s="5">
        <f t="shared" si="35"/>
        <v>52.83332341</v>
      </c>
      <c r="AI463" s="5">
        <f t="shared" si="36"/>
        <v>0</v>
      </c>
      <c r="AJ463" s="5">
        <f t="shared" si="37"/>
        <v>0</v>
      </c>
      <c r="AK463" s="5"/>
      <c r="AL463" s="5">
        <f t="shared" si="70"/>
        <v>173</v>
      </c>
      <c r="AM463" s="5">
        <f t="shared" si="38"/>
        <v>0.01010809297</v>
      </c>
      <c r="AN463" s="5">
        <f t="shared" si="39"/>
        <v>54.83351367</v>
      </c>
      <c r="AO463" s="5">
        <f t="shared" si="40"/>
        <v>0.2762949816</v>
      </c>
      <c r="AP463" s="5">
        <f t="shared" si="41"/>
        <v>4.454334644</v>
      </c>
      <c r="AQ463" s="5">
        <f t="shared" si="42"/>
        <v>53.45201572</v>
      </c>
      <c r="AR463" s="5">
        <f t="shared" si="43"/>
        <v>1.381497946</v>
      </c>
      <c r="AS463" s="5">
        <f t="shared" si="44"/>
        <v>138.1497946</v>
      </c>
      <c r="AT463" s="5"/>
      <c r="AU463" s="5">
        <f t="shared" si="71"/>
        <v>173</v>
      </c>
      <c r="AV463" s="5">
        <f t="shared" si="45"/>
        <v>0.7324698974</v>
      </c>
      <c r="AW463" s="5">
        <f t="shared" si="46"/>
        <v>68.31633554</v>
      </c>
      <c r="AX463" s="5">
        <f t="shared" si="47"/>
        <v>0.5612360134</v>
      </c>
      <c r="AY463" s="5">
        <f t="shared" si="48"/>
        <v>4.941391845</v>
      </c>
      <c r="AZ463" s="5">
        <f t="shared" si="49"/>
        <v>64.23809398</v>
      </c>
      <c r="BA463" s="5">
        <f t="shared" si="50"/>
        <v>4.078241552</v>
      </c>
      <c r="BB463" s="5">
        <f t="shared" si="51"/>
        <v>407.8241552</v>
      </c>
      <c r="BC463" s="5"/>
      <c r="BD463" s="5">
        <f t="shared" si="72"/>
        <v>173</v>
      </c>
      <c r="BE463" s="5">
        <f t="shared" si="52"/>
        <v>0.2144639414</v>
      </c>
      <c r="BF463" s="5">
        <f t="shared" si="53"/>
        <v>57.02496813</v>
      </c>
      <c r="BG463" s="5">
        <f t="shared" si="54"/>
        <v>0.8990427735</v>
      </c>
      <c r="BH463" s="5">
        <f t="shared" si="55"/>
        <v>5.480016084</v>
      </c>
      <c r="BI463" s="5">
        <f t="shared" si="56"/>
        <v>76.72022517</v>
      </c>
      <c r="BJ463" s="5">
        <f t="shared" si="57"/>
        <v>0</v>
      </c>
      <c r="BK463" s="5">
        <f t="shared" si="58"/>
        <v>0</v>
      </c>
      <c r="BL463" s="5"/>
      <c r="BM463" s="5">
        <f t="shared" si="73"/>
        <v>173</v>
      </c>
      <c r="BN463" s="5">
        <f t="shared" si="59"/>
        <v>0.8523791328</v>
      </c>
      <c r="BO463" s="5">
        <f t="shared" si="60"/>
        <v>69.90887365</v>
      </c>
      <c r="BP463" s="5">
        <f t="shared" si="61"/>
        <v>0.6744487674</v>
      </c>
      <c r="BQ463" s="5">
        <f t="shared" si="62"/>
        <v>4.95218667</v>
      </c>
      <c r="BR463" s="5">
        <f t="shared" si="63"/>
        <v>74.28280005</v>
      </c>
      <c r="BS463" s="5">
        <f t="shared" si="64"/>
        <v>0</v>
      </c>
      <c r="BT463" s="5">
        <f t="shared" si="65"/>
        <v>0</v>
      </c>
    </row>
    <row r="464" ht="13.5" customHeight="1">
      <c r="A464" s="5"/>
      <c r="B464" s="5">
        <f t="shared" si="66"/>
        <v>174</v>
      </c>
      <c r="C464" s="5">
        <f t="shared" si="10"/>
        <v>0.1297199489</v>
      </c>
      <c r="D464" s="5">
        <f t="shared" si="11"/>
        <v>57.33467018</v>
      </c>
      <c r="E464" s="5">
        <f t="shared" si="12"/>
        <v>0.2934801352</v>
      </c>
      <c r="F464" s="5">
        <f t="shared" si="13"/>
        <v>4.106189275</v>
      </c>
      <c r="G464" s="5">
        <f t="shared" si="14"/>
        <v>32.8495142</v>
      </c>
      <c r="H464" s="5">
        <f t="shared" si="15"/>
        <v>24.48515598</v>
      </c>
      <c r="I464" s="5">
        <f t="shared" si="16"/>
        <v>2448.515598</v>
      </c>
      <c r="J464" s="5"/>
      <c r="K464" s="5">
        <f t="shared" si="67"/>
        <v>174</v>
      </c>
      <c r="L464" s="5">
        <f t="shared" si="17"/>
        <v>0.4861532783</v>
      </c>
      <c r="M464" s="5">
        <f t="shared" si="18"/>
        <v>64.28133953</v>
      </c>
      <c r="N464" s="5">
        <f t="shared" si="19"/>
        <v>0.173302897</v>
      </c>
      <c r="O464" s="5">
        <f t="shared" si="20"/>
        <v>4.051773023</v>
      </c>
      <c r="P464" s="5">
        <f t="shared" si="21"/>
        <v>36.4659572</v>
      </c>
      <c r="Q464" s="5">
        <f t="shared" si="22"/>
        <v>27.81538232</v>
      </c>
      <c r="R464" s="5">
        <f t="shared" si="23"/>
        <v>2781.538232</v>
      </c>
      <c r="S464" s="5"/>
      <c r="T464" s="5">
        <f t="shared" si="68"/>
        <v>174</v>
      </c>
      <c r="U464" s="5">
        <f t="shared" si="24"/>
        <v>0.4102089225</v>
      </c>
      <c r="V464" s="5">
        <f t="shared" si="25"/>
        <v>64.60319172</v>
      </c>
      <c r="W464" s="5">
        <f t="shared" si="26"/>
        <v>0.2323414276</v>
      </c>
      <c r="X464" s="5">
        <f t="shared" si="27"/>
        <v>4.45810736</v>
      </c>
      <c r="Y464" s="5">
        <f t="shared" si="28"/>
        <v>44.5810736</v>
      </c>
      <c r="Z464" s="5">
        <f t="shared" si="29"/>
        <v>20.02211812</v>
      </c>
      <c r="AA464" s="5">
        <f t="shared" si="30"/>
        <v>2002.211812</v>
      </c>
      <c r="AB464" s="5"/>
      <c r="AC464" s="5">
        <f t="shared" si="69"/>
        <v>174</v>
      </c>
      <c r="AD464" s="5">
        <f t="shared" si="31"/>
        <v>0.754793519</v>
      </c>
      <c r="AE464" s="5">
        <f t="shared" si="32"/>
        <v>66.32979346</v>
      </c>
      <c r="AF464" s="5">
        <f t="shared" si="33"/>
        <v>0.1889045499</v>
      </c>
      <c r="AG464" s="5">
        <f t="shared" si="34"/>
        <v>4.174734987</v>
      </c>
      <c r="AH464" s="5">
        <f t="shared" si="35"/>
        <v>45.92208486</v>
      </c>
      <c r="AI464" s="5">
        <f t="shared" si="36"/>
        <v>20.4077086</v>
      </c>
      <c r="AJ464" s="5">
        <f t="shared" si="37"/>
        <v>2040.77086</v>
      </c>
      <c r="AK464" s="5"/>
      <c r="AL464" s="5">
        <f t="shared" si="70"/>
        <v>174</v>
      </c>
      <c r="AM464" s="5">
        <f t="shared" si="38"/>
        <v>0.6811249207</v>
      </c>
      <c r="AN464" s="5">
        <f t="shared" si="39"/>
        <v>67.99228811</v>
      </c>
      <c r="AO464" s="5">
        <f t="shared" si="40"/>
        <v>0.2978161174</v>
      </c>
      <c r="AP464" s="5">
        <f t="shared" si="41"/>
        <v>4.096676491</v>
      </c>
      <c r="AQ464" s="5">
        <f t="shared" si="42"/>
        <v>49.16011789</v>
      </c>
      <c r="AR464" s="5">
        <f t="shared" si="43"/>
        <v>18.83217023</v>
      </c>
      <c r="AS464" s="5">
        <f t="shared" si="44"/>
        <v>1883.217023</v>
      </c>
      <c r="AT464" s="5"/>
      <c r="AU464" s="5">
        <f t="shared" si="71"/>
        <v>174</v>
      </c>
      <c r="AV464" s="5">
        <f t="shared" si="45"/>
        <v>0.4349039441</v>
      </c>
      <c r="AW464" s="5">
        <f t="shared" si="46"/>
        <v>61.42559575</v>
      </c>
      <c r="AX464" s="5">
        <f t="shared" si="47"/>
        <v>0.241521006</v>
      </c>
      <c r="AY464" s="5">
        <f t="shared" si="48"/>
        <v>4.079101507</v>
      </c>
      <c r="AZ464" s="5">
        <f t="shared" si="49"/>
        <v>53.02831959</v>
      </c>
      <c r="BA464" s="5">
        <f t="shared" si="50"/>
        <v>8.397276158</v>
      </c>
      <c r="BB464" s="5">
        <f t="shared" si="51"/>
        <v>839.7276158</v>
      </c>
      <c r="BC464" s="5"/>
      <c r="BD464" s="5">
        <f t="shared" si="72"/>
        <v>174</v>
      </c>
      <c r="BE464" s="5">
        <f t="shared" si="52"/>
        <v>0.2755945579</v>
      </c>
      <c r="BF464" s="5">
        <f t="shared" si="53"/>
        <v>64.70123277</v>
      </c>
      <c r="BG464" s="5">
        <f t="shared" si="54"/>
        <v>0.1772890219</v>
      </c>
      <c r="BH464" s="5">
        <f t="shared" si="55"/>
        <v>4.029223545</v>
      </c>
      <c r="BI464" s="5">
        <f t="shared" si="56"/>
        <v>56.40912963</v>
      </c>
      <c r="BJ464" s="5">
        <f t="shared" si="57"/>
        <v>8.292103131</v>
      </c>
      <c r="BK464" s="5">
        <f t="shared" si="58"/>
        <v>829.2103131</v>
      </c>
      <c r="BL464" s="5"/>
      <c r="BM464" s="5">
        <f t="shared" si="73"/>
        <v>174</v>
      </c>
      <c r="BN464" s="5">
        <f t="shared" si="59"/>
        <v>0.05826998077</v>
      </c>
      <c r="BO464" s="5">
        <f t="shared" si="60"/>
        <v>50.24278439</v>
      </c>
      <c r="BP464" s="5">
        <f t="shared" si="61"/>
        <v>0.6430015698</v>
      </c>
      <c r="BQ464" s="5">
        <f t="shared" si="62"/>
        <v>4.825397118</v>
      </c>
      <c r="BR464" s="5">
        <f t="shared" si="63"/>
        <v>72.38095676</v>
      </c>
      <c r="BS464" s="5">
        <f t="shared" si="64"/>
        <v>0</v>
      </c>
      <c r="BT464" s="5">
        <f t="shared" si="65"/>
        <v>0</v>
      </c>
    </row>
    <row r="465" ht="13.5" customHeight="1">
      <c r="A465" s="5"/>
      <c r="B465" s="5">
        <f t="shared" si="66"/>
        <v>175</v>
      </c>
      <c r="C465" s="5">
        <f t="shared" si="10"/>
        <v>0.7167521244</v>
      </c>
      <c r="D465" s="5">
        <f t="shared" si="11"/>
        <v>69.85303634</v>
      </c>
      <c r="E465" s="5">
        <f t="shared" si="12"/>
        <v>0.3608384514</v>
      </c>
      <c r="F465" s="5">
        <f t="shared" si="13"/>
        <v>4.690574597</v>
      </c>
      <c r="G465" s="5">
        <f t="shared" si="14"/>
        <v>37.52459678</v>
      </c>
      <c r="H465" s="5">
        <f t="shared" si="15"/>
        <v>32.32843957</v>
      </c>
      <c r="I465" s="5">
        <f t="shared" si="16"/>
        <v>3232.843957</v>
      </c>
      <c r="J465" s="5"/>
      <c r="K465" s="5">
        <f t="shared" si="67"/>
        <v>175</v>
      </c>
      <c r="L465" s="5">
        <f t="shared" si="17"/>
        <v>0.3502002281</v>
      </c>
      <c r="M465" s="5">
        <f t="shared" si="18"/>
        <v>61.1594739</v>
      </c>
      <c r="N465" s="5">
        <f t="shared" si="19"/>
        <v>0.5130591702</v>
      </c>
      <c r="O465" s="5">
        <f t="shared" si="20"/>
        <v>4.804386892</v>
      </c>
      <c r="P465" s="5">
        <f t="shared" si="21"/>
        <v>43.23948203</v>
      </c>
      <c r="Q465" s="5">
        <f t="shared" si="22"/>
        <v>17.91999188</v>
      </c>
      <c r="R465" s="5">
        <f t="shared" si="23"/>
        <v>1791.999188</v>
      </c>
      <c r="S465" s="5"/>
      <c r="T465" s="5">
        <f t="shared" si="68"/>
        <v>175</v>
      </c>
      <c r="U465" s="5">
        <f t="shared" si="24"/>
        <v>0.4357332264</v>
      </c>
      <c r="V465" s="5">
        <f t="shared" si="25"/>
        <v>64.31447064</v>
      </c>
      <c r="W465" s="5">
        <f t="shared" si="26"/>
        <v>0.6035820456</v>
      </c>
      <c r="X465" s="5">
        <f t="shared" si="27"/>
        <v>4.827578018</v>
      </c>
      <c r="Y465" s="5">
        <f t="shared" si="28"/>
        <v>48.27578018</v>
      </c>
      <c r="Z465" s="5">
        <f t="shared" si="29"/>
        <v>16.03869046</v>
      </c>
      <c r="AA465" s="5">
        <f t="shared" si="30"/>
        <v>1603.869046</v>
      </c>
      <c r="AB465" s="5"/>
      <c r="AC465" s="5">
        <f t="shared" si="69"/>
        <v>175</v>
      </c>
      <c r="AD465" s="5">
        <f t="shared" si="31"/>
        <v>0.3468413422</v>
      </c>
      <c r="AE465" s="5">
        <f t="shared" si="32"/>
        <v>61.84833164</v>
      </c>
      <c r="AF465" s="5">
        <f t="shared" si="33"/>
        <v>0.1821709683</v>
      </c>
      <c r="AG465" s="5">
        <f t="shared" si="34"/>
        <v>4.228872158</v>
      </c>
      <c r="AH465" s="5">
        <f t="shared" si="35"/>
        <v>46.51759374</v>
      </c>
      <c r="AI465" s="5">
        <f t="shared" si="36"/>
        <v>15.3307379</v>
      </c>
      <c r="AJ465" s="5">
        <f t="shared" si="37"/>
        <v>1533.07379</v>
      </c>
      <c r="AK465" s="5"/>
      <c r="AL465" s="5">
        <f t="shared" si="70"/>
        <v>175</v>
      </c>
      <c r="AM465" s="5">
        <f t="shared" si="38"/>
        <v>0.5176439265</v>
      </c>
      <c r="AN465" s="5">
        <f t="shared" si="39"/>
        <v>62.31945052</v>
      </c>
      <c r="AO465" s="5">
        <f t="shared" si="40"/>
        <v>0.4142120206</v>
      </c>
      <c r="AP465" s="5">
        <f t="shared" si="41"/>
        <v>4.592612041</v>
      </c>
      <c r="AQ465" s="5">
        <f t="shared" si="42"/>
        <v>55.11134449</v>
      </c>
      <c r="AR465" s="5">
        <f t="shared" si="43"/>
        <v>7.208106027</v>
      </c>
      <c r="AS465" s="5">
        <f t="shared" si="44"/>
        <v>720.8106027</v>
      </c>
      <c r="AT465" s="5"/>
      <c r="AU465" s="5">
        <f t="shared" si="71"/>
        <v>175</v>
      </c>
      <c r="AV465" s="5">
        <f t="shared" si="45"/>
        <v>0.5041005808</v>
      </c>
      <c r="AW465" s="5">
        <f t="shared" si="46"/>
        <v>60.36446275</v>
      </c>
      <c r="AX465" s="5">
        <f t="shared" si="47"/>
        <v>0.4400138216</v>
      </c>
      <c r="AY465" s="5">
        <f t="shared" si="48"/>
        <v>4.936091476</v>
      </c>
      <c r="AZ465" s="5">
        <f t="shared" si="49"/>
        <v>64.16918919</v>
      </c>
      <c r="BA465" s="5">
        <f t="shared" si="50"/>
        <v>0</v>
      </c>
      <c r="BB465" s="5">
        <f t="shared" si="51"/>
        <v>0</v>
      </c>
      <c r="BC465" s="5"/>
      <c r="BD465" s="5">
        <f t="shared" si="72"/>
        <v>175</v>
      </c>
      <c r="BE465" s="5">
        <f t="shared" si="52"/>
        <v>0.5780631931</v>
      </c>
      <c r="BF465" s="5">
        <f t="shared" si="53"/>
        <v>69.85070851</v>
      </c>
      <c r="BG465" s="5">
        <f t="shared" si="54"/>
        <v>0.7362528826</v>
      </c>
      <c r="BH465" s="5">
        <f t="shared" si="55"/>
        <v>5.328001593</v>
      </c>
      <c r="BI465" s="5">
        <f t="shared" si="56"/>
        <v>74.59202231</v>
      </c>
      <c r="BJ465" s="5">
        <f t="shared" si="57"/>
        <v>0</v>
      </c>
      <c r="BK465" s="5">
        <f t="shared" si="58"/>
        <v>0</v>
      </c>
      <c r="BL465" s="5"/>
      <c r="BM465" s="5">
        <f t="shared" si="73"/>
        <v>175</v>
      </c>
      <c r="BN465" s="5">
        <f t="shared" si="59"/>
        <v>0.4096008862</v>
      </c>
      <c r="BO465" s="5">
        <f t="shared" si="60"/>
        <v>63.79753549</v>
      </c>
      <c r="BP465" s="5">
        <f t="shared" si="61"/>
        <v>0.5997723725</v>
      </c>
      <c r="BQ465" s="5">
        <f t="shared" si="62"/>
        <v>4.501060047</v>
      </c>
      <c r="BR465" s="5">
        <f t="shared" si="63"/>
        <v>67.51590071</v>
      </c>
      <c r="BS465" s="5">
        <f t="shared" si="64"/>
        <v>0</v>
      </c>
      <c r="BT465" s="5">
        <f t="shared" si="65"/>
        <v>0</v>
      </c>
    </row>
    <row r="466" ht="13.5" customHeight="1">
      <c r="A466" s="5"/>
      <c r="B466" s="5">
        <f t="shared" si="66"/>
        <v>176</v>
      </c>
      <c r="C466" s="5">
        <f t="shared" si="10"/>
        <v>0.2676402249</v>
      </c>
      <c r="D466" s="5">
        <f t="shared" si="11"/>
        <v>62.43078633</v>
      </c>
      <c r="E466" s="5">
        <f t="shared" si="12"/>
        <v>0.1239996574</v>
      </c>
      <c r="F466" s="5">
        <f t="shared" si="13"/>
        <v>4.371491103</v>
      </c>
      <c r="G466" s="5">
        <f t="shared" si="14"/>
        <v>34.97192882</v>
      </c>
      <c r="H466" s="5">
        <f t="shared" si="15"/>
        <v>27.45885751</v>
      </c>
      <c r="I466" s="5">
        <f t="shared" si="16"/>
        <v>2745.885751</v>
      </c>
      <c r="J466" s="5"/>
      <c r="K466" s="5">
        <f t="shared" si="67"/>
        <v>176</v>
      </c>
      <c r="L466" s="5">
        <f t="shared" si="17"/>
        <v>0.9822313775</v>
      </c>
      <c r="M466" s="5">
        <f t="shared" si="18"/>
        <v>80.1931425</v>
      </c>
      <c r="N466" s="5">
        <f t="shared" si="19"/>
        <v>0.6708041673</v>
      </c>
      <c r="O466" s="5">
        <f t="shared" si="20"/>
        <v>4.792310063</v>
      </c>
      <c r="P466" s="5">
        <f t="shared" si="21"/>
        <v>43.13079056</v>
      </c>
      <c r="Q466" s="5">
        <f t="shared" si="22"/>
        <v>37.06235194</v>
      </c>
      <c r="R466" s="5">
        <f t="shared" si="23"/>
        <v>3706.235194</v>
      </c>
      <c r="S466" s="5"/>
      <c r="T466" s="5">
        <f t="shared" si="68"/>
        <v>176</v>
      </c>
      <c r="U466" s="5">
        <f t="shared" si="24"/>
        <v>0.1921268571</v>
      </c>
      <c r="V466" s="5">
        <f t="shared" si="25"/>
        <v>57.7621443</v>
      </c>
      <c r="W466" s="5">
        <f t="shared" si="26"/>
        <v>0.5051672371</v>
      </c>
      <c r="X466" s="5">
        <f t="shared" si="27"/>
        <v>4.788820534</v>
      </c>
      <c r="Y466" s="5">
        <f t="shared" si="28"/>
        <v>47.88820534</v>
      </c>
      <c r="Z466" s="5">
        <f t="shared" si="29"/>
        <v>9.873938964</v>
      </c>
      <c r="AA466" s="5">
        <f t="shared" si="30"/>
        <v>987.3938964</v>
      </c>
      <c r="AB466" s="5"/>
      <c r="AC466" s="5">
        <f t="shared" si="69"/>
        <v>176</v>
      </c>
      <c r="AD466" s="5">
        <f t="shared" si="31"/>
        <v>0.3418624901</v>
      </c>
      <c r="AE466" s="5">
        <f t="shared" si="32"/>
        <v>62.30015857</v>
      </c>
      <c r="AF466" s="5">
        <f t="shared" si="33"/>
        <v>0.3783985128</v>
      </c>
      <c r="AG466" s="5">
        <f t="shared" si="34"/>
        <v>4.867157593</v>
      </c>
      <c r="AH466" s="5">
        <f t="shared" si="35"/>
        <v>53.53873353</v>
      </c>
      <c r="AI466" s="5">
        <f t="shared" si="36"/>
        <v>8.76142504</v>
      </c>
      <c r="AJ466" s="5">
        <f t="shared" si="37"/>
        <v>876.142504</v>
      </c>
      <c r="AK466" s="5"/>
      <c r="AL466" s="5">
        <f t="shared" si="70"/>
        <v>176</v>
      </c>
      <c r="AM466" s="5">
        <f t="shared" si="38"/>
        <v>0.07235995777</v>
      </c>
      <c r="AN466" s="5">
        <f t="shared" si="39"/>
        <v>50.07202083</v>
      </c>
      <c r="AO466" s="5">
        <f t="shared" si="40"/>
        <v>0.9618642394</v>
      </c>
      <c r="AP466" s="5">
        <f t="shared" si="41"/>
        <v>5.941011556</v>
      </c>
      <c r="AQ466" s="5">
        <f t="shared" si="42"/>
        <v>71.29213867</v>
      </c>
      <c r="AR466" s="5">
        <f t="shared" si="43"/>
        <v>0</v>
      </c>
      <c r="AS466" s="5">
        <f t="shared" si="44"/>
        <v>0</v>
      </c>
      <c r="AT466" s="5"/>
      <c r="AU466" s="5">
        <f t="shared" si="71"/>
        <v>176</v>
      </c>
      <c r="AV466" s="5">
        <f t="shared" si="45"/>
        <v>0.06298207199</v>
      </c>
      <c r="AW466" s="5">
        <f t="shared" si="46"/>
        <v>54.79421838</v>
      </c>
      <c r="AX466" s="5">
        <f t="shared" si="47"/>
        <v>0.4452249096</v>
      </c>
      <c r="AY466" s="5">
        <f t="shared" si="48"/>
        <v>4.991705465</v>
      </c>
      <c r="AZ466" s="5">
        <f t="shared" si="49"/>
        <v>64.89217105</v>
      </c>
      <c r="BA466" s="5">
        <f t="shared" si="50"/>
        <v>0</v>
      </c>
      <c r="BB466" s="5">
        <f t="shared" si="51"/>
        <v>0</v>
      </c>
      <c r="BC466" s="5"/>
      <c r="BD466" s="5">
        <f t="shared" si="72"/>
        <v>176</v>
      </c>
      <c r="BE466" s="5">
        <f t="shared" si="52"/>
        <v>0.7424189864</v>
      </c>
      <c r="BF466" s="5">
        <f t="shared" si="53"/>
        <v>68.63307852</v>
      </c>
      <c r="BG466" s="5">
        <f t="shared" si="54"/>
        <v>0.8506009083</v>
      </c>
      <c r="BH466" s="5">
        <f t="shared" si="55"/>
        <v>5.196031281</v>
      </c>
      <c r="BI466" s="5">
        <f t="shared" si="56"/>
        <v>72.74443794</v>
      </c>
      <c r="BJ466" s="5">
        <f t="shared" si="57"/>
        <v>0</v>
      </c>
      <c r="BK466" s="5">
        <f t="shared" si="58"/>
        <v>0</v>
      </c>
      <c r="BL466" s="5"/>
      <c r="BM466" s="5">
        <f t="shared" si="73"/>
        <v>176</v>
      </c>
      <c r="BN466" s="5">
        <f t="shared" si="59"/>
        <v>0.2472486008</v>
      </c>
      <c r="BO466" s="5">
        <f t="shared" si="60"/>
        <v>57.16620455</v>
      </c>
      <c r="BP466" s="5">
        <f t="shared" si="61"/>
        <v>0.41895908</v>
      </c>
      <c r="BQ466" s="5">
        <f t="shared" si="62"/>
        <v>4.551950328</v>
      </c>
      <c r="BR466" s="5">
        <f t="shared" si="63"/>
        <v>68.27925491</v>
      </c>
      <c r="BS466" s="5">
        <f t="shared" si="64"/>
        <v>0</v>
      </c>
      <c r="BT466" s="5">
        <f t="shared" si="65"/>
        <v>0</v>
      </c>
    </row>
    <row r="467" ht="13.5" customHeight="1">
      <c r="A467" s="5"/>
      <c r="B467" s="5">
        <f t="shared" si="66"/>
        <v>177</v>
      </c>
      <c r="C467" s="5">
        <f t="shared" si="10"/>
        <v>0.1786875867</v>
      </c>
      <c r="D467" s="5">
        <f t="shared" si="11"/>
        <v>55.46441668</v>
      </c>
      <c r="E467" s="5">
        <f t="shared" si="12"/>
        <v>0.2441681773</v>
      </c>
      <c r="F467" s="5">
        <f t="shared" si="13"/>
        <v>4.065785101</v>
      </c>
      <c r="G467" s="5">
        <f t="shared" si="14"/>
        <v>32.52628081</v>
      </c>
      <c r="H467" s="5">
        <f t="shared" si="15"/>
        <v>22.93813587</v>
      </c>
      <c r="I467" s="5">
        <f t="shared" si="16"/>
        <v>2293.813587</v>
      </c>
      <c r="J467" s="5"/>
      <c r="K467" s="5">
        <f t="shared" si="67"/>
        <v>177</v>
      </c>
      <c r="L467" s="5">
        <f t="shared" si="17"/>
        <v>0.5064713027</v>
      </c>
      <c r="M467" s="5">
        <f t="shared" si="18"/>
        <v>63.2785777</v>
      </c>
      <c r="N467" s="5">
        <f t="shared" si="19"/>
        <v>0.2590925674</v>
      </c>
      <c r="O467" s="5">
        <f t="shared" si="20"/>
        <v>4.324588942</v>
      </c>
      <c r="P467" s="5">
        <f t="shared" si="21"/>
        <v>38.92130047</v>
      </c>
      <c r="Q467" s="5">
        <f t="shared" si="22"/>
        <v>24.35727722</v>
      </c>
      <c r="R467" s="5">
        <f t="shared" si="23"/>
        <v>2435.727722</v>
      </c>
      <c r="S467" s="5"/>
      <c r="T467" s="5">
        <f t="shared" si="68"/>
        <v>177</v>
      </c>
      <c r="U467" s="5">
        <f t="shared" si="24"/>
        <v>0.04943034692</v>
      </c>
      <c r="V467" s="5">
        <f t="shared" si="25"/>
        <v>53.03945666</v>
      </c>
      <c r="W467" s="5">
        <f t="shared" si="26"/>
        <v>0.06314233872</v>
      </c>
      <c r="X467" s="5">
        <f t="shared" si="27"/>
        <v>4.461943386</v>
      </c>
      <c r="Y467" s="5">
        <f t="shared" si="28"/>
        <v>44.61943386</v>
      </c>
      <c r="Z467" s="5">
        <f t="shared" si="29"/>
        <v>8.420022792</v>
      </c>
      <c r="AA467" s="5">
        <f t="shared" si="30"/>
        <v>842.0022792</v>
      </c>
      <c r="AB467" s="5"/>
      <c r="AC467" s="5">
        <f t="shared" si="69"/>
        <v>177</v>
      </c>
      <c r="AD467" s="5">
        <f t="shared" si="31"/>
        <v>0.5900474376</v>
      </c>
      <c r="AE467" s="5">
        <f t="shared" si="32"/>
        <v>67.27783475</v>
      </c>
      <c r="AF467" s="5">
        <f t="shared" si="33"/>
        <v>0.9980648632</v>
      </c>
      <c r="AG467" s="5">
        <f t="shared" si="34"/>
        <v>5.522662822</v>
      </c>
      <c r="AH467" s="5">
        <f t="shared" si="35"/>
        <v>60.74929104</v>
      </c>
      <c r="AI467" s="5">
        <f t="shared" si="36"/>
        <v>6.52854371</v>
      </c>
      <c r="AJ467" s="5">
        <f t="shared" si="37"/>
        <v>652.854371</v>
      </c>
      <c r="AK467" s="5"/>
      <c r="AL467" s="5">
        <f t="shared" si="70"/>
        <v>177</v>
      </c>
      <c r="AM467" s="5">
        <f t="shared" si="38"/>
        <v>0.2008867166</v>
      </c>
      <c r="AN467" s="5">
        <f t="shared" si="39"/>
        <v>57.64984095</v>
      </c>
      <c r="AO467" s="5">
        <f t="shared" si="40"/>
        <v>0.5030230638</v>
      </c>
      <c r="AP467" s="5">
        <f t="shared" si="41"/>
        <v>4.525068268</v>
      </c>
      <c r="AQ467" s="5">
        <f t="shared" si="42"/>
        <v>54.30081921</v>
      </c>
      <c r="AR467" s="5">
        <f t="shared" si="43"/>
        <v>3.349021736</v>
      </c>
      <c r="AS467" s="5">
        <f t="shared" si="44"/>
        <v>334.9021736</v>
      </c>
      <c r="AT467" s="5"/>
      <c r="AU467" s="5">
        <f t="shared" si="71"/>
        <v>177</v>
      </c>
      <c r="AV467" s="5">
        <f t="shared" si="45"/>
        <v>0.4683043107</v>
      </c>
      <c r="AW467" s="5">
        <f t="shared" si="46"/>
        <v>62.69490553</v>
      </c>
      <c r="AX467" s="5">
        <f t="shared" si="47"/>
        <v>0.9803097989</v>
      </c>
      <c r="AY467" s="5">
        <f t="shared" si="48"/>
        <v>5.786347287</v>
      </c>
      <c r="AZ467" s="5">
        <f t="shared" si="49"/>
        <v>75.22251473</v>
      </c>
      <c r="BA467" s="5">
        <f t="shared" si="50"/>
        <v>0</v>
      </c>
      <c r="BB467" s="5">
        <f t="shared" si="51"/>
        <v>0</v>
      </c>
      <c r="BC467" s="5"/>
      <c r="BD467" s="5">
        <f t="shared" si="72"/>
        <v>177</v>
      </c>
      <c r="BE467" s="5">
        <f t="shared" si="52"/>
        <v>0.06701624741</v>
      </c>
      <c r="BF467" s="5">
        <f t="shared" si="53"/>
        <v>50.19695049</v>
      </c>
      <c r="BG467" s="5">
        <f t="shared" si="54"/>
        <v>0.6093892776</v>
      </c>
      <c r="BH467" s="5">
        <f t="shared" si="55"/>
        <v>4.824730898</v>
      </c>
      <c r="BI467" s="5">
        <f t="shared" si="56"/>
        <v>67.54623257</v>
      </c>
      <c r="BJ467" s="5">
        <f t="shared" si="57"/>
        <v>0</v>
      </c>
      <c r="BK467" s="5">
        <f t="shared" si="58"/>
        <v>0</v>
      </c>
      <c r="BL467" s="5"/>
      <c r="BM467" s="5">
        <f t="shared" si="73"/>
        <v>177</v>
      </c>
      <c r="BN467" s="5">
        <f t="shared" si="59"/>
        <v>0.3858453125</v>
      </c>
      <c r="BO467" s="5">
        <f t="shared" si="60"/>
        <v>61.59709199</v>
      </c>
      <c r="BP467" s="5">
        <f t="shared" si="61"/>
        <v>0.629376822</v>
      </c>
      <c r="BQ467" s="5">
        <f t="shared" si="62"/>
        <v>4.569887093</v>
      </c>
      <c r="BR467" s="5">
        <f t="shared" si="63"/>
        <v>68.5483064</v>
      </c>
      <c r="BS467" s="5">
        <f t="shared" si="64"/>
        <v>0</v>
      </c>
      <c r="BT467" s="5">
        <f t="shared" si="65"/>
        <v>0</v>
      </c>
    </row>
    <row r="468" ht="13.5" customHeight="1">
      <c r="A468" s="5"/>
      <c r="B468" s="5">
        <f t="shared" si="66"/>
        <v>178</v>
      </c>
      <c r="C468" s="5">
        <f t="shared" si="10"/>
        <v>0.1343904782</v>
      </c>
      <c r="D468" s="5">
        <f t="shared" si="11"/>
        <v>57.77598418</v>
      </c>
      <c r="E468" s="5">
        <f t="shared" si="12"/>
        <v>0.7825612777</v>
      </c>
      <c r="F468" s="5">
        <f t="shared" si="13"/>
        <v>5.038279902</v>
      </c>
      <c r="G468" s="5">
        <f t="shared" si="14"/>
        <v>40.30623922</v>
      </c>
      <c r="H468" s="5">
        <f t="shared" si="15"/>
        <v>17.46974497</v>
      </c>
      <c r="I468" s="5">
        <f t="shared" si="16"/>
        <v>1746.974497</v>
      </c>
      <c r="J468" s="5"/>
      <c r="K468" s="5">
        <f t="shared" si="67"/>
        <v>178</v>
      </c>
      <c r="L468" s="5">
        <f t="shared" si="17"/>
        <v>0.2627384855</v>
      </c>
      <c r="M468" s="5">
        <f t="shared" si="18"/>
        <v>60.62701471</v>
      </c>
      <c r="N468" s="5">
        <f t="shared" si="19"/>
        <v>0.1402719573</v>
      </c>
      <c r="O468" s="5">
        <f t="shared" si="20"/>
        <v>4.305099426</v>
      </c>
      <c r="P468" s="5">
        <f t="shared" si="21"/>
        <v>38.74589484</v>
      </c>
      <c r="Q468" s="5">
        <f t="shared" si="22"/>
        <v>21.88111987</v>
      </c>
      <c r="R468" s="5">
        <f t="shared" si="23"/>
        <v>2188.111987</v>
      </c>
      <c r="S468" s="5"/>
      <c r="T468" s="5">
        <f t="shared" si="68"/>
        <v>178</v>
      </c>
      <c r="U468" s="5">
        <f t="shared" si="24"/>
        <v>0.5548878854</v>
      </c>
      <c r="V468" s="5">
        <f t="shared" si="25"/>
        <v>69.74570177</v>
      </c>
      <c r="W468" s="5">
        <f t="shared" si="26"/>
        <v>0.7781724999</v>
      </c>
      <c r="X468" s="5">
        <f t="shared" si="27"/>
        <v>5.156570545</v>
      </c>
      <c r="Y468" s="5">
        <f t="shared" si="28"/>
        <v>51.56570545</v>
      </c>
      <c r="Z468" s="5">
        <f t="shared" si="29"/>
        <v>18.17999632</v>
      </c>
      <c r="AA468" s="5">
        <f t="shared" si="30"/>
        <v>1817.999632</v>
      </c>
      <c r="AB468" s="5"/>
      <c r="AC468" s="5">
        <f t="shared" si="69"/>
        <v>178</v>
      </c>
      <c r="AD468" s="5">
        <f t="shared" si="31"/>
        <v>0.3220349276</v>
      </c>
      <c r="AE468" s="5">
        <f t="shared" si="32"/>
        <v>60.39324063</v>
      </c>
      <c r="AF468" s="5">
        <f t="shared" si="33"/>
        <v>0.2797343038</v>
      </c>
      <c r="AG468" s="5">
        <f t="shared" si="34"/>
        <v>4.148247163</v>
      </c>
      <c r="AH468" s="5">
        <f t="shared" si="35"/>
        <v>45.63071879</v>
      </c>
      <c r="AI468" s="5">
        <f t="shared" si="36"/>
        <v>14.76252184</v>
      </c>
      <c r="AJ468" s="5">
        <f t="shared" si="37"/>
        <v>1476.252184</v>
      </c>
      <c r="AK468" s="5"/>
      <c r="AL468" s="5">
        <f t="shared" si="70"/>
        <v>178</v>
      </c>
      <c r="AM468" s="5">
        <f t="shared" si="38"/>
        <v>0.05211830548</v>
      </c>
      <c r="AN468" s="5">
        <f t="shared" si="39"/>
        <v>51.60013992</v>
      </c>
      <c r="AO468" s="5">
        <f t="shared" si="40"/>
        <v>0.2216957407</v>
      </c>
      <c r="AP468" s="5">
        <f t="shared" si="41"/>
        <v>4.311926477</v>
      </c>
      <c r="AQ468" s="5">
        <f t="shared" si="42"/>
        <v>51.74311773</v>
      </c>
      <c r="AR468" s="5">
        <f t="shared" si="43"/>
        <v>0</v>
      </c>
      <c r="AS468" s="5">
        <f t="shared" si="44"/>
        <v>0</v>
      </c>
      <c r="AT468" s="5"/>
      <c r="AU468" s="5">
        <f t="shared" si="71"/>
        <v>178</v>
      </c>
      <c r="AV468" s="5">
        <f t="shared" si="45"/>
        <v>0.6665351723</v>
      </c>
      <c r="AW468" s="5">
        <f t="shared" si="46"/>
        <v>65.79835551</v>
      </c>
      <c r="AX468" s="5">
        <f t="shared" si="47"/>
        <v>0.3654409118</v>
      </c>
      <c r="AY468" s="5">
        <f t="shared" si="48"/>
        <v>4.708521399</v>
      </c>
      <c r="AZ468" s="5">
        <f t="shared" si="49"/>
        <v>61.21077818</v>
      </c>
      <c r="BA468" s="5">
        <f t="shared" si="50"/>
        <v>4.587577323</v>
      </c>
      <c r="BB468" s="5">
        <f t="shared" si="51"/>
        <v>458.7577323</v>
      </c>
      <c r="BC468" s="5"/>
      <c r="BD468" s="5">
        <f t="shared" si="72"/>
        <v>178</v>
      </c>
      <c r="BE468" s="5">
        <f t="shared" si="52"/>
        <v>0.3060525349</v>
      </c>
      <c r="BF468" s="5">
        <f t="shared" si="53"/>
        <v>61.08297636</v>
      </c>
      <c r="BG468" s="5">
        <f t="shared" si="54"/>
        <v>0.1400051768</v>
      </c>
      <c r="BH468" s="5">
        <f t="shared" si="55"/>
        <v>4.198332956</v>
      </c>
      <c r="BI468" s="5">
        <f t="shared" si="56"/>
        <v>58.77666138</v>
      </c>
      <c r="BJ468" s="5">
        <f t="shared" si="57"/>
        <v>2.306314979</v>
      </c>
      <c r="BK468" s="5">
        <f t="shared" si="58"/>
        <v>230.6314979</v>
      </c>
      <c r="BL468" s="5"/>
      <c r="BM468" s="5">
        <f t="shared" si="73"/>
        <v>178</v>
      </c>
      <c r="BN468" s="5">
        <f t="shared" si="59"/>
        <v>0.5085729458</v>
      </c>
      <c r="BO468" s="5">
        <f t="shared" si="60"/>
        <v>60.75022139</v>
      </c>
      <c r="BP468" s="5">
        <f t="shared" si="61"/>
        <v>0.5127466078</v>
      </c>
      <c r="BQ468" s="5">
        <f t="shared" si="62"/>
        <v>4.608486646</v>
      </c>
      <c r="BR468" s="5">
        <f t="shared" si="63"/>
        <v>69.12729969</v>
      </c>
      <c r="BS468" s="5">
        <f t="shared" si="64"/>
        <v>0</v>
      </c>
      <c r="BT468" s="5">
        <f t="shared" si="65"/>
        <v>0</v>
      </c>
    </row>
    <row r="469" ht="13.5" customHeight="1">
      <c r="A469" s="5"/>
      <c r="B469" s="5">
        <f t="shared" si="66"/>
        <v>179</v>
      </c>
      <c r="C469" s="5">
        <f t="shared" si="10"/>
        <v>0.3934596003</v>
      </c>
      <c r="D469" s="5">
        <f t="shared" si="11"/>
        <v>62.6603938</v>
      </c>
      <c r="E469" s="5">
        <f t="shared" si="12"/>
        <v>0.506049286</v>
      </c>
      <c r="F469" s="5">
        <f t="shared" si="13"/>
        <v>4.942039427</v>
      </c>
      <c r="G469" s="5">
        <f t="shared" si="14"/>
        <v>39.53631542</v>
      </c>
      <c r="H469" s="5">
        <f t="shared" si="15"/>
        <v>23.12407838</v>
      </c>
      <c r="I469" s="5">
        <f t="shared" si="16"/>
        <v>2312.407838</v>
      </c>
      <c r="J469" s="5"/>
      <c r="K469" s="5">
        <f t="shared" si="67"/>
        <v>179</v>
      </c>
      <c r="L469" s="5">
        <f t="shared" si="17"/>
        <v>0.3145528634</v>
      </c>
      <c r="M469" s="5">
        <f t="shared" si="18"/>
        <v>62.35361505</v>
      </c>
      <c r="N469" s="5">
        <f t="shared" si="19"/>
        <v>0.1262787643</v>
      </c>
      <c r="O469" s="5">
        <f t="shared" si="20"/>
        <v>4.291111478</v>
      </c>
      <c r="P469" s="5">
        <f t="shared" si="21"/>
        <v>38.6200033</v>
      </c>
      <c r="Q469" s="5">
        <f t="shared" si="22"/>
        <v>23.73361175</v>
      </c>
      <c r="R469" s="5">
        <f t="shared" si="23"/>
        <v>2373.361175</v>
      </c>
      <c r="S469" s="5"/>
      <c r="T469" s="5">
        <f t="shared" si="68"/>
        <v>179</v>
      </c>
      <c r="U469" s="5">
        <f t="shared" si="24"/>
        <v>0.5488782182</v>
      </c>
      <c r="V469" s="5">
        <f t="shared" si="25"/>
        <v>64.21129205</v>
      </c>
      <c r="W469" s="5">
        <f t="shared" si="26"/>
        <v>0.118320123</v>
      </c>
      <c r="X469" s="5">
        <f t="shared" si="27"/>
        <v>4.276333168</v>
      </c>
      <c r="Y469" s="5">
        <f t="shared" si="28"/>
        <v>42.76333168</v>
      </c>
      <c r="Z469" s="5">
        <f t="shared" si="29"/>
        <v>21.44796037</v>
      </c>
      <c r="AA469" s="5">
        <f t="shared" si="30"/>
        <v>2144.796037</v>
      </c>
      <c r="AB469" s="5"/>
      <c r="AC469" s="5">
        <f t="shared" si="69"/>
        <v>179</v>
      </c>
      <c r="AD469" s="5">
        <f t="shared" si="31"/>
        <v>0.5482866112</v>
      </c>
      <c r="AE469" s="5">
        <f t="shared" si="32"/>
        <v>63.90351283</v>
      </c>
      <c r="AF469" s="5">
        <f t="shared" si="33"/>
        <v>0.6453812357</v>
      </c>
      <c r="AG469" s="5">
        <f t="shared" si="34"/>
        <v>4.643144475</v>
      </c>
      <c r="AH469" s="5">
        <f t="shared" si="35"/>
        <v>51.07458923</v>
      </c>
      <c r="AI469" s="5">
        <f t="shared" si="36"/>
        <v>12.8289236</v>
      </c>
      <c r="AJ469" s="5">
        <f t="shared" si="37"/>
        <v>1282.89236</v>
      </c>
      <c r="AK469" s="5"/>
      <c r="AL469" s="5">
        <f t="shared" si="70"/>
        <v>179</v>
      </c>
      <c r="AM469" s="5">
        <f t="shared" si="38"/>
        <v>0.3036894918</v>
      </c>
      <c r="AN469" s="5">
        <f t="shared" si="39"/>
        <v>62.58394954</v>
      </c>
      <c r="AO469" s="5">
        <f t="shared" si="40"/>
        <v>0.917480886</v>
      </c>
      <c r="AP469" s="5">
        <f t="shared" si="41"/>
        <v>5.836159092</v>
      </c>
      <c r="AQ469" s="5">
        <f t="shared" si="42"/>
        <v>70.03390911</v>
      </c>
      <c r="AR469" s="5">
        <f t="shared" si="43"/>
        <v>0</v>
      </c>
      <c r="AS469" s="5">
        <f t="shared" si="44"/>
        <v>0</v>
      </c>
      <c r="AT469" s="5"/>
      <c r="AU469" s="5">
        <f t="shared" si="71"/>
        <v>179</v>
      </c>
      <c r="AV469" s="5">
        <f t="shared" si="45"/>
        <v>0.6349123734</v>
      </c>
      <c r="AW469" s="5">
        <f t="shared" si="46"/>
        <v>68.714443</v>
      </c>
      <c r="AX469" s="5">
        <f t="shared" si="47"/>
        <v>0.7781386372</v>
      </c>
      <c r="AY469" s="5">
        <f t="shared" si="48"/>
        <v>5.122792754</v>
      </c>
      <c r="AZ469" s="5">
        <f t="shared" si="49"/>
        <v>66.5963058</v>
      </c>
      <c r="BA469" s="5">
        <f t="shared" si="50"/>
        <v>2.118137197</v>
      </c>
      <c r="BB469" s="5">
        <f t="shared" si="51"/>
        <v>211.8137197</v>
      </c>
      <c r="BC469" s="5"/>
      <c r="BD469" s="5">
        <f t="shared" si="72"/>
        <v>179</v>
      </c>
      <c r="BE469" s="5">
        <f t="shared" si="52"/>
        <v>0.7071052674</v>
      </c>
      <c r="BF469" s="5">
        <f t="shared" si="53"/>
        <v>67.64536844</v>
      </c>
      <c r="BG469" s="5">
        <f t="shared" si="54"/>
        <v>0.4768337403</v>
      </c>
      <c r="BH469" s="5">
        <f t="shared" si="55"/>
        <v>4.588088989</v>
      </c>
      <c r="BI469" s="5">
        <f t="shared" si="56"/>
        <v>64.23324585</v>
      </c>
      <c r="BJ469" s="5">
        <f t="shared" si="57"/>
        <v>3.412122585</v>
      </c>
      <c r="BK469" s="5">
        <f t="shared" si="58"/>
        <v>341.2122585</v>
      </c>
      <c r="BL469" s="5"/>
      <c r="BM469" s="5">
        <f t="shared" si="73"/>
        <v>179</v>
      </c>
      <c r="BN469" s="5">
        <f t="shared" si="59"/>
        <v>0.8388257965</v>
      </c>
      <c r="BO469" s="5">
        <f t="shared" si="60"/>
        <v>67.56460327</v>
      </c>
      <c r="BP469" s="5">
        <f t="shared" si="61"/>
        <v>0.5706839653</v>
      </c>
      <c r="BQ469" s="5">
        <f t="shared" si="62"/>
        <v>4.571252884</v>
      </c>
      <c r="BR469" s="5">
        <f t="shared" si="63"/>
        <v>68.56879326</v>
      </c>
      <c r="BS469" s="5">
        <f t="shared" si="64"/>
        <v>0</v>
      </c>
      <c r="BT469" s="5">
        <f t="shared" si="65"/>
        <v>0</v>
      </c>
    </row>
    <row r="470" ht="13.5" customHeight="1">
      <c r="A470" s="5"/>
      <c r="B470" s="5">
        <f t="shared" si="66"/>
        <v>180</v>
      </c>
      <c r="C470" s="5">
        <f t="shared" si="10"/>
        <v>0.1103397571</v>
      </c>
      <c r="D470" s="5">
        <f t="shared" si="11"/>
        <v>59.71824965</v>
      </c>
      <c r="E470" s="5">
        <f t="shared" si="12"/>
        <v>0.8907542344</v>
      </c>
      <c r="F470" s="5">
        <f t="shared" si="13"/>
        <v>5.430026109</v>
      </c>
      <c r="G470" s="5">
        <f t="shared" si="14"/>
        <v>43.44020887</v>
      </c>
      <c r="H470" s="5">
        <f t="shared" si="15"/>
        <v>16.27804078</v>
      </c>
      <c r="I470" s="5">
        <f t="shared" si="16"/>
        <v>1627.804078</v>
      </c>
      <c r="J470" s="5"/>
      <c r="K470" s="5">
        <f t="shared" si="67"/>
        <v>180</v>
      </c>
      <c r="L470" s="5">
        <f t="shared" si="17"/>
        <v>0.2079467098</v>
      </c>
      <c r="M470" s="5">
        <f t="shared" si="18"/>
        <v>57.62693061</v>
      </c>
      <c r="N470" s="5">
        <f t="shared" si="19"/>
        <v>0.386136737</v>
      </c>
      <c r="O470" s="5">
        <f t="shared" si="20"/>
        <v>4.997029119</v>
      </c>
      <c r="P470" s="5">
        <f t="shared" si="21"/>
        <v>44.97326207</v>
      </c>
      <c r="Q470" s="5">
        <f t="shared" si="22"/>
        <v>12.65366853</v>
      </c>
      <c r="R470" s="5">
        <f t="shared" si="23"/>
        <v>1265.366853</v>
      </c>
      <c r="S470" s="5"/>
      <c r="T470" s="5">
        <f t="shared" si="68"/>
        <v>180</v>
      </c>
      <c r="U470" s="5">
        <f t="shared" si="24"/>
        <v>0.8291731914</v>
      </c>
      <c r="V470" s="5">
        <f t="shared" si="25"/>
        <v>65.01569111</v>
      </c>
      <c r="W470" s="5">
        <f t="shared" si="26"/>
        <v>0.1377957534</v>
      </c>
      <c r="X470" s="5">
        <f t="shared" si="27"/>
        <v>4.05722099</v>
      </c>
      <c r="Y470" s="5">
        <f t="shared" si="28"/>
        <v>40.5722099</v>
      </c>
      <c r="Z470" s="5">
        <f t="shared" si="29"/>
        <v>24.44348121</v>
      </c>
      <c r="AA470" s="5">
        <f t="shared" si="30"/>
        <v>2444.348121</v>
      </c>
      <c r="AB470" s="5"/>
      <c r="AC470" s="5">
        <f t="shared" si="69"/>
        <v>180</v>
      </c>
      <c r="AD470" s="5">
        <f t="shared" si="31"/>
        <v>0.0954717951</v>
      </c>
      <c r="AE470" s="5">
        <f t="shared" si="32"/>
        <v>50.77643445</v>
      </c>
      <c r="AF470" s="5">
        <f t="shared" si="33"/>
        <v>0.008254658895</v>
      </c>
      <c r="AG470" s="5">
        <f t="shared" si="34"/>
        <v>4.032183468</v>
      </c>
      <c r="AH470" s="5">
        <f t="shared" si="35"/>
        <v>44.35401815</v>
      </c>
      <c r="AI470" s="5">
        <f t="shared" si="36"/>
        <v>6.422416304</v>
      </c>
      <c r="AJ470" s="5">
        <f t="shared" si="37"/>
        <v>642.2416304</v>
      </c>
      <c r="AK470" s="5"/>
      <c r="AL470" s="5">
        <f t="shared" si="70"/>
        <v>180</v>
      </c>
      <c r="AM470" s="5">
        <f t="shared" si="38"/>
        <v>0.2976926499</v>
      </c>
      <c r="AN470" s="5">
        <f t="shared" si="39"/>
        <v>60.23846415</v>
      </c>
      <c r="AO470" s="5">
        <f t="shared" si="40"/>
        <v>0.5858829104</v>
      </c>
      <c r="AP470" s="5">
        <f t="shared" si="41"/>
        <v>4.769190978</v>
      </c>
      <c r="AQ470" s="5">
        <f t="shared" si="42"/>
        <v>57.23029174</v>
      </c>
      <c r="AR470" s="5">
        <f t="shared" si="43"/>
        <v>3.008172412</v>
      </c>
      <c r="AS470" s="5">
        <f t="shared" si="44"/>
        <v>300.8172412</v>
      </c>
      <c r="AT470" s="5"/>
      <c r="AU470" s="5">
        <f t="shared" si="71"/>
        <v>180</v>
      </c>
      <c r="AV470" s="5">
        <f t="shared" si="45"/>
        <v>0.3040862419</v>
      </c>
      <c r="AW470" s="5">
        <f t="shared" si="46"/>
        <v>62.37434881</v>
      </c>
      <c r="AX470" s="5">
        <f t="shared" si="47"/>
        <v>0.7757131926</v>
      </c>
      <c r="AY470" s="5">
        <f t="shared" si="48"/>
        <v>5.479786328</v>
      </c>
      <c r="AZ470" s="5">
        <f t="shared" si="49"/>
        <v>71.23722226</v>
      </c>
      <c r="BA470" s="5">
        <f t="shared" si="50"/>
        <v>0</v>
      </c>
      <c r="BB470" s="5">
        <f t="shared" si="51"/>
        <v>0</v>
      </c>
      <c r="BC470" s="5"/>
      <c r="BD470" s="5">
        <f t="shared" si="72"/>
        <v>180</v>
      </c>
      <c r="BE470" s="5">
        <f t="shared" si="52"/>
        <v>0.356626582</v>
      </c>
      <c r="BF470" s="5">
        <f t="shared" si="53"/>
        <v>61.16007381</v>
      </c>
      <c r="BG470" s="5">
        <f t="shared" si="54"/>
        <v>0.4648596231</v>
      </c>
      <c r="BH470" s="5">
        <f t="shared" si="55"/>
        <v>4.918957465</v>
      </c>
      <c r="BI470" s="5">
        <f t="shared" si="56"/>
        <v>68.86540451</v>
      </c>
      <c r="BJ470" s="5">
        <f t="shared" si="57"/>
        <v>0</v>
      </c>
      <c r="BK470" s="5">
        <f t="shared" si="58"/>
        <v>0</v>
      </c>
      <c r="BL470" s="5"/>
      <c r="BM470" s="5">
        <f t="shared" si="73"/>
        <v>180</v>
      </c>
      <c r="BN470" s="5">
        <f t="shared" si="59"/>
        <v>0.1750973739</v>
      </c>
      <c r="BO470" s="5">
        <f t="shared" si="60"/>
        <v>59.26406961</v>
      </c>
      <c r="BP470" s="5">
        <f t="shared" si="61"/>
        <v>0.5592595849</v>
      </c>
      <c r="BQ470" s="5">
        <f t="shared" si="62"/>
        <v>4.716368576</v>
      </c>
      <c r="BR470" s="5">
        <f t="shared" si="63"/>
        <v>70.74552864</v>
      </c>
      <c r="BS470" s="5">
        <f t="shared" si="64"/>
        <v>0</v>
      </c>
      <c r="BT470" s="5">
        <f t="shared" si="65"/>
        <v>0</v>
      </c>
    </row>
    <row r="471" ht="13.5" customHeight="1">
      <c r="A471" s="5"/>
      <c r="B471" s="5">
        <f t="shared" si="66"/>
        <v>181</v>
      </c>
      <c r="C471" s="5">
        <f t="shared" si="10"/>
        <v>0.1170718063</v>
      </c>
      <c r="D471" s="5">
        <f t="shared" si="11"/>
        <v>58.69742311</v>
      </c>
      <c r="E471" s="5">
        <f t="shared" si="12"/>
        <v>0.178850844</v>
      </c>
      <c r="F471" s="5">
        <f t="shared" si="13"/>
        <v>4.345637435</v>
      </c>
      <c r="G471" s="5">
        <f t="shared" si="14"/>
        <v>34.76509948</v>
      </c>
      <c r="H471" s="5">
        <f t="shared" si="15"/>
        <v>23.93232363</v>
      </c>
      <c r="I471" s="5">
        <f t="shared" si="16"/>
        <v>2393.232363</v>
      </c>
      <c r="J471" s="5"/>
      <c r="K471" s="5">
        <f t="shared" si="67"/>
        <v>181</v>
      </c>
      <c r="L471" s="5">
        <f t="shared" si="17"/>
        <v>0.2343144997</v>
      </c>
      <c r="M471" s="5">
        <f t="shared" si="18"/>
        <v>57.31434953</v>
      </c>
      <c r="N471" s="5">
        <f t="shared" si="19"/>
        <v>0.639753907</v>
      </c>
      <c r="O471" s="5">
        <f t="shared" si="20"/>
        <v>4.995996548</v>
      </c>
      <c r="P471" s="5">
        <f t="shared" si="21"/>
        <v>44.96396893</v>
      </c>
      <c r="Q471" s="5">
        <f t="shared" si="22"/>
        <v>12.3503806</v>
      </c>
      <c r="R471" s="5">
        <f t="shared" si="23"/>
        <v>1235.03806</v>
      </c>
      <c r="S471" s="5"/>
      <c r="T471" s="5">
        <f t="shared" si="68"/>
        <v>181</v>
      </c>
      <c r="U471" s="5">
        <f t="shared" si="24"/>
        <v>0.3791291668</v>
      </c>
      <c r="V471" s="5">
        <f t="shared" si="25"/>
        <v>62.31875887</v>
      </c>
      <c r="W471" s="5">
        <f t="shared" si="26"/>
        <v>0.3401749045</v>
      </c>
      <c r="X471" s="5">
        <f t="shared" si="27"/>
        <v>4.58978293</v>
      </c>
      <c r="Y471" s="5">
        <f t="shared" si="28"/>
        <v>45.8978293</v>
      </c>
      <c r="Z471" s="5">
        <f t="shared" si="29"/>
        <v>16.42092956</v>
      </c>
      <c r="AA471" s="5">
        <f t="shared" si="30"/>
        <v>1642.092956</v>
      </c>
      <c r="AB471" s="5"/>
      <c r="AC471" s="5">
        <f t="shared" si="69"/>
        <v>181</v>
      </c>
      <c r="AD471" s="5">
        <f t="shared" si="31"/>
        <v>0.9357830271</v>
      </c>
      <c r="AE471" s="5">
        <f t="shared" si="32"/>
        <v>77.40013203</v>
      </c>
      <c r="AF471" s="5">
        <f t="shared" si="33"/>
        <v>0.7427840277</v>
      </c>
      <c r="AG471" s="5">
        <f t="shared" si="34"/>
        <v>5.453350985</v>
      </c>
      <c r="AH471" s="5">
        <f t="shared" si="35"/>
        <v>59.98686083</v>
      </c>
      <c r="AI471" s="5">
        <f t="shared" si="36"/>
        <v>17.41327119</v>
      </c>
      <c r="AJ471" s="5">
        <f t="shared" si="37"/>
        <v>1741.327119</v>
      </c>
      <c r="AK471" s="5"/>
      <c r="AL471" s="5">
        <f t="shared" si="70"/>
        <v>181</v>
      </c>
      <c r="AM471" s="5">
        <f t="shared" si="38"/>
        <v>0.9129825777</v>
      </c>
      <c r="AN471" s="5">
        <f t="shared" si="39"/>
        <v>78.90203491</v>
      </c>
      <c r="AO471" s="5">
        <f t="shared" si="40"/>
        <v>0.02418570761</v>
      </c>
      <c r="AP471" s="5">
        <f t="shared" si="41"/>
        <v>4.316669013</v>
      </c>
      <c r="AQ471" s="5">
        <f t="shared" si="42"/>
        <v>51.80002816</v>
      </c>
      <c r="AR471" s="5">
        <f t="shared" si="43"/>
        <v>27.10200675</v>
      </c>
      <c r="AS471" s="5">
        <f t="shared" si="44"/>
        <v>2710.200675</v>
      </c>
      <c r="AT471" s="5"/>
      <c r="AU471" s="5">
        <f t="shared" si="71"/>
        <v>181</v>
      </c>
      <c r="AV471" s="5">
        <f t="shared" si="45"/>
        <v>0.8472463747</v>
      </c>
      <c r="AW471" s="5">
        <f t="shared" si="46"/>
        <v>66.63967291</v>
      </c>
      <c r="AX471" s="5">
        <f t="shared" si="47"/>
        <v>0.164894406</v>
      </c>
      <c r="AY471" s="5">
        <f t="shared" si="48"/>
        <v>4.336309506</v>
      </c>
      <c r="AZ471" s="5">
        <f t="shared" si="49"/>
        <v>56.37202358</v>
      </c>
      <c r="BA471" s="5">
        <f t="shared" si="50"/>
        <v>10.26764934</v>
      </c>
      <c r="BB471" s="5">
        <f t="shared" si="51"/>
        <v>1026.764934</v>
      </c>
      <c r="BC471" s="5"/>
      <c r="BD471" s="5">
        <f t="shared" si="72"/>
        <v>181</v>
      </c>
      <c r="BE471" s="5">
        <f t="shared" si="52"/>
        <v>0.06660073981</v>
      </c>
      <c r="BF471" s="5">
        <f t="shared" si="53"/>
        <v>50.89066127</v>
      </c>
      <c r="BG471" s="5">
        <f t="shared" si="54"/>
        <v>0.851437361</v>
      </c>
      <c r="BH471" s="5">
        <f t="shared" si="55"/>
        <v>5.320271726</v>
      </c>
      <c r="BI471" s="5">
        <f t="shared" si="56"/>
        <v>74.48380417</v>
      </c>
      <c r="BJ471" s="5">
        <f t="shared" si="57"/>
        <v>0</v>
      </c>
      <c r="BK471" s="5">
        <f t="shared" si="58"/>
        <v>0</v>
      </c>
      <c r="BL471" s="5"/>
      <c r="BM471" s="5">
        <f t="shared" si="73"/>
        <v>181</v>
      </c>
      <c r="BN471" s="5">
        <f t="shared" si="59"/>
        <v>0.1429362467</v>
      </c>
      <c r="BO471" s="5">
        <f t="shared" si="60"/>
        <v>55.84419572</v>
      </c>
      <c r="BP471" s="5">
        <f t="shared" si="61"/>
        <v>0.9558127678</v>
      </c>
      <c r="BQ471" s="5">
        <f t="shared" si="62"/>
        <v>5.677540076</v>
      </c>
      <c r="BR471" s="5">
        <f t="shared" si="63"/>
        <v>85.16310115</v>
      </c>
      <c r="BS471" s="5">
        <f t="shared" si="64"/>
        <v>0</v>
      </c>
      <c r="BT471" s="5">
        <f t="shared" si="65"/>
        <v>0</v>
      </c>
    </row>
    <row r="472" ht="13.5" customHeight="1">
      <c r="A472" s="5"/>
      <c r="B472" s="5">
        <f t="shared" si="66"/>
        <v>182</v>
      </c>
      <c r="C472" s="5">
        <f t="shared" si="10"/>
        <v>0.2447545759</v>
      </c>
      <c r="D472" s="5">
        <f t="shared" si="11"/>
        <v>56.12545776</v>
      </c>
      <c r="E472" s="5">
        <f t="shared" si="12"/>
        <v>0.3028133129</v>
      </c>
      <c r="F472" s="5">
        <f t="shared" si="13"/>
        <v>4.889267847</v>
      </c>
      <c r="G472" s="5">
        <f t="shared" si="14"/>
        <v>39.11414278</v>
      </c>
      <c r="H472" s="5">
        <f t="shared" si="15"/>
        <v>17.01131498</v>
      </c>
      <c r="I472" s="5">
        <f t="shared" si="16"/>
        <v>1701.131498</v>
      </c>
      <c r="J472" s="5"/>
      <c r="K472" s="5">
        <f t="shared" si="67"/>
        <v>182</v>
      </c>
      <c r="L472" s="5">
        <f t="shared" si="17"/>
        <v>0.6467113821</v>
      </c>
      <c r="M472" s="5">
        <f t="shared" si="18"/>
        <v>66.02361413</v>
      </c>
      <c r="N472" s="5">
        <f t="shared" si="19"/>
        <v>0.3113348101</v>
      </c>
      <c r="O472" s="5">
        <f t="shared" si="20"/>
        <v>4.679035616</v>
      </c>
      <c r="P472" s="5">
        <f t="shared" si="21"/>
        <v>42.11132054</v>
      </c>
      <c r="Q472" s="5">
        <f t="shared" si="22"/>
        <v>23.91229359</v>
      </c>
      <c r="R472" s="5">
        <f t="shared" si="23"/>
        <v>2391.229359</v>
      </c>
      <c r="S472" s="5"/>
      <c r="T472" s="5">
        <f t="shared" si="68"/>
        <v>182</v>
      </c>
      <c r="U472" s="5">
        <f t="shared" si="24"/>
        <v>0.6822715239</v>
      </c>
      <c r="V472" s="5">
        <f t="shared" si="25"/>
        <v>68.0886077</v>
      </c>
      <c r="W472" s="5">
        <f t="shared" si="26"/>
        <v>0.4081257542</v>
      </c>
      <c r="X472" s="5">
        <f t="shared" si="27"/>
        <v>4.672994978</v>
      </c>
      <c r="Y472" s="5">
        <f t="shared" si="28"/>
        <v>46.72994978</v>
      </c>
      <c r="Z472" s="5">
        <f t="shared" si="29"/>
        <v>21.35865792</v>
      </c>
      <c r="AA472" s="5">
        <f t="shared" si="30"/>
        <v>2135.865792</v>
      </c>
      <c r="AB472" s="5"/>
      <c r="AC472" s="5">
        <f t="shared" si="69"/>
        <v>182</v>
      </c>
      <c r="AD472" s="5">
        <f t="shared" si="31"/>
        <v>0.3973779656</v>
      </c>
      <c r="AE472" s="5">
        <f t="shared" si="32"/>
        <v>64.56930579</v>
      </c>
      <c r="AF472" s="5">
        <f t="shared" si="33"/>
        <v>0.7503308549</v>
      </c>
      <c r="AG472" s="5">
        <f t="shared" si="34"/>
        <v>5.433011237</v>
      </c>
      <c r="AH472" s="5">
        <f t="shared" si="35"/>
        <v>59.76312361</v>
      </c>
      <c r="AI472" s="5">
        <f t="shared" si="36"/>
        <v>4.80618218</v>
      </c>
      <c r="AJ472" s="5">
        <f t="shared" si="37"/>
        <v>480.618218</v>
      </c>
      <c r="AK472" s="5"/>
      <c r="AL472" s="5">
        <f t="shared" si="70"/>
        <v>182</v>
      </c>
      <c r="AM472" s="5">
        <f t="shared" si="38"/>
        <v>0.1795109643</v>
      </c>
      <c r="AN472" s="5">
        <f t="shared" si="39"/>
        <v>59.00543791</v>
      </c>
      <c r="AO472" s="5">
        <f t="shared" si="40"/>
        <v>0.1983724028</v>
      </c>
      <c r="AP472" s="5">
        <f t="shared" si="41"/>
        <v>4.076766435</v>
      </c>
      <c r="AQ472" s="5">
        <f t="shared" si="42"/>
        <v>48.92119722</v>
      </c>
      <c r="AR472" s="5">
        <f t="shared" si="43"/>
        <v>10.08424069</v>
      </c>
      <c r="AS472" s="5">
        <f t="shared" si="44"/>
        <v>1008.424069</v>
      </c>
      <c r="AT472" s="5"/>
      <c r="AU472" s="5">
        <f t="shared" si="71"/>
        <v>182</v>
      </c>
      <c r="AV472" s="5">
        <f t="shared" si="45"/>
        <v>0.4003984539</v>
      </c>
      <c r="AW472" s="5">
        <f t="shared" si="46"/>
        <v>64.69848264</v>
      </c>
      <c r="AX472" s="5">
        <f t="shared" si="47"/>
        <v>0.163650461</v>
      </c>
      <c r="AY472" s="5">
        <f t="shared" si="48"/>
        <v>4.015662136</v>
      </c>
      <c r="AZ472" s="5">
        <f t="shared" si="49"/>
        <v>52.20360776</v>
      </c>
      <c r="BA472" s="5">
        <f t="shared" si="50"/>
        <v>12.49487488</v>
      </c>
      <c r="BB472" s="5">
        <f t="shared" si="51"/>
        <v>1249.487488</v>
      </c>
      <c r="BC472" s="5"/>
      <c r="BD472" s="5">
        <f t="shared" si="72"/>
        <v>182</v>
      </c>
      <c r="BE472" s="5">
        <f t="shared" si="52"/>
        <v>0.7278396235</v>
      </c>
      <c r="BF472" s="5">
        <f t="shared" si="53"/>
        <v>69.80029739</v>
      </c>
      <c r="BG472" s="5">
        <f t="shared" si="54"/>
        <v>0.7750001424</v>
      </c>
      <c r="BH472" s="5">
        <f t="shared" si="55"/>
        <v>5.075787081</v>
      </c>
      <c r="BI472" s="5">
        <f t="shared" si="56"/>
        <v>71.06101913</v>
      </c>
      <c r="BJ472" s="5">
        <f t="shared" si="57"/>
        <v>0</v>
      </c>
      <c r="BK472" s="5">
        <f t="shared" si="58"/>
        <v>0</v>
      </c>
      <c r="BL472" s="5"/>
      <c r="BM472" s="5">
        <f t="shared" si="73"/>
        <v>182</v>
      </c>
      <c r="BN472" s="5">
        <f t="shared" si="59"/>
        <v>0.2180853534</v>
      </c>
      <c r="BO472" s="5">
        <f t="shared" si="60"/>
        <v>59.04222445</v>
      </c>
      <c r="BP472" s="5">
        <f t="shared" si="61"/>
        <v>0.6972494274</v>
      </c>
      <c r="BQ472" s="5">
        <f t="shared" si="62"/>
        <v>4.539623393</v>
      </c>
      <c r="BR472" s="5">
        <f t="shared" si="63"/>
        <v>68.0943509</v>
      </c>
      <c r="BS472" s="5">
        <f t="shared" si="64"/>
        <v>0</v>
      </c>
      <c r="BT472" s="5">
        <f t="shared" si="65"/>
        <v>0</v>
      </c>
    </row>
    <row r="473" ht="13.5" customHeight="1">
      <c r="A473" s="5"/>
      <c r="B473" s="5">
        <f t="shared" si="66"/>
        <v>183</v>
      </c>
      <c r="C473" s="5">
        <f t="shared" si="10"/>
        <v>0.8720715056</v>
      </c>
      <c r="D473" s="5">
        <f t="shared" si="11"/>
        <v>66.8707499</v>
      </c>
      <c r="E473" s="5">
        <f t="shared" si="12"/>
        <v>0.07011874891</v>
      </c>
      <c r="F473" s="5">
        <f t="shared" si="13"/>
        <v>4.030034935</v>
      </c>
      <c r="G473" s="5">
        <f t="shared" si="14"/>
        <v>32.24027948</v>
      </c>
      <c r="H473" s="5">
        <f t="shared" si="15"/>
        <v>34.63047042</v>
      </c>
      <c r="I473" s="5">
        <f t="shared" si="16"/>
        <v>3463.047042</v>
      </c>
      <c r="J473" s="5"/>
      <c r="K473" s="5">
        <f t="shared" si="67"/>
        <v>183</v>
      </c>
      <c r="L473" s="5">
        <f t="shared" si="17"/>
        <v>0.9074911699</v>
      </c>
      <c r="M473" s="5">
        <f t="shared" si="18"/>
        <v>76.94925135</v>
      </c>
      <c r="N473" s="5">
        <f t="shared" si="19"/>
        <v>0.59023672</v>
      </c>
      <c r="O473" s="5">
        <f t="shared" si="20"/>
        <v>4.539603178</v>
      </c>
      <c r="P473" s="5">
        <f t="shared" si="21"/>
        <v>40.85642861</v>
      </c>
      <c r="Q473" s="5">
        <f t="shared" si="22"/>
        <v>36.09282275</v>
      </c>
      <c r="R473" s="5">
        <f t="shared" si="23"/>
        <v>3609.282275</v>
      </c>
      <c r="S473" s="5"/>
      <c r="T473" s="5">
        <f t="shared" si="68"/>
        <v>183</v>
      </c>
      <c r="U473" s="5">
        <f t="shared" si="24"/>
        <v>0.5055838678</v>
      </c>
      <c r="V473" s="5">
        <f t="shared" si="25"/>
        <v>60.22362672</v>
      </c>
      <c r="W473" s="5">
        <f t="shared" si="26"/>
        <v>0.2326626149</v>
      </c>
      <c r="X473" s="5">
        <f t="shared" si="27"/>
        <v>4.183592932</v>
      </c>
      <c r="Y473" s="5">
        <f t="shared" si="28"/>
        <v>41.83592932</v>
      </c>
      <c r="Z473" s="5">
        <f t="shared" si="29"/>
        <v>18.3876974</v>
      </c>
      <c r="AA473" s="5">
        <f t="shared" si="30"/>
        <v>1838.76974</v>
      </c>
      <c r="AB473" s="5"/>
      <c r="AC473" s="5">
        <f t="shared" si="69"/>
        <v>183</v>
      </c>
      <c r="AD473" s="5">
        <f t="shared" si="31"/>
        <v>0.4490530854</v>
      </c>
      <c r="AE473" s="5">
        <f t="shared" si="32"/>
        <v>60.04771352</v>
      </c>
      <c r="AF473" s="5">
        <f t="shared" si="33"/>
        <v>0.017634809</v>
      </c>
      <c r="AG473" s="5">
        <f t="shared" si="34"/>
        <v>4.252931876</v>
      </c>
      <c r="AH473" s="5">
        <f t="shared" si="35"/>
        <v>46.78225064</v>
      </c>
      <c r="AI473" s="5">
        <f t="shared" si="36"/>
        <v>13.26546288</v>
      </c>
      <c r="AJ473" s="5">
        <f t="shared" si="37"/>
        <v>1326.546288</v>
      </c>
      <c r="AK473" s="5"/>
      <c r="AL473" s="5">
        <f t="shared" si="70"/>
        <v>183</v>
      </c>
      <c r="AM473" s="5">
        <f t="shared" si="38"/>
        <v>0.4154088268</v>
      </c>
      <c r="AN473" s="5">
        <f t="shared" si="39"/>
        <v>61.12297311</v>
      </c>
      <c r="AO473" s="5">
        <f t="shared" si="40"/>
        <v>0.3778406802</v>
      </c>
      <c r="AP473" s="5">
        <f t="shared" si="41"/>
        <v>4.894603029</v>
      </c>
      <c r="AQ473" s="5">
        <f t="shared" si="42"/>
        <v>58.73523635</v>
      </c>
      <c r="AR473" s="5">
        <f t="shared" si="43"/>
        <v>2.387736761</v>
      </c>
      <c r="AS473" s="5">
        <f t="shared" si="44"/>
        <v>238.7736761</v>
      </c>
      <c r="AT473" s="5"/>
      <c r="AU473" s="5">
        <f t="shared" si="71"/>
        <v>183</v>
      </c>
      <c r="AV473" s="5">
        <f t="shared" si="45"/>
        <v>0.4516535223</v>
      </c>
      <c r="AW473" s="5">
        <f t="shared" si="46"/>
        <v>61.60168639</v>
      </c>
      <c r="AX473" s="5">
        <f t="shared" si="47"/>
        <v>0.8419720918</v>
      </c>
      <c r="AY473" s="5">
        <f t="shared" si="48"/>
        <v>5.341450102</v>
      </c>
      <c r="AZ473" s="5">
        <f t="shared" si="49"/>
        <v>69.43885133</v>
      </c>
      <c r="BA473" s="5">
        <f t="shared" si="50"/>
        <v>0</v>
      </c>
      <c r="BB473" s="5">
        <f t="shared" si="51"/>
        <v>0</v>
      </c>
      <c r="BC473" s="5"/>
      <c r="BD473" s="5">
        <f t="shared" si="72"/>
        <v>183</v>
      </c>
      <c r="BE473" s="5">
        <f t="shared" si="52"/>
        <v>0.04693159353</v>
      </c>
      <c r="BF473" s="5">
        <f t="shared" si="53"/>
        <v>51.47147417</v>
      </c>
      <c r="BG473" s="5">
        <f t="shared" si="54"/>
        <v>0.2058382611</v>
      </c>
      <c r="BH473" s="5">
        <f t="shared" si="55"/>
        <v>4.00953309</v>
      </c>
      <c r="BI473" s="5">
        <f t="shared" si="56"/>
        <v>56.13346326</v>
      </c>
      <c r="BJ473" s="5">
        <f t="shared" si="57"/>
        <v>0</v>
      </c>
      <c r="BK473" s="5">
        <f t="shared" si="58"/>
        <v>0</v>
      </c>
      <c r="BL473" s="5"/>
      <c r="BM473" s="5">
        <f t="shared" si="73"/>
        <v>183</v>
      </c>
      <c r="BN473" s="5">
        <f t="shared" si="59"/>
        <v>0.388727977</v>
      </c>
      <c r="BO473" s="5">
        <f t="shared" si="60"/>
        <v>62.81150138</v>
      </c>
      <c r="BP473" s="5">
        <f t="shared" si="61"/>
        <v>0.5514791017</v>
      </c>
      <c r="BQ473" s="5">
        <f t="shared" si="62"/>
        <v>4.864111676</v>
      </c>
      <c r="BR473" s="5">
        <f t="shared" si="63"/>
        <v>72.96167514</v>
      </c>
      <c r="BS473" s="5">
        <f t="shared" si="64"/>
        <v>0</v>
      </c>
      <c r="BT473" s="5">
        <f t="shared" si="65"/>
        <v>0</v>
      </c>
    </row>
    <row r="474" ht="13.5" customHeight="1">
      <c r="A474" s="5"/>
      <c r="B474" s="5">
        <f t="shared" si="66"/>
        <v>184</v>
      </c>
      <c r="C474" s="5">
        <f t="shared" si="10"/>
        <v>0.6028047328</v>
      </c>
      <c r="D474" s="5">
        <f t="shared" si="11"/>
        <v>66.50525458</v>
      </c>
      <c r="E474" s="5">
        <f t="shared" si="12"/>
        <v>0.5087897355</v>
      </c>
      <c r="F474" s="5">
        <f t="shared" si="13"/>
        <v>4.587361872</v>
      </c>
      <c r="G474" s="5">
        <f t="shared" si="14"/>
        <v>36.69889497</v>
      </c>
      <c r="H474" s="5">
        <f t="shared" si="15"/>
        <v>29.8063596</v>
      </c>
      <c r="I474" s="5">
        <f t="shared" si="16"/>
        <v>2980.63596</v>
      </c>
      <c r="J474" s="5"/>
      <c r="K474" s="5">
        <f t="shared" si="67"/>
        <v>184</v>
      </c>
      <c r="L474" s="5">
        <f t="shared" si="17"/>
        <v>0.7934525809</v>
      </c>
      <c r="M474" s="5">
        <f t="shared" si="18"/>
        <v>69.22035214</v>
      </c>
      <c r="N474" s="5">
        <f t="shared" si="19"/>
        <v>0.5148725024</v>
      </c>
      <c r="O474" s="5">
        <f t="shared" si="20"/>
        <v>4.564386834</v>
      </c>
      <c r="P474" s="5">
        <f t="shared" si="21"/>
        <v>41.07948151</v>
      </c>
      <c r="Q474" s="5">
        <f t="shared" si="22"/>
        <v>28.14087063</v>
      </c>
      <c r="R474" s="5">
        <f t="shared" si="23"/>
        <v>2814.087063</v>
      </c>
      <c r="S474" s="5"/>
      <c r="T474" s="5">
        <f t="shared" si="68"/>
        <v>184</v>
      </c>
      <c r="U474" s="5">
        <f t="shared" si="24"/>
        <v>0.8843384314</v>
      </c>
      <c r="V474" s="5">
        <f t="shared" si="25"/>
        <v>66.34234431</v>
      </c>
      <c r="W474" s="5">
        <f t="shared" si="26"/>
        <v>0.004596809028</v>
      </c>
      <c r="X474" s="5">
        <f t="shared" si="27"/>
        <v>4.325747299</v>
      </c>
      <c r="Y474" s="5">
        <f t="shared" si="28"/>
        <v>43.25747299</v>
      </c>
      <c r="Z474" s="5">
        <f t="shared" si="29"/>
        <v>23.08487132</v>
      </c>
      <c r="AA474" s="5">
        <f t="shared" si="30"/>
        <v>2308.487132</v>
      </c>
      <c r="AB474" s="5"/>
      <c r="AC474" s="5">
        <f t="shared" si="69"/>
        <v>184</v>
      </c>
      <c r="AD474" s="5">
        <f t="shared" si="31"/>
        <v>0.1812371431</v>
      </c>
      <c r="AE474" s="5">
        <f t="shared" si="32"/>
        <v>55.35169297</v>
      </c>
      <c r="AF474" s="5">
        <f t="shared" si="33"/>
        <v>0.6725676727</v>
      </c>
      <c r="AG474" s="5">
        <f t="shared" si="34"/>
        <v>4.704180926</v>
      </c>
      <c r="AH474" s="5">
        <f t="shared" si="35"/>
        <v>51.74599019</v>
      </c>
      <c r="AI474" s="5">
        <f t="shared" si="36"/>
        <v>3.605702782</v>
      </c>
      <c r="AJ474" s="5">
        <f t="shared" si="37"/>
        <v>360.5702782</v>
      </c>
      <c r="AK474" s="5"/>
      <c r="AL474" s="5">
        <f t="shared" si="70"/>
        <v>184</v>
      </c>
      <c r="AM474" s="5">
        <f t="shared" si="38"/>
        <v>0.6214020513</v>
      </c>
      <c r="AN474" s="5">
        <f t="shared" si="39"/>
        <v>66.26985002</v>
      </c>
      <c r="AO474" s="5">
        <f t="shared" si="40"/>
        <v>0.05213277631</v>
      </c>
      <c r="AP474" s="5">
        <f t="shared" si="41"/>
        <v>4.391611678</v>
      </c>
      <c r="AQ474" s="5">
        <f t="shared" si="42"/>
        <v>52.69934013</v>
      </c>
      <c r="AR474" s="5">
        <f t="shared" si="43"/>
        <v>13.57050989</v>
      </c>
      <c r="AS474" s="5">
        <f t="shared" si="44"/>
        <v>1357.050989</v>
      </c>
      <c r="AT474" s="5"/>
      <c r="AU474" s="5">
        <f t="shared" si="71"/>
        <v>184</v>
      </c>
      <c r="AV474" s="5">
        <f t="shared" si="45"/>
        <v>0.548409893</v>
      </c>
      <c r="AW474" s="5">
        <f t="shared" si="46"/>
        <v>61.36392524</v>
      </c>
      <c r="AX474" s="5">
        <f t="shared" si="47"/>
        <v>0.2531673043</v>
      </c>
      <c r="AY474" s="5">
        <f t="shared" si="48"/>
        <v>4.339039241</v>
      </c>
      <c r="AZ474" s="5">
        <f t="shared" si="49"/>
        <v>56.40751013</v>
      </c>
      <c r="BA474" s="5">
        <f t="shared" si="50"/>
        <v>4.956415102</v>
      </c>
      <c r="BB474" s="5">
        <f t="shared" si="51"/>
        <v>495.6415102</v>
      </c>
      <c r="BC474" s="5"/>
      <c r="BD474" s="5">
        <f t="shared" si="72"/>
        <v>184</v>
      </c>
      <c r="BE474" s="5">
        <f t="shared" si="52"/>
        <v>0.8857603415</v>
      </c>
      <c r="BF474" s="5">
        <f t="shared" si="53"/>
        <v>69.57830329</v>
      </c>
      <c r="BG474" s="5">
        <f t="shared" si="54"/>
        <v>0.04035981183</v>
      </c>
      <c r="BH474" s="5">
        <f t="shared" si="55"/>
        <v>4.17817273</v>
      </c>
      <c r="BI474" s="5">
        <f t="shared" si="56"/>
        <v>58.49441822</v>
      </c>
      <c r="BJ474" s="5">
        <f t="shared" si="57"/>
        <v>11.08388506</v>
      </c>
      <c r="BK474" s="5">
        <f t="shared" si="58"/>
        <v>1108.388506</v>
      </c>
      <c r="BL474" s="5"/>
      <c r="BM474" s="5">
        <f t="shared" si="73"/>
        <v>184</v>
      </c>
      <c r="BN474" s="5">
        <f t="shared" si="59"/>
        <v>0.4683668828</v>
      </c>
      <c r="BO474" s="5">
        <f t="shared" si="60"/>
        <v>64.00940188</v>
      </c>
      <c r="BP474" s="5">
        <f t="shared" si="61"/>
        <v>0.8329008973</v>
      </c>
      <c r="BQ474" s="5">
        <f t="shared" si="62"/>
        <v>5.035734508</v>
      </c>
      <c r="BR474" s="5">
        <f t="shared" si="63"/>
        <v>75.53601762</v>
      </c>
      <c r="BS474" s="5">
        <f t="shared" si="64"/>
        <v>0</v>
      </c>
      <c r="BT474" s="5">
        <f t="shared" si="65"/>
        <v>0</v>
      </c>
    </row>
    <row r="475" ht="13.5" customHeight="1">
      <c r="A475" s="5"/>
      <c r="B475" s="5">
        <f t="shared" si="66"/>
        <v>185</v>
      </c>
      <c r="C475" s="5">
        <f t="shared" si="10"/>
        <v>0.5985889202</v>
      </c>
      <c r="D475" s="5">
        <f t="shared" si="11"/>
        <v>67.82523753</v>
      </c>
      <c r="E475" s="5">
        <f t="shared" si="12"/>
        <v>0.2656580595</v>
      </c>
      <c r="F475" s="5">
        <f t="shared" si="13"/>
        <v>4.129133667</v>
      </c>
      <c r="G475" s="5">
        <f t="shared" si="14"/>
        <v>33.03306934</v>
      </c>
      <c r="H475" s="5">
        <f t="shared" si="15"/>
        <v>34.79216819</v>
      </c>
      <c r="I475" s="5">
        <f t="shared" si="16"/>
        <v>3479.216819</v>
      </c>
      <c r="J475" s="5"/>
      <c r="K475" s="5">
        <f t="shared" si="67"/>
        <v>185</v>
      </c>
      <c r="L475" s="5">
        <f t="shared" si="17"/>
        <v>0.9377919349</v>
      </c>
      <c r="M475" s="5">
        <f t="shared" si="18"/>
        <v>78.11061825</v>
      </c>
      <c r="N475" s="5">
        <f t="shared" si="19"/>
        <v>0.1576150821</v>
      </c>
      <c r="O475" s="5">
        <f t="shared" si="20"/>
        <v>4.140612158</v>
      </c>
      <c r="P475" s="5">
        <f t="shared" si="21"/>
        <v>37.26550942</v>
      </c>
      <c r="Q475" s="5">
        <f t="shared" si="22"/>
        <v>40.84510883</v>
      </c>
      <c r="R475" s="5">
        <f t="shared" si="23"/>
        <v>4084.510883</v>
      </c>
      <c r="S475" s="5"/>
      <c r="T475" s="5">
        <f t="shared" si="68"/>
        <v>185</v>
      </c>
      <c r="U475" s="5">
        <f t="shared" si="24"/>
        <v>0.7820523419</v>
      </c>
      <c r="V475" s="5">
        <f t="shared" si="25"/>
        <v>65.29572428</v>
      </c>
      <c r="W475" s="5">
        <f t="shared" si="26"/>
        <v>0.5085342535</v>
      </c>
      <c r="X475" s="5">
        <f t="shared" si="27"/>
        <v>4.876168016</v>
      </c>
      <c r="Y475" s="5">
        <f t="shared" si="28"/>
        <v>48.76168016</v>
      </c>
      <c r="Z475" s="5">
        <f t="shared" si="29"/>
        <v>16.53404412</v>
      </c>
      <c r="AA475" s="5">
        <f t="shared" si="30"/>
        <v>1653.404412</v>
      </c>
      <c r="AB475" s="5"/>
      <c r="AC475" s="5">
        <f t="shared" si="69"/>
        <v>185</v>
      </c>
      <c r="AD475" s="5">
        <f t="shared" si="31"/>
        <v>0.9375343659</v>
      </c>
      <c r="AE475" s="5">
        <f t="shared" si="32"/>
        <v>78.20968485</v>
      </c>
      <c r="AF475" s="5">
        <f t="shared" si="33"/>
        <v>0.07762631313</v>
      </c>
      <c r="AG475" s="5">
        <f t="shared" si="34"/>
        <v>4.477611151</v>
      </c>
      <c r="AH475" s="5">
        <f t="shared" si="35"/>
        <v>49.25372266</v>
      </c>
      <c r="AI475" s="5">
        <f t="shared" si="36"/>
        <v>28.95596219</v>
      </c>
      <c r="AJ475" s="5">
        <f t="shared" si="37"/>
        <v>2895.596219</v>
      </c>
      <c r="AK475" s="5"/>
      <c r="AL475" s="5">
        <f t="shared" si="70"/>
        <v>185</v>
      </c>
      <c r="AM475" s="5">
        <f t="shared" si="38"/>
        <v>0.5170149547</v>
      </c>
      <c r="AN475" s="5">
        <f t="shared" si="39"/>
        <v>60.33972116</v>
      </c>
      <c r="AO475" s="5">
        <f t="shared" si="40"/>
        <v>0.3946347014</v>
      </c>
      <c r="AP475" s="5">
        <f t="shared" si="41"/>
        <v>4.844636899</v>
      </c>
      <c r="AQ475" s="5">
        <f t="shared" si="42"/>
        <v>58.13564279</v>
      </c>
      <c r="AR475" s="5">
        <f t="shared" si="43"/>
        <v>2.204078372</v>
      </c>
      <c r="AS475" s="5">
        <f t="shared" si="44"/>
        <v>220.4078372</v>
      </c>
      <c r="AT475" s="5"/>
      <c r="AU475" s="5">
        <f t="shared" si="71"/>
        <v>185</v>
      </c>
      <c r="AV475" s="5">
        <f t="shared" si="45"/>
        <v>0.9284228452</v>
      </c>
      <c r="AW475" s="5">
        <f t="shared" si="46"/>
        <v>79.95906656</v>
      </c>
      <c r="AX475" s="5">
        <f t="shared" si="47"/>
        <v>0.5192325731</v>
      </c>
      <c r="AY475" s="5">
        <f t="shared" si="48"/>
        <v>4.558892182</v>
      </c>
      <c r="AZ475" s="5">
        <f t="shared" si="49"/>
        <v>59.26559837</v>
      </c>
      <c r="BA475" s="5">
        <f t="shared" si="50"/>
        <v>20.69346819</v>
      </c>
      <c r="BB475" s="5">
        <f t="shared" si="51"/>
        <v>2069.346819</v>
      </c>
      <c r="BC475" s="5"/>
      <c r="BD475" s="5">
        <f t="shared" si="72"/>
        <v>185</v>
      </c>
      <c r="BE475" s="5">
        <f t="shared" si="52"/>
        <v>0.580195186</v>
      </c>
      <c r="BF475" s="5">
        <f t="shared" si="53"/>
        <v>67.5732722</v>
      </c>
      <c r="BG475" s="5">
        <f t="shared" si="54"/>
        <v>0.2351358151</v>
      </c>
      <c r="BH475" s="5">
        <f t="shared" si="55"/>
        <v>4.256471215</v>
      </c>
      <c r="BI475" s="5">
        <f t="shared" si="56"/>
        <v>59.59059702</v>
      </c>
      <c r="BJ475" s="5">
        <f t="shared" si="57"/>
        <v>7.982675188</v>
      </c>
      <c r="BK475" s="5">
        <f t="shared" si="58"/>
        <v>798.2675188</v>
      </c>
      <c r="BL475" s="5"/>
      <c r="BM475" s="5">
        <f t="shared" si="73"/>
        <v>185</v>
      </c>
      <c r="BN475" s="5">
        <f t="shared" si="59"/>
        <v>0.3668781166</v>
      </c>
      <c r="BO475" s="5">
        <f t="shared" si="60"/>
        <v>63.33825207</v>
      </c>
      <c r="BP475" s="5">
        <f t="shared" si="61"/>
        <v>0.7830277732</v>
      </c>
      <c r="BQ475" s="5">
        <f t="shared" si="62"/>
        <v>5.466373186</v>
      </c>
      <c r="BR475" s="5">
        <f t="shared" si="63"/>
        <v>81.99559779</v>
      </c>
      <c r="BS475" s="5">
        <f t="shared" si="64"/>
        <v>0</v>
      </c>
      <c r="BT475" s="5">
        <f t="shared" si="65"/>
        <v>0</v>
      </c>
    </row>
    <row r="476" ht="13.5" customHeight="1">
      <c r="A476" s="5"/>
      <c r="B476" s="5">
        <f t="shared" si="66"/>
        <v>186</v>
      </c>
      <c r="C476" s="5">
        <f t="shared" si="10"/>
        <v>0.775560634</v>
      </c>
      <c r="D476" s="5">
        <f t="shared" si="11"/>
        <v>67.10802932</v>
      </c>
      <c r="E476" s="5">
        <f t="shared" si="12"/>
        <v>0.8858077744</v>
      </c>
      <c r="F476" s="5">
        <f t="shared" si="13"/>
        <v>5.076444449</v>
      </c>
      <c r="G476" s="5">
        <f t="shared" si="14"/>
        <v>40.61155559</v>
      </c>
      <c r="H476" s="5">
        <f t="shared" si="15"/>
        <v>26.49647372</v>
      </c>
      <c r="I476" s="5">
        <f t="shared" si="16"/>
        <v>2649.647372</v>
      </c>
      <c r="J476" s="5"/>
      <c r="K476" s="5">
        <f t="shared" si="67"/>
        <v>186</v>
      </c>
      <c r="L476" s="5">
        <f t="shared" si="17"/>
        <v>0.8217022377</v>
      </c>
      <c r="M476" s="5">
        <f t="shared" si="18"/>
        <v>67.27584763</v>
      </c>
      <c r="N476" s="5">
        <f t="shared" si="19"/>
        <v>0.249356373</v>
      </c>
      <c r="O476" s="5">
        <f t="shared" si="20"/>
        <v>4.434208019</v>
      </c>
      <c r="P476" s="5">
        <f t="shared" si="21"/>
        <v>39.90787217</v>
      </c>
      <c r="Q476" s="5">
        <f t="shared" si="22"/>
        <v>27.36797546</v>
      </c>
      <c r="R476" s="5">
        <f t="shared" si="23"/>
        <v>2736.797546</v>
      </c>
      <c r="S476" s="5"/>
      <c r="T476" s="5">
        <f t="shared" si="68"/>
        <v>186</v>
      </c>
      <c r="U476" s="5">
        <f t="shared" si="24"/>
        <v>0.3371267459</v>
      </c>
      <c r="V476" s="5">
        <f t="shared" si="25"/>
        <v>61.10464232</v>
      </c>
      <c r="W476" s="5">
        <f t="shared" si="26"/>
        <v>0.8658448341</v>
      </c>
      <c r="X476" s="5">
        <f t="shared" si="27"/>
        <v>5.397031678</v>
      </c>
      <c r="Y476" s="5">
        <f t="shared" si="28"/>
        <v>53.97031678</v>
      </c>
      <c r="Z476" s="5">
        <f t="shared" si="29"/>
        <v>7.134325539</v>
      </c>
      <c r="AA476" s="5">
        <f t="shared" si="30"/>
        <v>713.4325539</v>
      </c>
      <c r="AB476" s="5"/>
      <c r="AC476" s="5">
        <f t="shared" si="69"/>
        <v>186</v>
      </c>
      <c r="AD476" s="5">
        <f t="shared" si="31"/>
        <v>0.05389093882</v>
      </c>
      <c r="AE476" s="5">
        <f t="shared" si="32"/>
        <v>54.24614722</v>
      </c>
      <c r="AF476" s="5">
        <f t="shared" si="33"/>
        <v>0.0499863104</v>
      </c>
      <c r="AG476" s="5">
        <f t="shared" si="34"/>
        <v>4.136583045</v>
      </c>
      <c r="AH476" s="5">
        <f t="shared" si="35"/>
        <v>45.50241349</v>
      </c>
      <c r="AI476" s="5">
        <f t="shared" si="36"/>
        <v>8.743733725</v>
      </c>
      <c r="AJ476" s="5">
        <f t="shared" si="37"/>
        <v>874.3733725</v>
      </c>
      <c r="AK476" s="5"/>
      <c r="AL476" s="5">
        <f t="shared" si="70"/>
        <v>186</v>
      </c>
      <c r="AM476" s="5">
        <f t="shared" si="38"/>
        <v>0.8498228261</v>
      </c>
      <c r="AN476" s="5">
        <f t="shared" si="39"/>
        <v>67.75977916</v>
      </c>
      <c r="AO476" s="5">
        <f t="shared" si="40"/>
        <v>0.3421532731</v>
      </c>
      <c r="AP476" s="5">
        <f t="shared" si="41"/>
        <v>4.857766565</v>
      </c>
      <c r="AQ476" s="5">
        <f t="shared" si="42"/>
        <v>58.29319878</v>
      </c>
      <c r="AR476" s="5">
        <f t="shared" si="43"/>
        <v>9.466580386</v>
      </c>
      <c r="AS476" s="5">
        <f t="shared" si="44"/>
        <v>946.6580386</v>
      </c>
      <c r="AT476" s="5"/>
      <c r="AU476" s="5">
        <f t="shared" si="71"/>
        <v>186</v>
      </c>
      <c r="AV476" s="5">
        <f t="shared" si="45"/>
        <v>0.7348950726</v>
      </c>
      <c r="AW476" s="5">
        <f t="shared" si="46"/>
        <v>68.70551295</v>
      </c>
      <c r="AX476" s="5">
        <f t="shared" si="47"/>
        <v>0.3635651037</v>
      </c>
      <c r="AY476" s="5">
        <f t="shared" si="48"/>
        <v>4.903739943</v>
      </c>
      <c r="AZ476" s="5">
        <f t="shared" si="49"/>
        <v>63.74861926</v>
      </c>
      <c r="BA476" s="5">
        <f t="shared" si="50"/>
        <v>4.956893688</v>
      </c>
      <c r="BB476" s="5">
        <f t="shared" si="51"/>
        <v>495.6893688</v>
      </c>
      <c r="BC476" s="5"/>
      <c r="BD476" s="5">
        <f t="shared" si="72"/>
        <v>186</v>
      </c>
      <c r="BE476" s="5">
        <f t="shared" si="52"/>
        <v>0.1892966083</v>
      </c>
      <c r="BF476" s="5">
        <f t="shared" si="53"/>
        <v>59.23819607</v>
      </c>
      <c r="BG476" s="5">
        <f t="shared" si="54"/>
        <v>0.1902143525</v>
      </c>
      <c r="BH476" s="5">
        <f t="shared" si="55"/>
        <v>4.425773245</v>
      </c>
      <c r="BI476" s="5">
        <f t="shared" si="56"/>
        <v>61.96082543</v>
      </c>
      <c r="BJ476" s="5">
        <f t="shared" si="57"/>
        <v>0</v>
      </c>
      <c r="BK476" s="5">
        <f t="shared" si="58"/>
        <v>0</v>
      </c>
      <c r="BL476" s="5"/>
      <c r="BM476" s="5">
        <f t="shared" si="73"/>
        <v>186</v>
      </c>
      <c r="BN476" s="5">
        <f t="shared" si="59"/>
        <v>0.8514275267</v>
      </c>
      <c r="BO476" s="5">
        <f t="shared" si="60"/>
        <v>65.38326342</v>
      </c>
      <c r="BP476" s="5">
        <f t="shared" si="61"/>
        <v>0.6599298407</v>
      </c>
      <c r="BQ476" s="5">
        <f t="shared" si="62"/>
        <v>4.841659869</v>
      </c>
      <c r="BR476" s="5">
        <f t="shared" si="63"/>
        <v>72.62489804</v>
      </c>
      <c r="BS476" s="5">
        <f t="shared" si="64"/>
        <v>0</v>
      </c>
      <c r="BT476" s="5">
        <f t="shared" si="65"/>
        <v>0</v>
      </c>
    </row>
    <row r="477" ht="13.5" customHeight="1">
      <c r="A477" s="5"/>
      <c r="B477" s="5">
        <f t="shared" si="66"/>
        <v>187</v>
      </c>
      <c r="C477" s="5">
        <f t="shared" si="10"/>
        <v>0.2722124207</v>
      </c>
      <c r="D477" s="5">
        <f t="shared" si="11"/>
        <v>62.52201372</v>
      </c>
      <c r="E477" s="5">
        <f t="shared" si="12"/>
        <v>0.1249581213</v>
      </c>
      <c r="F477" s="5">
        <f t="shared" si="13"/>
        <v>4.22203872</v>
      </c>
      <c r="G477" s="5">
        <f t="shared" si="14"/>
        <v>33.77630976</v>
      </c>
      <c r="H477" s="5">
        <f t="shared" si="15"/>
        <v>28.74570396</v>
      </c>
      <c r="I477" s="5">
        <f t="shared" si="16"/>
        <v>2874.570396</v>
      </c>
      <c r="J477" s="5"/>
      <c r="K477" s="5">
        <f t="shared" si="67"/>
        <v>187</v>
      </c>
      <c r="L477" s="5">
        <f t="shared" si="17"/>
        <v>0.7123495192</v>
      </c>
      <c r="M477" s="5">
        <f t="shared" si="18"/>
        <v>67.25243113</v>
      </c>
      <c r="N477" s="5">
        <f t="shared" si="19"/>
        <v>0.6881355085</v>
      </c>
      <c r="O477" s="5">
        <f t="shared" si="20"/>
        <v>4.570054302</v>
      </c>
      <c r="P477" s="5">
        <f t="shared" si="21"/>
        <v>41.13048872</v>
      </c>
      <c r="Q477" s="5">
        <f t="shared" si="22"/>
        <v>26.12194241</v>
      </c>
      <c r="R477" s="5">
        <f t="shared" si="23"/>
        <v>2612.194241</v>
      </c>
      <c r="S477" s="5"/>
      <c r="T477" s="5">
        <f t="shared" si="68"/>
        <v>187</v>
      </c>
      <c r="U477" s="5">
        <f t="shared" si="24"/>
        <v>0.8983498801</v>
      </c>
      <c r="V477" s="5">
        <f t="shared" si="25"/>
        <v>68.05468415</v>
      </c>
      <c r="W477" s="5">
        <f t="shared" si="26"/>
        <v>0.007139382935</v>
      </c>
      <c r="X477" s="5">
        <f t="shared" si="27"/>
        <v>4.028500024</v>
      </c>
      <c r="Y477" s="5">
        <f t="shared" si="28"/>
        <v>40.28500024</v>
      </c>
      <c r="Z477" s="5">
        <f t="shared" si="29"/>
        <v>27.76968391</v>
      </c>
      <c r="AA477" s="5">
        <f t="shared" si="30"/>
        <v>2776.968391</v>
      </c>
      <c r="AB477" s="5"/>
      <c r="AC477" s="5">
        <f t="shared" si="69"/>
        <v>187</v>
      </c>
      <c r="AD477" s="5">
        <f t="shared" si="31"/>
        <v>0.3325840187</v>
      </c>
      <c r="AE477" s="5">
        <f t="shared" si="32"/>
        <v>62.14540555</v>
      </c>
      <c r="AF477" s="5">
        <f t="shared" si="33"/>
        <v>0.1020666863</v>
      </c>
      <c r="AG477" s="5">
        <f t="shared" si="34"/>
        <v>4.205800328</v>
      </c>
      <c r="AH477" s="5">
        <f t="shared" si="35"/>
        <v>46.26380361</v>
      </c>
      <c r="AI477" s="5">
        <f t="shared" si="36"/>
        <v>15.88160194</v>
      </c>
      <c r="AJ477" s="5">
        <f t="shared" si="37"/>
        <v>1588.160194</v>
      </c>
      <c r="AK477" s="5"/>
      <c r="AL477" s="5">
        <f t="shared" si="70"/>
        <v>187</v>
      </c>
      <c r="AM477" s="5">
        <f t="shared" si="38"/>
        <v>0.4399084662</v>
      </c>
      <c r="AN477" s="5">
        <f t="shared" si="39"/>
        <v>60.35548469</v>
      </c>
      <c r="AO477" s="5">
        <f t="shared" si="40"/>
        <v>0.7404933409</v>
      </c>
      <c r="AP477" s="5">
        <f t="shared" si="41"/>
        <v>5.484768902</v>
      </c>
      <c r="AQ477" s="5">
        <f t="shared" si="42"/>
        <v>65.81722683</v>
      </c>
      <c r="AR477" s="5">
        <f t="shared" si="43"/>
        <v>0</v>
      </c>
      <c r="AS477" s="5">
        <f t="shared" si="44"/>
        <v>0</v>
      </c>
      <c r="AT477" s="5"/>
      <c r="AU477" s="5">
        <f t="shared" si="71"/>
        <v>187</v>
      </c>
      <c r="AV477" s="5">
        <f t="shared" si="45"/>
        <v>0.8477700843</v>
      </c>
      <c r="AW477" s="5">
        <f t="shared" si="46"/>
        <v>69.32953188</v>
      </c>
      <c r="AX477" s="5">
        <f t="shared" si="47"/>
        <v>0.07467619723</v>
      </c>
      <c r="AY477" s="5">
        <f t="shared" si="48"/>
        <v>4.110131991</v>
      </c>
      <c r="AZ477" s="5">
        <f t="shared" si="49"/>
        <v>53.43171588</v>
      </c>
      <c r="BA477" s="5">
        <f t="shared" si="50"/>
        <v>15.897816</v>
      </c>
      <c r="BB477" s="5">
        <f t="shared" si="51"/>
        <v>1589.7816</v>
      </c>
      <c r="BC477" s="5"/>
      <c r="BD477" s="5">
        <f t="shared" si="72"/>
        <v>187</v>
      </c>
      <c r="BE477" s="5">
        <f t="shared" si="52"/>
        <v>0.4097176597</v>
      </c>
      <c r="BF477" s="5">
        <f t="shared" si="53"/>
        <v>60.06053016</v>
      </c>
      <c r="BG477" s="5">
        <f t="shared" si="54"/>
        <v>0.7175150652</v>
      </c>
      <c r="BH477" s="5">
        <f t="shared" si="55"/>
        <v>5.081849726</v>
      </c>
      <c r="BI477" s="5">
        <f t="shared" si="56"/>
        <v>71.14589617</v>
      </c>
      <c r="BJ477" s="5">
        <f t="shared" si="57"/>
        <v>0</v>
      </c>
      <c r="BK477" s="5">
        <f t="shared" si="58"/>
        <v>0</v>
      </c>
      <c r="BL477" s="5"/>
      <c r="BM477" s="5">
        <f t="shared" si="73"/>
        <v>187</v>
      </c>
      <c r="BN477" s="5">
        <f t="shared" si="59"/>
        <v>0.7740650419</v>
      </c>
      <c r="BO477" s="5">
        <f t="shared" si="60"/>
        <v>67.35882514</v>
      </c>
      <c r="BP477" s="5">
        <f t="shared" si="61"/>
        <v>0.6284596518</v>
      </c>
      <c r="BQ477" s="5">
        <f t="shared" si="62"/>
        <v>4.539004228</v>
      </c>
      <c r="BR477" s="5">
        <f t="shared" si="63"/>
        <v>68.08506342</v>
      </c>
      <c r="BS477" s="5">
        <f t="shared" si="64"/>
        <v>0</v>
      </c>
      <c r="BT477" s="5">
        <f t="shared" si="65"/>
        <v>0</v>
      </c>
    </row>
    <row r="478" ht="13.5" customHeight="1">
      <c r="A478" s="5"/>
      <c r="B478" s="5">
        <f t="shared" si="66"/>
        <v>188</v>
      </c>
      <c r="C478" s="5">
        <f t="shared" si="10"/>
        <v>0.3513380457</v>
      </c>
      <c r="D478" s="5">
        <f t="shared" si="11"/>
        <v>64.25757964</v>
      </c>
      <c r="E478" s="5">
        <f t="shared" si="12"/>
        <v>0.1370699318</v>
      </c>
      <c r="F478" s="5">
        <f t="shared" si="13"/>
        <v>4.198996168</v>
      </c>
      <c r="G478" s="5">
        <f t="shared" si="14"/>
        <v>33.59196934</v>
      </c>
      <c r="H478" s="5">
        <f t="shared" si="15"/>
        <v>30.66561029</v>
      </c>
      <c r="I478" s="5">
        <f t="shared" si="16"/>
        <v>3066.561029</v>
      </c>
      <c r="J478" s="5"/>
      <c r="K478" s="5">
        <f t="shared" si="67"/>
        <v>188</v>
      </c>
      <c r="L478" s="5">
        <f t="shared" si="17"/>
        <v>0.4550650577</v>
      </c>
      <c r="M478" s="5">
        <f t="shared" si="18"/>
        <v>62.19242022</v>
      </c>
      <c r="N478" s="5">
        <f t="shared" si="19"/>
        <v>0.3245132604</v>
      </c>
      <c r="O478" s="5">
        <f t="shared" si="20"/>
        <v>4.622681088</v>
      </c>
      <c r="P478" s="5">
        <f t="shared" si="21"/>
        <v>41.60412979</v>
      </c>
      <c r="Q478" s="5">
        <f t="shared" si="22"/>
        <v>20.58829043</v>
      </c>
      <c r="R478" s="5">
        <f t="shared" si="23"/>
        <v>2058.829043</v>
      </c>
      <c r="S478" s="5"/>
      <c r="T478" s="5">
        <f t="shared" si="68"/>
        <v>188</v>
      </c>
      <c r="U478" s="5">
        <f t="shared" si="24"/>
        <v>0.4076193087</v>
      </c>
      <c r="V478" s="5">
        <f t="shared" si="25"/>
        <v>64.49493155</v>
      </c>
      <c r="W478" s="5">
        <f t="shared" si="26"/>
        <v>0.1557275671</v>
      </c>
      <c r="X478" s="5">
        <f t="shared" si="27"/>
        <v>4.207286946</v>
      </c>
      <c r="Y478" s="5">
        <f t="shared" si="28"/>
        <v>42.07286946</v>
      </c>
      <c r="Z478" s="5">
        <f t="shared" si="29"/>
        <v>22.42206209</v>
      </c>
      <c r="AA478" s="5">
        <f t="shared" si="30"/>
        <v>2242.206209</v>
      </c>
      <c r="AB478" s="5"/>
      <c r="AC478" s="5">
        <f t="shared" si="69"/>
        <v>188</v>
      </c>
      <c r="AD478" s="5">
        <f t="shared" si="31"/>
        <v>0.6092983298</v>
      </c>
      <c r="AE478" s="5">
        <f t="shared" si="32"/>
        <v>66.57971427</v>
      </c>
      <c r="AF478" s="5">
        <f t="shared" si="33"/>
        <v>0.3567250086</v>
      </c>
      <c r="AG478" s="5">
        <f t="shared" si="34"/>
        <v>4.819681048</v>
      </c>
      <c r="AH478" s="5">
        <f t="shared" si="35"/>
        <v>53.01649153</v>
      </c>
      <c r="AI478" s="5">
        <f t="shared" si="36"/>
        <v>13.56322273</v>
      </c>
      <c r="AJ478" s="5">
        <f t="shared" si="37"/>
        <v>1356.322273</v>
      </c>
      <c r="AK478" s="5"/>
      <c r="AL478" s="5">
        <f t="shared" si="70"/>
        <v>188</v>
      </c>
      <c r="AM478" s="5">
        <f t="shared" si="38"/>
        <v>0.5995488303</v>
      </c>
      <c r="AN478" s="5">
        <f t="shared" si="39"/>
        <v>65.41538426</v>
      </c>
      <c r="AO478" s="5">
        <f t="shared" si="40"/>
        <v>0.03436458858</v>
      </c>
      <c r="AP478" s="5">
        <f t="shared" si="41"/>
        <v>4.389518405</v>
      </c>
      <c r="AQ478" s="5">
        <f t="shared" si="42"/>
        <v>52.67422086</v>
      </c>
      <c r="AR478" s="5">
        <f t="shared" si="43"/>
        <v>12.7411634</v>
      </c>
      <c r="AS478" s="5">
        <f t="shared" si="44"/>
        <v>1274.11634</v>
      </c>
      <c r="AT478" s="5"/>
      <c r="AU478" s="5">
        <f t="shared" si="71"/>
        <v>188</v>
      </c>
      <c r="AV478" s="5">
        <f t="shared" si="45"/>
        <v>0.7177163791</v>
      </c>
      <c r="AW478" s="5">
        <f t="shared" si="46"/>
        <v>65.78520467</v>
      </c>
      <c r="AX478" s="5">
        <f t="shared" si="47"/>
        <v>0.8824856853</v>
      </c>
      <c r="AY478" s="5">
        <f t="shared" si="48"/>
        <v>5.127576811</v>
      </c>
      <c r="AZ478" s="5">
        <f t="shared" si="49"/>
        <v>66.65849854</v>
      </c>
      <c r="BA478" s="5">
        <f t="shared" si="50"/>
        <v>0</v>
      </c>
      <c r="BB478" s="5">
        <f t="shared" si="51"/>
        <v>0</v>
      </c>
      <c r="BC478" s="5"/>
      <c r="BD478" s="5">
        <f t="shared" si="72"/>
        <v>188</v>
      </c>
      <c r="BE478" s="5">
        <f t="shared" si="52"/>
        <v>0.3236906389</v>
      </c>
      <c r="BF478" s="5">
        <f t="shared" si="53"/>
        <v>64.82095913</v>
      </c>
      <c r="BG478" s="5">
        <f t="shared" si="54"/>
        <v>0.682918501</v>
      </c>
      <c r="BH478" s="5">
        <f t="shared" si="55"/>
        <v>4.69590518</v>
      </c>
      <c r="BI478" s="5">
        <f t="shared" si="56"/>
        <v>65.74267252</v>
      </c>
      <c r="BJ478" s="5">
        <f t="shared" si="57"/>
        <v>0</v>
      </c>
      <c r="BK478" s="5">
        <f t="shared" si="58"/>
        <v>0</v>
      </c>
      <c r="BL478" s="5"/>
      <c r="BM478" s="5">
        <f t="shared" si="73"/>
        <v>188</v>
      </c>
      <c r="BN478" s="5">
        <f t="shared" si="59"/>
        <v>0.8478591962</v>
      </c>
      <c r="BO478" s="5">
        <f t="shared" si="60"/>
        <v>66.54911505</v>
      </c>
      <c r="BP478" s="5">
        <f t="shared" si="61"/>
        <v>0.310203426</v>
      </c>
      <c r="BQ478" s="5">
        <f t="shared" si="62"/>
        <v>4.738308654</v>
      </c>
      <c r="BR478" s="5">
        <f t="shared" si="63"/>
        <v>71.07462982</v>
      </c>
      <c r="BS478" s="5">
        <f t="shared" si="64"/>
        <v>0</v>
      </c>
      <c r="BT478" s="5">
        <f t="shared" si="65"/>
        <v>0</v>
      </c>
    </row>
    <row r="479" ht="13.5" customHeight="1">
      <c r="A479" s="5"/>
      <c r="B479" s="5">
        <f t="shared" si="66"/>
        <v>189</v>
      </c>
      <c r="C479" s="5">
        <f t="shared" si="10"/>
        <v>0.6056831765</v>
      </c>
      <c r="D479" s="5">
        <f t="shared" si="11"/>
        <v>66.22390294</v>
      </c>
      <c r="E479" s="5">
        <f t="shared" si="12"/>
        <v>0.4702969151</v>
      </c>
      <c r="F479" s="5">
        <f t="shared" si="13"/>
        <v>4.583647982</v>
      </c>
      <c r="G479" s="5">
        <f t="shared" si="14"/>
        <v>36.66918386</v>
      </c>
      <c r="H479" s="5">
        <f t="shared" si="15"/>
        <v>29.55471908</v>
      </c>
      <c r="I479" s="5">
        <f t="shared" si="16"/>
        <v>2955.471908</v>
      </c>
      <c r="J479" s="5"/>
      <c r="K479" s="5">
        <f t="shared" si="67"/>
        <v>189</v>
      </c>
      <c r="L479" s="5">
        <f t="shared" si="17"/>
        <v>0.224882233</v>
      </c>
      <c r="M479" s="5">
        <f t="shared" si="18"/>
        <v>58.43485124</v>
      </c>
      <c r="N479" s="5">
        <f t="shared" si="19"/>
        <v>0.3780074881</v>
      </c>
      <c r="O479" s="5">
        <f t="shared" si="20"/>
        <v>4.687054081</v>
      </c>
      <c r="P479" s="5">
        <f t="shared" si="21"/>
        <v>42.18348673</v>
      </c>
      <c r="Q479" s="5">
        <f t="shared" si="22"/>
        <v>16.25136452</v>
      </c>
      <c r="R479" s="5">
        <f t="shared" si="23"/>
        <v>1625.136452</v>
      </c>
      <c r="S479" s="5"/>
      <c r="T479" s="5">
        <f t="shared" si="68"/>
        <v>189</v>
      </c>
      <c r="U479" s="5">
        <f t="shared" si="24"/>
        <v>0.4863526172</v>
      </c>
      <c r="V479" s="5">
        <f t="shared" si="25"/>
        <v>62.81232338</v>
      </c>
      <c r="W479" s="5">
        <f t="shared" si="26"/>
        <v>0.9434312252</v>
      </c>
      <c r="X479" s="5">
        <f t="shared" si="27"/>
        <v>5.773738415</v>
      </c>
      <c r="Y479" s="5">
        <f t="shared" si="28"/>
        <v>57.73738415</v>
      </c>
      <c r="Z479" s="5">
        <f t="shared" si="29"/>
        <v>5.074939229</v>
      </c>
      <c r="AA479" s="5">
        <f t="shared" si="30"/>
        <v>507.4939229</v>
      </c>
      <c r="AB479" s="5"/>
      <c r="AC479" s="5">
        <f t="shared" si="69"/>
        <v>189</v>
      </c>
      <c r="AD479" s="5">
        <f t="shared" si="31"/>
        <v>0.1536624471</v>
      </c>
      <c r="AE479" s="5">
        <f t="shared" si="32"/>
        <v>58.98300981</v>
      </c>
      <c r="AF479" s="5">
        <f t="shared" si="33"/>
        <v>0.4870437405</v>
      </c>
      <c r="AG479" s="5">
        <f t="shared" si="34"/>
        <v>4.99477349</v>
      </c>
      <c r="AH479" s="5">
        <f t="shared" si="35"/>
        <v>54.94250838</v>
      </c>
      <c r="AI479" s="5">
        <f t="shared" si="36"/>
        <v>4.040501428</v>
      </c>
      <c r="AJ479" s="5">
        <f t="shared" si="37"/>
        <v>404.0501428</v>
      </c>
      <c r="AK479" s="5"/>
      <c r="AL479" s="5">
        <f t="shared" si="70"/>
        <v>189</v>
      </c>
      <c r="AM479" s="5">
        <f t="shared" si="38"/>
        <v>0.1868617012</v>
      </c>
      <c r="AN479" s="5">
        <f t="shared" si="39"/>
        <v>56.88324263</v>
      </c>
      <c r="AO479" s="5">
        <f t="shared" si="40"/>
        <v>0.9952437509</v>
      </c>
      <c r="AP479" s="5">
        <f t="shared" si="41"/>
        <v>5.950532189</v>
      </c>
      <c r="AQ479" s="5">
        <f t="shared" si="42"/>
        <v>71.40638627</v>
      </c>
      <c r="AR479" s="5">
        <f t="shared" si="43"/>
        <v>0</v>
      </c>
      <c r="AS479" s="5">
        <f t="shared" si="44"/>
        <v>0</v>
      </c>
      <c r="AT479" s="5"/>
      <c r="AU479" s="5">
        <f t="shared" si="71"/>
        <v>189</v>
      </c>
      <c r="AV479" s="5">
        <f t="shared" si="45"/>
        <v>0.4072522434</v>
      </c>
      <c r="AW479" s="5">
        <f t="shared" si="46"/>
        <v>63.52714431</v>
      </c>
      <c r="AX479" s="5">
        <f t="shared" si="47"/>
        <v>0.02851068369</v>
      </c>
      <c r="AY479" s="5">
        <f t="shared" si="48"/>
        <v>4.272497866</v>
      </c>
      <c r="AZ479" s="5">
        <f t="shared" si="49"/>
        <v>55.54247225</v>
      </c>
      <c r="BA479" s="5">
        <f t="shared" si="50"/>
        <v>7.984672052</v>
      </c>
      <c r="BB479" s="5">
        <f t="shared" si="51"/>
        <v>798.4672052</v>
      </c>
      <c r="BC479" s="5"/>
      <c r="BD479" s="5">
        <f t="shared" si="72"/>
        <v>189</v>
      </c>
      <c r="BE479" s="5">
        <f t="shared" si="52"/>
        <v>0.5795555177</v>
      </c>
      <c r="BF479" s="5">
        <f t="shared" si="53"/>
        <v>67.9697805</v>
      </c>
      <c r="BG479" s="5">
        <f t="shared" si="54"/>
        <v>0.4769067837</v>
      </c>
      <c r="BH479" s="5">
        <f t="shared" si="55"/>
        <v>4.787308339</v>
      </c>
      <c r="BI479" s="5">
        <f t="shared" si="56"/>
        <v>67.02231674</v>
      </c>
      <c r="BJ479" s="5">
        <f t="shared" si="57"/>
        <v>0.9474637572</v>
      </c>
      <c r="BK479" s="5">
        <f t="shared" si="58"/>
        <v>94.74637572</v>
      </c>
      <c r="BL479" s="5"/>
      <c r="BM479" s="5">
        <f t="shared" si="73"/>
        <v>189</v>
      </c>
      <c r="BN479" s="5">
        <f t="shared" si="59"/>
        <v>0.6012590513</v>
      </c>
      <c r="BO479" s="5">
        <f t="shared" si="60"/>
        <v>69.01808272</v>
      </c>
      <c r="BP479" s="5">
        <f t="shared" si="61"/>
        <v>0.6996362481</v>
      </c>
      <c r="BQ479" s="5">
        <f t="shared" si="62"/>
        <v>4.978320025</v>
      </c>
      <c r="BR479" s="5">
        <f t="shared" si="63"/>
        <v>74.67480037</v>
      </c>
      <c r="BS479" s="5">
        <f t="shared" si="64"/>
        <v>0</v>
      </c>
      <c r="BT479" s="5">
        <f t="shared" si="65"/>
        <v>0</v>
      </c>
    </row>
    <row r="480" ht="13.5" customHeight="1">
      <c r="A480" s="5"/>
      <c r="B480" s="5">
        <f t="shared" si="66"/>
        <v>190</v>
      </c>
      <c r="C480" s="5">
        <f t="shared" si="10"/>
        <v>0.6098225536</v>
      </c>
      <c r="D480" s="5">
        <f t="shared" si="11"/>
        <v>65.71338458</v>
      </c>
      <c r="E480" s="5">
        <f t="shared" si="12"/>
        <v>0.4794382534</v>
      </c>
      <c r="F480" s="5">
        <f t="shared" si="13"/>
        <v>4.78664425</v>
      </c>
      <c r="G480" s="5">
        <f t="shared" si="14"/>
        <v>38.293154</v>
      </c>
      <c r="H480" s="5">
        <f t="shared" si="15"/>
        <v>27.42023058</v>
      </c>
      <c r="I480" s="5">
        <f t="shared" si="16"/>
        <v>2742.023058</v>
      </c>
      <c r="J480" s="5"/>
      <c r="K480" s="5">
        <f t="shared" si="67"/>
        <v>190</v>
      </c>
      <c r="L480" s="5">
        <f t="shared" si="17"/>
        <v>0.4649904477</v>
      </c>
      <c r="M480" s="5">
        <f t="shared" si="18"/>
        <v>64.77573245</v>
      </c>
      <c r="N480" s="5">
        <f t="shared" si="19"/>
        <v>0.1998014666</v>
      </c>
      <c r="O480" s="5">
        <f t="shared" si="20"/>
        <v>4.12048343</v>
      </c>
      <c r="P480" s="5">
        <f t="shared" si="21"/>
        <v>37.08435087</v>
      </c>
      <c r="Q480" s="5">
        <f t="shared" si="22"/>
        <v>27.69138159</v>
      </c>
      <c r="R480" s="5">
        <f t="shared" si="23"/>
        <v>2769.138159</v>
      </c>
      <c r="S480" s="5"/>
      <c r="T480" s="5">
        <f t="shared" si="68"/>
        <v>190</v>
      </c>
      <c r="U480" s="5">
        <f t="shared" si="24"/>
        <v>0.9001369174</v>
      </c>
      <c r="V480" s="5">
        <f t="shared" si="25"/>
        <v>75.92969217</v>
      </c>
      <c r="W480" s="5">
        <f t="shared" si="26"/>
        <v>0.2119094657</v>
      </c>
      <c r="X480" s="5">
        <f t="shared" si="27"/>
        <v>4.136949833</v>
      </c>
      <c r="Y480" s="5">
        <f t="shared" si="28"/>
        <v>41.36949833</v>
      </c>
      <c r="Z480" s="5">
        <f t="shared" si="29"/>
        <v>34.56019384</v>
      </c>
      <c r="AA480" s="5">
        <f t="shared" si="30"/>
        <v>3456.019384</v>
      </c>
      <c r="AB480" s="5"/>
      <c r="AC480" s="5">
        <f t="shared" si="69"/>
        <v>190</v>
      </c>
      <c r="AD480" s="5">
        <f t="shared" si="31"/>
        <v>0.3042024812</v>
      </c>
      <c r="AE480" s="5">
        <f t="shared" si="32"/>
        <v>63.75614263</v>
      </c>
      <c r="AF480" s="5">
        <f t="shared" si="33"/>
        <v>0.04092052673</v>
      </c>
      <c r="AG480" s="5">
        <f t="shared" si="34"/>
        <v>4.332132624</v>
      </c>
      <c r="AH480" s="5">
        <f t="shared" si="35"/>
        <v>47.65345886</v>
      </c>
      <c r="AI480" s="5">
        <f t="shared" si="36"/>
        <v>16.10268376</v>
      </c>
      <c r="AJ480" s="5">
        <f t="shared" si="37"/>
        <v>1610.268376</v>
      </c>
      <c r="AK480" s="5"/>
      <c r="AL480" s="5">
        <f t="shared" si="70"/>
        <v>190</v>
      </c>
      <c r="AM480" s="5">
        <f t="shared" si="38"/>
        <v>0.7426247443</v>
      </c>
      <c r="AN480" s="5">
        <f t="shared" si="39"/>
        <v>68.05989629</v>
      </c>
      <c r="AO480" s="5">
        <f t="shared" si="40"/>
        <v>0.3403070513</v>
      </c>
      <c r="AP480" s="5">
        <f t="shared" si="41"/>
        <v>4.699995328</v>
      </c>
      <c r="AQ480" s="5">
        <f t="shared" si="42"/>
        <v>56.39994393</v>
      </c>
      <c r="AR480" s="5">
        <f t="shared" si="43"/>
        <v>11.65995236</v>
      </c>
      <c r="AS480" s="5">
        <f t="shared" si="44"/>
        <v>1165.995236</v>
      </c>
      <c r="AT480" s="5"/>
      <c r="AU480" s="5">
        <f t="shared" si="71"/>
        <v>190</v>
      </c>
      <c r="AV480" s="5">
        <f t="shared" si="45"/>
        <v>0.257386626</v>
      </c>
      <c r="AW480" s="5">
        <f t="shared" si="46"/>
        <v>60.67345985</v>
      </c>
      <c r="AX480" s="5">
        <f t="shared" si="47"/>
        <v>0.1945632351</v>
      </c>
      <c r="AY480" s="5">
        <f t="shared" si="48"/>
        <v>4.224967867</v>
      </c>
      <c r="AZ480" s="5">
        <f t="shared" si="49"/>
        <v>54.92458228</v>
      </c>
      <c r="BA480" s="5">
        <f t="shared" si="50"/>
        <v>5.74887757</v>
      </c>
      <c r="BB480" s="5">
        <f t="shared" si="51"/>
        <v>574.887757</v>
      </c>
      <c r="BC480" s="5"/>
      <c r="BD480" s="5">
        <f t="shared" si="72"/>
        <v>190</v>
      </c>
      <c r="BE480" s="5">
        <f t="shared" si="52"/>
        <v>0.4064764176</v>
      </c>
      <c r="BF480" s="5">
        <f t="shared" si="53"/>
        <v>61.94768916</v>
      </c>
      <c r="BG480" s="5">
        <f t="shared" si="54"/>
        <v>0.5947348313</v>
      </c>
      <c r="BH480" s="5">
        <f t="shared" si="55"/>
        <v>4.527897595</v>
      </c>
      <c r="BI480" s="5">
        <f t="shared" si="56"/>
        <v>63.39056633</v>
      </c>
      <c r="BJ480" s="5">
        <f t="shared" si="57"/>
        <v>0</v>
      </c>
      <c r="BK480" s="5">
        <f t="shared" si="58"/>
        <v>0</v>
      </c>
      <c r="BL480" s="5"/>
      <c r="BM480" s="5">
        <f t="shared" si="73"/>
        <v>190</v>
      </c>
      <c r="BN480" s="5">
        <f t="shared" si="59"/>
        <v>0.4345514444</v>
      </c>
      <c r="BO480" s="5">
        <f t="shared" si="60"/>
        <v>60.04777579</v>
      </c>
      <c r="BP480" s="5">
        <f t="shared" si="61"/>
        <v>0.4259738448</v>
      </c>
      <c r="BQ480" s="5">
        <f t="shared" si="62"/>
        <v>4.903228424</v>
      </c>
      <c r="BR480" s="5">
        <f t="shared" si="63"/>
        <v>73.54842636</v>
      </c>
      <c r="BS480" s="5">
        <f t="shared" si="64"/>
        <v>0</v>
      </c>
      <c r="BT480" s="5">
        <f t="shared" si="65"/>
        <v>0</v>
      </c>
    </row>
    <row r="481" ht="13.5" customHeight="1">
      <c r="A481" s="5"/>
      <c r="B481" s="5">
        <f t="shared" si="66"/>
        <v>191</v>
      </c>
      <c r="C481" s="5">
        <f t="shared" si="10"/>
        <v>0.05305095109</v>
      </c>
      <c r="D481" s="5">
        <f t="shared" si="11"/>
        <v>53.4363592</v>
      </c>
      <c r="E481" s="5">
        <f t="shared" si="12"/>
        <v>0.07479503667</v>
      </c>
      <c r="F481" s="5">
        <f t="shared" si="13"/>
        <v>4.175866133</v>
      </c>
      <c r="G481" s="5">
        <f t="shared" si="14"/>
        <v>33.40692907</v>
      </c>
      <c r="H481" s="5">
        <f t="shared" si="15"/>
        <v>20.02943014</v>
      </c>
      <c r="I481" s="5">
        <f t="shared" si="16"/>
        <v>2002.943014</v>
      </c>
      <c r="J481" s="5"/>
      <c r="K481" s="5">
        <f t="shared" si="67"/>
        <v>191</v>
      </c>
      <c r="L481" s="5">
        <f t="shared" si="17"/>
        <v>0.6433220787</v>
      </c>
      <c r="M481" s="5">
        <f t="shared" si="18"/>
        <v>66.16427422</v>
      </c>
      <c r="N481" s="5">
        <f t="shared" si="19"/>
        <v>0.2285427265</v>
      </c>
      <c r="O481" s="5">
        <f t="shared" si="20"/>
        <v>4.004635332</v>
      </c>
      <c r="P481" s="5">
        <f t="shared" si="21"/>
        <v>36.04171799</v>
      </c>
      <c r="Q481" s="5">
        <f t="shared" si="22"/>
        <v>30.12255623</v>
      </c>
      <c r="R481" s="5">
        <f t="shared" si="23"/>
        <v>3012.255623</v>
      </c>
      <c r="S481" s="5"/>
      <c r="T481" s="5">
        <f t="shared" si="68"/>
        <v>191</v>
      </c>
      <c r="U481" s="5">
        <f t="shared" si="24"/>
        <v>0.8555613752</v>
      </c>
      <c r="V481" s="5">
        <f t="shared" si="25"/>
        <v>68.31916383</v>
      </c>
      <c r="W481" s="5">
        <f t="shared" si="26"/>
        <v>0.5958096026</v>
      </c>
      <c r="X481" s="5">
        <f t="shared" si="27"/>
        <v>4.902754959</v>
      </c>
      <c r="Y481" s="5">
        <f t="shared" si="28"/>
        <v>49.02754959</v>
      </c>
      <c r="Z481" s="5">
        <f t="shared" si="29"/>
        <v>19.29161425</v>
      </c>
      <c r="AA481" s="5">
        <f t="shared" si="30"/>
        <v>1929.161425</v>
      </c>
      <c r="AB481" s="5"/>
      <c r="AC481" s="5">
        <f t="shared" si="69"/>
        <v>191</v>
      </c>
      <c r="AD481" s="5">
        <f t="shared" si="31"/>
        <v>0.2912889607</v>
      </c>
      <c r="AE481" s="5">
        <f t="shared" si="32"/>
        <v>63.20086246</v>
      </c>
      <c r="AF481" s="5">
        <f t="shared" si="33"/>
        <v>0.1757240819</v>
      </c>
      <c r="AG481" s="5">
        <f t="shared" si="34"/>
        <v>4.225155346</v>
      </c>
      <c r="AH481" s="5">
        <f t="shared" si="35"/>
        <v>46.47670881</v>
      </c>
      <c r="AI481" s="5">
        <f t="shared" si="36"/>
        <v>16.72415365</v>
      </c>
      <c r="AJ481" s="5">
        <f t="shared" si="37"/>
        <v>1672.415365</v>
      </c>
      <c r="AK481" s="5"/>
      <c r="AL481" s="5">
        <f t="shared" si="70"/>
        <v>191</v>
      </c>
      <c r="AM481" s="5">
        <f t="shared" si="38"/>
        <v>0.8881705466</v>
      </c>
      <c r="AN481" s="5">
        <f t="shared" si="39"/>
        <v>68.96974302</v>
      </c>
      <c r="AO481" s="5">
        <f t="shared" si="40"/>
        <v>0.4771092989</v>
      </c>
      <c r="AP481" s="5">
        <f t="shared" si="41"/>
        <v>4.953931115</v>
      </c>
      <c r="AQ481" s="5">
        <f t="shared" si="42"/>
        <v>59.44717337</v>
      </c>
      <c r="AR481" s="5">
        <f t="shared" si="43"/>
        <v>9.522569644</v>
      </c>
      <c r="AS481" s="5">
        <f t="shared" si="44"/>
        <v>952.2569644</v>
      </c>
      <c r="AT481" s="5"/>
      <c r="AU481" s="5">
        <f t="shared" si="71"/>
        <v>191</v>
      </c>
      <c r="AV481" s="5">
        <f t="shared" si="45"/>
        <v>0.8017586845</v>
      </c>
      <c r="AW481" s="5">
        <f t="shared" si="46"/>
        <v>67.85483414</v>
      </c>
      <c r="AX481" s="5">
        <f t="shared" si="47"/>
        <v>0.7971677</v>
      </c>
      <c r="AY481" s="5">
        <f t="shared" si="48"/>
        <v>5.174908667</v>
      </c>
      <c r="AZ481" s="5">
        <f t="shared" si="49"/>
        <v>67.27381267</v>
      </c>
      <c r="BA481" s="5">
        <f t="shared" si="50"/>
        <v>0.5810214791</v>
      </c>
      <c r="BB481" s="5">
        <f t="shared" si="51"/>
        <v>58.10214791</v>
      </c>
      <c r="BC481" s="5"/>
      <c r="BD481" s="5">
        <f t="shared" si="72"/>
        <v>191</v>
      </c>
      <c r="BE481" s="5">
        <f t="shared" si="52"/>
        <v>0.1289812705</v>
      </c>
      <c r="BF481" s="5">
        <f t="shared" si="53"/>
        <v>55.93555854</v>
      </c>
      <c r="BG481" s="5">
        <f t="shared" si="54"/>
        <v>0.07079160399</v>
      </c>
      <c r="BH481" s="5">
        <f t="shared" si="55"/>
        <v>4.255779093</v>
      </c>
      <c r="BI481" s="5">
        <f t="shared" si="56"/>
        <v>59.58090731</v>
      </c>
      <c r="BJ481" s="5">
        <f t="shared" si="57"/>
        <v>0</v>
      </c>
      <c r="BK481" s="5">
        <f t="shared" si="58"/>
        <v>0</v>
      </c>
      <c r="BL481" s="5"/>
      <c r="BM481" s="5">
        <f t="shared" si="73"/>
        <v>191</v>
      </c>
      <c r="BN481" s="5">
        <f t="shared" si="59"/>
        <v>0.7893609433</v>
      </c>
      <c r="BO481" s="5">
        <f t="shared" si="60"/>
        <v>69.13628205</v>
      </c>
      <c r="BP481" s="5">
        <f t="shared" si="61"/>
        <v>0.2661778799</v>
      </c>
      <c r="BQ481" s="5">
        <f t="shared" si="62"/>
        <v>4.147381365</v>
      </c>
      <c r="BR481" s="5">
        <f t="shared" si="63"/>
        <v>62.21072048</v>
      </c>
      <c r="BS481" s="5">
        <f t="shared" si="64"/>
        <v>6.925561576</v>
      </c>
      <c r="BT481" s="5">
        <f t="shared" si="65"/>
        <v>692.5561576</v>
      </c>
    </row>
    <row r="482" ht="13.5" customHeight="1">
      <c r="A482" s="5"/>
      <c r="B482" s="5">
        <f t="shared" si="66"/>
        <v>192</v>
      </c>
      <c r="C482" s="5">
        <f t="shared" si="10"/>
        <v>0.6186237844</v>
      </c>
      <c r="D482" s="5">
        <f t="shared" si="11"/>
        <v>68.91093313</v>
      </c>
      <c r="E482" s="5">
        <f t="shared" si="12"/>
        <v>0.6258050322</v>
      </c>
      <c r="F482" s="5">
        <f t="shared" si="13"/>
        <v>4.920277773</v>
      </c>
      <c r="G482" s="5">
        <f t="shared" si="14"/>
        <v>39.36222218</v>
      </c>
      <c r="H482" s="5">
        <f t="shared" si="15"/>
        <v>29.54871094</v>
      </c>
      <c r="I482" s="5">
        <f t="shared" si="16"/>
        <v>2954.871094</v>
      </c>
      <c r="J482" s="5"/>
      <c r="K482" s="5">
        <f t="shared" si="67"/>
        <v>192</v>
      </c>
      <c r="L482" s="5">
        <f t="shared" si="17"/>
        <v>0.01535374019</v>
      </c>
      <c r="M482" s="5">
        <f t="shared" si="18"/>
        <v>53.71901377</v>
      </c>
      <c r="N482" s="5">
        <f t="shared" si="19"/>
        <v>0.8113726239</v>
      </c>
      <c r="O482" s="5">
        <f t="shared" si="20"/>
        <v>5.090563279</v>
      </c>
      <c r="P482" s="5">
        <f t="shared" si="21"/>
        <v>45.81506951</v>
      </c>
      <c r="Q482" s="5">
        <f t="shared" si="22"/>
        <v>7.903944259</v>
      </c>
      <c r="R482" s="5">
        <f t="shared" si="23"/>
        <v>790.3944259</v>
      </c>
      <c r="S482" s="5"/>
      <c r="T482" s="5">
        <f t="shared" si="68"/>
        <v>192</v>
      </c>
      <c r="U482" s="5">
        <f t="shared" si="24"/>
        <v>0.5114226045</v>
      </c>
      <c r="V482" s="5">
        <f t="shared" si="25"/>
        <v>60.12705739</v>
      </c>
      <c r="W482" s="5">
        <f t="shared" si="26"/>
        <v>0.09024902227</v>
      </c>
      <c r="X482" s="5">
        <f t="shared" si="27"/>
        <v>4.268626219</v>
      </c>
      <c r="Y482" s="5">
        <f t="shared" si="28"/>
        <v>42.68626219</v>
      </c>
      <c r="Z482" s="5">
        <f t="shared" si="29"/>
        <v>17.4407952</v>
      </c>
      <c r="AA482" s="5">
        <f t="shared" si="30"/>
        <v>1744.07952</v>
      </c>
      <c r="AB482" s="5"/>
      <c r="AC482" s="5">
        <f t="shared" si="69"/>
        <v>192</v>
      </c>
      <c r="AD482" s="5">
        <f t="shared" si="31"/>
        <v>0.7753443071</v>
      </c>
      <c r="AE482" s="5">
        <f t="shared" si="32"/>
        <v>66.05352029</v>
      </c>
      <c r="AF482" s="5">
        <f t="shared" si="33"/>
        <v>0.2778548239</v>
      </c>
      <c r="AG482" s="5">
        <f t="shared" si="34"/>
        <v>4.383610147</v>
      </c>
      <c r="AH482" s="5">
        <f t="shared" si="35"/>
        <v>48.21971161</v>
      </c>
      <c r="AI482" s="5">
        <f t="shared" si="36"/>
        <v>17.83380868</v>
      </c>
      <c r="AJ482" s="5">
        <f t="shared" si="37"/>
        <v>1783.380868</v>
      </c>
      <c r="AK482" s="5"/>
      <c r="AL482" s="5">
        <f t="shared" si="70"/>
        <v>192</v>
      </c>
      <c r="AM482" s="5">
        <f t="shared" si="38"/>
        <v>0.9694246593</v>
      </c>
      <c r="AN482" s="5">
        <f t="shared" si="39"/>
        <v>75.74993452</v>
      </c>
      <c r="AO482" s="5">
        <f t="shared" si="40"/>
        <v>0.5632844889</v>
      </c>
      <c r="AP482" s="5">
        <f t="shared" si="41"/>
        <v>4.916551557</v>
      </c>
      <c r="AQ482" s="5">
        <f t="shared" si="42"/>
        <v>58.99861869</v>
      </c>
      <c r="AR482" s="5">
        <f t="shared" si="43"/>
        <v>16.75131583</v>
      </c>
      <c r="AS482" s="5">
        <f t="shared" si="44"/>
        <v>1675.131583</v>
      </c>
      <c r="AT482" s="5"/>
      <c r="AU482" s="5">
        <f t="shared" si="71"/>
        <v>192</v>
      </c>
      <c r="AV482" s="5">
        <f t="shared" si="45"/>
        <v>0.008511510527</v>
      </c>
      <c r="AW482" s="5">
        <f t="shared" si="46"/>
        <v>54.12094959</v>
      </c>
      <c r="AX482" s="5">
        <f t="shared" si="47"/>
        <v>0.265911129</v>
      </c>
      <c r="AY482" s="5">
        <f t="shared" si="48"/>
        <v>4.421733994</v>
      </c>
      <c r="AZ482" s="5">
        <f t="shared" si="49"/>
        <v>57.48254192</v>
      </c>
      <c r="BA482" s="5">
        <f t="shared" si="50"/>
        <v>0</v>
      </c>
      <c r="BB482" s="5">
        <f t="shared" si="51"/>
        <v>0</v>
      </c>
      <c r="BC482" s="5"/>
      <c r="BD482" s="5">
        <f t="shared" si="72"/>
        <v>192</v>
      </c>
      <c r="BE482" s="5">
        <f t="shared" si="52"/>
        <v>0.2191346888</v>
      </c>
      <c r="BF482" s="5">
        <f t="shared" si="53"/>
        <v>59.7437964</v>
      </c>
      <c r="BG482" s="5">
        <f t="shared" si="54"/>
        <v>0.310970993</v>
      </c>
      <c r="BH482" s="5">
        <f t="shared" si="55"/>
        <v>4.719475246</v>
      </c>
      <c r="BI482" s="5">
        <f t="shared" si="56"/>
        <v>66.07265345</v>
      </c>
      <c r="BJ482" s="5">
        <f t="shared" si="57"/>
        <v>0</v>
      </c>
      <c r="BK482" s="5">
        <f t="shared" si="58"/>
        <v>0</v>
      </c>
      <c r="BL482" s="5"/>
      <c r="BM482" s="5">
        <f t="shared" si="73"/>
        <v>192</v>
      </c>
      <c r="BN482" s="5">
        <f t="shared" si="59"/>
        <v>0.3519107855</v>
      </c>
      <c r="BO482" s="5">
        <f t="shared" si="60"/>
        <v>60.03031803</v>
      </c>
      <c r="BP482" s="5">
        <f t="shared" si="61"/>
        <v>0.6046395273</v>
      </c>
      <c r="BQ482" s="5">
        <f t="shared" si="62"/>
        <v>4.784593583</v>
      </c>
      <c r="BR482" s="5">
        <f t="shared" si="63"/>
        <v>71.76890375</v>
      </c>
      <c r="BS482" s="5">
        <f t="shared" si="64"/>
        <v>0</v>
      </c>
      <c r="BT482" s="5">
        <f t="shared" si="65"/>
        <v>0</v>
      </c>
    </row>
    <row r="483" ht="13.5" customHeight="1">
      <c r="A483" s="5"/>
      <c r="B483" s="5">
        <f t="shared" si="66"/>
        <v>193</v>
      </c>
      <c r="C483" s="5">
        <f t="shared" si="10"/>
        <v>0.3824521097</v>
      </c>
      <c r="D483" s="5">
        <f t="shared" si="11"/>
        <v>62.0832244</v>
      </c>
      <c r="E483" s="5">
        <f t="shared" si="12"/>
        <v>0.1080997239</v>
      </c>
      <c r="F483" s="5">
        <f t="shared" si="13"/>
        <v>4.20883478</v>
      </c>
      <c r="G483" s="5">
        <f t="shared" si="14"/>
        <v>33.67067824</v>
      </c>
      <c r="H483" s="5">
        <f t="shared" si="15"/>
        <v>28.41254616</v>
      </c>
      <c r="I483" s="5">
        <f t="shared" si="16"/>
        <v>2841.254616</v>
      </c>
      <c r="J483" s="5"/>
      <c r="K483" s="5">
        <f t="shared" si="67"/>
        <v>193</v>
      </c>
      <c r="L483" s="5">
        <f t="shared" si="17"/>
        <v>0.2188851936</v>
      </c>
      <c r="M483" s="5">
        <f t="shared" si="18"/>
        <v>55.74054405</v>
      </c>
      <c r="N483" s="5">
        <f t="shared" si="19"/>
        <v>0.8899674584</v>
      </c>
      <c r="O483" s="5">
        <f t="shared" si="20"/>
        <v>5.304269758</v>
      </c>
      <c r="P483" s="5">
        <f t="shared" si="21"/>
        <v>47.73842782</v>
      </c>
      <c r="Q483" s="5">
        <f t="shared" si="22"/>
        <v>8.002116227</v>
      </c>
      <c r="R483" s="5">
        <f t="shared" si="23"/>
        <v>800.2116227</v>
      </c>
      <c r="S483" s="5"/>
      <c r="T483" s="5">
        <f t="shared" si="68"/>
        <v>193</v>
      </c>
      <c r="U483" s="5">
        <f t="shared" si="24"/>
        <v>0.455293931</v>
      </c>
      <c r="V483" s="5">
        <f t="shared" si="25"/>
        <v>63.10715032</v>
      </c>
      <c r="W483" s="5">
        <f t="shared" si="26"/>
        <v>0.6512195594</v>
      </c>
      <c r="X483" s="5">
        <f t="shared" si="27"/>
        <v>4.542505226</v>
      </c>
      <c r="Y483" s="5">
        <f t="shared" si="28"/>
        <v>45.42505226</v>
      </c>
      <c r="Z483" s="5">
        <f t="shared" si="29"/>
        <v>17.68209806</v>
      </c>
      <c r="AA483" s="5">
        <f t="shared" si="30"/>
        <v>1768.209806</v>
      </c>
      <c r="AB483" s="5"/>
      <c r="AC483" s="5">
        <f t="shared" si="69"/>
        <v>193</v>
      </c>
      <c r="AD483" s="5">
        <f t="shared" si="31"/>
        <v>0.1056855052</v>
      </c>
      <c r="AE483" s="5">
        <f t="shared" si="32"/>
        <v>57.59112974</v>
      </c>
      <c r="AF483" s="5">
        <f t="shared" si="33"/>
        <v>0.9097455353</v>
      </c>
      <c r="AG483" s="5">
        <f t="shared" si="34"/>
        <v>5.56326159</v>
      </c>
      <c r="AH483" s="5">
        <f t="shared" si="35"/>
        <v>61.19587749</v>
      </c>
      <c r="AI483" s="5">
        <f t="shared" si="36"/>
        <v>0</v>
      </c>
      <c r="AJ483" s="5">
        <f t="shared" si="37"/>
        <v>0</v>
      </c>
      <c r="AK483" s="5"/>
      <c r="AL483" s="5">
        <f t="shared" si="70"/>
        <v>193</v>
      </c>
      <c r="AM483" s="5">
        <f t="shared" si="38"/>
        <v>0.6140666973</v>
      </c>
      <c r="AN483" s="5">
        <f t="shared" si="39"/>
        <v>65.04270602</v>
      </c>
      <c r="AO483" s="5">
        <f t="shared" si="40"/>
        <v>0.9207289472</v>
      </c>
      <c r="AP483" s="5">
        <f t="shared" si="41"/>
        <v>5.514772932</v>
      </c>
      <c r="AQ483" s="5">
        <f t="shared" si="42"/>
        <v>66.17727518</v>
      </c>
      <c r="AR483" s="5">
        <f t="shared" si="43"/>
        <v>0</v>
      </c>
      <c r="AS483" s="5">
        <f t="shared" si="44"/>
        <v>0</v>
      </c>
      <c r="AT483" s="5"/>
      <c r="AU483" s="5">
        <f t="shared" si="71"/>
        <v>193</v>
      </c>
      <c r="AV483" s="5">
        <f t="shared" si="45"/>
        <v>0.7672864445</v>
      </c>
      <c r="AW483" s="5">
        <f t="shared" si="46"/>
        <v>68.85283421</v>
      </c>
      <c r="AX483" s="5">
        <f t="shared" si="47"/>
        <v>0.5908349349</v>
      </c>
      <c r="AY483" s="5">
        <f t="shared" si="48"/>
        <v>4.681356817</v>
      </c>
      <c r="AZ483" s="5">
        <f t="shared" si="49"/>
        <v>60.85763862</v>
      </c>
      <c r="BA483" s="5">
        <f t="shared" si="50"/>
        <v>7.995195586</v>
      </c>
      <c r="BB483" s="5">
        <f t="shared" si="51"/>
        <v>799.5195586</v>
      </c>
      <c r="BC483" s="5"/>
      <c r="BD483" s="5">
        <f t="shared" si="72"/>
        <v>193</v>
      </c>
      <c r="BE483" s="5">
        <f t="shared" si="52"/>
        <v>0.3655319585</v>
      </c>
      <c r="BF483" s="5">
        <f t="shared" si="53"/>
        <v>64.0111117</v>
      </c>
      <c r="BG483" s="5">
        <f t="shared" si="54"/>
        <v>0.4736597991</v>
      </c>
      <c r="BH483" s="5">
        <f t="shared" si="55"/>
        <v>4.979854221</v>
      </c>
      <c r="BI483" s="5">
        <f t="shared" si="56"/>
        <v>69.7179591</v>
      </c>
      <c r="BJ483" s="5">
        <f t="shared" si="57"/>
        <v>0</v>
      </c>
      <c r="BK483" s="5">
        <f t="shared" si="58"/>
        <v>0</v>
      </c>
      <c r="BL483" s="5"/>
      <c r="BM483" s="5">
        <f t="shared" si="73"/>
        <v>193</v>
      </c>
      <c r="BN483" s="5">
        <f t="shared" si="59"/>
        <v>0.3435398925</v>
      </c>
      <c r="BO483" s="5">
        <f t="shared" si="60"/>
        <v>61.10643589</v>
      </c>
      <c r="BP483" s="5">
        <f t="shared" si="61"/>
        <v>0.909521744</v>
      </c>
      <c r="BQ483" s="5">
        <f t="shared" si="62"/>
        <v>5.941105037</v>
      </c>
      <c r="BR483" s="5">
        <f t="shared" si="63"/>
        <v>89.11657555</v>
      </c>
      <c r="BS483" s="5">
        <f t="shared" si="64"/>
        <v>0</v>
      </c>
      <c r="BT483" s="5">
        <f t="shared" si="65"/>
        <v>0</v>
      </c>
    </row>
    <row r="484" ht="13.5" customHeight="1">
      <c r="A484" s="5"/>
      <c r="B484" s="5">
        <f t="shared" si="66"/>
        <v>194</v>
      </c>
      <c r="C484" s="5">
        <f t="shared" si="10"/>
        <v>0.5518662813</v>
      </c>
      <c r="D484" s="5">
        <f t="shared" si="11"/>
        <v>67.98061875</v>
      </c>
      <c r="E484" s="5">
        <f t="shared" si="12"/>
        <v>0.4449874531</v>
      </c>
      <c r="F484" s="5">
        <f t="shared" si="13"/>
        <v>4.83008586</v>
      </c>
      <c r="G484" s="5">
        <f t="shared" si="14"/>
        <v>38.64068688</v>
      </c>
      <c r="H484" s="5">
        <f t="shared" si="15"/>
        <v>29.33993186</v>
      </c>
      <c r="I484" s="5">
        <f t="shared" si="16"/>
        <v>2933.993186</v>
      </c>
      <c r="J484" s="5"/>
      <c r="K484" s="5">
        <f t="shared" si="67"/>
        <v>194</v>
      </c>
      <c r="L484" s="5">
        <f t="shared" si="17"/>
        <v>0.293728035</v>
      </c>
      <c r="M484" s="5">
        <f t="shared" si="18"/>
        <v>64.2400382</v>
      </c>
      <c r="N484" s="5">
        <f t="shared" si="19"/>
        <v>0.3065471799</v>
      </c>
      <c r="O484" s="5">
        <f t="shared" si="20"/>
        <v>4.830294992</v>
      </c>
      <c r="P484" s="5">
        <f t="shared" si="21"/>
        <v>43.47265493</v>
      </c>
      <c r="Q484" s="5">
        <f t="shared" si="22"/>
        <v>20.76738327</v>
      </c>
      <c r="R484" s="5">
        <f t="shared" si="23"/>
        <v>2076.738327</v>
      </c>
      <c r="S484" s="5"/>
      <c r="T484" s="5">
        <f t="shared" si="68"/>
        <v>194</v>
      </c>
      <c r="U484" s="5">
        <f t="shared" si="24"/>
        <v>0.09489791127</v>
      </c>
      <c r="V484" s="5">
        <f t="shared" si="25"/>
        <v>53.44990537</v>
      </c>
      <c r="W484" s="5">
        <f t="shared" si="26"/>
        <v>0.2899174795</v>
      </c>
      <c r="X484" s="5">
        <f t="shared" si="27"/>
        <v>4.37976297</v>
      </c>
      <c r="Y484" s="5">
        <f t="shared" si="28"/>
        <v>43.7976297</v>
      </c>
      <c r="Z484" s="5">
        <f t="shared" si="29"/>
        <v>9.652275678</v>
      </c>
      <c r="AA484" s="5">
        <f t="shared" si="30"/>
        <v>965.2275678</v>
      </c>
      <c r="AB484" s="5"/>
      <c r="AC484" s="5">
        <f t="shared" si="69"/>
        <v>194</v>
      </c>
      <c r="AD484" s="5">
        <f t="shared" si="31"/>
        <v>0.8090230552</v>
      </c>
      <c r="AE484" s="5">
        <f t="shared" si="32"/>
        <v>68.22614374</v>
      </c>
      <c r="AF484" s="5">
        <f t="shared" si="33"/>
        <v>0.03033747907</v>
      </c>
      <c r="AG484" s="5">
        <f t="shared" si="34"/>
        <v>4.079658332</v>
      </c>
      <c r="AH484" s="5">
        <f t="shared" si="35"/>
        <v>44.87624166</v>
      </c>
      <c r="AI484" s="5">
        <f t="shared" si="36"/>
        <v>23.34990209</v>
      </c>
      <c r="AJ484" s="5">
        <f t="shared" si="37"/>
        <v>2334.990209</v>
      </c>
      <c r="AK484" s="5"/>
      <c r="AL484" s="5">
        <f t="shared" si="70"/>
        <v>194</v>
      </c>
      <c r="AM484" s="5">
        <f t="shared" si="38"/>
        <v>0.5139560172</v>
      </c>
      <c r="AN484" s="5">
        <f t="shared" si="39"/>
        <v>62.94739321</v>
      </c>
      <c r="AO484" s="5">
        <f t="shared" si="40"/>
        <v>0.1822286198</v>
      </c>
      <c r="AP484" s="5">
        <f t="shared" si="41"/>
        <v>4.176206723</v>
      </c>
      <c r="AQ484" s="5">
        <f t="shared" si="42"/>
        <v>50.11448067</v>
      </c>
      <c r="AR484" s="5">
        <f t="shared" si="43"/>
        <v>12.83291253</v>
      </c>
      <c r="AS484" s="5">
        <f t="shared" si="44"/>
        <v>1283.291253</v>
      </c>
      <c r="AT484" s="5"/>
      <c r="AU484" s="5">
        <f t="shared" si="71"/>
        <v>194</v>
      </c>
      <c r="AV484" s="5">
        <f t="shared" si="45"/>
        <v>0.8897462895</v>
      </c>
      <c r="AW484" s="5">
        <f t="shared" si="46"/>
        <v>66.1954668</v>
      </c>
      <c r="AX484" s="5">
        <f t="shared" si="47"/>
        <v>0.7920727818</v>
      </c>
      <c r="AY484" s="5">
        <f t="shared" si="48"/>
        <v>5.002824452</v>
      </c>
      <c r="AZ484" s="5">
        <f t="shared" si="49"/>
        <v>65.03671788</v>
      </c>
      <c r="BA484" s="5">
        <f t="shared" si="50"/>
        <v>1.158748927</v>
      </c>
      <c r="BB484" s="5">
        <f t="shared" si="51"/>
        <v>115.8748927</v>
      </c>
      <c r="BC484" s="5"/>
      <c r="BD484" s="5">
        <f t="shared" si="72"/>
        <v>194</v>
      </c>
      <c r="BE484" s="5">
        <f t="shared" si="52"/>
        <v>0.6531838104</v>
      </c>
      <c r="BF484" s="5">
        <f t="shared" si="53"/>
        <v>69.77616545</v>
      </c>
      <c r="BG484" s="5">
        <f t="shared" si="54"/>
        <v>0.2335472316</v>
      </c>
      <c r="BH484" s="5">
        <f t="shared" si="55"/>
        <v>4.461490639</v>
      </c>
      <c r="BI484" s="5">
        <f t="shared" si="56"/>
        <v>62.46086895</v>
      </c>
      <c r="BJ484" s="5">
        <f t="shared" si="57"/>
        <v>7.315296501</v>
      </c>
      <c r="BK484" s="5">
        <f t="shared" si="58"/>
        <v>731.5296501</v>
      </c>
      <c r="BL484" s="5"/>
      <c r="BM484" s="5">
        <f t="shared" si="73"/>
        <v>194</v>
      </c>
      <c r="BN484" s="5">
        <f t="shared" si="59"/>
        <v>0.1479905867</v>
      </c>
      <c r="BO484" s="5">
        <f t="shared" si="60"/>
        <v>55.15861498</v>
      </c>
      <c r="BP484" s="5">
        <f t="shared" si="61"/>
        <v>0.8126740601</v>
      </c>
      <c r="BQ484" s="5">
        <f t="shared" si="62"/>
        <v>5.123512106</v>
      </c>
      <c r="BR484" s="5">
        <f t="shared" si="63"/>
        <v>76.85268159</v>
      </c>
      <c r="BS484" s="5">
        <f t="shared" si="64"/>
        <v>0</v>
      </c>
      <c r="BT484" s="5">
        <f t="shared" si="65"/>
        <v>0</v>
      </c>
    </row>
    <row r="485" ht="13.5" customHeight="1">
      <c r="A485" s="5"/>
      <c r="B485" s="5">
        <f t="shared" si="66"/>
        <v>195</v>
      </c>
      <c r="C485" s="5">
        <f t="shared" si="10"/>
        <v>0.5702165236</v>
      </c>
      <c r="D485" s="5">
        <f t="shared" si="11"/>
        <v>69.28173882</v>
      </c>
      <c r="E485" s="5">
        <f t="shared" si="12"/>
        <v>0.5272401726</v>
      </c>
      <c r="F485" s="5">
        <f t="shared" si="13"/>
        <v>4.519266404</v>
      </c>
      <c r="G485" s="5">
        <f t="shared" si="14"/>
        <v>36.15413123</v>
      </c>
      <c r="H485" s="5">
        <f t="shared" si="15"/>
        <v>33.12760759</v>
      </c>
      <c r="I485" s="5">
        <f t="shared" si="16"/>
        <v>3312.760759</v>
      </c>
      <c r="J485" s="5"/>
      <c r="K485" s="5">
        <f t="shared" si="67"/>
        <v>195</v>
      </c>
      <c r="L485" s="5">
        <f t="shared" si="17"/>
        <v>0.3184083839</v>
      </c>
      <c r="M485" s="5">
        <f t="shared" si="18"/>
        <v>63.40819693</v>
      </c>
      <c r="N485" s="5">
        <f t="shared" si="19"/>
        <v>0.3725001171</v>
      </c>
      <c r="O485" s="5">
        <f t="shared" si="20"/>
        <v>4.774912534</v>
      </c>
      <c r="P485" s="5">
        <f t="shared" si="21"/>
        <v>42.97421281</v>
      </c>
      <c r="Q485" s="5">
        <f t="shared" si="22"/>
        <v>20.43398412</v>
      </c>
      <c r="R485" s="5">
        <f t="shared" si="23"/>
        <v>2043.398412</v>
      </c>
      <c r="S485" s="5"/>
      <c r="T485" s="5">
        <f t="shared" si="68"/>
        <v>195</v>
      </c>
      <c r="U485" s="5">
        <f t="shared" si="24"/>
        <v>0.8731854756</v>
      </c>
      <c r="V485" s="5">
        <f t="shared" si="25"/>
        <v>69.62433332</v>
      </c>
      <c r="W485" s="5">
        <f t="shared" si="26"/>
        <v>0.5426273006</v>
      </c>
      <c r="X485" s="5">
        <f t="shared" si="27"/>
        <v>4.840499297</v>
      </c>
      <c r="Y485" s="5">
        <f t="shared" si="28"/>
        <v>48.40499297</v>
      </c>
      <c r="Z485" s="5">
        <f t="shared" si="29"/>
        <v>21.21934036</v>
      </c>
      <c r="AA485" s="5">
        <f t="shared" si="30"/>
        <v>2121.934036</v>
      </c>
      <c r="AB485" s="5"/>
      <c r="AC485" s="5">
        <f t="shared" si="69"/>
        <v>195</v>
      </c>
      <c r="AD485" s="5">
        <f t="shared" si="31"/>
        <v>0.1241993368</v>
      </c>
      <c r="AE485" s="5">
        <f t="shared" si="32"/>
        <v>59.22439474</v>
      </c>
      <c r="AF485" s="5">
        <f t="shared" si="33"/>
        <v>0.6072695094</v>
      </c>
      <c r="AG485" s="5">
        <f t="shared" si="34"/>
        <v>4.739363898</v>
      </c>
      <c r="AH485" s="5">
        <f t="shared" si="35"/>
        <v>52.13300288</v>
      </c>
      <c r="AI485" s="5">
        <f t="shared" si="36"/>
        <v>7.091391853</v>
      </c>
      <c r="AJ485" s="5">
        <f t="shared" si="37"/>
        <v>709.1391853</v>
      </c>
      <c r="AK485" s="5"/>
      <c r="AL485" s="5">
        <f t="shared" si="70"/>
        <v>195</v>
      </c>
      <c r="AM485" s="5">
        <f t="shared" si="38"/>
        <v>0.1906802211</v>
      </c>
      <c r="AN485" s="5">
        <f t="shared" si="39"/>
        <v>55.15541253</v>
      </c>
      <c r="AO485" s="5">
        <f t="shared" si="40"/>
        <v>0.9970669443</v>
      </c>
      <c r="AP485" s="5">
        <f t="shared" si="41"/>
        <v>5.95770103</v>
      </c>
      <c r="AQ485" s="5">
        <f t="shared" si="42"/>
        <v>71.49241236</v>
      </c>
      <c r="AR485" s="5">
        <f t="shared" si="43"/>
        <v>0</v>
      </c>
      <c r="AS485" s="5">
        <f t="shared" si="44"/>
        <v>0</v>
      </c>
      <c r="AT485" s="5"/>
      <c r="AU485" s="5">
        <f t="shared" si="71"/>
        <v>195</v>
      </c>
      <c r="AV485" s="5">
        <f t="shared" si="45"/>
        <v>0.4588333505</v>
      </c>
      <c r="AW485" s="5">
        <f t="shared" si="46"/>
        <v>63.02233332</v>
      </c>
      <c r="AX485" s="5">
        <f t="shared" si="47"/>
        <v>0.286459421</v>
      </c>
      <c r="AY485" s="5">
        <f t="shared" si="48"/>
        <v>4.449411218</v>
      </c>
      <c r="AZ485" s="5">
        <f t="shared" si="49"/>
        <v>57.84234584</v>
      </c>
      <c r="BA485" s="5">
        <f t="shared" si="50"/>
        <v>5.179987487</v>
      </c>
      <c r="BB485" s="5">
        <f t="shared" si="51"/>
        <v>517.9987487</v>
      </c>
      <c r="BC485" s="5"/>
      <c r="BD485" s="5">
        <f t="shared" si="72"/>
        <v>195</v>
      </c>
      <c r="BE485" s="5">
        <f t="shared" si="52"/>
        <v>0.7026613177</v>
      </c>
      <c r="BF485" s="5">
        <f t="shared" si="53"/>
        <v>68.74602481</v>
      </c>
      <c r="BG485" s="5">
        <f t="shared" si="54"/>
        <v>0.8909003496</v>
      </c>
      <c r="BH485" s="5">
        <f t="shared" si="55"/>
        <v>5.211426118</v>
      </c>
      <c r="BI485" s="5">
        <f t="shared" si="56"/>
        <v>72.95996565</v>
      </c>
      <c r="BJ485" s="5">
        <f t="shared" si="57"/>
        <v>0</v>
      </c>
      <c r="BK485" s="5">
        <f t="shared" si="58"/>
        <v>0</v>
      </c>
      <c r="BL485" s="5"/>
      <c r="BM485" s="5">
        <f t="shared" si="73"/>
        <v>195</v>
      </c>
      <c r="BN485" s="5">
        <f t="shared" si="59"/>
        <v>0.007323671738</v>
      </c>
      <c r="BO485" s="5">
        <f t="shared" si="60"/>
        <v>51.58463527</v>
      </c>
      <c r="BP485" s="5">
        <f t="shared" si="61"/>
        <v>0.3523971621</v>
      </c>
      <c r="BQ485" s="5">
        <f t="shared" si="62"/>
        <v>4.541037368</v>
      </c>
      <c r="BR485" s="5">
        <f t="shared" si="63"/>
        <v>68.11556052</v>
      </c>
      <c r="BS485" s="5">
        <f t="shared" si="64"/>
        <v>0</v>
      </c>
      <c r="BT485" s="5">
        <f t="shared" si="65"/>
        <v>0</v>
      </c>
    </row>
    <row r="486" ht="13.5" customHeight="1">
      <c r="A486" s="5"/>
      <c r="B486" s="5">
        <f t="shared" si="66"/>
        <v>196</v>
      </c>
      <c r="C486" s="5">
        <f t="shared" si="10"/>
        <v>0.6943486022</v>
      </c>
      <c r="D486" s="5">
        <f t="shared" si="11"/>
        <v>68.24276029</v>
      </c>
      <c r="E486" s="5">
        <f t="shared" si="12"/>
        <v>0.5970763858</v>
      </c>
      <c r="F486" s="5">
        <f t="shared" si="13"/>
        <v>4.673967422</v>
      </c>
      <c r="G486" s="5">
        <f t="shared" si="14"/>
        <v>37.39173938</v>
      </c>
      <c r="H486" s="5">
        <f t="shared" si="15"/>
        <v>30.85102091</v>
      </c>
      <c r="I486" s="5">
        <f t="shared" si="16"/>
        <v>3085.102091</v>
      </c>
      <c r="J486" s="5"/>
      <c r="K486" s="5">
        <f t="shared" si="67"/>
        <v>196</v>
      </c>
      <c r="L486" s="5">
        <f t="shared" si="17"/>
        <v>0.4912396563</v>
      </c>
      <c r="M486" s="5">
        <f t="shared" si="18"/>
        <v>64.92557325</v>
      </c>
      <c r="N486" s="5">
        <f t="shared" si="19"/>
        <v>0.1339027719</v>
      </c>
      <c r="O486" s="5">
        <f t="shared" si="20"/>
        <v>4.288751496</v>
      </c>
      <c r="P486" s="5">
        <f t="shared" si="21"/>
        <v>38.59876347</v>
      </c>
      <c r="Q486" s="5">
        <f t="shared" si="22"/>
        <v>26.32680979</v>
      </c>
      <c r="R486" s="5">
        <f t="shared" si="23"/>
        <v>2632.680979</v>
      </c>
      <c r="S486" s="5"/>
      <c r="T486" s="5">
        <f t="shared" si="68"/>
        <v>196</v>
      </c>
      <c r="U486" s="5">
        <f t="shared" si="24"/>
        <v>0.02934467992</v>
      </c>
      <c r="V486" s="5">
        <f t="shared" si="25"/>
        <v>51.30210398</v>
      </c>
      <c r="W486" s="5">
        <f t="shared" si="26"/>
        <v>0.2577613682</v>
      </c>
      <c r="X486" s="5">
        <f t="shared" si="27"/>
        <v>4.013015442</v>
      </c>
      <c r="Y486" s="5">
        <f t="shared" si="28"/>
        <v>40.13015442</v>
      </c>
      <c r="Z486" s="5">
        <f t="shared" si="29"/>
        <v>11.17194956</v>
      </c>
      <c r="AA486" s="5">
        <f t="shared" si="30"/>
        <v>1117.194956</v>
      </c>
      <c r="AB486" s="5"/>
      <c r="AC486" s="5">
        <f t="shared" si="69"/>
        <v>196</v>
      </c>
      <c r="AD486" s="5">
        <f t="shared" si="31"/>
        <v>0.900065656</v>
      </c>
      <c r="AE486" s="5">
        <f t="shared" si="32"/>
        <v>78.3583246</v>
      </c>
      <c r="AF486" s="5">
        <f t="shared" si="33"/>
        <v>0.751431755</v>
      </c>
      <c r="AG486" s="5">
        <f t="shared" si="34"/>
        <v>5.422941966</v>
      </c>
      <c r="AH486" s="5">
        <f t="shared" si="35"/>
        <v>59.65236163</v>
      </c>
      <c r="AI486" s="5">
        <f t="shared" si="36"/>
        <v>18.70596297</v>
      </c>
      <c r="AJ486" s="5">
        <f t="shared" si="37"/>
        <v>1870.596297</v>
      </c>
      <c r="AK486" s="5"/>
      <c r="AL486" s="5">
        <f t="shared" si="70"/>
        <v>196</v>
      </c>
      <c r="AM486" s="5">
        <f t="shared" si="38"/>
        <v>0.1841612894</v>
      </c>
      <c r="AN486" s="5">
        <f t="shared" si="39"/>
        <v>58.18704572</v>
      </c>
      <c r="AO486" s="5">
        <f t="shared" si="40"/>
        <v>0.6670960417</v>
      </c>
      <c r="AP486" s="5">
        <f t="shared" si="41"/>
        <v>4.612881409</v>
      </c>
      <c r="AQ486" s="5">
        <f t="shared" si="42"/>
        <v>55.35457691</v>
      </c>
      <c r="AR486" s="5">
        <f t="shared" si="43"/>
        <v>2.832468817</v>
      </c>
      <c r="AS486" s="5">
        <f t="shared" si="44"/>
        <v>283.2468817</v>
      </c>
      <c r="AT486" s="5"/>
      <c r="AU486" s="5">
        <f t="shared" si="71"/>
        <v>196</v>
      </c>
      <c r="AV486" s="5">
        <f t="shared" si="45"/>
        <v>0.7220351221</v>
      </c>
      <c r="AW486" s="5">
        <f t="shared" si="46"/>
        <v>67.34835655</v>
      </c>
      <c r="AX486" s="5">
        <f t="shared" si="47"/>
        <v>0.07002983948</v>
      </c>
      <c r="AY486" s="5">
        <f t="shared" si="48"/>
        <v>4.084864798</v>
      </c>
      <c r="AZ486" s="5">
        <f t="shared" si="49"/>
        <v>53.10324238</v>
      </c>
      <c r="BA486" s="5">
        <f t="shared" si="50"/>
        <v>14.24511417</v>
      </c>
      <c r="BB486" s="5">
        <f t="shared" si="51"/>
        <v>1424.511417</v>
      </c>
      <c r="BC486" s="5"/>
      <c r="BD486" s="5">
        <f t="shared" si="72"/>
        <v>196</v>
      </c>
      <c r="BE486" s="5">
        <f t="shared" si="52"/>
        <v>0.6682487643</v>
      </c>
      <c r="BF486" s="5">
        <f t="shared" si="53"/>
        <v>65.14179765</v>
      </c>
      <c r="BG486" s="5">
        <f t="shared" si="54"/>
        <v>0.1763524738</v>
      </c>
      <c r="BH486" s="5">
        <f t="shared" si="55"/>
        <v>4.459345284</v>
      </c>
      <c r="BI486" s="5">
        <f t="shared" si="56"/>
        <v>62.43083397</v>
      </c>
      <c r="BJ486" s="5">
        <f t="shared" si="57"/>
        <v>2.710963683</v>
      </c>
      <c r="BK486" s="5">
        <f t="shared" si="58"/>
        <v>271.0963683</v>
      </c>
      <c r="BL486" s="5"/>
      <c r="BM486" s="5">
        <f t="shared" si="73"/>
        <v>196</v>
      </c>
      <c r="BN486" s="5">
        <f t="shared" si="59"/>
        <v>0.8070454141</v>
      </c>
      <c r="BO486" s="5">
        <f t="shared" si="60"/>
        <v>65.2187641</v>
      </c>
      <c r="BP486" s="5">
        <f t="shared" si="61"/>
        <v>0.3807777032</v>
      </c>
      <c r="BQ486" s="5">
        <f t="shared" si="62"/>
        <v>4.725261967</v>
      </c>
      <c r="BR486" s="5">
        <f t="shared" si="63"/>
        <v>70.8789295</v>
      </c>
      <c r="BS486" s="5">
        <f t="shared" si="64"/>
        <v>0</v>
      </c>
      <c r="BT486" s="5">
        <f t="shared" si="65"/>
        <v>0</v>
      </c>
    </row>
    <row r="487" ht="13.5" customHeight="1">
      <c r="A487" s="5"/>
      <c r="B487" s="5">
        <f t="shared" si="66"/>
        <v>197</v>
      </c>
      <c r="C487" s="5">
        <f t="shared" si="10"/>
        <v>0.8283710473</v>
      </c>
      <c r="D487" s="5">
        <f t="shared" si="11"/>
        <v>65.21058353</v>
      </c>
      <c r="E487" s="5">
        <f t="shared" si="12"/>
        <v>0.8961101904</v>
      </c>
      <c r="F487" s="5">
        <f t="shared" si="13"/>
        <v>5.480500766</v>
      </c>
      <c r="G487" s="5">
        <f t="shared" si="14"/>
        <v>43.84400613</v>
      </c>
      <c r="H487" s="5">
        <f t="shared" si="15"/>
        <v>21.3665774</v>
      </c>
      <c r="I487" s="5">
        <f t="shared" si="16"/>
        <v>2136.65774</v>
      </c>
      <c r="J487" s="5"/>
      <c r="K487" s="5">
        <f t="shared" si="67"/>
        <v>197</v>
      </c>
      <c r="L487" s="5">
        <f t="shared" si="17"/>
        <v>0.02666678543</v>
      </c>
      <c r="M487" s="5">
        <f t="shared" si="18"/>
        <v>53.63944596</v>
      </c>
      <c r="N487" s="5">
        <f t="shared" si="19"/>
        <v>0.3095277456</v>
      </c>
      <c r="O487" s="5">
        <f t="shared" si="20"/>
        <v>4.710926197</v>
      </c>
      <c r="P487" s="5">
        <f t="shared" si="21"/>
        <v>42.39833578</v>
      </c>
      <c r="Q487" s="5">
        <f t="shared" si="22"/>
        <v>11.24111019</v>
      </c>
      <c r="R487" s="5">
        <f t="shared" si="23"/>
        <v>1124.111019</v>
      </c>
      <c r="S487" s="5"/>
      <c r="T487" s="5">
        <f t="shared" si="68"/>
        <v>197</v>
      </c>
      <c r="U487" s="5">
        <f t="shared" si="24"/>
        <v>0.7218857833</v>
      </c>
      <c r="V487" s="5">
        <f t="shared" si="25"/>
        <v>69.240394</v>
      </c>
      <c r="W487" s="5">
        <f t="shared" si="26"/>
        <v>0.3157199892</v>
      </c>
      <c r="X487" s="5">
        <f t="shared" si="27"/>
        <v>4.879804113</v>
      </c>
      <c r="Y487" s="5">
        <f t="shared" si="28"/>
        <v>48.79804113</v>
      </c>
      <c r="Z487" s="5">
        <f t="shared" si="29"/>
        <v>20.44235287</v>
      </c>
      <c r="AA487" s="5">
        <f t="shared" si="30"/>
        <v>2044.235287</v>
      </c>
      <c r="AB487" s="5"/>
      <c r="AC487" s="5">
        <f t="shared" si="69"/>
        <v>197</v>
      </c>
      <c r="AD487" s="5">
        <f t="shared" si="31"/>
        <v>0.1065304157</v>
      </c>
      <c r="AE487" s="5">
        <f t="shared" si="32"/>
        <v>56.04541051</v>
      </c>
      <c r="AF487" s="5">
        <f t="shared" si="33"/>
        <v>0.4306243522</v>
      </c>
      <c r="AG487" s="5">
        <f t="shared" si="34"/>
        <v>4.977344486</v>
      </c>
      <c r="AH487" s="5">
        <f t="shared" si="35"/>
        <v>54.75078934</v>
      </c>
      <c r="AI487" s="5">
        <f t="shared" si="36"/>
        <v>1.294621169</v>
      </c>
      <c r="AJ487" s="5">
        <f t="shared" si="37"/>
        <v>129.4621169</v>
      </c>
      <c r="AK487" s="5"/>
      <c r="AL487" s="5">
        <f t="shared" si="70"/>
        <v>197</v>
      </c>
      <c r="AM487" s="5">
        <f t="shared" si="38"/>
        <v>0.4286157886</v>
      </c>
      <c r="AN487" s="5">
        <f t="shared" si="39"/>
        <v>63.54284552</v>
      </c>
      <c r="AO487" s="5">
        <f t="shared" si="40"/>
        <v>0.2117390603</v>
      </c>
      <c r="AP487" s="5">
        <f t="shared" si="41"/>
        <v>4.218238247</v>
      </c>
      <c r="AQ487" s="5">
        <f t="shared" si="42"/>
        <v>50.61885897</v>
      </c>
      <c r="AR487" s="5">
        <f t="shared" si="43"/>
        <v>12.92398655</v>
      </c>
      <c r="AS487" s="5">
        <f t="shared" si="44"/>
        <v>1292.398655</v>
      </c>
      <c r="AT487" s="5"/>
      <c r="AU487" s="5">
        <f t="shared" si="71"/>
        <v>197</v>
      </c>
      <c r="AV487" s="5">
        <f t="shared" si="45"/>
        <v>0.8953483999</v>
      </c>
      <c r="AW487" s="5">
        <f t="shared" si="46"/>
        <v>69.43827282</v>
      </c>
      <c r="AX487" s="5">
        <f t="shared" si="47"/>
        <v>0.7572896513</v>
      </c>
      <c r="AY487" s="5">
        <f t="shared" si="48"/>
        <v>5.312475186</v>
      </c>
      <c r="AZ487" s="5">
        <f t="shared" si="49"/>
        <v>69.06217742</v>
      </c>
      <c r="BA487" s="5">
        <f t="shared" si="50"/>
        <v>0.3760953969</v>
      </c>
      <c r="BB487" s="5">
        <f t="shared" si="51"/>
        <v>37.60953969</v>
      </c>
      <c r="BC487" s="5"/>
      <c r="BD487" s="5">
        <f t="shared" si="72"/>
        <v>197</v>
      </c>
      <c r="BE487" s="5">
        <f t="shared" si="52"/>
        <v>0.5135851284</v>
      </c>
      <c r="BF487" s="5">
        <f t="shared" si="53"/>
        <v>62.18292226</v>
      </c>
      <c r="BG487" s="5">
        <f t="shared" si="54"/>
        <v>0.3731140113</v>
      </c>
      <c r="BH487" s="5">
        <f t="shared" si="55"/>
        <v>4.810125432</v>
      </c>
      <c r="BI487" s="5">
        <f t="shared" si="56"/>
        <v>67.34175605</v>
      </c>
      <c r="BJ487" s="5">
        <f t="shared" si="57"/>
        <v>0</v>
      </c>
      <c r="BK487" s="5">
        <f t="shared" si="58"/>
        <v>0</v>
      </c>
      <c r="BL487" s="5"/>
      <c r="BM487" s="5">
        <f t="shared" si="73"/>
        <v>197</v>
      </c>
      <c r="BN487" s="5">
        <f t="shared" si="59"/>
        <v>0.02239529853</v>
      </c>
      <c r="BO487" s="5">
        <f t="shared" si="60"/>
        <v>50.21503025</v>
      </c>
      <c r="BP487" s="5">
        <f t="shared" si="61"/>
        <v>0.09046189421</v>
      </c>
      <c r="BQ487" s="5">
        <f t="shared" si="62"/>
        <v>4.240253555</v>
      </c>
      <c r="BR487" s="5">
        <f t="shared" si="63"/>
        <v>63.60380333</v>
      </c>
      <c r="BS487" s="5">
        <f t="shared" si="64"/>
        <v>0</v>
      </c>
      <c r="BT487" s="5">
        <f t="shared" si="65"/>
        <v>0</v>
      </c>
    </row>
    <row r="488" ht="13.5" customHeight="1">
      <c r="A488" s="5"/>
      <c r="B488" s="5">
        <f t="shared" si="66"/>
        <v>198</v>
      </c>
      <c r="C488" s="5">
        <f t="shared" si="10"/>
        <v>0.7905460775</v>
      </c>
      <c r="D488" s="5">
        <f t="shared" si="11"/>
        <v>66.60090379</v>
      </c>
      <c r="E488" s="5">
        <f t="shared" si="12"/>
        <v>0.05420272494</v>
      </c>
      <c r="F488" s="5">
        <f t="shared" si="13"/>
        <v>4.403419712</v>
      </c>
      <c r="G488" s="5">
        <f t="shared" si="14"/>
        <v>35.2273577</v>
      </c>
      <c r="H488" s="5">
        <f t="shared" si="15"/>
        <v>31.37354609</v>
      </c>
      <c r="I488" s="5">
        <f t="shared" si="16"/>
        <v>3137.354609</v>
      </c>
      <c r="J488" s="5"/>
      <c r="K488" s="5">
        <f t="shared" si="67"/>
        <v>198</v>
      </c>
      <c r="L488" s="5">
        <f t="shared" si="17"/>
        <v>0.1255225109</v>
      </c>
      <c r="M488" s="5">
        <f t="shared" si="18"/>
        <v>58.63149042</v>
      </c>
      <c r="N488" s="5">
        <f t="shared" si="19"/>
        <v>0.0709591895</v>
      </c>
      <c r="O488" s="5">
        <f t="shared" si="20"/>
        <v>4.067916334</v>
      </c>
      <c r="P488" s="5">
        <f t="shared" si="21"/>
        <v>36.61124701</v>
      </c>
      <c r="Q488" s="5">
        <f t="shared" si="22"/>
        <v>22.02024341</v>
      </c>
      <c r="R488" s="5">
        <f t="shared" si="23"/>
        <v>2202.024341</v>
      </c>
      <c r="S488" s="5"/>
      <c r="T488" s="5">
        <f t="shared" si="68"/>
        <v>198</v>
      </c>
      <c r="U488" s="5">
        <f t="shared" si="24"/>
        <v>0.975917825</v>
      </c>
      <c r="V488" s="5">
        <f t="shared" si="25"/>
        <v>79.2869448</v>
      </c>
      <c r="W488" s="5">
        <f t="shared" si="26"/>
        <v>0.8675634199</v>
      </c>
      <c r="X488" s="5">
        <f t="shared" si="27"/>
        <v>5.460470326</v>
      </c>
      <c r="Y488" s="5">
        <f t="shared" si="28"/>
        <v>54.60470326</v>
      </c>
      <c r="Z488" s="5">
        <f t="shared" si="29"/>
        <v>24.68224154</v>
      </c>
      <c r="AA488" s="5">
        <f t="shared" si="30"/>
        <v>2468.224154</v>
      </c>
      <c r="AB488" s="5"/>
      <c r="AC488" s="5">
        <f t="shared" si="69"/>
        <v>198</v>
      </c>
      <c r="AD488" s="5">
        <f t="shared" si="31"/>
        <v>0.3546038542</v>
      </c>
      <c r="AE488" s="5">
        <f t="shared" si="32"/>
        <v>61.67014483</v>
      </c>
      <c r="AF488" s="5">
        <f t="shared" si="33"/>
        <v>0.441436689</v>
      </c>
      <c r="AG488" s="5">
        <f t="shared" si="34"/>
        <v>4.814033995</v>
      </c>
      <c r="AH488" s="5">
        <f t="shared" si="35"/>
        <v>52.95437395</v>
      </c>
      <c r="AI488" s="5">
        <f t="shared" si="36"/>
        <v>8.715770883</v>
      </c>
      <c r="AJ488" s="5">
        <f t="shared" si="37"/>
        <v>871.5770883</v>
      </c>
      <c r="AK488" s="5"/>
      <c r="AL488" s="5">
        <f t="shared" si="70"/>
        <v>198</v>
      </c>
      <c r="AM488" s="5">
        <f t="shared" si="38"/>
        <v>0.3516517466</v>
      </c>
      <c r="AN488" s="5">
        <f t="shared" si="39"/>
        <v>62.00629528</v>
      </c>
      <c r="AO488" s="5">
        <f t="shared" si="40"/>
        <v>0.3674940421</v>
      </c>
      <c r="AP488" s="5">
        <f t="shared" si="41"/>
        <v>4.903254463</v>
      </c>
      <c r="AQ488" s="5">
        <f t="shared" si="42"/>
        <v>58.83905356</v>
      </c>
      <c r="AR488" s="5">
        <f t="shared" si="43"/>
        <v>3.167241723</v>
      </c>
      <c r="AS488" s="5">
        <f t="shared" si="44"/>
        <v>316.7241723</v>
      </c>
      <c r="AT488" s="5"/>
      <c r="AU488" s="5">
        <f t="shared" si="71"/>
        <v>198</v>
      </c>
      <c r="AV488" s="5">
        <f t="shared" si="45"/>
        <v>0.4175810893</v>
      </c>
      <c r="AW488" s="5">
        <f t="shared" si="46"/>
        <v>62.0140577</v>
      </c>
      <c r="AX488" s="5">
        <f t="shared" si="47"/>
        <v>0.1402101821</v>
      </c>
      <c r="AY488" s="5">
        <f t="shared" si="48"/>
        <v>4.242743625</v>
      </c>
      <c r="AZ488" s="5">
        <f t="shared" si="49"/>
        <v>55.15566713</v>
      </c>
      <c r="BA488" s="5">
        <f t="shared" si="50"/>
        <v>6.858390577</v>
      </c>
      <c r="BB488" s="5">
        <f t="shared" si="51"/>
        <v>685.8390577</v>
      </c>
      <c r="BC488" s="5"/>
      <c r="BD488" s="5">
        <f t="shared" si="72"/>
        <v>198</v>
      </c>
      <c r="BE488" s="5">
        <f t="shared" si="52"/>
        <v>0.7489864734</v>
      </c>
      <c r="BF488" s="5">
        <f t="shared" si="53"/>
        <v>66.86475809</v>
      </c>
      <c r="BG488" s="5">
        <f t="shared" si="54"/>
        <v>0.4839785813</v>
      </c>
      <c r="BH488" s="5">
        <f t="shared" si="55"/>
        <v>4.898454488</v>
      </c>
      <c r="BI488" s="5">
        <f t="shared" si="56"/>
        <v>68.57836284</v>
      </c>
      <c r="BJ488" s="5">
        <f t="shared" si="57"/>
        <v>0</v>
      </c>
      <c r="BK488" s="5">
        <f t="shared" si="58"/>
        <v>0</v>
      </c>
      <c r="BL488" s="5"/>
      <c r="BM488" s="5">
        <f t="shared" si="73"/>
        <v>198</v>
      </c>
      <c r="BN488" s="5">
        <f t="shared" si="59"/>
        <v>0.1286710912</v>
      </c>
      <c r="BO488" s="5">
        <f t="shared" si="60"/>
        <v>58.06881575</v>
      </c>
      <c r="BP488" s="5">
        <f t="shared" si="61"/>
        <v>0.3518259666</v>
      </c>
      <c r="BQ488" s="5">
        <f t="shared" si="62"/>
        <v>4.662728273</v>
      </c>
      <c r="BR488" s="5">
        <f t="shared" si="63"/>
        <v>69.94092409</v>
      </c>
      <c r="BS488" s="5">
        <f t="shared" si="64"/>
        <v>0</v>
      </c>
      <c r="BT488" s="5">
        <f t="shared" si="65"/>
        <v>0</v>
      </c>
    </row>
    <row r="489" ht="13.5" customHeight="1">
      <c r="A489" s="5"/>
      <c r="B489" s="5">
        <f t="shared" si="66"/>
        <v>199</v>
      </c>
      <c r="C489" s="5">
        <f t="shared" si="10"/>
        <v>0.2341956448</v>
      </c>
      <c r="D489" s="5">
        <f t="shared" si="11"/>
        <v>57.61821971</v>
      </c>
      <c r="E489" s="5">
        <f t="shared" si="12"/>
        <v>0.1872281043</v>
      </c>
      <c r="F489" s="5">
        <f t="shared" si="13"/>
        <v>4.465819982</v>
      </c>
      <c r="G489" s="5">
        <f t="shared" si="14"/>
        <v>35.72655986</v>
      </c>
      <c r="H489" s="5">
        <f t="shared" si="15"/>
        <v>21.89165985</v>
      </c>
      <c r="I489" s="5">
        <f t="shared" si="16"/>
        <v>2189.165985</v>
      </c>
      <c r="J489" s="5"/>
      <c r="K489" s="5">
        <f t="shared" si="67"/>
        <v>199</v>
      </c>
      <c r="L489" s="5">
        <f t="shared" si="17"/>
        <v>0.2003580108</v>
      </c>
      <c r="M489" s="5">
        <f t="shared" si="18"/>
        <v>56.47416764</v>
      </c>
      <c r="N489" s="5">
        <f t="shared" si="19"/>
        <v>0.2597212893</v>
      </c>
      <c r="O489" s="5">
        <f t="shared" si="20"/>
        <v>4.33121918</v>
      </c>
      <c r="P489" s="5">
        <f t="shared" si="21"/>
        <v>38.98097262</v>
      </c>
      <c r="Q489" s="5">
        <f t="shared" si="22"/>
        <v>17.49319502</v>
      </c>
      <c r="R489" s="5">
        <f t="shared" si="23"/>
        <v>1749.319502</v>
      </c>
      <c r="S489" s="5"/>
      <c r="T489" s="5">
        <f t="shared" si="68"/>
        <v>199</v>
      </c>
      <c r="U489" s="5">
        <f t="shared" si="24"/>
        <v>0.5214916538</v>
      </c>
      <c r="V489" s="5">
        <f t="shared" si="25"/>
        <v>60.20678932</v>
      </c>
      <c r="W489" s="5">
        <f t="shared" si="26"/>
        <v>0.9431489351</v>
      </c>
      <c r="X489" s="5">
        <f t="shared" si="27"/>
        <v>5.94051201</v>
      </c>
      <c r="Y489" s="5">
        <f t="shared" si="28"/>
        <v>59.4051201</v>
      </c>
      <c r="Z489" s="5">
        <f t="shared" si="29"/>
        <v>0.8016692185</v>
      </c>
      <c r="AA489" s="5">
        <f t="shared" si="30"/>
        <v>80.16692185</v>
      </c>
      <c r="AB489" s="5"/>
      <c r="AC489" s="5">
        <f t="shared" si="69"/>
        <v>199</v>
      </c>
      <c r="AD489" s="5">
        <f t="shared" si="31"/>
        <v>0.4520244899</v>
      </c>
      <c r="AE489" s="5">
        <f t="shared" si="32"/>
        <v>62.13061728</v>
      </c>
      <c r="AF489" s="5">
        <f t="shared" si="33"/>
        <v>0.2900690207</v>
      </c>
      <c r="AG489" s="5">
        <f t="shared" si="34"/>
        <v>4.1213809</v>
      </c>
      <c r="AH489" s="5">
        <f t="shared" si="35"/>
        <v>45.3351899</v>
      </c>
      <c r="AI489" s="5">
        <f t="shared" si="36"/>
        <v>16.79542738</v>
      </c>
      <c r="AJ489" s="5">
        <f t="shared" si="37"/>
        <v>1679.542738</v>
      </c>
      <c r="AK489" s="5"/>
      <c r="AL489" s="5">
        <f t="shared" si="70"/>
        <v>199</v>
      </c>
      <c r="AM489" s="5">
        <f t="shared" si="38"/>
        <v>0.3319319951</v>
      </c>
      <c r="AN489" s="5">
        <f t="shared" si="39"/>
        <v>61.51300188</v>
      </c>
      <c r="AO489" s="5">
        <f t="shared" si="40"/>
        <v>0.3016586261</v>
      </c>
      <c r="AP489" s="5">
        <f t="shared" si="41"/>
        <v>4.797567727</v>
      </c>
      <c r="AQ489" s="5">
        <f t="shared" si="42"/>
        <v>57.57081273</v>
      </c>
      <c r="AR489" s="5">
        <f t="shared" si="43"/>
        <v>3.942189148</v>
      </c>
      <c r="AS489" s="5">
        <f t="shared" si="44"/>
        <v>394.2189148</v>
      </c>
      <c r="AT489" s="5"/>
      <c r="AU489" s="5">
        <f t="shared" si="71"/>
        <v>199</v>
      </c>
      <c r="AV489" s="5">
        <f t="shared" si="45"/>
        <v>0.195801169</v>
      </c>
      <c r="AW489" s="5">
        <f t="shared" si="46"/>
        <v>59.82184215</v>
      </c>
      <c r="AX489" s="5">
        <f t="shared" si="47"/>
        <v>0.09583901419</v>
      </c>
      <c r="AY489" s="5">
        <f t="shared" si="48"/>
        <v>4.097274522</v>
      </c>
      <c r="AZ489" s="5">
        <f t="shared" si="49"/>
        <v>53.26456878</v>
      </c>
      <c r="BA489" s="5">
        <f t="shared" si="50"/>
        <v>6.557273365</v>
      </c>
      <c r="BB489" s="5">
        <f t="shared" si="51"/>
        <v>655.7273365</v>
      </c>
      <c r="BC489" s="5"/>
      <c r="BD489" s="5">
        <f t="shared" si="72"/>
        <v>199</v>
      </c>
      <c r="BE489" s="5">
        <f t="shared" si="52"/>
        <v>0.5303366338</v>
      </c>
      <c r="BF489" s="5">
        <f t="shared" si="53"/>
        <v>64.20251627</v>
      </c>
      <c r="BG489" s="5">
        <f t="shared" si="54"/>
        <v>0.5767519183</v>
      </c>
      <c r="BH489" s="5">
        <f t="shared" si="55"/>
        <v>4.889722369</v>
      </c>
      <c r="BI489" s="5">
        <f t="shared" si="56"/>
        <v>68.45611316</v>
      </c>
      <c r="BJ489" s="5">
        <f t="shared" si="57"/>
        <v>0</v>
      </c>
      <c r="BK489" s="5">
        <f t="shared" si="58"/>
        <v>0</v>
      </c>
      <c r="BL489" s="5"/>
      <c r="BM489" s="5">
        <f t="shared" si="73"/>
        <v>199</v>
      </c>
      <c r="BN489" s="5">
        <f t="shared" si="59"/>
        <v>0.2926859484</v>
      </c>
      <c r="BO489" s="5">
        <f t="shared" si="60"/>
        <v>61.99703014</v>
      </c>
      <c r="BP489" s="5">
        <f t="shared" si="61"/>
        <v>0.5714992339</v>
      </c>
      <c r="BQ489" s="5">
        <f t="shared" si="62"/>
        <v>4.504461548</v>
      </c>
      <c r="BR489" s="5">
        <f t="shared" si="63"/>
        <v>67.56692322</v>
      </c>
      <c r="BS489" s="5">
        <f t="shared" si="64"/>
        <v>0</v>
      </c>
      <c r="BT489" s="5">
        <f t="shared" si="65"/>
        <v>0</v>
      </c>
    </row>
    <row r="490" ht="13.5" customHeight="1">
      <c r="A490" s="5"/>
      <c r="B490" s="5">
        <f t="shared" si="66"/>
        <v>200</v>
      </c>
      <c r="C490" s="5">
        <f t="shared" si="10"/>
        <v>0.2087716123</v>
      </c>
      <c r="D490" s="5">
        <f t="shared" si="11"/>
        <v>58.7954086</v>
      </c>
      <c r="E490" s="5">
        <f t="shared" si="12"/>
        <v>0.4843471446</v>
      </c>
      <c r="F490" s="5">
        <f t="shared" si="13"/>
        <v>4.860326327</v>
      </c>
      <c r="G490" s="5">
        <f t="shared" si="14"/>
        <v>38.88261061</v>
      </c>
      <c r="H490" s="5">
        <f t="shared" si="15"/>
        <v>19.91279798</v>
      </c>
      <c r="I490" s="5">
        <f t="shared" si="16"/>
        <v>1991.279798</v>
      </c>
      <c r="J490" s="5"/>
      <c r="K490" s="5">
        <f t="shared" si="67"/>
        <v>200</v>
      </c>
      <c r="L490" s="5">
        <f t="shared" si="17"/>
        <v>0.8986161907</v>
      </c>
      <c r="M490" s="5">
        <f t="shared" si="18"/>
        <v>65.76614687</v>
      </c>
      <c r="N490" s="5">
        <f t="shared" si="19"/>
        <v>0.1168152585</v>
      </c>
      <c r="O490" s="5">
        <f t="shared" si="20"/>
        <v>4.258092583</v>
      </c>
      <c r="P490" s="5">
        <f t="shared" si="21"/>
        <v>38.32283325</v>
      </c>
      <c r="Q490" s="5">
        <f t="shared" si="22"/>
        <v>27.44331362</v>
      </c>
      <c r="R490" s="5">
        <f t="shared" si="23"/>
        <v>2744.331362</v>
      </c>
      <c r="S490" s="5"/>
      <c r="T490" s="5">
        <f t="shared" si="68"/>
        <v>200</v>
      </c>
      <c r="U490" s="5">
        <f t="shared" si="24"/>
        <v>0.1134894258</v>
      </c>
      <c r="V490" s="5">
        <f t="shared" si="25"/>
        <v>58.90033125</v>
      </c>
      <c r="W490" s="5">
        <f t="shared" si="26"/>
        <v>0.6968433306</v>
      </c>
      <c r="X490" s="5">
        <f t="shared" si="27"/>
        <v>4.877142715</v>
      </c>
      <c r="Y490" s="5">
        <f t="shared" si="28"/>
        <v>48.77142715</v>
      </c>
      <c r="Z490" s="5">
        <f t="shared" si="29"/>
        <v>10.12890411</v>
      </c>
      <c r="AA490" s="5">
        <f t="shared" si="30"/>
        <v>1012.890411</v>
      </c>
      <c r="AB490" s="5"/>
      <c r="AC490" s="5">
        <f t="shared" si="69"/>
        <v>200</v>
      </c>
      <c r="AD490" s="5">
        <f t="shared" si="31"/>
        <v>0.8410749991</v>
      </c>
      <c r="AE490" s="5">
        <f t="shared" si="32"/>
        <v>68.39233608</v>
      </c>
      <c r="AF490" s="5">
        <f t="shared" si="33"/>
        <v>0.05854752282</v>
      </c>
      <c r="AG490" s="5">
        <f t="shared" si="34"/>
        <v>4.435181356</v>
      </c>
      <c r="AH490" s="5">
        <f t="shared" si="35"/>
        <v>48.78699492</v>
      </c>
      <c r="AI490" s="5">
        <f t="shared" si="36"/>
        <v>19.60534116</v>
      </c>
      <c r="AJ490" s="5">
        <f t="shared" si="37"/>
        <v>1960.534116</v>
      </c>
      <c r="AK490" s="5"/>
      <c r="AL490" s="5">
        <f t="shared" si="70"/>
        <v>200</v>
      </c>
      <c r="AM490" s="5">
        <f t="shared" si="38"/>
        <v>0.5594011511</v>
      </c>
      <c r="AN490" s="5">
        <f t="shared" si="39"/>
        <v>68.56882763</v>
      </c>
      <c r="AO490" s="5">
        <f t="shared" si="40"/>
        <v>0.5181697089</v>
      </c>
      <c r="AP490" s="5">
        <f t="shared" si="41"/>
        <v>4.995085271</v>
      </c>
      <c r="AQ490" s="5">
        <f t="shared" si="42"/>
        <v>59.94102325</v>
      </c>
      <c r="AR490" s="5">
        <f t="shared" si="43"/>
        <v>8.627804379</v>
      </c>
      <c r="AS490" s="5">
        <f t="shared" si="44"/>
        <v>862.7804379</v>
      </c>
      <c r="AT490" s="5"/>
      <c r="AU490" s="5">
        <f t="shared" si="71"/>
        <v>200</v>
      </c>
      <c r="AV490" s="5">
        <f t="shared" si="45"/>
        <v>0.3453217115</v>
      </c>
      <c r="AW490" s="5">
        <f t="shared" si="46"/>
        <v>62.77937883</v>
      </c>
      <c r="AX490" s="5">
        <f t="shared" si="47"/>
        <v>0.9897121128</v>
      </c>
      <c r="AY490" s="5">
        <f t="shared" si="48"/>
        <v>5.821406348</v>
      </c>
      <c r="AZ490" s="5">
        <f t="shared" si="49"/>
        <v>75.67828252</v>
      </c>
      <c r="BA490" s="5">
        <f t="shared" si="50"/>
        <v>0</v>
      </c>
      <c r="BB490" s="5">
        <f t="shared" si="51"/>
        <v>0</v>
      </c>
      <c r="BC490" s="5"/>
      <c r="BD490" s="5">
        <f t="shared" si="72"/>
        <v>200</v>
      </c>
      <c r="BE490" s="5">
        <f t="shared" si="52"/>
        <v>0.1904609547</v>
      </c>
      <c r="BF490" s="5">
        <f t="shared" si="53"/>
        <v>59.10351151</v>
      </c>
      <c r="BG490" s="5">
        <f t="shared" si="54"/>
        <v>0.2019368146</v>
      </c>
      <c r="BH490" s="5">
        <f t="shared" si="55"/>
        <v>4.278699306</v>
      </c>
      <c r="BI490" s="5">
        <f t="shared" si="56"/>
        <v>59.90179029</v>
      </c>
      <c r="BJ490" s="5">
        <f t="shared" si="57"/>
        <v>0</v>
      </c>
      <c r="BK490" s="5">
        <f t="shared" si="58"/>
        <v>0</v>
      </c>
      <c r="BL490" s="5"/>
      <c r="BM490" s="5">
        <f t="shared" si="73"/>
        <v>200</v>
      </c>
      <c r="BN490" s="5">
        <f t="shared" si="59"/>
        <v>0.4009533285</v>
      </c>
      <c r="BO490" s="5">
        <f t="shared" si="60"/>
        <v>63.5692632</v>
      </c>
      <c r="BP490" s="5">
        <f t="shared" si="61"/>
        <v>0.1718513985</v>
      </c>
      <c r="BQ490" s="5">
        <f t="shared" si="62"/>
        <v>4.261740883</v>
      </c>
      <c r="BR490" s="5">
        <f t="shared" si="63"/>
        <v>63.92611325</v>
      </c>
      <c r="BS490" s="5">
        <f t="shared" si="64"/>
        <v>0</v>
      </c>
      <c r="BT490" s="5">
        <f t="shared" si="65"/>
        <v>0</v>
      </c>
    </row>
    <row r="491" ht="13.5" customHeight="1">
      <c r="A491" s="5"/>
      <c r="B491" s="5">
        <f t="shared" si="66"/>
        <v>201</v>
      </c>
      <c r="C491" s="5">
        <f t="shared" si="10"/>
        <v>0.8493473315</v>
      </c>
      <c r="D491" s="5">
        <f t="shared" si="11"/>
        <v>68.20441717</v>
      </c>
      <c r="E491" s="5">
        <f t="shared" si="12"/>
        <v>0.4367500828</v>
      </c>
      <c r="F491" s="5">
        <f t="shared" si="13"/>
        <v>4.830224431</v>
      </c>
      <c r="G491" s="5">
        <f t="shared" si="14"/>
        <v>38.64179545</v>
      </c>
      <c r="H491" s="5">
        <f t="shared" si="15"/>
        <v>29.56262172</v>
      </c>
      <c r="I491" s="5">
        <f t="shared" si="16"/>
        <v>2956.262172</v>
      </c>
      <c r="J491" s="5"/>
      <c r="K491" s="5">
        <f t="shared" si="67"/>
        <v>201</v>
      </c>
      <c r="L491" s="5">
        <f t="shared" si="17"/>
        <v>0.741153634</v>
      </c>
      <c r="M491" s="5">
        <f t="shared" si="18"/>
        <v>65.49567976</v>
      </c>
      <c r="N491" s="5">
        <f t="shared" si="19"/>
        <v>0.949300114</v>
      </c>
      <c r="O491" s="5">
        <f t="shared" si="20"/>
        <v>5.904608336</v>
      </c>
      <c r="P491" s="5">
        <f t="shared" si="21"/>
        <v>53.14147503</v>
      </c>
      <c r="Q491" s="5">
        <f t="shared" si="22"/>
        <v>12.35420473</v>
      </c>
      <c r="R491" s="5">
        <f t="shared" si="23"/>
        <v>1235.420473</v>
      </c>
      <c r="S491" s="5"/>
      <c r="T491" s="5">
        <f t="shared" si="68"/>
        <v>201</v>
      </c>
      <c r="U491" s="5">
        <f t="shared" si="24"/>
        <v>0.928756865</v>
      </c>
      <c r="V491" s="5">
        <f t="shared" si="25"/>
        <v>79.95249907</v>
      </c>
      <c r="W491" s="5">
        <f t="shared" si="26"/>
        <v>0.9262102618</v>
      </c>
      <c r="X491" s="5">
        <f t="shared" si="27"/>
        <v>5.949136776</v>
      </c>
      <c r="Y491" s="5">
        <f t="shared" si="28"/>
        <v>59.49136776</v>
      </c>
      <c r="Z491" s="5">
        <f t="shared" si="29"/>
        <v>20.46113131</v>
      </c>
      <c r="AA491" s="5">
        <f t="shared" si="30"/>
        <v>2046.113131</v>
      </c>
      <c r="AB491" s="5"/>
      <c r="AC491" s="5">
        <f t="shared" si="69"/>
        <v>201</v>
      </c>
      <c r="AD491" s="5">
        <f t="shared" si="31"/>
        <v>0.7159899588</v>
      </c>
      <c r="AE491" s="5">
        <f t="shared" si="32"/>
        <v>66.37970626</v>
      </c>
      <c r="AF491" s="5">
        <f t="shared" si="33"/>
        <v>0.7441374023</v>
      </c>
      <c r="AG491" s="5">
        <f t="shared" si="34"/>
        <v>5.070001637</v>
      </c>
      <c r="AH491" s="5">
        <f t="shared" si="35"/>
        <v>55.77001801</v>
      </c>
      <c r="AI491" s="5">
        <f t="shared" si="36"/>
        <v>10.60968825</v>
      </c>
      <c r="AJ491" s="5">
        <f t="shared" si="37"/>
        <v>1060.968825</v>
      </c>
      <c r="AK491" s="5"/>
      <c r="AL491" s="5">
        <f t="shared" si="70"/>
        <v>201</v>
      </c>
      <c r="AM491" s="5">
        <f t="shared" si="38"/>
        <v>0.7636116468</v>
      </c>
      <c r="AN491" s="5">
        <f t="shared" si="39"/>
        <v>68.80888295</v>
      </c>
      <c r="AO491" s="5">
        <f t="shared" si="40"/>
        <v>0.9163534891</v>
      </c>
      <c r="AP491" s="5">
        <f t="shared" si="41"/>
        <v>5.6584786</v>
      </c>
      <c r="AQ491" s="5">
        <f t="shared" si="42"/>
        <v>67.9017432</v>
      </c>
      <c r="AR491" s="5">
        <f t="shared" si="43"/>
        <v>0.9071397448</v>
      </c>
      <c r="AS491" s="5">
        <f t="shared" si="44"/>
        <v>90.71397448</v>
      </c>
      <c r="AT491" s="5"/>
      <c r="AU491" s="5">
        <f t="shared" si="71"/>
        <v>201</v>
      </c>
      <c r="AV491" s="5">
        <f t="shared" si="45"/>
        <v>0.7957382566</v>
      </c>
      <c r="AW491" s="5">
        <f t="shared" si="46"/>
        <v>66.17615064</v>
      </c>
      <c r="AX491" s="5">
        <f t="shared" si="47"/>
        <v>0.8212700856</v>
      </c>
      <c r="AY491" s="5">
        <f t="shared" si="48"/>
        <v>5.190079136</v>
      </c>
      <c r="AZ491" s="5">
        <f t="shared" si="49"/>
        <v>67.47102877</v>
      </c>
      <c r="BA491" s="5">
        <f t="shared" si="50"/>
        <v>0</v>
      </c>
      <c r="BB491" s="5">
        <f t="shared" si="51"/>
        <v>0</v>
      </c>
      <c r="BC491" s="5"/>
      <c r="BD491" s="5">
        <f t="shared" si="72"/>
        <v>201</v>
      </c>
      <c r="BE491" s="5">
        <f t="shared" si="52"/>
        <v>0.6557671034</v>
      </c>
      <c r="BF491" s="5">
        <f t="shared" si="53"/>
        <v>68.77598822</v>
      </c>
      <c r="BG491" s="5">
        <f t="shared" si="54"/>
        <v>0.5689262084</v>
      </c>
      <c r="BH491" s="5">
        <f t="shared" si="55"/>
        <v>4.986841523</v>
      </c>
      <c r="BI491" s="5">
        <f t="shared" si="56"/>
        <v>69.81578132</v>
      </c>
      <c r="BJ491" s="5">
        <f t="shared" si="57"/>
        <v>0</v>
      </c>
      <c r="BK491" s="5">
        <f t="shared" si="58"/>
        <v>0</v>
      </c>
      <c r="BL491" s="5"/>
      <c r="BM491" s="5">
        <f t="shared" si="73"/>
        <v>201</v>
      </c>
      <c r="BN491" s="5">
        <f t="shared" si="59"/>
        <v>0.6748926889</v>
      </c>
      <c r="BO491" s="5">
        <f t="shared" si="60"/>
        <v>67.92958542</v>
      </c>
      <c r="BP491" s="5">
        <f t="shared" si="61"/>
        <v>0.4025036218</v>
      </c>
      <c r="BQ491" s="5">
        <f t="shared" si="62"/>
        <v>4.97005892</v>
      </c>
      <c r="BR491" s="5">
        <f t="shared" si="63"/>
        <v>74.5508838</v>
      </c>
      <c r="BS491" s="5">
        <f t="shared" si="64"/>
        <v>0</v>
      </c>
      <c r="BT491" s="5">
        <f t="shared" si="65"/>
        <v>0</v>
      </c>
    </row>
    <row r="492" ht="13.5" customHeight="1">
      <c r="A492" s="5"/>
      <c r="B492" s="5">
        <f t="shared" si="66"/>
        <v>202</v>
      </c>
      <c r="C492" s="5">
        <f t="shared" si="10"/>
        <v>0.6462444126</v>
      </c>
      <c r="D492" s="5">
        <f t="shared" si="11"/>
        <v>66.67522799</v>
      </c>
      <c r="E492" s="5">
        <f t="shared" si="12"/>
        <v>0.148520181</v>
      </c>
      <c r="F492" s="5">
        <f t="shared" si="13"/>
        <v>4.119175575</v>
      </c>
      <c r="G492" s="5">
        <f t="shared" si="14"/>
        <v>32.9534046</v>
      </c>
      <c r="H492" s="5">
        <f t="shared" si="15"/>
        <v>33.7218234</v>
      </c>
      <c r="I492" s="5">
        <f t="shared" si="16"/>
        <v>3372.18234</v>
      </c>
      <c r="J492" s="5"/>
      <c r="K492" s="5">
        <f t="shared" si="67"/>
        <v>202</v>
      </c>
      <c r="L492" s="5">
        <f t="shared" si="17"/>
        <v>0.7134195215</v>
      </c>
      <c r="M492" s="5">
        <f t="shared" si="18"/>
        <v>69.92208753</v>
      </c>
      <c r="N492" s="5">
        <f t="shared" si="19"/>
        <v>0.4771144926</v>
      </c>
      <c r="O492" s="5">
        <f t="shared" si="20"/>
        <v>4.906818312</v>
      </c>
      <c r="P492" s="5">
        <f t="shared" si="21"/>
        <v>44.16136481</v>
      </c>
      <c r="Q492" s="5">
        <f t="shared" si="22"/>
        <v>25.76072272</v>
      </c>
      <c r="R492" s="5">
        <f t="shared" si="23"/>
        <v>2576.072272</v>
      </c>
      <c r="S492" s="5"/>
      <c r="T492" s="5">
        <f t="shared" si="68"/>
        <v>202</v>
      </c>
      <c r="U492" s="5">
        <f t="shared" si="24"/>
        <v>0.8793402484</v>
      </c>
      <c r="V492" s="5">
        <f t="shared" si="25"/>
        <v>65.56728086</v>
      </c>
      <c r="W492" s="5">
        <f t="shared" si="26"/>
        <v>0.9175876264</v>
      </c>
      <c r="X492" s="5">
        <f t="shared" si="27"/>
        <v>5.76811445</v>
      </c>
      <c r="Y492" s="5">
        <f t="shared" si="28"/>
        <v>57.6811445</v>
      </c>
      <c r="Z492" s="5">
        <f t="shared" si="29"/>
        <v>7.886136357</v>
      </c>
      <c r="AA492" s="5">
        <f t="shared" si="30"/>
        <v>788.6136357</v>
      </c>
      <c r="AB492" s="5"/>
      <c r="AC492" s="5">
        <f t="shared" si="69"/>
        <v>202</v>
      </c>
      <c r="AD492" s="5">
        <f t="shared" si="31"/>
        <v>0.8337821304</v>
      </c>
      <c r="AE492" s="5">
        <f t="shared" si="32"/>
        <v>66.34404805</v>
      </c>
      <c r="AF492" s="5">
        <f t="shared" si="33"/>
        <v>0.4114963542</v>
      </c>
      <c r="AG492" s="5">
        <f t="shared" si="34"/>
        <v>4.82378162</v>
      </c>
      <c r="AH492" s="5">
        <f t="shared" si="35"/>
        <v>53.06159782</v>
      </c>
      <c r="AI492" s="5">
        <f t="shared" si="36"/>
        <v>13.28245023</v>
      </c>
      <c r="AJ492" s="5">
        <f t="shared" si="37"/>
        <v>1328.245023</v>
      </c>
      <c r="AK492" s="5"/>
      <c r="AL492" s="5">
        <f t="shared" si="70"/>
        <v>202</v>
      </c>
      <c r="AM492" s="5">
        <f t="shared" si="38"/>
        <v>0.02140885661</v>
      </c>
      <c r="AN492" s="5">
        <f t="shared" si="39"/>
        <v>54.618138</v>
      </c>
      <c r="AO492" s="5">
        <f t="shared" si="40"/>
        <v>0.4854147422</v>
      </c>
      <c r="AP492" s="5">
        <f t="shared" si="41"/>
        <v>4.58644169</v>
      </c>
      <c r="AQ492" s="5">
        <f t="shared" si="42"/>
        <v>55.03730028</v>
      </c>
      <c r="AR492" s="5">
        <f t="shared" si="43"/>
        <v>0</v>
      </c>
      <c r="AS492" s="5">
        <f t="shared" si="44"/>
        <v>0</v>
      </c>
      <c r="AT492" s="5"/>
      <c r="AU492" s="5">
        <f t="shared" si="71"/>
        <v>202</v>
      </c>
      <c r="AV492" s="5">
        <f t="shared" si="45"/>
        <v>0.0373842282</v>
      </c>
      <c r="AW492" s="5">
        <f t="shared" si="46"/>
        <v>53.38300035</v>
      </c>
      <c r="AX492" s="5">
        <f t="shared" si="47"/>
        <v>0.8313223784</v>
      </c>
      <c r="AY492" s="5">
        <f t="shared" si="48"/>
        <v>5.169376017</v>
      </c>
      <c r="AZ492" s="5">
        <f t="shared" si="49"/>
        <v>67.20188822</v>
      </c>
      <c r="BA492" s="5">
        <f t="shared" si="50"/>
        <v>0</v>
      </c>
      <c r="BB492" s="5">
        <f t="shared" si="51"/>
        <v>0</v>
      </c>
      <c r="BC492" s="5"/>
      <c r="BD492" s="5">
        <f t="shared" si="72"/>
        <v>202</v>
      </c>
      <c r="BE492" s="5">
        <f t="shared" si="52"/>
        <v>0.2261364989</v>
      </c>
      <c r="BF492" s="5">
        <f t="shared" si="53"/>
        <v>55.37128471</v>
      </c>
      <c r="BG492" s="5">
        <f t="shared" si="54"/>
        <v>0.5591736561</v>
      </c>
      <c r="BH492" s="5">
        <f t="shared" si="55"/>
        <v>4.760867966</v>
      </c>
      <c r="BI492" s="5">
        <f t="shared" si="56"/>
        <v>66.65215152</v>
      </c>
      <c r="BJ492" s="5">
        <f t="shared" si="57"/>
        <v>0</v>
      </c>
      <c r="BK492" s="5">
        <f t="shared" si="58"/>
        <v>0</v>
      </c>
      <c r="BL492" s="5"/>
      <c r="BM492" s="5">
        <f t="shared" si="73"/>
        <v>202</v>
      </c>
      <c r="BN492" s="5">
        <f t="shared" si="59"/>
        <v>0.3391520988</v>
      </c>
      <c r="BO492" s="5">
        <f t="shared" si="60"/>
        <v>63.90401555</v>
      </c>
      <c r="BP492" s="5">
        <f t="shared" si="61"/>
        <v>0.2977650413</v>
      </c>
      <c r="BQ492" s="5">
        <f t="shared" si="62"/>
        <v>4.113232519</v>
      </c>
      <c r="BR492" s="5">
        <f t="shared" si="63"/>
        <v>61.69848778</v>
      </c>
      <c r="BS492" s="5">
        <f t="shared" si="64"/>
        <v>2.205527766</v>
      </c>
      <c r="BT492" s="5">
        <f t="shared" si="65"/>
        <v>220.5527766</v>
      </c>
    </row>
    <row r="493" ht="13.5" customHeight="1">
      <c r="A493" s="5"/>
      <c r="B493" s="5">
        <f t="shared" si="66"/>
        <v>203</v>
      </c>
      <c r="C493" s="5">
        <f t="shared" si="10"/>
        <v>0.9528553229</v>
      </c>
      <c r="D493" s="5">
        <f t="shared" si="11"/>
        <v>79.21176552</v>
      </c>
      <c r="E493" s="5">
        <f t="shared" si="12"/>
        <v>0.8766455187</v>
      </c>
      <c r="F493" s="5">
        <f t="shared" si="13"/>
        <v>5.386463779</v>
      </c>
      <c r="G493" s="5">
        <f t="shared" si="14"/>
        <v>43.09171023</v>
      </c>
      <c r="H493" s="5">
        <f t="shared" si="15"/>
        <v>36.12005528</v>
      </c>
      <c r="I493" s="5">
        <f t="shared" si="16"/>
        <v>3612.005528</v>
      </c>
      <c r="J493" s="5"/>
      <c r="K493" s="5">
        <f t="shared" si="67"/>
        <v>203</v>
      </c>
      <c r="L493" s="5">
        <f t="shared" si="17"/>
        <v>0.5129684886</v>
      </c>
      <c r="M493" s="5">
        <f t="shared" si="18"/>
        <v>60.79796841</v>
      </c>
      <c r="N493" s="5">
        <f t="shared" si="19"/>
        <v>0.914621155</v>
      </c>
      <c r="O493" s="5">
        <f t="shared" si="20"/>
        <v>5.592154804</v>
      </c>
      <c r="P493" s="5">
        <f t="shared" si="21"/>
        <v>50.32939323</v>
      </c>
      <c r="Q493" s="5">
        <f t="shared" si="22"/>
        <v>10.46857518</v>
      </c>
      <c r="R493" s="5">
        <f t="shared" si="23"/>
        <v>1046.857518</v>
      </c>
      <c r="S493" s="5"/>
      <c r="T493" s="5">
        <f t="shared" si="68"/>
        <v>203</v>
      </c>
      <c r="U493" s="5">
        <f t="shared" si="24"/>
        <v>0.8105178977</v>
      </c>
      <c r="V493" s="5">
        <f t="shared" si="25"/>
        <v>69.03447992</v>
      </c>
      <c r="W493" s="5">
        <f t="shared" si="26"/>
        <v>0.361506392</v>
      </c>
      <c r="X493" s="5">
        <f t="shared" si="27"/>
        <v>4.603365963</v>
      </c>
      <c r="Y493" s="5">
        <f t="shared" si="28"/>
        <v>46.03365963</v>
      </c>
      <c r="Z493" s="5">
        <f t="shared" si="29"/>
        <v>23.00082029</v>
      </c>
      <c r="AA493" s="5">
        <f t="shared" si="30"/>
        <v>2300.082029</v>
      </c>
      <c r="AB493" s="5"/>
      <c r="AC493" s="5">
        <f t="shared" si="69"/>
        <v>203</v>
      </c>
      <c r="AD493" s="5">
        <f t="shared" si="31"/>
        <v>0.8909474848</v>
      </c>
      <c r="AE493" s="5">
        <f t="shared" si="32"/>
        <v>66.12617792</v>
      </c>
      <c r="AF493" s="5">
        <f t="shared" si="33"/>
        <v>0.7210178415</v>
      </c>
      <c r="AG493" s="5">
        <f t="shared" si="34"/>
        <v>5.211625202</v>
      </c>
      <c r="AH493" s="5">
        <f t="shared" si="35"/>
        <v>57.32787723</v>
      </c>
      <c r="AI493" s="5">
        <f t="shared" si="36"/>
        <v>8.79830069</v>
      </c>
      <c r="AJ493" s="5">
        <f t="shared" si="37"/>
        <v>879.830069</v>
      </c>
      <c r="AK493" s="5"/>
      <c r="AL493" s="5">
        <f t="shared" si="70"/>
        <v>203</v>
      </c>
      <c r="AM493" s="5">
        <f t="shared" si="38"/>
        <v>0.3040209992</v>
      </c>
      <c r="AN493" s="5">
        <f t="shared" si="39"/>
        <v>60.80215844</v>
      </c>
      <c r="AO493" s="5">
        <f t="shared" si="40"/>
        <v>0.6832958975</v>
      </c>
      <c r="AP493" s="5">
        <f t="shared" si="41"/>
        <v>4.706559356</v>
      </c>
      <c r="AQ493" s="5">
        <f t="shared" si="42"/>
        <v>56.47871228</v>
      </c>
      <c r="AR493" s="5">
        <f t="shared" si="43"/>
        <v>4.323446165</v>
      </c>
      <c r="AS493" s="5">
        <f t="shared" si="44"/>
        <v>432.3446165</v>
      </c>
      <c r="AT493" s="5"/>
      <c r="AU493" s="5">
        <f t="shared" si="71"/>
        <v>203</v>
      </c>
      <c r="AV493" s="5">
        <f t="shared" si="45"/>
        <v>0.4694701533</v>
      </c>
      <c r="AW493" s="5">
        <f t="shared" si="46"/>
        <v>62.69013009</v>
      </c>
      <c r="AX493" s="5">
        <f t="shared" si="47"/>
        <v>0.421847377</v>
      </c>
      <c r="AY493" s="5">
        <f t="shared" si="48"/>
        <v>4.92727894</v>
      </c>
      <c r="AZ493" s="5">
        <f t="shared" si="49"/>
        <v>64.05462621</v>
      </c>
      <c r="BA493" s="5">
        <f t="shared" si="50"/>
        <v>0</v>
      </c>
      <c r="BB493" s="5">
        <f t="shared" si="51"/>
        <v>0</v>
      </c>
      <c r="BC493" s="5"/>
      <c r="BD493" s="5">
        <f t="shared" si="72"/>
        <v>203</v>
      </c>
      <c r="BE493" s="5">
        <f t="shared" si="52"/>
        <v>0.4462756909</v>
      </c>
      <c r="BF493" s="5">
        <f t="shared" si="53"/>
        <v>61.64965397</v>
      </c>
      <c r="BG493" s="5">
        <f t="shared" si="54"/>
        <v>0.2531980505</v>
      </c>
      <c r="BH493" s="5">
        <f t="shared" si="55"/>
        <v>4.103996949</v>
      </c>
      <c r="BI493" s="5">
        <f t="shared" si="56"/>
        <v>57.45595729</v>
      </c>
      <c r="BJ493" s="5">
        <f t="shared" si="57"/>
        <v>4.193696684</v>
      </c>
      <c r="BK493" s="5">
        <f t="shared" si="58"/>
        <v>419.3696684</v>
      </c>
      <c r="BL493" s="5"/>
      <c r="BM493" s="5">
        <f t="shared" si="73"/>
        <v>203</v>
      </c>
      <c r="BN493" s="5">
        <f t="shared" si="59"/>
        <v>0.01577679353</v>
      </c>
      <c r="BO493" s="5">
        <f t="shared" si="60"/>
        <v>53.0110349</v>
      </c>
      <c r="BP493" s="5">
        <f t="shared" si="61"/>
        <v>0.01090922898</v>
      </c>
      <c r="BQ493" s="5">
        <f t="shared" si="62"/>
        <v>4.340666157</v>
      </c>
      <c r="BR493" s="5">
        <f t="shared" si="63"/>
        <v>65.10999235</v>
      </c>
      <c r="BS493" s="5">
        <f t="shared" si="64"/>
        <v>0</v>
      </c>
      <c r="BT493" s="5">
        <f t="shared" si="65"/>
        <v>0</v>
      </c>
    </row>
    <row r="494" ht="13.5" customHeight="1">
      <c r="A494" s="5"/>
      <c r="B494" s="5">
        <f t="shared" si="66"/>
        <v>204</v>
      </c>
      <c r="C494" s="5">
        <f t="shared" si="10"/>
        <v>0.6453766341</v>
      </c>
      <c r="D494" s="5">
        <f t="shared" si="11"/>
        <v>65.5417223</v>
      </c>
      <c r="E494" s="5">
        <f t="shared" si="12"/>
        <v>0.5294249522</v>
      </c>
      <c r="F494" s="5">
        <f t="shared" si="13"/>
        <v>4.815606809</v>
      </c>
      <c r="G494" s="5">
        <f t="shared" si="14"/>
        <v>38.52485448</v>
      </c>
      <c r="H494" s="5">
        <f t="shared" si="15"/>
        <v>27.01686782</v>
      </c>
      <c r="I494" s="5">
        <f t="shared" si="16"/>
        <v>2701.686782</v>
      </c>
      <c r="J494" s="5"/>
      <c r="K494" s="5">
        <f t="shared" si="67"/>
        <v>204</v>
      </c>
      <c r="L494" s="5">
        <f t="shared" si="17"/>
        <v>0.373865633</v>
      </c>
      <c r="M494" s="5">
        <f t="shared" si="18"/>
        <v>61.19177002</v>
      </c>
      <c r="N494" s="5">
        <f t="shared" si="19"/>
        <v>0.5071789394</v>
      </c>
      <c r="O494" s="5">
        <f t="shared" si="20"/>
        <v>4.518851698</v>
      </c>
      <c r="P494" s="5">
        <f t="shared" si="21"/>
        <v>40.66966528</v>
      </c>
      <c r="Q494" s="5">
        <f t="shared" si="22"/>
        <v>20.52210474</v>
      </c>
      <c r="R494" s="5">
        <f t="shared" si="23"/>
        <v>2052.210474</v>
      </c>
      <c r="S494" s="5"/>
      <c r="T494" s="5">
        <f t="shared" si="68"/>
        <v>204</v>
      </c>
      <c r="U494" s="5">
        <f t="shared" si="24"/>
        <v>0.3892517084</v>
      </c>
      <c r="V494" s="5">
        <f t="shared" si="25"/>
        <v>61.94522441</v>
      </c>
      <c r="W494" s="5">
        <f t="shared" si="26"/>
        <v>0.4553450645</v>
      </c>
      <c r="X494" s="5">
        <f t="shared" si="27"/>
        <v>4.597023702</v>
      </c>
      <c r="Y494" s="5">
        <f t="shared" si="28"/>
        <v>45.97023702</v>
      </c>
      <c r="Z494" s="5">
        <f t="shared" si="29"/>
        <v>15.97498739</v>
      </c>
      <c r="AA494" s="5">
        <f t="shared" si="30"/>
        <v>1597.498739</v>
      </c>
      <c r="AB494" s="5"/>
      <c r="AC494" s="5">
        <f t="shared" si="69"/>
        <v>204</v>
      </c>
      <c r="AD494" s="5">
        <f t="shared" si="31"/>
        <v>0.4460271056</v>
      </c>
      <c r="AE494" s="5">
        <f t="shared" si="32"/>
        <v>63.10098335</v>
      </c>
      <c r="AF494" s="5">
        <f t="shared" si="33"/>
        <v>0.2040132036</v>
      </c>
      <c r="AG494" s="5">
        <f t="shared" si="34"/>
        <v>4.196440953</v>
      </c>
      <c r="AH494" s="5">
        <f t="shared" si="35"/>
        <v>46.16085048</v>
      </c>
      <c r="AI494" s="5">
        <f t="shared" si="36"/>
        <v>16.94013287</v>
      </c>
      <c r="AJ494" s="5">
        <f t="shared" si="37"/>
        <v>1694.013287</v>
      </c>
      <c r="AK494" s="5"/>
      <c r="AL494" s="5">
        <f t="shared" si="70"/>
        <v>204</v>
      </c>
      <c r="AM494" s="5">
        <f t="shared" si="38"/>
        <v>0.2818158952</v>
      </c>
      <c r="AN494" s="5">
        <f t="shared" si="39"/>
        <v>60.30893885</v>
      </c>
      <c r="AO494" s="5">
        <f t="shared" si="40"/>
        <v>0.502373967</v>
      </c>
      <c r="AP494" s="5">
        <f t="shared" si="41"/>
        <v>4.587407639</v>
      </c>
      <c r="AQ494" s="5">
        <f t="shared" si="42"/>
        <v>55.04889167</v>
      </c>
      <c r="AR494" s="5">
        <f t="shared" si="43"/>
        <v>5.26004718</v>
      </c>
      <c r="AS494" s="5">
        <f t="shared" si="44"/>
        <v>526.004718</v>
      </c>
      <c r="AT494" s="5"/>
      <c r="AU494" s="5">
        <f t="shared" si="71"/>
        <v>204</v>
      </c>
      <c r="AV494" s="5">
        <f t="shared" si="45"/>
        <v>0.745421299</v>
      </c>
      <c r="AW494" s="5">
        <f t="shared" si="46"/>
        <v>67.02058369</v>
      </c>
      <c r="AX494" s="5">
        <f t="shared" si="47"/>
        <v>0.4331461568</v>
      </c>
      <c r="AY494" s="5">
        <f t="shared" si="48"/>
        <v>4.573354423</v>
      </c>
      <c r="AZ494" s="5">
        <f t="shared" si="49"/>
        <v>59.45360749</v>
      </c>
      <c r="BA494" s="5">
        <f t="shared" si="50"/>
        <v>7.566976193</v>
      </c>
      <c r="BB494" s="5">
        <f t="shared" si="51"/>
        <v>756.6976193</v>
      </c>
      <c r="BC494" s="5"/>
      <c r="BD494" s="5">
        <f t="shared" si="72"/>
        <v>204</v>
      </c>
      <c r="BE494" s="5">
        <f t="shared" si="52"/>
        <v>0.4931904979</v>
      </c>
      <c r="BF494" s="5">
        <f t="shared" si="53"/>
        <v>62.25937076</v>
      </c>
      <c r="BG494" s="5">
        <f t="shared" si="54"/>
        <v>0.4491516456</v>
      </c>
      <c r="BH494" s="5">
        <f t="shared" si="55"/>
        <v>4.873825951</v>
      </c>
      <c r="BI494" s="5">
        <f t="shared" si="56"/>
        <v>68.23356332</v>
      </c>
      <c r="BJ494" s="5">
        <f t="shared" si="57"/>
        <v>0</v>
      </c>
      <c r="BK494" s="5">
        <f t="shared" si="58"/>
        <v>0</v>
      </c>
      <c r="BL494" s="5"/>
      <c r="BM494" s="5">
        <f t="shared" si="73"/>
        <v>204</v>
      </c>
      <c r="BN494" s="5">
        <f t="shared" si="59"/>
        <v>0.0382474458</v>
      </c>
      <c r="BO494" s="5">
        <f t="shared" si="60"/>
        <v>51.95377477</v>
      </c>
      <c r="BP494" s="5">
        <f t="shared" si="61"/>
        <v>0.1900884236</v>
      </c>
      <c r="BQ494" s="5">
        <f t="shared" si="62"/>
        <v>4.321479412</v>
      </c>
      <c r="BR494" s="5">
        <f t="shared" si="63"/>
        <v>64.82219118</v>
      </c>
      <c r="BS494" s="5">
        <f t="shared" si="64"/>
        <v>0</v>
      </c>
      <c r="BT494" s="5">
        <f t="shared" si="65"/>
        <v>0</v>
      </c>
    </row>
    <row r="495" ht="13.5" customHeight="1">
      <c r="A495" s="5"/>
      <c r="B495" s="5">
        <f t="shared" si="66"/>
        <v>205</v>
      </c>
      <c r="C495" s="5">
        <f t="shared" si="10"/>
        <v>0.2633027456</v>
      </c>
      <c r="D495" s="5">
        <f t="shared" si="11"/>
        <v>61.20039334</v>
      </c>
      <c r="E495" s="5">
        <f t="shared" si="12"/>
        <v>0.3105872302</v>
      </c>
      <c r="F495" s="5">
        <f t="shared" si="13"/>
        <v>4.61662166</v>
      </c>
      <c r="G495" s="5">
        <f t="shared" si="14"/>
        <v>36.93297328</v>
      </c>
      <c r="H495" s="5">
        <f t="shared" si="15"/>
        <v>24.26742007</v>
      </c>
      <c r="I495" s="5">
        <f t="shared" si="16"/>
        <v>2426.742007</v>
      </c>
      <c r="J495" s="5"/>
      <c r="K495" s="5">
        <f t="shared" si="67"/>
        <v>205</v>
      </c>
      <c r="L495" s="5">
        <f t="shared" si="17"/>
        <v>0.9702945572</v>
      </c>
      <c r="M495" s="5">
        <f t="shared" si="18"/>
        <v>79.09576136</v>
      </c>
      <c r="N495" s="5">
        <f t="shared" si="19"/>
        <v>0.5066746677</v>
      </c>
      <c r="O495" s="5">
        <f t="shared" si="20"/>
        <v>4.762134503</v>
      </c>
      <c r="P495" s="5">
        <f t="shared" si="21"/>
        <v>42.85921052</v>
      </c>
      <c r="Q495" s="5">
        <f t="shared" si="22"/>
        <v>36.23655084</v>
      </c>
      <c r="R495" s="5">
        <f t="shared" si="23"/>
        <v>3623.655084</v>
      </c>
      <c r="S495" s="5"/>
      <c r="T495" s="5">
        <f t="shared" si="68"/>
        <v>205</v>
      </c>
      <c r="U495" s="5">
        <f t="shared" si="24"/>
        <v>0.5137282313</v>
      </c>
      <c r="V495" s="5">
        <f t="shared" si="25"/>
        <v>60.317754</v>
      </c>
      <c r="W495" s="5">
        <f t="shared" si="26"/>
        <v>0.04546130074</v>
      </c>
      <c r="X495" s="5">
        <f t="shared" si="27"/>
        <v>4.070244737</v>
      </c>
      <c r="Y495" s="5">
        <f t="shared" si="28"/>
        <v>40.70244737</v>
      </c>
      <c r="Z495" s="5">
        <f t="shared" si="29"/>
        <v>19.61530664</v>
      </c>
      <c r="AA495" s="5">
        <f t="shared" si="30"/>
        <v>1961.530664</v>
      </c>
      <c r="AB495" s="5"/>
      <c r="AC495" s="5">
        <f t="shared" si="69"/>
        <v>205</v>
      </c>
      <c r="AD495" s="5">
        <f t="shared" si="31"/>
        <v>0.4933382466</v>
      </c>
      <c r="AE495" s="5">
        <f t="shared" si="32"/>
        <v>63.29352637</v>
      </c>
      <c r="AF495" s="5">
        <f t="shared" si="33"/>
        <v>0.6848270607</v>
      </c>
      <c r="AG495" s="5">
        <f t="shared" si="34"/>
        <v>4.830905171</v>
      </c>
      <c r="AH495" s="5">
        <f t="shared" si="35"/>
        <v>53.13995688</v>
      </c>
      <c r="AI495" s="5">
        <f t="shared" si="36"/>
        <v>10.15356949</v>
      </c>
      <c r="AJ495" s="5">
        <f t="shared" si="37"/>
        <v>1015.356949</v>
      </c>
      <c r="AK495" s="5"/>
      <c r="AL495" s="5">
        <f t="shared" si="70"/>
        <v>205</v>
      </c>
      <c r="AM495" s="5">
        <f t="shared" si="38"/>
        <v>0.6445422297</v>
      </c>
      <c r="AN495" s="5">
        <f t="shared" si="39"/>
        <v>69.45782478</v>
      </c>
      <c r="AO495" s="5">
        <f t="shared" si="40"/>
        <v>0.04522743772</v>
      </c>
      <c r="AP495" s="5">
        <f t="shared" si="41"/>
        <v>4.251823017</v>
      </c>
      <c r="AQ495" s="5">
        <f t="shared" si="42"/>
        <v>51.0218762</v>
      </c>
      <c r="AR495" s="5">
        <f t="shared" si="43"/>
        <v>18.43594858</v>
      </c>
      <c r="AS495" s="5">
        <f t="shared" si="44"/>
        <v>1843.594858</v>
      </c>
      <c r="AT495" s="5"/>
      <c r="AU495" s="5">
        <f t="shared" si="71"/>
        <v>205</v>
      </c>
      <c r="AV495" s="5">
        <f t="shared" si="45"/>
        <v>0.8761951417</v>
      </c>
      <c r="AW495" s="5">
        <f t="shared" si="46"/>
        <v>66.30647925</v>
      </c>
      <c r="AX495" s="5">
        <f t="shared" si="47"/>
        <v>0.6211340703</v>
      </c>
      <c r="AY495" s="5">
        <f t="shared" si="48"/>
        <v>4.536754619</v>
      </c>
      <c r="AZ495" s="5">
        <f t="shared" si="49"/>
        <v>58.97781005</v>
      </c>
      <c r="BA495" s="5">
        <f t="shared" si="50"/>
        <v>7.328669195</v>
      </c>
      <c r="BB495" s="5">
        <f t="shared" si="51"/>
        <v>732.8669195</v>
      </c>
      <c r="BC495" s="5"/>
      <c r="BD495" s="5">
        <f t="shared" si="72"/>
        <v>205</v>
      </c>
      <c r="BE495" s="5">
        <f t="shared" si="52"/>
        <v>0.1450962725</v>
      </c>
      <c r="BF495" s="5">
        <f t="shared" si="53"/>
        <v>57.59082216</v>
      </c>
      <c r="BG495" s="5">
        <f t="shared" si="54"/>
        <v>0.8157232035</v>
      </c>
      <c r="BH495" s="5">
        <f t="shared" si="55"/>
        <v>5.265821854</v>
      </c>
      <c r="BI495" s="5">
        <f t="shared" si="56"/>
        <v>73.72150595</v>
      </c>
      <c r="BJ495" s="5">
        <f t="shared" si="57"/>
        <v>0</v>
      </c>
      <c r="BK495" s="5">
        <f t="shared" si="58"/>
        <v>0</v>
      </c>
      <c r="BL495" s="5"/>
      <c r="BM495" s="5">
        <f t="shared" si="73"/>
        <v>205</v>
      </c>
      <c r="BN495" s="5">
        <f t="shared" si="59"/>
        <v>0.7239299249</v>
      </c>
      <c r="BO495" s="5">
        <f t="shared" si="60"/>
        <v>68.11595617</v>
      </c>
      <c r="BP495" s="5">
        <f t="shared" si="61"/>
        <v>0.2034929957</v>
      </c>
      <c r="BQ495" s="5">
        <f t="shared" si="62"/>
        <v>4.115401791</v>
      </c>
      <c r="BR495" s="5">
        <f t="shared" si="63"/>
        <v>61.73102686</v>
      </c>
      <c r="BS495" s="5">
        <f t="shared" si="64"/>
        <v>6.384929304</v>
      </c>
      <c r="BT495" s="5">
        <f t="shared" si="65"/>
        <v>638.4929304</v>
      </c>
    </row>
    <row r="496" ht="13.5" customHeight="1">
      <c r="A496" s="5"/>
      <c r="B496" s="5">
        <f t="shared" si="66"/>
        <v>206</v>
      </c>
      <c r="C496" s="5">
        <f t="shared" si="10"/>
        <v>0.1356220042</v>
      </c>
      <c r="D496" s="5">
        <f t="shared" si="11"/>
        <v>57.7113453</v>
      </c>
      <c r="E496" s="5">
        <f t="shared" si="12"/>
        <v>0.05324107551</v>
      </c>
      <c r="F496" s="5">
        <f t="shared" si="13"/>
        <v>4.272572523</v>
      </c>
      <c r="G496" s="5">
        <f t="shared" si="14"/>
        <v>34.18058018</v>
      </c>
      <c r="H496" s="5">
        <f t="shared" si="15"/>
        <v>23.53076512</v>
      </c>
      <c r="I496" s="5">
        <f t="shared" si="16"/>
        <v>2353.076512</v>
      </c>
      <c r="J496" s="5"/>
      <c r="K496" s="5">
        <f t="shared" si="67"/>
        <v>206</v>
      </c>
      <c r="L496" s="5">
        <f t="shared" si="17"/>
        <v>0.6163021545</v>
      </c>
      <c r="M496" s="5">
        <f t="shared" si="18"/>
        <v>68.13520974</v>
      </c>
      <c r="N496" s="5">
        <f t="shared" si="19"/>
        <v>0.7304665922</v>
      </c>
      <c r="O496" s="5">
        <f t="shared" si="20"/>
        <v>5.17413731</v>
      </c>
      <c r="P496" s="5">
        <f t="shared" si="21"/>
        <v>46.56723579</v>
      </c>
      <c r="Q496" s="5">
        <f t="shared" si="22"/>
        <v>21.56797395</v>
      </c>
      <c r="R496" s="5">
        <f t="shared" si="23"/>
        <v>2156.797395</v>
      </c>
      <c r="S496" s="5"/>
      <c r="T496" s="5">
        <f t="shared" si="68"/>
        <v>206</v>
      </c>
      <c r="U496" s="5">
        <f t="shared" si="24"/>
        <v>0.1628381859</v>
      </c>
      <c r="V496" s="5">
        <f t="shared" si="25"/>
        <v>56.17098798</v>
      </c>
      <c r="W496" s="5">
        <f t="shared" si="26"/>
        <v>0.621634386</v>
      </c>
      <c r="X496" s="5">
        <f t="shared" si="27"/>
        <v>4.636375262</v>
      </c>
      <c r="Y496" s="5">
        <f t="shared" si="28"/>
        <v>46.36375262</v>
      </c>
      <c r="Z496" s="5">
        <f t="shared" si="29"/>
        <v>9.807235352</v>
      </c>
      <c r="AA496" s="5">
        <f t="shared" si="30"/>
        <v>980.7235352</v>
      </c>
      <c r="AB496" s="5"/>
      <c r="AC496" s="5">
        <f t="shared" si="69"/>
        <v>206</v>
      </c>
      <c r="AD496" s="5">
        <f t="shared" si="31"/>
        <v>0.1537398772</v>
      </c>
      <c r="AE496" s="5">
        <f t="shared" si="32"/>
        <v>55.22303047</v>
      </c>
      <c r="AF496" s="5">
        <f t="shared" si="33"/>
        <v>0.3170583816</v>
      </c>
      <c r="AG496" s="5">
        <f t="shared" si="34"/>
        <v>4.517606177</v>
      </c>
      <c r="AH496" s="5">
        <f t="shared" si="35"/>
        <v>49.69366795</v>
      </c>
      <c r="AI496" s="5">
        <f t="shared" si="36"/>
        <v>5.529362517</v>
      </c>
      <c r="AJ496" s="5">
        <f t="shared" si="37"/>
        <v>552.9362517</v>
      </c>
      <c r="AK496" s="5"/>
      <c r="AL496" s="5">
        <f t="shared" si="70"/>
        <v>206</v>
      </c>
      <c r="AM496" s="5">
        <f t="shared" si="38"/>
        <v>0.454646899</v>
      </c>
      <c r="AN496" s="5">
        <f t="shared" si="39"/>
        <v>62.7063867</v>
      </c>
      <c r="AO496" s="5">
        <f t="shared" si="40"/>
        <v>0.364363288</v>
      </c>
      <c r="AP496" s="5">
        <f t="shared" si="41"/>
        <v>4.978784272</v>
      </c>
      <c r="AQ496" s="5">
        <f t="shared" si="42"/>
        <v>59.74541127</v>
      </c>
      <c r="AR496" s="5">
        <f t="shared" si="43"/>
        <v>2.960975434</v>
      </c>
      <c r="AS496" s="5">
        <f t="shared" si="44"/>
        <v>296.0975434</v>
      </c>
      <c r="AT496" s="5"/>
      <c r="AU496" s="5">
        <f t="shared" si="71"/>
        <v>206</v>
      </c>
      <c r="AV496" s="5">
        <f t="shared" si="45"/>
        <v>0.6318530149</v>
      </c>
      <c r="AW496" s="5">
        <f t="shared" si="46"/>
        <v>67.29011315</v>
      </c>
      <c r="AX496" s="5">
        <f t="shared" si="47"/>
        <v>0.8201968178</v>
      </c>
      <c r="AY496" s="5">
        <f t="shared" si="48"/>
        <v>5.107966203</v>
      </c>
      <c r="AZ496" s="5">
        <f t="shared" si="49"/>
        <v>66.40356064</v>
      </c>
      <c r="BA496" s="5">
        <f t="shared" si="50"/>
        <v>0.8865525122</v>
      </c>
      <c r="BB496" s="5">
        <f t="shared" si="51"/>
        <v>88.65525122</v>
      </c>
      <c r="BC496" s="5"/>
      <c r="BD496" s="5">
        <f t="shared" si="72"/>
        <v>206</v>
      </c>
      <c r="BE496" s="5">
        <f t="shared" si="52"/>
        <v>0.07606722858</v>
      </c>
      <c r="BF496" s="5">
        <f t="shared" si="53"/>
        <v>51.71187654</v>
      </c>
      <c r="BG496" s="5">
        <f t="shared" si="54"/>
        <v>0.7571123497</v>
      </c>
      <c r="BH496" s="5">
        <f t="shared" si="55"/>
        <v>5.432085819</v>
      </c>
      <c r="BI496" s="5">
        <f t="shared" si="56"/>
        <v>76.04920146</v>
      </c>
      <c r="BJ496" s="5">
        <f t="shared" si="57"/>
        <v>0</v>
      </c>
      <c r="BK496" s="5">
        <f t="shared" si="58"/>
        <v>0</v>
      </c>
      <c r="BL496" s="5"/>
      <c r="BM496" s="5">
        <f t="shared" si="73"/>
        <v>206</v>
      </c>
      <c r="BN496" s="5">
        <f t="shared" si="59"/>
        <v>0.6266410054</v>
      </c>
      <c r="BO496" s="5">
        <f t="shared" si="60"/>
        <v>69.84869424</v>
      </c>
      <c r="BP496" s="5">
        <f t="shared" si="61"/>
        <v>0.2015440386</v>
      </c>
      <c r="BQ496" s="5">
        <f t="shared" si="62"/>
        <v>4.391795424</v>
      </c>
      <c r="BR496" s="5">
        <f t="shared" si="63"/>
        <v>65.87693136</v>
      </c>
      <c r="BS496" s="5">
        <f t="shared" si="64"/>
        <v>3.971762878</v>
      </c>
      <c r="BT496" s="5">
        <f t="shared" si="65"/>
        <v>397.1762878</v>
      </c>
    </row>
    <row r="497" ht="13.5" customHeight="1">
      <c r="A497" s="5"/>
      <c r="B497" s="5">
        <f t="shared" si="66"/>
        <v>207</v>
      </c>
      <c r="C497" s="5">
        <f t="shared" si="10"/>
        <v>0.877655746</v>
      </c>
      <c r="D497" s="5">
        <f t="shared" si="11"/>
        <v>65.84046916</v>
      </c>
      <c r="E497" s="5">
        <f t="shared" si="12"/>
        <v>0.002187433324</v>
      </c>
      <c r="F497" s="5">
        <f t="shared" si="13"/>
        <v>4.451771868</v>
      </c>
      <c r="G497" s="5">
        <f t="shared" si="14"/>
        <v>35.61417494</v>
      </c>
      <c r="H497" s="5">
        <f t="shared" si="15"/>
        <v>30.22629422</v>
      </c>
      <c r="I497" s="5">
        <f t="shared" si="16"/>
        <v>3022.629422</v>
      </c>
      <c r="J497" s="5"/>
      <c r="K497" s="5">
        <f t="shared" si="67"/>
        <v>207</v>
      </c>
      <c r="L497" s="5">
        <f t="shared" si="17"/>
        <v>0.542630443</v>
      </c>
      <c r="M497" s="5">
        <f t="shared" si="18"/>
        <v>62.91706857</v>
      </c>
      <c r="N497" s="5">
        <f t="shared" si="19"/>
        <v>0.9763972793</v>
      </c>
      <c r="O497" s="5">
        <f t="shared" si="20"/>
        <v>5.646312759</v>
      </c>
      <c r="P497" s="5">
        <f t="shared" si="21"/>
        <v>50.81681483</v>
      </c>
      <c r="Q497" s="5">
        <f t="shared" si="22"/>
        <v>12.10025374</v>
      </c>
      <c r="R497" s="5">
        <f t="shared" si="23"/>
        <v>1210.025374</v>
      </c>
      <c r="S497" s="5"/>
      <c r="T497" s="5">
        <f t="shared" si="68"/>
        <v>207</v>
      </c>
      <c r="U497" s="5">
        <f t="shared" si="24"/>
        <v>0.6942935518</v>
      </c>
      <c r="V497" s="5">
        <f t="shared" si="25"/>
        <v>69.78844628</v>
      </c>
      <c r="W497" s="5">
        <f t="shared" si="26"/>
        <v>0.2997947431</v>
      </c>
      <c r="X497" s="5">
        <f t="shared" si="27"/>
        <v>4.058242533</v>
      </c>
      <c r="Y497" s="5">
        <f t="shared" si="28"/>
        <v>40.58242533</v>
      </c>
      <c r="Z497" s="5">
        <f t="shared" si="29"/>
        <v>29.20602096</v>
      </c>
      <c r="AA497" s="5">
        <f t="shared" si="30"/>
        <v>2920.602096</v>
      </c>
      <c r="AB497" s="5"/>
      <c r="AC497" s="5">
        <f t="shared" si="69"/>
        <v>207</v>
      </c>
      <c r="AD497" s="5">
        <f t="shared" si="31"/>
        <v>0.9165385119</v>
      </c>
      <c r="AE497" s="5">
        <f t="shared" si="32"/>
        <v>75.83050794</v>
      </c>
      <c r="AF497" s="5">
        <f t="shared" si="33"/>
        <v>0.8064331757</v>
      </c>
      <c r="AG497" s="5">
        <f t="shared" si="34"/>
        <v>5.227025373</v>
      </c>
      <c r="AH497" s="5">
        <f t="shared" si="35"/>
        <v>57.49727911</v>
      </c>
      <c r="AI497" s="5">
        <f t="shared" si="36"/>
        <v>18.33322883</v>
      </c>
      <c r="AJ497" s="5">
        <f t="shared" si="37"/>
        <v>1833.322883</v>
      </c>
      <c r="AK497" s="5"/>
      <c r="AL497" s="5">
        <f t="shared" si="70"/>
        <v>207</v>
      </c>
      <c r="AM497" s="5">
        <f t="shared" si="38"/>
        <v>0.4433148776</v>
      </c>
      <c r="AN497" s="5">
        <f t="shared" si="39"/>
        <v>60.75773197</v>
      </c>
      <c r="AO497" s="5">
        <f t="shared" si="40"/>
        <v>0.866472866</v>
      </c>
      <c r="AP497" s="5">
        <f t="shared" si="41"/>
        <v>5.379793254</v>
      </c>
      <c r="AQ497" s="5">
        <f t="shared" si="42"/>
        <v>64.55751905</v>
      </c>
      <c r="AR497" s="5">
        <f t="shared" si="43"/>
        <v>0</v>
      </c>
      <c r="AS497" s="5">
        <f t="shared" si="44"/>
        <v>0</v>
      </c>
      <c r="AT497" s="5"/>
      <c r="AU497" s="5">
        <f t="shared" si="71"/>
        <v>207</v>
      </c>
      <c r="AV497" s="5">
        <f t="shared" si="45"/>
        <v>0.226451532</v>
      </c>
      <c r="AW497" s="5">
        <f t="shared" si="46"/>
        <v>55.22801988</v>
      </c>
      <c r="AX497" s="5">
        <f t="shared" si="47"/>
        <v>0.2614955322</v>
      </c>
      <c r="AY497" s="5">
        <f t="shared" si="48"/>
        <v>4.357431746</v>
      </c>
      <c r="AZ497" s="5">
        <f t="shared" si="49"/>
        <v>56.64661269</v>
      </c>
      <c r="BA497" s="5">
        <f t="shared" si="50"/>
        <v>0</v>
      </c>
      <c r="BB497" s="5">
        <f t="shared" si="51"/>
        <v>0</v>
      </c>
      <c r="BC497" s="5"/>
      <c r="BD497" s="5">
        <f t="shared" si="72"/>
        <v>207</v>
      </c>
      <c r="BE497" s="5">
        <f t="shared" si="52"/>
        <v>0.8212965594</v>
      </c>
      <c r="BF497" s="5">
        <f t="shared" si="53"/>
        <v>68.94560452</v>
      </c>
      <c r="BG497" s="5">
        <f t="shared" si="54"/>
        <v>0.5895516827</v>
      </c>
      <c r="BH497" s="5">
        <f t="shared" si="55"/>
        <v>4.712995177</v>
      </c>
      <c r="BI497" s="5">
        <f t="shared" si="56"/>
        <v>65.98193248</v>
      </c>
      <c r="BJ497" s="5">
        <f t="shared" si="57"/>
        <v>2.963672032</v>
      </c>
      <c r="BK497" s="5">
        <f t="shared" si="58"/>
        <v>296.3672032</v>
      </c>
      <c r="BL497" s="5"/>
      <c r="BM497" s="5">
        <f t="shared" si="73"/>
        <v>207</v>
      </c>
      <c r="BN497" s="5">
        <f t="shared" si="59"/>
        <v>0.01517093795</v>
      </c>
      <c r="BO497" s="5">
        <f t="shared" si="60"/>
        <v>51.37386543</v>
      </c>
      <c r="BP497" s="5">
        <f t="shared" si="61"/>
        <v>0.5310866859</v>
      </c>
      <c r="BQ497" s="5">
        <f t="shared" si="62"/>
        <v>4.882552005</v>
      </c>
      <c r="BR497" s="5">
        <f t="shared" si="63"/>
        <v>73.23828007</v>
      </c>
      <c r="BS497" s="5">
        <f t="shared" si="64"/>
        <v>0</v>
      </c>
      <c r="BT497" s="5">
        <f t="shared" si="65"/>
        <v>0</v>
      </c>
    </row>
    <row r="498" ht="13.5" customHeight="1">
      <c r="A498" s="5"/>
      <c r="B498" s="5">
        <f t="shared" si="66"/>
        <v>208</v>
      </c>
      <c r="C498" s="5">
        <f t="shared" si="10"/>
        <v>0.1847171931</v>
      </c>
      <c r="D498" s="5">
        <f t="shared" si="11"/>
        <v>58.93433125</v>
      </c>
      <c r="E498" s="5">
        <f t="shared" si="12"/>
        <v>0.3067309972</v>
      </c>
      <c r="F498" s="5">
        <f t="shared" si="13"/>
        <v>4.833901693</v>
      </c>
      <c r="G498" s="5">
        <f t="shared" si="14"/>
        <v>38.67121354</v>
      </c>
      <c r="H498" s="5">
        <f t="shared" si="15"/>
        <v>20.26311771</v>
      </c>
      <c r="I498" s="5">
        <f t="shared" si="16"/>
        <v>2026.311771</v>
      </c>
      <c r="J498" s="5"/>
      <c r="K498" s="5">
        <f t="shared" si="67"/>
        <v>208</v>
      </c>
      <c r="L498" s="5">
        <f t="shared" si="17"/>
        <v>0.9792450814</v>
      </c>
      <c r="M498" s="5">
        <f t="shared" si="18"/>
        <v>79.99260939</v>
      </c>
      <c r="N498" s="5">
        <f t="shared" si="19"/>
        <v>0.3287165865</v>
      </c>
      <c r="O498" s="5">
        <f t="shared" si="20"/>
        <v>4.518314801</v>
      </c>
      <c r="P498" s="5">
        <f t="shared" si="21"/>
        <v>40.6648332</v>
      </c>
      <c r="Q498" s="5">
        <f t="shared" si="22"/>
        <v>39.32777618</v>
      </c>
      <c r="R498" s="5">
        <f t="shared" si="23"/>
        <v>3932.777618</v>
      </c>
      <c r="S498" s="5"/>
      <c r="T498" s="5">
        <f t="shared" si="68"/>
        <v>208</v>
      </c>
      <c r="U498" s="5">
        <f t="shared" si="24"/>
        <v>0.896845081</v>
      </c>
      <c r="V498" s="5">
        <f t="shared" si="25"/>
        <v>67.38293313</v>
      </c>
      <c r="W498" s="5">
        <f t="shared" si="26"/>
        <v>0.1963737869</v>
      </c>
      <c r="X498" s="5">
        <f t="shared" si="27"/>
        <v>4.012646958</v>
      </c>
      <c r="Y498" s="5">
        <f t="shared" si="28"/>
        <v>40.12646958</v>
      </c>
      <c r="Z498" s="5">
        <f t="shared" si="29"/>
        <v>27.25646356</v>
      </c>
      <c r="AA498" s="5">
        <f t="shared" si="30"/>
        <v>2725.646356</v>
      </c>
      <c r="AB498" s="5"/>
      <c r="AC498" s="5">
        <f t="shared" si="69"/>
        <v>208</v>
      </c>
      <c r="AD498" s="5">
        <f t="shared" si="31"/>
        <v>0.0697720198</v>
      </c>
      <c r="AE498" s="5">
        <f t="shared" si="32"/>
        <v>51.71406453</v>
      </c>
      <c r="AF498" s="5">
        <f t="shared" si="33"/>
        <v>0.308000126</v>
      </c>
      <c r="AG498" s="5">
        <f t="shared" si="34"/>
        <v>4.712329102</v>
      </c>
      <c r="AH498" s="5">
        <f t="shared" si="35"/>
        <v>51.83562013</v>
      </c>
      <c r="AI498" s="5">
        <f t="shared" si="36"/>
        <v>0</v>
      </c>
      <c r="AJ498" s="5">
        <f t="shared" si="37"/>
        <v>0</v>
      </c>
      <c r="AK498" s="5"/>
      <c r="AL498" s="5">
        <f t="shared" si="70"/>
        <v>208</v>
      </c>
      <c r="AM498" s="5">
        <f t="shared" si="38"/>
        <v>0.827110631</v>
      </c>
      <c r="AN498" s="5">
        <f t="shared" si="39"/>
        <v>67.64009146</v>
      </c>
      <c r="AO498" s="5">
        <f t="shared" si="40"/>
        <v>0.5738918886</v>
      </c>
      <c r="AP498" s="5">
        <f t="shared" si="41"/>
        <v>4.681625695</v>
      </c>
      <c r="AQ498" s="5">
        <f t="shared" si="42"/>
        <v>56.17950834</v>
      </c>
      <c r="AR498" s="5">
        <f t="shared" si="43"/>
        <v>11.46058312</v>
      </c>
      <c r="AS498" s="5">
        <f t="shared" si="44"/>
        <v>1146.058312</v>
      </c>
      <c r="AT498" s="5"/>
      <c r="AU498" s="5">
        <f t="shared" si="71"/>
        <v>208</v>
      </c>
      <c r="AV498" s="5">
        <f t="shared" si="45"/>
        <v>0.4804730156</v>
      </c>
      <c r="AW498" s="5">
        <f t="shared" si="46"/>
        <v>60.47213021</v>
      </c>
      <c r="AX498" s="5">
        <f t="shared" si="47"/>
        <v>0.1921557867</v>
      </c>
      <c r="AY498" s="5">
        <f t="shared" si="48"/>
        <v>4.141001769</v>
      </c>
      <c r="AZ498" s="5">
        <f t="shared" si="49"/>
        <v>53.833023</v>
      </c>
      <c r="BA498" s="5">
        <f t="shared" si="50"/>
        <v>6.639107212</v>
      </c>
      <c r="BB498" s="5">
        <f t="shared" si="51"/>
        <v>663.9107212</v>
      </c>
      <c r="BC498" s="5"/>
      <c r="BD498" s="5">
        <f t="shared" si="72"/>
        <v>208</v>
      </c>
      <c r="BE498" s="5">
        <f t="shared" si="52"/>
        <v>0.1164508368</v>
      </c>
      <c r="BF498" s="5">
        <f t="shared" si="53"/>
        <v>55.11798935</v>
      </c>
      <c r="BG498" s="5">
        <f t="shared" si="54"/>
        <v>0.162177378</v>
      </c>
      <c r="BH498" s="5">
        <f t="shared" si="55"/>
        <v>4.212409836</v>
      </c>
      <c r="BI498" s="5">
        <f t="shared" si="56"/>
        <v>58.97373771</v>
      </c>
      <c r="BJ498" s="5">
        <f t="shared" si="57"/>
        <v>0</v>
      </c>
      <c r="BK498" s="5">
        <f t="shared" si="58"/>
        <v>0</v>
      </c>
      <c r="BL498" s="5"/>
      <c r="BM498" s="5">
        <f t="shared" si="73"/>
        <v>208</v>
      </c>
      <c r="BN498" s="5">
        <f t="shared" si="59"/>
        <v>0.9885481361</v>
      </c>
      <c r="BO498" s="5">
        <f t="shared" si="60"/>
        <v>80.4218473</v>
      </c>
      <c r="BP498" s="5">
        <f t="shared" si="61"/>
        <v>0.04047619572</v>
      </c>
      <c r="BQ498" s="5">
        <f t="shared" si="62"/>
        <v>4.190883431</v>
      </c>
      <c r="BR498" s="5">
        <f t="shared" si="63"/>
        <v>62.86325147</v>
      </c>
      <c r="BS498" s="5">
        <f t="shared" si="64"/>
        <v>17.55859583</v>
      </c>
      <c r="BT498" s="5">
        <f t="shared" si="65"/>
        <v>1755.859583</v>
      </c>
    </row>
    <row r="499" ht="13.5" customHeight="1">
      <c r="A499" s="5"/>
      <c r="B499" s="5">
        <f t="shared" si="66"/>
        <v>209</v>
      </c>
      <c r="C499" s="5">
        <f t="shared" si="10"/>
        <v>0.3350218369</v>
      </c>
      <c r="D499" s="5">
        <f t="shared" si="11"/>
        <v>64.16382617</v>
      </c>
      <c r="E499" s="5">
        <f t="shared" si="12"/>
        <v>0.4410771779</v>
      </c>
      <c r="F499" s="5">
        <f t="shared" si="13"/>
        <v>4.947770125</v>
      </c>
      <c r="G499" s="5">
        <f t="shared" si="14"/>
        <v>39.582161</v>
      </c>
      <c r="H499" s="5">
        <f t="shared" si="15"/>
        <v>24.58166517</v>
      </c>
      <c r="I499" s="5">
        <f t="shared" si="16"/>
        <v>2458.166517</v>
      </c>
      <c r="J499" s="5"/>
      <c r="K499" s="5">
        <f t="shared" si="67"/>
        <v>209</v>
      </c>
      <c r="L499" s="5">
        <f t="shared" si="17"/>
        <v>0.8778718059</v>
      </c>
      <c r="M499" s="5">
        <f t="shared" si="18"/>
        <v>66.90029032</v>
      </c>
      <c r="N499" s="5">
        <f t="shared" si="19"/>
        <v>0.4520628209</v>
      </c>
      <c r="O499" s="5">
        <f t="shared" si="20"/>
        <v>4.994036495</v>
      </c>
      <c r="P499" s="5">
        <f t="shared" si="21"/>
        <v>44.94632846</v>
      </c>
      <c r="Q499" s="5">
        <f t="shared" si="22"/>
        <v>21.95396186</v>
      </c>
      <c r="R499" s="5">
        <f t="shared" si="23"/>
        <v>2195.396186</v>
      </c>
      <c r="S499" s="5"/>
      <c r="T499" s="5">
        <f t="shared" si="68"/>
        <v>209</v>
      </c>
      <c r="U499" s="5">
        <f t="shared" si="24"/>
        <v>0.5684601348</v>
      </c>
      <c r="V499" s="5">
        <f t="shared" si="25"/>
        <v>69.8870493</v>
      </c>
      <c r="W499" s="5">
        <f t="shared" si="26"/>
        <v>0.9490511697</v>
      </c>
      <c r="X499" s="5">
        <f t="shared" si="27"/>
        <v>5.692623334</v>
      </c>
      <c r="Y499" s="5">
        <f t="shared" si="28"/>
        <v>56.92623334</v>
      </c>
      <c r="Z499" s="5">
        <f t="shared" si="29"/>
        <v>12.96081596</v>
      </c>
      <c r="AA499" s="5">
        <f t="shared" si="30"/>
        <v>1296.081596</v>
      </c>
      <c r="AB499" s="5"/>
      <c r="AC499" s="5">
        <f t="shared" si="69"/>
        <v>209</v>
      </c>
      <c r="AD499" s="5">
        <f t="shared" si="31"/>
        <v>0.8977209942</v>
      </c>
      <c r="AE499" s="5">
        <f t="shared" si="32"/>
        <v>67.09519487</v>
      </c>
      <c r="AF499" s="5">
        <f t="shared" si="33"/>
        <v>0.1372677396</v>
      </c>
      <c r="AG499" s="5">
        <f t="shared" si="34"/>
        <v>4.116512354</v>
      </c>
      <c r="AH499" s="5">
        <f t="shared" si="35"/>
        <v>45.28163589</v>
      </c>
      <c r="AI499" s="5">
        <f t="shared" si="36"/>
        <v>21.81355897</v>
      </c>
      <c r="AJ499" s="5">
        <f t="shared" si="37"/>
        <v>2181.355897</v>
      </c>
      <c r="AK499" s="5"/>
      <c r="AL499" s="5">
        <f t="shared" si="70"/>
        <v>209</v>
      </c>
      <c r="AM499" s="5">
        <f t="shared" si="38"/>
        <v>0.6582513403</v>
      </c>
      <c r="AN499" s="5">
        <f t="shared" si="39"/>
        <v>66.83514399</v>
      </c>
      <c r="AO499" s="5">
        <f t="shared" si="40"/>
        <v>0.3449752424</v>
      </c>
      <c r="AP499" s="5">
        <f t="shared" si="41"/>
        <v>4.868785923</v>
      </c>
      <c r="AQ499" s="5">
        <f t="shared" si="42"/>
        <v>58.42543107</v>
      </c>
      <c r="AR499" s="5">
        <f t="shared" si="43"/>
        <v>8.409712923</v>
      </c>
      <c r="AS499" s="5">
        <f t="shared" si="44"/>
        <v>840.9712923</v>
      </c>
      <c r="AT499" s="5"/>
      <c r="AU499" s="5">
        <f t="shared" si="71"/>
        <v>209</v>
      </c>
      <c r="AV499" s="5">
        <f t="shared" si="45"/>
        <v>0.6464649454</v>
      </c>
      <c r="AW499" s="5">
        <f t="shared" si="46"/>
        <v>69.12995546</v>
      </c>
      <c r="AX499" s="5">
        <f t="shared" si="47"/>
        <v>0.1243182992</v>
      </c>
      <c r="AY499" s="5">
        <f t="shared" si="48"/>
        <v>4.134721103</v>
      </c>
      <c r="AZ499" s="5">
        <f t="shared" si="49"/>
        <v>53.75137434</v>
      </c>
      <c r="BA499" s="5">
        <f t="shared" si="50"/>
        <v>15.37858112</v>
      </c>
      <c r="BB499" s="5">
        <f t="shared" si="51"/>
        <v>1537.858112</v>
      </c>
      <c r="BC499" s="5"/>
      <c r="BD499" s="5">
        <f t="shared" si="72"/>
        <v>209</v>
      </c>
      <c r="BE499" s="5">
        <f t="shared" si="52"/>
        <v>0.6101690479</v>
      </c>
      <c r="BF499" s="5">
        <f t="shared" si="53"/>
        <v>67.10716897</v>
      </c>
      <c r="BG499" s="5">
        <f t="shared" si="54"/>
        <v>0.2069893237</v>
      </c>
      <c r="BH499" s="5">
        <f t="shared" si="55"/>
        <v>4.090119714</v>
      </c>
      <c r="BI499" s="5">
        <f t="shared" si="56"/>
        <v>57.26167599</v>
      </c>
      <c r="BJ499" s="5">
        <f t="shared" si="57"/>
        <v>9.845492981</v>
      </c>
      <c r="BK499" s="5">
        <f t="shared" si="58"/>
        <v>984.5492981</v>
      </c>
      <c r="BL499" s="5"/>
      <c r="BM499" s="5">
        <f t="shared" si="73"/>
        <v>209</v>
      </c>
      <c r="BN499" s="5">
        <f t="shared" si="59"/>
        <v>0.8120170598</v>
      </c>
      <c r="BO499" s="5">
        <f t="shared" si="60"/>
        <v>69.42774938</v>
      </c>
      <c r="BP499" s="5">
        <f t="shared" si="61"/>
        <v>0.4207642925</v>
      </c>
      <c r="BQ499" s="5">
        <f t="shared" si="62"/>
        <v>4.91680514</v>
      </c>
      <c r="BR499" s="5">
        <f t="shared" si="63"/>
        <v>73.7520771</v>
      </c>
      <c r="BS499" s="5">
        <f t="shared" si="64"/>
        <v>0</v>
      </c>
      <c r="BT499" s="5">
        <f t="shared" si="65"/>
        <v>0</v>
      </c>
    </row>
    <row r="500" ht="13.5" customHeight="1">
      <c r="A500" s="5"/>
      <c r="B500" s="5">
        <f t="shared" si="66"/>
        <v>210</v>
      </c>
      <c r="C500" s="5">
        <f t="shared" si="10"/>
        <v>0.5296853919</v>
      </c>
      <c r="D500" s="5">
        <f t="shared" si="11"/>
        <v>61.34739012</v>
      </c>
      <c r="E500" s="5">
        <f t="shared" si="12"/>
        <v>0.301378953</v>
      </c>
      <c r="F500" s="5">
        <f t="shared" si="13"/>
        <v>4.946048349</v>
      </c>
      <c r="G500" s="5">
        <f t="shared" si="14"/>
        <v>39.56838679</v>
      </c>
      <c r="H500" s="5">
        <f t="shared" si="15"/>
        <v>21.77900332</v>
      </c>
      <c r="I500" s="5">
        <f t="shared" si="16"/>
        <v>2177.900332</v>
      </c>
      <c r="J500" s="5"/>
      <c r="K500" s="5">
        <f t="shared" si="67"/>
        <v>210</v>
      </c>
      <c r="L500" s="5">
        <f t="shared" si="17"/>
        <v>0.1479501966</v>
      </c>
      <c r="M500" s="5">
        <f t="shared" si="18"/>
        <v>55.53776356</v>
      </c>
      <c r="N500" s="5">
        <f t="shared" si="19"/>
        <v>0.6129131996</v>
      </c>
      <c r="O500" s="5">
        <f t="shared" si="20"/>
        <v>4.983803546</v>
      </c>
      <c r="P500" s="5">
        <f t="shared" si="21"/>
        <v>44.85423191</v>
      </c>
      <c r="Q500" s="5">
        <f t="shared" si="22"/>
        <v>10.68353165</v>
      </c>
      <c r="R500" s="5">
        <f t="shared" si="23"/>
        <v>1068.353165</v>
      </c>
      <c r="S500" s="5"/>
      <c r="T500" s="5">
        <f t="shared" si="68"/>
        <v>210</v>
      </c>
      <c r="U500" s="5">
        <f t="shared" si="24"/>
        <v>0.6871009768</v>
      </c>
      <c r="V500" s="5">
        <f t="shared" si="25"/>
        <v>65.62133224</v>
      </c>
      <c r="W500" s="5">
        <f t="shared" si="26"/>
        <v>0.3294713696</v>
      </c>
      <c r="X500" s="5">
        <f t="shared" si="27"/>
        <v>4.602065326</v>
      </c>
      <c r="Y500" s="5">
        <f t="shared" si="28"/>
        <v>46.02065326</v>
      </c>
      <c r="Z500" s="5">
        <f t="shared" si="29"/>
        <v>19.60067899</v>
      </c>
      <c r="AA500" s="5">
        <f t="shared" si="30"/>
        <v>1960.067899</v>
      </c>
      <c r="AB500" s="5"/>
      <c r="AC500" s="5">
        <f t="shared" si="69"/>
        <v>210</v>
      </c>
      <c r="AD500" s="5">
        <f t="shared" si="31"/>
        <v>0.9633279904</v>
      </c>
      <c r="AE500" s="5">
        <f t="shared" si="32"/>
        <v>78.95908732</v>
      </c>
      <c r="AF500" s="5">
        <f t="shared" si="33"/>
        <v>0.4694102896</v>
      </c>
      <c r="AG500" s="5">
        <f t="shared" si="34"/>
        <v>4.664498893</v>
      </c>
      <c r="AH500" s="5">
        <f t="shared" si="35"/>
        <v>51.30948782</v>
      </c>
      <c r="AI500" s="5">
        <f t="shared" si="36"/>
        <v>27.6495995</v>
      </c>
      <c r="AJ500" s="5">
        <f t="shared" si="37"/>
        <v>2764.95995</v>
      </c>
      <c r="AK500" s="5"/>
      <c r="AL500" s="5">
        <f t="shared" si="70"/>
        <v>210</v>
      </c>
      <c r="AM500" s="5">
        <f t="shared" si="38"/>
        <v>0.7426962045</v>
      </c>
      <c r="AN500" s="5">
        <f t="shared" si="39"/>
        <v>69.43030054</v>
      </c>
      <c r="AO500" s="5">
        <f t="shared" si="40"/>
        <v>0.8260579123</v>
      </c>
      <c r="AP500" s="5">
        <f t="shared" si="41"/>
        <v>5.084060505</v>
      </c>
      <c r="AQ500" s="5">
        <f t="shared" si="42"/>
        <v>61.00872606</v>
      </c>
      <c r="AR500" s="5">
        <f t="shared" si="43"/>
        <v>8.421574482</v>
      </c>
      <c r="AS500" s="5">
        <f t="shared" si="44"/>
        <v>842.1574482</v>
      </c>
      <c r="AT500" s="5"/>
      <c r="AU500" s="5">
        <f t="shared" si="71"/>
        <v>210</v>
      </c>
      <c r="AV500" s="5">
        <f t="shared" si="45"/>
        <v>0.6408345973</v>
      </c>
      <c r="AW500" s="5">
        <f t="shared" si="46"/>
        <v>67.00991751</v>
      </c>
      <c r="AX500" s="5">
        <f t="shared" si="47"/>
        <v>0.7813684292</v>
      </c>
      <c r="AY500" s="5">
        <f t="shared" si="48"/>
        <v>5.122409969</v>
      </c>
      <c r="AZ500" s="5">
        <f t="shared" si="49"/>
        <v>66.59132959</v>
      </c>
      <c r="BA500" s="5">
        <f t="shared" si="50"/>
        <v>0.4185879222</v>
      </c>
      <c r="BB500" s="5">
        <f t="shared" si="51"/>
        <v>41.85879222</v>
      </c>
      <c r="BC500" s="5"/>
      <c r="BD500" s="5">
        <f t="shared" si="72"/>
        <v>210</v>
      </c>
      <c r="BE500" s="5">
        <f t="shared" si="52"/>
        <v>0.9771077235</v>
      </c>
      <c r="BF500" s="5">
        <f t="shared" si="53"/>
        <v>76.70523887</v>
      </c>
      <c r="BG500" s="5">
        <f t="shared" si="54"/>
        <v>0.2180888543</v>
      </c>
      <c r="BH500" s="5">
        <f t="shared" si="55"/>
        <v>4.058212321</v>
      </c>
      <c r="BI500" s="5">
        <f t="shared" si="56"/>
        <v>56.8149725</v>
      </c>
      <c r="BJ500" s="5">
        <f t="shared" si="57"/>
        <v>19.89026637</v>
      </c>
      <c r="BK500" s="5">
        <f t="shared" si="58"/>
        <v>1989.026637</v>
      </c>
      <c r="BL500" s="5"/>
      <c r="BM500" s="5">
        <f t="shared" si="73"/>
        <v>210</v>
      </c>
      <c r="BN500" s="5">
        <f t="shared" si="59"/>
        <v>0.9388544764</v>
      </c>
      <c r="BO500" s="5">
        <f t="shared" si="60"/>
        <v>76.38146148</v>
      </c>
      <c r="BP500" s="5">
        <f t="shared" si="61"/>
        <v>0.1499138019</v>
      </c>
      <c r="BQ500" s="5">
        <f t="shared" si="62"/>
        <v>4.454874105</v>
      </c>
      <c r="BR500" s="5">
        <f t="shared" si="63"/>
        <v>66.82311157</v>
      </c>
      <c r="BS500" s="5">
        <f t="shared" si="64"/>
        <v>9.558349908</v>
      </c>
      <c r="BT500" s="5">
        <f t="shared" si="65"/>
        <v>955.8349908</v>
      </c>
    </row>
    <row r="501" ht="13.5" customHeight="1">
      <c r="A501" s="5"/>
      <c r="B501" s="5">
        <f t="shared" si="66"/>
        <v>211</v>
      </c>
      <c r="C501" s="5">
        <f t="shared" si="10"/>
        <v>0.3412775124</v>
      </c>
      <c r="D501" s="5">
        <f t="shared" si="11"/>
        <v>64.66687756</v>
      </c>
      <c r="E501" s="5">
        <f t="shared" si="12"/>
        <v>0.7949582218</v>
      </c>
      <c r="F501" s="5">
        <f t="shared" si="13"/>
        <v>5.296545018</v>
      </c>
      <c r="G501" s="5">
        <f t="shared" si="14"/>
        <v>42.37236015</v>
      </c>
      <c r="H501" s="5">
        <f t="shared" si="15"/>
        <v>22.29451741</v>
      </c>
      <c r="I501" s="5">
        <f t="shared" si="16"/>
        <v>2229.451741</v>
      </c>
      <c r="J501" s="5"/>
      <c r="K501" s="5">
        <f t="shared" si="67"/>
        <v>211</v>
      </c>
      <c r="L501" s="5">
        <f t="shared" si="17"/>
        <v>0.5688028879</v>
      </c>
      <c r="M501" s="5">
        <f t="shared" si="18"/>
        <v>68.47460293</v>
      </c>
      <c r="N501" s="5">
        <f t="shared" si="19"/>
        <v>0.1421096481</v>
      </c>
      <c r="O501" s="5">
        <f t="shared" si="20"/>
        <v>4.132886958</v>
      </c>
      <c r="P501" s="5">
        <f t="shared" si="21"/>
        <v>37.19598263</v>
      </c>
      <c r="Q501" s="5">
        <f t="shared" si="22"/>
        <v>31.2786203</v>
      </c>
      <c r="R501" s="5">
        <f t="shared" si="23"/>
        <v>3127.86203</v>
      </c>
      <c r="S501" s="5"/>
      <c r="T501" s="5">
        <f t="shared" si="68"/>
        <v>211</v>
      </c>
      <c r="U501" s="5">
        <f t="shared" si="24"/>
        <v>0.9213690936</v>
      </c>
      <c r="V501" s="5">
        <f t="shared" si="25"/>
        <v>77.54987664</v>
      </c>
      <c r="W501" s="5">
        <f t="shared" si="26"/>
        <v>0.7055011158</v>
      </c>
      <c r="X501" s="5">
        <f t="shared" si="27"/>
        <v>5.34677791</v>
      </c>
      <c r="Y501" s="5">
        <f t="shared" si="28"/>
        <v>53.4677791</v>
      </c>
      <c r="Z501" s="5">
        <f t="shared" si="29"/>
        <v>24.08209754</v>
      </c>
      <c r="AA501" s="5">
        <f t="shared" si="30"/>
        <v>2408.209754</v>
      </c>
      <c r="AB501" s="5"/>
      <c r="AC501" s="5">
        <f t="shared" si="69"/>
        <v>211</v>
      </c>
      <c r="AD501" s="5">
        <f t="shared" si="31"/>
        <v>0.8704537278</v>
      </c>
      <c r="AE501" s="5">
        <f t="shared" si="32"/>
        <v>69.06553722</v>
      </c>
      <c r="AF501" s="5">
        <f t="shared" si="33"/>
        <v>0.5085697953</v>
      </c>
      <c r="AG501" s="5">
        <f t="shared" si="34"/>
        <v>4.729956765</v>
      </c>
      <c r="AH501" s="5">
        <f t="shared" si="35"/>
        <v>52.02952442</v>
      </c>
      <c r="AI501" s="5">
        <f t="shared" si="36"/>
        <v>17.0360128</v>
      </c>
      <c r="AJ501" s="5">
        <f t="shared" si="37"/>
        <v>1703.60128</v>
      </c>
      <c r="AK501" s="5"/>
      <c r="AL501" s="5">
        <f t="shared" si="70"/>
        <v>211</v>
      </c>
      <c r="AM501" s="5">
        <f t="shared" si="38"/>
        <v>0.629240641</v>
      </c>
      <c r="AN501" s="5">
        <f t="shared" si="39"/>
        <v>69.17615291</v>
      </c>
      <c r="AO501" s="5">
        <f t="shared" si="40"/>
        <v>0.3632232436</v>
      </c>
      <c r="AP501" s="5">
        <f t="shared" si="41"/>
        <v>4.695608864</v>
      </c>
      <c r="AQ501" s="5">
        <f t="shared" si="42"/>
        <v>56.34730637</v>
      </c>
      <c r="AR501" s="5">
        <f t="shared" si="43"/>
        <v>12.82884654</v>
      </c>
      <c r="AS501" s="5">
        <f t="shared" si="44"/>
        <v>1282.884654</v>
      </c>
      <c r="AT501" s="5"/>
      <c r="AU501" s="5">
        <f t="shared" si="71"/>
        <v>211</v>
      </c>
      <c r="AV501" s="5">
        <f t="shared" si="45"/>
        <v>0.6610087374</v>
      </c>
      <c r="AW501" s="5">
        <f t="shared" si="46"/>
        <v>68.95809225</v>
      </c>
      <c r="AX501" s="5">
        <f t="shared" si="47"/>
        <v>0.8228850502</v>
      </c>
      <c r="AY501" s="5">
        <f t="shared" si="48"/>
        <v>5.431279889</v>
      </c>
      <c r="AZ501" s="5">
        <f t="shared" si="49"/>
        <v>70.60663855</v>
      </c>
      <c r="BA501" s="5">
        <f t="shared" si="50"/>
        <v>0</v>
      </c>
      <c r="BB501" s="5">
        <f t="shared" si="51"/>
        <v>0</v>
      </c>
      <c r="BC501" s="5"/>
      <c r="BD501" s="5">
        <f t="shared" si="72"/>
        <v>211</v>
      </c>
      <c r="BE501" s="5">
        <f t="shared" si="52"/>
        <v>0.1089563707</v>
      </c>
      <c r="BF501" s="5">
        <f t="shared" si="53"/>
        <v>57.85268984</v>
      </c>
      <c r="BG501" s="5">
        <f t="shared" si="54"/>
        <v>0.6692100798</v>
      </c>
      <c r="BH501" s="5">
        <f t="shared" si="55"/>
        <v>4.641858992</v>
      </c>
      <c r="BI501" s="5">
        <f t="shared" si="56"/>
        <v>64.98602589</v>
      </c>
      <c r="BJ501" s="5">
        <f t="shared" si="57"/>
        <v>0</v>
      </c>
      <c r="BK501" s="5">
        <f t="shared" si="58"/>
        <v>0</v>
      </c>
      <c r="BL501" s="5"/>
      <c r="BM501" s="5">
        <f t="shared" si="73"/>
        <v>211</v>
      </c>
      <c r="BN501" s="5">
        <f t="shared" si="59"/>
        <v>0.5550519868</v>
      </c>
      <c r="BO501" s="5">
        <f t="shared" si="60"/>
        <v>65.92064235</v>
      </c>
      <c r="BP501" s="5">
        <f t="shared" si="61"/>
        <v>0.8368575159</v>
      </c>
      <c r="BQ501" s="5">
        <f t="shared" si="62"/>
        <v>5.285173446</v>
      </c>
      <c r="BR501" s="5">
        <f t="shared" si="63"/>
        <v>79.27760169</v>
      </c>
      <c r="BS501" s="5">
        <f t="shared" si="64"/>
        <v>0</v>
      </c>
      <c r="BT501" s="5">
        <f t="shared" si="65"/>
        <v>0</v>
      </c>
    </row>
    <row r="502" ht="13.5" customHeight="1">
      <c r="A502" s="5"/>
      <c r="B502" s="5">
        <f t="shared" si="66"/>
        <v>212</v>
      </c>
      <c r="C502" s="5">
        <f t="shared" si="10"/>
        <v>0.6687919283</v>
      </c>
      <c r="D502" s="5">
        <f t="shared" si="11"/>
        <v>65.58634543</v>
      </c>
      <c r="E502" s="5">
        <f t="shared" si="12"/>
        <v>0.9472694868</v>
      </c>
      <c r="F502" s="5">
        <f t="shared" si="13"/>
        <v>5.642016226</v>
      </c>
      <c r="G502" s="5">
        <f t="shared" si="14"/>
        <v>45.1361298</v>
      </c>
      <c r="H502" s="5">
        <f t="shared" si="15"/>
        <v>20.45021562</v>
      </c>
      <c r="I502" s="5">
        <f t="shared" si="16"/>
        <v>2045.021562</v>
      </c>
      <c r="J502" s="5"/>
      <c r="K502" s="5">
        <f t="shared" si="67"/>
        <v>212</v>
      </c>
      <c r="L502" s="5">
        <f t="shared" si="17"/>
        <v>0.6069669632</v>
      </c>
      <c r="M502" s="5">
        <f t="shared" si="18"/>
        <v>68.83599695</v>
      </c>
      <c r="N502" s="5">
        <f t="shared" si="19"/>
        <v>0.3768115146</v>
      </c>
      <c r="O502" s="5">
        <f t="shared" si="20"/>
        <v>4.791621785</v>
      </c>
      <c r="P502" s="5">
        <f t="shared" si="21"/>
        <v>43.12459607</v>
      </c>
      <c r="Q502" s="5">
        <f t="shared" si="22"/>
        <v>25.71140088</v>
      </c>
      <c r="R502" s="5">
        <f t="shared" si="23"/>
        <v>2571.140088</v>
      </c>
      <c r="S502" s="5"/>
      <c r="T502" s="5">
        <f t="shared" si="68"/>
        <v>212</v>
      </c>
      <c r="U502" s="5">
        <f t="shared" si="24"/>
        <v>0.9404536301</v>
      </c>
      <c r="V502" s="5">
        <f t="shared" si="25"/>
        <v>79.51759122</v>
      </c>
      <c r="W502" s="5">
        <f t="shared" si="26"/>
        <v>0.1838503307</v>
      </c>
      <c r="X502" s="5">
        <f t="shared" si="27"/>
        <v>4.362171271</v>
      </c>
      <c r="Y502" s="5">
        <f t="shared" si="28"/>
        <v>43.62171271</v>
      </c>
      <c r="Z502" s="5">
        <f t="shared" si="29"/>
        <v>35.89587851</v>
      </c>
      <c r="AA502" s="5">
        <f t="shared" si="30"/>
        <v>3589.587851</v>
      </c>
      <c r="AB502" s="5"/>
      <c r="AC502" s="5">
        <f t="shared" si="69"/>
        <v>212</v>
      </c>
      <c r="AD502" s="5">
        <f t="shared" si="31"/>
        <v>0.613725745</v>
      </c>
      <c r="AE502" s="5">
        <f t="shared" si="32"/>
        <v>68.77552768</v>
      </c>
      <c r="AF502" s="5">
        <f t="shared" si="33"/>
        <v>0.2577140009</v>
      </c>
      <c r="AG502" s="5">
        <f t="shared" si="34"/>
        <v>4.278949481</v>
      </c>
      <c r="AH502" s="5">
        <f t="shared" si="35"/>
        <v>47.06844429</v>
      </c>
      <c r="AI502" s="5">
        <f t="shared" si="36"/>
        <v>21.70708339</v>
      </c>
      <c r="AJ502" s="5">
        <f t="shared" si="37"/>
        <v>2170.708339</v>
      </c>
      <c r="AK502" s="5"/>
      <c r="AL502" s="5">
        <f t="shared" si="70"/>
        <v>212</v>
      </c>
      <c r="AM502" s="5">
        <f t="shared" si="38"/>
        <v>0.9142535897</v>
      </c>
      <c r="AN502" s="5">
        <f t="shared" si="39"/>
        <v>79.24894238</v>
      </c>
      <c r="AO502" s="5">
        <f t="shared" si="40"/>
        <v>0.2358853004</v>
      </c>
      <c r="AP502" s="5">
        <f t="shared" si="41"/>
        <v>4.499949603</v>
      </c>
      <c r="AQ502" s="5">
        <f t="shared" si="42"/>
        <v>53.99939524</v>
      </c>
      <c r="AR502" s="5">
        <f t="shared" si="43"/>
        <v>25.24954715</v>
      </c>
      <c r="AS502" s="5">
        <f t="shared" si="44"/>
        <v>2524.954715</v>
      </c>
      <c r="AT502" s="5"/>
      <c r="AU502" s="5">
        <f t="shared" si="71"/>
        <v>212</v>
      </c>
      <c r="AV502" s="5">
        <f t="shared" si="45"/>
        <v>0.6541755376</v>
      </c>
      <c r="AW502" s="5">
        <f t="shared" si="46"/>
        <v>65.04814911</v>
      </c>
      <c r="AX502" s="5">
        <f t="shared" si="47"/>
        <v>0.4332816382</v>
      </c>
      <c r="AY502" s="5">
        <f t="shared" si="48"/>
        <v>4.50012233</v>
      </c>
      <c r="AZ502" s="5">
        <f t="shared" si="49"/>
        <v>58.5015903</v>
      </c>
      <c r="BA502" s="5">
        <f t="shared" si="50"/>
        <v>6.546558813</v>
      </c>
      <c r="BB502" s="5">
        <f t="shared" si="51"/>
        <v>654.6558813</v>
      </c>
      <c r="BC502" s="5"/>
      <c r="BD502" s="5">
        <f t="shared" si="72"/>
        <v>212</v>
      </c>
      <c r="BE502" s="5">
        <f t="shared" si="52"/>
        <v>0.2149352116</v>
      </c>
      <c r="BF502" s="5">
        <f t="shared" si="53"/>
        <v>57.4783848</v>
      </c>
      <c r="BG502" s="5">
        <f t="shared" si="54"/>
        <v>0.0006770899509</v>
      </c>
      <c r="BH502" s="5">
        <f t="shared" si="55"/>
        <v>4.290293338</v>
      </c>
      <c r="BI502" s="5">
        <f t="shared" si="56"/>
        <v>60.06410673</v>
      </c>
      <c r="BJ502" s="5">
        <f t="shared" si="57"/>
        <v>0</v>
      </c>
      <c r="BK502" s="5">
        <f t="shared" si="58"/>
        <v>0</v>
      </c>
      <c r="BL502" s="5"/>
      <c r="BM502" s="5">
        <f t="shared" si="73"/>
        <v>212</v>
      </c>
      <c r="BN502" s="5">
        <f t="shared" si="59"/>
        <v>0.446800604</v>
      </c>
      <c r="BO502" s="5">
        <f t="shared" si="60"/>
        <v>62.69326214</v>
      </c>
      <c r="BP502" s="5">
        <f t="shared" si="61"/>
        <v>0.5074266349</v>
      </c>
      <c r="BQ502" s="5">
        <f t="shared" si="62"/>
        <v>4.745483768</v>
      </c>
      <c r="BR502" s="5">
        <f t="shared" si="63"/>
        <v>71.18225652</v>
      </c>
      <c r="BS502" s="5">
        <f t="shared" si="64"/>
        <v>0</v>
      </c>
      <c r="BT502" s="5">
        <f t="shared" si="65"/>
        <v>0</v>
      </c>
    </row>
    <row r="503" ht="13.5" customHeight="1">
      <c r="A503" s="5"/>
      <c r="B503" s="5">
        <f t="shared" si="66"/>
        <v>213</v>
      </c>
      <c r="C503" s="5">
        <f t="shared" si="10"/>
        <v>0.5237924153</v>
      </c>
      <c r="D503" s="5">
        <f t="shared" si="11"/>
        <v>61.8786293</v>
      </c>
      <c r="E503" s="5">
        <f t="shared" si="12"/>
        <v>0.1607521281</v>
      </c>
      <c r="F503" s="5">
        <f t="shared" si="13"/>
        <v>4.308542714</v>
      </c>
      <c r="G503" s="5">
        <f t="shared" si="14"/>
        <v>34.46834172</v>
      </c>
      <c r="H503" s="5">
        <f t="shared" si="15"/>
        <v>27.41028758</v>
      </c>
      <c r="I503" s="5">
        <f t="shared" si="16"/>
        <v>2741.028758</v>
      </c>
      <c r="J503" s="5"/>
      <c r="K503" s="5">
        <f t="shared" si="67"/>
        <v>213</v>
      </c>
      <c r="L503" s="5">
        <f t="shared" si="17"/>
        <v>0.2459575762</v>
      </c>
      <c r="M503" s="5">
        <f t="shared" si="18"/>
        <v>58.34108567</v>
      </c>
      <c r="N503" s="5">
        <f t="shared" si="19"/>
        <v>0.4089625762</v>
      </c>
      <c r="O503" s="5">
        <f t="shared" si="20"/>
        <v>4.858614974</v>
      </c>
      <c r="P503" s="5">
        <f t="shared" si="21"/>
        <v>43.72753477</v>
      </c>
      <c r="Q503" s="5">
        <f t="shared" si="22"/>
        <v>14.6135509</v>
      </c>
      <c r="R503" s="5">
        <f t="shared" si="23"/>
        <v>1461.35509</v>
      </c>
      <c r="S503" s="5"/>
      <c r="T503" s="5">
        <f t="shared" si="68"/>
        <v>213</v>
      </c>
      <c r="U503" s="5">
        <f t="shared" si="24"/>
        <v>0.5157110299</v>
      </c>
      <c r="V503" s="5">
        <f t="shared" si="25"/>
        <v>63.75330981</v>
      </c>
      <c r="W503" s="5">
        <f t="shared" si="26"/>
        <v>0.3212900491</v>
      </c>
      <c r="X503" s="5">
        <f t="shared" si="27"/>
        <v>4.525171801</v>
      </c>
      <c r="Y503" s="5">
        <f t="shared" si="28"/>
        <v>45.25171801</v>
      </c>
      <c r="Z503" s="5">
        <f t="shared" si="29"/>
        <v>18.5015918</v>
      </c>
      <c r="AA503" s="5">
        <f t="shared" si="30"/>
        <v>1850.15918</v>
      </c>
      <c r="AB503" s="5"/>
      <c r="AC503" s="5">
        <f t="shared" si="69"/>
        <v>213</v>
      </c>
      <c r="AD503" s="5">
        <f t="shared" si="31"/>
        <v>0.8988508385</v>
      </c>
      <c r="AE503" s="5">
        <f t="shared" si="32"/>
        <v>69.0044816</v>
      </c>
      <c r="AF503" s="5">
        <f t="shared" si="33"/>
        <v>0.9355763936</v>
      </c>
      <c r="AG503" s="5">
        <f t="shared" si="34"/>
        <v>5.807874252</v>
      </c>
      <c r="AH503" s="5">
        <f t="shared" si="35"/>
        <v>63.88661678</v>
      </c>
      <c r="AI503" s="5">
        <f t="shared" si="36"/>
        <v>5.117864827</v>
      </c>
      <c r="AJ503" s="5">
        <f t="shared" si="37"/>
        <v>511.7864827</v>
      </c>
      <c r="AK503" s="5"/>
      <c r="AL503" s="5">
        <f t="shared" si="70"/>
        <v>213</v>
      </c>
      <c r="AM503" s="5">
        <f t="shared" si="38"/>
        <v>0.6623842153</v>
      </c>
      <c r="AN503" s="5">
        <f t="shared" si="39"/>
        <v>67.93855087</v>
      </c>
      <c r="AO503" s="5">
        <f t="shared" si="40"/>
        <v>0.9559847991</v>
      </c>
      <c r="AP503" s="5">
        <f t="shared" si="41"/>
        <v>5.556914961</v>
      </c>
      <c r="AQ503" s="5">
        <f t="shared" si="42"/>
        <v>66.68297953</v>
      </c>
      <c r="AR503" s="5">
        <f t="shared" si="43"/>
        <v>1.255571338</v>
      </c>
      <c r="AS503" s="5">
        <f t="shared" si="44"/>
        <v>125.5571338</v>
      </c>
      <c r="AT503" s="5"/>
      <c r="AU503" s="5">
        <f t="shared" si="71"/>
        <v>213</v>
      </c>
      <c r="AV503" s="5">
        <f t="shared" si="45"/>
        <v>0.5697394676</v>
      </c>
      <c r="AW503" s="5">
        <f t="shared" si="46"/>
        <v>66.75810388</v>
      </c>
      <c r="AX503" s="5">
        <f t="shared" si="47"/>
        <v>0.8464164596</v>
      </c>
      <c r="AY503" s="5">
        <f t="shared" si="48"/>
        <v>5.215540393</v>
      </c>
      <c r="AZ503" s="5">
        <f t="shared" si="49"/>
        <v>67.80202512</v>
      </c>
      <c r="BA503" s="5">
        <f t="shared" si="50"/>
        <v>0</v>
      </c>
      <c r="BB503" s="5">
        <f t="shared" si="51"/>
        <v>0</v>
      </c>
      <c r="BC503" s="5"/>
      <c r="BD503" s="5">
        <f t="shared" si="72"/>
        <v>213</v>
      </c>
      <c r="BE503" s="5">
        <f t="shared" si="52"/>
        <v>0.9010154471</v>
      </c>
      <c r="BF503" s="5">
        <f t="shared" si="53"/>
        <v>79.99328967</v>
      </c>
      <c r="BG503" s="5">
        <f t="shared" si="54"/>
        <v>0.5878607757</v>
      </c>
      <c r="BH503" s="5">
        <f t="shared" si="55"/>
        <v>4.953980668</v>
      </c>
      <c r="BI503" s="5">
        <f t="shared" si="56"/>
        <v>69.35572935</v>
      </c>
      <c r="BJ503" s="5">
        <f t="shared" si="57"/>
        <v>10.63756032</v>
      </c>
      <c r="BK503" s="5">
        <f t="shared" si="58"/>
        <v>1063.756032</v>
      </c>
      <c r="BL503" s="5"/>
      <c r="BM503" s="5">
        <f t="shared" si="73"/>
        <v>213</v>
      </c>
      <c r="BN503" s="5">
        <f t="shared" si="59"/>
        <v>0.7344014314</v>
      </c>
      <c r="BO503" s="5">
        <f t="shared" si="60"/>
        <v>69.1413069</v>
      </c>
      <c r="BP503" s="5">
        <f t="shared" si="61"/>
        <v>0.2008451882</v>
      </c>
      <c r="BQ503" s="5">
        <f t="shared" si="62"/>
        <v>4.362221576</v>
      </c>
      <c r="BR503" s="5">
        <f t="shared" si="63"/>
        <v>65.43332364</v>
      </c>
      <c r="BS503" s="5">
        <f t="shared" si="64"/>
        <v>3.707983259</v>
      </c>
      <c r="BT503" s="5">
        <f t="shared" si="65"/>
        <v>370.7983259</v>
      </c>
    </row>
    <row r="504" ht="13.5" customHeight="1">
      <c r="A504" s="5"/>
      <c r="B504" s="5">
        <f t="shared" si="66"/>
        <v>214</v>
      </c>
      <c r="C504" s="5">
        <f t="shared" si="10"/>
        <v>0.003591279286</v>
      </c>
      <c r="D504" s="5">
        <f t="shared" si="11"/>
        <v>50.34918712</v>
      </c>
      <c r="E504" s="5">
        <f t="shared" si="12"/>
        <v>0.7150588845</v>
      </c>
      <c r="F504" s="5">
        <f t="shared" si="13"/>
        <v>5.196884991</v>
      </c>
      <c r="G504" s="5">
        <f t="shared" si="14"/>
        <v>41.57507993</v>
      </c>
      <c r="H504" s="5">
        <f t="shared" si="15"/>
        <v>8.774107195</v>
      </c>
      <c r="I504" s="5">
        <f t="shared" si="16"/>
        <v>877.4107195</v>
      </c>
      <c r="J504" s="5"/>
      <c r="K504" s="5">
        <f t="shared" si="67"/>
        <v>214</v>
      </c>
      <c r="L504" s="5">
        <f t="shared" si="17"/>
        <v>0.01147938078</v>
      </c>
      <c r="M504" s="5">
        <f t="shared" si="18"/>
        <v>51.94443097</v>
      </c>
      <c r="N504" s="5">
        <f t="shared" si="19"/>
        <v>0.04414091814</v>
      </c>
      <c r="O504" s="5">
        <f t="shared" si="20"/>
        <v>4.038022251</v>
      </c>
      <c r="P504" s="5">
        <f t="shared" si="21"/>
        <v>36.34220026</v>
      </c>
      <c r="Q504" s="5">
        <f t="shared" si="22"/>
        <v>15.60223071</v>
      </c>
      <c r="R504" s="5">
        <f t="shared" si="23"/>
        <v>1560.223071</v>
      </c>
      <c r="S504" s="5"/>
      <c r="T504" s="5">
        <f t="shared" si="68"/>
        <v>214</v>
      </c>
      <c r="U504" s="5">
        <f t="shared" si="24"/>
        <v>0.898564479</v>
      </c>
      <c r="V504" s="5">
        <f t="shared" si="25"/>
        <v>66.89850415</v>
      </c>
      <c r="W504" s="5">
        <f t="shared" si="26"/>
        <v>0.8866870229</v>
      </c>
      <c r="X504" s="5">
        <f t="shared" si="27"/>
        <v>5.266160961</v>
      </c>
      <c r="Y504" s="5">
        <f t="shared" si="28"/>
        <v>52.66160961</v>
      </c>
      <c r="Z504" s="5">
        <f t="shared" si="29"/>
        <v>14.23689454</v>
      </c>
      <c r="AA504" s="5">
        <f t="shared" si="30"/>
        <v>1423.689454</v>
      </c>
      <c r="AB504" s="5"/>
      <c r="AC504" s="5">
        <f t="shared" si="69"/>
        <v>214</v>
      </c>
      <c r="AD504" s="5">
        <f t="shared" si="31"/>
        <v>0.3437857175</v>
      </c>
      <c r="AE504" s="5">
        <f t="shared" si="32"/>
        <v>60.82964559</v>
      </c>
      <c r="AF504" s="5">
        <f t="shared" si="33"/>
        <v>0.9979722882</v>
      </c>
      <c r="AG504" s="5">
        <f t="shared" si="34"/>
        <v>5.797609729</v>
      </c>
      <c r="AH504" s="5">
        <f t="shared" si="35"/>
        <v>63.77370702</v>
      </c>
      <c r="AI504" s="5">
        <f t="shared" si="36"/>
        <v>0</v>
      </c>
      <c r="AJ504" s="5">
        <f t="shared" si="37"/>
        <v>0</v>
      </c>
      <c r="AK504" s="5"/>
      <c r="AL504" s="5">
        <f t="shared" si="70"/>
        <v>214</v>
      </c>
      <c r="AM504" s="5">
        <f t="shared" si="38"/>
        <v>0.9965722823</v>
      </c>
      <c r="AN504" s="5">
        <f t="shared" si="39"/>
        <v>84.47292645</v>
      </c>
      <c r="AO504" s="5">
        <f t="shared" si="40"/>
        <v>0.448156232</v>
      </c>
      <c r="AP504" s="5">
        <f t="shared" si="41"/>
        <v>4.890039352</v>
      </c>
      <c r="AQ504" s="5">
        <f t="shared" si="42"/>
        <v>58.68047223</v>
      </c>
      <c r="AR504" s="5">
        <f t="shared" si="43"/>
        <v>25.79245422</v>
      </c>
      <c r="AS504" s="5">
        <f t="shared" si="44"/>
        <v>2579.245422</v>
      </c>
      <c r="AT504" s="5"/>
      <c r="AU504" s="5">
        <f t="shared" si="71"/>
        <v>214</v>
      </c>
      <c r="AV504" s="5">
        <f t="shared" si="45"/>
        <v>0.333838137</v>
      </c>
      <c r="AW504" s="5">
        <f t="shared" si="46"/>
        <v>64.67086042</v>
      </c>
      <c r="AX504" s="5">
        <f t="shared" si="47"/>
        <v>0.6398666649</v>
      </c>
      <c r="AY504" s="5">
        <f t="shared" si="48"/>
        <v>4.933200125</v>
      </c>
      <c r="AZ504" s="5">
        <f t="shared" si="49"/>
        <v>64.13160162</v>
      </c>
      <c r="BA504" s="5">
        <f t="shared" si="50"/>
        <v>0.5392587963</v>
      </c>
      <c r="BB504" s="5">
        <f t="shared" si="51"/>
        <v>53.92587963</v>
      </c>
      <c r="BC504" s="5"/>
      <c r="BD504" s="5">
        <f t="shared" si="72"/>
        <v>214</v>
      </c>
      <c r="BE504" s="5">
        <f t="shared" si="52"/>
        <v>0.1872827365</v>
      </c>
      <c r="BF504" s="5">
        <f t="shared" si="53"/>
        <v>56.25055358</v>
      </c>
      <c r="BG504" s="5">
        <f t="shared" si="54"/>
        <v>0.709238016</v>
      </c>
      <c r="BH504" s="5">
        <f t="shared" si="55"/>
        <v>5.34059944</v>
      </c>
      <c r="BI504" s="5">
        <f t="shared" si="56"/>
        <v>74.76839216</v>
      </c>
      <c r="BJ504" s="5">
        <f t="shared" si="57"/>
        <v>0</v>
      </c>
      <c r="BK504" s="5">
        <f t="shared" si="58"/>
        <v>0</v>
      </c>
      <c r="BL504" s="5"/>
      <c r="BM504" s="5">
        <f t="shared" si="73"/>
        <v>214</v>
      </c>
      <c r="BN504" s="5">
        <f t="shared" si="59"/>
        <v>0.2897736664</v>
      </c>
      <c r="BO504" s="5">
        <f t="shared" si="60"/>
        <v>60.94294278</v>
      </c>
      <c r="BP504" s="5">
        <f t="shared" si="61"/>
        <v>0.9171849243</v>
      </c>
      <c r="BQ504" s="5">
        <f t="shared" si="62"/>
        <v>5.755594796</v>
      </c>
      <c r="BR504" s="5">
        <f t="shared" si="63"/>
        <v>86.33392193</v>
      </c>
      <c r="BS504" s="5">
        <f t="shared" si="64"/>
        <v>0</v>
      </c>
      <c r="BT504" s="5">
        <f t="shared" si="65"/>
        <v>0</v>
      </c>
    </row>
    <row r="505" ht="13.5" customHeight="1">
      <c r="A505" s="5"/>
      <c r="B505" s="5">
        <f t="shared" si="66"/>
        <v>215</v>
      </c>
      <c r="C505" s="5">
        <f t="shared" si="10"/>
        <v>0.2738037093</v>
      </c>
      <c r="D505" s="5">
        <f t="shared" si="11"/>
        <v>62.004927</v>
      </c>
      <c r="E505" s="5">
        <f t="shared" si="12"/>
        <v>0.4275605196</v>
      </c>
      <c r="F505" s="5">
        <f t="shared" si="13"/>
        <v>4.635313176</v>
      </c>
      <c r="G505" s="5">
        <f t="shared" si="14"/>
        <v>37.08250541</v>
      </c>
      <c r="H505" s="5">
        <f t="shared" si="15"/>
        <v>24.9224216</v>
      </c>
      <c r="I505" s="5">
        <f t="shared" si="16"/>
        <v>2492.24216</v>
      </c>
      <c r="J505" s="5"/>
      <c r="K505" s="5">
        <f t="shared" si="67"/>
        <v>215</v>
      </c>
      <c r="L505" s="5">
        <f t="shared" si="17"/>
        <v>0.3321404468</v>
      </c>
      <c r="M505" s="5">
        <f t="shared" si="18"/>
        <v>63.97907591</v>
      </c>
      <c r="N505" s="5">
        <f t="shared" si="19"/>
        <v>0.3376818486</v>
      </c>
      <c r="O505" s="5">
        <f t="shared" si="20"/>
        <v>4.782984729</v>
      </c>
      <c r="P505" s="5">
        <f t="shared" si="21"/>
        <v>43.04686256</v>
      </c>
      <c r="Q505" s="5">
        <f t="shared" si="22"/>
        <v>20.93221335</v>
      </c>
      <c r="R505" s="5">
        <f t="shared" si="23"/>
        <v>2093.221335</v>
      </c>
      <c r="S505" s="5"/>
      <c r="T505" s="5">
        <f t="shared" si="68"/>
        <v>215</v>
      </c>
      <c r="U505" s="5">
        <f t="shared" si="24"/>
        <v>0.1979917243</v>
      </c>
      <c r="V505" s="5">
        <f t="shared" si="25"/>
        <v>58.33544595</v>
      </c>
      <c r="W505" s="5">
        <f t="shared" si="26"/>
        <v>0.4723276252</v>
      </c>
      <c r="X505" s="5">
        <f t="shared" si="27"/>
        <v>4.564615628</v>
      </c>
      <c r="Y505" s="5">
        <f t="shared" si="28"/>
        <v>45.64615628</v>
      </c>
      <c r="Z505" s="5">
        <f t="shared" si="29"/>
        <v>12.68928967</v>
      </c>
      <c r="AA505" s="5">
        <f t="shared" si="30"/>
        <v>1268.928967</v>
      </c>
      <c r="AB505" s="5"/>
      <c r="AC505" s="5">
        <f t="shared" si="69"/>
        <v>215</v>
      </c>
      <c r="AD505" s="5">
        <f t="shared" si="31"/>
        <v>0.4151250849</v>
      </c>
      <c r="AE505" s="5">
        <f t="shared" si="32"/>
        <v>60.84895262</v>
      </c>
      <c r="AF505" s="5">
        <f t="shared" si="33"/>
        <v>0.259791093</v>
      </c>
      <c r="AG505" s="5">
        <f t="shared" si="34"/>
        <v>4.042216921</v>
      </c>
      <c r="AH505" s="5">
        <f t="shared" si="35"/>
        <v>44.46438613</v>
      </c>
      <c r="AI505" s="5">
        <f t="shared" si="36"/>
        <v>16.38456649</v>
      </c>
      <c r="AJ505" s="5">
        <f t="shared" si="37"/>
        <v>1638.456649</v>
      </c>
      <c r="AK505" s="5"/>
      <c r="AL505" s="5">
        <f t="shared" si="70"/>
        <v>215</v>
      </c>
      <c r="AM505" s="5">
        <f t="shared" si="38"/>
        <v>0.2705097046</v>
      </c>
      <c r="AN505" s="5">
        <f t="shared" si="39"/>
        <v>62.35455242</v>
      </c>
      <c r="AO505" s="5">
        <f t="shared" si="40"/>
        <v>0.9730333971</v>
      </c>
      <c r="AP505" s="5">
        <f t="shared" si="41"/>
        <v>5.862528117</v>
      </c>
      <c r="AQ505" s="5">
        <f t="shared" si="42"/>
        <v>70.3503374</v>
      </c>
      <c r="AR505" s="5">
        <f t="shared" si="43"/>
        <v>0</v>
      </c>
      <c r="AS505" s="5">
        <f t="shared" si="44"/>
        <v>0</v>
      </c>
      <c r="AT505" s="5"/>
      <c r="AU505" s="5">
        <f t="shared" si="71"/>
        <v>215</v>
      </c>
      <c r="AV505" s="5">
        <f t="shared" si="45"/>
        <v>0.1476429731</v>
      </c>
      <c r="AW505" s="5">
        <f t="shared" si="46"/>
        <v>55.90952826</v>
      </c>
      <c r="AX505" s="5">
        <f t="shared" si="47"/>
        <v>0.1533740347</v>
      </c>
      <c r="AY505" s="5">
        <f t="shared" si="48"/>
        <v>4.237421397</v>
      </c>
      <c r="AZ505" s="5">
        <f t="shared" si="49"/>
        <v>55.08647816</v>
      </c>
      <c r="BA505" s="5">
        <f t="shared" si="50"/>
        <v>0.8230501045</v>
      </c>
      <c r="BB505" s="5">
        <f t="shared" si="51"/>
        <v>82.30501045</v>
      </c>
      <c r="BC505" s="5"/>
      <c r="BD505" s="5">
        <f t="shared" si="72"/>
        <v>215</v>
      </c>
      <c r="BE505" s="5">
        <f t="shared" si="52"/>
        <v>0.8453777141</v>
      </c>
      <c r="BF505" s="5">
        <f t="shared" si="53"/>
        <v>66.58597539</v>
      </c>
      <c r="BG505" s="5">
        <f t="shared" si="54"/>
        <v>0.9399519828</v>
      </c>
      <c r="BH505" s="5">
        <f t="shared" si="55"/>
        <v>5.983384476</v>
      </c>
      <c r="BI505" s="5">
        <f t="shared" si="56"/>
        <v>83.76738266</v>
      </c>
      <c r="BJ505" s="5">
        <f t="shared" si="57"/>
        <v>0</v>
      </c>
      <c r="BK505" s="5">
        <f t="shared" si="58"/>
        <v>0</v>
      </c>
      <c r="BL505" s="5"/>
      <c r="BM505" s="5">
        <f t="shared" si="73"/>
        <v>215</v>
      </c>
      <c r="BN505" s="5">
        <f t="shared" si="59"/>
        <v>0.7504643566</v>
      </c>
      <c r="BO505" s="5">
        <f t="shared" si="60"/>
        <v>68.42916328</v>
      </c>
      <c r="BP505" s="5">
        <f t="shared" si="61"/>
        <v>0.3763374579</v>
      </c>
      <c r="BQ505" s="5">
        <f t="shared" si="62"/>
        <v>4.978190799</v>
      </c>
      <c r="BR505" s="5">
        <f t="shared" si="63"/>
        <v>74.67286198</v>
      </c>
      <c r="BS505" s="5">
        <f t="shared" si="64"/>
        <v>0</v>
      </c>
      <c r="BT505" s="5">
        <f t="shared" si="65"/>
        <v>0</v>
      </c>
    </row>
    <row r="506" ht="13.5" customHeight="1">
      <c r="A506" s="5"/>
      <c r="B506" s="5">
        <f t="shared" si="66"/>
        <v>216</v>
      </c>
      <c r="C506" s="5">
        <f t="shared" si="10"/>
        <v>0.9137637328</v>
      </c>
      <c r="D506" s="5">
        <f t="shared" si="11"/>
        <v>75.59386227</v>
      </c>
      <c r="E506" s="5">
        <f t="shared" si="12"/>
        <v>0.8684804607</v>
      </c>
      <c r="F506" s="5">
        <f t="shared" si="13"/>
        <v>5.057358136</v>
      </c>
      <c r="G506" s="5">
        <f t="shared" si="14"/>
        <v>40.45886509</v>
      </c>
      <c r="H506" s="5">
        <f t="shared" si="15"/>
        <v>35.13499718</v>
      </c>
      <c r="I506" s="5">
        <f t="shared" si="16"/>
        <v>3513.499718</v>
      </c>
      <c r="J506" s="5"/>
      <c r="K506" s="5">
        <f t="shared" si="67"/>
        <v>216</v>
      </c>
      <c r="L506" s="5">
        <f t="shared" si="17"/>
        <v>0.7259016892</v>
      </c>
      <c r="M506" s="5">
        <f t="shared" si="18"/>
        <v>65.31642359</v>
      </c>
      <c r="N506" s="5">
        <f t="shared" si="19"/>
        <v>0.624274098</v>
      </c>
      <c r="O506" s="5">
        <f t="shared" si="20"/>
        <v>4.904204899</v>
      </c>
      <c r="P506" s="5">
        <f t="shared" si="21"/>
        <v>44.13784409</v>
      </c>
      <c r="Q506" s="5">
        <f t="shared" si="22"/>
        <v>21.1785795</v>
      </c>
      <c r="R506" s="5">
        <f t="shared" si="23"/>
        <v>2117.85795</v>
      </c>
      <c r="S506" s="5"/>
      <c r="T506" s="5">
        <f t="shared" si="68"/>
        <v>216</v>
      </c>
      <c r="U506" s="5">
        <f t="shared" si="24"/>
        <v>0.138739824</v>
      </c>
      <c r="V506" s="5">
        <f t="shared" si="25"/>
        <v>55.13050236</v>
      </c>
      <c r="W506" s="5">
        <f t="shared" si="26"/>
        <v>0.6628041185</v>
      </c>
      <c r="X506" s="5">
        <f t="shared" si="27"/>
        <v>4.863053589</v>
      </c>
      <c r="Y506" s="5">
        <f t="shared" si="28"/>
        <v>48.63053589</v>
      </c>
      <c r="Z506" s="5">
        <f t="shared" si="29"/>
        <v>6.499966473</v>
      </c>
      <c r="AA506" s="5">
        <f t="shared" si="30"/>
        <v>649.9966473</v>
      </c>
      <c r="AB506" s="5"/>
      <c r="AC506" s="5">
        <f t="shared" si="69"/>
        <v>216</v>
      </c>
      <c r="AD506" s="5">
        <f t="shared" si="31"/>
        <v>0.4622452798</v>
      </c>
      <c r="AE506" s="5">
        <f t="shared" si="32"/>
        <v>64.61203083</v>
      </c>
      <c r="AF506" s="5">
        <f t="shared" si="33"/>
        <v>0.1606373286</v>
      </c>
      <c r="AG506" s="5">
        <f t="shared" si="34"/>
        <v>4.071019916</v>
      </c>
      <c r="AH506" s="5">
        <f t="shared" si="35"/>
        <v>44.78121908</v>
      </c>
      <c r="AI506" s="5">
        <f t="shared" si="36"/>
        <v>19.83081175</v>
      </c>
      <c r="AJ506" s="5">
        <f t="shared" si="37"/>
        <v>1983.081175</v>
      </c>
      <c r="AK506" s="5"/>
      <c r="AL506" s="5">
        <f t="shared" si="70"/>
        <v>216</v>
      </c>
      <c r="AM506" s="5">
        <f t="shared" si="38"/>
        <v>0.9830221211</v>
      </c>
      <c r="AN506" s="5">
        <f t="shared" si="39"/>
        <v>81.9689356</v>
      </c>
      <c r="AO506" s="5">
        <f t="shared" si="40"/>
        <v>0.4961585931</v>
      </c>
      <c r="AP506" s="5">
        <f t="shared" si="41"/>
        <v>4.688218703</v>
      </c>
      <c r="AQ506" s="5">
        <f t="shared" si="42"/>
        <v>56.25862444</v>
      </c>
      <c r="AR506" s="5">
        <f t="shared" si="43"/>
        <v>25.71031116</v>
      </c>
      <c r="AS506" s="5">
        <f t="shared" si="44"/>
        <v>2571.031116</v>
      </c>
      <c r="AT506" s="5"/>
      <c r="AU506" s="5">
        <f t="shared" si="71"/>
        <v>216</v>
      </c>
      <c r="AV506" s="5">
        <f t="shared" si="45"/>
        <v>0.4443004315</v>
      </c>
      <c r="AW506" s="5">
        <f t="shared" si="46"/>
        <v>61.21975184</v>
      </c>
      <c r="AX506" s="5">
        <f t="shared" si="47"/>
        <v>0.4476448806</v>
      </c>
      <c r="AY506" s="5">
        <f t="shared" si="48"/>
        <v>4.643741631</v>
      </c>
      <c r="AZ506" s="5">
        <f t="shared" si="49"/>
        <v>60.3686412</v>
      </c>
      <c r="BA506" s="5">
        <f t="shared" si="50"/>
        <v>0.8511106385</v>
      </c>
      <c r="BB506" s="5">
        <f t="shared" si="51"/>
        <v>85.11106385</v>
      </c>
      <c r="BC506" s="5"/>
      <c r="BD506" s="5">
        <f t="shared" si="72"/>
        <v>216</v>
      </c>
      <c r="BE506" s="5">
        <f t="shared" si="52"/>
        <v>0.2830355039</v>
      </c>
      <c r="BF506" s="5">
        <f t="shared" si="53"/>
        <v>63.85626536</v>
      </c>
      <c r="BG506" s="5">
        <f t="shared" si="54"/>
        <v>0.2691934708</v>
      </c>
      <c r="BH506" s="5">
        <f t="shared" si="55"/>
        <v>4.326353047</v>
      </c>
      <c r="BI506" s="5">
        <f t="shared" si="56"/>
        <v>60.56894266</v>
      </c>
      <c r="BJ506" s="5">
        <f t="shared" si="57"/>
        <v>3.287322698</v>
      </c>
      <c r="BK506" s="5">
        <f t="shared" si="58"/>
        <v>328.7322698</v>
      </c>
      <c r="BL506" s="5"/>
      <c r="BM506" s="5">
        <f t="shared" si="73"/>
        <v>216</v>
      </c>
      <c r="BN506" s="5">
        <f t="shared" si="59"/>
        <v>0.01732966374</v>
      </c>
      <c r="BO506" s="5">
        <f t="shared" si="60"/>
        <v>52.56418886</v>
      </c>
      <c r="BP506" s="5">
        <f t="shared" si="61"/>
        <v>0.8738443013</v>
      </c>
      <c r="BQ506" s="5">
        <f t="shared" si="62"/>
        <v>5.079110634</v>
      </c>
      <c r="BR506" s="5">
        <f t="shared" si="63"/>
        <v>76.18665952</v>
      </c>
      <c r="BS506" s="5">
        <f t="shared" si="64"/>
        <v>0</v>
      </c>
      <c r="BT506" s="5">
        <f t="shared" si="65"/>
        <v>0</v>
      </c>
    </row>
    <row r="507" ht="13.5" customHeight="1">
      <c r="A507" s="5"/>
      <c r="B507" s="5">
        <f t="shared" si="66"/>
        <v>217</v>
      </c>
      <c r="C507" s="5">
        <f t="shared" si="10"/>
        <v>0.5674043779</v>
      </c>
      <c r="D507" s="5">
        <f t="shared" si="11"/>
        <v>69.36611348</v>
      </c>
      <c r="E507" s="5">
        <f t="shared" si="12"/>
        <v>0.4561830494</v>
      </c>
      <c r="F507" s="5">
        <f t="shared" si="13"/>
        <v>4.931464324</v>
      </c>
      <c r="G507" s="5">
        <f t="shared" si="14"/>
        <v>39.45171459</v>
      </c>
      <c r="H507" s="5">
        <f t="shared" si="15"/>
        <v>29.91439889</v>
      </c>
      <c r="I507" s="5">
        <f t="shared" si="16"/>
        <v>2991.439889</v>
      </c>
      <c r="J507" s="5"/>
      <c r="K507" s="5">
        <f t="shared" si="67"/>
        <v>217</v>
      </c>
      <c r="L507" s="5">
        <f t="shared" si="17"/>
        <v>0.1244764892</v>
      </c>
      <c r="M507" s="5">
        <f t="shared" si="18"/>
        <v>58.99180046</v>
      </c>
      <c r="N507" s="5">
        <f t="shared" si="19"/>
        <v>0.7092260798</v>
      </c>
      <c r="O507" s="5">
        <f t="shared" si="20"/>
        <v>5.353969361</v>
      </c>
      <c r="P507" s="5">
        <f t="shared" si="21"/>
        <v>48.18572425</v>
      </c>
      <c r="Q507" s="5">
        <f t="shared" si="22"/>
        <v>10.80607621</v>
      </c>
      <c r="R507" s="5">
        <f t="shared" si="23"/>
        <v>1080.607621</v>
      </c>
      <c r="S507" s="5"/>
      <c r="T507" s="5">
        <f t="shared" si="68"/>
        <v>217</v>
      </c>
      <c r="U507" s="5">
        <f t="shared" si="24"/>
        <v>0.4001610883</v>
      </c>
      <c r="V507" s="5">
        <f t="shared" si="25"/>
        <v>61.11861003</v>
      </c>
      <c r="W507" s="5">
        <f t="shared" si="26"/>
        <v>0.9284412281</v>
      </c>
      <c r="X507" s="5">
        <f t="shared" si="27"/>
        <v>5.835788399</v>
      </c>
      <c r="Y507" s="5">
        <f t="shared" si="28"/>
        <v>58.35788399</v>
      </c>
      <c r="Z507" s="5">
        <f t="shared" si="29"/>
        <v>2.760726037</v>
      </c>
      <c r="AA507" s="5">
        <f t="shared" si="30"/>
        <v>276.0726037</v>
      </c>
      <c r="AB507" s="5"/>
      <c r="AC507" s="5">
        <f t="shared" si="69"/>
        <v>217</v>
      </c>
      <c r="AD507" s="5">
        <f t="shared" si="31"/>
        <v>0.1037025573</v>
      </c>
      <c r="AE507" s="5">
        <f t="shared" si="32"/>
        <v>55.8009404</v>
      </c>
      <c r="AF507" s="5">
        <f t="shared" si="33"/>
        <v>0.9417266649</v>
      </c>
      <c r="AG507" s="5">
        <f t="shared" si="34"/>
        <v>5.741004992</v>
      </c>
      <c r="AH507" s="5">
        <f t="shared" si="35"/>
        <v>63.15105492</v>
      </c>
      <c r="AI507" s="5">
        <f t="shared" si="36"/>
        <v>0</v>
      </c>
      <c r="AJ507" s="5">
        <f t="shared" si="37"/>
        <v>0</v>
      </c>
      <c r="AK507" s="5"/>
      <c r="AL507" s="5">
        <f t="shared" si="70"/>
        <v>217</v>
      </c>
      <c r="AM507" s="5">
        <f t="shared" si="38"/>
        <v>0.1329946295</v>
      </c>
      <c r="AN507" s="5">
        <f t="shared" si="39"/>
        <v>57.77856796</v>
      </c>
      <c r="AO507" s="5">
        <f t="shared" si="40"/>
        <v>0.4437067773</v>
      </c>
      <c r="AP507" s="5">
        <f t="shared" si="41"/>
        <v>4.502584334</v>
      </c>
      <c r="AQ507" s="5">
        <f t="shared" si="42"/>
        <v>54.031012</v>
      </c>
      <c r="AR507" s="5">
        <f t="shared" si="43"/>
        <v>3.747555952</v>
      </c>
      <c r="AS507" s="5">
        <f t="shared" si="44"/>
        <v>374.7555952</v>
      </c>
      <c r="AT507" s="5"/>
      <c r="AU507" s="5">
        <f t="shared" si="71"/>
        <v>217</v>
      </c>
      <c r="AV507" s="5">
        <f t="shared" si="45"/>
        <v>0.237895404</v>
      </c>
      <c r="AW507" s="5">
        <f t="shared" si="46"/>
        <v>59.66963741</v>
      </c>
      <c r="AX507" s="5">
        <f t="shared" si="47"/>
        <v>0.4253181274</v>
      </c>
      <c r="AY507" s="5">
        <f t="shared" si="48"/>
        <v>4.872050469</v>
      </c>
      <c r="AZ507" s="5">
        <f t="shared" si="49"/>
        <v>63.33665609</v>
      </c>
      <c r="BA507" s="5">
        <f t="shared" si="50"/>
        <v>0</v>
      </c>
      <c r="BB507" s="5">
        <f t="shared" si="51"/>
        <v>0</v>
      </c>
      <c r="BC507" s="5"/>
      <c r="BD507" s="5">
        <f t="shared" si="72"/>
        <v>217</v>
      </c>
      <c r="BE507" s="5">
        <f t="shared" si="52"/>
        <v>0.9516199458</v>
      </c>
      <c r="BF507" s="5">
        <f t="shared" si="53"/>
        <v>75.10044825</v>
      </c>
      <c r="BG507" s="5">
        <f t="shared" si="54"/>
        <v>0.08523048866</v>
      </c>
      <c r="BH507" s="5">
        <f t="shared" si="55"/>
        <v>4.342324606</v>
      </c>
      <c r="BI507" s="5">
        <f t="shared" si="56"/>
        <v>60.79254449</v>
      </c>
      <c r="BJ507" s="5">
        <f t="shared" si="57"/>
        <v>14.30790376</v>
      </c>
      <c r="BK507" s="5">
        <f t="shared" si="58"/>
        <v>1430.790376</v>
      </c>
      <c r="BL507" s="5"/>
      <c r="BM507" s="5">
        <f t="shared" si="73"/>
        <v>217</v>
      </c>
      <c r="BN507" s="5">
        <f t="shared" si="59"/>
        <v>0.1326992842</v>
      </c>
      <c r="BO507" s="5">
        <f t="shared" si="60"/>
        <v>56.49569841</v>
      </c>
      <c r="BP507" s="5">
        <f t="shared" si="61"/>
        <v>0.413136365</v>
      </c>
      <c r="BQ507" s="5">
        <f t="shared" si="62"/>
        <v>4.530788001</v>
      </c>
      <c r="BR507" s="5">
        <f t="shared" si="63"/>
        <v>67.96182002</v>
      </c>
      <c r="BS507" s="5">
        <f t="shared" si="64"/>
        <v>0</v>
      </c>
      <c r="BT507" s="5">
        <f t="shared" si="65"/>
        <v>0</v>
      </c>
    </row>
    <row r="508" ht="13.5" customHeight="1">
      <c r="A508" s="5"/>
      <c r="B508" s="5">
        <f t="shared" si="66"/>
        <v>218</v>
      </c>
      <c r="C508" s="5">
        <f t="shared" si="10"/>
        <v>0.680708535</v>
      </c>
      <c r="D508" s="5">
        <f t="shared" si="11"/>
        <v>68.14410204</v>
      </c>
      <c r="E508" s="5">
        <f t="shared" si="12"/>
        <v>0.9167657931</v>
      </c>
      <c r="F508" s="5">
        <f t="shared" si="13"/>
        <v>5.733951082</v>
      </c>
      <c r="G508" s="5">
        <f t="shared" si="14"/>
        <v>45.87160866</v>
      </c>
      <c r="H508" s="5">
        <f t="shared" si="15"/>
        <v>22.27249338</v>
      </c>
      <c r="I508" s="5">
        <f t="shared" si="16"/>
        <v>2227.249338</v>
      </c>
      <c r="J508" s="5"/>
      <c r="K508" s="5">
        <f t="shared" si="67"/>
        <v>218</v>
      </c>
      <c r="L508" s="5">
        <f t="shared" si="17"/>
        <v>0.5706072024</v>
      </c>
      <c r="M508" s="5">
        <f t="shared" si="18"/>
        <v>67.84315742</v>
      </c>
      <c r="N508" s="5">
        <f t="shared" si="19"/>
        <v>0.5572851089</v>
      </c>
      <c r="O508" s="5">
        <f t="shared" si="20"/>
        <v>4.730570538</v>
      </c>
      <c r="P508" s="5">
        <f t="shared" si="21"/>
        <v>42.57513484</v>
      </c>
      <c r="Q508" s="5">
        <f t="shared" si="22"/>
        <v>25.26802258</v>
      </c>
      <c r="R508" s="5">
        <f t="shared" si="23"/>
        <v>2526.802258</v>
      </c>
      <c r="S508" s="5"/>
      <c r="T508" s="5">
        <f t="shared" si="68"/>
        <v>218</v>
      </c>
      <c r="U508" s="5">
        <f t="shared" si="24"/>
        <v>0.0615102833</v>
      </c>
      <c r="V508" s="5">
        <f t="shared" si="25"/>
        <v>51.23917264</v>
      </c>
      <c r="W508" s="5">
        <f t="shared" si="26"/>
        <v>0.455896092</v>
      </c>
      <c r="X508" s="5">
        <f t="shared" si="27"/>
        <v>4.55889797</v>
      </c>
      <c r="Y508" s="5">
        <f t="shared" si="28"/>
        <v>45.5889797</v>
      </c>
      <c r="Z508" s="5">
        <f t="shared" si="29"/>
        <v>5.650192939</v>
      </c>
      <c r="AA508" s="5">
        <f t="shared" si="30"/>
        <v>565.0192939</v>
      </c>
      <c r="AB508" s="5"/>
      <c r="AC508" s="5">
        <f t="shared" si="69"/>
        <v>218</v>
      </c>
      <c r="AD508" s="5">
        <f t="shared" si="31"/>
        <v>0.6389110576</v>
      </c>
      <c r="AE508" s="5">
        <f t="shared" si="32"/>
        <v>67.99771366</v>
      </c>
      <c r="AF508" s="5">
        <f t="shared" si="33"/>
        <v>0.2448624013</v>
      </c>
      <c r="AG508" s="5">
        <f t="shared" si="34"/>
        <v>4.492109487</v>
      </c>
      <c r="AH508" s="5">
        <f t="shared" si="35"/>
        <v>49.41320436</v>
      </c>
      <c r="AI508" s="5">
        <f t="shared" si="36"/>
        <v>18.5845093</v>
      </c>
      <c r="AJ508" s="5">
        <f t="shared" si="37"/>
        <v>1858.45093</v>
      </c>
      <c r="AK508" s="5"/>
      <c r="AL508" s="5">
        <f t="shared" si="70"/>
        <v>218</v>
      </c>
      <c r="AM508" s="5">
        <f t="shared" si="38"/>
        <v>0.90757203</v>
      </c>
      <c r="AN508" s="5">
        <f t="shared" si="39"/>
        <v>78.40872444</v>
      </c>
      <c r="AO508" s="5">
        <f t="shared" si="40"/>
        <v>0.6379232361</v>
      </c>
      <c r="AP508" s="5">
        <f t="shared" si="41"/>
        <v>4.891423888</v>
      </c>
      <c r="AQ508" s="5">
        <f t="shared" si="42"/>
        <v>58.69708665</v>
      </c>
      <c r="AR508" s="5">
        <f t="shared" si="43"/>
        <v>19.71163779</v>
      </c>
      <c r="AS508" s="5">
        <f t="shared" si="44"/>
        <v>1971.163779</v>
      </c>
      <c r="AT508" s="5"/>
      <c r="AU508" s="5">
        <f t="shared" si="71"/>
        <v>218</v>
      </c>
      <c r="AV508" s="5">
        <f t="shared" si="45"/>
        <v>0.009778926322</v>
      </c>
      <c r="AW508" s="5">
        <f t="shared" si="46"/>
        <v>52.39389942</v>
      </c>
      <c r="AX508" s="5">
        <f t="shared" si="47"/>
        <v>0.3389094387</v>
      </c>
      <c r="AY508" s="5">
        <f t="shared" si="48"/>
        <v>4.564739253</v>
      </c>
      <c r="AZ508" s="5">
        <f t="shared" si="49"/>
        <v>59.34161029</v>
      </c>
      <c r="BA508" s="5">
        <f t="shared" si="50"/>
        <v>0</v>
      </c>
      <c r="BB508" s="5">
        <f t="shared" si="51"/>
        <v>0</v>
      </c>
      <c r="BC508" s="5"/>
      <c r="BD508" s="5">
        <f t="shared" si="72"/>
        <v>218</v>
      </c>
      <c r="BE508" s="5">
        <f t="shared" si="52"/>
        <v>0.3495436874</v>
      </c>
      <c r="BF508" s="5">
        <f t="shared" si="53"/>
        <v>60.07335704</v>
      </c>
      <c r="BG508" s="5">
        <f t="shared" si="54"/>
        <v>0.04160819073</v>
      </c>
      <c r="BH508" s="5">
        <f t="shared" si="55"/>
        <v>4.099413971</v>
      </c>
      <c r="BI508" s="5">
        <f t="shared" si="56"/>
        <v>57.3917956</v>
      </c>
      <c r="BJ508" s="5">
        <f t="shared" si="57"/>
        <v>2.681561442</v>
      </c>
      <c r="BK508" s="5">
        <f t="shared" si="58"/>
        <v>268.1561442</v>
      </c>
      <c r="BL508" s="5"/>
      <c r="BM508" s="5">
        <f t="shared" si="73"/>
        <v>218</v>
      </c>
      <c r="BN508" s="5">
        <f t="shared" si="59"/>
        <v>0.4755683957</v>
      </c>
      <c r="BO508" s="5">
        <f t="shared" si="60"/>
        <v>62.45438647</v>
      </c>
      <c r="BP508" s="5">
        <f t="shared" si="61"/>
        <v>0.9587118537</v>
      </c>
      <c r="BQ508" s="5">
        <f t="shared" si="62"/>
        <v>5.693682603</v>
      </c>
      <c r="BR508" s="5">
        <f t="shared" si="63"/>
        <v>85.40523905</v>
      </c>
      <c r="BS508" s="5">
        <f t="shared" si="64"/>
        <v>0</v>
      </c>
      <c r="BT508" s="5">
        <f t="shared" si="65"/>
        <v>0</v>
      </c>
    </row>
    <row r="509" ht="13.5" customHeight="1">
      <c r="A509" s="5"/>
      <c r="B509" s="5">
        <f t="shared" si="66"/>
        <v>219</v>
      </c>
      <c r="C509" s="5">
        <f t="shared" si="10"/>
        <v>0.3152606757</v>
      </c>
      <c r="D509" s="5">
        <f t="shared" si="11"/>
        <v>61.97114677</v>
      </c>
      <c r="E509" s="5">
        <f t="shared" si="12"/>
        <v>0.6778925135</v>
      </c>
      <c r="F509" s="5">
        <f t="shared" si="13"/>
        <v>4.875030855</v>
      </c>
      <c r="G509" s="5">
        <f t="shared" si="14"/>
        <v>39.00024684</v>
      </c>
      <c r="H509" s="5">
        <f t="shared" si="15"/>
        <v>22.97089993</v>
      </c>
      <c r="I509" s="5">
        <f t="shared" si="16"/>
        <v>2297.089993</v>
      </c>
      <c r="J509" s="5"/>
      <c r="K509" s="5">
        <f t="shared" si="67"/>
        <v>219</v>
      </c>
      <c r="L509" s="5">
        <f t="shared" si="17"/>
        <v>0.6452837456</v>
      </c>
      <c r="M509" s="5">
        <f t="shared" si="18"/>
        <v>67.16979919</v>
      </c>
      <c r="N509" s="5">
        <f t="shared" si="19"/>
        <v>0.5389735097</v>
      </c>
      <c r="O509" s="5">
        <f t="shared" si="20"/>
        <v>4.799273245</v>
      </c>
      <c r="P509" s="5">
        <f t="shared" si="21"/>
        <v>43.19345921</v>
      </c>
      <c r="Q509" s="5">
        <f t="shared" si="22"/>
        <v>23.97633998</v>
      </c>
      <c r="R509" s="5">
        <f t="shared" si="23"/>
        <v>2397.633998</v>
      </c>
      <c r="S509" s="5"/>
      <c r="T509" s="5">
        <f t="shared" si="68"/>
        <v>219</v>
      </c>
      <c r="U509" s="5">
        <f t="shared" si="24"/>
        <v>0.4203050222</v>
      </c>
      <c r="V509" s="5">
        <f t="shared" si="25"/>
        <v>60.84755087</v>
      </c>
      <c r="W509" s="5">
        <f t="shared" si="26"/>
        <v>0.1407372861</v>
      </c>
      <c r="X509" s="5">
        <f t="shared" si="27"/>
        <v>4.435265376</v>
      </c>
      <c r="Y509" s="5">
        <f t="shared" si="28"/>
        <v>44.35265376</v>
      </c>
      <c r="Z509" s="5">
        <f t="shared" si="29"/>
        <v>16.49489712</v>
      </c>
      <c r="AA509" s="5">
        <f t="shared" si="30"/>
        <v>1649.489712</v>
      </c>
      <c r="AB509" s="5"/>
      <c r="AC509" s="5">
        <f t="shared" si="69"/>
        <v>219</v>
      </c>
      <c r="AD509" s="5">
        <f t="shared" si="31"/>
        <v>0.6254371909</v>
      </c>
      <c r="AE509" s="5">
        <f t="shared" si="32"/>
        <v>67.6304555</v>
      </c>
      <c r="AF509" s="5">
        <f t="shared" si="33"/>
        <v>0.6661544803</v>
      </c>
      <c r="AG509" s="5">
        <f t="shared" si="34"/>
        <v>4.84123708</v>
      </c>
      <c r="AH509" s="5">
        <f t="shared" si="35"/>
        <v>53.25360788</v>
      </c>
      <c r="AI509" s="5">
        <f t="shared" si="36"/>
        <v>14.37684762</v>
      </c>
      <c r="AJ509" s="5">
        <f t="shared" si="37"/>
        <v>1437.684762</v>
      </c>
      <c r="AK509" s="5"/>
      <c r="AL509" s="5">
        <f t="shared" si="70"/>
        <v>219</v>
      </c>
      <c r="AM509" s="5">
        <f t="shared" si="38"/>
        <v>0.9816440588</v>
      </c>
      <c r="AN509" s="5">
        <f t="shared" si="39"/>
        <v>80.75118553</v>
      </c>
      <c r="AO509" s="5">
        <f t="shared" si="40"/>
        <v>0.2956499595</v>
      </c>
      <c r="AP509" s="5">
        <f t="shared" si="41"/>
        <v>4.157463851</v>
      </c>
      <c r="AQ509" s="5">
        <f t="shared" si="42"/>
        <v>49.88956621</v>
      </c>
      <c r="AR509" s="5">
        <f t="shared" si="43"/>
        <v>30.86161932</v>
      </c>
      <c r="AS509" s="5">
        <f t="shared" si="44"/>
        <v>3086.161932</v>
      </c>
      <c r="AT509" s="5"/>
      <c r="AU509" s="5">
        <f t="shared" si="71"/>
        <v>219</v>
      </c>
      <c r="AV509" s="5">
        <f t="shared" si="45"/>
        <v>0.2463957656</v>
      </c>
      <c r="AW509" s="5">
        <f t="shared" si="46"/>
        <v>58.88400222</v>
      </c>
      <c r="AX509" s="5">
        <f t="shared" si="47"/>
        <v>0.2316570634</v>
      </c>
      <c r="AY509" s="5">
        <f t="shared" si="48"/>
        <v>4.091483794</v>
      </c>
      <c r="AZ509" s="5">
        <f t="shared" si="49"/>
        <v>53.18928932</v>
      </c>
      <c r="BA509" s="5">
        <f t="shared" si="50"/>
        <v>5.694712906</v>
      </c>
      <c r="BB509" s="5">
        <f t="shared" si="51"/>
        <v>569.4712906</v>
      </c>
      <c r="BC509" s="5"/>
      <c r="BD509" s="5">
        <f t="shared" si="72"/>
        <v>219</v>
      </c>
      <c r="BE509" s="5">
        <f t="shared" si="52"/>
        <v>0.277059125</v>
      </c>
      <c r="BF509" s="5">
        <f t="shared" si="53"/>
        <v>63.5153526</v>
      </c>
      <c r="BG509" s="5">
        <f t="shared" si="54"/>
        <v>0.9004569022</v>
      </c>
      <c r="BH509" s="5">
        <f t="shared" si="55"/>
        <v>5.998297107</v>
      </c>
      <c r="BI509" s="5">
        <f t="shared" si="56"/>
        <v>83.9761595</v>
      </c>
      <c r="BJ509" s="5">
        <f t="shared" si="57"/>
        <v>0</v>
      </c>
      <c r="BK509" s="5">
        <f t="shared" si="58"/>
        <v>0</v>
      </c>
      <c r="BL509" s="5"/>
      <c r="BM509" s="5">
        <f t="shared" si="73"/>
        <v>219</v>
      </c>
      <c r="BN509" s="5">
        <f t="shared" si="59"/>
        <v>0.1924182727</v>
      </c>
      <c r="BO509" s="5">
        <f t="shared" si="60"/>
        <v>56.64455655</v>
      </c>
      <c r="BP509" s="5">
        <f t="shared" si="61"/>
        <v>0.1634255432</v>
      </c>
      <c r="BQ509" s="5">
        <f t="shared" si="62"/>
        <v>4.322348302</v>
      </c>
      <c r="BR509" s="5">
        <f t="shared" si="63"/>
        <v>64.83522453</v>
      </c>
      <c r="BS509" s="5">
        <f t="shared" si="64"/>
        <v>0</v>
      </c>
      <c r="BT509" s="5">
        <f t="shared" si="65"/>
        <v>0</v>
      </c>
    </row>
    <row r="510" ht="13.5" customHeight="1">
      <c r="A510" s="5"/>
      <c r="B510" s="5">
        <f t="shared" si="66"/>
        <v>220</v>
      </c>
      <c r="C510" s="5">
        <f t="shared" si="10"/>
        <v>0.8185629692</v>
      </c>
      <c r="D510" s="5">
        <f t="shared" si="11"/>
        <v>66.42963758</v>
      </c>
      <c r="E510" s="5">
        <f t="shared" si="12"/>
        <v>0.4811975107</v>
      </c>
      <c r="F510" s="5">
        <f t="shared" si="13"/>
        <v>4.664798718</v>
      </c>
      <c r="G510" s="5">
        <f t="shared" si="14"/>
        <v>37.31838974</v>
      </c>
      <c r="H510" s="5">
        <f t="shared" si="15"/>
        <v>29.11124784</v>
      </c>
      <c r="I510" s="5">
        <f t="shared" si="16"/>
        <v>2911.124784</v>
      </c>
      <c r="J510" s="5"/>
      <c r="K510" s="5">
        <f t="shared" si="67"/>
        <v>220</v>
      </c>
      <c r="L510" s="5">
        <f t="shared" si="17"/>
        <v>0.3251802543</v>
      </c>
      <c r="M510" s="5">
        <f t="shared" si="18"/>
        <v>60.28375834</v>
      </c>
      <c r="N510" s="5">
        <f t="shared" si="19"/>
        <v>0.0667073726</v>
      </c>
      <c r="O510" s="5">
        <f t="shared" si="20"/>
        <v>4.053289003</v>
      </c>
      <c r="P510" s="5">
        <f t="shared" si="21"/>
        <v>36.47960102</v>
      </c>
      <c r="Q510" s="5">
        <f t="shared" si="22"/>
        <v>23.80415732</v>
      </c>
      <c r="R510" s="5">
        <f t="shared" si="23"/>
        <v>2380.415732</v>
      </c>
      <c r="S510" s="5"/>
      <c r="T510" s="5">
        <f t="shared" si="68"/>
        <v>220</v>
      </c>
      <c r="U510" s="5">
        <f t="shared" si="24"/>
        <v>0.4245414191</v>
      </c>
      <c r="V510" s="5">
        <f t="shared" si="25"/>
        <v>61.29262169</v>
      </c>
      <c r="W510" s="5">
        <f t="shared" si="26"/>
        <v>0.5021124547</v>
      </c>
      <c r="X510" s="5">
        <f t="shared" si="27"/>
        <v>4.889692954</v>
      </c>
      <c r="Y510" s="5">
        <f t="shared" si="28"/>
        <v>48.89692954</v>
      </c>
      <c r="Z510" s="5">
        <f t="shared" si="29"/>
        <v>12.39569215</v>
      </c>
      <c r="AA510" s="5">
        <f t="shared" si="30"/>
        <v>1239.569215</v>
      </c>
      <c r="AB510" s="5"/>
      <c r="AC510" s="5">
        <f t="shared" si="69"/>
        <v>220</v>
      </c>
      <c r="AD510" s="5">
        <f t="shared" si="31"/>
        <v>0.9886455923</v>
      </c>
      <c r="AE510" s="5">
        <f t="shared" si="32"/>
        <v>83.39912371</v>
      </c>
      <c r="AF510" s="5">
        <f t="shared" si="33"/>
        <v>0.08716325811</v>
      </c>
      <c r="AG510" s="5">
        <f t="shared" si="34"/>
        <v>4.389449848</v>
      </c>
      <c r="AH510" s="5">
        <f t="shared" si="35"/>
        <v>48.28394833</v>
      </c>
      <c r="AI510" s="5">
        <f t="shared" si="36"/>
        <v>35.11517537</v>
      </c>
      <c r="AJ510" s="5">
        <f t="shared" si="37"/>
        <v>3511.517537</v>
      </c>
      <c r="AK510" s="5"/>
      <c r="AL510" s="5">
        <f t="shared" si="70"/>
        <v>220</v>
      </c>
      <c r="AM510" s="5">
        <f t="shared" si="38"/>
        <v>0.3235577026</v>
      </c>
      <c r="AN510" s="5">
        <f t="shared" si="39"/>
        <v>64.24560141</v>
      </c>
      <c r="AO510" s="5">
        <f t="shared" si="40"/>
        <v>0.1870124817</v>
      </c>
      <c r="AP510" s="5">
        <f t="shared" si="41"/>
        <v>4.485112228</v>
      </c>
      <c r="AQ510" s="5">
        <f t="shared" si="42"/>
        <v>53.82134674</v>
      </c>
      <c r="AR510" s="5">
        <f t="shared" si="43"/>
        <v>10.42425467</v>
      </c>
      <c r="AS510" s="5">
        <f t="shared" si="44"/>
        <v>1042.425467</v>
      </c>
      <c r="AT510" s="5"/>
      <c r="AU510" s="5">
        <f t="shared" si="71"/>
        <v>220</v>
      </c>
      <c r="AV510" s="5">
        <f t="shared" si="45"/>
        <v>0.4212452662</v>
      </c>
      <c r="AW510" s="5">
        <f t="shared" si="46"/>
        <v>60.0570906</v>
      </c>
      <c r="AX510" s="5">
        <f t="shared" si="47"/>
        <v>0.731401072</v>
      </c>
      <c r="AY510" s="5">
        <f t="shared" si="48"/>
        <v>5.39821575</v>
      </c>
      <c r="AZ510" s="5">
        <f t="shared" si="49"/>
        <v>70.17680475</v>
      </c>
      <c r="BA510" s="5">
        <f t="shared" si="50"/>
        <v>0</v>
      </c>
      <c r="BB510" s="5">
        <f t="shared" si="51"/>
        <v>0</v>
      </c>
      <c r="BC510" s="5"/>
      <c r="BD510" s="5">
        <f t="shared" si="72"/>
        <v>220</v>
      </c>
      <c r="BE510" s="5">
        <f t="shared" si="52"/>
        <v>0.457346136</v>
      </c>
      <c r="BF510" s="5">
        <f t="shared" si="53"/>
        <v>62.96897044</v>
      </c>
      <c r="BG510" s="5">
        <f t="shared" si="54"/>
        <v>0.1788875524</v>
      </c>
      <c r="BH510" s="5">
        <f t="shared" si="55"/>
        <v>4.339842065</v>
      </c>
      <c r="BI510" s="5">
        <f t="shared" si="56"/>
        <v>60.7577889</v>
      </c>
      <c r="BJ510" s="5">
        <f t="shared" si="57"/>
        <v>2.211181533</v>
      </c>
      <c r="BK510" s="5">
        <f t="shared" si="58"/>
        <v>221.1181533</v>
      </c>
      <c r="BL510" s="5"/>
      <c r="BM510" s="5">
        <f t="shared" si="73"/>
        <v>220</v>
      </c>
      <c r="BN510" s="5">
        <f t="shared" si="59"/>
        <v>0.8059889025</v>
      </c>
      <c r="BO510" s="5">
        <f t="shared" si="60"/>
        <v>68.04585057</v>
      </c>
      <c r="BP510" s="5">
        <f t="shared" si="61"/>
        <v>0.5533894004</v>
      </c>
      <c r="BQ510" s="5">
        <f t="shared" si="62"/>
        <v>4.861679639</v>
      </c>
      <c r="BR510" s="5">
        <f t="shared" si="63"/>
        <v>72.92519459</v>
      </c>
      <c r="BS510" s="5">
        <f t="shared" si="64"/>
        <v>0</v>
      </c>
      <c r="BT510" s="5">
        <f t="shared" si="65"/>
        <v>0</v>
      </c>
    </row>
    <row r="511" ht="13.5" customHeight="1">
      <c r="A511" s="5"/>
      <c r="B511" s="5">
        <f t="shared" si="66"/>
        <v>221</v>
      </c>
      <c r="C511" s="5">
        <f t="shared" si="10"/>
        <v>0.5973612656</v>
      </c>
      <c r="D511" s="5">
        <f t="shared" si="11"/>
        <v>69.45619417</v>
      </c>
      <c r="E511" s="5">
        <f t="shared" si="12"/>
        <v>0.198141638</v>
      </c>
      <c r="F511" s="5">
        <f t="shared" si="13"/>
        <v>4.225193674</v>
      </c>
      <c r="G511" s="5">
        <f t="shared" si="14"/>
        <v>33.80154939</v>
      </c>
      <c r="H511" s="5">
        <f t="shared" si="15"/>
        <v>35.65464477</v>
      </c>
      <c r="I511" s="5">
        <f t="shared" si="16"/>
        <v>3565.464477</v>
      </c>
      <c r="J511" s="5"/>
      <c r="K511" s="5">
        <f t="shared" si="67"/>
        <v>221</v>
      </c>
      <c r="L511" s="5">
        <f t="shared" si="17"/>
        <v>0.22024794</v>
      </c>
      <c r="M511" s="5">
        <f t="shared" si="18"/>
        <v>56.21055645</v>
      </c>
      <c r="N511" s="5">
        <f t="shared" si="19"/>
        <v>0.4797613171</v>
      </c>
      <c r="O511" s="5">
        <f t="shared" si="20"/>
        <v>4.810014412</v>
      </c>
      <c r="P511" s="5">
        <f t="shared" si="21"/>
        <v>43.29012971</v>
      </c>
      <c r="Q511" s="5">
        <f t="shared" si="22"/>
        <v>12.92042674</v>
      </c>
      <c r="R511" s="5">
        <f t="shared" si="23"/>
        <v>1292.042674</v>
      </c>
      <c r="S511" s="5"/>
      <c r="T511" s="5">
        <f t="shared" si="68"/>
        <v>221</v>
      </c>
      <c r="U511" s="5">
        <f t="shared" si="24"/>
        <v>0.7684166738</v>
      </c>
      <c r="V511" s="5">
        <f t="shared" si="25"/>
        <v>66.49373987</v>
      </c>
      <c r="W511" s="5">
        <f t="shared" si="26"/>
        <v>0.7065242238</v>
      </c>
      <c r="X511" s="5">
        <f t="shared" si="27"/>
        <v>5.466458493</v>
      </c>
      <c r="Y511" s="5">
        <f t="shared" si="28"/>
        <v>54.66458493</v>
      </c>
      <c r="Z511" s="5">
        <f t="shared" si="29"/>
        <v>11.82915494</v>
      </c>
      <c r="AA511" s="5">
        <f t="shared" si="30"/>
        <v>1182.915494</v>
      </c>
      <c r="AB511" s="5"/>
      <c r="AC511" s="5">
        <f t="shared" si="69"/>
        <v>221</v>
      </c>
      <c r="AD511" s="5">
        <f t="shared" si="31"/>
        <v>0.9793166516</v>
      </c>
      <c r="AE511" s="5">
        <f t="shared" si="32"/>
        <v>77.1372005</v>
      </c>
      <c r="AF511" s="5">
        <f t="shared" si="33"/>
        <v>0.352257529</v>
      </c>
      <c r="AG511" s="5">
        <f t="shared" si="34"/>
        <v>4.594519284</v>
      </c>
      <c r="AH511" s="5">
        <f t="shared" si="35"/>
        <v>50.53971212</v>
      </c>
      <c r="AI511" s="5">
        <f t="shared" si="36"/>
        <v>26.59748838</v>
      </c>
      <c r="AJ511" s="5">
        <f t="shared" si="37"/>
        <v>2659.748838</v>
      </c>
      <c r="AK511" s="5"/>
      <c r="AL511" s="5">
        <f t="shared" si="70"/>
        <v>221</v>
      </c>
      <c r="AM511" s="5">
        <f t="shared" si="38"/>
        <v>0.11616456</v>
      </c>
      <c r="AN511" s="5">
        <f t="shared" si="39"/>
        <v>55.33987706</v>
      </c>
      <c r="AO511" s="5">
        <f t="shared" si="40"/>
        <v>0.3965649471</v>
      </c>
      <c r="AP511" s="5">
        <f t="shared" si="41"/>
        <v>4.571226384</v>
      </c>
      <c r="AQ511" s="5">
        <f t="shared" si="42"/>
        <v>54.8547166</v>
      </c>
      <c r="AR511" s="5">
        <f t="shared" si="43"/>
        <v>0.4851604555</v>
      </c>
      <c r="AS511" s="5">
        <f t="shared" si="44"/>
        <v>48.51604555</v>
      </c>
      <c r="AT511" s="5"/>
      <c r="AU511" s="5">
        <f t="shared" si="71"/>
        <v>221</v>
      </c>
      <c r="AV511" s="5">
        <f t="shared" si="45"/>
        <v>0.003376669444</v>
      </c>
      <c r="AW511" s="5">
        <f t="shared" si="46"/>
        <v>54.7379837</v>
      </c>
      <c r="AX511" s="5">
        <f t="shared" si="47"/>
        <v>0.2183589319</v>
      </c>
      <c r="AY511" s="5">
        <f t="shared" si="48"/>
        <v>4.002427144</v>
      </c>
      <c r="AZ511" s="5">
        <f t="shared" si="49"/>
        <v>52.03155287</v>
      </c>
      <c r="BA511" s="5">
        <f t="shared" si="50"/>
        <v>2.706430827</v>
      </c>
      <c r="BB511" s="5">
        <f t="shared" si="51"/>
        <v>270.6430827</v>
      </c>
      <c r="BC511" s="5"/>
      <c r="BD511" s="5">
        <f t="shared" si="72"/>
        <v>221</v>
      </c>
      <c r="BE511" s="5">
        <f t="shared" si="52"/>
        <v>0.6401923891</v>
      </c>
      <c r="BF511" s="5">
        <f t="shared" si="53"/>
        <v>65.76477679</v>
      </c>
      <c r="BG511" s="5">
        <f t="shared" si="54"/>
        <v>0.8291688045</v>
      </c>
      <c r="BH511" s="5">
        <f t="shared" si="55"/>
        <v>5.441689843</v>
      </c>
      <c r="BI511" s="5">
        <f t="shared" si="56"/>
        <v>76.1836578</v>
      </c>
      <c r="BJ511" s="5">
        <f t="shared" si="57"/>
        <v>0</v>
      </c>
      <c r="BK511" s="5">
        <f t="shared" si="58"/>
        <v>0</v>
      </c>
      <c r="BL511" s="5"/>
      <c r="BM511" s="5">
        <f t="shared" si="73"/>
        <v>221</v>
      </c>
      <c r="BN511" s="5">
        <f t="shared" si="59"/>
        <v>0.7596115112</v>
      </c>
      <c r="BO511" s="5">
        <f t="shared" si="60"/>
        <v>68.17337499</v>
      </c>
      <c r="BP511" s="5">
        <f t="shared" si="61"/>
        <v>0.8188751131</v>
      </c>
      <c r="BQ511" s="5">
        <f t="shared" si="62"/>
        <v>5.186145918</v>
      </c>
      <c r="BR511" s="5">
        <f t="shared" si="63"/>
        <v>77.79218877</v>
      </c>
      <c r="BS511" s="5">
        <f t="shared" si="64"/>
        <v>0</v>
      </c>
      <c r="BT511" s="5">
        <f t="shared" si="65"/>
        <v>0</v>
      </c>
    </row>
    <row r="512" ht="13.5" customHeight="1">
      <c r="A512" s="5"/>
      <c r="B512" s="5">
        <f t="shared" si="66"/>
        <v>222</v>
      </c>
      <c r="C512" s="5">
        <f t="shared" si="10"/>
        <v>0.8588099698</v>
      </c>
      <c r="D512" s="5">
        <f t="shared" si="11"/>
        <v>69.52635368</v>
      </c>
      <c r="E512" s="5">
        <f t="shared" si="12"/>
        <v>0.3984013477</v>
      </c>
      <c r="F512" s="5">
        <f t="shared" si="13"/>
        <v>4.665852288</v>
      </c>
      <c r="G512" s="5">
        <f t="shared" si="14"/>
        <v>37.32681831</v>
      </c>
      <c r="H512" s="5">
        <f t="shared" si="15"/>
        <v>32.19953537</v>
      </c>
      <c r="I512" s="5">
        <f t="shared" si="16"/>
        <v>3219.953537</v>
      </c>
      <c r="J512" s="5"/>
      <c r="K512" s="5">
        <f t="shared" si="67"/>
        <v>222</v>
      </c>
      <c r="L512" s="5">
        <f t="shared" si="17"/>
        <v>0.8351682652</v>
      </c>
      <c r="M512" s="5">
        <f t="shared" si="18"/>
        <v>65.45433906</v>
      </c>
      <c r="N512" s="5">
        <f t="shared" si="19"/>
        <v>0.04635741933</v>
      </c>
      <c r="O512" s="5">
        <f t="shared" si="20"/>
        <v>4.21476666</v>
      </c>
      <c r="P512" s="5">
        <f t="shared" si="21"/>
        <v>37.93289994</v>
      </c>
      <c r="Q512" s="5">
        <f t="shared" si="22"/>
        <v>27.52143912</v>
      </c>
      <c r="R512" s="5">
        <f t="shared" si="23"/>
        <v>2752.143912</v>
      </c>
      <c r="S512" s="5"/>
      <c r="T512" s="5">
        <f t="shared" si="68"/>
        <v>222</v>
      </c>
      <c r="U512" s="5">
        <f t="shared" si="24"/>
        <v>0.6573871588</v>
      </c>
      <c r="V512" s="5">
        <f t="shared" si="25"/>
        <v>68.41810794</v>
      </c>
      <c r="W512" s="5">
        <f t="shared" si="26"/>
        <v>0.1996483173</v>
      </c>
      <c r="X512" s="5">
        <f t="shared" si="27"/>
        <v>4.292980463</v>
      </c>
      <c r="Y512" s="5">
        <f t="shared" si="28"/>
        <v>42.92980463</v>
      </c>
      <c r="Z512" s="5">
        <f t="shared" si="29"/>
        <v>25.48830331</v>
      </c>
      <c r="AA512" s="5">
        <f t="shared" si="30"/>
        <v>2548.830331</v>
      </c>
      <c r="AB512" s="5"/>
      <c r="AC512" s="5">
        <f t="shared" si="69"/>
        <v>222</v>
      </c>
      <c r="AD512" s="5">
        <f t="shared" si="31"/>
        <v>0.4142146935</v>
      </c>
      <c r="AE512" s="5">
        <f t="shared" si="32"/>
        <v>64.86985232</v>
      </c>
      <c r="AF512" s="5">
        <f t="shared" si="33"/>
        <v>0.8308264003</v>
      </c>
      <c r="AG512" s="5">
        <f t="shared" si="34"/>
        <v>5.262906322</v>
      </c>
      <c r="AH512" s="5">
        <f t="shared" si="35"/>
        <v>57.89196955</v>
      </c>
      <c r="AI512" s="5">
        <f t="shared" si="36"/>
        <v>6.97788277</v>
      </c>
      <c r="AJ512" s="5">
        <f t="shared" si="37"/>
        <v>697.788277</v>
      </c>
      <c r="AK512" s="5"/>
      <c r="AL512" s="5">
        <f t="shared" si="70"/>
        <v>222</v>
      </c>
      <c r="AM512" s="5">
        <f t="shared" si="38"/>
        <v>0.001154035072</v>
      </c>
      <c r="AN512" s="5">
        <f t="shared" si="39"/>
        <v>53.13340056</v>
      </c>
      <c r="AO512" s="5">
        <f t="shared" si="40"/>
        <v>0.7504026176</v>
      </c>
      <c r="AP512" s="5">
        <f t="shared" si="41"/>
        <v>5.150816444</v>
      </c>
      <c r="AQ512" s="5">
        <f t="shared" si="42"/>
        <v>61.80979733</v>
      </c>
      <c r="AR512" s="5">
        <f t="shared" si="43"/>
        <v>0</v>
      </c>
      <c r="AS512" s="5">
        <f t="shared" si="44"/>
        <v>0</v>
      </c>
      <c r="AT512" s="5"/>
      <c r="AU512" s="5">
        <f t="shared" si="71"/>
        <v>222</v>
      </c>
      <c r="AV512" s="5">
        <f t="shared" si="45"/>
        <v>0.1505959263</v>
      </c>
      <c r="AW512" s="5">
        <f t="shared" si="46"/>
        <v>59.08756312</v>
      </c>
      <c r="AX512" s="5">
        <f t="shared" si="47"/>
        <v>0.9324654066</v>
      </c>
      <c r="AY512" s="5">
        <f t="shared" si="48"/>
        <v>5.613391741</v>
      </c>
      <c r="AZ512" s="5">
        <f t="shared" si="49"/>
        <v>72.97409264</v>
      </c>
      <c r="BA512" s="5">
        <f t="shared" si="50"/>
        <v>0</v>
      </c>
      <c r="BB512" s="5">
        <f t="shared" si="51"/>
        <v>0</v>
      </c>
      <c r="BC512" s="5"/>
      <c r="BD512" s="5">
        <f t="shared" si="72"/>
        <v>222</v>
      </c>
      <c r="BE512" s="5">
        <f t="shared" si="52"/>
        <v>0.3015018513</v>
      </c>
      <c r="BF512" s="5">
        <f t="shared" si="53"/>
        <v>64.63329567</v>
      </c>
      <c r="BG512" s="5">
        <f t="shared" si="54"/>
        <v>0.3434437162</v>
      </c>
      <c r="BH512" s="5">
        <f t="shared" si="55"/>
        <v>4.78333787</v>
      </c>
      <c r="BI512" s="5">
        <f t="shared" si="56"/>
        <v>66.96673018</v>
      </c>
      <c r="BJ512" s="5">
        <f t="shared" si="57"/>
        <v>0</v>
      </c>
      <c r="BK512" s="5">
        <f t="shared" si="58"/>
        <v>0</v>
      </c>
      <c r="BL512" s="5"/>
      <c r="BM512" s="5">
        <f t="shared" si="73"/>
        <v>222</v>
      </c>
      <c r="BN512" s="5">
        <f t="shared" si="59"/>
        <v>0.7294411191</v>
      </c>
      <c r="BO512" s="5">
        <f t="shared" si="60"/>
        <v>65.6959327</v>
      </c>
      <c r="BP512" s="5">
        <f t="shared" si="61"/>
        <v>0.3866547842</v>
      </c>
      <c r="BQ512" s="5">
        <f t="shared" si="62"/>
        <v>4.657718794</v>
      </c>
      <c r="BR512" s="5">
        <f t="shared" si="63"/>
        <v>69.8657819</v>
      </c>
      <c r="BS512" s="5">
        <f t="shared" si="64"/>
        <v>0</v>
      </c>
      <c r="BT512" s="5">
        <f t="shared" si="65"/>
        <v>0</v>
      </c>
    </row>
    <row r="513" ht="13.5" customHeight="1">
      <c r="A513" s="5"/>
      <c r="B513" s="5">
        <f t="shared" si="66"/>
        <v>223</v>
      </c>
      <c r="C513" s="5">
        <f t="shared" si="10"/>
        <v>0.3042354652</v>
      </c>
      <c r="D513" s="5">
        <f t="shared" si="11"/>
        <v>62.07716625</v>
      </c>
      <c r="E513" s="5">
        <f t="shared" si="12"/>
        <v>0.1535996954</v>
      </c>
      <c r="F513" s="5">
        <f t="shared" si="13"/>
        <v>4.029546008</v>
      </c>
      <c r="G513" s="5">
        <f t="shared" si="14"/>
        <v>32.23636806</v>
      </c>
      <c r="H513" s="5">
        <f t="shared" si="15"/>
        <v>29.84079818</v>
      </c>
      <c r="I513" s="5">
        <f t="shared" si="16"/>
        <v>2984.079818</v>
      </c>
      <c r="J513" s="5"/>
      <c r="K513" s="5">
        <f t="shared" si="67"/>
        <v>223</v>
      </c>
      <c r="L513" s="5">
        <f t="shared" si="17"/>
        <v>0.4788626481</v>
      </c>
      <c r="M513" s="5">
        <f t="shared" si="18"/>
        <v>60.68670067</v>
      </c>
      <c r="N513" s="5">
        <f t="shared" si="19"/>
        <v>0.8535498999</v>
      </c>
      <c r="O513" s="5">
        <f t="shared" si="20"/>
        <v>5.088012925</v>
      </c>
      <c r="P513" s="5">
        <f t="shared" si="21"/>
        <v>45.79211633</v>
      </c>
      <c r="Q513" s="5">
        <f t="shared" si="22"/>
        <v>14.89458434</v>
      </c>
      <c r="R513" s="5">
        <f t="shared" si="23"/>
        <v>1489.458434</v>
      </c>
      <c r="S513" s="5"/>
      <c r="T513" s="5">
        <f t="shared" si="68"/>
        <v>223</v>
      </c>
      <c r="U513" s="5">
        <f t="shared" si="24"/>
        <v>0.5532400286</v>
      </c>
      <c r="V513" s="5">
        <f t="shared" si="25"/>
        <v>67.93592872</v>
      </c>
      <c r="W513" s="5">
        <f t="shared" si="26"/>
        <v>0.03677934935</v>
      </c>
      <c r="X513" s="5">
        <f t="shared" si="27"/>
        <v>4.205419303</v>
      </c>
      <c r="Y513" s="5">
        <f t="shared" si="28"/>
        <v>42.05419303</v>
      </c>
      <c r="Z513" s="5">
        <f t="shared" si="29"/>
        <v>25.88173568</v>
      </c>
      <c r="AA513" s="5">
        <f t="shared" si="30"/>
        <v>2588.173568</v>
      </c>
      <c r="AB513" s="5"/>
      <c r="AC513" s="5">
        <f t="shared" si="69"/>
        <v>223</v>
      </c>
      <c r="AD513" s="5">
        <f t="shared" si="31"/>
        <v>0.8214251724</v>
      </c>
      <c r="AE513" s="5">
        <f t="shared" si="32"/>
        <v>67.22161371</v>
      </c>
      <c r="AF513" s="5">
        <f t="shared" si="33"/>
        <v>0.3981467365</v>
      </c>
      <c r="AG513" s="5">
        <f t="shared" si="34"/>
        <v>4.668403643</v>
      </c>
      <c r="AH513" s="5">
        <f t="shared" si="35"/>
        <v>51.35244007</v>
      </c>
      <c r="AI513" s="5">
        <f t="shared" si="36"/>
        <v>15.86917364</v>
      </c>
      <c r="AJ513" s="5">
        <f t="shared" si="37"/>
        <v>1586.917364</v>
      </c>
      <c r="AK513" s="5"/>
      <c r="AL513" s="5">
        <f t="shared" si="70"/>
        <v>223</v>
      </c>
      <c r="AM513" s="5">
        <f t="shared" si="38"/>
        <v>0.8614548938</v>
      </c>
      <c r="AN513" s="5">
        <f t="shared" si="39"/>
        <v>65.42810108</v>
      </c>
      <c r="AO513" s="5">
        <f t="shared" si="40"/>
        <v>0.8449473958</v>
      </c>
      <c r="AP513" s="5">
        <f t="shared" si="41"/>
        <v>5.491397601</v>
      </c>
      <c r="AQ513" s="5">
        <f t="shared" si="42"/>
        <v>65.89677121</v>
      </c>
      <c r="AR513" s="5">
        <f t="shared" si="43"/>
        <v>0</v>
      </c>
      <c r="AS513" s="5">
        <f t="shared" si="44"/>
        <v>0</v>
      </c>
      <c r="AT513" s="5"/>
      <c r="AU513" s="5">
        <f t="shared" si="71"/>
        <v>223</v>
      </c>
      <c r="AV513" s="5">
        <f t="shared" si="45"/>
        <v>0.7813868774</v>
      </c>
      <c r="AW513" s="5">
        <f t="shared" si="46"/>
        <v>66.2301703</v>
      </c>
      <c r="AX513" s="5">
        <f t="shared" si="47"/>
        <v>0.8336040167</v>
      </c>
      <c r="AY513" s="5">
        <f t="shared" si="48"/>
        <v>5.488763279</v>
      </c>
      <c r="AZ513" s="5">
        <f t="shared" si="49"/>
        <v>71.35392262</v>
      </c>
      <c r="BA513" s="5">
        <f t="shared" si="50"/>
        <v>0</v>
      </c>
      <c r="BB513" s="5">
        <f t="shared" si="51"/>
        <v>0</v>
      </c>
      <c r="BC513" s="5"/>
      <c r="BD513" s="5">
        <f t="shared" si="72"/>
        <v>223</v>
      </c>
      <c r="BE513" s="5">
        <f t="shared" si="52"/>
        <v>0.9873056846</v>
      </c>
      <c r="BF513" s="5">
        <f t="shared" si="53"/>
        <v>82.27150915</v>
      </c>
      <c r="BG513" s="5">
        <f t="shared" si="54"/>
        <v>0.5858215865</v>
      </c>
      <c r="BH513" s="5">
        <f t="shared" si="55"/>
        <v>4.560336442</v>
      </c>
      <c r="BI513" s="5">
        <f t="shared" si="56"/>
        <v>63.84471019</v>
      </c>
      <c r="BJ513" s="5">
        <f t="shared" si="57"/>
        <v>18.42679896</v>
      </c>
      <c r="BK513" s="5">
        <f t="shared" si="58"/>
        <v>1842.679896</v>
      </c>
      <c r="BL513" s="5"/>
      <c r="BM513" s="5">
        <f t="shared" si="73"/>
        <v>223</v>
      </c>
      <c r="BN513" s="5">
        <f t="shared" si="59"/>
        <v>0.7948507327</v>
      </c>
      <c r="BO513" s="5">
        <f t="shared" si="60"/>
        <v>68.30331319</v>
      </c>
      <c r="BP513" s="5">
        <f t="shared" si="61"/>
        <v>0.3708214398</v>
      </c>
      <c r="BQ513" s="5">
        <f t="shared" si="62"/>
        <v>4.818992271</v>
      </c>
      <c r="BR513" s="5">
        <f t="shared" si="63"/>
        <v>72.28488406</v>
      </c>
      <c r="BS513" s="5">
        <f t="shared" si="64"/>
        <v>0</v>
      </c>
      <c r="BT513" s="5">
        <f t="shared" si="65"/>
        <v>0</v>
      </c>
    </row>
    <row r="514" ht="13.5" customHeight="1">
      <c r="A514" s="5"/>
      <c r="B514" s="5">
        <f t="shared" si="66"/>
        <v>224</v>
      </c>
      <c r="C514" s="5">
        <f t="shared" si="10"/>
        <v>0.7178916737</v>
      </c>
      <c r="D514" s="5">
        <f t="shared" si="11"/>
        <v>65.41246817</v>
      </c>
      <c r="E514" s="5">
        <f t="shared" si="12"/>
        <v>0.04122179877</v>
      </c>
      <c r="F514" s="5">
        <f t="shared" si="13"/>
        <v>4.220039651</v>
      </c>
      <c r="G514" s="5">
        <f t="shared" si="14"/>
        <v>33.76031721</v>
      </c>
      <c r="H514" s="5">
        <f t="shared" si="15"/>
        <v>31.65215096</v>
      </c>
      <c r="I514" s="5">
        <f t="shared" si="16"/>
        <v>3165.215096</v>
      </c>
      <c r="J514" s="5"/>
      <c r="K514" s="5">
        <f t="shared" si="67"/>
        <v>224</v>
      </c>
      <c r="L514" s="5">
        <f t="shared" si="17"/>
        <v>0.3005778084</v>
      </c>
      <c r="M514" s="5">
        <f t="shared" si="18"/>
        <v>61.3224053</v>
      </c>
      <c r="N514" s="5">
        <f t="shared" si="19"/>
        <v>0.326349679</v>
      </c>
      <c r="O514" s="5">
        <f t="shared" si="20"/>
        <v>4.780617439</v>
      </c>
      <c r="P514" s="5">
        <f t="shared" si="21"/>
        <v>43.02555695</v>
      </c>
      <c r="Q514" s="5">
        <f t="shared" si="22"/>
        <v>18.29684836</v>
      </c>
      <c r="R514" s="5">
        <f t="shared" si="23"/>
        <v>1829.684836</v>
      </c>
      <c r="S514" s="5"/>
      <c r="T514" s="5">
        <f t="shared" si="68"/>
        <v>224</v>
      </c>
      <c r="U514" s="5">
        <f t="shared" si="24"/>
        <v>0.4769426073</v>
      </c>
      <c r="V514" s="5">
        <f t="shared" si="25"/>
        <v>64.01745686</v>
      </c>
      <c r="W514" s="5">
        <f t="shared" si="26"/>
        <v>0.8511795867</v>
      </c>
      <c r="X514" s="5">
        <f t="shared" si="27"/>
        <v>5.335008382</v>
      </c>
      <c r="Y514" s="5">
        <f t="shared" si="28"/>
        <v>53.35008382</v>
      </c>
      <c r="Z514" s="5">
        <f t="shared" si="29"/>
        <v>10.66737304</v>
      </c>
      <c r="AA514" s="5">
        <f t="shared" si="30"/>
        <v>1066.737304</v>
      </c>
      <c r="AB514" s="5"/>
      <c r="AC514" s="5">
        <f t="shared" si="69"/>
        <v>224</v>
      </c>
      <c r="AD514" s="5">
        <f t="shared" si="31"/>
        <v>0.882598123</v>
      </c>
      <c r="AE514" s="5">
        <f t="shared" si="32"/>
        <v>69.65284254</v>
      </c>
      <c r="AF514" s="5">
        <f t="shared" si="33"/>
        <v>0.5679834825</v>
      </c>
      <c r="AG514" s="5">
        <f t="shared" si="34"/>
        <v>4.681672899</v>
      </c>
      <c r="AH514" s="5">
        <f t="shared" si="35"/>
        <v>51.49840189</v>
      </c>
      <c r="AI514" s="5">
        <f t="shared" si="36"/>
        <v>18.15444065</v>
      </c>
      <c r="AJ514" s="5">
        <f t="shared" si="37"/>
        <v>1815.444065</v>
      </c>
      <c r="AK514" s="5"/>
      <c r="AL514" s="5">
        <f t="shared" si="70"/>
        <v>224</v>
      </c>
      <c r="AM514" s="5">
        <f t="shared" si="38"/>
        <v>0.4094741648</v>
      </c>
      <c r="AN514" s="5">
        <f t="shared" si="39"/>
        <v>64.28901776</v>
      </c>
      <c r="AO514" s="5">
        <f t="shared" si="40"/>
        <v>0.1097676685</v>
      </c>
      <c r="AP514" s="5">
        <f t="shared" si="41"/>
        <v>4.097174863</v>
      </c>
      <c r="AQ514" s="5">
        <f t="shared" si="42"/>
        <v>49.16609835</v>
      </c>
      <c r="AR514" s="5">
        <f t="shared" si="43"/>
        <v>15.1229194</v>
      </c>
      <c r="AS514" s="5">
        <f t="shared" si="44"/>
        <v>1512.29194</v>
      </c>
      <c r="AT514" s="5"/>
      <c r="AU514" s="5">
        <f t="shared" si="71"/>
        <v>224</v>
      </c>
      <c r="AV514" s="5">
        <f t="shared" si="45"/>
        <v>0.03922582169</v>
      </c>
      <c r="AW514" s="5">
        <f t="shared" si="46"/>
        <v>50.67833691</v>
      </c>
      <c r="AX514" s="5">
        <f t="shared" si="47"/>
        <v>0.1336313333</v>
      </c>
      <c r="AY514" s="5">
        <f t="shared" si="48"/>
        <v>4.050547989</v>
      </c>
      <c r="AZ514" s="5">
        <f t="shared" si="49"/>
        <v>52.65712385</v>
      </c>
      <c r="BA514" s="5">
        <f t="shared" si="50"/>
        <v>0</v>
      </c>
      <c r="BB514" s="5">
        <f t="shared" si="51"/>
        <v>0</v>
      </c>
      <c r="BC514" s="5"/>
      <c r="BD514" s="5">
        <f t="shared" si="72"/>
        <v>224</v>
      </c>
      <c r="BE514" s="5">
        <f t="shared" si="52"/>
        <v>0.1415564282</v>
      </c>
      <c r="BF514" s="5">
        <f t="shared" si="53"/>
        <v>58.58634331</v>
      </c>
      <c r="BG514" s="5">
        <f t="shared" si="54"/>
        <v>0.4360835938</v>
      </c>
      <c r="BH514" s="5">
        <f t="shared" si="55"/>
        <v>4.644881322</v>
      </c>
      <c r="BI514" s="5">
        <f t="shared" si="56"/>
        <v>65.0283385</v>
      </c>
      <c r="BJ514" s="5">
        <f t="shared" si="57"/>
        <v>0</v>
      </c>
      <c r="BK514" s="5">
        <f t="shared" si="58"/>
        <v>0</v>
      </c>
      <c r="BL514" s="5"/>
      <c r="BM514" s="5">
        <f t="shared" si="73"/>
        <v>224</v>
      </c>
      <c r="BN514" s="5">
        <f t="shared" si="59"/>
        <v>0.7588620376</v>
      </c>
      <c r="BO514" s="5">
        <f t="shared" si="60"/>
        <v>68.84864486</v>
      </c>
      <c r="BP514" s="5">
        <f t="shared" si="61"/>
        <v>0.1692677464</v>
      </c>
      <c r="BQ514" s="5">
        <f t="shared" si="62"/>
        <v>4.048651314</v>
      </c>
      <c r="BR514" s="5">
        <f t="shared" si="63"/>
        <v>60.72976971</v>
      </c>
      <c r="BS514" s="5">
        <f t="shared" si="64"/>
        <v>8.118875145</v>
      </c>
      <c r="BT514" s="5">
        <f t="shared" si="65"/>
        <v>811.8875145</v>
      </c>
    </row>
    <row r="515" ht="13.5" customHeight="1">
      <c r="A515" s="5"/>
      <c r="B515" s="5">
        <f t="shared" si="66"/>
        <v>225</v>
      </c>
      <c r="C515" s="5">
        <f t="shared" si="10"/>
        <v>0.5826981709</v>
      </c>
      <c r="D515" s="5">
        <f t="shared" si="11"/>
        <v>69.62908069</v>
      </c>
      <c r="E515" s="5">
        <f t="shared" si="12"/>
        <v>0.7737406212</v>
      </c>
      <c r="F515" s="5">
        <f t="shared" si="13"/>
        <v>5.340846104</v>
      </c>
      <c r="G515" s="5">
        <f t="shared" si="14"/>
        <v>42.72676883</v>
      </c>
      <c r="H515" s="5">
        <f t="shared" si="15"/>
        <v>26.90231186</v>
      </c>
      <c r="I515" s="5">
        <f t="shared" si="16"/>
        <v>2690.231186</v>
      </c>
      <c r="J515" s="5"/>
      <c r="K515" s="5">
        <f t="shared" si="67"/>
        <v>225</v>
      </c>
      <c r="L515" s="5">
        <f t="shared" si="17"/>
        <v>0.2960468945</v>
      </c>
      <c r="M515" s="5">
        <f t="shared" si="18"/>
        <v>62.02989853</v>
      </c>
      <c r="N515" s="5">
        <f t="shared" si="19"/>
        <v>0.07100103553</v>
      </c>
      <c r="O515" s="5">
        <f t="shared" si="20"/>
        <v>4.396734144</v>
      </c>
      <c r="P515" s="5">
        <f t="shared" si="21"/>
        <v>39.57060729</v>
      </c>
      <c r="Q515" s="5">
        <f t="shared" si="22"/>
        <v>22.45929124</v>
      </c>
      <c r="R515" s="5">
        <f t="shared" si="23"/>
        <v>2245.929124</v>
      </c>
      <c r="S515" s="5"/>
      <c r="T515" s="5">
        <f t="shared" si="68"/>
        <v>225</v>
      </c>
      <c r="U515" s="5">
        <f t="shared" si="24"/>
        <v>0.8257261585</v>
      </c>
      <c r="V515" s="5">
        <f t="shared" si="25"/>
        <v>65.61899861</v>
      </c>
      <c r="W515" s="5">
        <f t="shared" si="26"/>
        <v>0.9988380713</v>
      </c>
      <c r="X515" s="5">
        <f t="shared" si="27"/>
        <v>5.531745999</v>
      </c>
      <c r="Y515" s="5">
        <f t="shared" si="28"/>
        <v>55.31745999</v>
      </c>
      <c r="Z515" s="5">
        <f t="shared" si="29"/>
        <v>10.30153862</v>
      </c>
      <c r="AA515" s="5">
        <f t="shared" si="30"/>
        <v>1030.153862</v>
      </c>
      <c r="AB515" s="5"/>
      <c r="AC515" s="5">
        <f t="shared" si="69"/>
        <v>225</v>
      </c>
      <c r="AD515" s="5">
        <f t="shared" si="31"/>
        <v>0.05748415801</v>
      </c>
      <c r="AE515" s="5">
        <f t="shared" si="32"/>
        <v>51.57571162</v>
      </c>
      <c r="AF515" s="5">
        <f t="shared" si="33"/>
        <v>0.4245689695</v>
      </c>
      <c r="AG515" s="5">
        <f t="shared" si="34"/>
        <v>4.669734118</v>
      </c>
      <c r="AH515" s="5">
        <f t="shared" si="35"/>
        <v>51.3670753</v>
      </c>
      <c r="AI515" s="5">
        <f t="shared" si="36"/>
        <v>0.2086363218</v>
      </c>
      <c r="AJ515" s="5">
        <f t="shared" si="37"/>
        <v>20.86363218</v>
      </c>
      <c r="AK515" s="5"/>
      <c r="AL515" s="5">
        <f t="shared" si="70"/>
        <v>225</v>
      </c>
      <c r="AM515" s="5">
        <f t="shared" si="38"/>
        <v>0.6489012331</v>
      </c>
      <c r="AN515" s="5">
        <f t="shared" si="39"/>
        <v>65.82792047</v>
      </c>
      <c r="AO515" s="5">
        <f t="shared" si="40"/>
        <v>0.7689844306</v>
      </c>
      <c r="AP515" s="5">
        <f t="shared" si="41"/>
        <v>5.344107571</v>
      </c>
      <c r="AQ515" s="5">
        <f t="shared" si="42"/>
        <v>64.12929085</v>
      </c>
      <c r="AR515" s="5">
        <f t="shared" si="43"/>
        <v>1.698629615</v>
      </c>
      <c r="AS515" s="5">
        <f t="shared" si="44"/>
        <v>169.8629615</v>
      </c>
      <c r="AT515" s="5"/>
      <c r="AU515" s="5">
        <f t="shared" si="71"/>
        <v>225</v>
      </c>
      <c r="AV515" s="5">
        <f t="shared" si="45"/>
        <v>0.693726746</v>
      </c>
      <c r="AW515" s="5">
        <f t="shared" si="46"/>
        <v>67.6966822</v>
      </c>
      <c r="AX515" s="5">
        <f t="shared" si="47"/>
        <v>0.6195338042</v>
      </c>
      <c r="AY515" s="5">
        <f t="shared" si="48"/>
        <v>4.703014777</v>
      </c>
      <c r="AZ515" s="5">
        <f t="shared" si="49"/>
        <v>61.1391921</v>
      </c>
      <c r="BA515" s="5">
        <f t="shared" si="50"/>
        <v>6.557490093</v>
      </c>
      <c r="BB515" s="5">
        <f t="shared" si="51"/>
        <v>655.7490093</v>
      </c>
      <c r="BC515" s="5"/>
      <c r="BD515" s="5">
        <f t="shared" si="72"/>
        <v>225</v>
      </c>
      <c r="BE515" s="5">
        <f t="shared" si="52"/>
        <v>0.81518853</v>
      </c>
      <c r="BF515" s="5">
        <f t="shared" si="53"/>
        <v>68.32170051</v>
      </c>
      <c r="BG515" s="5">
        <f t="shared" si="54"/>
        <v>0.6125162053</v>
      </c>
      <c r="BH515" s="5">
        <f t="shared" si="55"/>
        <v>4.553440561</v>
      </c>
      <c r="BI515" s="5">
        <f t="shared" si="56"/>
        <v>63.74816786</v>
      </c>
      <c r="BJ515" s="5">
        <f t="shared" si="57"/>
        <v>4.573532659</v>
      </c>
      <c r="BK515" s="5">
        <f t="shared" si="58"/>
        <v>457.3532659</v>
      </c>
      <c r="BL515" s="5"/>
      <c r="BM515" s="5">
        <f t="shared" si="73"/>
        <v>225</v>
      </c>
      <c r="BN515" s="5">
        <f t="shared" si="59"/>
        <v>0.8059648007</v>
      </c>
      <c r="BO515" s="5">
        <f t="shared" si="60"/>
        <v>69.42139067</v>
      </c>
      <c r="BP515" s="5">
        <f t="shared" si="61"/>
        <v>0.2332946357</v>
      </c>
      <c r="BQ515" s="5">
        <f t="shared" si="62"/>
        <v>4.079913782</v>
      </c>
      <c r="BR515" s="5">
        <f t="shared" si="63"/>
        <v>61.19870673</v>
      </c>
      <c r="BS515" s="5">
        <f t="shared" si="64"/>
        <v>8.222683936</v>
      </c>
      <c r="BT515" s="5">
        <f t="shared" si="65"/>
        <v>822.2683936</v>
      </c>
    </row>
    <row r="516" ht="13.5" customHeight="1">
      <c r="A516" s="5"/>
      <c r="B516" s="5">
        <f t="shared" si="66"/>
        <v>226</v>
      </c>
      <c r="C516" s="5">
        <f t="shared" si="10"/>
        <v>0.9728678101</v>
      </c>
      <c r="D516" s="5">
        <f t="shared" si="11"/>
        <v>77.19702346</v>
      </c>
      <c r="E516" s="5">
        <f t="shared" si="12"/>
        <v>0.8630241949</v>
      </c>
      <c r="F516" s="5">
        <f t="shared" si="13"/>
        <v>5.094674727</v>
      </c>
      <c r="G516" s="5">
        <f t="shared" si="14"/>
        <v>40.75739782</v>
      </c>
      <c r="H516" s="5">
        <f t="shared" si="15"/>
        <v>36.43962564</v>
      </c>
      <c r="I516" s="5">
        <f t="shared" si="16"/>
        <v>3643.962564</v>
      </c>
      <c r="J516" s="5"/>
      <c r="K516" s="5">
        <f t="shared" si="67"/>
        <v>226</v>
      </c>
      <c r="L516" s="5">
        <f t="shared" si="17"/>
        <v>0.145528913</v>
      </c>
      <c r="M516" s="5">
        <f t="shared" si="18"/>
        <v>58.89573453</v>
      </c>
      <c r="N516" s="5">
        <f t="shared" si="19"/>
        <v>0.3235572634</v>
      </c>
      <c r="O516" s="5">
        <f t="shared" si="20"/>
        <v>4.743988557</v>
      </c>
      <c r="P516" s="5">
        <f t="shared" si="21"/>
        <v>42.69589702</v>
      </c>
      <c r="Q516" s="5">
        <f t="shared" si="22"/>
        <v>16.19983752</v>
      </c>
      <c r="R516" s="5">
        <f t="shared" si="23"/>
        <v>1619.983752</v>
      </c>
      <c r="S516" s="5"/>
      <c r="T516" s="5">
        <f t="shared" si="68"/>
        <v>226</v>
      </c>
      <c r="U516" s="5">
        <f t="shared" si="24"/>
        <v>0.2201837033</v>
      </c>
      <c r="V516" s="5">
        <f t="shared" si="25"/>
        <v>59.09893906</v>
      </c>
      <c r="W516" s="5">
        <f t="shared" si="26"/>
        <v>0.9676484821</v>
      </c>
      <c r="X516" s="5">
        <f t="shared" si="27"/>
        <v>5.987095827</v>
      </c>
      <c r="Y516" s="5">
        <f t="shared" si="28"/>
        <v>59.87095827</v>
      </c>
      <c r="Z516" s="5">
        <f t="shared" si="29"/>
        <v>0</v>
      </c>
      <c r="AA516" s="5">
        <f t="shared" si="30"/>
        <v>0</v>
      </c>
      <c r="AB516" s="5"/>
      <c r="AC516" s="5">
        <f t="shared" si="69"/>
        <v>226</v>
      </c>
      <c r="AD516" s="5">
        <f t="shared" si="31"/>
        <v>0.1293164287</v>
      </c>
      <c r="AE516" s="5">
        <f t="shared" si="32"/>
        <v>59.46032262</v>
      </c>
      <c r="AF516" s="5">
        <f t="shared" si="33"/>
        <v>0.9208833342</v>
      </c>
      <c r="AG516" s="5">
        <f t="shared" si="34"/>
        <v>5.879351165</v>
      </c>
      <c r="AH516" s="5">
        <f t="shared" si="35"/>
        <v>64.67286281</v>
      </c>
      <c r="AI516" s="5">
        <f t="shared" si="36"/>
        <v>0</v>
      </c>
      <c r="AJ516" s="5">
        <f t="shared" si="37"/>
        <v>0</v>
      </c>
      <c r="AK516" s="5"/>
      <c r="AL516" s="5">
        <f t="shared" si="70"/>
        <v>226</v>
      </c>
      <c r="AM516" s="5">
        <f t="shared" si="38"/>
        <v>0.5150416336</v>
      </c>
      <c r="AN516" s="5">
        <f t="shared" si="39"/>
        <v>62.49184276</v>
      </c>
      <c r="AO516" s="5">
        <f t="shared" si="40"/>
        <v>0.9464342401</v>
      </c>
      <c r="AP516" s="5">
        <f t="shared" si="41"/>
        <v>5.650406039</v>
      </c>
      <c r="AQ516" s="5">
        <f t="shared" si="42"/>
        <v>67.80487246</v>
      </c>
      <c r="AR516" s="5">
        <f t="shared" si="43"/>
        <v>0</v>
      </c>
      <c r="AS516" s="5">
        <f t="shared" si="44"/>
        <v>0</v>
      </c>
      <c r="AT516" s="5"/>
      <c r="AU516" s="5">
        <f t="shared" si="71"/>
        <v>226</v>
      </c>
      <c r="AV516" s="5">
        <f t="shared" si="45"/>
        <v>0.8376115369</v>
      </c>
      <c r="AW516" s="5">
        <f t="shared" si="46"/>
        <v>69.16917166</v>
      </c>
      <c r="AX516" s="5">
        <f t="shared" si="47"/>
        <v>0.6462696076</v>
      </c>
      <c r="AY516" s="5">
        <f t="shared" si="48"/>
        <v>4.985167611</v>
      </c>
      <c r="AZ516" s="5">
        <f t="shared" si="49"/>
        <v>64.80717894</v>
      </c>
      <c r="BA516" s="5">
        <f t="shared" si="50"/>
        <v>4.361992723</v>
      </c>
      <c r="BB516" s="5">
        <f t="shared" si="51"/>
        <v>436.1992723</v>
      </c>
      <c r="BC516" s="5"/>
      <c r="BD516" s="5">
        <f t="shared" si="72"/>
        <v>226</v>
      </c>
      <c r="BE516" s="5">
        <f t="shared" si="52"/>
        <v>0.6077118679</v>
      </c>
      <c r="BF516" s="5">
        <f t="shared" si="53"/>
        <v>67.50348218</v>
      </c>
      <c r="BG516" s="5">
        <f t="shared" si="54"/>
        <v>0.5627547276</v>
      </c>
      <c r="BH516" s="5">
        <f t="shared" si="55"/>
        <v>4.511110335</v>
      </c>
      <c r="BI516" s="5">
        <f t="shared" si="56"/>
        <v>63.15554468</v>
      </c>
      <c r="BJ516" s="5">
        <f t="shared" si="57"/>
        <v>4.347937499</v>
      </c>
      <c r="BK516" s="5">
        <f t="shared" si="58"/>
        <v>434.7937499</v>
      </c>
      <c r="BL516" s="5"/>
      <c r="BM516" s="5">
        <f t="shared" si="73"/>
        <v>226</v>
      </c>
      <c r="BN516" s="5">
        <f t="shared" si="59"/>
        <v>0.473868821</v>
      </c>
      <c r="BO516" s="5">
        <f t="shared" si="60"/>
        <v>62.8005563</v>
      </c>
      <c r="BP516" s="5">
        <f t="shared" si="61"/>
        <v>0.8118389971</v>
      </c>
      <c r="BQ516" s="5">
        <f t="shared" si="62"/>
        <v>5.122875808</v>
      </c>
      <c r="BR516" s="5">
        <f t="shared" si="63"/>
        <v>76.84313712</v>
      </c>
      <c r="BS516" s="5">
        <f t="shared" si="64"/>
        <v>0</v>
      </c>
      <c r="BT516" s="5">
        <f t="shared" si="65"/>
        <v>0</v>
      </c>
    </row>
    <row r="517" ht="13.5" customHeight="1">
      <c r="A517" s="5"/>
      <c r="B517" s="5">
        <f t="shared" si="66"/>
        <v>227</v>
      </c>
      <c r="C517" s="5">
        <f t="shared" si="10"/>
        <v>0.8154521</v>
      </c>
      <c r="D517" s="5">
        <f t="shared" si="11"/>
        <v>68.29419638</v>
      </c>
      <c r="E517" s="5">
        <f t="shared" si="12"/>
        <v>0.2171044427</v>
      </c>
      <c r="F517" s="5">
        <f t="shared" si="13"/>
        <v>4.139348946</v>
      </c>
      <c r="G517" s="5">
        <f t="shared" si="14"/>
        <v>33.11479157</v>
      </c>
      <c r="H517" s="5">
        <f t="shared" si="15"/>
        <v>35.17940481</v>
      </c>
      <c r="I517" s="5">
        <f t="shared" si="16"/>
        <v>3517.940481</v>
      </c>
      <c r="J517" s="5"/>
      <c r="K517" s="5">
        <f t="shared" si="67"/>
        <v>227</v>
      </c>
      <c r="L517" s="5">
        <f t="shared" si="17"/>
        <v>0.6140517898</v>
      </c>
      <c r="M517" s="5">
        <f t="shared" si="18"/>
        <v>67.49802774</v>
      </c>
      <c r="N517" s="5">
        <f t="shared" si="19"/>
        <v>0.943502029</v>
      </c>
      <c r="O517" s="5">
        <f t="shared" si="20"/>
        <v>5.834581853</v>
      </c>
      <c r="P517" s="5">
        <f t="shared" si="21"/>
        <v>52.51123668</v>
      </c>
      <c r="Q517" s="5">
        <f t="shared" si="22"/>
        <v>14.98679106</v>
      </c>
      <c r="R517" s="5">
        <f t="shared" si="23"/>
        <v>1498.679106</v>
      </c>
      <c r="S517" s="5"/>
      <c r="T517" s="5">
        <f t="shared" si="68"/>
        <v>227</v>
      </c>
      <c r="U517" s="5">
        <f t="shared" si="24"/>
        <v>0.5863038633</v>
      </c>
      <c r="V517" s="5">
        <f t="shared" si="25"/>
        <v>67.30328526</v>
      </c>
      <c r="W517" s="5">
        <f t="shared" si="26"/>
        <v>0.9012260652</v>
      </c>
      <c r="X517" s="5">
        <f t="shared" si="27"/>
        <v>5.906052447</v>
      </c>
      <c r="Y517" s="5">
        <f t="shared" si="28"/>
        <v>59.06052447</v>
      </c>
      <c r="Z517" s="5">
        <f t="shared" si="29"/>
        <v>8.242760795</v>
      </c>
      <c r="AA517" s="5">
        <f t="shared" si="30"/>
        <v>824.2760795</v>
      </c>
      <c r="AB517" s="5"/>
      <c r="AC517" s="5">
        <f t="shared" si="69"/>
        <v>227</v>
      </c>
      <c r="AD517" s="5">
        <f t="shared" si="31"/>
        <v>0.1923172181</v>
      </c>
      <c r="AE517" s="5">
        <f t="shared" si="32"/>
        <v>55.1872806</v>
      </c>
      <c r="AF517" s="5">
        <f t="shared" si="33"/>
        <v>0.3235317655</v>
      </c>
      <c r="AG517" s="5">
        <f t="shared" si="34"/>
        <v>4.712663863</v>
      </c>
      <c r="AH517" s="5">
        <f t="shared" si="35"/>
        <v>51.8393025</v>
      </c>
      <c r="AI517" s="5">
        <f t="shared" si="36"/>
        <v>3.347978099</v>
      </c>
      <c r="AJ517" s="5">
        <f t="shared" si="37"/>
        <v>334.7978099</v>
      </c>
      <c r="AK517" s="5"/>
      <c r="AL517" s="5">
        <f t="shared" si="70"/>
        <v>227</v>
      </c>
      <c r="AM517" s="5">
        <f t="shared" si="38"/>
        <v>0.3251644896</v>
      </c>
      <c r="AN517" s="5">
        <f t="shared" si="39"/>
        <v>62.43563435</v>
      </c>
      <c r="AO517" s="5">
        <f t="shared" si="40"/>
        <v>0.8529973285</v>
      </c>
      <c r="AP517" s="5">
        <f t="shared" si="41"/>
        <v>5.250173799</v>
      </c>
      <c r="AQ517" s="5">
        <f t="shared" si="42"/>
        <v>63.00208559</v>
      </c>
      <c r="AR517" s="5">
        <f t="shared" si="43"/>
        <v>0</v>
      </c>
      <c r="AS517" s="5">
        <f t="shared" si="44"/>
        <v>0</v>
      </c>
      <c r="AT517" s="5"/>
      <c r="AU517" s="5">
        <f t="shared" si="71"/>
        <v>227</v>
      </c>
      <c r="AV517" s="5">
        <f t="shared" si="45"/>
        <v>0.126895719</v>
      </c>
      <c r="AW517" s="5">
        <f t="shared" si="46"/>
        <v>59.83418225</v>
      </c>
      <c r="AX517" s="5">
        <f t="shared" si="47"/>
        <v>0.3264291806</v>
      </c>
      <c r="AY517" s="5">
        <f t="shared" si="48"/>
        <v>4.625269633</v>
      </c>
      <c r="AZ517" s="5">
        <f t="shared" si="49"/>
        <v>60.12850523</v>
      </c>
      <c r="BA517" s="5">
        <f t="shared" si="50"/>
        <v>0</v>
      </c>
      <c r="BB517" s="5">
        <f t="shared" si="51"/>
        <v>0</v>
      </c>
      <c r="BC517" s="5"/>
      <c r="BD517" s="5">
        <f t="shared" si="72"/>
        <v>227</v>
      </c>
      <c r="BE517" s="5">
        <f t="shared" si="52"/>
        <v>0.1194545707</v>
      </c>
      <c r="BF517" s="5">
        <f t="shared" si="53"/>
        <v>58.66731999</v>
      </c>
      <c r="BG517" s="5">
        <f t="shared" si="54"/>
        <v>0.1033244404</v>
      </c>
      <c r="BH517" s="5">
        <f t="shared" si="55"/>
        <v>4.459617683</v>
      </c>
      <c r="BI517" s="5">
        <f t="shared" si="56"/>
        <v>62.43464756</v>
      </c>
      <c r="BJ517" s="5">
        <f t="shared" si="57"/>
        <v>0</v>
      </c>
      <c r="BK517" s="5">
        <f t="shared" si="58"/>
        <v>0</v>
      </c>
      <c r="BL517" s="5"/>
      <c r="BM517" s="5">
        <f t="shared" si="73"/>
        <v>227</v>
      </c>
      <c r="BN517" s="5">
        <f t="shared" si="59"/>
        <v>0.2067350063</v>
      </c>
      <c r="BO517" s="5">
        <f t="shared" si="60"/>
        <v>58.42858035</v>
      </c>
      <c r="BP517" s="5">
        <f t="shared" si="61"/>
        <v>0.07274775401</v>
      </c>
      <c r="BQ517" s="5">
        <f t="shared" si="62"/>
        <v>4.167444272</v>
      </c>
      <c r="BR517" s="5">
        <f t="shared" si="63"/>
        <v>62.51166408</v>
      </c>
      <c r="BS517" s="5">
        <f t="shared" si="64"/>
        <v>0</v>
      </c>
      <c r="BT517" s="5">
        <f t="shared" si="65"/>
        <v>0</v>
      </c>
    </row>
    <row r="518" ht="13.5" customHeight="1">
      <c r="A518" s="5"/>
      <c r="B518" s="5">
        <f t="shared" si="66"/>
        <v>228</v>
      </c>
      <c r="C518" s="5">
        <f t="shared" si="10"/>
        <v>0.2103723417</v>
      </c>
      <c r="D518" s="5">
        <f t="shared" si="11"/>
        <v>59.98827809</v>
      </c>
      <c r="E518" s="5">
        <f t="shared" si="12"/>
        <v>0.5405622896</v>
      </c>
      <c r="F518" s="5">
        <f t="shared" si="13"/>
        <v>4.624227401</v>
      </c>
      <c r="G518" s="5">
        <f t="shared" si="14"/>
        <v>36.9938192</v>
      </c>
      <c r="H518" s="5">
        <f t="shared" si="15"/>
        <v>22.99445888</v>
      </c>
      <c r="I518" s="5">
        <f t="shared" si="16"/>
        <v>2299.445888</v>
      </c>
      <c r="J518" s="5"/>
      <c r="K518" s="5">
        <f t="shared" si="67"/>
        <v>228</v>
      </c>
      <c r="L518" s="5">
        <f t="shared" si="17"/>
        <v>0.7024089421</v>
      </c>
      <c r="M518" s="5">
        <f t="shared" si="18"/>
        <v>66.0168037</v>
      </c>
      <c r="N518" s="5">
        <f t="shared" si="19"/>
        <v>0.1545620339</v>
      </c>
      <c r="O518" s="5">
        <f t="shared" si="20"/>
        <v>4.088899322</v>
      </c>
      <c r="P518" s="5">
        <f t="shared" si="21"/>
        <v>36.8000939</v>
      </c>
      <c r="Q518" s="5">
        <f t="shared" si="22"/>
        <v>29.2167098</v>
      </c>
      <c r="R518" s="5">
        <f t="shared" si="23"/>
        <v>2921.67098</v>
      </c>
      <c r="S518" s="5"/>
      <c r="T518" s="5">
        <f t="shared" si="68"/>
        <v>228</v>
      </c>
      <c r="U518" s="5">
        <f t="shared" si="24"/>
        <v>0.08550525659</v>
      </c>
      <c r="V518" s="5">
        <f t="shared" si="25"/>
        <v>52.19546166</v>
      </c>
      <c r="W518" s="5">
        <f t="shared" si="26"/>
        <v>0.4770903496</v>
      </c>
      <c r="X518" s="5">
        <f t="shared" si="27"/>
        <v>4.786824908</v>
      </c>
      <c r="Y518" s="5">
        <f t="shared" si="28"/>
        <v>47.86824908</v>
      </c>
      <c r="Z518" s="5">
        <f t="shared" si="29"/>
        <v>4.32721258</v>
      </c>
      <c r="AA518" s="5">
        <f t="shared" si="30"/>
        <v>432.721258</v>
      </c>
      <c r="AB518" s="5"/>
      <c r="AC518" s="5">
        <f t="shared" si="69"/>
        <v>228</v>
      </c>
      <c r="AD518" s="5">
        <f t="shared" si="31"/>
        <v>0.4110020896</v>
      </c>
      <c r="AE518" s="5">
        <f t="shared" si="32"/>
        <v>64.79970111</v>
      </c>
      <c r="AF518" s="5">
        <f t="shared" si="33"/>
        <v>0.3203818371</v>
      </c>
      <c r="AG518" s="5">
        <f t="shared" si="34"/>
        <v>4.694613151</v>
      </c>
      <c r="AH518" s="5">
        <f t="shared" si="35"/>
        <v>51.64074466</v>
      </c>
      <c r="AI518" s="5">
        <f t="shared" si="36"/>
        <v>13.15895646</v>
      </c>
      <c r="AJ518" s="5">
        <f t="shared" si="37"/>
        <v>1315.895646</v>
      </c>
      <c r="AK518" s="5"/>
      <c r="AL518" s="5">
        <f t="shared" si="70"/>
        <v>228</v>
      </c>
      <c r="AM518" s="5">
        <f t="shared" si="38"/>
        <v>0.6901648759</v>
      </c>
      <c r="AN518" s="5">
        <f t="shared" si="39"/>
        <v>68.18458168</v>
      </c>
      <c r="AO518" s="5">
        <f t="shared" si="40"/>
        <v>0.5669771275</v>
      </c>
      <c r="AP518" s="5">
        <f t="shared" si="41"/>
        <v>4.759164484</v>
      </c>
      <c r="AQ518" s="5">
        <f t="shared" si="42"/>
        <v>57.10997381</v>
      </c>
      <c r="AR518" s="5">
        <f t="shared" si="43"/>
        <v>11.07460787</v>
      </c>
      <c r="AS518" s="5">
        <f t="shared" si="44"/>
        <v>1107.460787</v>
      </c>
      <c r="AT518" s="5"/>
      <c r="AU518" s="5">
        <f t="shared" si="71"/>
        <v>228</v>
      </c>
      <c r="AV518" s="5">
        <f t="shared" si="45"/>
        <v>0.2305575675</v>
      </c>
      <c r="AW518" s="5">
        <f t="shared" si="46"/>
        <v>58.40114118</v>
      </c>
      <c r="AX518" s="5">
        <f t="shared" si="47"/>
        <v>0.004806375204</v>
      </c>
      <c r="AY518" s="5">
        <f t="shared" si="48"/>
        <v>4.276704804</v>
      </c>
      <c r="AZ518" s="5">
        <f t="shared" si="49"/>
        <v>55.59716245</v>
      </c>
      <c r="BA518" s="5">
        <f t="shared" si="50"/>
        <v>2.803978736</v>
      </c>
      <c r="BB518" s="5">
        <f t="shared" si="51"/>
        <v>280.3978736</v>
      </c>
      <c r="BC518" s="5"/>
      <c r="BD518" s="5">
        <f t="shared" si="72"/>
        <v>228</v>
      </c>
      <c r="BE518" s="5">
        <f t="shared" si="52"/>
        <v>0.09023706523</v>
      </c>
      <c r="BF518" s="5">
        <f t="shared" si="53"/>
        <v>53.47376465</v>
      </c>
      <c r="BG518" s="5">
        <f t="shared" si="54"/>
        <v>0.742123223</v>
      </c>
      <c r="BH518" s="5">
        <f t="shared" si="55"/>
        <v>5.152740318</v>
      </c>
      <c r="BI518" s="5">
        <f t="shared" si="56"/>
        <v>72.13836445</v>
      </c>
      <c r="BJ518" s="5">
        <f t="shared" si="57"/>
        <v>0</v>
      </c>
      <c r="BK518" s="5">
        <f t="shared" si="58"/>
        <v>0</v>
      </c>
      <c r="BL518" s="5"/>
      <c r="BM518" s="5">
        <f t="shared" si="73"/>
        <v>228</v>
      </c>
      <c r="BN518" s="5">
        <f t="shared" si="59"/>
        <v>0.1213268504</v>
      </c>
      <c r="BO518" s="5">
        <f t="shared" si="60"/>
        <v>56.77486277</v>
      </c>
      <c r="BP518" s="5">
        <f t="shared" si="61"/>
        <v>0.5966672169</v>
      </c>
      <c r="BQ518" s="5">
        <f t="shared" si="62"/>
        <v>4.624308433</v>
      </c>
      <c r="BR518" s="5">
        <f t="shared" si="63"/>
        <v>69.36462649</v>
      </c>
      <c r="BS518" s="5">
        <f t="shared" si="64"/>
        <v>0</v>
      </c>
      <c r="BT518" s="5">
        <f t="shared" si="65"/>
        <v>0</v>
      </c>
    </row>
    <row r="519" ht="13.5" customHeight="1">
      <c r="A519" s="5"/>
      <c r="B519" s="5">
        <f t="shared" si="66"/>
        <v>229</v>
      </c>
      <c r="C519" s="5">
        <f t="shared" si="10"/>
        <v>0.03358962529</v>
      </c>
      <c r="D519" s="5">
        <f t="shared" si="11"/>
        <v>52.04727863</v>
      </c>
      <c r="E519" s="5">
        <f t="shared" si="12"/>
        <v>0.4289329222</v>
      </c>
      <c r="F519" s="5">
        <f t="shared" si="13"/>
        <v>4.613110713</v>
      </c>
      <c r="G519" s="5">
        <f t="shared" si="14"/>
        <v>36.90488571</v>
      </c>
      <c r="H519" s="5">
        <f t="shared" si="15"/>
        <v>15.14239292</v>
      </c>
      <c r="I519" s="5">
        <f t="shared" si="16"/>
        <v>1514.239292</v>
      </c>
      <c r="J519" s="5"/>
      <c r="K519" s="5">
        <f t="shared" si="67"/>
        <v>229</v>
      </c>
      <c r="L519" s="5">
        <f t="shared" si="17"/>
        <v>0.4996353509</v>
      </c>
      <c r="M519" s="5">
        <f t="shared" si="18"/>
        <v>61.65237405</v>
      </c>
      <c r="N519" s="5">
        <f t="shared" si="19"/>
        <v>0.3728239052</v>
      </c>
      <c r="O519" s="5">
        <f t="shared" si="20"/>
        <v>4.549787071</v>
      </c>
      <c r="P519" s="5">
        <f t="shared" si="21"/>
        <v>40.94808364</v>
      </c>
      <c r="Q519" s="5">
        <f t="shared" si="22"/>
        <v>20.70429041</v>
      </c>
      <c r="R519" s="5">
        <f t="shared" si="23"/>
        <v>2070.429041</v>
      </c>
      <c r="S519" s="5"/>
      <c r="T519" s="5">
        <f t="shared" si="68"/>
        <v>229</v>
      </c>
      <c r="U519" s="5">
        <f t="shared" si="24"/>
        <v>0.8001018927</v>
      </c>
      <c r="V519" s="5">
        <f t="shared" si="25"/>
        <v>66.55924666</v>
      </c>
      <c r="W519" s="5">
        <f t="shared" si="26"/>
        <v>0.2574444455</v>
      </c>
      <c r="X519" s="5">
        <f t="shared" si="27"/>
        <v>4.081587333</v>
      </c>
      <c r="Y519" s="5">
        <f t="shared" si="28"/>
        <v>40.81587333</v>
      </c>
      <c r="Z519" s="5">
        <f t="shared" si="29"/>
        <v>25.74337333</v>
      </c>
      <c r="AA519" s="5">
        <f t="shared" si="30"/>
        <v>2574.337333</v>
      </c>
      <c r="AB519" s="5"/>
      <c r="AC519" s="5">
        <f t="shared" si="69"/>
        <v>229</v>
      </c>
      <c r="AD519" s="5">
        <f t="shared" si="31"/>
        <v>0.8439993032</v>
      </c>
      <c r="AE519" s="5">
        <f t="shared" si="32"/>
        <v>66.55295436</v>
      </c>
      <c r="AF519" s="5">
        <f t="shared" si="33"/>
        <v>0.2368491047</v>
      </c>
      <c r="AG519" s="5">
        <f t="shared" si="34"/>
        <v>4.13954375</v>
      </c>
      <c r="AH519" s="5">
        <f t="shared" si="35"/>
        <v>45.53498125</v>
      </c>
      <c r="AI519" s="5">
        <f t="shared" si="36"/>
        <v>21.01797311</v>
      </c>
      <c r="AJ519" s="5">
        <f t="shared" si="37"/>
        <v>2101.797311</v>
      </c>
      <c r="AK519" s="5"/>
      <c r="AL519" s="5">
        <f t="shared" si="70"/>
        <v>229</v>
      </c>
      <c r="AM519" s="5">
        <f t="shared" si="38"/>
        <v>0.9452404846</v>
      </c>
      <c r="AN519" s="5">
        <f t="shared" si="39"/>
        <v>76.81199039</v>
      </c>
      <c r="AO519" s="5">
        <f t="shared" si="40"/>
        <v>0.4146370977</v>
      </c>
      <c r="AP519" s="5">
        <f t="shared" si="41"/>
        <v>4.538993162</v>
      </c>
      <c r="AQ519" s="5">
        <f t="shared" si="42"/>
        <v>54.46791794</v>
      </c>
      <c r="AR519" s="5">
        <f t="shared" si="43"/>
        <v>22.34407245</v>
      </c>
      <c r="AS519" s="5">
        <f t="shared" si="44"/>
        <v>2234.407245</v>
      </c>
      <c r="AT519" s="5"/>
      <c r="AU519" s="5">
        <f t="shared" si="71"/>
        <v>229</v>
      </c>
      <c r="AV519" s="5">
        <f t="shared" si="45"/>
        <v>0.05919244513</v>
      </c>
      <c r="AW519" s="5">
        <f t="shared" si="46"/>
        <v>52.71736552</v>
      </c>
      <c r="AX519" s="5">
        <f t="shared" si="47"/>
        <v>0.9041771558</v>
      </c>
      <c r="AY519" s="5">
        <f t="shared" si="48"/>
        <v>5.823930638</v>
      </c>
      <c r="AZ519" s="5">
        <f t="shared" si="49"/>
        <v>75.71109829</v>
      </c>
      <c r="BA519" s="5">
        <f t="shared" si="50"/>
        <v>0</v>
      </c>
      <c r="BB519" s="5">
        <f t="shared" si="51"/>
        <v>0</v>
      </c>
      <c r="BC519" s="5"/>
      <c r="BD519" s="5">
        <f t="shared" si="72"/>
        <v>229</v>
      </c>
      <c r="BE519" s="5">
        <f t="shared" si="52"/>
        <v>0.2732435988</v>
      </c>
      <c r="BF519" s="5">
        <f t="shared" si="53"/>
        <v>61.22736122</v>
      </c>
      <c r="BG519" s="5">
        <f t="shared" si="54"/>
        <v>0.1896069519</v>
      </c>
      <c r="BH519" s="5">
        <f t="shared" si="55"/>
        <v>4.265527201</v>
      </c>
      <c r="BI519" s="5">
        <f t="shared" si="56"/>
        <v>59.71738082</v>
      </c>
      <c r="BJ519" s="5">
        <f t="shared" si="57"/>
        <v>1.509980404</v>
      </c>
      <c r="BK519" s="5">
        <f t="shared" si="58"/>
        <v>150.9980404</v>
      </c>
      <c r="BL519" s="5"/>
      <c r="BM519" s="5">
        <f t="shared" si="73"/>
        <v>229</v>
      </c>
      <c r="BN519" s="5">
        <f t="shared" si="59"/>
        <v>0.9932338505</v>
      </c>
      <c r="BO519" s="5">
        <f t="shared" si="60"/>
        <v>81.58360952</v>
      </c>
      <c r="BP519" s="5">
        <f t="shared" si="61"/>
        <v>0.8067417237</v>
      </c>
      <c r="BQ519" s="5">
        <f t="shared" si="62"/>
        <v>5.379511446</v>
      </c>
      <c r="BR519" s="5">
        <f t="shared" si="63"/>
        <v>80.69267169</v>
      </c>
      <c r="BS519" s="5">
        <f t="shared" si="64"/>
        <v>0.8909378323</v>
      </c>
      <c r="BT519" s="5">
        <f t="shared" si="65"/>
        <v>89.09378323</v>
      </c>
    </row>
    <row r="520" ht="13.5" customHeight="1">
      <c r="A520" s="5"/>
      <c r="B520" s="5">
        <f t="shared" si="66"/>
        <v>230</v>
      </c>
      <c r="C520" s="5">
        <f t="shared" si="10"/>
        <v>0.8967784203</v>
      </c>
      <c r="D520" s="5">
        <f t="shared" si="11"/>
        <v>65.4865736</v>
      </c>
      <c r="E520" s="5">
        <f t="shared" si="12"/>
        <v>0.6723116073</v>
      </c>
      <c r="F520" s="5">
        <f t="shared" si="13"/>
        <v>4.537025904</v>
      </c>
      <c r="G520" s="5">
        <f t="shared" si="14"/>
        <v>36.29620723</v>
      </c>
      <c r="H520" s="5">
        <f t="shared" si="15"/>
        <v>29.19036637</v>
      </c>
      <c r="I520" s="5">
        <f t="shared" si="16"/>
        <v>2919.036637</v>
      </c>
      <c r="J520" s="5"/>
      <c r="K520" s="5">
        <f t="shared" si="67"/>
        <v>230</v>
      </c>
      <c r="L520" s="5">
        <f t="shared" si="17"/>
        <v>0.2290275035</v>
      </c>
      <c r="M520" s="5">
        <f t="shared" si="18"/>
        <v>58.34095008</v>
      </c>
      <c r="N520" s="5">
        <f t="shared" si="19"/>
        <v>0.7364981002</v>
      </c>
      <c r="O520" s="5">
        <f t="shared" si="20"/>
        <v>5.253262566</v>
      </c>
      <c r="P520" s="5">
        <f t="shared" si="21"/>
        <v>47.2793631</v>
      </c>
      <c r="Q520" s="5">
        <f t="shared" si="22"/>
        <v>11.06158699</v>
      </c>
      <c r="R520" s="5">
        <f t="shared" si="23"/>
        <v>1106.158699</v>
      </c>
      <c r="S520" s="5"/>
      <c r="T520" s="5">
        <f t="shared" si="68"/>
        <v>230</v>
      </c>
      <c r="U520" s="5">
        <f t="shared" si="24"/>
        <v>0.9089084042</v>
      </c>
      <c r="V520" s="5">
        <f t="shared" si="25"/>
        <v>76.58818221</v>
      </c>
      <c r="W520" s="5">
        <f t="shared" si="26"/>
        <v>0.4365608356</v>
      </c>
      <c r="X520" s="5">
        <f t="shared" si="27"/>
        <v>4.555698299</v>
      </c>
      <c r="Y520" s="5">
        <f t="shared" si="28"/>
        <v>45.55698299</v>
      </c>
      <c r="Z520" s="5">
        <f t="shared" si="29"/>
        <v>31.03119923</v>
      </c>
      <c r="AA520" s="5">
        <f t="shared" si="30"/>
        <v>3103.119923</v>
      </c>
      <c r="AB520" s="5"/>
      <c r="AC520" s="5">
        <f t="shared" si="69"/>
        <v>230</v>
      </c>
      <c r="AD520" s="5">
        <f t="shared" si="31"/>
        <v>0.4838197883</v>
      </c>
      <c r="AE520" s="5">
        <f t="shared" si="32"/>
        <v>61.4480862</v>
      </c>
      <c r="AF520" s="5">
        <f t="shared" si="33"/>
        <v>0.1174515995</v>
      </c>
      <c r="AG520" s="5">
        <f t="shared" si="34"/>
        <v>4.460960848</v>
      </c>
      <c r="AH520" s="5">
        <f t="shared" si="35"/>
        <v>49.07056933</v>
      </c>
      <c r="AI520" s="5">
        <f t="shared" si="36"/>
        <v>12.37751686</v>
      </c>
      <c r="AJ520" s="5">
        <f t="shared" si="37"/>
        <v>1237.751686</v>
      </c>
      <c r="AK520" s="5"/>
      <c r="AL520" s="5">
        <f t="shared" si="70"/>
        <v>230</v>
      </c>
      <c r="AM520" s="5">
        <f t="shared" si="38"/>
        <v>0.5522140228</v>
      </c>
      <c r="AN520" s="5">
        <f t="shared" si="39"/>
        <v>67.04962205</v>
      </c>
      <c r="AO520" s="5">
        <f t="shared" si="40"/>
        <v>0.9790247992</v>
      </c>
      <c r="AP520" s="5">
        <f t="shared" si="41"/>
        <v>5.707098498</v>
      </c>
      <c r="AQ520" s="5">
        <f t="shared" si="42"/>
        <v>68.48518197</v>
      </c>
      <c r="AR520" s="5">
        <f t="shared" si="43"/>
        <v>0</v>
      </c>
      <c r="AS520" s="5">
        <f t="shared" si="44"/>
        <v>0</v>
      </c>
      <c r="AT520" s="5"/>
      <c r="AU520" s="5">
        <f t="shared" si="71"/>
        <v>230</v>
      </c>
      <c r="AV520" s="5">
        <f t="shared" si="45"/>
        <v>0.8029783042</v>
      </c>
      <c r="AW520" s="5">
        <f t="shared" si="46"/>
        <v>66.32272188</v>
      </c>
      <c r="AX520" s="5">
        <f t="shared" si="47"/>
        <v>0.6377917085</v>
      </c>
      <c r="AY520" s="5">
        <f t="shared" si="48"/>
        <v>4.925074728</v>
      </c>
      <c r="AZ520" s="5">
        <f t="shared" si="49"/>
        <v>64.02597146</v>
      </c>
      <c r="BA520" s="5">
        <f t="shared" si="50"/>
        <v>2.296750423</v>
      </c>
      <c r="BB520" s="5">
        <f t="shared" si="51"/>
        <v>229.6750423</v>
      </c>
      <c r="BC520" s="5"/>
      <c r="BD520" s="5">
        <f t="shared" si="72"/>
        <v>230</v>
      </c>
      <c r="BE520" s="5">
        <f t="shared" si="52"/>
        <v>0.9397804668</v>
      </c>
      <c r="BF520" s="5">
        <f t="shared" si="53"/>
        <v>79.40324511</v>
      </c>
      <c r="BG520" s="5">
        <f t="shared" si="54"/>
        <v>0.2529153574</v>
      </c>
      <c r="BH520" s="5">
        <f t="shared" si="55"/>
        <v>4.156889716</v>
      </c>
      <c r="BI520" s="5">
        <f t="shared" si="56"/>
        <v>58.19645602</v>
      </c>
      <c r="BJ520" s="5">
        <f t="shared" si="57"/>
        <v>21.20678908</v>
      </c>
      <c r="BK520" s="5">
        <f t="shared" si="58"/>
        <v>2120.678908</v>
      </c>
      <c r="BL520" s="5"/>
      <c r="BM520" s="5">
        <f t="shared" si="73"/>
        <v>230</v>
      </c>
      <c r="BN520" s="5">
        <f t="shared" si="59"/>
        <v>0.07969711908</v>
      </c>
      <c r="BO520" s="5">
        <f t="shared" si="60"/>
        <v>50.02301579</v>
      </c>
      <c r="BP520" s="5">
        <f t="shared" si="61"/>
        <v>0.2099453849</v>
      </c>
      <c r="BQ520" s="5">
        <f t="shared" si="62"/>
        <v>4.146674286</v>
      </c>
      <c r="BR520" s="5">
        <f t="shared" si="63"/>
        <v>62.20011429</v>
      </c>
      <c r="BS520" s="5">
        <f t="shared" si="64"/>
        <v>0</v>
      </c>
      <c r="BT520" s="5">
        <f t="shared" si="65"/>
        <v>0</v>
      </c>
    </row>
    <row r="521" ht="13.5" customHeight="1">
      <c r="A521" s="5"/>
      <c r="B521" s="5">
        <f t="shared" si="66"/>
        <v>231</v>
      </c>
      <c r="C521" s="5">
        <f t="shared" si="10"/>
        <v>0.9436026713</v>
      </c>
      <c r="D521" s="5">
        <f t="shared" si="11"/>
        <v>76.50003925</v>
      </c>
      <c r="E521" s="5">
        <f t="shared" si="12"/>
        <v>0.6583628963</v>
      </c>
      <c r="F521" s="5">
        <f t="shared" si="13"/>
        <v>4.939658505</v>
      </c>
      <c r="G521" s="5">
        <f t="shared" si="14"/>
        <v>39.51726804</v>
      </c>
      <c r="H521" s="5">
        <f t="shared" si="15"/>
        <v>36.9827712</v>
      </c>
      <c r="I521" s="5">
        <f t="shared" si="16"/>
        <v>3698.27712</v>
      </c>
      <c r="J521" s="5"/>
      <c r="K521" s="5">
        <f t="shared" si="67"/>
        <v>231</v>
      </c>
      <c r="L521" s="5">
        <f t="shared" si="17"/>
        <v>0.7430564134</v>
      </c>
      <c r="M521" s="5">
        <f t="shared" si="18"/>
        <v>69.2005977</v>
      </c>
      <c r="N521" s="5">
        <f t="shared" si="19"/>
        <v>0.1206457941</v>
      </c>
      <c r="O521" s="5">
        <f t="shared" si="20"/>
        <v>4.031271295</v>
      </c>
      <c r="P521" s="5">
        <f t="shared" si="21"/>
        <v>36.28144165</v>
      </c>
      <c r="Q521" s="5">
        <f t="shared" si="22"/>
        <v>32.91915605</v>
      </c>
      <c r="R521" s="5">
        <f t="shared" si="23"/>
        <v>3291.915605</v>
      </c>
      <c r="S521" s="5"/>
      <c r="T521" s="5">
        <f t="shared" si="68"/>
        <v>231</v>
      </c>
      <c r="U521" s="5">
        <f t="shared" si="24"/>
        <v>0.8802613252</v>
      </c>
      <c r="V521" s="5">
        <f t="shared" si="25"/>
        <v>66.92993556</v>
      </c>
      <c r="W521" s="5">
        <f t="shared" si="26"/>
        <v>0.6557801219</v>
      </c>
      <c r="X521" s="5">
        <f t="shared" si="27"/>
        <v>4.719434836</v>
      </c>
      <c r="Y521" s="5">
        <f t="shared" si="28"/>
        <v>47.19434836</v>
      </c>
      <c r="Z521" s="5">
        <f t="shared" si="29"/>
        <v>19.73558721</v>
      </c>
      <c r="AA521" s="5">
        <f t="shared" si="30"/>
        <v>1973.558721</v>
      </c>
      <c r="AB521" s="5"/>
      <c r="AC521" s="5">
        <f t="shared" si="69"/>
        <v>231</v>
      </c>
      <c r="AD521" s="5">
        <f t="shared" si="31"/>
        <v>0.2397842815</v>
      </c>
      <c r="AE521" s="5">
        <f t="shared" si="32"/>
        <v>57.69019001</v>
      </c>
      <c r="AF521" s="5">
        <f t="shared" si="33"/>
        <v>0.8757488411</v>
      </c>
      <c r="AG521" s="5">
        <f t="shared" si="34"/>
        <v>5.006516082</v>
      </c>
      <c r="AH521" s="5">
        <f t="shared" si="35"/>
        <v>55.0716769</v>
      </c>
      <c r="AI521" s="5">
        <f t="shared" si="36"/>
        <v>2.618513107</v>
      </c>
      <c r="AJ521" s="5">
        <f t="shared" si="37"/>
        <v>261.8513107</v>
      </c>
      <c r="AK521" s="5"/>
      <c r="AL521" s="5">
        <f t="shared" si="70"/>
        <v>231</v>
      </c>
      <c r="AM521" s="5">
        <f t="shared" si="38"/>
        <v>0.5131510563</v>
      </c>
      <c r="AN521" s="5">
        <f t="shared" si="39"/>
        <v>64.80318212</v>
      </c>
      <c r="AO521" s="5">
        <f t="shared" si="40"/>
        <v>0.1357079665</v>
      </c>
      <c r="AP521" s="5">
        <f t="shared" si="41"/>
        <v>4.210108335</v>
      </c>
      <c r="AQ521" s="5">
        <f t="shared" si="42"/>
        <v>50.52130002</v>
      </c>
      <c r="AR521" s="5">
        <f t="shared" si="43"/>
        <v>14.2818821</v>
      </c>
      <c r="AS521" s="5">
        <f t="shared" si="44"/>
        <v>1428.18821</v>
      </c>
      <c r="AT521" s="5"/>
      <c r="AU521" s="5">
        <f t="shared" si="71"/>
        <v>231</v>
      </c>
      <c r="AV521" s="5">
        <f t="shared" si="45"/>
        <v>0.0003329504392</v>
      </c>
      <c r="AW521" s="5">
        <f t="shared" si="46"/>
        <v>50.81977697</v>
      </c>
      <c r="AX521" s="5">
        <f t="shared" si="47"/>
        <v>0.1717391008</v>
      </c>
      <c r="AY521" s="5">
        <f t="shared" si="48"/>
        <v>4.215097233</v>
      </c>
      <c r="AZ521" s="5">
        <f t="shared" si="49"/>
        <v>54.79626403</v>
      </c>
      <c r="BA521" s="5">
        <f t="shared" si="50"/>
        <v>0</v>
      </c>
      <c r="BB521" s="5">
        <f t="shared" si="51"/>
        <v>0</v>
      </c>
      <c r="BC521" s="5"/>
      <c r="BD521" s="5">
        <f t="shared" si="72"/>
        <v>231</v>
      </c>
      <c r="BE521" s="5">
        <f t="shared" si="52"/>
        <v>0.05385995723</v>
      </c>
      <c r="BF521" s="5">
        <f t="shared" si="53"/>
        <v>53.91356923</v>
      </c>
      <c r="BG521" s="5">
        <f t="shared" si="54"/>
        <v>0.4394159629</v>
      </c>
      <c r="BH521" s="5">
        <f t="shared" si="55"/>
        <v>4.986038282</v>
      </c>
      <c r="BI521" s="5">
        <f t="shared" si="56"/>
        <v>69.80453595</v>
      </c>
      <c r="BJ521" s="5">
        <f t="shared" si="57"/>
        <v>0</v>
      </c>
      <c r="BK521" s="5">
        <f t="shared" si="58"/>
        <v>0</v>
      </c>
      <c r="BL521" s="5"/>
      <c r="BM521" s="5">
        <f t="shared" si="73"/>
        <v>231</v>
      </c>
      <c r="BN521" s="5">
        <f t="shared" si="59"/>
        <v>0.4851696786</v>
      </c>
      <c r="BO521" s="5">
        <f t="shared" si="60"/>
        <v>64.51722751</v>
      </c>
      <c r="BP521" s="5">
        <f t="shared" si="61"/>
        <v>0.8300347051</v>
      </c>
      <c r="BQ521" s="5">
        <f t="shared" si="62"/>
        <v>5.051470223</v>
      </c>
      <c r="BR521" s="5">
        <f t="shared" si="63"/>
        <v>75.77205334</v>
      </c>
      <c r="BS521" s="5">
        <f t="shared" si="64"/>
        <v>0</v>
      </c>
      <c r="BT521" s="5">
        <f t="shared" si="65"/>
        <v>0</v>
      </c>
    </row>
    <row r="522" ht="13.5" customHeight="1">
      <c r="A522" s="5"/>
      <c r="B522" s="5">
        <f t="shared" si="66"/>
        <v>232</v>
      </c>
      <c r="C522" s="5">
        <f t="shared" si="10"/>
        <v>0.2560607605</v>
      </c>
      <c r="D522" s="5">
        <f t="shared" si="11"/>
        <v>62.4465957</v>
      </c>
      <c r="E522" s="5">
        <f t="shared" si="12"/>
        <v>0.2921810464</v>
      </c>
      <c r="F522" s="5">
        <f t="shared" si="13"/>
        <v>4.217389008</v>
      </c>
      <c r="G522" s="5">
        <f t="shared" si="14"/>
        <v>33.73911207</v>
      </c>
      <c r="H522" s="5">
        <f t="shared" si="15"/>
        <v>28.70748364</v>
      </c>
      <c r="I522" s="5">
        <f t="shared" si="16"/>
        <v>2870.748364</v>
      </c>
      <c r="J522" s="5"/>
      <c r="K522" s="5">
        <f t="shared" si="67"/>
        <v>232</v>
      </c>
      <c r="L522" s="5">
        <f t="shared" si="17"/>
        <v>0.7177687962</v>
      </c>
      <c r="M522" s="5">
        <f t="shared" si="18"/>
        <v>65.5576238</v>
      </c>
      <c r="N522" s="5">
        <f t="shared" si="19"/>
        <v>0.825665929</v>
      </c>
      <c r="O522" s="5">
        <f t="shared" si="20"/>
        <v>5.360430808</v>
      </c>
      <c r="P522" s="5">
        <f t="shared" si="21"/>
        <v>48.24387727</v>
      </c>
      <c r="Q522" s="5">
        <f t="shared" si="22"/>
        <v>17.31374653</v>
      </c>
      <c r="R522" s="5">
        <f t="shared" si="23"/>
        <v>1731.374653</v>
      </c>
      <c r="S522" s="5"/>
      <c r="T522" s="5">
        <f t="shared" si="68"/>
        <v>232</v>
      </c>
      <c r="U522" s="5">
        <f t="shared" si="24"/>
        <v>0.2442986744</v>
      </c>
      <c r="V522" s="5">
        <f t="shared" si="25"/>
        <v>57.70118578</v>
      </c>
      <c r="W522" s="5">
        <f t="shared" si="26"/>
        <v>0.3950612509</v>
      </c>
      <c r="X522" s="5">
        <f t="shared" si="27"/>
        <v>4.959024805</v>
      </c>
      <c r="Y522" s="5">
        <f t="shared" si="28"/>
        <v>49.59024805</v>
      </c>
      <c r="Z522" s="5">
        <f t="shared" si="29"/>
        <v>8.110937724</v>
      </c>
      <c r="AA522" s="5">
        <f t="shared" si="30"/>
        <v>811.0937724</v>
      </c>
      <c r="AB522" s="5"/>
      <c r="AC522" s="5">
        <f t="shared" si="69"/>
        <v>232</v>
      </c>
      <c r="AD522" s="5">
        <f t="shared" si="31"/>
        <v>0.8660208948</v>
      </c>
      <c r="AE522" s="5">
        <f t="shared" si="32"/>
        <v>66.45950874</v>
      </c>
      <c r="AF522" s="5">
        <f t="shared" si="33"/>
        <v>0.7176242231</v>
      </c>
      <c r="AG522" s="5">
        <f t="shared" si="34"/>
        <v>5.132370676</v>
      </c>
      <c r="AH522" s="5">
        <f t="shared" si="35"/>
        <v>56.45607743</v>
      </c>
      <c r="AI522" s="5">
        <f t="shared" si="36"/>
        <v>10.00343131</v>
      </c>
      <c r="AJ522" s="5">
        <f t="shared" si="37"/>
        <v>1000.343131</v>
      </c>
      <c r="AK522" s="5"/>
      <c r="AL522" s="5">
        <f t="shared" si="70"/>
        <v>232</v>
      </c>
      <c r="AM522" s="5">
        <f t="shared" si="38"/>
        <v>0.08330614071</v>
      </c>
      <c r="AN522" s="5">
        <f t="shared" si="39"/>
        <v>53.74593456</v>
      </c>
      <c r="AO522" s="5">
        <f t="shared" si="40"/>
        <v>0.9791348753</v>
      </c>
      <c r="AP522" s="5">
        <f t="shared" si="41"/>
        <v>5.674561793</v>
      </c>
      <c r="AQ522" s="5">
        <f t="shared" si="42"/>
        <v>68.09474152</v>
      </c>
      <c r="AR522" s="5">
        <f t="shared" si="43"/>
        <v>0</v>
      </c>
      <c r="AS522" s="5">
        <f t="shared" si="44"/>
        <v>0</v>
      </c>
      <c r="AT522" s="5"/>
      <c r="AU522" s="5">
        <f t="shared" si="71"/>
        <v>232</v>
      </c>
      <c r="AV522" s="5">
        <f t="shared" si="45"/>
        <v>0.8625784039</v>
      </c>
      <c r="AW522" s="5">
        <f t="shared" si="46"/>
        <v>68.93608247</v>
      </c>
      <c r="AX522" s="5">
        <f t="shared" si="47"/>
        <v>0.5064992041</v>
      </c>
      <c r="AY522" s="5">
        <f t="shared" si="48"/>
        <v>4.779149249</v>
      </c>
      <c r="AZ522" s="5">
        <f t="shared" si="49"/>
        <v>62.12894024</v>
      </c>
      <c r="BA522" s="5">
        <f t="shared" si="50"/>
        <v>6.80714223</v>
      </c>
      <c r="BB522" s="5">
        <f t="shared" si="51"/>
        <v>680.714223</v>
      </c>
      <c r="BC522" s="5"/>
      <c r="BD522" s="5">
        <f t="shared" si="72"/>
        <v>232</v>
      </c>
      <c r="BE522" s="5">
        <f t="shared" si="52"/>
        <v>0.760876635</v>
      </c>
      <c r="BF522" s="5">
        <f t="shared" si="53"/>
        <v>67.7287681</v>
      </c>
      <c r="BG522" s="5">
        <f t="shared" si="54"/>
        <v>0.1103210386</v>
      </c>
      <c r="BH522" s="5">
        <f t="shared" si="55"/>
        <v>4.494129351</v>
      </c>
      <c r="BI522" s="5">
        <f t="shared" si="56"/>
        <v>62.91781092</v>
      </c>
      <c r="BJ522" s="5">
        <f t="shared" si="57"/>
        <v>4.810957179</v>
      </c>
      <c r="BK522" s="5">
        <f t="shared" si="58"/>
        <v>481.0957179</v>
      </c>
      <c r="BL522" s="5"/>
      <c r="BM522" s="5">
        <f t="shared" si="73"/>
        <v>232</v>
      </c>
      <c r="BN522" s="5">
        <f t="shared" si="59"/>
        <v>0.4078925821</v>
      </c>
      <c r="BO522" s="5">
        <f t="shared" si="60"/>
        <v>62.6895903</v>
      </c>
      <c r="BP522" s="5">
        <f t="shared" si="61"/>
        <v>0.901000795</v>
      </c>
      <c r="BQ522" s="5">
        <f t="shared" si="62"/>
        <v>5.885702334</v>
      </c>
      <c r="BR522" s="5">
        <f t="shared" si="63"/>
        <v>88.28553501</v>
      </c>
      <c r="BS522" s="5">
        <f t="shared" si="64"/>
        <v>0</v>
      </c>
      <c r="BT522" s="5">
        <f t="shared" si="65"/>
        <v>0</v>
      </c>
    </row>
    <row r="523" ht="13.5" customHeight="1">
      <c r="A523" s="5"/>
      <c r="B523" s="5">
        <f t="shared" si="66"/>
        <v>233</v>
      </c>
      <c r="C523" s="5">
        <f t="shared" si="10"/>
        <v>0.5609682827</v>
      </c>
      <c r="D523" s="5">
        <f t="shared" si="11"/>
        <v>68.90574184</v>
      </c>
      <c r="E523" s="5">
        <f t="shared" si="12"/>
        <v>0.802600991</v>
      </c>
      <c r="F523" s="5">
        <f t="shared" si="13"/>
        <v>5.160479044</v>
      </c>
      <c r="G523" s="5">
        <f t="shared" si="14"/>
        <v>41.28383235</v>
      </c>
      <c r="H523" s="5">
        <f t="shared" si="15"/>
        <v>27.62190949</v>
      </c>
      <c r="I523" s="5">
        <f t="shared" si="16"/>
        <v>2762.190949</v>
      </c>
      <c r="J523" s="5"/>
      <c r="K523" s="5">
        <f t="shared" si="67"/>
        <v>233</v>
      </c>
      <c r="L523" s="5">
        <f t="shared" si="17"/>
        <v>0.7233810574</v>
      </c>
      <c r="M523" s="5">
        <f t="shared" si="18"/>
        <v>69.89930474</v>
      </c>
      <c r="N523" s="5">
        <f t="shared" si="19"/>
        <v>0.5802140698</v>
      </c>
      <c r="O523" s="5">
        <f t="shared" si="20"/>
        <v>4.690064773</v>
      </c>
      <c r="P523" s="5">
        <f t="shared" si="21"/>
        <v>42.21058296</v>
      </c>
      <c r="Q523" s="5">
        <f t="shared" si="22"/>
        <v>27.68872178</v>
      </c>
      <c r="R523" s="5">
        <f t="shared" si="23"/>
        <v>2768.872178</v>
      </c>
      <c r="S523" s="5"/>
      <c r="T523" s="5">
        <f t="shared" si="68"/>
        <v>233</v>
      </c>
      <c r="U523" s="5">
        <f t="shared" si="24"/>
        <v>0.2189568924</v>
      </c>
      <c r="V523" s="5">
        <f t="shared" si="25"/>
        <v>56.19676141</v>
      </c>
      <c r="W523" s="5">
        <f t="shared" si="26"/>
        <v>0.3832014255</v>
      </c>
      <c r="X523" s="5">
        <f t="shared" si="27"/>
        <v>4.712900385</v>
      </c>
      <c r="Y523" s="5">
        <f t="shared" si="28"/>
        <v>47.12900385</v>
      </c>
      <c r="Z523" s="5">
        <f t="shared" si="29"/>
        <v>9.06775756</v>
      </c>
      <c r="AA523" s="5">
        <f t="shared" si="30"/>
        <v>906.775756</v>
      </c>
      <c r="AB523" s="5"/>
      <c r="AC523" s="5">
        <f t="shared" si="69"/>
        <v>233</v>
      </c>
      <c r="AD523" s="5">
        <f t="shared" si="31"/>
        <v>0.5233309383</v>
      </c>
      <c r="AE523" s="5">
        <f t="shared" si="32"/>
        <v>63.02688216</v>
      </c>
      <c r="AF523" s="5">
        <f t="shared" si="33"/>
        <v>0.7997782688</v>
      </c>
      <c r="AG523" s="5">
        <f t="shared" si="34"/>
        <v>5.374115642</v>
      </c>
      <c r="AH523" s="5">
        <f t="shared" si="35"/>
        <v>59.11527206</v>
      </c>
      <c r="AI523" s="5">
        <f t="shared" si="36"/>
        <v>3.911610093</v>
      </c>
      <c r="AJ523" s="5">
        <f t="shared" si="37"/>
        <v>391.1610093</v>
      </c>
      <c r="AK523" s="5"/>
      <c r="AL523" s="5">
        <f t="shared" si="70"/>
        <v>233</v>
      </c>
      <c r="AM523" s="5">
        <f t="shared" si="38"/>
        <v>0.6053995266</v>
      </c>
      <c r="AN523" s="5">
        <f t="shared" si="39"/>
        <v>67.20905233</v>
      </c>
      <c r="AO523" s="5">
        <f t="shared" si="40"/>
        <v>0.8028543845</v>
      </c>
      <c r="AP523" s="5">
        <f t="shared" si="41"/>
        <v>5.061908233</v>
      </c>
      <c r="AQ523" s="5">
        <f t="shared" si="42"/>
        <v>60.74289879</v>
      </c>
      <c r="AR523" s="5">
        <f t="shared" si="43"/>
        <v>6.466153539</v>
      </c>
      <c r="AS523" s="5">
        <f t="shared" si="44"/>
        <v>646.6153539</v>
      </c>
      <c r="AT523" s="5"/>
      <c r="AU523" s="5">
        <f t="shared" si="71"/>
        <v>233</v>
      </c>
      <c r="AV523" s="5">
        <f t="shared" si="45"/>
        <v>0.1594841682</v>
      </c>
      <c r="AW523" s="5">
        <f t="shared" si="46"/>
        <v>58.88929641</v>
      </c>
      <c r="AX523" s="5">
        <f t="shared" si="47"/>
        <v>0.800114818</v>
      </c>
      <c r="AY523" s="5">
        <f t="shared" si="48"/>
        <v>5.089435689</v>
      </c>
      <c r="AZ523" s="5">
        <f t="shared" si="49"/>
        <v>66.16266396</v>
      </c>
      <c r="BA523" s="5">
        <f t="shared" si="50"/>
        <v>0</v>
      </c>
      <c r="BB523" s="5">
        <f t="shared" si="51"/>
        <v>0</v>
      </c>
      <c r="BC523" s="5"/>
      <c r="BD523" s="5">
        <f t="shared" si="72"/>
        <v>233</v>
      </c>
      <c r="BE523" s="5">
        <f t="shared" si="52"/>
        <v>0.6245958451</v>
      </c>
      <c r="BF523" s="5">
        <f t="shared" si="53"/>
        <v>68.07698884</v>
      </c>
      <c r="BG523" s="5">
        <f t="shared" si="54"/>
        <v>0.1504329122</v>
      </c>
      <c r="BH523" s="5">
        <f t="shared" si="55"/>
        <v>4.455202969</v>
      </c>
      <c r="BI523" s="5">
        <f t="shared" si="56"/>
        <v>62.37284157</v>
      </c>
      <c r="BJ523" s="5">
        <f t="shared" si="57"/>
        <v>5.704147276</v>
      </c>
      <c r="BK523" s="5">
        <f t="shared" si="58"/>
        <v>570.4147276</v>
      </c>
      <c r="BL523" s="5"/>
      <c r="BM523" s="5">
        <f t="shared" si="73"/>
        <v>233</v>
      </c>
      <c r="BN523" s="5">
        <f t="shared" si="59"/>
        <v>0.8778640761</v>
      </c>
      <c r="BO523" s="5">
        <f t="shared" si="60"/>
        <v>65.49107192</v>
      </c>
      <c r="BP523" s="5">
        <f t="shared" si="61"/>
        <v>0.6296174747</v>
      </c>
      <c r="BQ523" s="5">
        <f t="shared" si="62"/>
        <v>4.978774607</v>
      </c>
      <c r="BR523" s="5">
        <f t="shared" si="63"/>
        <v>74.68161911</v>
      </c>
      <c r="BS523" s="5">
        <f t="shared" si="64"/>
        <v>0</v>
      </c>
      <c r="BT523" s="5">
        <f t="shared" si="65"/>
        <v>0</v>
      </c>
    </row>
    <row r="524" ht="13.5" customHeight="1">
      <c r="A524" s="5"/>
      <c r="B524" s="5">
        <f t="shared" si="66"/>
        <v>234</v>
      </c>
      <c r="C524" s="5">
        <f t="shared" si="10"/>
        <v>0.5154432591</v>
      </c>
      <c r="D524" s="5">
        <f t="shared" si="11"/>
        <v>61.94850108</v>
      </c>
      <c r="E524" s="5">
        <f t="shared" si="12"/>
        <v>0.8821949168</v>
      </c>
      <c r="F524" s="5">
        <f t="shared" si="13"/>
        <v>5.377222741</v>
      </c>
      <c r="G524" s="5">
        <f t="shared" si="14"/>
        <v>43.01778193</v>
      </c>
      <c r="H524" s="5">
        <f t="shared" si="15"/>
        <v>18.93071915</v>
      </c>
      <c r="I524" s="5">
        <f t="shared" si="16"/>
        <v>1893.071915</v>
      </c>
      <c r="J524" s="5"/>
      <c r="K524" s="5">
        <f t="shared" si="67"/>
        <v>234</v>
      </c>
      <c r="L524" s="5">
        <f t="shared" si="17"/>
        <v>0.7712926548</v>
      </c>
      <c r="M524" s="5">
        <f t="shared" si="18"/>
        <v>69.43141567</v>
      </c>
      <c r="N524" s="5">
        <f t="shared" si="19"/>
        <v>0.3385426001</v>
      </c>
      <c r="O524" s="5">
        <f t="shared" si="20"/>
        <v>4.826713165</v>
      </c>
      <c r="P524" s="5">
        <f t="shared" si="21"/>
        <v>43.44041848</v>
      </c>
      <c r="Q524" s="5">
        <f t="shared" si="22"/>
        <v>25.99099719</v>
      </c>
      <c r="R524" s="5">
        <f t="shared" si="23"/>
        <v>2599.099719</v>
      </c>
      <c r="S524" s="5"/>
      <c r="T524" s="5">
        <f t="shared" si="68"/>
        <v>234</v>
      </c>
      <c r="U524" s="5">
        <f t="shared" si="24"/>
        <v>0.9317093148</v>
      </c>
      <c r="V524" s="5">
        <f t="shared" si="25"/>
        <v>78.72999928</v>
      </c>
      <c r="W524" s="5">
        <f t="shared" si="26"/>
        <v>0.9875844625</v>
      </c>
      <c r="X524" s="5">
        <f t="shared" si="27"/>
        <v>5.590418276</v>
      </c>
      <c r="Y524" s="5">
        <f t="shared" si="28"/>
        <v>55.90418276</v>
      </c>
      <c r="Z524" s="5">
        <f t="shared" si="29"/>
        <v>22.82581653</v>
      </c>
      <c r="AA524" s="5">
        <f t="shared" si="30"/>
        <v>2282.581653</v>
      </c>
      <c r="AB524" s="5"/>
      <c r="AC524" s="5">
        <f t="shared" si="69"/>
        <v>234</v>
      </c>
      <c r="AD524" s="5">
        <f t="shared" si="31"/>
        <v>0.5541268827</v>
      </c>
      <c r="AE524" s="5">
        <f t="shared" si="32"/>
        <v>66.04790599</v>
      </c>
      <c r="AF524" s="5">
        <f t="shared" si="33"/>
        <v>0.8393843983</v>
      </c>
      <c r="AG524" s="5">
        <f t="shared" si="34"/>
        <v>5.30070756</v>
      </c>
      <c r="AH524" s="5">
        <f t="shared" si="35"/>
        <v>58.30778316</v>
      </c>
      <c r="AI524" s="5">
        <f t="shared" si="36"/>
        <v>7.740122828</v>
      </c>
      <c r="AJ524" s="5">
        <f t="shared" si="37"/>
        <v>774.0122828</v>
      </c>
      <c r="AK524" s="5"/>
      <c r="AL524" s="5">
        <f t="shared" si="70"/>
        <v>234</v>
      </c>
      <c r="AM524" s="5">
        <f t="shared" si="38"/>
        <v>0.6604271896</v>
      </c>
      <c r="AN524" s="5">
        <f t="shared" si="39"/>
        <v>69.41934788</v>
      </c>
      <c r="AO524" s="5">
        <f t="shared" si="40"/>
        <v>0.120993256</v>
      </c>
      <c r="AP524" s="5">
        <f t="shared" si="41"/>
        <v>4.259454218</v>
      </c>
      <c r="AQ524" s="5">
        <f t="shared" si="42"/>
        <v>51.11345062</v>
      </c>
      <c r="AR524" s="5">
        <f t="shared" si="43"/>
        <v>18.30589726</v>
      </c>
      <c r="AS524" s="5">
        <f t="shared" si="44"/>
        <v>1830.589726</v>
      </c>
      <c r="AT524" s="5"/>
      <c r="AU524" s="5">
        <f t="shared" si="71"/>
        <v>234</v>
      </c>
      <c r="AV524" s="5">
        <f t="shared" si="45"/>
        <v>0.3332840947</v>
      </c>
      <c r="AW524" s="5">
        <f t="shared" si="46"/>
        <v>64.90101003</v>
      </c>
      <c r="AX524" s="5">
        <f t="shared" si="47"/>
        <v>0.8038204415</v>
      </c>
      <c r="AY524" s="5">
        <f t="shared" si="48"/>
        <v>5.148945673</v>
      </c>
      <c r="AZ524" s="5">
        <f t="shared" si="49"/>
        <v>66.93629375</v>
      </c>
      <c r="BA524" s="5">
        <f t="shared" si="50"/>
        <v>0</v>
      </c>
      <c r="BB524" s="5">
        <f t="shared" si="51"/>
        <v>0</v>
      </c>
      <c r="BC524" s="5"/>
      <c r="BD524" s="5">
        <f t="shared" si="72"/>
        <v>234</v>
      </c>
      <c r="BE524" s="5">
        <f t="shared" si="52"/>
        <v>0.6180512249</v>
      </c>
      <c r="BF524" s="5">
        <f t="shared" si="53"/>
        <v>66.59438608</v>
      </c>
      <c r="BG524" s="5">
        <f t="shared" si="54"/>
        <v>0.9069462651</v>
      </c>
      <c r="BH524" s="5">
        <f t="shared" si="55"/>
        <v>5.933308188</v>
      </c>
      <c r="BI524" s="5">
        <f t="shared" si="56"/>
        <v>83.06631463</v>
      </c>
      <c r="BJ524" s="5">
        <f t="shared" si="57"/>
        <v>0</v>
      </c>
      <c r="BK524" s="5">
        <f t="shared" si="58"/>
        <v>0</v>
      </c>
      <c r="BL524" s="5"/>
      <c r="BM524" s="5">
        <f t="shared" si="73"/>
        <v>234</v>
      </c>
      <c r="BN524" s="5">
        <f t="shared" si="59"/>
        <v>0.07376726622</v>
      </c>
      <c r="BO524" s="5">
        <f t="shared" si="60"/>
        <v>51.50271152</v>
      </c>
      <c r="BP524" s="5">
        <f t="shared" si="61"/>
        <v>0.7759296881</v>
      </c>
      <c r="BQ524" s="5">
        <f t="shared" si="62"/>
        <v>5.000326524</v>
      </c>
      <c r="BR524" s="5">
        <f t="shared" si="63"/>
        <v>75.00489785</v>
      </c>
      <c r="BS524" s="5">
        <f t="shared" si="64"/>
        <v>0</v>
      </c>
      <c r="BT524" s="5">
        <f t="shared" si="65"/>
        <v>0</v>
      </c>
    </row>
    <row r="525" ht="13.5" customHeight="1">
      <c r="A525" s="5"/>
      <c r="B525" s="5">
        <f t="shared" si="66"/>
        <v>235</v>
      </c>
      <c r="C525" s="5">
        <f t="shared" si="10"/>
        <v>0.5863935805</v>
      </c>
      <c r="D525" s="5">
        <f t="shared" si="11"/>
        <v>65.5053092</v>
      </c>
      <c r="E525" s="5">
        <f t="shared" si="12"/>
        <v>0.8509756204</v>
      </c>
      <c r="F525" s="5">
        <f t="shared" si="13"/>
        <v>5.200078583</v>
      </c>
      <c r="G525" s="5">
        <f t="shared" si="14"/>
        <v>41.60062867</v>
      </c>
      <c r="H525" s="5">
        <f t="shared" si="15"/>
        <v>23.90468053</v>
      </c>
      <c r="I525" s="5">
        <f t="shared" si="16"/>
        <v>2390.468053</v>
      </c>
      <c r="J525" s="5"/>
      <c r="K525" s="5">
        <f t="shared" si="67"/>
        <v>235</v>
      </c>
      <c r="L525" s="5">
        <f t="shared" si="17"/>
        <v>0.7201957222</v>
      </c>
      <c r="M525" s="5">
        <f t="shared" si="18"/>
        <v>69.87463447</v>
      </c>
      <c r="N525" s="5">
        <f t="shared" si="19"/>
        <v>0.4776569217</v>
      </c>
      <c r="O525" s="5">
        <f t="shared" si="20"/>
        <v>4.824432773</v>
      </c>
      <c r="P525" s="5">
        <f t="shared" si="21"/>
        <v>43.41989496</v>
      </c>
      <c r="Q525" s="5">
        <f t="shared" si="22"/>
        <v>26.45473951</v>
      </c>
      <c r="R525" s="5">
        <f t="shared" si="23"/>
        <v>2645.473951</v>
      </c>
      <c r="S525" s="5"/>
      <c r="T525" s="5">
        <f t="shared" si="68"/>
        <v>235</v>
      </c>
      <c r="U525" s="5">
        <f t="shared" si="24"/>
        <v>0.1337439828</v>
      </c>
      <c r="V525" s="5">
        <f t="shared" si="25"/>
        <v>55.54109929</v>
      </c>
      <c r="W525" s="5">
        <f t="shared" si="26"/>
        <v>0.3290885241</v>
      </c>
      <c r="X525" s="5">
        <f t="shared" si="27"/>
        <v>4.528608797</v>
      </c>
      <c r="Y525" s="5">
        <f t="shared" si="28"/>
        <v>45.28608797</v>
      </c>
      <c r="Z525" s="5">
        <f t="shared" si="29"/>
        <v>10.25501132</v>
      </c>
      <c r="AA525" s="5">
        <f t="shared" si="30"/>
        <v>1025.501132</v>
      </c>
      <c r="AB525" s="5"/>
      <c r="AC525" s="5">
        <f t="shared" si="69"/>
        <v>235</v>
      </c>
      <c r="AD525" s="5">
        <f t="shared" si="31"/>
        <v>0.07704861773</v>
      </c>
      <c r="AE525" s="5">
        <f t="shared" si="32"/>
        <v>53.91021725</v>
      </c>
      <c r="AF525" s="5">
        <f t="shared" si="33"/>
        <v>0.3710273372</v>
      </c>
      <c r="AG525" s="5">
        <f t="shared" si="34"/>
        <v>4.586035441</v>
      </c>
      <c r="AH525" s="5">
        <f t="shared" si="35"/>
        <v>50.44638985</v>
      </c>
      <c r="AI525" s="5">
        <f t="shared" si="36"/>
        <v>3.463827403</v>
      </c>
      <c r="AJ525" s="5">
        <f t="shared" si="37"/>
        <v>346.3827403</v>
      </c>
      <c r="AK525" s="5"/>
      <c r="AL525" s="5">
        <f t="shared" si="70"/>
        <v>235</v>
      </c>
      <c r="AM525" s="5">
        <f t="shared" si="38"/>
        <v>0.4018353428</v>
      </c>
      <c r="AN525" s="5">
        <f t="shared" si="39"/>
        <v>63.21185209</v>
      </c>
      <c r="AO525" s="5">
        <f t="shared" si="40"/>
        <v>0.4548787594</v>
      </c>
      <c r="AP525" s="5">
        <f t="shared" si="41"/>
        <v>4.820785089</v>
      </c>
      <c r="AQ525" s="5">
        <f t="shared" si="42"/>
        <v>57.84942106</v>
      </c>
      <c r="AR525" s="5">
        <f t="shared" si="43"/>
        <v>5.362431027</v>
      </c>
      <c r="AS525" s="5">
        <f t="shared" si="44"/>
        <v>536.2431027</v>
      </c>
      <c r="AT525" s="5"/>
      <c r="AU525" s="5">
        <f t="shared" si="71"/>
        <v>235</v>
      </c>
      <c r="AV525" s="5">
        <f t="shared" si="45"/>
        <v>0.2577383763</v>
      </c>
      <c r="AW525" s="5">
        <f t="shared" si="46"/>
        <v>62.14390717</v>
      </c>
      <c r="AX525" s="5">
        <f t="shared" si="47"/>
        <v>0.3252334253</v>
      </c>
      <c r="AY525" s="5">
        <f t="shared" si="48"/>
        <v>4.902843536</v>
      </c>
      <c r="AZ525" s="5">
        <f t="shared" si="49"/>
        <v>63.73696597</v>
      </c>
      <c r="BA525" s="5">
        <f t="shared" si="50"/>
        <v>0</v>
      </c>
      <c r="BB525" s="5">
        <f t="shared" si="51"/>
        <v>0</v>
      </c>
      <c r="BC525" s="5"/>
      <c r="BD525" s="5">
        <f t="shared" si="72"/>
        <v>235</v>
      </c>
      <c r="BE525" s="5">
        <f t="shared" si="52"/>
        <v>0.6856401355</v>
      </c>
      <c r="BF525" s="5">
        <f t="shared" si="53"/>
        <v>66.5815489</v>
      </c>
      <c r="BG525" s="5">
        <f t="shared" si="54"/>
        <v>0.509889442</v>
      </c>
      <c r="BH525" s="5">
        <f t="shared" si="55"/>
        <v>4.863423462</v>
      </c>
      <c r="BI525" s="5">
        <f t="shared" si="56"/>
        <v>68.08792847</v>
      </c>
      <c r="BJ525" s="5">
        <f t="shared" si="57"/>
        <v>0</v>
      </c>
      <c r="BK525" s="5">
        <f t="shared" si="58"/>
        <v>0</v>
      </c>
      <c r="BL525" s="5"/>
      <c r="BM525" s="5">
        <f t="shared" si="73"/>
        <v>235</v>
      </c>
      <c r="BN525" s="5">
        <f t="shared" si="59"/>
        <v>0.1090676384</v>
      </c>
      <c r="BO525" s="5">
        <f t="shared" si="60"/>
        <v>55.49408496</v>
      </c>
      <c r="BP525" s="5">
        <f t="shared" si="61"/>
        <v>0.9049513537</v>
      </c>
      <c r="BQ525" s="5">
        <f t="shared" si="62"/>
        <v>5.763137071</v>
      </c>
      <c r="BR525" s="5">
        <f t="shared" si="63"/>
        <v>86.44705606</v>
      </c>
      <c r="BS525" s="5">
        <f t="shared" si="64"/>
        <v>0</v>
      </c>
      <c r="BT525" s="5">
        <f t="shared" si="65"/>
        <v>0</v>
      </c>
    </row>
    <row r="526" ht="13.5" customHeight="1">
      <c r="A526" s="5"/>
      <c r="B526" s="5">
        <f t="shared" si="66"/>
        <v>236</v>
      </c>
      <c r="C526" s="5">
        <f t="shared" si="10"/>
        <v>0.6822699804</v>
      </c>
      <c r="D526" s="5">
        <f t="shared" si="11"/>
        <v>68.24005618</v>
      </c>
      <c r="E526" s="5">
        <f t="shared" si="12"/>
        <v>0.6521222533</v>
      </c>
      <c r="F526" s="5">
        <f t="shared" si="13"/>
        <v>4.806720283</v>
      </c>
      <c r="G526" s="5">
        <f t="shared" si="14"/>
        <v>38.45376226</v>
      </c>
      <c r="H526" s="5">
        <f t="shared" si="15"/>
        <v>29.78629392</v>
      </c>
      <c r="I526" s="5">
        <f t="shared" si="16"/>
        <v>2978.629392</v>
      </c>
      <c r="J526" s="5"/>
      <c r="K526" s="5">
        <f t="shared" si="67"/>
        <v>236</v>
      </c>
      <c r="L526" s="5">
        <f t="shared" si="17"/>
        <v>0.9953041731</v>
      </c>
      <c r="M526" s="5">
        <f t="shared" si="18"/>
        <v>81.31820444</v>
      </c>
      <c r="N526" s="5">
        <f t="shared" si="19"/>
        <v>0.2986275403</v>
      </c>
      <c r="O526" s="5">
        <f t="shared" si="20"/>
        <v>4.347925283</v>
      </c>
      <c r="P526" s="5">
        <f t="shared" si="21"/>
        <v>39.13132755</v>
      </c>
      <c r="Q526" s="5">
        <f t="shared" si="22"/>
        <v>42.18687689</v>
      </c>
      <c r="R526" s="5">
        <f t="shared" si="23"/>
        <v>4218.687689</v>
      </c>
      <c r="S526" s="5"/>
      <c r="T526" s="5">
        <f t="shared" si="68"/>
        <v>236</v>
      </c>
      <c r="U526" s="5">
        <f t="shared" si="24"/>
        <v>0.3524671053</v>
      </c>
      <c r="V526" s="5">
        <f t="shared" si="25"/>
        <v>64.17089375</v>
      </c>
      <c r="W526" s="5">
        <f t="shared" si="26"/>
        <v>0.3825520962</v>
      </c>
      <c r="X526" s="5">
        <f t="shared" si="27"/>
        <v>4.892127458</v>
      </c>
      <c r="Y526" s="5">
        <f t="shared" si="28"/>
        <v>48.92127458</v>
      </c>
      <c r="Z526" s="5">
        <f t="shared" si="29"/>
        <v>15.24961917</v>
      </c>
      <c r="AA526" s="5">
        <f t="shared" si="30"/>
        <v>1524.961917</v>
      </c>
      <c r="AB526" s="5"/>
      <c r="AC526" s="5">
        <f t="shared" si="69"/>
        <v>236</v>
      </c>
      <c r="AD526" s="5">
        <f t="shared" si="31"/>
        <v>0.8768280007</v>
      </c>
      <c r="AE526" s="5">
        <f t="shared" si="32"/>
        <v>69.21314037</v>
      </c>
      <c r="AF526" s="5">
        <f t="shared" si="33"/>
        <v>0.5869246808</v>
      </c>
      <c r="AG526" s="5">
        <f t="shared" si="34"/>
        <v>4.968543965</v>
      </c>
      <c r="AH526" s="5">
        <f t="shared" si="35"/>
        <v>54.65398361</v>
      </c>
      <c r="AI526" s="5">
        <f t="shared" si="36"/>
        <v>14.55915676</v>
      </c>
      <c r="AJ526" s="5">
        <f t="shared" si="37"/>
        <v>1455.915676</v>
      </c>
      <c r="AK526" s="5"/>
      <c r="AL526" s="5">
        <f t="shared" si="70"/>
        <v>236</v>
      </c>
      <c r="AM526" s="5">
        <f t="shared" si="38"/>
        <v>0.6751557802</v>
      </c>
      <c r="AN526" s="5">
        <f t="shared" si="39"/>
        <v>66.56283126</v>
      </c>
      <c r="AO526" s="5">
        <f t="shared" si="40"/>
        <v>0.4477282467</v>
      </c>
      <c r="AP526" s="5">
        <f t="shared" si="41"/>
        <v>4.51203813</v>
      </c>
      <c r="AQ526" s="5">
        <f t="shared" si="42"/>
        <v>54.14445756</v>
      </c>
      <c r="AR526" s="5">
        <f t="shared" si="43"/>
        <v>12.41837369</v>
      </c>
      <c r="AS526" s="5">
        <f t="shared" si="44"/>
        <v>1241.837369</v>
      </c>
      <c r="AT526" s="5"/>
      <c r="AU526" s="5">
        <f t="shared" si="71"/>
        <v>236</v>
      </c>
      <c r="AV526" s="5">
        <f t="shared" si="45"/>
        <v>0.9271163887</v>
      </c>
      <c r="AW526" s="5">
        <f t="shared" si="46"/>
        <v>79.16180983</v>
      </c>
      <c r="AX526" s="5">
        <f t="shared" si="47"/>
        <v>0.50180966</v>
      </c>
      <c r="AY526" s="5">
        <f t="shared" si="48"/>
        <v>4.725892355</v>
      </c>
      <c r="AZ526" s="5">
        <f t="shared" si="49"/>
        <v>61.43660061</v>
      </c>
      <c r="BA526" s="5">
        <f t="shared" si="50"/>
        <v>17.72520922</v>
      </c>
      <c r="BB526" s="5">
        <f t="shared" si="51"/>
        <v>1772.520922</v>
      </c>
      <c r="BC526" s="5"/>
      <c r="BD526" s="5">
        <f t="shared" si="72"/>
        <v>236</v>
      </c>
      <c r="BE526" s="5">
        <f t="shared" si="52"/>
        <v>0.6976272753</v>
      </c>
      <c r="BF526" s="5">
        <f t="shared" si="53"/>
        <v>67.54410598</v>
      </c>
      <c r="BG526" s="5">
        <f t="shared" si="54"/>
        <v>0.2583529205</v>
      </c>
      <c r="BH526" s="5">
        <f t="shared" si="55"/>
        <v>4.360932811</v>
      </c>
      <c r="BI526" s="5">
        <f t="shared" si="56"/>
        <v>61.05305936</v>
      </c>
      <c r="BJ526" s="5">
        <f t="shared" si="57"/>
        <v>6.491046626</v>
      </c>
      <c r="BK526" s="5">
        <f t="shared" si="58"/>
        <v>649.1046626</v>
      </c>
      <c r="BL526" s="5"/>
      <c r="BM526" s="5">
        <f t="shared" si="73"/>
        <v>236</v>
      </c>
      <c r="BN526" s="5">
        <f t="shared" si="59"/>
        <v>0.07107396054</v>
      </c>
      <c r="BO526" s="5">
        <f t="shared" si="60"/>
        <v>53.00207468</v>
      </c>
      <c r="BP526" s="5">
        <f t="shared" si="61"/>
        <v>0.550404243</v>
      </c>
      <c r="BQ526" s="5">
        <f t="shared" si="62"/>
        <v>4.864451363</v>
      </c>
      <c r="BR526" s="5">
        <f t="shared" si="63"/>
        <v>72.96677044</v>
      </c>
      <c r="BS526" s="5">
        <f t="shared" si="64"/>
        <v>0</v>
      </c>
      <c r="BT526" s="5">
        <f t="shared" si="65"/>
        <v>0</v>
      </c>
    </row>
    <row r="527" ht="13.5" customHeight="1">
      <c r="A527" s="5"/>
      <c r="B527" s="5">
        <f t="shared" si="66"/>
        <v>237</v>
      </c>
      <c r="C527" s="5">
        <f t="shared" si="10"/>
        <v>0.5846665294</v>
      </c>
      <c r="D527" s="5">
        <f t="shared" si="11"/>
        <v>69.84227143</v>
      </c>
      <c r="E527" s="5">
        <f t="shared" si="12"/>
        <v>0.5875696501</v>
      </c>
      <c r="F527" s="5">
        <f t="shared" si="13"/>
        <v>4.866890574</v>
      </c>
      <c r="G527" s="5">
        <f t="shared" si="14"/>
        <v>38.93512459</v>
      </c>
      <c r="H527" s="5">
        <f t="shared" si="15"/>
        <v>30.90714683</v>
      </c>
      <c r="I527" s="5">
        <f t="shared" si="16"/>
        <v>3090.714683</v>
      </c>
      <c r="J527" s="5"/>
      <c r="K527" s="5">
        <f t="shared" si="67"/>
        <v>237</v>
      </c>
      <c r="L527" s="5">
        <f t="shared" si="17"/>
        <v>0.8069939357</v>
      </c>
      <c r="M527" s="5">
        <f t="shared" si="18"/>
        <v>68.35581997</v>
      </c>
      <c r="N527" s="5">
        <f t="shared" si="19"/>
        <v>0.2687972444</v>
      </c>
      <c r="O527" s="5">
        <f t="shared" si="20"/>
        <v>4.379919391</v>
      </c>
      <c r="P527" s="5">
        <f t="shared" si="21"/>
        <v>39.41927452</v>
      </c>
      <c r="Q527" s="5">
        <f t="shared" si="22"/>
        <v>28.93654545</v>
      </c>
      <c r="R527" s="5">
        <f t="shared" si="23"/>
        <v>2893.654545</v>
      </c>
      <c r="S527" s="5"/>
      <c r="T527" s="5">
        <f t="shared" si="68"/>
        <v>237</v>
      </c>
      <c r="U527" s="5">
        <f t="shared" si="24"/>
        <v>0.1090287634</v>
      </c>
      <c r="V527" s="5">
        <f t="shared" si="25"/>
        <v>58.52219118</v>
      </c>
      <c r="W527" s="5">
        <f t="shared" si="26"/>
        <v>0.02054069073</v>
      </c>
      <c r="X527" s="5">
        <f t="shared" si="27"/>
        <v>4.208758782</v>
      </c>
      <c r="Y527" s="5">
        <f t="shared" si="28"/>
        <v>42.08758782</v>
      </c>
      <c r="Z527" s="5">
        <f t="shared" si="29"/>
        <v>16.43460336</v>
      </c>
      <c r="AA527" s="5">
        <f t="shared" si="30"/>
        <v>1643.460336</v>
      </c>
      <c r="AB527" s="5"/>
      <c r="AC527" s="5">
        <f t="shared" si="69"/>
        <v>237</v>
      </c>
      <c r="AD527" s="5">
        <f t="shared" si="31"/>
        <v>0.4489774924</v>
      </c>
      <c r="AE527" s="5">
        <f t="shared" si="32"/>
        <v>62.52137135</v>
      </c>
      <c r="AF527" s="5">
        <f t="shared" si="33"/>
        <v>0.8235075541</v>
      </c>
      <c r="AG527" s="5">
        <f t="shared" si="34"/>
        <v>5.373817914</v>
      </c>
      <c r="AH527" s="5">
        <f t="shared" si="35"/>
        <v>59.11199706</v>
      </c>
      <c r="AI527" s="5">
        <f t="shared" si="36"/>
        <v>3.409374293</v>
      </c>
      <c r="AJ527" s="5">
        <f t="shared" si="37"/>
        <v>340.9374293</v>
      </c>
      <c r="AK527" s="5"/>
      <c r="AL527" s="5">
        <f t="shared" si="70"/>
        <v>237</v>
      </c>
      <c r="AM527" s="5">
        <f t="shared" si="38"/>
        <v>0.5989860522</v>
      </c>
      <c r="AN527" s="5">
        <f t="shared" si="39"/>
        <v>65.7918036</v>
      </c>
      <c r="AO527" s="5">
        <f t="shared" si="40"/>
        <v>0.7402595208</v>
      </c>
      <c r="AP527" s="5">
        <f t="shared" si="41"/>
        <v>5.187691055</v>
      </c>
      <c r="AQ527" s="5">
        <f t="shared" si="42"/>
        <v>62.25229266</v>
      </c>
      <c r="AR527" s="5">
        <f t="shared" si="43"/>
        <v>3.539510935</v>
      </c>
      <c r="AS527" s="5">
        <f t="shared" si="44"/>
        <v>353.9510935</v>
      </c>
      <c r="AT527" s="5"/>
      <c r="AU527" s="5">
        <f t="shared" si="71"/>
        <v>237</v>
      </c>
      <c r="AV527" s="5">
        <f t="shared" si="45"/>
        <v>0.9826919716</v>
      </c>
      <c r="AW527" s="5">
        <f t="shared" si="46"/>
        <v>81.90993723</v>
      </c>
      <c r="AX527" s="5">
        <f t="shared" si="47"/>
        <v>0.6571446847</v>
      </c>
      <c r="AY527" s="5">
        <f t="shared" si="48"/>
        <v>4.763677802</v>
      </c>
      <c r="AZ527" s="5">
        <f t="shared" si="49"/>
        <v>61.92781142</v>
      </c>
      <c r="BA527" s="5">
        <f t="shared" si="50"/>
        <v>19.98212581</v>
      </c>
      <c r="BB527" s="5">
        <f t="shared" si="51"/>
        <v>1998.212581</v>
      </c>
      <c r="BC527" s="5"/>
      <c r="BD527" s="5">
        <f t="shared" si="72"/>
        <v>237</v>
      </c>
      <c r="BE527" s="5">
        <f t="shared" si="52"/>
        <v>0.6622420822</v>
      </c>
      <c r="BF527" s="5">
        <f t="shared" si="53"/>
        <v>67.1119246</v>
      </c>
      <c r="BG527" s="5">
        <f t="shared" si="54"/>
        <v>0.8231591757</v>
      </c>
      <c r="BH527" s="5">
        <f t="shared" si="55"/>
        <v>5.101837458</v>
      </c>
      <c r="BI527" s="5">
        <f t="shared" si="56"/>
        <v>71.42572441</v>
      </c>
      <c r="BJ527" s="5">
        <f t="shared" si="57"/>
        <v>0</v>
      </c>
      <c r="BK527" s="5">
        <f t="shared" si="58"/>
        <v>0</v>
      </c>
      <c r="BL527" s="5"/>
      <c r="BM527" s="5">
        <f t="shared" si="73"/>
        <v>237</v>
      </c>
      <c r="BN527" s="5">
        <f t="shared" si="59"/>
        <v>0.0881285975</v>
      </c>
      <c r="BO527" s="5">
        <f t="shared" si="60"/>
        <v>50.24070064</v>
      </c>
      <c r="BP527" s="5">
        <f t="shared" si="61"/>
        <v>0.2263569826</v>
      </c>
      <c r="BQ527" s="5">
        <f t="shared" si="62"/>
        <v>4.184660797</v>
      </c>
      <c r="BR527" s="5">
        <f t="shared" si="63"/>
        <v>62.76991195</v>
      </c>
      <c r="BS527" s="5">
        <f t="shared" si="64"/>
        <v>0</v>
      </c>
      <c r="BT527" s="5">
        <f t="shared" si="65"/>
        <v>0</v>
      </c>
    </row>
    <row r="528" ht="13.5" customHeight="1">
      <c r="A528" s="5"/>
      <c r="B528" s="5">
        <f t="shared" si="66"/>
        <v>238</v>
      </c>
      <c r="C528" s="5">
        <f t="shared" si="10"/>
        <v>0.1089843379</v>
      </c>
      <c r="D528" s="5">
        <f t="shared" si="11"/>
        <v>59.50982812</v>
      </c>
      <c r="E528" s="5">
        <f t="shared" si="12"/>
        <v>0.5297853449</v>
      </c>
      <c r="F528" s="5">
        <f t="shared" si="13"/>
        <v>4.796245209</v>
      </c>
      <c r="G528" s="5">
        <f t="shared" si="14"/>
        <v>38.36996167</v>
      </c>
      <c r="H528" s="5">
        <f t="shared" si="15"/>
        <v>21.13986645</v>
      </c>
      <c r="I528" s="5">
        <f t="shared" si="16"/>
        <v>2113.986645</v>
      </c>
      <c r="J528" s="5"/>
      <c r="K528" s="5">
        <f t="shared" si="67"/>
        <v>238</v>
      </c>
      <c r="L528" s="5">
        <f t="shared" si="17"/>
        <v>0.896269342</v>
      </c>
      <c r="M528" s="5">
        <f t="shared" si="18"/>
        <v>68.23009213</v>
      </c>
      <c r="N528" s="5">
        <f t="shared" si="19"/>
        <v>0.8798559216</v>
      </c>
      <c r="O528" s="5">
        <f t="shared" si="20"/>
        <v>5.387558666</v>
      </c>
      <c r="P528" s="5">
        <f t="shared" si="21"/>
        <v>48.488028</v>
      </c>
      <c r="Q528" s="5">
        <f t="shared" si="22"/>
        <v>19.74206413</v>
      </c>
      <c r="R528" s="5">
        <f t="shared" si="23"/>
        <v>1974.206413</v>
      </c>
      <c r="S528" s="5"/>
      <c r="T528" s="5">
        <f t="shared" si="68"/>
        <v>238</v>
      </c>
      <c r="U528" s="5">
        <f t="shared" si="24"/>
        <v>0.5308925647</v>
      </c>
      <c r="V528" s="5">
        <f t="shared" si="25"/>
        <v>61.73871176</v>
      </c>
      <c r="W528" s="5">
        <f t="shared" si="26"/>
        <v>0.9751506901</v>
      </c>
      <c r="X528" s="5">
        <f t="shared" si="27"/>
        <v>5.603473809</v>
      </c>
      <c r="Y528" s="5">
        <f t="shared" si="28"/>
        <v>56.03473809</v>
      </c>
      <c r="Z528" s="5">
        <f t="shared" si="29"/>
        <v>5.703973673</v>
      </c>
      <c r="AA528" s="5">
        <f t="shared" si="30"/>
        <v>570.3973673</v>
      </c>
      <c r="AB528" s="5"/>
      <c r="AC528" s="5">
        <f t="shared" si="69"/>
        <v>238</v>
      </c>
      <c r="AD528" s="5">
        <f t="shared" si="31"/>
        <v>0.7771322222</v>
      </c>
      <c r="AE528" s="5">
        <f t="shared" si="32"/>
        <v>65.90761214</v>
      </c>
      <c r="AF528" s="5">
        <f t="shared" si="33"/>
        <v>0.007257709899</v>
      </c>
      <c r="AG528" s="5">
        <f t="shared" si="34"/>
        <v>4.460567442</v>
      </c>
      <c r="AH528" s="5">
        <f t="shared" si="35"/>
        <v>49.06624186</v>
      </c>
      <c r="AI528" s="5">
        <f t="shared" si="36"/>
        <v>16.84137028</v>
      </c>
      <c r="AJ528" s="5">
        <f t="shared" si="37"/>
        <v>1684.137028</v>
      </c>
      <c r="AK528" s="5"/>
      <c r="AL528" s="5">
        <f t="shared" si="70"/>
        <v>238</v>
      </c>
      <c r="AM528" s="5">
        <f t="shared" si="38"/>
        <v>0.2721331572</v>
      </c>
      <c r="AN528" s="5">
        <f t="shared" si="39"/>
        <v>61.6752307</v>
      </c>
      <c r="AO528" s="5">
        <f t="shared" si="40"/>
        <v>0.002475531383</v>
      </c>
      <c r="AP528" s="5">
        <f t="shared" si="41"/>
        <v>4.386067864</v>
      </c>
      <c r="AQ528" s="5">
        <f t="shared" si="42"/>
        <v>52.63281437</v>
      </c>
      <c r="AR528" s="5">
        <f t="shared" si="43"/>
        <v>9.04241633</v>
      </c>
      <c r="AS528" s="5">
        <f t="shared" si="44"/>
        <v>904.241633</v>
      </c>
      <c r="AT528" s="5"/>
      <c r="AU528" s="5">
        <f t="shared" si="71"/>
        <v>238</v>
      </c>
      <c r="AV528" s="5">
        <f t="shared" si="45"/>
        <v>0.8683640665</v>
      </c>
      <c r="AW528" s="5">
        <f t="shared" si="46"/>
        <v>68.73288851</v>
      </c>
      <c r="AX528" s="5">
        <f t="shared" si="47"/>
        <v>0.1337411361</v>
      </c>
      <c r="AY528" s="5">
        <f t="shared" si="48"/>
        <v>4.392940134</v>
      </c>
      <c r="AZ528" s="5">
        <f t="shared" si="49"/>
        <v>57.10822174</v>
      </c>
      <c r="BA528" s="5">
        <f t="shared" si="50"/>
        <v>11.62466678</v>
      </c>
      <c r="BB528" s="5">
        <f t="shared" si="51"/>
        <v>1162.466678</v>
      </c>
      <c r="BC528" s="5"/>
      <c r="BD528" s="5">
        <f t="shared" si="72"/>
        <v>238</v>
      </c>
      <c r="BE528" s="5">
        <f t="shared" si="52"/>
        <v>0.5983436621</v>
      </c>
      <c r="BF528" s="5">
        <f t="shared" si="53"/>
        <v>65.5356279</v>
      </c>
      <c r="BG528" s="5">
        <f t="shared" si="54"/>
        <v>0.8493006633</v>
      </c>
      <c r="BH528" s="5">
        <f t="shared" si="55"/>
        <v>5.383610979</v>
      </c>
      <c r="BI528" s="5">
        <f t="shared" si="56"/>
        <v>75.37055371</v>
      </c>
      <c r="BJ528" s="5">
        <f t="shared" si="57"/>
        <v>0</v>
      </c>
      <c r="BK528" s="5">
        <f t="shared" si="58"/>
        <v>0</v>
      </c>
      <c r="BL528" s="5"/>
      <c r="BM528" s="5">
        <f t="shared" si="73"/>
        <v>238</v>
      </c>
      <c r="BN528" s="5">
        <f t="shared" si="59"/>
        <v>0.5502338044</v>
      </c>
      <c r="BO528" s="5">
        <f t="shared" si="60"/>
        <v>67.95517564</v>
      </c>
      <c r="BP528" s="5">
        <f t="shared" si="61"/>
        <v>0.06748226925</v>
      </c>
      <c r="BQ528" s="5">
        <f t="shared" si="62"/>
        <v>4.083874691</v>
      </c>
      <c r="BR528" s="5">
        <f t="shared" si="63"/>
        <v>61.25812036</v>
      </c>
      <c r="BS528" s="5">
        <f t="shared" si="64"/>
        <v>6.697055277</v>
      </c>
      <c r="BT528" s="5">
        <f t="shared" si="65"/>
        <v>669.7055277</v>
      </c>
    </row>
    <row r="529" ht="13.5" customHeight="1">
      <c r="A529" s="5"/>
      <c r="B529" s="5">
        <f t="shared" si="66"/>
        <v>239</v>
      </c>
      <c r="C529" s="5">
        <f t="shared" si="10"/>
        <v>0.06668135748</v>
      </c>
      <c r="D529" s="5">
        <f t="shared" si="11"/>
        <v>54.04793786</v>
      </c>
      <c r="E529" s="5">
        <f t="shared" si="12"/>
        <v>0.5970044356</v>
      </c>
      <c r="F529" s="5">
        <f t="shared" si="13"/>
        <v>4.979858702</v>
      </c>
      <c r="G529" s="5">
        <f t="shared" si="14"/>
        <v>39.83886962</v>
      </c>
      <c r="H529" s="5">
        <f t="shared" si="15"/>
        <v>14.20906825</v>
      </c>
      <c r="I529" s="5">
        <f t="shared" si="16"/>
        <v>1420.906825</v>
      </c>
      <c r="J529" s="5"/>
      <c r="K529" s="5">
        <f t="shared" si="67"/>
        <v>239</v>
      </c>
      <c r="L529" s="5">
        <f t="shared" si="17"/>
        <v>0.5187902748</v>
      </c>
      <c r="M529" s="5">
        <f t="shared" si="18"/>
        <v>63.64886055</v>
      </c>
      <c r="N529" s="5">
        <f t="shared" si="19"/>
        <v>0.2321735223</v>
      </c>
      <c r="O529" s="5">
        <f t="shared" si="20"/>
        <v>4.44698331</v>
      </c>
      <c r="P529" s="5">
        <f t="shared" si="21"/>
        <v>40.02284979</v>
      </c>
      <c r="Q529" s="5">
        <f t="shared" si="22"/>
        <v>23.62601076</v>
      </c>
      <c r="R529" s="5">
        <f t="shared" si="23"/>
        <v>2362.601076</v>
      </c>
      <c r="S529" s="5"/>
      <c r="T529" s="5">
        <f t="shared" si="68"/>
        <v>239</v>
      </c>
      <c r="U529" s="5">
        <f t="shared" si="24"/>
        <v>0.1451099908</v>
      </c>
      <c r="V529" s="5">
        <f t="shared" si="25"/>
        <v>57.19536951</v>
      </c>
      <c r="W529" s="5">
        <f t="shared" si="26"/>
        <v>0.322524632</v>
      </c>
      <c r="X529" s="5">
        <f t="shared" si="27"/>
        <v>4.702935329</v>
      </c>
      <c r="Y529" s="5">
        <f t="shared" si="28"/>
        <v>47.02935329</v>
      </c>
      <c r="Z529" s="5">
        <f t="shared" si="29"/>
        <v>10.16601622</v>
      </c>
      <c r="AA529" s="5">
        <f t="shared" si="30"/>
        <v>1016.601622</v>
      </c>
      <c r="AB529" s="5"/>
      <c r="AC529" s="5">
        <f t="shared" si="69"/>
        <v>239</v>
      </c>
      <c r="AD529" s="5">
        <f t="shared" si="31"/>
        <v>0.6605418989</v>
      </c>
      <c r="AE529" s="5">
        <f t="shared" si="32"/>
        <v>68.19592916</v>
      </c>
      <c r="AF529" s="5">
        <f t="shared" si="33"/>
        <v>0.488359446</v>
      </c>
      <c r="AG529" s="5">
        <f t="shared" si="34"/>
        <v>4.721761911</v>
      </c>
      <c r="AH529" s="5">
        <f t="shared" si="35"/>
        <v>51.93938102</v>
      </c>
      <c r="AI529" s="5">
        <f t="shared" si="36"/>
        <v>16.25654814</v>
      </c>
      <c r="AJ529" s="5">
        <f t="shared" si="37"/>
        <v>1625.654814</v>
      </c>
      <c r="AK529" s="5"/>
      <c r="AL529" s="5">
        <f t="shared" si="70"/>
        <v>239</v>
      </c>
      <c r="AM529" s="5">
        <f t="shared" si="38"/>
        <v>0.876016818</v>
      </c>
      <c r="AN529" s="5">
        <f t="shared" si="39"/>
        <v>66.74196114</v>
      </c>
      <c r="AO529" s="5">
        <f t="shared" si="40"/>
        <v>0.6562416835</v>
      </c>
      <c r="AP529" s="5">
        <f t="shared" si="41"/>
        <v>4.780714804</v>
      </c>
      <c r="AQ529" s="5">
        <f t="shared" si="42"/>
        <v>57.36857765</v>
      </c>
      <c r="AR529" s="5">
        <f t="shared" si="43"/>
        <v>9.373383486</v>
      </c>
      <c r="AS529" s="5">
        <f t="shared" si="44"/>
        <v>937.3383486</v>
      </c>
      <c r="AT529" s="5"/>
      <c r="AU529" s="5">
        <f t="shared" si="71"/>
        <v>239</v>
      </c>
      <c r="AV529" s="5">
        <f t="shared" si="45"/>
        <v>0.4149802651</v>
      </c>
      <c r="AW529" s="5">
        <f t="shared" si="46"/>
        <v>60.87246701</v>
      </c>
      <c r="AX529" s="5">
        <f t="shared" si="47"/>
        <v>0.909310249</v>
      </c>
      <c r="AY529" s="5">
        <f t="shared" si="48"/>
        <v>5.78122218</v>
      </c>
      <c r="AZ529" s="5">
        <f t="shared" si="49"/>
        <v>75.15588834</v>
      </c>
      <c r="BA529" s="5">
        <f t="shared" si="50"/>
        <v>0</v>
      </c>
      <c r="BB529" s="5">
        <f t="shared" si="51"/>
        <v>0</v>
      </c>
      <c r="BC529" s="5"/>
      <c r="BD529" s="5">
        <f t="shared" si="72"/>
        <v>239</v>
      </c>
      <c r="BE529" s="5">
        <f t="shared" si="52"/>
        <v>0.7714793158</v>
      </c>
      <c r="BF529" s="5">
        <f t="shared" si="53"/>
        <v>67.64496233</v>
      </c>
      <c r="BG529" s="5">
        <f t="shared" si="54"/>
        <v>0.9574127846</v>
      </c>
      <c r="BH529" s="5">
        <f t="shared" si="55"/>
        <v>5.894655633</v>
      </c>
      <c r="BI529" s="5">
        <f t="shared" si="56"/>
        <v>82.52517887</v>
      </c>
      <c r="BJ529" s="5">
        <f t="shared" si="57"/>
        <v>0</v>
      </c>
      <c r="BK529" s="5">
        <f t="shared" si="58"/>
        <v>0</v>
      </c>
      <c r="BL529" s="5"/>
      <c r="BM529" s="5">
        <f t="shared" si="73"/>
        <v>239</v>
      </c>
      <c r="BN529" s="5">
        <f t="shared" si="59"/>
        <v>0.8281046666</v>
      </c>
      <c r="BO529" s="5">
        <f t="shared" si="60"/>
        <v>65.46988172</v>
      </c>
      <c r="BP529" s="5">
        <f t="shared" si="61"/>
        <v>0.7691436671</v>
      </c>
      <c r="BQ529" s="5">
        <f t="shared" si="62"/>
        <v>5.140024453</v>
      </c>
      <c r="BR529" s="5">
        <f t="shared" si="63"/>
        <v>77.1003668</v>
      </c>
      <c r="BS529" s="5">
        <f t="shared" si="64"/>
        <v>0</v>
      </c>
      <c r="BT529" s="5">
        <f t="shared" si="65"/>
        <v>0</v>
      </c>
    </row>
    <row r="530" ht="13.5" customHeight="1">
      <c r="A530" s="5"/>
      <c r="B530" s="5">
        <f t="shared" si="66"/>
        <v>240</v>
      </c>
      <c r="C530" s="5">
        <f t="shared" si="10"/>
        <v>0.3626281693</v>
      </c>
      <c r="D530" s="5">
        <f t="shared" si="11"/>
        <v>64.77475616</v>
      </c>
      <c r="E530" s="5">
        <f t="shared" si="12"/>
        <v>0.144191709</v>
      </c>
      <c r="F530" s="5">
        <f t="shared" si="13"/>
        <v>4.279839147</v>
      </c>
      <c r="G530" s="5">
        <f t="shared" si="14"/>
        <v>34.23871317</v>
      </c>
      <c r="H530" s="5">
        <f t="shared" si="15"/>
        <v>30.53604299</v>
      </c>
      <c r="I530" s="5">
        <f t="shared" si="16"/>
        <v>3053.604299</v>
      </c>
      <c r="J530" s="5"/>
      <c r="K530" s="5">
        <f t="shared" si="67"/>
        <v>240</v>
      </c>
      <c r="L530" s="5">
        <f t="shared" si="17"/>
        <v>0.9373013769</v>
      </c>
      <c r="M530" s="5">
        <f t="shared" si="18"/>
        <v>79.26222672</v>
      </c>
      <c r="N530" s="5">
        <f t="shared" si="19"/>
        <v>0.9381221992</v>
      </c>
      <c r="O530" s="5">
        <f t="shared" si="20"/>
        <v>5.644794287</v>
      </c>
      <c r="P530" s="5">
        <f t="shared" si="21"/>
        <v>50.80314859</v>
      </c>
      <c r="Q530" s="5">
        <f t="shared" si="22"/>
        <v>28.45907813</v>
      </c>
      <c r="R530" s="5">
        <f t="shared" si="23"/>
        <v>2845.907813</v>
      </c>
      <c r="S530" s="5"/>
      <c r="T530" s="5">
        <f t="shared" si="68"/>
        <v>240</v>
      </c>
      <c r="U530" s="5">
        <f t="shared" si="24"/>
        <v>0.7584261732</v>
      </c>
      <c r="V530" s="5">
        <f t="shared" si="25"/>
        <v>68.71105836</v>
      </c>
      <c r="W530" s="5">
        <f t="shared" si="26"/>
        <v>0.9761894429</v>
      </c>
      <c r="X530" s="5">
        <f t="shared" si="27"/>
        <v>5.778293711</v>
      </c>
      <c r="Y530" s="5">
        <f t="shared" si="28"/>
        <v>57.78293711</v>
      </c>
      <c r="Z530" s="5">
        <f t="shared" si="29"/>
        <v>10.92812125</v>
      </c>
      <c r="AA530" s="5">
        <f t="shared" si="30"/>
        <v>1092.812125</v>
      </c>
      <c r="AB530" s="5"/>
      <c r="AC530" s="5">
        <f t="shared" si="69"/>
        <v>240</v>
      </c>
      <c r="AD530" s="5">
        <f t="shared" si="31"/>
        <v>0.9657081542</v>
      </c>
      <c r="AE530" s="5">
        <f t="shared" si="32"/>
        <v>76.92132901</v>
      </c>
      <c r="AF530" s="5">
        <f t="shared" si="33"/>
        <v>0.02400628484</v>
      </c>
      <c r="AG530" s="5">
        <f t="shared" si="34"/>
        <v>4.106563748</v>
      </c>
      <c r="AH530" s="5">
        <f t="shared" si="35"/>
        <v>45.17220123</v>
      </c>
      <c r="AI530" s="5">
        <f t="shared" si="36"/>
        <v>31.74912778</v>
      </c>
      <c r="AJ530" s="5">
        <f t="shared" si="37"/>
        <v>3174.912778</v>
      </c>
      <c r="AK530" s="5"/>
      <c r="AL530" s="5">
        <f t="shared" si="70"/>
        <v>240</v>
      </c>
      <c r="AM530" s="5">
        <f t="shared" si="38"/>
        <v>0.6840973415</v>
      </c>
      <c r="AN530" s="5">
        <f t="shared" si="39"/>
        <v>65.52193691</v>
      </c>
      <c r="AO530" s="5">
        <f t="shared" si="40"/>
        <v>0.3227694445</v>
      </c>
      <c r="AP530" s="5">
        <f t="shared" si="41"/>
        <v>4.880260127</v>
      </c>
      <c r="AQ530" s="5">
        <f t="shared" si="42"/>
        <v>58.56312153</v>
      </c>
      <c r="AR530" s="5">
        <f t="shared" si="43"/>
        <v>6.958815378</v>
      </c>
      <c r="AS530" s="5">
        <f t="shared" si="44"/>
        <v>695.8815378</v>
      </c>
      <c r="AT530" s="5"/>
      <c r="AU530" s="5">
        <f t="shared" si="71"/>
        <v>240</v>
      </c>
      <c r="AV530" s="5">
        <f t="shared" si="45"/>
        <v>0.7240074714</v>
      </c>
      <c r="AW530" s="5">
        <f t="shared" si="46"/>
        <v>65.37802587</v>
      </c>
      <c r="AX530" s="5">
        <f t="shared" si="47"/>
        <v>0.7360047636</v>
      </c>
      <c r="AY530" s="5">
        <f t="shared" si="48"/>
        <v>5.033069947</v>
      </c>
      <c r="AZ530" s="5">
        <f t="shared" si="49"/>
        <v>65.42990932</v>
      </c>
      <c r="BA530" s="5">
        <f t="shared" si="50"/>
        <v>0</v>
      </c>
      <c r="BB530" s="5">
        <f t="shared" si="51"/>
        <v>0</v>
      </c>
      <c r="BC530" s="5"/>
      <c r="BD530" s="5">
        <f t="shared" si="72"/>
        <v>240</v>
      </c>
      <c r="BE530" s="5">
        <f t="shared" si="52"/>
        <v>0.9455685396</v>
      </c>
      <c r="BF530" s="5">
        <f t="shared" si="53"/>
        <v>75.31782702</v>
      </c>
      <c r="BG530" s="5">
        <f t="shared" si="54"/>
        <v>0.7181976512</v>
      </c>
      <c r="BH530" s="5">
        <f t="shared" si="55"/>
        <v>5.119644641</v>
      </c>
      <c r="BI530" s="5">
        <f t="shared" si="56"/>
        <v>71.67502498</v>
      </c>
      <c r="BJ530" s="5">
        <f t="shared" si="57"/>
        <v>3.642802043</v>
      </c>
      <c r="BK530" s="5">
        <f t="shared" si="58"/>
        <v>364.2802043</v>
      </c>
      <c r="BL530" s="5"/>
      <c r="BM530" s="5">
        <f t="shared" si="73"/>
        <v>240</v>
      </c>
      <c r="BN530" s="5">
        <f t="shared" si="59"/>
        <v>0.1366664288</v>
      </c>
      <c r="BO530" s="5">
        <f t="shared" si="60"/>
        <v>58.00878224</v>
      </c>
      <c r="BP530" s="5">
        <f t="shared" si="61"/>
        <v>0.7584762824</v>
      </c>
      <c r="BQ530" s="5">
        <f t="shared" si="62"/>
        <v>5.339531853</v>
      </c>
      <c r="BR530" s="5">
        <f t="shared" si="63"/>
        <v>80.09297779</v>
      </c>
      <c r="BS530" s="5">
        <f t="shared" si="64"/>
        <v>0</v>
      </c>
      <c r="BT530" s="5">
        <f t="shared" si="65"/>
        <v>0</v>
      </c>
    </row>
    <row r="531" ht="13.5" customHeight="1">
      <c r="A531" s="5"/>
      <c r="B531" s="5">
        <f t="shared" si="66"/>
        <v>241</v>
      </c>
      <c r="C531" s="5">
        <f t="shared" si="10"/>
        <v>0.2101300681</v>
      </c>
      <c r="D531" s="5">
        <f t="shared" si="11"/>
        <v>59.17076497</v>
      </c>
      <c r="E531" s="5">
        <f t="shared" si="12"/>
        <v>0.9892274769</v>
      </c>
      <c r="F531" s="5">
        <f t="shared" si="13"/>
        <v>5.795713586</v>
      </c>
      <c r="G531" s="5">
        <f t="shared" si="14"/>
        <v>46.36570869</v>
      </c>
      <c r="H531" s="5">
        <f t="shared" si="15"/>
        <v>12.80505628</v>
      </c>
      <c r="I531" s="5">
        <f t="shared" si="16"/>
        <v>1280.505628</v>
      </c>
      <c r="J531" s="5"/>
      <c r="K531" s="5">
        <f t="shared" si="67"/>
        <v>241</v>
      </c>
      <c r="L531" s="5">
        <f t="shared" si="17"/>
        <v>0.6390747351</v>
      </c>
      <c r="M531" s="5">
        <f t="shared" si="18"/>
        <v>67.75698513</v>
      </c>
      <c r="N531" s="5">
        <f t="shared" si="19"/>
        <v>0.2194926123</v>
      </c>
      <c r="O531" s="5">
        <f t="shared" si="20"/>
        <v>4.215513752</v>
      </c>
      <c r="P531" s="5">
        <f t="shared" si="21"/>
        <v>37.93962376</v>
      </c>
      <c r="Q531" s="5">
        <f t="shared" si="22"/>
        <v>29.81736137</v>
      </c>
      <c r="R531" s="5">
        <f t="shared" si="23"/>
        <v>2981.736137</v>
      </c>
      <c r="S531" s="5"/>
      <c r="T531" s="5">
        <f t="shared" si="68"/>
        <v>241</v>
      </c>
      <c r="U531" s="5">
        <f t="shared" si="24"/>
        <v>0.9672780036</v>
      </c>
      <c r="V531" s="5">
        <f t="shared" si="25"/>
        <v>78.70691813</v>
      </c>
      <c r="W531" s="5">
        <f t="shared" si="26"/>
        <v>0.546032256</v>
      </c>
      <c r="X531" s="5">
        <f t="shared" si="27"/>
        <v>4.768745708</v>
      </c>
      <c r="Y531" s="5">
        <f t="shared" si="28"/>
        <v>47.68745708</v>
      </c>
      <c r="Z531" s="5">
        <f t="shared" si="29"/>
        <v>31.01946105</v>
      </c>
      <c r="AA531" s="5">
        <f t="shared" si="30"/>
        <v>3101.946105</v>
      </c>
      <c r="AB531" s="5"/>
      <c r="AC531" s="5">
        <f t="shared" si="69"/>
        <v>241</v>
      </c>
      <c r="AD531" s="5">
        <f t="shared" si="31"/>
        <v>0.8404347458</v>
      </c>
      <c r="AE531" s="5">
        <f t="shared" si="32"/>
        <v>67.64571312</v>
      </c>
      <c r="AF531" s="5">
        <f t="shared" si="33"/>
        <v>0.7100106708</v>
      </c>
      <c r="AG531" s="5">
        <f t="shared" si="34"/>
        <v>5.152777561</v>
      </c>
      <c r="AH531" s="5">
        <f t="shared" si="35"/>
        <v>56.68055317</v>
      </c>
      <c r="AI531" s="5">
        <f t="shared" si="36"/>
        <v>10.96515995</v>
      </c>
      <c r="AJ531" s="5">
        <f t="shared" si="37"/>
        <v>1096.515995</v>
      </c>
      <c r="AK531" s="5"/>
      <c r="AL531" s="5">
        <f t="shared" si="70"/>
        <v>241</v>
      </c>
      <c r="AM531" s="5">
        <f t="shared" si="38"/>
        <v>0.79768502</v>
      </c>
      <c r="AN531" s="5">
        <f t="shared" si="39"/>
        <v>65.04997864</v>
      </c>
      <c r="AO531" s="5">
        <f t="shared" si="40"/>
        <v>0.03002288842</v>
      </c>
      <c r="AP531" s="5">
        <f t="shared" si="41"/>
        <v>4.008147906</v>
      </c>
      <c r="AQ531" s="5">
        <f t="shared" si="42"/>
        <v>48.09777487</v>
      </c>
      <c r="AR531" s="5">
        <f t="shared" si="43"/>
        <v>16.95220377</v>
      </c>
      <c r="AS531" s="5">
        <f t="shared" si="44"/>
        <v>1695.220377</v>
      </c>
      <c r="AT531" s="5"/>
      <c r="AU531" s="5">
        <f t="shared" si="71"/>
        <v>241</v>
      </c>
      <c r="AV531" s="5">
        <f t="shared" si="45"/>
        <v>0.207520703</v>
      </c>
      <c r="AW531" s="5">
        <f t="shared" si="46"/>
        <v>59.22279112</v>
      </c>
      <c r="AX531" s="5">
        <f t="shared" si="47"/>
        <v>0.04080413747</v>
      </c>
      <c r="AY531" s="5">
        <f t="shared" si="48"/>
        <v>4.311651869</v>
      </c>
      <c r="AZ531" s="5">
        <f t="shared" si="49"/>
        <v>56.0514743</v>
      </c>
      <c r="BA531" s="5">
        <f t="shared" si="50"/>
        <v>3.171316824</v>
      </c>
      <c r="BB531" s="5">
        <f t="shared" si="51"/>
        <v>317.1316824</v>
      </c>
      <c r="BC531" s="5"/>
      <c r="BD531" s="5">
        <f t="shared" si="72"/>
        <v>241</v>
      </c>
      <c r="BE531" s="5">
        <f t="shared" si="52"/>
        <v>0.0629803188</v>
      </c>
      <c r="BF531" s="5">
        <f t="shared" si="53"/>
        <v>50.51500938</v>
      </c>
      <c r="BG531" s="5">
        <f t="shared" si="54"/>
        <v>0.4557546516</v>
      </c>
      <c r="BH531" s="5">
        <f t="shared" si="55"/>
        <v>4.68633204</v>
      </c>
      <c r="BI531" s="5">
        <f t="shared" si="56"/>
        <v>65.60864855</v>
      </c>
      <c r="BJ531" s="5">
        <f t="shared" si="57"/>
        <v>0</v>
      </c>
      <c r="BK531" s="5">
        <f t="shared" si="58"/>
        <v>0</v>
      </c>
      <c r="BL531" s="5"/>
      <c r="BM531" s="5">
        <f t="shared" si="73"/>
        <v>241</v>
      </c>
      <c r="BN531" s="5">
        <f t="shared" si="59"/>
        <v>0.01991714387</v>
      </c>
      <c r="BO531" s="5">
        <f t="shared" si="60"/>
        <v>53.38178959</v>
      </c>
      <c r="BP531" s="5">
        <f t="shared" si="61"/>
        <v>0.1452657262</v>
      </c>
      <c r="BQ531" s="5">
        <f t="shared" si="62"/>
        <v>4.398836462</v>
      </c>
      <c r="BR531" s="5">
        <f t="shared" si="63"/>
        <v>65.98254694</v>
      </c>
      <c r="BS531" s="5">
        <f t="shared" si="64"/>
        <v>0</v>
      </c>
      <c r="BT531" s="5">
        <f t="shared" si="65"/>
        <v>0</v>
      </c>
    </row>
    <row r="532" ht="13.5" customHeight="1">
      <c r="A532" s="5"/>
      <c r="B532" s="5">
        <f t="shared" si="66"/>
        <v>242</v>
      </c>
      <c r="C532" s="5">
        <f t="shared" si="10"/>
        <v>0.9824749112</v>
      </c>
      <c r="D532" s="5">
        <f t="shared" si="11"/>
        <v>81.51744876</v>
      </c>
      <c r="E532" s="5">
        <f t="shared" si="12"/>
        <v>0.5466207443</v>
      </c>
      <c r="F532" s="5">
        <f t="shared" si="13"/>
        <v>4.874468977</v>
      </c>
      <c r="G532" s="5">
        <f t="shared" si="14"/>
        <v>38.99575182</v>
      </c>
      <c r="H532" s="5">
        <f t="shared" si="15"/>
        <v>42.52169695</v>
      </c>
      <c r="I532" s="5">
        <f t="shared" si="16"/>
        <v>4252.169695</v>
      </c>
      <c r="J532" s="5"/>
      <c r="K532" s="5">
        <f t="shared" si="67"/>
        <v>242</v>
      </c>
      <c r="L532" s="5">
        <f t="shared" si="17"/>
        <v>0.9810085817</v>
      </c>
      <c r="M532" s="5">
        <f t="shared" si="18"/>
        <v>83.68971535</v>
      </c>
      <c r="N532" s="5">
        <f t="shared" si="19"/>
        <v>0.1924493087</v>
      </c>
      <c r="O532" s="5">
        <f t="shared" si="20"/>
        <v>4.154857902</v>
      </c>
      <c r="P532" s="5">
        <f t="shared" si="21"/>
        <v>37.39372112</v>
      </c>
      <c r="Q532" s="5">
        <f t="shared" si="22"/>
        <v>46.29599423</v>
      </c>
      <c r="R532" s="5">
        <f t="shared" si="23"/>
        <v>4629.599423</v>
      </c>
      <c r="S532" s="5"/>
      <c r="T532" s="5">
        <f t="shared" si="68"/>
        <v>242</v>
      </c>
      <c r="U532" s="5">
        <f t="shared" si="24"/>
        <v>0.6140753604</v>
      </c>
      <c r="V532" s="5">
        <f t="shared" si="25"/>
        <v>66.48192008</v>
      </c>
      <c r="W532" s="5">
        <f t="shared" si="26"/>
        <v>0.9395070251</v>
      </c>
      <c r="X532" s="5">
        <f t="shared" si="27"/>
        <v>5.764105625</v>
      </c>
      <c r="Y532" s="5">
        <f t="shared" si="28"/>
        <v>57.64105625</v>
      </c>
      <c r="Z532" s="5">
        <f t="shared" si="29"/>
        <v>8.840863836</v>
      </c>
      <c r="AA532" s="5">
        <f t="shared" si="30"/>
        <v>884.0863836</v>
      </c>
      <c r="AB532" s="5"/>
      <c r="AC532" s="5">
        <f t="shared" si="69"/>
        <v>242</v>
      </c>
      <c r="AD532" s="5">
        <f t="shared" si="31"/>
        <v>0.5564609242</v>
      </c>
      <c r="AE532" s="5">
        <f t="shared" si="32"/>
        <v>68.99067033</v>
      </c>
      <c r="AF532" s="5">
        <f t="shared" si="33"/>
        <v>0.3484179224</v>
      </c>
      <c r="AG532" s="5">
        <f t="shared" si="34"/>
        <v>4.797791029</v>
      </c>
      <c r="AH532" s="5">
        <f t="shared" si="35"/>
        <v>52.77570132</v>
      </c>
      <c r="AI532" s="5">
        <f t="shared" si="36"/>
        <v>16.21496901</v>
      </c>
      <c r="AJ532" s="5">
        <f t="shared" si="37"/>
        <v>1621.496901</v>
      </c>
      <c r="AK532" s="5"/>
      <c r="AL532" s="5">
        <f t="shared" si="70"/>
        <v>242</v>
      </c>
      <c r="AM532" s="5">
        <f t="shared" si="38"/>
        <v>0.5021425949</v>
      </c>
      <c r="AN532" s="5">
        <f t="shared" si="39"/>
        <v>64.167529</v>
      </c>
      <c r="AO532" s="5">
        <f t="shared" si="40"/>
        <v>0.2137884914</v>
      </c>
      <c r="AP532" s="5">
        <f t="shared" si="41"/>
        <v>4.481918967</v>
      </c>
      <c r="AQ532" s="5">
        <f t="shared" si="42"/>
        <v>53.7830276</v>
      </c>
      <c r="AR532" s="5">
        <f t="shared" si="43"/>
        <v>10.38450141</v>
      </c>
      <c r="AS532" s="5">
        <f t="shared" si="44"/>
        <v>1038.450141</v>
      </c>
      <c r="AT532" s="5"/>
      <c r="AU532" s="5">
        <f t="shared" si="71"/>
        <v>242</v>
      </c>
      <c r="AV532" s="5">
        <f t="shared" si="45"/>
        <v>0.5455938614</v>
      </c>
      <c r="AW532" s="5">
        <f t="shared" si="46"/>
        <v>61.90611989</v>
      </c>
      <c r="AX532" s="5">
        <f t="shared" si="47"/>
        <v>0.7872484673</v>
      </c>
      <c r="AY532" s="5">
        <f t="shared" si="48"/>
        <v>5.215943118</v>
      </c>
      <c r="AZ532" s="5">
        <f t="shared" si="49"/>
        <v>67.80726054</v>
      </c>
      <c r="BA532" s="5">
        <f t="shared" si="50"/>
        <v>0</v>
      </c>
      <c r="BB532" s="5">
        <f t="shared" si="51"/>
        <v>0</v>
      </c>
      <c r="BC532" s="5"/>
      <c r="BD532" s="5">
        <f t="shared" si="72"/>
        <v>242</v>
      </c>
      <c r="BE532" s="5">
        <f t="shared" si="52"/>
        <v>0.9382004607</v>
      </c>
      <c r="BF532" s="5">
        <f t="shared" si="53"/>
        <v>78.53075785</v>
      </c>
      <c r="BG532" s="5">
        <f t="shared" si="54"/>
        <v>0.9683878662</v>
      </c>
      <c r="BH532" s="5">
        <f t="shared" si="55"/>
        <v>5.667417364</v>
      </c>
      <c r="BI532" s="5">
        <f t="shared" si="56"/>
        <v>79.3438431</v>
      </c>
      <c r="BJ532" s="5">
        <f t="shared" si="57"/>
        <v>0</v>
      </c>
      <c r="BK532" s="5">
        <f t="shared" si="58"/>
        <v>0</v>
      </c>
      <c r="BL532" s="5"/>
      <c r="BM532" s="5">
        <f t="shared" si="73"/>
        <v>242</v>
      </c>
      <c r="BN532" s="5">
        <f t="shared" si="59"/>
        <v>0.6354567367</v>
      </c>
      <c r="BO532" s="5">
        <f t="shared" si="60"/>
        <v>67.09898665</v>
      </c>
      <c r="BP532" s="5">
        <f t="shared" si="61"/>
        <v>0.6065044395</v>
      </c>
      <c r="BQ532" s="5">
        <f t="shared" si="62"/>
        <v>4.699602135</v>
      </c>
      <c r="BR532" s="5">
        <f t="shared" si="63"/>
        <v>70.49403202</v>
      </c>
      <c r="BS532" s="5">
        <f t="shared" si="64"/>
        <v>0</v>
      </c>
      <c r="BT532" s="5">
        <f t="shared" si="65"/>
        <v>0</v>
      </c>
    </row>
    <row r="533" ht="13.5" customHeight="1">
      <c r="A533" s="5"/>
      <c r="B533" s="5">
        <f t="shared" si="66"/>
        <v>243</v>
      </c>
      <c r="C533" s="5">
        <f t="shared" si="10"/>
        <v>0.05173587422</v>
      </c>
      <c r="D533" s="5">
        <f t="shared" si="11"/>
        <v>50.24366059</v>
      </c>
      <c r="E533" s="5">
        <f t="shared" si="12"/>
        <v>0.1168251926</v>
      </c>
      <c r="F533" s="5">
        <f t="shared" si="13"/>
        <v>4.00421833</v>
      </c>
      <c r="G533" s="5">
        <f t="shared" si="14"/>
        <v>32.03374664</v>
      </c>
      <c r="H533" s="5">
        <f t="shared" si="15"/>
        <v>18.20991395</v>
      </c>
      <c r="I533" s="5">
        <f t="shared" si="16"/>
        <v>1820.991395</v>
      </c>
      <c r="J533" s="5"/>
      <c r="K533" s="5">
        <f t="shared" si="67"/>
        <v>243</v>
      </c>
      <c r="L533" s="5">
        <f t="shared" si="17"/>
        <v>0.332848334</v>
      </c>
      <c r="M533" s="5">
        <f t="shared" si="18"/>
        <v>63.51139744</v>
      </c>
      <c r="N533" s="5">
        <f t="shared" si="19"/>
        <v>0.05562569755</v>
      </c>
      <c r="O533" s="5">
        <f t="shared" si="20"/>
        <v>4.04182617</v>
      </c>
      <c r="P533" s="5">
        <f t="shared" si="21"/>
        <v>36.37643553</v>
      </c>
      <c r="Q533" s="5">
        <f t="shared" si="22"/>
        <v>27.1349619</v>
      </c>
      <c r="R533" s="5">
        <f t="shared" si="23"/>
        <v>2713.49619</v>
      </c>
      <c r="S533" s="5"/>
      <c r="T533" s="5">
        <f t="shared" si="68"/>
        <v>243</v>
      </c>
      <c r="U533" s="5">
        <f t="shared" si="24"/>
        <v>0.5224176168</v>
      </c>
      <c r="V533" s="5">
        <f t="shared" si="25"/>
        <v>61.73401203</v>
      </c>
      <c r="W533" s="5">
        <f t="shared" si="26"/>
        <v>0.134177435</v>
      </c>
      <c r="X533" s="5">
        <f t="shared" si="27"/>
        <v>4.290989701</v>
      </c>
      <c r="Y533" s="5">
        <f t="shared" si="28"/>
        <v>42.90989701</v>
      </c>
      <c r="Z533" s="5">
        <f t="shared" si="29"/>
        <v>18.82411501</v>
      </c>
      <c r="AA533" s="5">
        <f t="shared" si="30"/>
        <v>1882.411501</v>
      </c>
      <c r="AB533" s="5"/>
      <c r="AC533" s="5">
        <f t="shared" si="69"/>
        <v>243</v>
      </c>
      <c r="AD533" s="5">
        <f t="shared" si="31"/>
        <v>0.1020922611</v>
      </c>
      <c r="AE533" s="5">
        <f t="shared" si="32"/>
        <v>58.04842976</v>
      </c>
      <c r="AF533" s="5">
        <f t="shared" si="33"/>
        <v>0.4086989839</v>
      </c>
      <c r="AG533" s="5">
        <f t="shared" si="34"/>
        <v>4.52307818</v>
      </c>
      <c r="AH533" s="5">
        <f t="shared" si="35"/>
        <v>49.75385998</v>
      </c>
      <c r="AI533" s="5">
        <f t="shared" si="36"/>
        <v>8.294569777</v>
      </c>
      <c r="AJ533" s="5">
        <f t="shared" si="37"/>
        <v>829.4569777</v>
      </c>
      <c r="AK533" s="5"/>
      <c r="AL533" s="5">
        <f t="shared" si="70"/>
        <v>243</v>
      </c>
      <c r="AM533" s="5">
        <f t="shared" si="38"/>
        <v>0.1870065419</v>
      </c>
      <c r="AN533" s="5">
        <f t="shared" si="39"/>
        <v>59.31199049</v>
      </c>
      <c r="AO533" s="5">
        <f t="shared" si="40"/>
        <v>0.4890372787</v>
      </c>
      <c r="AP533" s="5">
        <f t="shared" si="41"/>
        <v>4.605456737</v>
      </c>
      <c r="AQ533" s="5">
        <f t="shared" si="42"/>
        <v>55.26548084</v>
      </c>
      <c r="AR533" s="5">
        <f t="shared" si="43"/>
        <v>4.04650965</v>
      </c>
      <c r="AS533" s="5">
        <f t="shared" si="44"/>
        <v>404.650965</v>
      </c>
      <c r="AT533" s="5"/>
      <c r="AU533" s="5">
        <f t="shared" si="71"/>
        <v>243</v>
      </c>
      <c r="AV533" s="5">
        <f t="shared" si="45"/>
        <v>0.8766200262</v>
      </c>
      <c r="AW533" s="5">
        <f t="shared" si="46"/>
        <v>65.42558365</v>
      </c>
      <c r="AX533" s="5">
        <f t="shared" si="47"/>
        <v>0.5045535478</v>
      </c>
      <c r="AY533" s="5">
        <f t="shared" si="48"/>
        <v>4.876068468</v>
      </c>
      <c r="AZ533" s="5">
        <f t="shared" si="49"/>
        <v>63.38889008</v>
      </c>
      <c r="BA533" s="5">
        <f t="shared" si="50"/>
        <v>2.036693566</v>
      </c>
      <c r="BB533" s="5">
        <f t="shared" si="51"/>
        <v>203.6693566</v>
      </c>
      <c r="BC533" s="5"/>
      <c r="BD533" s="5">
        <f t="shared" si="72"/>
        <v>243</v>
      </c>
      <c r="BE533" s="5">
        <f t="shared" si="52"/>
        <v>0.1663153645</v>
      </c>
      <c r="BF533" s="5">
        <f t="shared" si="53"/>
        <v>58.71969278</v>
      </c>
      <c r="BG533" s="5">
        <f t="shared" si="54"/>
        <v>0.5140790997</v>
      </c>
      <c r="BH533" s="5">
        <f t="shared" si="55"/>
        <v>4.608207967</v>
      </c>
      <c r="BI533" s="5">
        <f t="shared" si="56"/>
        <v>64.51491154</v>
      </c>
      <c r="BJ533" s="5">
        <f t="shared" si="57"/>
        <v>0</v>
      </c>
      <c r="BK533" s="5">
        <f t="shared" si="58"/>
        <v>0</v>
      </c>
      <c r="BL533" s="5"/>
      <c r="BM533" s="5">
        <f t="shared" si="73"/>
        <v>243</v>
      </c>
      <c r="BN533" s="5">
        <f t="shared" si="59"/>
        <v>0.2878758652</v>
      </c>
      <c r="BO533" s="5">
        <f t="shared" si="60"/>
        <v>62.40679683</v>
      </c>
      <c r="BP533" s="5">
        <f t="shared" si="61"/>
        <v>0.2252669685</v>
      </c>
      <c r="BQ533" s="5">
        <f t="shared" si="62"/>
        <v>4.300059509</v>
      </c>
      <c r="BR533" s="5">
        <f t="shared" si="63"/>
        <v>64.50089264</v>
      </c>
      <c r="BS533" s="5">
        <f t="shared" si="64"/>
        <v>0</v>
      </c>
      <c r="BT533" s="5">
        <f t="shared" si="65"/>
        <v>0</v>
      </c>
    </row>
    <row r="534" ht="13.5" customHeight="1">
      <c r="A534" s="5"/>
      <c r="B534" s="5">
        <f t="shared" si="66"/>
        <v>244</v>
      </c>
      <c r="C534" s="5">
        <f t="shared" si="10"/>
        <v>0.2415200981</v>
      </c>
      <c r="D534" s="5">
        <f t="shared" si="11"/>
        <v>55.39573514</v>
      </c>
      <c r="E534" s="5">
        <f t="shared" si="12"/>
        <v>0.1048934839</v>
      </c>
      <c r="F534" s="5">
        <f t="shared" si="13"/>
        <v>4.352824171</v>
      </c>
      <c r="G534" s="5">
        <f t="shared" si="14"/>
        <v>34.82259336</v>
      </c>
      <c r="H534" s="5">
        <f t="shared" si="15"/>
        <v>20.57314177</v>
      </c>
      <c r="I534" s="5">
        <f t="shared" si="16"/>
        <v>2057.314177</v>
      </c>
      <c r="J534" s="5"/>
      <c r="K534" s="5">
        <f t="shared" si="67"/>
        <v>244</v>
      </c>
      <c r="L534" s="5">
        <f t="shared" si="17"/>
        <v>0.881728579</v>
      </c>
      <c r="M534" s="5">
        <f t="shared" si="18"/>
        <v>69.43130915</v>
      </c>
      <c r="N534" s="5">
        <f t="shared" si="19"/>
        <v>0.5328031288</v>
      </c>
      <c r="O534" s="5">
        <f t="shared" si="20"/>
        <v>4.944952999</v>
      </c>
      <c r="P534" s="5">
        <f t="shared" si="21"/>
        <v>44.50457699</v>
      </c>
      <c r="Q534" s="5">
        <f t="shared" si="22"/>
        <v>24.92673215</v>
      </c>
      <c r="R534" s="5">
        <f t="shared" si="23"/>
        <v>2492.673215</v>
      </c>
      <c r="S534" s="5"/>
      <c r="T534" s="5">
        <f t="shared" si="68"/>
        <v>244</v>
      </c>
      <c r="U534" s="5">
        <f t="shared" si="24"/>
        <v>0.02638065074</v>
      </c>
      <c r="V534" s="5">
        <f t="shared" si="25"/>
        <v>52.71708026</v>
      </c>
      <c r="W534" s="5">
        <f t="shared" si="26"/>
        <v>0.5906926936</v>
      </c>
      <c r="X534" s="5">
        <f t="shared" si="27"/>
        <v>4.871707464</v>
      </c>
      <c r="Y534" s="5">
        <f t="shared" si="28"/>
        <v>48.71707464</v>
      </c>
      <c r="Z534" s="5">
        <f t="shared" si="29"/>
        <v>4.000005616</v>
      </c>
      <c r="AA534" s="5">
        <f t="shared" si="30"/>
        <v>400.0005616</v>
      </c>
      <c r="AB534" s="5"/>
      <c r="AC534" s="5">
        <f t="shared" si="69"/>
        <v>244</v>
      </c>
      <c r="AD534" s="5">
        <f t="shared" si="31"/>
        <v>0.7145109022</v>
      </c>
      <c r="AE534" s="5">
        <f t="shared" si="32"/>
        <v>68.11074667</v>
      </c>
      <c r="AF534" s="5">
        <f t="shared" si="33"/>
        <v>0.04606480697</v>
      </c>
      <c r="AG534" s="5">
        <f t="shared" si="34"/>
        <v>4.39049511</v>
      </c>
      <c r="AH534" s="5">
        <f t="shared" si="35"/>
        <v>48.29544622</v>
      </c>
      <c r="AI534" s="5">
        <f t="shared" si="36"/>
        <v>19.81530046</v>
      </c>
      <c r="AJ534" s="5">
        <f t="shared" si="37"/>
        <v>1981.530046</v>
      </c>
      <c r="AK534" s="5"/>
      <c r="AL534" s="5">
        <f t="shared" si="70"/>
        <v>244</v>
      </c>
      <c r="AM534" s="5">
        <f t="shared" si="38"/>
        <v>0.5719817773</v>
      </c>
      <c r="AN534" s="5">
        <f t="shared" si="39"/>
        <v>66.05998175</v>
      </c>
      <c r="AO534" s="5">
        <f t="shared" si="40"/>
        <v>0.06048157076</v>
      </c>
      <c r="AP534" s="5">
        <f t="shared" si="41"/>
        <v>4.215616774</v>
      </c>
      <c r="AQ534" s="5">
        <f t="shared" si="42"/>
        <v>50.58740129</v>
      </c>
      <c r="AR534" s="5">
        <f t="shared" si="43"/>
        <v>15.47258046</v>
      </c>
      <c r="AS534" s="5">
        <f t="shared" si="44"/>
        <v>1547.258046</v>
      </c>
      <c r="AT534" s="5"/>
      <c r="AU534" s="5">
        <f t="shared" si="71"/>
        <v>244</v>
      </c>
      <c r="AV534" s="5">
        <f t="shared" si="45"/>
        <v>0.9730199213</v>
      </c>
      <c r="AW534" s="5">
        <f t="shared" si="46"/>
        <v>75.44515513</v>
      </c>
      <c r="AX534" s="5">
        <f t="shared" si="47"/>
        <v>0.338166728</v>
      </c>
      <c r="AY534" s="5">
        <f t="shared" si="48"/>
        <v>4.748384396</v>
      </c>
      <c r="AZ534" s="5">
        <f t="shared" si="49"/>
        <v>61.72899715</v>
      </c>
      <c r="BA534" s="5">
        <f t="shared" si="50"/>
        <v>13.71615798</v>
      </c>
      <c r="BB534" s="5">
        <f t="shared" si="51"/>
        <v>1371.615798</v>
      </c>
      <c r="BC534" s="5"/>
      <c r="BD534" s="5">
        <f t="shared" si="72"/>
        <v>244</v>
      </c>
      <c r="BE534" s="5">
        <f t="shared" si="52"/>
        <v>0.01090140348</v>
      </c>
      <c r="BF534" s="5">
        <f t="shared" si="53"/>
        <v>52.07487529</v>
      </c>
      <c r="BG534" s="5">
        <f t="shared" si="54"/>
        <v>0.7207908804</v>
      </c>
      <c r="BH534" s="5">
        <f t="shared" si="55"/>
        <v>5.16722458</v>
      </c>
      <c r="BI534" s="5">
        <f t="shared" si="56"/>
        <v>72.34114412</v>
      </c>
      <c r="BJ534" s="5">
        <f t="shared" si="57"/>
        <v>0</v>
      </c>
      <c r="BK534" s="5">
        <f t="shared" si="58"/>
        <v>0</v>
      </c>
      <c r="BL534" s="5"/>
      <c r="BM534" s="5">
        <f t="shared" si="73"/>
        <v>244</v>
      </c>
      <c r="BN534" s="5">
        <f t="shared" si="59"/>
        <v>0.4331384202</v>
      </c>
      <c r="BO534" s="5">
        <f t="shared" si="60"/>
        <v>64.0245696</v>
      </c>
      <c r="BP534" s="5">
        <f t="shared" si="61"/>
        <v>0.3220375301</v>
      </c>
      <c r="BQ534" s="5">
        <f t="shared" si="62"/>
        <v>4.515783738</v>
      </c>
      <c r="BR534" s="5">
        <f t="shared" si="63"/>
        <v>67.73675607</v>
      </c>
      <c r="BS534" s="5">
        <f t="shared" si="64"/>
        <v>0</v>
      </c>
      <c r="BT534" s="5">
        <f t="shared" si="65"/>
        <v>0</v>
      </c>
    </row>
    <row r="535" ht="13.5" customHeight="1">
      <c r="A535" s="5"/>
      <c r="B535" s="5">
        <f t="shared" si="66"/>
        <v>245</v>
      </c>
      <c r="C535" s="5">
        <f t="shared" si="10"/>
        <v>0.05254339093</v>
      </c>
      <c r="D535" s="5">
        <f t="shared" si="11"/>
        <v>53.12667723</v>
      </c>
      <c r="E535" s="5">
        <f t="shared" si="12"/>
        <v>0.6690428532</v>
      </c>
      <c r="F535" s="5">
        <f t="shared" si="13"/>
        <v>4.806218206</v>
      </c>
      <c r="G535" s="5">
        <f t="shared" si="14"/>
        <v>38.44974565</v>
      </c>
      <c r="H535" s="5">
        <f t="shared" si="15"/>
        <v>14.67693159</v>
      </c>
      <c r="I535" s="5">
        <f t="shared" si="16"/>
        <v>1467.693159</v>
      </c>
      <c r="J535" s="5"/>
      <c r="K535" s="5">
        <f t="shared" si="67"/>
        <v>245</v>
      </c>
      <c r="L535" s="5">
        <f t="shared" si="17"/>
        <v>0.9875846697</v>
      </c>
      <c r="M535" s="5">
        <f t="shared" si="18"/>
        <v>83.36786143</v>
      </c>
      <c r="N535" s="5">
        <f t="shared" si="19"/>
        <v>0.2918719094</v>
      </c>
      <c r="O535" s="5">
        <f t="shared" si="20"/>
        <v>4.302111051</v>
      </c>
      <c r="P535" s="5">
        <f t="shared" si="21"/>
        <v>38.71899946</v>
      </c>
      <c r="Q535" s="5">
        <f t="shared" si="22"/>
        <v>44.64886197</v>
      </c>
      <c r="R535" s="5">
        <f t="shared" si="23"/>
        <v>4464.886197</v>
      </c>
      <c r="S535" s="5"/>
      <c r="T535" s="5">
        <f t="shared" si="68"/>
        <v>245</v>
      </c>
      <c r="U535" s="5">
        <f t="shared" si="24"/>
        <v>0.7186110204</v>
      </c>
      <c r="V535" s="5">
        <f t="shared" si="25"/>
        <v>65.92939248</v>
      </c>
      <c r="W535" s="5">
        <f t="shared" si="26"/>
        <v>0.1938825967</v>
      </c>
      <c r="X535" s="5">
        <f t="shared" si="27"/>
        <v>4.269589092</v>
      </c>
      <c r="Y535" s="5">
        <f t="shared" si="28"/>
        <v>42.69589092</v>
      </c>
      <c r="Z535" s="5">
        <f t="shared" si="29"/>
        <v>23.23350156</v>
      </c>
      <c r="AA535" s="5">
        <f t="shared" si="30"/>
        <v>2323.350156</v>
      </c>
      <c r="AB535" s="5"/>
      <c r="AC535" s="5">
        <f t="shared" si="69"/>
        <v>245</v>
      </c>
      <c r="AD535" s="5">
        <f t="shared" si="31"/>
        <v>0.06961895691</v>
      </c>
      <c r="AE535" s="5">
        <f t="shared" si="32"/>
        <v>51.93768755</v>
      </c>
      <c r="AF535" s="5">
        <f t="shared" si="33"/>
        <v>0.8887593809</v>
      </c>
      <c r="AG535" s="5">
        <f t="shared" si="34"/>
        <v>5.120081587</v>
      </c>
      <c r="AH535" s="5">
        <f t="shared" si="35"/>
        <v>56.32089746</v>
      </c>
      <c r="AI535" s="5">
        <f t="shared" si="36"/>
        <v>0</v>
      </c>
      <c r="AJ535" s="5">
        <f t="shared" si="37"/>
        <v>0</v>
      </c>
      <c r="AK535" s="5"/>
      <c r="AL535" s="5">
        <f t="shared" si="70"/>
        <v>245</v>
      </c>
      <c r="AM535" s="5">
        <f t="shared" si="38"/>
        <v>0.3885081515</v>
      </c>
      <c r="AN535" s="5">
        <f t="shared" si="39"/>
        <v>61.78566662</v>
      </c>
      <c r="AO535" s="5">
        <f t="shared" si="40"/>
        <v>0.3927453962</v>
      </c>
      <c r="AP535" s="5">
        <f t="shared" si="41"/>
        <v>4.818356826</v>
      </c>
      <c r="AQ535" s="5">
        <f t="shared" si="42"/>
        <v>57.82028191</v>
      </c>
      <c r="AR535" s="5">
        <f t="shared" si="43"/>
        <v>3.965384711</v>
      </c>
      <c r="AS535" s="5">
        <f t="shared" si="44"/>
        <v>396.5384711</v>
      </c>
      <c r="AT535" s="5"/>
      <c r="AU535" s="5">
        <f t="shared" si="71"/>
        <v>245</v>
      </c>
      <c r="AV535" s="5">
        <f t="shared" si="45"/>
        <v>0.1694218446</v>
      </c>
      <c r="AW535" s="5">
        <f t="shared" si="46"/>
        <v>58.17175764</v>
      </c>
      <c r="AX535" s="5">
        <f t="shared" si="47"/>
        <v>0.8117340923</v>
      </c>
      <c r="AY535" s="5">
        <f t="shared" si="48"/>
        <v>5.365084361</v>
      </c>
      <c r="AZ535" s="5">
        <f t="shared" si="49"/>
        <v>69.74609669</v>
      </c>
      <c r="BA535" s="5">
        <f t="shared" si="50"/>
        <v>0</v>
      </c>
      <c r="BB535" s="5">
        <f t="shared" si="51"/>
        <v>0</v>
      </c>
      <c r="BC535" s="5"/>
      <c r="BD535" s="5">
        <f t="shared" si="72"/>
        <v>245</v>
      </c>
      <c r="BE535" s="5">
        <f t="shared" si="52"/>
        <v>0.991659321</v>
      </c>
      <c r="BF535" s="5">
        <f t="shared" si="53"/>
        <v>83.90830886</v>
      </c>
      <c r="BG535" s="5">
        <f t="shared" si="54"/>
        <v>0.006601441909</v>
      </c>
      <c r="BH535" s="5">
        <f t="shared" si="55"/>
        <v>4.141629791</v>
      </c>
      <c r="BI535" s="5">
        <f t="shared" si="56"/>
        <v>57.98281708</v>
      </c>
      <c r="BJ535" s="5">
        <f t="shared" si="57"/>
        <v>25.92549178</v>
      </c>
      <c r="BK535" s="5">
        <f t="shared" si="58"/>
        <v>2592.549178</v>
      </c>
      <c r="BL535" s="5"/>
      <c r="BM535" s="5">
        <f t="shared" si="73"/>
        <v>245</v>
      </c>
      <c r="BN535" s="5">
        <f t="shared" si="59"/>
        <v>0.8547685976</v>
      </c>
      <c r="BO535" s="5">
        <f t="shared" si="60"/>
        <v>66.42521858</v>
      </c>
      <c r="BP535" s="5">
        <f t="shared" si="61"/>
        <v>0.7738818337</v>
      </c>
      <c r="BQ535" s="5">
        <f t="shared" si="62"/>
        <v>5.429048203</v>
      </c>
      <c r="BR535" s="5">
        <f t="shared" si="63"/>
        <v>81.43572305</v>
      </c>
      <c r="BS535" s="5">
        <f t="shared" si="64"/>
        <v>0</v>
      </c>
      <c r="BT535" s="5">
        <f t="shared" si="65"/>
        <v>0</v>
      </c>
    </row>
    <row r="536" ht="13.5" customHeight="1">
      <c r="A536" s="5"/>
      <c r="B536" s="5">
        <f t="shared" si="66"/>
        <v>246</v>
      </c>
      <c r="C536" s="5">
        <f t="shared" si="10"/>
        <v>0.9474163916</v>
      </c>
      <c r="D536" s="5">
        <f t="shared" si="11"/>
        <v>79.32892074</v>
      </c>
      <c r="E536" s="5">
        <f t="shared" si="12"/>
        <v>0.9164276018</v>
      </c>
      <c r="F536" s="5">
        <f t="shared" si="13"/>
        <v>5.836209986</v>
      </c>
      <c r="G536" s="5">
        <f t="shared" si="14"/>
        <v>46.68967989</v>
      </c>
      <c r="H536" s="5">
        <f t="shared" si="15"/>
        <v>32.63924085</v>
      </c>
      <c r="I536" s="5">
        <f t="shared" si="16"/>
        <v>3263.924085</v>
      </c>
      <c r="J536" s="5"/>
      <c r="K536" s="5">
        <f t="shared" si="67"/>
        <v>246</v>
      </c>
      <c r="L536" s="5">
        <f t="shared" si="17"/>
        <v>0.04475280051</v>
      </c>
      <c r="M536" s="5">
        <f t="shared" si="18"/>
        <v>53.94921037</v>
      </c>
      <c r="N536" s="5">
        <f t="shared" si="19"/>
        <v>0.3794009934</v>
      </c>
      <c r="O536" s="5">
        <f t="shared" si="20"/>
        <v>4.63435679</v>
      </c>
      <c r="P536" s="5">
        <f t="shared" si="21"/>
        <v>41.70921111</v>
      </c>
      <c r="Q536" s="5">
        <f t="shared" si="22"/>
        <v>12.23999926</v>
      </c>
      <c r="R536" s="5">
        <f t="shared" si="23"/>
        <v>1223.999926</v>
      </c>
      <c r="S536" s="5"/>
      <c r="T536" s="5">
        <f t="shared" si="68"/>
        <v>246</v>
      </c>
      <c r="U536" s="5">
        <f t="shared" si="24"/>
        <v>0.2739352992</v>
      </c>
      <c r="V536" s="5">
        <f t="shared" si="25"/>
        <v>64.09914466</v>
      </c>
      <c r="W536" s="5">
        <f t="shared" si="26"/>
        <v>0.7466169525</v>
      </c>
      <c r="X536" s="5">
        <f t="shared" si="27"/>
        <v>5.335326081</v>
      </c>
      <c r="Y536" s="5">
        <f t="shared" si="28"/>
        <v>53.35326081</v>
      </c>
      <c r="Z536" s="5">
        <f t="shared" si="29"/>
        <v>10.74588384</v>
      </c>
      <c r="AA536" s="5">
        <f t="shared" si="30"/>
        <v>1074.588384</v>
      </c>
      <c r="AB536" s="5"/>
      <c r="AC536" s="5">
        <f t="shared" si="69"/>
        <v>246</v>
      </c>
      <c r="AD536" s="5">
        <f t="shared" si="31"/>
        <v>0.7678930222</v>
      </c>
      <c r="AE536" s="5">
        <f t="shared" si="32"/>
        <v>68.80651201</v>
      </c>
      <c r="AF536" s="5">
        <f t="shared" si="33"/>
        <v>0.6597099342</v>
      </c>
      <c r="AG536" s="5">
        <f t="shared" si="34"/>
        <v>4.709752452</v>
      </c>
      <c r="AH536" s="5">
        <f t="shared" si="35"/>
        <v>51.80727698</v>
      </c>
      <c r="AI536" s="5">
        <f t="shared" si="36"/>
        <v>16.99923503</v>
      </c>
      <c r="AJ536" s="5">
        <f t="shared" si="37"/>
        <v>1699.923503</v>
      </c>
      <c r="AK536" s="5"/>
      <c r="AL536" s="5">
        <f t="shared" si="70"/>
        <v>246</v>
      </c>
      <c r="AM536" s="5">
        <f t="shared" si="38"/>
        <v>0.6451020771</v>
      </c>
      <c r="AN536" s="5">
        <f t="shared" si="39"/>
        <v>65.48312716</v>
      </c>
      <c r="AO536" s="5">
        <f t="shared" si="40"/>
        <v>0.1473159098</v>
      </c>
      <c r="AP536" s="5">
        <f t="shared" si="41"/>
        <v>4.101741903</v>
      </c>
      <c r="AQ536" s="5">
        <f t="shared" si="42"/>
        <v>49.22090283</v>
      </c>
      <c r="AR536" s="5">
        <f t="shared" si="43"/>
        <v>16.26222432</v>
      </c>
      <c r="AS536" s="5">
        <f t="shared" si="44"/>
        <v>1626.222432</v>
      </c>
      <c r="AT536" s="5"/>
      <c r="AU536" s="5">
        <f t="shared" si="71"/>
        <v>246</v>
      </c>
      <c r="AV536" s="5">
        <f t="shared" si="45"/>
        <v>0.1284152924</v>
      </c>
      <c r="AW536" s="5">
        <f t="shared" si="46"/>
        <v>58.56211627</v>
      </c>
      <c r="AX536" s="5">
        <f t="shared" si="47"/>
        <v>0.2871493185</v>
      </c>
      <c r="AY536" s="5">
        <f t="shared" si="48"/>
        <v>4.425723902</v>
      </c>
      <c r="AZ536" s="5">
        <f t="shared" si="49"/>
        <v>57.53441072</v>
      </c>
      <c r="BA536" s="5">
        <f t="shared" si="50"/>
        <v>1.027705552</v>
      </c>
      <c r="BB536" s="5">
        <f t="shared" si="51"/>
        <v>102.7705552</v>
      </c>
      <c r="BC536" s="5"/>
      <c r="BD536" s="5">
        <f t="shared" si="72"/>
        <v>246</v>
      </c>
      <c r="BE536" s="5">
        <f t="shared" si="52"/>
        <v>0.3093242526</v>
      </c>
      <c r="BF536" s="5">
        <f t="shared" si="53"/>
        <v>63.60304136</v>
      </c>
      <c r="BG536" s="5">
        <f t="shared" si="54"/>
        <v>0.3787317957</v>
      </c>
      <c r="BH536" s="5">
        <f t="shared" si="55"/>
        <v>4.513409293</v>
      </c>
      <c r="BI536" s="5">
        <f t="shared" si="56"/>
        <v>63.1877301</v>
      </c>
      <c r="BJ536" s="5">
        <f t="shared" si="57"/>
        <v>0.4153112579</v>
      </c>
      <c r="BK536" s="5">
        <f t="shared" si="58"/>
        <v>41.53112579</v>
      </c>
      <c r="BL536" s="5"/>
      <c r="BM536" s="5">
        <f t="shared" si="73"/>
        <v>246</v>
      </c>
      <c r="BN536" s="5">
        <f t="shared" si="59"/>
        <v>0.7323288547</v>
      </c>
      <c r="BO536" s="5">
        <f t="shared" si="60"/>
        <v>69.15322312</v>
      </c>
      <c r="BP536" s="5">
        <f t="shared" si="61"/>
        <v>0.5069908579</v>
      </c>
      <c r="BQ536" s="5">
        <f t="shared" si="62"/>
        <v>4.700090389</v>
      </c>
      <c r="BR536" s="5">
        <f t="shared" si="63"/>
        <v>70.50135584</v>
      </c>
      <c r="BS536" s="5">
        <f t="shared" si="64"/>
        <v>0</v>
      </c>
      <c r="BT536" s="5">
        <f t="shared" si="65"/>
        <v>0</v>
      </c>
    </row>
    <row r="537" ht="13.5" customHeight="1">
      <c r="A537" s="5"/>
      <c r="B537" s="5">
        <f t="shared" si="66"/>
        <v>247</v>
      </c>
      <c r="C537" s="5">
        <f t="shared" si="10"/>
        <v>0.3770839591</v>
      </c>
      <c r="D537" s="5">
        <f t="shared" si="11"/>
        <v>61.98507072</v>
      </c>
      <c r="E537" s="5">
        <f t="shared" si="12"/>
        <v>0.6725721196</v>
      </c>
      <c r="F537" s="5">
        <f t="shared" si="13"/>
        <v>4.969245271</v>
      </c>
      <c r="G537" s="5">
        <f t="shared" si="14"/>
        <v>39.75396217</v>
      </c>
      <c r="H537" s="5">
        <f t="shared" si="15"/>
        <v>22.23110854</v>
      </c>
      <c r="I537" s="5">
        <f t="shared" si="16"/>
        <v>2223.110854</v>
      </c>
      <c r="J537" s="5"/>
      <c r="K537" s="5">
        <f t="shared" si="67"/>
        <v>247</v>
      </c>
      <c r="L537" s="5">
        <f t="shared" si="17"/>
        <v>0.1775861761</v>
      </c>
      <c r="M537" s="5">
        <f t="shared" si="18"/>
        <v>57.18816083</v>
      </c>
      <c r="N537" s="5">
        <f t="shared" si="19"/>
        <v>0.534527612</v>
      </c>
      <c r="O537" s="5">
        <f t="shared" si="20"/>
        <v>4.861919865</v>
      </c>
      <c r="P537" s="5">
        <f t="shared" si="21"/>
        <v>43.75727878</v>
      </c>
      <c r="Q537" s="5">
        <f t="shared" si="22"/>
        <v>13.43088205</v>
      </c>
      <c r="R537" s="5">
        <f t="shared" si="23"/>
        <v>1343.088205</v>
      </c>
      <c r="S537" s="5"/>
      <c r="T537" s="5">
        <f t="shared" si="68"/>
        <v>247</v>
      </c>
      <c r="U537" s="5">
        <f t="shared" si="24"/>
        <v>0.5031634726</v>
      </c>
      <c r="V537" s="5">
        <f t="shared" si="25"/>
        <v>64.3981305</v>
      </c>
      <c r="W537" s="5">
        <f t="shared" si="26"/>
        <v>0.379213275</v>
      </c>
      <c r="X537" s="5">
        <f t="shared" si="27"/>
        <v>4.550386761</v>
      </c>
      <c r="Y537" s="5">
        <f t="shared" si="28"/>
        <v>45.50386761</v>
      </c>
      <c r="Z537" s="5">
        <f t="shared" si="29"/>
        <v>18.8942629</v>
      </c>
      <c r="AA537" s="5">
        <f t="shared" si="30"/>
        <v>1889.42629</v>
      </c>
      <c r="AB537" s="5"/>
      <c r="AC537" s="5">
        <f t="shared" si="69"/>
        <v>247</v>
      </c>
      <c r="AD537" s="5">
        <f t="shared" si="31"/>
        <v>0.3121596751</v>
      </c>
      <c r="AE537" s="5">
        <f t="shared" si="32"/>
        <v>63.8861402</v>
      </c>
      <c r="AF537" s="5">
        <f t="shared" si="33"/>
        <v>0.1732320711</v>
      </c>
      <c r="AG537" s="5">
        <f t="shared" si="34"/>
        <v>4.055130732</v>
      </c>
      <c r="AH537" s="5">
        <f t="shared" si="35"/>
        <v>44.60643806</v>
      </c>
      <c r="AI537" s="5">
        <f t="shared" si="36"/>
        <v>19.27970214</v>
      </c>
      <c r="AJ537" s="5">
        <f t="shared" si="37"/>
        <v>1927.970214</v>
      </c>
      <c r="AK537" s="5"/>
      <c r="AL537" s="5">
        <f t="shared" si="70"/>
        <v>247</v>
      </c>
      <c r="AM537" s="5">
        <f t="shared" si="38"/>
        <v>0.4171923638</v>
      </c>
      <c r="AN537" s="5">
        <f t="shared" si="39"/>
        <v>60.55548845</v>
      </c>
      <c r="AO537" s="5">
        <f t="shared" si="40"/>
        <v>0.4199001701</v>
      </c>
      <c r="AP537" s="5">
        <f t="shared" si="41"/>
        <v>4.80235376</v>
      </c>
      <c r="AQ537" s="5">
        <f t="shared" si="42"/>
        <v>57.62824512</v>
      </c>
      <c r="AR537" s="5">
        <f t="shared" si="43"/>
        <v>2.927243328</v>
      </c>
      <c r="AS537" s="5">
        <f t="shared" si="44"/>
        <v>292.7243328</v>
      </c>
      <c r="AT537" s="5"/>
      <c r="AU537" s="5">
        <f t="shared" si="71"/>
        <v>247</v>
      </c>
      <c r="AV537" s="5">
        <f t="shared" si="45"/>
        <v>0.1444454651</v>
      </c>
      <c r="AW537" s="5">
        <f t="shared" si="46"/>
        <v>59.49306502</v>
      </c>
      <c r="AX537" s="5">
        <f t="shared" si="47"/>
        <v>0.1570572455</v>
      </c>
      <c r="AY537" s="5">
        <f t="shared" si="48"/>
        <v>4.453610976</v>
      </c>
      <c r="AZ537" s="5">
        <f t="shared" si="49"/>
        <v>57.89694268</v>
      </c>
      <c r="BA537" s="5">
        <f t="shared" si="50"/>
        <v>1.596122339</v>
      </c>
      <c r="BB537" s="5">
        <f t="shared" si="51"/>
        <v>159.6122339</v>
      </c>
      <c r="BC537" s="5"/>
      <c r="BD537" s="5">
        <f t="shared" si="72"/>
        <v>247</v>
      </c>
      <c r="BE537" s="5">
        <f t="shared" si="52"/>
        <v>0.1545336655</v>
      </c>
      <c r="BF537" s="5">
        <f t="shared" si="53"/>
        <v>58.31238177</v>
      </c>
      <c r="BG537" s="5">
        <f t="shared" si="54"/>
        <v>0.8413598825</v>
      </c>
      <c r="BH537" s="5">
        <f t="shared" si="55"/>
        <v>5.267303622</v>
      </c>
      <c r="BI537" s="5">
        <f t="shared" si="56"/>
        <v>73.74225071</v>
      </c>
      <c r="BJ537" s="5">
        <f t="shared" si="57"/>
        <v>0</v>
      </c>
      <c r="BK537" s="5">
        <f t="shared" si="58"/>
        <v>0</v>
      </c>
      <c r="BL537" s="5"/>
      <c r="BM537" s="5">
        <f t="shared" si="73"/>
        <v>247</v>
      </c>
      <c r="BN537" s="5">
        <f t="shared" si="59"/>
        <v>0.84974751</v>
      </c>
      <c r="BO537" s="5">
        <f t="shared" si="60"/>
        <v>69.76916823</v>
      </c>
      <c r="BP537" s="5">
        <f t="shared" si="61"/>
        <v>0.9013761841</v>
      </c>
      <c r="BQ537" s="5">
        <f t="shared" si="62"/>
        <v>5.80716878</v>
      </c>
      <c r="BR537" s="5">
        <f t="shared" si="63"/>
        <v>87.10753169</v>
      </c>
      <c r="BS537" s="5">
        <f t="shared" si="64"/>
        <v>0</v>
      </c>
      <c r="BT537" s="5">
        <f t="shared" si="65"/>
        <v>0</v>
      </c>
    </row>
    <row r="538" ht="13.5" customHeight="1">
      <c r="A538" s="5"/>
      <c r="B538" s="5">
        <f t="shared" si="66"/>
        <v>248</v>
      </c>
      <c r="C538" s="5">
        <f t="shared" si="10"/>
        <v>0.06453851375</v>
      </c>
      <c r="D538" s="5">
        <f t="shared" si="11"/>
        <v>51.30455278</v>
      </c>
      <c r="E538" s="5">
        <f t="shared" si="12"/>
        <v>0.8501188499</v>
      </c>
      <c r="F538" s="5">
        <f t="shared" si="13"/>
        <v>5.468190303</v>
      </c>
      <c r="G538" s="5">
        <f t="shared" si="14"/>
        <v>43.74552242</v>
      </c>
      <c r="H538" s="5">
        <f t="shared" si="15"/>
        <v>7.559030353</v>
      </c>
      <c r="I538" s="5">
        <f t="shared" si="16"/>
        <v>755.9030353</v>
      </c>
      <c r="J538" s="5"/>
      <c r="K538" s="5">
        <f t="shared" si="67"/>
        <v>248</v>
      </c>
      <c r="L538" s="5">
        <f t="shared" si="17"/>
        <v>0.6759723934</v>
      </c>
      <c r="M538" s="5">
        <f t="shared" si="18"/>
        <v>65.30515936</v>
      </c>
      <c r="N538" s="5">
        <f t="shared" si="19"/>
        <v>0.3261365081</v>
      </c>
      <c r="O538" s="5">
        <f t="shared" si="20"/>
        <v>4.570681049</v>
      </c>
      <c r="P538" s="5">
        <f t="shared" si="21"/>
        <v>41.13612944</v>
      </c>
      <c r="Q538" s="5">
        <f t="shared" si="22"/>
        <v>24.16902992</v>
      </c>
      <c r="R538" s="5">
        <f t="shared" si="23"/>
        <v>2416.902992</v>
      </c>
      <c r="S538" s="5"/>
      <c r="T538" s="5">
        <f t="shared" si="68"/>
        <v>248</v>
      </c>
      <c r="U538" s="5">
        <f t="shared" si="24"/>
        <v>0.7267082728</v>
      </c>
      <c r="V538" s="5">
        <f t="shared" si="25"/>
        <v>65.05678204</v>
      </c>
      <c r="W538" s="5">
        <f t="shared" si="26"/>
        <v>0.4702824841</v>
      </c>
      <c r="X538" s="5">
        <f t="shared" si="27"/>
        <v>4.816869222</v>
      </c>
      <c r="Y538" s="5">
        <f t="shared" si="28"/>
        <v>48.16869222</v>
      </c>
      <c r="Z538" s="5">
        <f t="shared" si="29"/>
        <v>16.88808981</v>
      </c>
      <c r="AA538" s="5">
        <f t="shared" si="30"/>
        <v>1688.808981</v>
      </c>
      <c r="AB538" s="5"/>
      <c r="AC538" s="5">
        <f t="shared" si="69"/>
        <v>248</v>
      </c>
      <c r="AD538" s="5">
        <f t="shared" si="31"/>
        <v>0.1740556078</v>
      </c>
      <c r="AE538" s="5">
        <f t="shared" si="32"/>
        <v>57.55008476</v>
      </c>
      <c r="AF538" s="5">
        <f t="shared" si="33"/>
        <v>0.06998205657</v>
      </c>
      <c r="AG538" s="5">
        <f t="shared" si="34"/>
        <v>4.043471323</v>
      </c>
      <c r="AH538" s="5">
        <f t="shared" si="35"/>
        <v>44.47818455</v>
      </c>
      <c r="AI538" s="5">
        <f t="shared" si="36"/>
        <v>13.07190021</v>
      </c>
      <c r="AJ538" s="5">
        <f t="shared" si="37"/>
        <v>1307.190021</v>
      </c>
      <c r="AK538" s="5"/>
      <c r="AL538" s="5">
        <f t="shared" si="70"/>
        <v>248</v>
      </c>
      <c r="AM538" s="5">
        <f t="shared" si="38"/>
        <v>0.2981704008</v>
      </c>
      <c r="AN538" s="5">
        <f t="shared" si="39"/>
        <v>60.5463994</v>
      </c>
      <c r="AO538" s="5">
        <f t="shared" si="40"/>
        <v>0.9156033775</v>
      </c>
      <c r="AP538" s="5">
        <f t="shared" si="41"/>
        <v>5.795286407</v>
      </c>
      <c r="AQ538" s="5">
        <f t="shared" si="42"/>
        <v>69.54343689</v>
      </c>
      <c r="AR538" s="5">
        <f t="shared" si="43"/>
        <v>0</v>
      </c>
      <c r="AS538" s="5">
        <f t="shared" si="44"/>
        <v>0</v>
      </c>
      <c r="AT538" s="5"/>
      <c r="AU538" s="5">
        <f t="shared" si="71"/>
        <v>248</v>
      </c>
      <c r="AV538" s="5">
        <f t="shared" si="45"/>
        <v>0.7426437492</v>
      </c>
      <c r="AW538" s="5">
        <f t="shared" si="46"/>
        <v>66.88848742</v>
      </c>
      <c r="AX538" s="5">
        <f t="shared" si="47"/>
        <v>0.02717986337</v>
      </c>
      <c r="AY538" s="5">
        <f t="shared" si="48"/>
        <v>4.273707636</v>
      </c>
      <c r="AZ538" s="5">
        <f t="shared" si="49"/>
        <v>55.55819927</v>
      </c>
      <c r="BA538" s="5">
        <f t="shared" si="50"/>
        <v>11.33028814</v>
      </c>
      <c r="BB538" s="5">
        <f t="shared" si="51"/>
        <v>1133.028814</v>
      </c>
      <c r="BC538" s="5"/>
      <c r="BD538" s="5">
        <f t="shared" si="72"/>
        <v>248</v>
      </c>
      <c r="BE538" s="5">
        <f t="shared" si="52"/>
        <v>0.6803348772</v>
      </c>
      <c r="BF538" s="5">
        <f t="shared" si="53"/>
        <v>68.36491222</v>
      </c>
      <c r="BG538" s="5">
        <f t="shared" si="54"/>
        <v>0.3588403341</v>
      </c>
      <c r="BH538" s="5">
        <f t="shared" si="55"/>
        <v>4.68417543</v>
      </c>
      <c r="BI538" s="5">
        <f t="shared" si="56"/>
        <v>65.57845602</v>
      </c>
      <c r="BJ538" s="5">
        <f t="shared" si="57"/>
        <v>2.786456196</v>
      </c>
      <c r="BK538" s="5">
        <f t="shared" si="58"/>
        <v>278.6456196</v>
      </c>
      <c r="BL538" s="5"/>
      <c r="BM538" s="5">
        <f t="shared" si="73"/>
        <v>248</v>
      </c>
      <c r="BN538" s="5">
        <f t="shared" si="59"/>
        <v>0.6844584695</v>
      </c>
      <c r="BO538" s="5">
        <f t="shared" si="60"/>
        <v>65.95983617</v>
      </c>
      <c r="BP538" s="5">
        <f t="shared" si="61"/>
        <v>0.8587242406</v>
      </c>
      <c r="BQ538" s="5">
        <f t="shared" si="62"/>
        <v>5.330060362</v>
      </c>
      <c r="BR538" s="5">
        <f t="shared" si="63"/>
        <v>79.95090543</v>
      </c>
      <c r="BS538" s="5">
        <f t="shared" si="64"/>
        <v>0</v>
      </c>
      <c r="BT538" s="5">
        <f t="shared" si="65"/>
        <v>0</v>
      </c>
    </row>
    <row r="539" ht="13.5" customHeight="1">
      <c r="A539" s="5"/>
      <c r="B539" s="5">
        <f t="shared" si="66"/>
        <v>249</v>
      </c>
      <c r="C539" s="5">
        <f t="shared" si="10"/>
        <v>0.5772446978</v>
      </c>
      <c r="D539" s="5">
        <f t="shared" si="11"/>
        <v>66.14706236</v>
      </c>
      <c r="E539" s="5">
        <f t="shared" si="12"/>
        <v>0.1581125793</v>
      </c>
      <c r="F539" s="5">
        <f t="shared" si="13"/>
        <v>4.252561936</v>
      </c>
      <c r="G539" s="5">
        <f t="shared" si="14"/>
        <v>34.02049549</v>
      </c>
      <c r="H539" s="5">
        <f t="shared" si="15"/>
        <v>32.12656687</v>
      </c>
      <c r="I539" s="5">
        <f t="shared" si="16"/>
        <v>3212.656687</v>
      </c>
      <c r="J539" s="5"/>
      <c r="K539" s="5">
        <f t="shared" si="67"/>
        <v>249</v>
      </c>
      <c r="L539" s="5">
        <f t="shared" si="17"/>
        <v>0.1950087882</v>
      </c>
      <c r="M539" s="5">
        <f t="shared" si="18"/>
        <v>55.72459243</v>
      </c>
      <c r="N539" s="5">
        <f t="shared" si="19"/>
        <v>0.7874180155</v>
      </c>
      <c r="O539" s="5">
        <f t="shared" si="20"/>
        <v>5.097109485</v>
      </c>
      <c r="P539" s="5">
        <f t="shared" si="21"/>
        <v>45.87398536</v>
      </c>
      <c r="Q539" s="5">
        <f t="shared" si="22"/>
        <v>9.850607064</v>
      </c>
      <c r="R539" s="5">
        <f t="shared" si="23"/>
        <v>985.0607064</v>
      </c>
      <c r="S539" s="5"/>
      <c r="T539" s="5">
        <f t="shared" si="68"/>
        <v>249</v>
      </c>
      <c r="U539" s="5">
        <f t="shared" si="24"/>
        <v>0.7756933569</v>
      </c>
      <c r="V539" s="5">
        <f t="shared" si="25"/>
        <v>68.32351134</v>
      </c>
      <c r="W539" s="5">
        <f t="shared" si="26"/>
        <v>0.7468632963</v>
      </c>
      <c r="X539" s="5">
        <f t="shared" si="27"/>
        <v>5.261293932</v>
      </c>
      <c r="Y539" s="5">
        <f t="shared" si="28"/>
        <v>52.61293932</v>
      </c>
      <c r="Z539" s="5">
        <f t="shared" si="29"/>
        <v>15.71057202</v>
      </c>
      <c r="AA539" s="5">
        <f t="shared" si="30"/>
        <v>1571.057202</v>
      </c>
      <c r="AB539" s="5"/>
      <c r="AC539" s="5">
        <f t="shared" si="69"/>
        <v>249</v>
      </c>
      <c r="AD539" s="5">
        <f t="shared" si="31"/>
        <v>0.4127528362</v>
      </c>
      <c r="AE539" s="5">
        <f t="shared" si="32"/>
        <v>61.05551952</v>
      </c>
      <c r="AF539" s="5">
        <f t="shared" si="33"/>
        <v>0.4427747576</v>
      </c>
      <c r="AG539" s="5">
        <f t="shared" si="34"/>
        <v>4.599871766</v>
      </c>
      <c r="AH539" s="5">
        <f t="shared" si="35"/>
        <v>50.59858943</v>
      </c>
      <c r="AI539" s="5">
        <f t="shared" si="36"/>
        <v>10.45693009</v>
      </c>
      <c r="AJ539" s="5">
        <f t="shared" si="37"/>
        <v>1045.693009</v>
      </c>
      <c r="AK539" s="5"/>
      <c r="AL539" s="5">
        <f t="shared" si="70"/>
        <v>249</v>
      </c>
      <c r="AM539" s="5">
        <f t="shared" si="38"/>
        <v>0.5856055455</v>
      </c>
      <c r="AN539" s="5">
        <f t="shared" si="39"/>
        <v>67.78141928</v>
      </c>
      <c r="AO539" s="5">
        <f t="shared" si="40"/>
        <v>0.6458268365</v>
      </c>
      <c r="AP539" s="5">
        <f t="shared" si="41"/>
        <v>4.534031193</v>
      </c>
      <c r="AQ539" s="5">
        <f t="shared" si="42"/>
        <v>54.40837432</v>
      </c>
      <c r="AR539" s="5">
        <f t="shared" si="43"/>
        <v>13.37304496</v>
      </c>
      <c r="AS539" s="5">
        <f t="shared" si="44"/>
        <v>1337.304496</v>
      </c>
      <c r="AT539" s="5"/>
      <c r="AU539" s="5">
        <f t="shared" si="71"/>
        <v>249</v>
      </c>
      <c r="AV539" s="5">
        <f t="shared" si="45"/>
        <v>0.7718630585</v>
      </c>
      <c r="AW539" s="5">
        <f t="shared" si="46"/>
        <v>69.48050431</v>
      </c>
      <c r="AX539" s="5">
        <f t="shared" si="47"/>
        <v>0.2685511548</v>
      </c>
      <c r="AY539" s="5">
        <f t="shared" si="48"/>
        <v>4.053438366</v>
      </c>
      <c r="AZ539" s="5">
        <f t="shared" si="49"/>
        <v>52.69469876</v>
      </c>
      <c r="BA539" s="5">
        <f t="shared" si="50"/>
        <v>16.78580554</v>
      </c>
      <c r="BB539" s="5">
        <f t="shared" si="51"/>
        <v>1678.580554</v>
      </c>
      <c r="BC539" s="5"/>
      <c r="BD539" s="5">
        <f t="shared" si="72"/>
        <v>249</v>
      </c>
      <c r="BE539" s="5">
        <f t="shared" si="52"/>
        <v>0.4543685222</v>
      </c>
      <c r="BF539" s="5">
        <f t="shared" si="53"/>
        <v>64.98765347</v>
      </c>
      <c r="BG539" s="5">
        <f t="shared" si="54"/>
        <v>0.2342999965</v>
      </c>
      <c r="BH539" s="5">
        <f t="shared" si="55"/>
        <v>4.397426008</v>
      </c>
      <c r="BI539" s="5">
        <f t="shared" si="56"/>
        <v>61.56396412</v>
      </c>
      <c r="BJ539" s="5">
        <f t="shared" si="57"/>
        <v>3.423689351</v>
      </c>
      <c r="BK539" s="5">
        <f t="shared" si="58"/>
        <v>342.3689351</v>
      </c>
      <c r="BL539" s="5"/>
      <c r="BM539" s="5">
        <f t="shared" si="73"/>
        <v>249</v>
      </c>
      <c r="BN539" s="5">
        <f t="shared" si="59"/>
        <v>0.6316231429</v>
      </c>
      <c r="BO539" s="5">
        <f t="shared" si="60"/>
        <v>68.89210302</v>
      </c>
      <c r="BP539" s="5">
        <f t="shared" si="61"/>
        <v>0.7136349262</v>
      </c>
      <c r="BQ539" s="5">
        <f t="shared" si="62"/>
        <v>5.471919391</v>
      </c>
      <c r="BR539" s="5">
        <f t="shared" si="63"/>
        <v>82.07879087</v>
      </c>
      <c r="BS539" s="5">
        <f t="shared" si="64"/>
        <v>0</v>
      </c>
      <c r="BT539" s="5">
        <f t="shared" si="65"/>
        <v>0</v>
      </c>
    </row>
    <row r="540" ht="13.5" customHeight="1">
      <c r="A540" s="5"/>
      <c r="B540" s="5">
        <f t="shared" si="66"/>
        <v>250</v>
      </c>
      <c r="C540" s="5">
        <f t="shared" si="10"/>
        <v>0.7152952146</v>
      </c>
      <c r="D540" s="5">
        <f t="shared" si="11"/>
        <v>67.06211458</v>
      </c>
      <c r="E540" s="5">
        <f t="shared" si="12"/>
        <v>0.470007208</v>
      </c>
      <c r="F540" s="5">
        <f t="shared" si="13"/>
        <v>4.689758145</v>
      </c>
      <c r="G540" s="5">
        <f t="shared" si="14"/>
        <v>37.51806516</v>
      </c>
      <c r="H540" s="5">
        <f t="shared" si="15"/>
        <v>29.54404942</v>
      </c>
      <c r="I540" s="5">
        <f t="shared" si="16"/>
        <v>2954.404942</v>
      </c>
      <c r="J540" s="5"/>
      <c r="K540" s="5">
        <f t="shared" si="67"/>
        <v>250</v>
      </c>
      <c r="L540" s="5">
        <f t="shared" si="17"/>
        <v>0.5465765463</v>
      </c>
      <c r="M540" s="5">
        <f t="shared" si="18"/>
        <v>64.76897119</v>
      </c>
      <c r="N540" s="5">
        <f t="shared" si="19"/>
        <v>0.5866052791</v>
      </c>
      <c r="O540" s="5">
        <f t="shared" si="20"/>
        <v>4.64955389</v>
      </c>
      <c r="P540" s="5">
        <f t="shared" si="21"/>
        <v>41.84598501</v>
      </c>
      <c r="Q540" s="5">
        <f t="shared" si="22"/>
        <v>22.92298618</v>
      </c>
      <c r="R540" s="5">
        <f t="shared" si="23"/>
        <v>2292.298618</v>
      </c>
      <c r="S540" s="5"/>
      <c r="T540" s="5">
        <f t="shared" si="68"/>
        <v>250</v>
      </c>
      <c r="U540" s="5">
        <f t="shared" si="24"/>
        <v>0.3774951405</v>
      </c>
      <c r="V540" s="5">
        <f t="shared" si="25"/>
        <v>61.86922909</v>
      </c>
      <c r="W540" s="5">
        <f t="shared" si="26"/>
        <v>0.6007184508</v>
      </c>
      <c r="X540" s="5">
        <f t="shared" si="27"/>
        <v>4.710167397</v>
      </c>
      <c r="Y540" s="5">
        <f t="shared" si="28"/>
        <v>47.10167397</v>
      </c>
      <c r="Z540" s="5">
        <f t="shared" si="29"/>
        <v>14.76755512</v>
      </c>
      <c r="AA540" s="5">
        <f t="shared" si="30"/>
        <v>1476.755512</v>
      </c>
      <c r="AB540" s="5"/>
      <c r="AC540" s="5">
        <f t="shared" si="69"/>
        <v>250</v>
      </c>
      <c r="AD540" s="5">
        <f t="shared" si="31"/>
        <v>0.722842243</v>
      </c>
      <c r="AE540" s="5">
        <f t="shared" si="32"/>
        <v>69.4106506</v>
      </c>
      <c r="AF540" s="5">
        <f t="shared" si="33"/>
        <v>0.9214715062</v>
      </c>
      <c r="AG540" s="5">
        <f t="shared" si="34"/>
        <v>5.530254077</v>
      </c>
      <c r="AH540" s="5">
        <f t="shared" si="35"/>
        <v>60.83279485</v>
      </c>
      <c r="AI540" s="5">
        <f t="shared" si="36"/>
        <v>8.577855752</v>
      </c>
      <c r="AJ540" s="5">
        <f t="shared" si="37"/>
        <v>857.7855752</v>
      </c>
      <c r="AK540" s="5"/>
      <c r="AL540" s="5">
        <f t="shared" si="70"/>
        <v>250</v>
      </c>
      <c r="AM540" s="5">
        <f t="shared" si="38"/>
        <v>0.3408342539</v>
      </c>
      <c r="AN540" s="5">
        <f t="shared" si="39"/>
        <v>61.38931</v>
      </c>
      <c r="AO540" s="5">
        <f t="shared" si="40"/>
        <v>0.7014942455</v>
      </c>
      <c r="AP540" s="5">
        <f t="shared" si="41"/>
        <v>5.077608233</v>
      </c>
      <c r="AQ540" s="5">
        <f t="shared" si="42"/>
        <v>60.9312988</v>
      </c>
      <c r="AR540" s="5">
        <f t="shared" si="43"/>
        <v>0.4580111995</v>
      </c>
      <c r="AS540" s="5">
        <f t="shared" si="44"/>
        <v>45.80111995</v>
      </c>
      <c r="AT540" s="5"/>
      <c r="AU540" s="5">
        <f t="shared" si="71"/>
        <v>250</v>
      </c>
      <c r="AV540" s="5">
        <f t="shared" si="45"/>
        <v>0.7275723344</v>
      </c>
      <c r="AW540" s="5">
        <f t="shared" si="46"/>
        <v>68.86091643</v>
      </c>
      <c r="AX540" s="5">
        <f t="shared" si="47"/>
        <v>0.9610756048</v>
      </c>
      <c r="AY540" s="5">
        <f t="shared" si="48"/>
        <v>5.550990023</v>
      </c>
      <c r="AZ540" s="5">
        <f t="shared" si="49"/>
        <v>72.1628703</v>
      </c>
      <c r="BA540" s="5">
        <f t="shared" si="50"/>
        <v>0</v>
      </c>
      <c r="BB540" s="5">
        <f t="shared" si="51"/>
        <v>0</v>
      </c>
      <c r="BC540" s="5"/>
      <c r="BD540" s="5">
        <f t="shared" si="72"/>
        <v>250</v>
      </c>
      <c r="BE540" s="5">
        <f t="shared" si="52"/>
        <v>0.4363609465</v>
      </c>
      <c r="BF540" s="5">
        <f t="shared" si="53"/>
        <v>63.98179894</v>
      </c>
      <c r="BG540" s="5">
        <f t="shared" si="54"/>
        <v>0.4385762765</v>
      </c>
      <c r="BH540" s="5">
        <f t="shared" si="55"/>
        <v>4.716648783</v>
      </c>
      <c r="BI540" s="5">
        <f t="shared" si="56"/>
        <v>66.03308297</v>
      </c>
      <c r="BJ540" s="5">
        <f t="shared" si="57"/>
        <v>0</v>
      </c>
      <c r="BK540" s="5">
        <f t="shared" si="58"/>
        <v>0</v>
      </c>
      <c r="BL540" s="5"/>
      <c r="BM540" s="5">
        <f t="shared" si="73"/>
        <v>250</v>
      </c>
      <c r="BN540" s="5">
        <f t="shared" si="59"/>
        <v>0.9271254537</v>
      </c>
      <c r="BO540" s="5">
        <f t="shared" si="60"/>
        <v>79.92513935</v>
      </c>
      <c r="BP540" s="5">
        <f t="shared" si="61"/>
        <v>0.6283724131</v>
      </c>
      <c r="BQ540" s="5">
        <f t="shared" si="62"/>
        <v>4.98481405</v>
      </c>
      <c r="BR540" s="5">
        <f t="shared" si="63"/>
        <v>74.77221075</v>
      </c>
      <c r="BS540" s="5">
        <f t="shared" si="64"/>
        <v>5.152928601</v>
      </c>
      <c r="BT540" s="5">
        <f t="shared" si="65"/>
        <v>515.2928601</v>
      </c>
    </row>
  </sheetData>
  <mergeCells count="1">
    <mergeCell ref="A270:H270"/>
  </mergeCells>
  <printOptions/>
  <pageMargins bottom="1.0" footer="0.0" header="0.0" left="0.75" right="0.75" top="1.0"/>
  <pageSetup paperSize="9" orientation="portrait"/>
  <drawing r:id="rId1"/>
</worksheet>
</file>